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xl/comments11.xml" ContentType="application/vnd.openxmlformats-officedocument.spreadsheetml.comments+xml"/>
  <Override PartName="/xl/comments1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04"/>
  <workbookPr/>
  <mc:AlternateContent xmlns:mc="http://schemas.openxmlformats.org/markup-compatibility/2006">
    <mc:Choice Requires="x15">
      <x15ac:absPath xmlns:x15ac="http://schemas.microsoft.com/office/spreadsheetml/2010/11/ac" url="/Users/jefferygulley/Desktop/"/>
    </mc:Choice>
  </mc:AlternateContent>
  <xr:revisionPtr revIDLastSave="0" documentId="8_{F89D6226-4642-064A-AE4B-4E75FEA5E527}" xr6:coauthVersionLast="47" xr6:coauthVersionMax="47" xr10:uidLastSave="{00000000-0000-0000-0000-000000000000}"/>
  <bookViews>
    <workbookView xWindow="-38400" yWindow="-2480" windowWidth="38400" windowHeight="21600" firstSheet="1" activeTab="17" xr2:uid="{00000000-000D-0000-FFFF-FFFF00000000}"/>
  </bookViews>
  <sheets>
    <sheet name="Collation Notes" sheetId="1" r:id="rId1"/>
    <sheet name="COO P&amp;L" sheetId="2" r:id="rId2"/>
    <sheet name="FO" sheetId="3" r:id="rId3"/>
    <sheet name="PO" sheetId="4" r:id="rId4"/>
    <sheet name="CO" sheetId="5" r:id="rId5"/>
    <sheet name="FE" sheetId="6" r:id="rId6"/>
    <sheet name="PE" sheetId="7" r:id="rId7"/>
    <sheet name="DeploySum" sheetId="8" r:id="rId8"/>
    <sheet name="Depreciation Schedule" sheetId="9" r:id="rId9"/>
    <sheet name="Fld Ops Payroll" sheetId="10" r:id="rId10"/>
    <sheet name="Prod Payroll" sheetId="11" state="hidden" r:id="rId11"/>
    <sheet name="Fld Maint Budget" sheetId="12" r:id="rId12"/>
    <sheet name="Fld Eng Budget" sheetId="13" r:id="rId13"/>
    <sheet name="HC-FO" sheetId="14" r:id="rId14"/>
    <sheet name="HC-PO" sheetId="15" r:id="rId15"/>
    <sheet name="HC-CO" sheetId="16" r:id="rId16"/>
    <sheet name="HC-FE" sheetId="17" r:id="rId17"/>
    <sheet name="HC-PE" sheetId="18" r:id="rId18"/>
    <sheet name="HC-COO" sheetId="19" r:id="rId19"/>
    <sheet name="Logistics&amp;WH Payroll" sheetId="20" r:id="rId20"/>
  </sheets>
  <definedNames>
    <definedName name="______key2">{#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_____I2">{"PVGraph2",#N/A,FALSE,"PV Data"}</definedName>
    <definedName name="_____I3">{"PVGraph2",#N/A,FALSE,"PV Data"}</definedName>
    <definedName name="_____key4">{#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_____w1">{"PVGraph2",#N/A,FALSE,"PV Data"}</definedName>
    <definedName name="_____w2">{"PVGraph2",#N/A,FALSE,"PV Data"}</definedName>
    <definedName name="_____w3">{"PVGraph2",#N/A,FALSE,"PV Data"}</definedName>
    <definedName name="_____y2">{"PVGraph2",#N/A,FALSE,"PV Data"}</definedName>
    <definedName name="____key2">{#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___I2">{"PVGraph2",#N/A,FALSE,"PV Data"}</definedName>
    <definedName name="___I3">{"PVGraph2",#N/A,FALSE,"PV Data"}</definedName>
    <definedName name="___key4">{#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___w1">{"PVGraph2",#N/A,FALSE,"PV Data"}</definedName>
    <definedName name="___w2">{"PVGraph2",#N/A,FALSE,"PV Data"}</definedName>
    <definedName name="___w3">{"PVGraph2",#N/A,FALSE,"PV Data"}</definedName>
    <definedName name="___y2">{"PVGraph2",#N/A,FALSE,"PV Data"}</definedName>
    <definedName name="__eds2">{"TOP",#N/A,TRUE,"TRIPLE OPTION EXPERIENCE";"actives",#N/A,TRUE,"TRIPLE OPTION EXPERIENCE";"experience",#N/A,TRUE,"TRIPLE OPTION EXPERIENCE";"Outacomp",#N/A,TRUE,"FEE FOR SERVICE EXPERIENCE ";"Outacomp",#N/A,TRUE,"FEE FOR SERVICE EXPERIENCE ";"Outret",#N/A,TRUE,"FEE FOR SERVICE EXPERIENCE ";"Outact",#N/A,TRUE,"FEE FOR SERVICE EXPERIENCE ";"OutRcomp",#N/A,TRUE,"FEE FOR SERVICE EXPERIENCE ";"Outact",#N/A,TRUE,"FEE FOR SERVICE EXPERIENCE ";"OutRcomp",#N/A,TRUE,"FEE FOR SERVICE EXPERIENCE ";"Outret",#N/A,TRUE,"FEE FOR SERVICE EXPERIENCE ";"actives",#N/A,TRUE,"TRIPLE OPTION EXPERIENCE";"TOP",#N/A,TRUE,"TRIPLE OPTION EXPERIENCE"}</definedName>
    <definedName name="__FDS_HYPERLINK_TOGGLE_STATE__">"ON"</definedName>
    <definedName name="__IntlFixup">TRUE()</definedName>
    <definedName name="__key2">{#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__QTD1">{"Nil","Nil",FALSE,"Detail P&amp;L-M";"Nil","Nil",FALSE,"Dep &amp; Amort-M";"Nil","Nil",FALSE,"Equity-M";"Nil","Nil",FALSE,"Debt &amp; Cash Flow-M";"Nil","Nil",FALSE,"Interest-M"}</definedName>
    <definedName name="__t9">{#N/A,#N/A,TRUE,"FD II Portfolio Summary";#N/A,#N/A,TRUE,"Fund II BV";#N/A,#N/A,TRUE,"Fund II FV";#N/A,#N/A,TRUE,"JRI";#N/A,#N/A,TRUE,"NDS";#N/A,#N/A,TRUE,"Weasler";#N/A,#N/A,TRUE,"Stronghaven";#N/A,#N/A,TRUE,"Connor";#N/A,#N/A,TRUE,"Docu";#N/A,#N/A,TRUE,"HWC";#N/A,#N/A,TRUE,"Temple";#N/A,#N/A,TRUE,"FD III Port Summ";#N/A,#N/A,TRUE,"Fund III BV ";#N/A,#N/A,TRUE,"Fund III MV ";#N/A,#N/A,TRUE,"Beacon";#N/A,#N/A,TRUE,"CII";#N/A,#N/A,TRUE,"MCA";#N/A,#N/A,TRUE,"Elm";#N/A,#N/A,TRUE,"Tharco";#N/A,#N/A,TRUE,"Dee H";#N/A,#N/A,TRUE,"Globe";#N/A,#N/A,TRUE,"Hunt Valve";#N/A,#N/A,TRUE,"KBA";#N/A,#N/A,TRUE,"Glassmaster";#N/A,#N/A,TRUE,"MLS";#N/A,#N/A,TRUE,"CBSA";#N/A,#N/A,TRUE,"ACE";#N/A,#N/A,TRUE,"United Central";#N/A,#N/A,TRUE,"Jakel";#N/A,#N/A,TRUE,"Lake City ";#N/A,#N/A,TRUE,"FD IV Portfolio Summary ";#N/A,#N/A,TRUE,"BV Valuation";#N/A,#N/A,TRUE,"Western";#N/A,#N/A,TRUE,"Kranson";#N/A,#N/A,TRUE,"ARC";#N/A,#N/A,TRUE,"Precise"}</definedName>
    <definedName name="_1__FDSAUDITLINK__">{"fdsup://directions/News HTML Viewer?action=OPEN&amp;on_error=off&amp;window=popup_no_button&amp;start_maximized=false&amp;creator=factset&amp;display_string=Click to view document&amp;width=640&amp;height=480&amp;address=ZQFNwiDmku6rD8XeJHel5%2BClsTh1%2BKQXZfkma2tpAQLiI8CyHvRjYyQDVL7t%2","FlfMpiTocNaw3Gpo8jIv6pGb2ENue6TMKIZPrs2228iDD%2FS879rurW4fhZH36nTEyl8j%2FJcd0ZhNwqu9MYltaV6nDlIUcUF2%2FoBeD4yU8zdaPJmMZgbGxOpsfCHY3s8J2LGk3sPgAzz3MjQvvOrEkaYDu03NUFj4FxpGksq3IjKjlNZJEQs8%2BBrc%2FAQTl%2F8yM7Od%2BoPj%2BkGyEsVVXRQInn3Dy4hc18keC6v%2FodsKUpIqg","81wmyzSUpR42%2FFYRsckFYW1L9MJttOEm7wi"}</definedName>
    <definedName name="_10__FDSAUDITLINK__">{"fdsup://directions/News HTML Viewer?action=OPEN&amp;on_error=off&amp;window=popup_no_button&amp;start_maximized=false&amp;creator=factset&amp;display_string=Click to view document&amp;width=640&amp;height=480&amp;address=ZQFNwqzDlZ6rDiV1JBTcRtiuYnkVWHRjDil6imjmqcrLCyXmF%2FTNn166X%2Fky9g","%2BRsaoXt7DmqKRZnq2X%2FxB009l0lyMR4nJRMuZ4Hb%2BR4f2kKDHMIidtMjbt%2BvLyWlaaB2egxe3ClTiPVcRGtwHXqe4T5zNClOJbZ81XZbYgSwxt6pAwRqyuCMPhsET1gMmj%2BlPQgW3DOl7uJuQ0%2FivNqNHBO4TFXsmDNbQmI8%2FvyniCRveypaBEmj6SmySB3CFsIFtpJhbquq40mQLNe4tOhyz67vRHTV83cHj7EvmsK3y2Ej7","JDhS6sikNrjbFEq0w0L4%3D"}</definedName>
    <definedName name="_11__FDSAUDITLINK__">{"fdsup://directions/News HTML Viewer?action=OPEN&amp;on_error=off&amp;window=popup_no_button&amp;start_maximized=false&amp;creator=factset&amp;display_string=Click to view document&amp;width=640&amp;height=480&amp;address=ZQFNwiDmku6rD8XeJHel5%2BClsTh1%2BKQXZfkma2tpAQLiI8CyHvRjYyQDVL7t%2","FlfMpiTocNaw3Gpo8jIv6pGb2ENue6TMKIZPrs2228iDD%2FS879rurW4fhZH36nTEyl8j%2FJcd0ZhNwqu9MYltaV6nDlIUcUF2%2FoBeD4yU8zdaPJmMZgbGxOpsfCHY3s8J2LGk3sPgAzz3MjQvvOrEkaYDu03NUFj4FxpGksq3IjKjlNZJEQs8%2BBrc%2FAQTl%2F8yM7Od%2BoPj%2BkGyEsVVXRQInn3Dy4hc18keC6v%2FodsKUpIqg","81wmyzSUpR42%2FFYRsckFYW1L9MJttOEm7wi"}</definedName>
    <definedName name="_12__FDSAUDITLINK__">{"fdsup://directions/News HTML Viewer?action=OPEN&amp;on_error=off&amp;window=popup_no_button&amp;start_maximized=false&amp;creator=factset&amp;display_string=Click to view document&amp;width=640&amp;height=480&amp;address=ZQFNAibmku6vdsALvQxFS8E8mqM5fpsEhW%2FVlrUZS8X3mXhPhwqEWlSPeKV%2FWO","c0nuspNnLpGeQAjctPFV5FC%2FMYUuTwne%2B0oFqOF9ZWxBFOI0aoy9DWjCAtikpaqJYi%2FRUAY23ZunIIO5JXI9vdv%2FD84elPHIf%2FQafK4OQFWXLyxNKBVFC9WjEnZcOiHiQO9ntr5Mh0DnhPaOFqYXKXETZDHHz%2FWgZPHcJDG%2B7UjaqkKYnqqjMXSWKr2rrV2URbwt%2FZZCeZfrTQ5DhWnci48CQW%2FTbFVq2Lo%2FeByDBfM","WJ17%2FKc%2BMuArTeRUT6kUsBevaaWfTkM"}</definedName>
    <definedName name="_13__FDSAUDITLINK__">{"fdsup://directions/News HTML Viewer?action=OPEN&amp;on_error=off&amp;window=popup_no_button&amp;start_maximized=false&amp;creator=factset&amp;display_string=Click to view document&amp;width=640&amp;height=480&amp;address=ZQFVwSbik%2F6rz%2BXeqnI%2F81B0czgc0dOpLXWcS%2FxBlCQXdv%2BhIf2GOYkG","eDY0SLVOuxPnpyH4RwQ9hENL3ybkIfLcp0jpLem904l83N6noWVMiDEe8%2BZe%2B71C9fbXIC57jsCTloy8n5Y88rgFOL5qduFbRb%2BGq7E5fErnZRNUVn6R%2Bdavo1ZRYVqFhqCpTR4lFx1ymGYwel8C6S2dpy2Zbws8jlM3Hr7cMYv0Hy9b%2F9HgQ2wJI%2BUG8TjBH8VqlZADDD8JHzJSJbCxV1H2PcPj3zTy1G7z2FCkCJFO7wVVGrd","6pFHQH1FCyavspqoau%2FjF6xVFQh5Mzg%2F0DBRHE7%2FcpqfyGpWeTcgpFiemvPECOvFgkA%3D%3D"}</definedName>
    <definedName name="_14__FDSAUDITLINK__">{"fdsup://directions/News HTML Viewer?action=OPEN&amp;on_error=off&amp;window=popup_no_button&amp;start_maximized=false&amp;creator=factset&amp;display_string=Click to view document&amp;width=640&amp;height=480&amp;address=ZQFNwqzjkp63DiU1IW%2B9wLSlWyN3Grmh0NwNbVuVyY3GFagfuF6QlzeU9yxBOqmJ","xtWY79x5tU%2BOOjNe1DFZK78AKG3t%2FMKWXeDOGIgJkr2AqEuSwwxJNBuNS3P08KPhHL%2FjXRZ0QF5wa8%2FuLA2j8g46A%2FZYxSfRr8BnxH1N7La0UrLiG8tXEqdVtpC0WPUEtkhSPpsJCtX%2B8mY%2BeXth27zFfQIVJiyqYpRxe0ZB3018kqrDY2U3QI7md0ZvOSIG%2BJehggMg7MUJHB%2BSBx0BbQWsTCEf3OXMJe%2BU%2BIOjA","L%2Fcq2Z3MsWUZPj7"}</definedName>
    <definedName name="_15__FDSAUDITLINK__">{"fdsup://directions/News HTML Viewer?action=OPEN&amp;on_error=off&amp;window=popup_no_button&amp;start_maximized=false&amp;creator=factset&amp;display_string=Click to view document&amp;width=640&amp;height=480&amp;address=ZQFVAaDnku6rdm9Tifph6TyHXgWlE8Fnjc3mzo0bhZswuhdjmDoxH2850q20sIzm8a","rbGzYTlpHnS2lNeG9VwRJwPSyhJ%2BH4isiEFmgAU7KD2aqOOipThK4nfz0b32jXkod6vHOb9hTcY%2BCD3%2F4sN6drPzzS3mKR6eXdIrs%2FySF0UFr%2BJip4fgDi6rR%2FOeRbmgl10YqyMIWMAjatKM%2FJ4OSPId97sUPVojv2VVMMmTpAUj4X7qcpUmw4Q1JLWwfmoJamQUJTk2WUg%2BoobJ9oJp5vNGelbcUXcnD%2B3wcEJrZPSgV","b77wxTDmkhfUOziEP9iI984wBg64KeQmjRak%3D"}</definedName>
    <definedName name="_16__FDSAUDITLINK__">{"fdsup://directions/News HTML Viewer?action=OPEN&amp;on_error=off&amp;window=popup_no_button&amp;start_maximized=false&amp;creator=factset&amp;display_string=Click to view document&amp;width=640&amp;height=480&amp;address=ZQFNApznkp6vdm%2BXDY8uLGSo63G8jW6zpPVbmrh81h9pc%2BY0VhNn7g2NlXSlDA","UFaoHQUtqq5OXwW8O3%2Bvz0WNoEGsVja85EpibsfvCUWMgJ9CXrA92V%2BNCO80lgOnKKmCSdQYZcsYsJYtXeKLUz%2B%2BG9FTmufS3liqQl55A%2FgRuVRVgIlkEOIpGCvRcBGVkm%2FMGIODk4BCcWfrzaL3DaVmc3DGSLwsBdD06jMAxZU1gpwNPGuftZCl7JKa4fd60g8i28ySWv4yvthitT0R0LelXb3vlaK2WfnruGuS10HAtxq%2Ff","yyjbmQExYa0Kz"}</definedName>
    <definedName name="_17__FDSAUDITLINK__">{"fdsup://directions/News HTML Viewer?action=OPEN&amp;on_error=off&amp;window=popup_no_button&amp;start_maximized=false&amp;creator=factset&amp;display_string=Click to view document&amp;width=640&amp;height=480&amp;address=ZQFNw6znkp6vDyV1HwIVJkLkw0AT5CW9f6elUXBrchfN6iLXcDASaNxFV4sRfg7mSA","ufCPezA6GyNk29NtKOe4y4pPzCy%2BrjfZKP8aKkCu0M64VCVkp7VCKEJI9AdUamWa8rn9WUpVNIPbTBLzgVSLitQjCNAR2quHLoJKO7DGKOUgj0LQCEoGxTvpqowD1le5I9skgjYRsyiuYpBwo%2BBVx4GTyIBhCIpm3DB4WWycZJf%2Bx5YnOXJSKDPKTJwQBvURhavGjCyzQXsFg5rtokl5KR8ieInoT2R3TMstTZv9p1h4nyT8eOKAhs"}</definedName>
    <definedName name="_18__FDSAUDITLINK__">{"fdsup://directions/News HTML Viewer?action=OPEN&amp;on_error=off&amp;window=popup_no_button&amp;start_maximized=false&amp;creator=factset&amp;display_string=Click to view document&amp;width=640&amp;height=480&amp;address=ZQErBNSiOJ4JWI13n%2FXVvpxiZzw3EoKhjhiJrbs%2Bj8yW%2BDlg1obm%2ByMq8y","hQTiN75LSnx8RKOyOOlBeLm5xkgVx40ZlWxX69X%2Fnx1bQrR86gldabkqYgYSiYAUaus8YsBHnJfkhnVZs8N2gqWzOr6Nd8Gg%3D%3D"}</definedName>
    <definedName name="_19__FDSAUDITLINK__">{"fdsup://directions/News HTML Viewer?action=OPEN&amp;on_error=off&amp;window=popup_no_button&amp;start_maximized=false&amp;creator=factset&amp;display_string=Click to view document&amp;width=640&amp;height=480&amp;address=ZQFNw6znkp6vDyV1HwLVKC6OP2t49SjmFMl9sfXFQtKIVGAzXYefrNnIT1XdSiEKqX","I4EWdFlVuNmWyORzxtYyzjHymjuAu0i1%2FkFHGNzoPJO2SuuqnegT3bJDTHQ7W1pEYXmT9tH%2BTRWM5VWdlc088rPZprSnlRyRRjKMeBK9ZpAWy3K9mJIyUkrcI5Q8JaQPAdv1ZJL53ZV0nZiFWNTy1e%2F42Rv6FMB33NXGBOV33QzS5GbH1qLwjRZ7SBNtxeuYCAPh2pNxkPyzVuwuzb4rlh0LpDiV0nfyrbXtmaEVYP5RhsDW%2Bxgw1ui","vLD4Q%3D%3D"}</definedName>
    <definedName name="_2__FDSAUDITLINK__">{"fdsup://directions/News HTML Viewer?action=OPEN&amp;on_error=off&amp;window=popup_no_button&amp;start_maximized=false&amp;creator=factset&amp;display_string=Click to view document&amp;width=640&amp;height=480&amp;address=ZQFNAibmku6vdsALvQxFS8E8mqM5fpsEhW%2FVlrUZS8X3mXhPhwqEWlSPeKV%2FWO","c0nuspNnLpGeQAjctPFV5FC%2FMYUuTwne%2B0oFqOF9ZWxBFOI0aoy9DWjCAtikpaqJYi%2FRUAY23ZunIIO5JXI9vdv%2FD84elPHIf%2FQafK4OQFWXLyxNKBVFC9WjEnZcOiHiQO9ntr5Mh0DnhPaOFqYXKXETZDHHz%2FWgZPHcJDG%2B7UjaqkKYnqqjMXSWKr2rrV2URbwt%2FZZCeZfrTQ5DhWnci48CQW%2FTbFVq2Lo%2FeByDBfM","WJ17%2FKc%2BMuArTeRUT6kUsBevaaWfTkM"}</definedName>
    <definedName name="_20__FDSAUDITLINK__">{"fdsup://directions/News HTML Viewer?action=OPEN&amp;on_error=off&amp;window=popup_no_button&amp;start_maximized=false&amp;creator=factset&amp;display_string=Click to view document&amp;width=640&amp;height=480&amp;address=ZQFNwqzDlZ6rDiV1JBTcRtiuYnkVWHRjDil6imjmqcrLCyXmF%2FTNn166X%2Fky9g","%2BRsaoXt7DmqKRZnq2X%2FxB009l0lyMR4nJRMuZ4Hb%2BR4f2kKDHMIidtMjbt%2BvLyWlaaB2egxe3ClTiPVcRGtwHXqe4T5zNClOJbZ81XZbYgSwxt6pAwRqyuCMPhsET1gMmj%2BlPQgW3DOl7uJuQ0%2FivNqNHBO4TFXsmDNbQmI8%2FvyniCRveypaBEmj6SmySB3CFsIFtpJhbquq40mQLNe4tOhyz67vRHTV83cHj7EvmsK3y2Ej7","JDhS6sikNrjbFEq0w0L4%3D"}</definedName>
    <definedName name="_3__FDSAUDITLINK__">{"fdsup://directions/News HTML Viewer?action=OPEN&amp;on_error=off&amp;window=popup_no_button&amp;start_maximized=false&amp;creator=factset&amp;display_string=Click to view document&amp;width=640&amp;height=480&amp;address=ZQFVwSbik%2F6rz%2BXeqnI%2F81B0czgc0dOpLXWcS%2FxBlCQXdv%2BhIf2GOYkG","eDY0SLVOuxPnpyH4RwQ9hENL3ybkIfLcp0jpLem904l83N6noWVMiDEe8%2BZe%2B71C9fbXIC57jsCTloy8n5Y88rgFOL5qduFbRb%2BGq7E5fErnZRNUVn6R%2Bdavo1ZRYVqFhqCpTR4lFx1ymGYwel8C6S2dpy2Zbws8jlM3Hr7cMYv0Hy9b%2F9HgQ2wJI%2BUG8TjBH8VqlZADDD8JHzJSJbCxV1H2PcPj3zTy1G7z2FCkCJFO7wVVGrd","6pFHQH1FCyavspqoau%2FjF6xVFQh5Mzg%2F0DBRHE7%2FcpqfyGpWeTcgpFiemvPECOvFgkA%3D%3D"}</definedName>
    <definedName name="_4__FDSAUDITLINK__">{"fdsup://directions/News HTML Viewer?action=OPEN&amp;on_error=off&amp;window=popup_no_button&amp;start_maximized=false&amp;creator=factset&amp;display_string=Click to view document&amp;width=640&amp;height=480&amp;address=ZQFNwqzjkp63DiU1IW%2B9wLSlWyN3Grmh0NwNbVuVyY3GFagfuF6QlzeU9yxBOqmJ","xtWY79x5tU%2BOOjNe1DFZK78AKG3t%2FMKWXeDOGIgJkr2AqEuSwwxJNBuNS3P08KPhHL%2FjXRZ0QF5wa8%2FuLA2j8g46A%2FZYxSfRr8BnxH1N7La0UrLiG8tXEqdVtpC0WPUEtkhSPpsJCtX%2B8mY%2BeXth27zFfQIVJiyqYpRxe0ZB3018kqrDY2U3QI7md0ZvOSIG%2BJehggMg7MUJHB%2BSBx0BbQWsTCEf3OXMJe%2BU%2BIOjA","L%2Fcq2Z3MsWUZPj7"}</definedName>
    <definedName name="_5__FDSAUDITLINK__">{"fdsup://directions/News HTML Viewer?action=OPEN&amp;on_error=off&amp;window=popup_no_button&amp;start_maximized=false&amp;creator=factset&amp;display_string=Click to view document&amp;width=640&amp;height=480&amp;address=ZQFVAaDnku6rdm9Tifph6TyHXgWlE8Fnjc3mzo0bhZswuhdjmDoxH2850q20sIzm8a","rbGzYTlpHnS2lNeG9VwRJwPSyhJ%2BH4isiEFmgAU7KD2aqOOipThK4nfz0b32jXkod6vHOb9hTcY%2BCD3%2F4sN6drPzzS3mKR6eXdIrs%2FySF0UFr%2BJip4fgDi6rR%2FOeRbmgl10YqyMIWMAjatKM%2FJ4OSPId97sUPVojv2VVMMmTpAUj4X7qcpUmw4Q1JLWwfmoJamQUJTk2WUg%2BoobJ9oJp5vNGelbcUXcnD%2B3wcEJrZPSgV","b77wxTDmkhfUOziEP9iI984wBg64KeQmjRak%3D"}</definedName>
    <definedName name="_6__FDSAUDITLINK__">{"fdsup://directions/News HTML Viewer?action=OPEN&amp;on_error=off&amp;window=popup_no_button&amp;start_maximized=false&amp;creator=factset&amp;display_string=Click to view document&amp;width=640&amp;height=480&amp;address=ZQFNApznkp6vdm%2BXDY8uLGSo63G8jW6zpPVbmrh81h9pc%2BY0VhNn7g2NlXSlDA","UFaoHQUtqq5OXwW8O3%2Bvz0WNoEGsVja85EpibsfvCUWMgJ9CXrA92V%2BNCO80lgOnKKmCSdQYZcsYsJYtXeKLUz%2B%2BG9FTmufS3liqQl55A%2FgRuVRVgIlkEOIpGCvRcBGVkm%2FMGIODk4BCcWfrzaL3DaVmc3DGSLwsBdD06jMAxZU1gpwNPGuftZCl7JKa4fd60g8i28ySWv4yvthitT0R0LelXb3vlaK2WfnruGuS10HAtxq%2Ff","yyjbmQExYa0Kz"}</definedName>
    <definedName name="_7__FDSAUDITLINK__">{"fdsup://directions/News HTML Viewer?action=OPEN&amp;on_error=off&amp;window=popup_no_button&amp;start_maximized=false&amp;creator=factset&amp;display_string=Click to view document&amp;width=640&amp;height=480&amp;address=ZQFNw6znkp6vDyV1HwIVJkLkw0AT5CW9f6elUXBrchfN6iLXcDASaNxFV4sRfg7mSA","ufCPezA6GyNk29NtKOe4y4pPzCy%2BrjfZKP8aKkCu0M64VCVkp7VCKEJI9AdUamWa8rn9WUpVNIPbTBLzgVSLitQjCNAR2quHLoJKO7DGKOUgj0LQCEoGxTvpqowD1le5I9skgjYRsyiuYpBwo%2BBVx4GTyIBhCIpm3DB4WWycZJf%2Bx5YnOXJSKDPKTJwQBvURhavGjCyzQXsFg5rtokl5KR8ieInoT2R3TMstTZv9p1h4nyT8eOKAhs"}</definedName>
    <definedName name="_8__FDSAUDITLINK__">{"fdsup://directions/News HTML Viewer?action=OPEN&amp;on_error=off&amp;window=popup_no_button&amp;start_maximized=false&amp;creator=factset&amp;display_string=Click to view document&amp;width=640&amp;height=480&amp;address=ZQErBNSiOJ4JWI13n%2FXVvpxiZzw3EoKhjhiJrbs%2Bj8yW%2BDlg1obm%2ByMq8y","hQTiN75LSnx8RKOyOOlBeLm5xkgVx40ZlWxX69X%2Fnx1bQrR86gldabkqYgYSiYAUaus8YsBHnJfkhnVZs8N2gqWzOr6Nd8Gg%3D%3D"}</definedName>
    <definedName name="_9__FDSAUDITLINK__">{"fdsup://directions/News HTML Viewer?action=OPEN&amp;on_error=off&amp;window=popup_no_button&amp;start_maximized=false&amp;creator=factset&amp;display_string=Click to view document&amp;width=640&amp;height=480&amp;address=ZQFNw6znkp6vDyV1HwLVKC6OP2t49SjmFMl9sfXFQtKIVGAzXYefrNnIT1XdSiEKqX","I4EWdFlVuNmWyORzxtYyzjHymjuAu0i1%2FkFHGNzoPJO2SuuqnegT3bJDTHQ7W1pEYXmT9tH%2BTRWM5VWdlc088rPZprSnlRyRRjKMeBK9ZpAWy3K9mJIyUkrcI5Q8JaQPAdv1ZJL53ZV0nZiFWNTy1e%2F42Rv6FMB33NXGBOV33QzS5GbH1qLwjRZ7SBNtxeuYCAPh2pNxkPyzVuwuzb4rlh0LpDiV0nfyrbXtmaEVYP5RhsDW%2Bxgw1ui","vLD4Q%3D%3D"}</definedName>
    <definedName name="_ass1">{#N/A,#N/A,FALSE,"Aging Summary";#N/A,#N/A,FALSE,"Ratio Analysis";#N/A,#N/A,FALSE,"Test 120 Day Accts";#N/A,#N/A,FALSE,"Tickmarks"}</definedName>
    <definedName name="_eds2">{"TOP",#N/A,TRUE,"TRIPLE OPTION EXPERIENCE";"actives",#N/A,TRUE,"TRIPLE OPTION EXPERIENCE";"experience",#N/A,TRUE,"TRIPLE OPTION EXPERIENCE";"Outacomp",#N/A,TRUE,"FEE FOR SERVICE EXPERIENCE ";"Outacomp",#N/A,TRUE,"FEE FOR SERVICE EXPERIENCE ";"Outret",#N/A,TRUE,"FEE FOR SERVICE EXPERIENCE ";"Outact",#N/A,TRUE,"FEE FOR SERVICE EXPERIENCE ";"OutRcomp",#N/A,TRUE,"FEE FOR SERVICE EXPERIENCE ";"Outact",#N/A,TRUE,"FEE FOR SERVICE EXPERIENCE ";"OutRcomp",#N/A,TRUE,"FEE FOR SERVICE EXPERIENCE ";"Outret",#N/A,TRUE,"FEE FOR SERVICE EXPERIENCE ";"actives",#N/A,TRUE,"TRIPLE OPTION EXPERIENCE";"TOP",#N/A,TRUE,"TRIPLE OPTION EXPERIENCE"}</definedName>
    <definedName name="_hod2">{#N/A,#N/A,FALSE,"TS";#N/A,#N/A,FALSE,"Combo";#N/A,#N/A,FALSE,"FAIR";#N/A,#N/A,FALSE,"RBC";#N/A,#N/A,FALSE,"xxxx";#N/A,#N/A,FALSE,"A_D";#N/A,#N/A,FALSE,"WACC";#N/A,#N/A,FALSE,"DCF";#N/A,#N/A,FALSE,"LBO";#N/A,#N/A,FALSE,"AcqMults";#N/A,#N/A,FALSE,"CompMults"}</definedName>
    <definedName name="_I2">{"PVGraph2",#N/A,FALSE,"PV Data"}</definedName>
    <definedName name="_I3">{"PVGraph2",#N/A,FALSE,"PV Data"}</definedName>
    <definedName name="_ibo2">{#N/A,#N/A,FALSE,"Summary";#N/A,#N/A,FALSE,"Projections";#N/A,#N/A,FALSE,"Mkt Mults";#N/A,#N/A,FALSE,"DCF";#N/A,#N/A,FALSE,"Accr Dil";#N/A,#N/A,FALSE,"PIC LBO";#N/A,#N/A,FALSE,"MULT10_4";#N/A,#N/A,FALSE,"CBI LBO"}</definedName>
    <definedName name="_key4">{#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_new2">{"COM1996",#N/A,FALSE,"ANNUAL COMMISSIONS";"COM1997",#N/A,FALSE,"ANNUAL COMMISSIONS"}</definedName>
    <definedName name="_new3">{"COM1996",#N/A,FALSE,"ANNUAL COMMISSIONS";"COM1997",#N/A,FALSE,"ANNUAL COMMISSIONS"}</definedName>
    <definedName name="_nv2">{#N/A,#N/A,FALSE,"Summary";#N/A,#N/A,FALSE,"Signatures";#N/A,#N/A,FALSE,"FL Current";#N/A,#N/A,FALSE,"Assumptions";#N/A,#N/A,FALSE,"Assumptions";#N/A,#N/A,FALSE,"Assumptions";#N/A,#N/A,FALSE,"FL Last";#N/A,#N/A,FALSE,"FL Orig";#N/A,#N/A,FALSE,"C to G Explain"}</definedName>
    <definedName name="_Order1">255</definedName>
    <definedName name="_Order1a">0</definedName>
    <definedName name="_Order2">255</definedName>
    <definedName name="_QTD1">{"Nil","Nil",FALSE,"Detail P&amp;L-M";"Nil","Nil",FALSE,"Dep &amp; Amort-M";"Nil","Nil",FALSE,"Equity-M";"Nil","Nil",FALSE,"Debt &amp; Cash Flow-M";"Nil","Nil",FALSE,"Interest-M"}</definedName>
    <definedName name="_Regression_Int">1</definedName>
    <definedName name="_rod1">{#N/A,#N/A,FALSE,"Projections";#N/A,#N/A,FALSE,"Multiples Valuation";#N/A,#N/A,FALSE,"LBO";#N/A,#N/A,FALSE,"Multiples_Sensitivity";#N/A,#N/A,FALSE,"Summary"}</definedName>
    <definedName name="_SDU2">{#N/A,#N/A,FALSE,"Aging Summary";#N/A,#N/A,FALSE,"Ratio Analysis";#N/A,#N/A,FALSE,"Test 120 Day Accts";#N/A,#N/A,FALSE,"Tickmarks"}</definedName>
    <definedName name="_t9">{#N/A,#N/A,TRUE,"FD II Portfolio Summary";#N/A,#N/A,TRUE,"Fund II BV";#N/A,#N/A,TRUE,"Fund II FV";#N/A,#N/A,TRUE,"JRI";#N/A,#N/A,TRUE,"NDS";#N/A,#N/A,TRUE,"Weasler";#N/A,#N/A,TRUE,"Stronghaven";#N/A,#N/A,TRUE,"Connor";#N/A,#N/A,TRUE,"Docu";#N/A,#N/A,TRUE,"HWC";#N/A,#N/A,TRUE,"Temple";#N/A,#N/A,TRUE,"FD III Port Summ";#N/A,#N/A,TRUE,"Fund III BV ";#N/A,#N/A,TRUE,"Fund III MV ";#N/A,#N/A,TRUE,"Beacon";#N/A,#N/A,TRUE,"CII";#N/A,#N/A,TRUE,"MCA";#N/A,#N/A,TRUE,"Elm";#N/A,#N/A,TRUE,"Tharco";#N/A,#N/A,TRUE,"Dee H";#N/A,#N/A,TRUE,"Globe";#N/A,#N/A,TRUE,"Hunt Valve";#N/A,#N/A,TRUE,"KBA";#N/A,#N/A,TRUE,"Glassmaster";#N/A,#N/A,TRUE,"MLS";#N/A,#N/A,TRUE,"CBSA";#N/A,#N/A,TRUE,"ACE";#N/A,#N/A,TRUE,"United Central";#N/A,#N/A,TRUE,"Jakel";#N/A,#N/A,TRUE,"Lake City ";#N/A,#N/A,TRUE,"FD IV Portfolio Summary ";#N/A,#N/A,TRUE,"BV Valuation";#N/A,#N/A,TRUE,"Western";#N/A,#N/A,TRUE,"Kranson";#N/A,#N/A,TRUE,"ARC";#N/A,#N/A,TRUE,"Precise"}</definedName>
    <definedName name="_w1">{"PVGraph2",#N/A,FALSE,"PV Data"}</definedName>
    <definedName name="_w2">{"PVGraph2",#N/A,FALSE,"PV Data"}</definedName>
    <definedName name="_w3">{"PVGraph2",#N/A,FALSE,"PV Data"}</definedName>
    <definedName name="_wr1">{"hist_bs",#N/A,FALSE,"Exhibit D,E1,E2";#N/A,#N/A,FALSE,"Exhibit E3";#N/A,#N/A,FALSE,"Mgmt. Projtn";#N/A,#N/A,FALSE,"Exhibit B-1";#N/A,#N/A,FALSE,"Exhibit A";#N/A,#N/A,FALSE,"WACC";#N/A,#N/A,FALSE,"Control";"hist_inc",#N/A,FALSE,"Exhibit D,E1,E2"}</definedName>
    <definedName name="_wrn2">{#N/A,#N/A,FALSE,"ASSUMPTIONS";#N/A,#N/A,FALSE,"Valuation Summary";"page1",#N/A,FALSE,"PRESENTATION";"page2",#N/A,FALSE,"PRESENTATION";#N/A,#N/A,FALSE,"ORIGINAL_ROLLBACK"}</definedName>
    <definedName name="_wrn3">{#N/A,#N/A,FALSE,"ASSUMPTIONS";#N/A,#N/A,FALSE,"Valuation Summary";"page1",#N/A,FALSE,"PRESENTATION";"page2",#N/A,FALSE,"PRESENTATION";#N/A,#N/A,FALSE,"ORIGINAL_ROLLBACK"}</definedName>
    <definedName name="_x1">{#N/A,#N/A,FALSE,"FY97";#N/A,#N/A,FALSE,"FY98";#N/A,#N/A,FALSE,"FY99";#N/A,#N/A,FALSE,"FY00";#N/A,#N/A,FALSE,"FY01"}</definedName>
    <definedName name="_y2">{"PVGraph2",#N/A,FALSE,"PV Data"}</definedName>
    <definedName name="_Zcomps2">{0,0,0,0,1,-4105,28.3464566929134,28.3464566929134,28.346456664,28.3464566929134,2,TRUE,TRUE,FALSE,FALSE,FALSE,#N/A,1,85,1,2,"","","","&amp;""Kennerly,Roman Bold""&amp;14L&amp;12EHMAN &amp;14 B&amp;12ROTHERS","","",FALSE}</definedName>
    <definedName name="a">{#N/A,#N/A,FALSE,"Projections";#N/A,#N/A,FALSE,"Multiples Valuation";#N/A,#N/A,FALSE,"LBO";#N/A,#N/A,FALSE,"Multiples_Sensitivity";#N/A,#N/A,FALSE,"Summary"}</definedName>
    <definedName name="aa">{#N/A,#N/A,FALSE,"Projections";#N/A,#N/A,FALSE,"Multiples Valuation";#N/A,#N/A,FALSE,"LBO";#N/A,#N/A,FALSE,"Multiples_Sensitivity";#N/A,#N/A,FALSE,"Summary"}</definedName>
    <definedName name="aaa">{#N/A,#N/A,FALSE,"Projections";#N/A,#N/A,FALSE,"Multiples Valuation";#N/A,#N/A,FALSE,"LBO";#N/A,#N/A,FALSE,"Multiples_Sensitivity";#N/A,#N/A,FALSE,"Summary"}</definedName>
    <definedName name="AAA_DOCTOPS">"AAA_SET"</definedName>
    <definedName name="AAA_duser">"OFF"</definedName>
    <definedName name="aaaa">{#N/A,#N/A,FALSE,"TS";#N/A,#N/A,FALSE,"Combo";#N/A,#N/A,FALSE,"FAIR";#N/A,#N/A,FALSE,"RBC";#N/A,#N/A,FALSE,"xxxx";#N/A,#N/A,FALSE,"A_D";#N/A,#N/A,FALSE,"WACC";#N/A,#N/A,FALSE,"DCF";#N/A,#N/A,FALSE,"LBO";#N/A,#N/A,FALSE,"AcqMults";#N/A,#N/A,FALSE,"CompMults"}</definedName>
    <definedName name="aaaaaaa">{"Outflow 1",#N/A,FALSE,"Outflows-Inflows";"Outflow 2",#N/A,FALSE,"Outflows-Inflows";"Inflow 1",#N/A,FALSE,"Outflows-Inflows";"Inflow 2",#N/A,FALSE,"Outflows-Inflows"}</definedName>
    <definedName name="AAB_Addin5">"AAB_Description for addin 5,Description for addin 5,Description for addin 5,Description for addin 5,Description for addin 5,Description for addin 5"</definedName>
    <definedName name="AAB_GSPPG">"AAB_Goldman Sachs PPG Chart Utilities 1.0g"</definedName>
    <definedName name="aabb">{#N/A,#N/A,FALSE,"Projections";#N/A,#N/A,FALSE,"Multiples Valuation";#N/A,#N/A,FALSE,"LBO";#N/A,#N/A,FALSE,"Multiples_Sensitivity";#N/A,#N/A,FALSE,"Summary"}</definedName>
    <definedName name="aas">"c4426"</definedName>
    <definedName name="aasd">{#N/A,#N/A,FALSE,"units";#N/A,#N/A,FALSE,"projections";#N/A,#N/A,FALSE,"calendar";#N/A,#N/A,FALSE,"gulp shares";#N/A,#N/A,FALSE,"gulp comp";#N/A,#N/A,FALSE,"gulp-acq";#N/A,#N/A,FALSE,"gulp dcf";#N/A,#N/A,FALSE,"gulp wacc";#N/A,#N/A,FALSE,"acc_dil";#N/A,#N/A,FALSE,"gulp summary";#N/A,#N/A,FALSE,"snooze";#N/A,#N/A,FALSE,"combined";#N/A,#N/A,FALSE,"valuation";#N/A,#N/A,FALSE,"PurchPriMult";#N/A,#N/A,FALSE,"Trans-Sum";#N/A,#N/A,FALSE,"Net Debt";#N/A,#N/A,FALSE,"fees"}</definedName>
    <definedName name="aasdfa">{"rtn",#N/A,FALSE,"RTN";"tables",#N/A,FALSE,"RTN";"cf",#N/A,FALSE,"CF";"stats",#N/A,FALSE,"Stats";"prop",#N/A,FALSE,"Prop"}</definedName>
    <definedName name="abb">{"Group Benefit Overview",#N/A,TRUE,"mblank";"Rate Summary",#N/A,TRUE,"mblank";"Census and Manual Rates",#N/A,TRUE,"mblank";"Site Rates",#N/A,TRUE,"mblank";"Experience Rates 1",#N/A,TRUE,"mblank";"Experience Rates 2",#N/A,TRUE,"mblank";"Summary of Rate Action",#N/A,TRUE,"mblank";"Employer Reports",#N/A,TRUE,"mblank"}</definedName>
    <definedName name="abc">{#N/A,#N/A,FALSE,"Projections";#N/A,#N/A,FALSE,"AccrDil";#N/A,#N/A,FALSE,"PurchPriMult";#N/A,#N/A,FALSE,"Mults7_13";#N/A,#N/A,FALSE,"Mkt Mults";#N/A,#N/A,FALSE,"Acq Mults";#N/A,#N/A,FALSE,"StockPrices";#N/A,#N/A,FALSE,"Prem Paid";#N/A,#N/A,FALSE,"DCF";#N/A,#N/A,FALSE,"AUTO";#N/A,#N/A,FALSE,"Relative Trading";#N/A,#N/A,FALSE,"Mkt Val";#N/A,#N/A,FALSE,"Acq Val"}</definedName>
    <definedName name="abd">{"Group Benefit Overview",#N/A,TRUE,"mblank";"Rate Summary",#N/A,TRUE,"mblank";"Census and Manual Rates",#N/A,TRUE,"mblank";"Site Rates",#N/A,TRUE,"mblank";"Experience Rates 1",#N/A,TRUE,"mblank";"Experience Rates 2",#N/A,TRUE,"mblank";"Summary of Rate Action",#N/A,TRUE,"mblank";"Employer Reports",#N/A,TRUE,"mblank"}</definedName>
    <definedName name="AccessDatabase">"C:\DATA\Kevin\Kevin's Model.mdb"</definedName>
    <definedName name="add">{"Group Benefit Overview",#N/A,TRUE,"mblank";"Rate Summary",#N/A,TRUE,"mblank";"Census and Manual Rates",#N/A,TRUE,"mblank";"Site Rates",#N/A,TRUE,"mblank";"Experience Rates 1",#N/A,TRUE,"mblank";"Experience Rates 2",#N/A,TRUE,"mblank";"Summary of Rate Action",#N/A,TRUE,"mblank";"Employer Reports",#N/A,TRUE,"mblank"}</definedName>
    <definedName name="ads">{#N/A,#N/A,FALSE,"AD_Purch";#N/A,#N/A,FALSE,"Projections";#N/A,#N/A,FALSE,"DCF";#N/A,#N/A,FALSE,"Mkt Val"}</definedName>
    <definedName name="adsf">{#N/A,#N/A,FALSE,"AD_Purch";#N/A,#N/A,FALSE,"Projections";#N/A,#N/A,FALSE,"DCF";#N/A,#N/A,FALSE,"Mkt Val"}</definedName>
    <definedName name="aertqet">{#N/A,#N/A,FALSE,"Adj Proj";#N/A,#N/A,FALSE,"Sheet1";#N/A,#N/A,FALSE,"LBO";#N/A,#N/A,FALSE,"LBOMER";#N/A,#N/A,FALSE,"WACC";#N/A,#N/A,FALSE,"DCF";#N/A,#N/A,FALSE,"DCFMER";#N/A,#N/A,FALSE,"Pooling";#N/A,#N/A,FALSE,"income";#N/A,#N/A,FALSE,"Offer"}</definedName>
    <definedName name="AetnaQuotes">{"Group Benefit Overview",#N/A,TRUE,"mblank";"Rate Summary",#N/A,TRUE,"mblank";"Census and Manual Rates",#N/A,TRUE,"mblank";"Site Rates",#N/A,TRUE,"mblank";"Experience Rates 1",#N/A,TRUE,"mblank";"Experience Rates 2",#N/A,TRUE,"mblank";"Summary of Rate Action",#N/A,TRUE,"mblank";"Employer Reports",#N/A,TRUE,"mblank"}</definedName>
    <definedName name="Annual">{"Outflow 1",#N/A,FALSE,"Outflows-Inflows";"Outflow 2",#N/A,FALSE,"Outflows-Inflows";"Inflow 1",#N/A,FALSE,"Outflows-Inflows";"Inflow 2",#N/A,FALSE,"Outflows-Inflows"}</definedName>
    <definedName name="anscount">1</definedName>
    <definedName name="argqe">{#N/A,#N/A,FALSE,"puboff";#N/A,#N/A,FALSE,"financials";#N/A,#N/A,FALSE,"valuation";#N/A,#N/A,FALSE,"split"}</definedName>
    <definedName name="as">{"Outflow 1",#N/A,FALSE,"Outflows-Inflows";"Outflow 2",#N/A,FALSE,"Outflows-Inflows";"Inflow 1",#N/A,FALSE,"Outflows-Inflows";"Inflow 2",#N/A,FALSE,"Outflows-Inflows"}</definedName>
    <definedName name="AS2DocOpenMode">"AS2DocumentEdit"</definedName>
    <definedName name="AS2NamedRange">196</definedName>
    <definedName name="AS2ReportLS">1</definedName>
    <definedName name="AS2SyncStepLS">0</definedName>
    <definedName name="AS2VersionLS">300</definedName>
    <definedName name="asdf">40379.4506944444</definedName>
    <definedName name="asdfas">{"print 1.6",#N/A,FALSE,"Sheet1";"print 2.6",#N/A,FALSE,"Sheet1";"print 3.6",#N/A,FALSE,"Sheet1";"print 4.6",#N/A,FALSE,"Sheet1";"print 5.6",#N/A,FALSE,"Sheet1";"print 6.6",#N/A,FALSE,"Sheet1"}</definedName>
    <definedName name="asdfasaa">{"print 1.6",#N/A,FALSE,"Sheet1";"print 2.6",#N/A,FALSE,"Sheet1";"print 3.6",#N/A,FALSE,"Sheet1";"print 4.6",#N/A,FALSE,"Sheet1";"print 5.6",#N/A,FALSE,"Sheet1";"print 6.6",#N/A,FALSE,"Sheet1"}</definedName>
    <definedName name="asdfasdf">{#N/A,#N/A,FALSE,"TS";#N/A,#N/A,FALSE,"Combo";#N/A,#N/A,FALSE,"FAIR";#N/A,#N/A,FALSE,"RBC";#N/A,#N/A,FALSE,"xxxx";#N/A,#N/A,FALSE,"A_D";#N/A,#N/A,FALSE,"WACC";#N/A,#N/A,FALSE,"DCF";#N/A,#N/A,FALSE,"LBO";#N/A,#N/A,FALSE,"AcqMults";#N/A,#N/A,FALSE,"CompMults"}</definedName>
    <definedName name="asdfg">{"rtn",#N/A,FALSE,"RTN";"tables",#N/A,FALSE,"RTN";"cf",#N/A,FALSE,"CF";"stats",#N/A,FALSE,"Stats";"prop",#N/A,FALSE,"Prop"}</definedName>
    <definedName name="asgg">{#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ass">{"print 1.6",#N/A,FALSE,"Sheet1";"print 2.6",#N/A,FALSE,"Sheet1";"print 3.6",#N/A,FALSE,"Sheet1";"print 4.6",#N/A,FALSE,"Sheet1";"print 5.6",#N/A,FALSE,"Sheet1";"print 6.6",#N/A,FALSE,"Sheet1"}</definedName>
    <definedName name="ass.all">{#N/A,#N/A,FALSE,"cpt"}</definedName>
    <definedName name="ass2.all">{#N/A,#N/A,FALSE,"cpt"}</definedName>
    <definedName name="asss">{"rtn",#N/A,FALSE,"RTN";"tables",#N/A,FALSE,"RTN";"cf",#N/A,FALSE,"CF";"stats",#N/A,FALSE,"Stats";"prop",#N/A,FALSE,"Prop"}</definedName>
    <definedName name="Assumptios2">{"SUMMARY",#N/A,TRUE,"RIGGIN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Audit_Recon">{"fdsup://directions/News HTML Viewer?action=OPEN&amp;on_error=off&amp;window=popup_no_button&amp;start_maximized=false&amp;creator=factset&amp;display_string=Click to view document&amp;width=640&amp;height=480&amp;address=ZQFNwiDmku6rD8XeJHel5%2BClsTh1%2BKQXZfkma2tpAQLiI8CyHvRjYyQDVL7t%2","FlfMpiTocNaw3Gpo8jIv6pGb2ENue6TMKIZPrs2228iDD%2FS879rurW4fhZH36nTEyl8j%2FJcd0ZhNwqu9MYltaV6nDlIUcUF2%2FoBeD4yU8zdaPJmMZgbGxOpsfCHY3s8J2LGk3sPgAzz3MjQvvOrEkaYDu03NUFj4FxpGksq3IjKjlNZJEQs8%2BBrc%2FAQTl%2F8yM7Od%2BoPj%2BkGyEsVVXRQInn3Dy4hc18keC6v%2FodsKUpIqg","81wmyzSUpR42%2FFYRsckFYW1L9MJttOEm7wi"}</definedName>
    <definedName name="AUto1">{#N/A,#N/A,FALSE,"Sheet1"}</definedName>
    <definedName name="AUto2">{#N/A,#N/A,FALSE,"Sheet1"}</definedName>
    <definedName name="axe">{#N/A,#N/A,FALSE,"TS";#N/A,#N/A,FALSE,"Combo";#N/A,#N/A,FALSE,"FAIR";#N/A,#N/A,FALSE,"RBC";#N/A,#N/A,FALSE,"xxxx";#N/A,#N/A,FALSE,"A_D";#N/A,#N/A,FALSE,"WACC";#N/A,#N/A,FALSE,"DCF";#N/A,#N/A,FALSE,"LBO";#N/A,#N/A,FALSE,"AcqMults";#N/A,#N/A,FALSE,"CompMults"}</definedName>
    <definedName name="b">{#N/A,#N/A,FALSE,"Projections";#N/A,#N/A,FALSE,"AccrDil";#N/A,#N/A,FALSE,"PurchPriMult";#N/A,#N/A,FALSE,"Mults7_13";#N/A,#N/A,FALSE,"Mkt Mults";#N/A,#N/A,FALSE,"Acq Mults";#N/A,#N/A,FALSE,"StockPrices";#N/A,#N/A,FALSE,"Prem Paid";#N/A,#N/A,FALSE,"DCF";#N/A,#N/A,FALSE,"AUTO";#N/A,#N/A,FALSE,"Relative Trading";#N/A,#N/A,FALSE,"Mkt Val";#N/A,#N/A,FALSE,"Acq Val"}</definedName>
    <definedName name="bb">{#N/A,#N/A,FALSE,"Projections";#N/A,#N/A,FALSE,"AccrDil";#N/A,#N/A,FALSE,"PurchPriMult";#N/A,#N/A,FALSE,"Mults7_13";#N/A,#N/A,FALSE,"Mkt Mults";#N/A,#N/A,FALSE,"Acq Mults";#N/A,#N/A,FALSE,"StockPrices";#N/A,#N/A,FALSE,"Prem Paid";#N/A,#N/A,FALSE,"DCF";#N/A,#N/A,FALSE,"AUTO";#N/A,#N/A,FALSE,"Relative Trading";#N/A,#N/A,FALSE,"Mkt Val";#N/A,#N/A,FALSE,"Acq Val"}</definedName>
    <definedName name="bbb">{#N/A,#N/A,FALSE,"ExitStratigy"}</definedName>
    <definedName name="bbbbbb">{#N/A,#N/A,FALSE,"Inc. Statement";#N/A,#N/A,FALSE,"Balance Sheet";#N/A,#N/A,FALSE,"Cash Flow";#N/A,#N/A,FALSE,"Manufacturing";#N/A,#N/A,FALSE,"Quality";#N/A,#N/A,FALSE,"Sales";#N/A,#N/A,FALSE,"Marketing";#N/A,#N/A,FALSE,"R &amp; D";#N/A,#N/A,FALSE,"G &amp; A";#N/A,#N/A,FALSE,"Prof. Fees";#N/A,#N/A,FALSE,"Mfg. Wages";#N/A,#N/A,FALSE,"Mfg. Salaries";#N/A,#N/A,FALSE,"Quality Salaries";#N/A,#N/A,FALSE,"Sales Salaries";#N/A,#N/A,FALSE,"Mktg. Salaries";#N/A,#N/A,FALSE,"R &amp; D Salaries";#N/A,#N/A,FALSE,"G &amp; A Salaries"}</definedName>
    <definedName name="Bear">{#N/A,#N/A,FALSE,"TS";#N/A,#N/A,FALSE,"Combo";#N/A,#N/A,FALSE,"FAIR";#N/A,#N/A,FALSE,"RBC";#N/A,#N/A,FALSE,"xxxx";#N/A,#N/A,FALSE,"A_D";#N/A,#N/A,FALSE,"WACC";#N/A,#N/A,FALSE,"DCF";#N/A,#N/A,FALSE,"LBO";#N/A,#N/A,FALSE,"AcqMults";#N/A,#N/A,FALSE,"CompMults"}</definedName>
    <definedName name="bear2">{#N/A,#N/A,FALSE,"TS";#N/A,#N/A,FALSE,"Combo";#N/A,#N/A,FALSE,"FAIR";#N/A,#N/A,FALSE,"RBC";#N/A,#N/A,FALSE,"xxxx";#N/A,#N/A,FALSE,"A_D";#N/A,#N/A,FALSE,"WACC";#N/A,#N/A,FALSE,"DCF";#N/A,#N/A,FALSE,"LBO";#N/A,#N/A,FALSE,"AcqMults";#N/A,#N/A,FALSE,"CompMults"}</definedName>
    <definedName name="bearr">{#N/A,#N/A,FALSE,"TS";#N/A,#N/A,FALSE,"Combo";#N/A,#N/A,FALSE,"FAIR";#N/A,#N/A,FALSE,"RBC";#N/A,#N/A,FALSE,"xxxx";#N/A,#N/A,FALSE,"A_D";#N/A,#N/A,FALSE,"WACC";#N/A,#N/A,FALSE,"DCF";#N/A,#N/A,FALSE,"LBO";#N/A,#N/A,FALSE,"AcqMults";#N/A,#N/A,FALSE,"CompMults"}</definedName>
    <definedName name="BG_Del">15</definedName>
    <definedName name="BG_Ins">4</definedName>
    <definedName name="BG_Mod">6</definedName>
    <definedName name="BLANK">{"SUMMARY",#N/A,TRUE,"RIGGIN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BROWN">{"SUMMARY",#N/A,TRUE,"RIGGIN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bvwrg">{#N/A,#N/A,TRUE,"Consolidated";#N/A,#N/A,TRUE,"Offering";#N/A,#N/A,TRUE,"WAE";#N/A,#N/A,TRUE,"Combined";#N/A,#N/A,TRUE,"PE Consolidated";#N/A,#N/A,TRUE,"CF Consolidated";#N/A,#N/A,TRUE,"Income";#N/A,#N/A,TRUE,"OfferingTool";#N/A,#N/A,TRUE,"Inputs";#N/A,#N/A,TRUE,"PE";#N/A,#N/A,TRUE,"CF";#N/A,#N/A,TRUE,"Income (2)";#N/A,#N/A,TRUE,"Inputs (2)";#N/A,#N/A,TRUE,"PE (2)";#N/A,#N/A,TRUE,"CF (2)";#N/A,#N/A,TRUE,"Summary"}</definedName>
    <definedName name="cap.pos">{#N/A,#N/A,TRUE,"FD II Portfolio Summary";#N/A,#N/A,TRUE,"Fd II Cap. Position ";#N/A,#N/A,TRUE,"BV Valuation";#N/A,#N/A,TRUE,"FV Valuation";#N/A,#N/A,TRUE,"Valuation Change";#N/A,#N/A,TRUE,"Weasler";#N/A,#N/A,TRUE,"Weasler val";#N/A,#N/A,TRUE,"J Chain";#N/A,#N/A,TRUE,"J Chain Val";#N/A,#N/A,TRUE,"Monona";#N/A,#N/A,TRUE,"Monona Val";#N/A,#N/A,TRUE,"DSI";#N/A,#N/A,TRUE,"DSI Val";#N/A,#N/A,TRUE,"Temple";#N/A,#N/A,TRUE,"Temple Val";#N/A,#N/A,TRUE,"JRI";#N/A,#N/A,TRUE,"NDS ";#N/A,#N/A,TRUE,"Stronghaven";#N/A,#N/A,TRUE,"Connor";#N/A,#N/A,TRUE,"HWC"}</definedName>
    <definedName name="cawc">{"TransactionAssump",#N/A,FALSE,"Transaction Assump";"Combined Income",#N/A,FALSE,"Combined Income-Contrib.";"Combined Bal",#N/A,FALSE,"Combined Bal.";"Combined Credit",#N/A,FALSE,"Combined Credit";"Income Overview",#N/A,FALSE,"Income Overview";"Balance Overview",#N/A,FALSE,"Balance Overview";"Cash Flow Overview",#N/A,FALSE,"Cash Flow Overview";"Contribution Overview",#N/A,FALSE,"Contribution Overview"}</definedName>
    <definedName name="cb_Add_CalloutChart_24_opts">"1, 9, 1, False, 2, False, False, , 0, False, False, 1, 1"</definedName>
    <definedName name="cb_Add_CalloutChart_25_opts">"1, 10, 1, False, 2, False, False, , 0, False, True, 1, 1"</definedName>
    <definedName name="cb_Add_CalloutChart_26_opts">"1, 9, 1, False, 2, False, False, , 0, False, True, 1, 1"</definedName>
    <definedName name="cb_ALT_STACKED_COLUMNChart_22_opts">"1, 3, 1, False, 2, True, False, , 0, False, True, 1, 2"</definedName>
    <definedName name="cb_ALT_STACKED_COLUMNChart_23_opts">"1, 3, 1, False, 2, True, False, , 0, False, True, 1, 2"</definedName>
    <definedName name="cb_Chart_1_opts">"1, 6, 1, False, 2, False, False, , 0, False, True, 1, 2"</definedName>
    <definedName name="cb_Chart_10_opts">"1, 8, 1, False, 2, False, False, , 0, False, False, 1, 1"</definedName>
    <definedName name="cb_Chart_100032_opts">"1, 10, 1, False, 2, True, False, , 0, False, False, 2, 2"</definedName>
    <definedName name="cb_Chart_10104_opts">"1, 5, 1, False, 2, True, False, , 0, True, False, 2, 1"</definedName>
    <definedName name="cb_Chart_10401_opts">"1, 5, 1, False, 2, False, False, , 0, True, False, 2, 1"</definedName>
    <definedName name="cb_Chart_10736_opts">"1, 10, 1, False, 2, False, False, , 0, False, False, 2, 2"</definedName>
    <definedName name="cb_Chart_11_opts">"1, 5, 1, False, 2, False, False, , 0, False, False, 1, 2"</definedName>
    <definedName name="cb_Chart_12_opts">"1, 5, 1, False, 2, True, False, , 0, True, False, 1, 2"</definedName>
    <definedName name="cb_Chart_13_opts">"1, 5, 1, False, 2, True, False, , 0, True, False, 1, 2"</definedName>
    <definedName name="cb_Chart_14_opts">"2, 2, 2, True, 2, False, False, , 0, False, True, 1, 2"</definedName>
    <definedName name="cb_Chart_15_opts">"2, 1, 2, True, 2, False, False, , 0, False, True, 1, 2"</definedName>
    <definedName name="cb_Chart_1501_opts">"1, 10, 1, False, 2, True, False, , 0, False, False, 2, 2"</definedName>
    <definedName name="cb_Chart_16_opts">"2, 1, 2, True, 2, False, False, , 0, False, True, 1, 2"</definedName>
    <definedName name="cb_Chart_1670_opts">"1, 5, 1, False, 2, True, False, , 0, False, False, 2, 1"</definedName>
    <definedName name="cb_Chart_17_opts">"1, 9, 1, False, 2, False, False, , 0, False, False, 1, 1"</definedName>
    <definedName name="cb_Chart_18_opts">"1, 9, 1, False, 2, False, False, , 0, False, False, 1, 1"</definedName>
    <definedName name="cb_Chart_19_opts">"1, 2, 1, False, 2, True, False, , 0, True, False, 2, 1"</definedName>
    <definedName name="cb_Chart_2_opts">"1, 6, 1, False, 2, False, False, , 0, False, False, 1, 2"</definedName>
    <definedName name="cb_Chart_20_opts">"1, 9, 1, False, 2, False, False, , 0, False, False, 1, 1"</definedName>
    <definedName name="cb_Chart_21_opts">"1, 2, 1, False, 2, False, False, , 0, False, False, 2, 1"</definedName>
    <definedName name="cb_Chart_22_opts">"1, 2, 1, False, 2, True, False, , 0, False, False, 2, 1"</definedName>
    <definedName name="cb_Chart_22784_opts">"1, 9, 1, False, 2, False, False, , 0, False, True, 1, 2"</definedName>
    <definedName name="cb_Chart_23_opts">"1, 9, 1, False, 2, False, False, , 0, False, False, 1, 1"</definedName>
    <definedName name="cb_Chart_24_opts">"1, 2, 1, False, 2, False, False, , 0, False, False, 2, 1"</definedName>
    <definedName name="cb_Chart_24490_opts">"1, 10, 1, False, 2, True, False, , 0, False, False, 2, 2"</definedName>
    <definedName name="cb_Chart_25_opts">"1, 3, 1, False, 2, False, False, , 0, True, True, 1, 2"</definedName>
    <definedName name="cb_Chart_26_opts">"1, 2, 1, False, 2, False, False, , 0, False, False, 2, 1"</definedName>
    <definedName name="cb_Chart_26476_opts">"1, 1, 1, False, 2, True, False, , 0, False, False, 1, 2"</definedName>
    <definedName name="cb_Chart_27_opts">"1, 1, 1, False, 2, True, False, , 0, False, True, 1, 2"</definedName>
    <definedName name="cb_Chart_28_opts">"1, 3, 1, False, 2, True, False, , 0, False, True, 1, 2"</definedName>
    <definedName name="cb_Chart_28031_opts">"1, 1, 1, False, 2, True, False, , 0, False, False, 1, 2"</definedName>
    <definedName name="cb_Chart_28545_opts">"1, 5, 1, False, 2, True, False, , 0, False, True, 2, 1"</definedName>
    <definedName name="cb_Chart_29_opts">"1, 3, 1, False, 2, False, False, , 0, False, False, 1, 1"</definedName>
    <definedName name="cb_Chart_29053_opts">"1, 10, 1, False, 2, True, False, , 0, False, False, 2, 2"</definedName>
    <definedName name="cb_Chart_29913_opts">"1, 1, 1, False, 2, False, False, , 0, False, False, 1, 1"</definedName>
    <definedName name="cb_Chart_3_opts">"1, 1, 1, False, 2, True, False, , 0, False, False, 2, 2"</definedName>
    <definedName name="cb_Chart_30_opts">"1, 3, 1, False, 2, True, False, , 0, False, True, 1, 2"</definedName>
    <definedName name="cb_Chart_30292_opts">"1, 1, 1, False, 2, False, False, , 0, False, False, 1, 2"</definedName>
    <definedName name="cb_Chart_31_opts">"1, 1, 1, False, 2, True, False, , 0, True, True, 2, 2"</definedName>
    <definedName name="cb_Chart_32_opts">"1, 1, 1, False, 2, True, False, , 0, False, False, 2, 2"</definedName>
    <definedName name="cb_Chart_33_opts">"1, 1, 1, False, 2, True, False, , 0, False, True, 3, 2"</definedName>
    <definedName name="cb_Chart_34_opts">"1, 10, 1, False, 2, True, False, , 0, False, False, 2, 2"</definedName>
    <definedName name="cb_Chart_36498_opts">"1, 1, 1, False, 2, True, False, , 0, False, False, 1, 2"</definedName>
    <definedName name="cb_Chart_37450_opts">"1, 10, 1, False, 2, True, False, , 0, False, False, 2, 2"</definedName>
    <definedName name="cb_Chart_4_opts">"1, 7, 1, False, 2, False, False, , 0, False, True, 1, 2"</definedName>
    <definedName name="cb_Chart_41_opts">"1, 10, 1, False, 2, True, False, , 0, False, False, 2, 1"</definedName>
    <definedName name="cb_Chart_41499_opts">"1, 10, 1, False, 2, True, False, , 0, False, False, 2, 2"</definedName>
    <definedName name="cb_Chart_42_opts">"1, 10, 1, False, 2, True, False, , 0, False, False, 2, 1"</definedName>
    <definedName name="cb_Chart_43_opts">"1, 10, 1, False, 2, True, False, , 0, False, False, 2, 1"</definedName>
    <definedName name="cb_Chart_4634_opts">"1, 10, 1, False, 2, True, False, , 0, False, False, 2, 2"</definedName>
    <definedName name="cb_Chart_4664_opts">"1, 5, 1, False, 2, True, False, , 0, False, True, 1, 2"</definedName>
    <definedName name="cb_Chart_46965_opts">"1, 1, 1, False, 2, False, False, , 0, False, False, 1, 1"</definedName>
    <definedName name="cb_Chart_5_opts">"1, 8, 1, False, 2, False, False, , 0, False, False, 1, 2"</definedName>
    <definedName name="cb_Chart_52582_opts">"1, 1, 1, False, 2, False, False, , 0, False, False, 1, 2"</definedName>
    <definedName name="cb_Chart_53437_opts">"1, 10, 1, False, 2, True, False, , 0, False, False, 2, 2"</definedName>
    <definedName name="cb_Chart_53482_opts">"1, 10, 1, False, 2, True, False, , 0, False, False, 2, 2"</definedName>
    <definedName name="cb_Chart_54_opts">"1, 3, 1, False, 2, False, False, , 0, False, True, 2, 2"</definedName>
    <definedName name="cb_Chart_5449_opts">"1, 1, 1, False, 2, False, False, , 0, False, False, 1, 1"</definedName>
    <definedName name="cb_Chart_5723_opts">"1, 1, 1, False, 2, True, False, , 0, False, True, 1, 2"</definedName>
    <definedName name="cb_Chart_57613_opts">"1, 5, 1, False, 2, True, False, , 0, False, True, 2, 1"</definedName>
    <definedName name="cb_Chart_58046_opts">"1, 10, 1, False, 2, True, False, , 0, False, False, 2, 2"</definedName>
    <definedName name="cb_Chart_59010_opts">"1, 2, 1, False, 2, False, False, , 0, False, False, 2, 1"</definedName>
    <definedName name="cb_Chart_59340_opts">"1, 1, 1, False, 2, False, False, , 0, False, False, 1, 1"</definedName>
    <definedName name="cb_Chart_6_opts">"1, 10, 1, False, 2, True, False, , 0, False, False, 2, 2"</definedName>
    <definedName name="cb_Chart_62364_opts">"1, 1, 1, False, 2, True, False, , 0, False, False, 1, 2"</definedName>
    <definedName name="cb_Chart_64876_opts">"1, 1, 1, False, 2, True, False, , 0, False, False, 1, 2"</definedName>
    <definedName name="cb_Chart_67711_opts">"1, 10, 1, False, 2, True, False, , 0, False, False, 2, 2"</definedName>
    <definedName name="cb_Chart_69605_opts">"1, 2, 1, False, 2, False, False, , 0, False, False, 2, 1"</definedName>
    <definedName name="cb_Chart_7_opts">"2, 1, 2, True, 2, False, False, , 0, False, True, 1, 2"</definedName>
    <definedName name="cb_Chart_70_opts">"1, 10, 1, False, 2, True, False, , 0, False, False, 1, 1"</definedName>
    <definedName name="cb_Chart_70648_opts">"1, 1, 1, False, 2, True, False, , 0, False, False, 2, 2"</definedName>
    <definedName name="cb_Chart_70997_opts">"1, 10, 1, False, 2, False, False, , 0, False, False, 1, 1"</definedName>
    <definedName name="cb_Chart_71_opts">"1, 10, 1, False, 2, False, False, , 0, False, False, 1, 1"</definedName>
    <definedName name="cb_Chart_72_opts">"1, 10, 1, False, 2, True, False, , 0, False, False, 1, 1"</definedName>
    <definedName name="cb_Chart_73_opts">"1, 10, 1, False, 2, False, False, , 0, False, False, 1, 1"</definedName>
    <definedName name="cb_Chart_76165_opts">"1, 10, 1, False, 2, True, False, , 0, False, False, 2, 2"</definedName>
    <definedName name="cb_Chart_76804_opts">"1, 1, 1, False, 2, False, False, , 0, False, False, 1, 1"</definedName>
    <definedName name="cb_Chart_77567_opts">"1, 10, 1, False, 2, False, False, , 0, False, False, 1, 1"</definedName>
    <definedName name="cb_Chart_79140_opts">"1, 10, 1, False, 2, True, False, , 0, False, False, 2, 2"</definedName>
    <definedName name="cb_Chart_79981_opts">"1, 5, 1, False, 2, True, False, , 0, True, False, 2, 1"</definedName>
    <definedName name="cb_Chart_8_opts">"2, 1, 2, True, 2, False, False, , 0, False, True, 1, 2"</definedName>
    <definedName name="cb_Chart_81541_opts">"1, 10, 1, False, 2, True, False, , 0, False, False, 2, 2"</definedName>
    <definedName name="cb_Chart_82552_opts">"1, 1, 1, False, 2, True, False, , 0, False, False, 1, 2"</definedName>
    <definedName name="cb_Chart_83072_opts">"1, 1, 1, False, 2, True, False, , 0, False, False, 1, 2"</definedName>
    <definedName name="cb_Chart_86354_opts">"1, 10, 1, False, 2, False, False, , 0, False, False, 1, 1"</definedName>
    <definedName name="cb_Chart_87236_opts">"1, 1, 1, False, 2, True, False, , 0, False, False, 1, 2"</definedName>
    <definedName name="cb_Chart_9_opts">"1, 8, 1, False, 2, False, False, , 0, False, False, 1, 1"</definedName>
    <definedName name="cb_Chart_91188_opts">"1, 8, 1, False, 2, False, False, , 0, False, False, 1, 2"</definedName>
    <definedName name="cb_Chart_95047_opts">"1, 1, 1, False, 2, False, False, , 0, False, False, 1, 2"</definedName>
    <definedName name="cb_Chart_96286_opts">"1, 10, 1, False, 2, True, False, , 0, False, False, 2, 2"</definedName>
    <definedName name="cb_Chart_98091_opts">"1, 2, 1, False, 2, False, False, , 0, False, False, 2, 1"</definedName>
    <definedName name="cb_Chart_98700_opts">"1, 8, 1, False, 2, False, False, , 0, False, False, 1, 2"</definedName>
    <definedName name="cb_Copy_Chart_w_New_DataChart_10_opts">"2, 1, 1, True, 4, False, False, , 0, False, False, 2, 2"</definedName>
    <definedName name="cb_Copy_Chart_w_New_DataChart_7_opts">"2, 1, 1, True, 4, False, False, , 0, False, False, 2, 2"</definedName>
    <definedName name="cb_Copy_Chart_w_New_DataChart_8_opts">"2, 1, 1, True, 4, False, False, , 0, False, False, 2, 2"</definedName>
    <definedName name="cb_Copy_Chart_w_New_DataChart_9_opts">"2, 1, 1, True, 4, False, False, , 0, False, False, 2, 2"</definedName>
    <definedName name="cb_Dimension_Pie_ChartsChart_1_opts">"1, 1, 1, False, 2, True, False, , 0, False, False, 2, 2"</definedName>
    <definedName name="cb_Dimension_Pie_ChartsChart_2_opts">"1, 10, 1, False, 2, True, False, , 0, False, False, 2, 2"</definedName>
    <definedName name="cb_Export_LegendChart_14_opts">"1, 10, 1, False, 2, True, False, , 0, False, False, 2, 2"</definedName>
    <definedName name="cb_Export_LegendChart_15_opts">"1, 10, 1, False, 2, True, False, , 0, False, False, 2, 2"</definedName>
    <definedName name="cb_PieChart_16_opts">"1, 10, 1, False, 2, True, False, , 0, False, False, 2, 2"</definedName>
    <definedName name="cb_sChart_1501_opts">"1, 2, 1, False, 2, False, False, , 0, False, False, 2, 1"</definedName>
    <definedName name="cb_sChart_26476_opts">"1, 4, 1, False, 2, True, False, , 0, False, False, 1, 2"</definedName>
    <definedName name="cb_sChart_28031_opts">"1, 4, 1, False, 2, True, False, , 0, False, False, 1, 1"</definedName>
    <definedName name="cb_sChart_29053_opts">"1, 2, 1, False, 2, False, False, , 0, False, False, 2, 1"</definedName>
    <definedName name="cb_sChart_29913_opts">"1, 3, 1, False, 2, False, False, , 0, False, True, 2, 2"</definedName>
    <definedName name="cb_sChart_30292_opts">"1, 2, 1, False, 2, False, False, , 0, False, False, 2, 1"</definedName>
    <definedName name="cb_sChart_36498_opts">"1, 3, 1, False, 2, False, False, , 0, False, False, 1, 2"</definedName>
    <definedName name="cb_sChart_37450_opts">"1, 1, 1, False, 2, True, False, , 0, False, False, 1, 2"</definedName>
    <definedName name="cb_sChart_41499_opts">"1, 2, 1, False, 2, False, False, , 0, False, False, 2, 1"</definedName>
    <definedName name="cb_sChart_4634_opts">"1, 2, 1, False, 2, False, False, , 0, False, False, 2, 1"</definedName>
    <definedName name="cb_sChart_46965_opts">"1, 1, 1, False, 2, False, False, , 0, False, False, 1, 1"</definedName>
    <definedName name="cb_sChart_52582_opts">"1, 5, 1, False, 2, False, False, , 0, False, True, 1, 2"</definedName>
    <definedName name="cb_sChart_53437_opts">"1, 1, 1, False, 2, True, False, , 0, False, False, 1, 2"</definedName>
    <definedName name="cb_sChart_5449_opts">"1, 3, 1, False, 2, False, False, , 0, False, True, 2, 2"</definedName>
    <definedName name="cb_sChart_5723_opts">"1, 1, 1, False, 2, True, False, , 0, False, False, 2, 1"</definedName>
    <definedName name="cb_sChart_58046_opts">"1, 1, 1, False, 2, True, False, , 0, False, False, 1, 2"</definedName>
    <definedName name="cb_sChart_59010_opts">"1, 5, 1, False, 2, True, False, , 0, False, False, 2, 1"</definedName>
    <definedName name="cb_sChart_59340_opts">"1, 3, 1, False, 2, False, False, , 0, False, True, 2, 2"</definedName>
    <definedName name="cb_sChart_62364_opts">"1, 3, 1, False, 2, False, False, , 0, False, True, 2, 2"</definedName>
    <definedName name="cb_sChart_64876_opts">"1, 5, 1, False, 2, True, False, , 0, False, False, 2, 2"</definedName>
    <definedName name="cb_sChart_70648_opts">"1, 1, 1, False, 2, False, False, , 0, False, False, 1, 1"</definedName>
    <definedName name="cb_sChart_70997_opts">"1, 2, 1, False, 2, False, False, , 0, False, False, 2, 1"</definedName>
    <definedName name="cb_sChart_76165_opts">"1, 2, 1, False, 2, False, False, , 0, False, False, 2, 1"</definedName>
    <definedName name="cb_sChart_76804_opts">"1, 3, 1, False, 2, False, False, , 0, False, True, 2, 2"</definedName>
    <definedName name="cb_sChart_77567_opts">"1, 2, 1, False, 2, False, False, , 0, False, False, 2, 1"</definedName>
    <definedName name="cb_sChart_79140_opts">"1, 1, 1, False, 2, True, False, , 0, False, False, 1, 2"</definedName>
    <definedName name="cb_sChart_81541_opts">"1, 2, 1, False, 2, False, False, , 0, False, False, 2, 1"</definedName>
    <definedName name="cb_sChart_82552_opts">"1, 4, 1, False, 2, True, False, , 0, False, False, 2, 1"</definedName>
    <definedName name="cb_sChart_83072_opts">"1, 4, 1, False, 2, True, False, , 0, False, False, 2, 1"</definedName>
    <definedName name="cb_sChart_86354_opts">"1, 1, 1, False, 2, True, False, , 0, False, False, 1, 2"</definedName>
    <definedName name="cb_sChart_87236_opts">"1, 2, 1, False, 2, False, False, , 0, False, False, 2, 1"</definedName>
    <definedName name="cb_sChart_95047_opts">"1, 3, 1, False, 2, False, False, , 0, False, False, 1, 2"</definedName>
    <definedName name="cb_sChart_96286_opts">"1, 2, 1, False, 2, False, False, , 0, False, False, 2, 1"</definedName>
    <definedName name="cb_sChart11DCFB24_opts">"1, 9, 1, False, 2, False, False, , 0, False, True, 1, 1"</definedName>
    <definedName name="cb_sChart11EADA92_opts">"1, 1, 1, False, 2, False, False, , 0, False, True, 2, 2"</definedName>
    <definedName name="cb_sChart11EAED4A_opts">"1, 1, 1, False, 2, False, False, , 0, False, True, 2, 2"</definedName>
    <definedName name="cb_sChart11EB049E_opts">"1, 1, 1, False, 2, False, False, , 0, False, True, 2, 2"</definedName>
    <definedName name="cb_sChart11FB1BDC_opts">"1, 1, 1, False, 2, True, False, , 0, False, True, 2, 2"</definedName>
    <definedName name="cb_sChart11FB2467_opts">"1, 1, 1, False, 2, True, False, , 0, False, True, 2, 2"</definedName>
    <definedName name="cb_sChart11FB271E_opts">"1, 1, 1, False, 2, True, False, , 0, False, True, 2, 2"</definedName>
    <definedName name="cb_sChart11FB296C_opts">"1, 1, 1, False, 2, True, False, , 0, False, True, 2, 2"</definedName>
    <definedName name="cb_sChart11FB4DE8_opts">"1, 9, 1, False, 2, False, False, , 0, False, True, 1, 2"</definedName>
    <definedName name="cb_sChart11FCA363_opts">"2, 1, 2, True, 2, False, False, , 0, False, True, 2, 2"</definedName>
    <definedName name="cb_sChart11FCA851_opts">"2, 1, 2, True, 2, False, False, , 0, False, True, 2, 2"</definedName>
    <definedName name="cb_sChart11FCE81C_opts">"1, 9, 1, False, 2, False, False, , 0, False, True, 2, 2"</definedName>
    <definedName name="cb_sChart12073B79_opts">"1, 9, 1, False, 2, False, False, , 0, False, True, 2, 2"</definedName>
    <definedName name="cb_sChart12074F69_opts">"1, 9, 1, False, 2, False, False, , 0, False, True, 2, 2"</definedName>
    <definedName name="cb_sChart1216F828_opts">"2, 1, 1, False, 2, False, False, , 0, False, True, 2, 2"</definedName>
    <definedName name="cb_sChart122574E1_opts">"1, 1, 1, False, 2, False, False, , 0, False, True, 2, 2"</definedName>
    <definedName name="cb_sChart12285211_opts">"1, 9, 1, False, 2, False, False, , 0, False, False, 1, 2"</definedName>
    <definedName name="cb_sChart12291B1F_opts">"2, 1, 1, True, 3, False, False, , 0, False, False, 1, 2"</definedName>
    <definedName name="cb_sChart1248DE96_opts">"1, 9, 1, False, 2, False, False, , 0, False, False, 1, 2"</definedName>
    <definedName name="cb_sChart1248E206_opts">"1, 9, 1, False, 2, False, False, , 0, False, False, 1, 2"</definedName>
    <definedName name="cb_sChart15CA0E0A_opts">"1, 9, 1, False, 2, False, False, , 0, False, False, 1, 2"</definedName>
    <definedName name="cb_sChart15CA1FFD_opts">"1, 10, 1, False, 2, False, False, , 0, False, False, 1, 1"</definedName>
    <definedName name="cb_sChart15CA20AB_opts">"1, 9, 1, False, 2, False, False, , 0, False, False, 1, 1"</definedName>
    <definedName name="cb_sChart15CA2F5C_opts">"1, 9, 1, False, 2, False, False, , 0, False, False, 1, 1"</definedName>
    <definedName name="cb_sChart15CA30C3_opts">"1, 9, 1, False, 2, False, False, , 0, False, True, 1, 1"</definedName>
    <definedName name="cb_sChart1A3873A1_opts">"1, 1, 1, False, 2, True, False, , 0, False, True, 1, 1"</definedName>
    <definedName name="cb_sChart1A3875D8_opts">"1, 1, 1, False, 2, False, False, , 0, False, False, 1, 1"</definedName>
    <definedName name="cb_sChart1A3877BF_opts">"1, 1, 1, False, 2, True, False, , 0, False, True, 1, 1"</definedName>
    <definedName name="cb_sChart1A387878_opts">"1, 1, 1, False, 2, True, False, , 0, False, True, 1, 1"</definedName>
    <definedName name="cb_sChart1A387AF4_opts">"1, 3, 1, False, 2, False, False, , 0, False, False, 1, 1"</definedName>
    <definedName name="cb_sChart1A38BEAE_opts">"1, 10, 1, False, 2, True, False, , 0, False, False, 1, 1"</definedName>
    <definedName name="cb_sChart1A43A019_opts">"1, 1, 1, False, 2, True, False, , 0, False, False, 1, 1"</definedName>
    <definedName name="cb_sChart1A4414D6_opts">"1, 1, 1, False, 2, True, False, , 0, False, False, 1, 1"</definedName>
    <definedName name="cb_sChart1A4416BC_opts">"1, 1, 1, False, 2, True, False, , 0, False, False, 1, 1"</definedName>
    <definedName name="cb_sChart1A4418D0_opts">"1, 1, 1, False, 2, True, False, , 0, False, False, 1, 1"</definedName>
    <definedName name="cb_sChart1A4419DA_opts">"1, 1, 1, False, 2, True, False, , 0, False, False, 1, 1"</definedName>
    <definedName name="cb_sChart7F59C8D_opts">"1, 4, 1, False, 2, False, False, , 0, False, False, 1, 1"</definedName>
    <definedName name="cb_sChart7F59D80_opts">"1, 1, 1, False, 2, True, False, , 0, False, False, 1, 1"</definedName>
    <definedName name="cb_sChart7F5A913_opts">"1, 1, 1, False, 2, True, False, , 0, False, False, 3, 1"</definedName>
    <definedName name="cb_sChart7F5AA63_opts">"1, 1, 1, False, 2, False, False, , 0, False, False, 3, 1"</definedName>
    <definedName name="cb_sChart7F5AB6D_opts">"1, 1, 1, False, 2, False, False, , 0, False, False, 3, 1"</definedName>
    <definedName name="cb_sChart7F5AED1_opts">"1, 1, 1, False, 2, False, False, , 0, False, False, 3, 1"</definedName>
    <definedName name="cb_sChartD68BCC9_opts">"1, 1, 1, False, 2, True, False, , 0, False, True, 1, 1"</definedName>
    <definedName name="cb_sChartD6B06A2_opts">"1, 1, 1, False, 2, False, False, , 0, False, False, 2, 2"</definedName>
    <definedName name="cb_sChartD6B1FA3_opts">"1, 1, 1, False, 2, False, False, , 0, False, False, 2, 2"</definedName>
    <definedName name="cb_sChartD6B69B1_opts">"1, 1, 1, False, 2, False, False, , 0, False, False, 1, 2"</definedName>
    <definedName name="cb_sChartD6B76F0_opts">"2, 1, 1, False, 2, False, False, , 0, False, False, 1, 2"</definedName>
    <definedName name="cb_sChartD6B943C_opts">"2, 1, 1, False, 3, False, False, , 0, False, False, 1, 2"</definedName>
    <definedName name="cb_sChartD6C1C01_opts">"2, 1, 1, True, 2, False, False, , 0, False, False, 1, 2"</definedName>
    <definedName name="cb_sChartD6FD60D_opts">"1, 1, 1, False, 2, False, False, , 0, False, False, 1, 1"</definedName>
    <definedName name="cb_sChartD78B484_opts">"2, 1, 1, False, 2, True, False, , 0, False, False, 1, 2"</definedName>
    <definedName name="cb_sChartD78C2AA_opts">"2, 1, 1, True, 2, True, False, , 0, False, False, 1, 2"</definedName>
    <definedName name="cb_sChartD78C76A_opts">"2, 1, 1, True, 2, True, False, , 0, False, False, 1, 1"</definedName>
    <definedName name="cb_sChartD78CF99_opts">"2, 1, 3, True, 2, False, False, , 0, False, False, 1, 1"</definedName>
    <definedName name="cb_sChartD78D2CE_opts">"1, 1, 1, False, 2, False, False, , 0, False, False, 1, 2"</definedName>
    <definedName name="cb_sChartD78D365_opts">"1, 1, 1, False, 2, False, False, , 0, False, False, 1, 2"</definedName>
    <definedName name="cb_sChartD78D5B3_opts">"1, 1, 1, False, 2, False, False, , 0, False, False, 1, 2"</definedName>
    <definedName name="cb_sChartD78D655_opts">"1, 1, 1, False, 2, True, False, , 0, False, False, 1, 2"</definedName>
    <definedName name="cb_sChartD78DFD4_opts">"2, 1, 1, True, 2, False, False, , 0, False, False, 1, 2"</definedName>
    <definedName name="cb_sChartD78E27F_opts">"2, 1, 1, True, 2, False, False, , 0, False, False, 1, 2"</definedName>
    <definedName name="cb_sChartD78E924_opts">"2, 1, 1, True, 3, False, False, , 0, False, False, 1, 2"</definedName>
    <definedName name="cb_sChartD7A9852_opts">"2, 1, 1, True, 3, False, False, , 0, False, False, 1, 2"</definedName>
    <definedName name="cb_Size_by_height_and_widthChart_16_opts">"1, 4, 1, False, 2, False, False, , 0, False, False, 1, 1"</definedName>
    <definedName name="cb_Size_by_height_and_widthChart_7_opts">"1, 4, 1, False, 2, False, False, , 0, False, False, 1, 1"</definedName>
    <definedName name="cb_Size_by_height_and_widthChart_8_opts">"1, 4, 1, False, 2, False, False, , 0, False, False, 1, 1"</definedName>
    <definedName name="CBWorkbookPriority">-31260691</definedName>
    <definedName name="cc">{#N/A,#N/A,FALSE,"LoanAssumptions"}</definedName>
    <definedName name="ccc">{#N/A,#N/A,FALSE,"LoanAssumptions"}</definedName>
    <definedName name="CIGNA12.15">{"Group Benefit Overview",#N/A,TRUE,"mblank";"Rate Summary",#N/A,TRUE,"mblank";"Census and Manual Rates",#N/A,TRUE,"mblank";"Site Rates",#N/A,TRUE,"mblank";"Experience Rates 1",#N/A,TRUE,"mblank";"Experience Rates 2",#N/A,TRUE,"mblank";"Summary of Rate Action",#N/A,TRUE,"mblank";"Employer Reports",#N/A,TRUE,"mblank"}</definedName>
    <definedName name="ComparatEU">{#N/A,#N/A,FALSE,"Hip.Bas";#N/A,#N/A,FALSE,"ventas";#N/A,#N/A,FALSE,"ingre-Año";#N/A,#N/A,FALSE,"ventas-Año";#N/A,#N/A,FALSE,"Costepro";#N/A,#N/A,FALSE,"inversion";#N/A,#N/A,FALSE,"personal";#N/A,#N/A,FALSE,"Gastos-V";#N/A,#N/A,FALSE,"Circulante";#N/A,#N/A,FALSE,"CONSOLI";#N/A,#N/A,FALSE,"Es-Fin";#N/A,#N/A,FALSE,"Margen-P"}</definedName>
    <definedName name="Corporate">{#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Corporate2">{#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cost.xls">{"Group Benefit Overview",#N/A,TRUE,"mblank";"Rate Summary",#N/A,TRUE,"mblank";"Census and Manual Rates",#N/A,TRUE,"mblank";"Site Rates",#N/A,TRUE,"mblank";"Experience Rates 1",#N/A,TRUE,"mblank";"Experience Rates 2",#N/A,TRUE,"mblank";"Summary of Rate Action",#N/A,TRUE,"mblank";"Employer Reports",#N/A,TRUE,"mblank"}</definedName>
    <definedName name="coun">{#N/A,#N/A,FALSE,"Assessment";#N/A,#N/A,FALSE,"Staffing";#N/A,#N/A,FALSE,"Hires";#N/A,#N/A,FALSE,"Assumptions"}</definedName>
    <definedName name="COUNTRY">{#N/A,#N/A,FALSE,"Assessment";#N/A,#N/A,FALSE,"Staffing";#N/A,#N/A,FALSE,"Hires";#N/A,#N/A,FALSE,"Assumptions"}</definedName>
    <definedName name="cpvs">{#N/A,#N/A,TRUE,"FD II Portfolio Summary";#N/A,#N/A,TRUE,"Fd II Cap. Position ";#N/A,#N/A,TRUE,"BV Valuation";#N/A,#N/A,TRUE,"FV Valuation";#N/A,#N/A,TRUE,"Valuation Change";#N/A,#N/A,TRUE,"Weasler";#N/A,#N/A,TRUE,"Weasler val";#N/A,#N/A,TRUE,"J Chain";#N/A,#N/A,TRUE,"J Chain Val";#N/A,#N/A,TRUE,"Monona";#N/A,#N/A,TRUE,"Monona Val";#N/A,#N/A,TRUE,"DSI";#N/A,#N/A,TRUE,"DSI Val";#N/A,#N/A,TRUE,"Temple";#N/A,#N/A,TRUE,"Temple Val";#N/A,#N/A,TRUE,"JRI";#N/A,#N/A,TRUE,"NDS ";#N/A,#N/A,TRUE,"Stronghaven";#N/A,#N/A,TRUE,"Connor";#N/A,#N/A,TRUE,"HWC"}</definedName>
    <definedName name="csdfsa">"c4427"</definedName>
    <definedName name="cxaa">{#N/A,#N/A,FALSE,"Adj Proj";#N/A,#N/A,FALSE,"Sheet1";#N/A,#N/A,FALSE,"LBO";#N/A,#N/A,FALSE,"LBOMER";#N/A,#N/A,FALSE,"WACC";#N/A,#N/A,FALSE,"DCF";#N/A,#N/A,FALSE,"DCFMER";#N/A,#N/A,FALSE,"Pooling";#N/A,#N/A,FALSE,"income";#N/A,#N/A,FALSE,"Offer"}</definedName>
    <definedName name="D">{#N/A,#N/A,FALSE,"AD_Purch";#N/A,#N/A,FALSE,"Projections";#N/A,#N/A,FALSE,"DCF";#N/A,#N/A,FALSE,"Mkt Val"}</definedName>
    <definedName name="dbf">{#N/A,#N/A,FALSE,"Trans-Sum";#N/A,#N/A,FALSE,"Accr-Dilu2";#N/A,#N/A,FALSE,"Contribution";#N/A,#N/A,FALSE,"Combined";#N/A,#N/A,FALSE,"ASTF";#N/A,#N/A,FALSE,"BRA";#N/A,#N/A,FALSE,"Bra_C";#N/A,#N/A,FALSE,"AcqMults";#N/A,#N/A,FALSE,"CompMults";#N/A,#N/A,FALSE,"DCF";#N/A,#N/A,FALSE,"WACC";#N/A,#N/A,FALSE,"LBO";#N/A,#N/A,FALSE,"Summary";#N/A,#N/A,FALSE,"StructSum"}</definedName>
    <definedName name="dd">{#N/A,#N/A,FALSE,"AD_Purch";#N/A,#N/A,FALSE,"Projections";#N/A,#N/A,FALSE,"DCF";#N/A,#N/A,FALSE,"Mkt Val"}</definedName>
    <definedName name="ddd">{#N/A,#N/A,FALSE,"TS";#N/A,#N/A,FALSE,"Combo";#N/A,#N/A,FALSE,"FAIR";#N/A,#N/A,FALSE,"RBC";#N/A,#N/A,FALSE,"xxxx";#N/A,#N/A,FALSE,"A_D";#N/A,#N/A,FALSE,"WACC";#N/A,#N/A,FALSE,"DCF";#N/A,#N/A,FALSE,"LBO";#N/A,#N/A,FALSE,"AcqMults";#N/A,#N/A,FALSE,"CompMults"}</definedName>
    <definedName name="dddd">{#N/A,#N/A,FALSE,"AD_Purchase";#N/A,#N/A,FALSE,"Credit";#N/A,#N/A,FALSE,"PF Acquisition";#N/A,#N/A,FALSE,"PF Offering"}</definedName>
    <definedName name="ddddddddd">{#N/A,#N/A,TRUE,"Consolidated";#N/A,#N/A,TRUE,"Offering";#N/A,#N/A,TRUE,"WAE";#N/A,#N/A,TRUE,"Combined";#N/A,#N/A,TRUE,"PE Consolidated";#N/A,#N/A,TRUE,"CF Consolidated";#N/A,#N/A,TRUE,"Income";#N/A,#N/A,TRUE,"OfferingTool";#N/A,#N/A,TRUE,"Inputs";#N/A,#N/A,TRUE,"PE";#N/A,#N/A,TRUE,"CF";#N/A,#N/A,TRUE,"Income (2)";#N/A,#N/A,TRUE,"Inputs (2)";#N/A,#N/A,TRUE,"PE (2)";#N/A,#N/A,TRUE,"CF (2)";#N/A,#N/A,TRUE,"Summary"}</definedName>
    <definedName name="ddsfdf">{"Group Benefit Overview",#N/A,TRUE,"mblank";"Rate Summary",#N/A,TRUE,"mblank";"Census and Manual Rates",#N/A,TRUE,"mblank";"Site Rates",#N/A,TRUE,"mblank";"Experience Rates 1",#N/A,TRUE,"mblank";"Experience Rates 2",#N/A,TRUE,"mblank";"Summary of Rate Action",#N/A,TRUE,"mblank";"Employer Reports",#N/A,TRUE,"mblank"}</definedName>
    <definedName name="DebtService1">{"Outflow 1",#N/A,FALSE,"Outflows-Inflows";"Outflow 2",#N/A,FALSE,"Outflows-Inflows";"Inflow 1",#N/A,FALSE,"Outflows-Inflows";"Inflow 2",#N/A,FALSE,"Outflows-Inflows"}</definedName>
    <definedName name="dfdfdfd">{#N/A,#N/A,FALSE,"AD_Purchase";#N/A,#N/A,FALSE,"Credit";#N/A,#N/A,FALSE,"PF Acquisition";#N/A,#N/A,FALSE,"PF Offering"}</definedName>
    <definedName name="dfdfdfldsjfd">{#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dfds">{"Group Benefit Overview",#N/A,TRUE,"mblank";"Rate Summary",#N/A,TRUE,"mblank";"Census and Manual Rates",#N/A,TRUE,"mblank";"Site Rates",#N/A,TRUE,"mblank";"Experience Rates 1",#N/A,TRUE,"mblank";"Experience Rates 2",#N/A,TRUE,"mblank";"Summary of Rate Action",#N/A,TRUE,"mblank";"Employer Reports",#N/A,TRUE,"mblank"}</definedName>
    <definedName name="dfdsfds">{"Group Benefit Overview",#N/A,TRUE,"mblank";"Rate Summary",#N/A,TRUE,"mblank";"Census and Manual Rates",#N/A,TRUE,"mblank";"Site Rates",#N/A,TRUE,"mblank";"Experience Rates 1",#N/A,TRUE,"mblank";"Experience Rates 2",#N/A,TRUE,"mblank";"Summary of Rate Action",#N/A,TRUE,"mblank";"Employer Reports",#N/A,TRUE,"mblank"}</definedName>
    <definedName name="dfdsfsf">{"Group Benefit Overview",#N/A,TRUE,"mblank";"Rate Summary",#N/A,TRUE,"mblank";"Census and Manual Rates",#N/A,TRUE,"mblank";"Site Rates",#N/A,TRUE,"mblank";"Experience Rates 1",#N/A,TRUE,"mblank";"Experience Rates 2",#N/A,TRUE,"mblank";"Summary of Rate Action",#N/A,TRUE,"mblank";"Employer Reports",#N/A,TRUE,"mblank"}</definedName>
    <definedName name="dfg">{#N/A,#N/A,FALSE,"HuscoCombined-Summ";#N/A,#N/A,FALSE,"HuscoCombined-Income";#N/A,#N/A,FALSE,"HuscoCombined-Offering";#N/A,#N/A,FALSE,"Husco-Income";#N/A,#N/A,FALSE,"TargetEngineer";#N/A,#N/A,FALSE,"TargetAcqCalc";#N/A,#N/A,FALSE,"Husco-Acq"}</definedName>
    <definedName name="dfgdfg">{"TransactionAssump",#N/A,FALSE,"Transaction Assump";"Combined Income",#N/A,FALSE,"Combined Income-Contrib.";"Combined Bal",#N/A,FALSE,"Combined Bal.";"Combined Credit",#N/A,FALSE,"Combined Credit";"Income Overview",#N/A,FALSE,"Income Overview";"Balance Overview",#N/A,FALSE,"Balance Overview";"Cash Flow Overview",#N/A,FALSE,"Cash Flow Overview";"Contribution Overview",#N/A,FALSE,"Contribution Overview"}</definedName>
    <definedName name="dfgdfgdfg">{#N/A,#N/A,FALSE,"Assump";#N/A,#N/A,FALSE,"Income";#N/A,#N/A,FALSE,"Balance";#N/A,#N/A,FALSE,"DCF Pump";#N/A,#N/A,FALSE,"Trans Assump";#N/A,#N/A,FALSE,"Combined Income";#N/A,#N/A,FALSE,"Combined Balance"}</definedName>
    <definedName name="dfssdf">{"Group Benefit Overview",#N/A,TRUE,"mblank";"Rate Summary",#N/A,TRUE,"mblank";"Census and Manual Rates",#N/A,TRUE,"mblank";"Site Rates",#N/A,TRUE,"mblank";"Experience Rates 1",#N/A,TRUE,"mblank";"Experience Rates 2",#N/A,TRUE,"mblank";"Summary of Rate Action",#N/A,TRUE,"mblank";"Employer Reports",#N/A,TRUE,"mblank"}</definedName>
    <definedName name="DME_Dirty">"False"</definedName>
    <definedName name="DME_LocalFile">"True"</definedName>
    <definedName name="DME_ODMALinksCount">"1"</definedName>
    <definedName name="doh">{#N/A,#N/A,FALSE,"TS";#N/A,#N/A,FALSE,"Combo";#N/A,#N/A,FALSE,"FAIR";#N/A,#N/A,FALSE,"RBC";#N/A,#N/A,FALSE,"xxxx";#N/A,#N/A,FALSE,"A_D";#N/A,#N/A,FALSE,"WACC";#N/A,#N/A,FALSE,"DCF";#N/A,#N/A,FALSE,"LBO";#N/A,#N/A,FALSE,"AcqMults";#N/A,#N/A,FALSE,"CompMults"}</definedName>
    <definedName name="dsf">{"Group Benefit Overview",#N/A,TRUE,"mblank";"Rate Summary",#N/A,TRUE,"mblank";"Census and Manual Rates",#N/A,TRUE,"mblank";"Site Rates",#N/A,TRUE,"mblank";"Experience Rates 1",#N/A,TRUE,"mblank";"Experience Rates 2",#N/A,TRUE,"mblank";"Summary of Rate Action",#N/A,TRUE,"mblank";"Employer Reports",#N/A,TRUE,"mblank"}</definedName>
    <definedName name="dsfd">{"Group Benefit Overview",#N/A,TRUE,"mblank";"Rate Summary",#N/A,TRUE,"mblank";"Census and Manual Rates",#N/A,TRUE,"mblank";"Site Rates",#N/A,TRUE,"mblank";"Experience Rates 1",#N/A,TRUE,"mblank";"Experience Rates 2",#N/A,TRUE,"mblank";"Summary of Rate Action",#N/A,TRUE,"mblank";"Employer Reports",#N/A,TRUE,"mblank"}</definedName>
    <definedName name="dsfds">{"Group Benefit Overview",#N/A,TRUE,"mblank";"Rate Summary",#N/A,TRUE,"mblank";"Census and Manual Rates",#N/A,TRUE,"mblank";"Site Rates",#N/A,TRUE,"mblank";"Experience Rates 1",#N/A,TRUE,"mblank";"Experience Rates 2",#N/A,TRUE,"mblank";"Summary of Rate Action",#N/A,TRUE,"mblank";"Employer Reports",#N/A,TRUE,"mblank"}</definedName>
    <definedName name="dsfdsf">{"Group Benefit Overview",#N/A,TRUE,"mblank";"Rate Summary",#N/A,TRUE,"mblank";"Census and Manual Rates",#N/A,TRUE,"mblank";"Site Rates",#N/A,TRUE,"mblank";"Experience Rates 1",#N/A,TRUE,"mblank";"Experience Rates 2",#N/A,TRUE,"mblank";"Summary of Rate Action",#N/A,TRUE,"mblank";"Employer Reports",#N/A,TRUE,"mblank"}</definedName>
    <definedName name="dvfdsf">{"Group Benefit Overview",#N/A,TRUE,"mblank";"Rate Summary",#N/A,TRUE,"mblank";"Census and Manual Rates",#N/A,TRUE,"mblank";"Site Rates",#N/A,TRUE,"mblank";"Experience Rates 1",#N/A,TRUE,"mblank";"Experience Rates 2",#N/A,TRUE,"mblank";"Summary of Rate Action",#N/A,TRUE,"mblank";"Employer Reports",#N/A,TRUE,"mblank"}</definedName>
    <definedName name="dwcwc">{#N/A,#N/A,FALSE,"Assump";#N/A,#N/A,FALSE,"Income";#N/A,#N/A,FALSE,"Balance";#N/A,#N/A,FALSE,"DCF Pump";#N/A,#N/A,FALSE,"Trans Assump";#N/A,#N/A,FALSE,"Combined Income";#N/A,#N/A,FALSE,"Combined Balance"}</definedName>
    <definedName name="e">{"MonthlyRentRoll",#N/A,FALSE,"RentRoll"}</definedName>
    <definedName name="e5yy25y">{#N/A,#N/A,FALSE,"Projections";#N/A,#N/A,FALSE,"Contribution_Stock";#N/A,#N/A,FALSE,"PF_Combo_Stock";#N/A,#N/A,FALSE,"Projections";#N/A,#N/A,FALSE,"Contribution_Cash";#N/A,#N/A,FALSE,"PF_Combo_Cash";#N/A,#N/A,FALSE,"IPO_Cash"}</definedName>
    <definedName name="eds">{"TOP",#N/A,TRUE,"TRIPLE OPTION EXPERIENCE";"actives",#N/A,TRUE,"TRIPLE OPTION EXPERIENCE";"experience",#N/A,TRUE,"TRIPLE OPTION EXPERIENCE";"Outacomp",#N/A,TRUE,"FEE FOR SERVICE EXPERIENCE ";"Outacomp",#N/A,TRUE,"FEE FOR SERVICE EXPERIENCE ";"Outret",#N/A,TRUE,"FEE FOR SERVICE EXPERIENCE ";"Outact",#N/A,TRUE,"FEE FOR SERVICE EXPERIENCE ";"OutRcomp",#N/A,TRUE,"FEE FOR SERVICE EXPERIENCE ";"Outact",#N/A,TRUE,"FEE FOR SERVICE EXPERIENCE ";"OutRcomp",#N/A,TRUE,"FEE FOR SERVICE EXPERIENCE ";"Outret",#N/A,TRUE,"FEE FOR SERVICE EXPERIENCE ";"actives",#N/A,TRUE,"TRIPLE OPTION EXPERIENCE";"TOP",#N/A,TRUE,"TRIPLE OPTION EXPERIENCE"}</definedName>
    <definedName name="ee">{#N/A,#N/A,FALSE,"OperatingAssumptions"}</definedName>
    <definedName name="eee">{#N/A,#N/A,FALSE,"OperatingAssumptions"}</definedName>
    <definedName name="ert">{#N/A,#N/A,FALSE,"Projections";#N/A,#N/A,FALSE,"Acq Mult";#N/A,#N/A,FALSE,"TWER Mult";#N/A,#N/A,FALSE,"DCF EBITDA";#N/A,#N/A,FALSE,"DCF EBIT";#N/A,#N/A,FALSE,"Debt Accr";#N/A,#N/A,FALSE,"Stock Accr";#N/A,#N/A,FALSE,"Debt Stock Accr";#N/A,#N/A,FALSE,"Accr Dil Sensi"}</definedName>
    <definedName name="erwer">{"Group Benefit Overview",#N/A,TRUE,"mblank";"Rate Summary",#N/A,TRUE,"mblank";"Census and Manual Rates",#N/A,TRUE,"mblank";"Site Rates",#N/A,TRUE,"mblank";"Experience Rates 1",#N/A,TRUE,"mblank";"Experience Rates 2",#N/A,TRUE,"mblank";"Summary of Rate Action",#N/A,TRUE,"mblank";"Employer Reports",#N/A,TRUE,"mblank"}</definedName>
    <definedName name="etr">{#N/A,#N/A,FALSE,"FACTSHEETS";#N/A,#N/A,FALSE,"pump";#N/A,#N/A,FALSE,"filter"}</definedName>
    <definedName name="EV__EVCOM_OPTIONS__">8</definedName>
    <definedName name="EV__EXPOPTIONS__">0</definedName>
    <definedName name="EV__LASTREFTIME__">40931.7958912037</definedName>
    <definedName name="EV__MAXEXPCOLS__">100</definedName>
    <definedName name="EV__MAXEXPROWS__">1000</definedName>
    <definedName name="EV__MEMORYCVW__">0</definedName>
    <definedName name="EV__WBEVMODE__">0</definedName>
    <definedName name="EV__WBREFOPTIONS__">134217783</definedName>
    <definedName name="EV__WBVERSION__">0</definedName>
    <definedName name="EV__WSINFO__">"gjdr09"</definedName>
    <definedName name="ev.Calculation">-4105</definedName>
    <definedName name="ev.Initialized">FALSE()</definedName>
    <definedName name="ewrew">{#N/A,#N/A,FALSE,"Projections";#N/A,#N/A,FALSE,"Multiples Valuation";#N/A,#N/A,FALSE,"LBO";#N/A,#N/A,FALSE,"Multiples_Sensitivity";#N/A,#N/A,FALSE,"Summary"}</definedName>
    <definedName name="f">{#N/A,#N/A,FALSE,"Projections";#N/A,#N/A,FALSE,"AccrDil";#N/A,#N/A,FALSE,"PurchPriMult";#N/A,#N/A,FALSE,"Mults7_13";#N/A,#N/A,FALSE,"Mkt Mults";#N/A,#N/A,FALSE,"Acq Mults";#N/A,#N/A,FALSE,"StockPrices";#N/A,#N/A,FALSE,"Prem Paid";#N/A,#N/A,FALSE,"DCF";#N/A,#N/A,FALSE,"AUTO";#N/A,#N/A,FALSE,"Relative Trading";#N/A,#N/A,FALSE,"Mkt Val";#N/A,#N/A,FALSE,"Acq Val"}</definedName>
    <definedName name="fd">{"cvr",#N/A,FALSE,"CVR";"sum",#N/A,FALSE,"SUM";"obal",#N/A,FALSE,"OBAL";#N/A,#N/A,FALSE,"INC1";#N/A,#N/A,FALSE,"INC2";"bal1",#N/A,FALSE,"BAL1";"inc",#N/A,FALSE,"INC";"bal",#N/A,FALSE,"BAL";"cash",#N/A,FALSE,"CASH";"debt",#N/A,FALSE,"DEBT";"eqty",#N/A,FALSE,"EQTY";"tax",#N/A,FALSE,"TAX";"depr",#N/A,FALSE,"DEPR";#N/A,#N/A,FALSE,"IRR";"strip1",#N/A,FALSE,"STRP";"fee",#N/A,FALSE,"FEE"}</definedName>
    <definedName name="FDD_0_0">"A30681"</definedName>
    <definedName name="FDD_0_1">"A31047"</definedName>
    <definedName name="FDD_0_10">"A34334"</definedName>
    <definedName name="FDD_0_11">"A34699"</definedName>
    <definedName name="FDD_0_12">"A35064"</definedName>
    <definedName name="FDD_0_13">"A35430"</definedName>
    <definedName name="FDD_0_14">"A35795"</definedName>
    <definedName name="FDD_0_2">"A31412"</definedName>
    <definedName name="FDD_0_3">"A31777"</definedName>
    <definedName name="FDD_0_4">"A32142"</definedName>
    <definedName name="FDD_0_5">"A32508"</definedName>
    <definedName name="FDD_0_6">"A32873"</definedName>
    <definedName name="FDD_0_7">"A33238"</definedName>
    <definedName name="FDD_0_8">"A33603"</definedName>
    <definedName name="FDD_0_9">"A33969"</definedName>
    <definedName name="FDD_1_0">"U25569"</definedName>
    <definedName name="FDD_10_0">"A25569"</definedName>
    <definedName name="FDD_100_0">"A25569"</definedName>
    <definedName name="FDD_101_0">"A25569"</definedName>
    <definedName name="FDD_102_0">"A25569"</definedName>
    <definedName name="FDD_103_0">"A25569"</definedName>
    <definedName name="FDD_104_0">"A25569"</definedName>
    <definedName name="FDD_105_0">"A25569"</definedName>
    <definedName name="FDD_106_0">"A25569"</definedName>
    <definedName name="FDD_107_0">"A25569"</definedName>
    <definedName name="FDD_108_0">"A25569"</definedName>
    <definedName name="FDD_109_0">"A25569"</definedName>
    <definedName name="FDD_11_0">"A25569"</definedName>
    <definedName name="FDD_110_0">"A25569"</definedName>
    <definedName name="FDD_111_0">"A25569"</definedName>
    <definedName name="FDD_112_0">"A25569"</definedName>
    <definedName name="FDD_113_0">"A25569"</definedName>
    <definedName name="FDD_114_0">"A25569"</definedName>
    <definedName name="FDD_115_0">"A25569"</definedName>
    <definedName name="FDD_116_0">"A25569"</definedName>
    <definedName name="FDD_117_0">"A30681"</definedName>
    <definedName name="FDD_117_1">"A31047"</definedName>
    <definedName name="FDD_117_10">"A34334"</definedName>
    <definedName name="FDD_117_11">"A34699"</definedName>
    <definedName name="FDD_117_12">"A35064"</definedName>
    <definedName name="FDD_117_13">"A35430"</definedName>
    <definedName name="FDD_117_14">"A35795"</definedName>
    <definedName name="FDD_117_2">"A31412"</definedName>
    <definedName name="FDD_117_3">"A31777"</definedName>
    <definedName name="FDD_117_4">"A32142"</definedName>
    <definedName name="FDD_117_5">"A32508"</definedName>
    <definedName name="FDD_117_6">"A32873"</definedName>
    <definedName name="FDD_117_7">"A33238"</definedName>
    <definedName name="FDD_117_8">"A33603"</definedName>
    <definedName name="FDD_117_9">"A33969"</definedName>
    <definedName name="FDD_118_0">"A30681"</definedName>
    <definedName name="FDD_118_1">"A31047"</definedName>
    <definedName name="FDD_118_10">"A34334"</definedName>
    <definedName name="FDD_118_11">"A34699"</definedName>
    <definedName name="FDD_118_12">"A35064"</definedName>
    <definedName name="FDD_118_13">"A35430"</definedName>
    <definedName name="FDD_118_14">"A35795"</definedName>
    <definedName name="FDD_118_2">"A31412"</definedName>
    <definedName name="FDD_118_3">"A31777"</definedName>
    <definedName name="FDD_118_4">"A32142"</definedName>
    <definedName name="FDD_118_5">"A32508"</definedName>
    <definedName name="FDD_118_6">"A32873"</definedName>
    <definedName name="FDD_118_7">"A33238"</definedName>
    <definedName name="FDD_118_8">"A33603"</definedName>
    <definedName name="FDD_118_9">"A33969"</definedName>
    <definedName name="FDD_119_0">"A30681"</definedName>
    <definedName name="FDD_119_1">"A31047"</definedName>
    <definedName name="FDD_119_10">"A34334"</definedName>
    <definedName name="FDD_119_11">"A34699"</definedName>
    <definedName name="FDD_119_12">"A35064"</definedName>
    <definedName name="FDD_119_13">"A35430"</definedName>
    <definedName name="FDD_119_14">"A35795"</definedName>
    <definedName name="FDD_119_2">"A31412"</definedName>
    <definedName name="FDD_119_3">"A31777"</definedName>
    <definedName name="FDD_119_4">"A32142"</definedName>
    <definedName name="FDD_119_5">"A32508"</definedName>
    <definedName name="FDD_119_6">"A32873"</definedName>
    <definedName name="FDD_119_7">"A33238"</definedName>
    <definedName name="FDD_119_8">"A33603"</definedName>
    <definedName name="FDD_119_9">"A33969"</definedName>
    <definedName name="FDD_12_0">"A25569"</definedName>
    <definedName name="FDD_120_0">"A30681"</definedName>
    <definedName name="FDD_120_1">"A31047"</definedName>
    <definedName name="FDD_120_10">"A34334"</definedName>
    <definedName name="FDD_120_11">"A34699"</definedName>
    <definedName name="FDD_120_12">"A35064"</definedName>
    <definedName name="FDD_120_13">"A35430"</definedName>
    <definedName name="FDD_120_14">"A35795"</definedName>
    <definedName name="FDD_120_2">"A31412"</definedName>
    <definedName name="FDD_120_3">"A31777"</definedName>
    <definedName name="FDD_120_4">"A32142"</definedName>
    <definedName name="FDD_120_5">"A32508"</definedName>
    <definedName name="FDD_120_6">"A32873"</definedName>
    <definedName name="FDD_120_7">"A33238"</definedName>
    <definedName name="FDD_120_8">"A33603"</definedName>
    <definedName name="FDD_120_9">"A33969"</definedName>
    <definedName name="FDD_121_0">"A30681"</definedName>
    <definedName name="FDD_121_1">"A31047"</definedName>
    <definedName name="FDD_121_10">"A34334"</definedName>
    <definedName name="FDD_121_11">"A34699"</definedName>
    <definedName name="FDD_121_12">"A35064"</definedName>
    <definedName name="FDD_121_13">"A35430"</definedName>
    <definedName name="FDD_121_14">"A35795"</definedName>
    <definedName name="FDD_121_2">"A31412"</definedName>
    <definedName name="FDD_121_3">"A31777"</definedName>
    <definedName name="FDD_121_4">"A32142"</definedName>
    <definedName name="FDD_121_5">"A32508"</definedName>
    <definedName name="FDD_121_6">"A32873"</definedName>
    <definedName name="FDD_121_7">"A33238"</definedName>
    <definedName name="FDD_121_8">"A33603"</definedName>
    <definedName name="FDD_121_9">"A33969"</definedName>
    <definedName name="FDD_122_0">"A30681"</definedName>
    <definedName name="FDD_122_1">"A31047"</definedName>
    <definedName name="FDD_122_10">"A34334"</definedName>
    <definedName name="FDD_122_11">"A34699"</definedName>
    <definedName name="FDD_122_12">"A35064"</definedName>
    <definedName name="FDD_122_13">"A35430"</definedName>
    <definedName name="FDD_122_14">"A35795"</definedName>
    <definedName name="FDD_122_2">"A31412"</definedName>
    <definedName name="FDD_122_3">"A31777"</definedName>
    <definedName name="FDD_122_4">"A32142"</definedName>
    <definedName name="FDD_122_5">"A32508"</definedName>
    <definedName name="FDD_122_6">"A32873"</definedName>
    <definedName name="FDD_122_7">"A33238"</definedName>
    <definedName name="FDD_122_8">"A33603"</definedName>
    <definedName name="FDD_122_9">"A33969"</definedName>
    <definedName name="FDD_123_0">"A30681"</definedName>
    <definedName name="FDD_123_1">"A31047"</definedName>
    <definedName name="FDD_123_10">"A34334"</definedName>
    <definedName name="FDD_123_11">"A34699"</definedName>
    <definedName name="FDD_123_12">"A35064"</definedName>
    <definedName name="FDD_123_13">"A35430"</definedName>
    <definedName name="FDD_123_14">"A35795"</definedName>
    <definedName name="FDD_123_2">"A31412"</definedName>
    <definedName name="FDD_123_3">"A31777"</definedName>
    <definedName name="FDD_123_4">"A32142"</definedName>
    <definedName name="FDD_123_5">"A32508"</definedName>
    <definedName name="FDD_123_6">"A32873"</definedName>
    <definedName name="FDD_123_7">"A33238"</definedName>
    <definedName name="FDD_123_8">"A33603"</definedName>
    <definedName name="FDD_123_9">"A33969"</definedName>
    <definedName name="FDD_124_0">"A30681"</definedName>
    <definedName name="FDD_124_1">"A31047"</definedName>
    <definedName name="FDD_124_10">"A34334"</definedName>
    <definedName name="FDD_124_11">"A34699"</definedName>
    <definedName name="FDD_124_12">"A35064"</definedName>
    <definedName name="FDD_124_13">"A35430"</definedName>
    <definedName name="FDD_124_14">"A35795"</definedName>
    <definedName name="FDD_124_2">"A31412"</definedName>
    <definedName name="FDD_124_3">"A31777"</definedName>
    <definedName name="FDD_124_4">"A32142"</definedName>
    <definedName name="FDD_124_5">"A32508"</definedName>
    <definedName name="FDD_124_6">"A32873"</definedName>
    <definedName name="FDD_124_7">"A33238"</definedName>
    <definedName name="FDD_124_8">"A33603"</definedName>
    <definedName name="FDD_124_9">"A33969"</definedName>
    <definedName name="FDD_125_0">"A30681"</definedName>
    <definedName name="FDD_125_1">"A31047"</definedName>
    <definedName name="FDD_125_10">"A34334"</definedName>
    <definedName name="FDD_125_11">"A34699"</definedName>
    <definedName name="FDD_125_12">"A35064"</definedName>
    <definedName name="FDD_125_13">"A35430"</definedName>
    <definedName name="FDD_125_14">"A35795"</definedName>
    <definedName name="FDD_125_2">"A31412"</definedName>
    <definedName name="FDD_125_3">"A31777"</definedName>
    <definedName name="FDD_125_4">"A32142"</definedName>
    <definedName name="FDD_125_5">"A32508"</definedName>
    <definedName name="FDD_125_6">"A32873"</definedName>
    <definedName name="FDD_125_7">"A33238"</definedName>
    <definedName name="FDD_125_8">"A33603"</definedName>
    <definedName name="FDD_125_9">"A33969"</definedName>
    <definedName name="FDD_126_0">"A30681"</definedName>
    <definedName name="FDD_126_1">"A31047"</definedName>
    <definedName name="FDD_126_10">"A34334"</definedName>
    <definedName name="FDD_126_11">"A34699"</definedName>
    <definedName name="FDD_126_12">"A35064"</definedName>
    <definedName name="FDD_126_13">"A35430"</definedName>
    <definedName name="FDD_126_14">"A35795"</definedName>
    <definedName name="FDD_126_2">"A31412"</definedName>
    <definedName name="FDD_126_3">"A31777"</definedName>
    <definedName name="FDD_126_4">"A32142"</definedName>
    <definedName name="FDD_126_5">"A32508"</definedName>
    <definedName name="FDD_126_6">"A32873"</definedName>
    <definedName name="FDD_126_7">"A33238"</definedName>
    <definedName name="FDD_126_8">"A33603"</definedName>
    <definedName name="FDD_126_9">"A33969"</definedName>
    <definedName name="FDD_127_0">"A30681"</definedName>
    <definedName name="FDD_127_1">"A31047"</definedName>
    <definedName name="FDD_127_10">"A34334"</definedName>
    <definedName name="FDD_127_11">"A34699"</definedName>
    <definedName name="FDD_127_12">"A35064"</definedName>
    <definedName name="FDD_127_13">"A35430"</definedName>
    <definedName name="FDD_127_14">"A35795"</definedName>
    <definedName name="FDD_127_2">"A31412"</definedName>
    <definedName name="FDD_127_3">"A31777"</definedName>
    <definedName name="FDD_127_4">"A32142"</definedName>
    <definedName name="FDD_127_5">"A32508"</definedName>
    <definedName name="FDD_127_6">"A32873"</definedName>
    <definedName name="FDD_127_7">"A33238"</definedName>
    <definedName name="FDD_127_8">"A33603"</definedName>
    <definedName name="FDD_127_9">"A33969"</definedName>
    <definedName name="FDD_128_0">"A30681"</definedName>
    <definedName name="FDD_128_1">"A31047"</definedName>
    <definedName name="FDD_128_10">"A34334"</definedName>
    <definedName name="FDD_128_11">"A34699"</definedName>
    <definedName name="FDD_128_12">"A35064"</definedName>
    <definedName name="FDD_128_13">"A35430"</definedName>
    <definedName name="FDD_128_14">"A35795"</definedName>
    <definedName name="FDD_128_2">"A31412"</definedName>
    <definedName name="FDD_128_3">"A31777"</definedName>
    <definedName name="FDD_128_4">"A32142"</definedName>
    <definedName name="FDD_128_5">"A32508"</definedName>
    <definedName name="FDD_128_6">"A32873"</definedName>
    <definedName name="FDD_128_7">"A33238"</definedName>
    <definedName name="FDD_128_8">"A33603"</definedName>
    <definedName name="FDD_128_9">"A33969"</definedName>
    <definedName name="FDD_129_0">"A30681"</definedName>
    <definedName name="FDD_129_1">"A31047"</definedName>
    <definedName name="FDD_129_10">"A34334"</definedName>
    <definedName name="FDD_129_11">"A34699"</definedName>
    <definedName name="FDD_129_12">"A35064"</definedName>
    <definedName name="FDD_129_13">"A35430"</definedName>
    <definedName name="FDD_129_14">"A35795"</definedName>
    <definedName name="FDD_129_2">"A31412"</definedName>
    <definedName name="FDD_129_3">"A31777"</definedName>
    <definedName name="FDD_129_4">"A32142"</definedName>
    <definedName name="FDD_129_5">"A32508"</definedName>
    <definedName name="FDD_129_6">"A32873"</definedName>
    <definedName name="FDD_129_7">"A33238"</definedName>
    <definedName name="FDD_129_8">"A33603"</definedName>
    <definedName name="FDD_129_9">"A33969"</definedName>
    <definedName name="FDD_13_0">"A25569"</definedName>
    <definedName name="FDD_130_0">"A30681"</definedName>
    <definedName name="FDD_130_1">"A31047"</definedName>
    <definedName name="FDD_130_10">"A34334"</definedName>
    <definedName name="FDD_130_11">"A34699"</definedName>
    <definedName name="FDD_130_12">"A35064"</definedName>
    <definedName name="FDD_130_13">"A35430"</definedName>
    <definedName name="FDD_130_14">"A35795"</definedName>
    <definedName name="FDD_130_2">"A31412"</definedName>
    <definedName name="FDD_130_3">"A31777"</definedName>
    <definedName name="FDD_130_4">"A32142"</definedName>
    <definedName name="FDD_130_5">"A32508"</definedName>
    <definedName name="FDD_130_6">"A32873"</definedName>
    <definedName name="FDD_130_7">"A33238"</definedName>
    <definedName name="FDD_130_8">"A33603"</definedName>
    <definedName name="FDD_130_9">"A33969"</definedName>
    <definedName name="FDD_131_0">"A30681"</definedName>
    <definedName name="FDD_131_1">"A31047"</definedName>
    <definedName name="FDD_131_10">"A34334"</definedName>
    <definedName name="FDD_131_11">"A34699"</definedName>
    <definedName name="FDD_131_12">"A35064"</definedName>
    <definedName name="FDD_131_13">"A35430"</definedName>
    <definedName name="FDD_131_14">"A35795"</definedName>
    <definedName name="FDD_131_2">"A31412"</definedName>
    <definedName name="FDD_131_3">"A31777"</definedName>
    <definedName name="FDD_131_4">"A32142"</definedName>
    <definedName name="FDD_131_5">"A32508"</definedName>
    <definedName name="FDD_131_6">"A32873"</definedName>
    <definedName name="FDD_131_7">"A33238"</definedName>
    <definedName name="FDD_131_8">"A33603"</definedName>
    <definedName name="FDD_131_9">"A33969"</definedName>
    <definedName name="FDD_132_0">"U30681"</definedName>
    <definedName name="FDD_132_1">"U31047"</definedName>
    <definedName name="FDD_132_10">"U34334"</definedName>
    <definedName name="FDD_132_11">"U34699"</definedName>
    <definedName name="FDD_132_12">"U35064"</definedName>
    <definedName name="FDD_132_13">"U35430"</definedName>
    <definedName name="FDD_132_14">"U35795"</definedName>
    <definedName name="FDD_132_2">"U31412"</definedName>
    <definedName name="FDD_132_3">"U31777"</definedName>
    <definedName name="FDD_132_4">"U32142"</definedName>
    <definedName name="FDD_132_5">"U32508"</definedName>
    <definedName name="FDD_132_6">"U32873"</definedName>
    <definedName name="FDD_132_7">"U33238"</definedName>
    <definedName name="FDD_132_8">"U33603"</definedName>
    <definedName name="FDD_132_9">"U33969"</definedName>
    <definedName name="FDD_133_0">"A30681"</definedName>
    <definedName name="FDD_133_1">"A31047"</definedName>
    <definedName name="FDD_133_10">"A34334"</definedName>
    <definedName name="FDD_133_11">"A34699"</definedName>
    <definedName name="FDD_133_12">"A35064"</definedName>
    <definedName name="FDD_133_13">"A35430"</definedName>
    <definedName name="FDD_133_14">"A35795"</definedName>
    <definedName name="FDD_133_2">"A31412"</definedName>
    <definedName name="FDD_133_3">"A31777"</definedName>
    <definedName name="FDD_133_4">"A32142"</definedName>
    <definedName name="FDD_133_5">"A32508"</definedName>
    <definedName name="FDD_133_6">"A32873"</definedName>
    <definedName name="FDD_133_7">"A33238"</definedName>
    <definedName name="FDD_133_8">"A33603"</definedName>
    <definedName name="FDD_133_9">"A33969"</definedName>
    <definedName name="FDD_134_0">"A30681"</definedName>
    <definedName name="FDD_134_1">"A31047"</definedName>
    <definedName name="FDD_134_10">"A34334"</definedName>
    <definedName name="FDD_134_11">"A34699"</definedName>
    <definedName name="FDD_134_12">"A35064"</definedName>
    <definedName name="FDD_134_13">"A35430"</definedName>
    <definedName name="FDD_134_14">"A35795"</definedName>
    <definedName name="FDD_134_2">"A31412"</definedName>
    <definedName name="FDD_134_3">"A31777"</definedName>
    <definedName name="FDD_134_4">"A32142"</definedName>
    <definedName name="FDD_134_5">"A32508"</definedName>
    <definedName name="FDD_134_6">"A32873"</definedName>
    <definedName name="FDD_134_7">"A33238"</definedName>
    <definedName name="FDD_134_8">"A33603"</definedName>
    <definedName name="FDD_134_9">"A33969"</definedName>
    <definedName name="FDD_135_0">"A30681"</definedName>
    <definedName name="FDD_135_1">"A31047"</definedName>
    <definedName name="FDD_135_10">"A34334"</definedName>
    <definedName name="FDD_135_11">"A34699"</definedName>
    <definedName name="FDD_135_12">"A35064"</definedName>
    <definedName name="FDD_135_13">"A35430"</definedName>
    <definedName name="FDD_135_14">"A35795"</definedName>
    <definedName name="FDD_135_2">"A31412"</definedName>
    <definedName name="FDD_135_3">"A31777"</definedName>
    <definedName name="FDD_135_4">"A32142"</definedName>
    <definedName name="FDD_135_5">"A32508"</definedName>
    <definedName name="FDD_135_6">"A32873"</definedName>
    <definedName name="FDD_135_7">"A33238"</definedName>
    <definedName name="FDD_135_8">"A33603"</definedName>
    <definedName name="FDD_135_9">"A33969"</definedName>
    <definedName name="FDD_136_0">"A30681"</definedName>
    <definedName name="FDD_136_1">"A31047"</definedName>
    <definedName name="FDD_136_10">"A34334"</definedName>
    <definedName name="FDD_136_11">"A34699"</definedName>
    <definedName name="FDD_136_12">"A35064"</definedName>
    <definedName name="FDD_136_13">"A35430"</definedName>
    <definedName name="FDD_136_14">"A35795"</definedName>
    <definedName name="FDD_136_2">"A31412"</definedName>
    <definedName name="FDD_136_3">"A31777"</definedName>
    <definedName name="FDD_136_4">"A32142"</definedName>
    <definedName name="FDD_136_5">"A32508"</definedName>
    <definedName name="FDD_136_6">"A32873"</definedName>
    <definedName name="FDD_136_7">"A33238"</definedName>
    <definedName name="FDD_136_8">"A33603"</definedName>
    <definedName name="FDD_136_9">"A33969"</definedName>
    <definedName name="FDD_137_0">"A30681"</definedName>
    <definedName name="FDD_137_1">"A31047"</definedName>
    <definedName name="FDD_137_10">"A34334"</definedName>
    <definedName name="FDD_137_11">"A34699"</definedName>
    <definedName name="FDD_137_12">"A35064"</definedName>
    <definedName name="FDD_137_13">"A35430"</definedName>
    <definedName name="FDD_137_14">"A35795"</definedName>
    <definedName name="FDD_137_2">"A31412"</definedName>
    <definedName name="FDD_137_3">"A31777"</definedName>
    <definedName name="FDD_137_4">"A32142"</definedName>
    <definedName name="FDD_137_5">"A32508"</definedName>
    <definedName name="FDD_137_6">"A32873"</definedName>
    <definedName name="FDD_137_7">"A33238"</definedName>
    <definedName name="FDD_137_8">"A33603"</definedName>
    <definedName name="FDD_137_9">"A33969"</definedName>
    <definedName name="FDD_138_0">"A30681"</definedName>
    <definedName name="FDD_138_1">"A31047"</definedName>
    <definedName name="FDD_138_10">"A34334"</definedName>
    <definedName name="FDD_138_11">"A34699"</definedName>
    <definedName name="FDD_138_12">"A35064"</definedName>
    <definedName name="FDD_138_13">"A35430"</definedName>
    <definedName name="FDD_138_14">"A35795"</definedName>
    <definedName name="FDD_138_2">"A31412"</definedName>
    <definedName name="FDD_138_3">"A31777"</definedName>
    <definedName name="FDD_138_4">"A32142"</definedName>
    <definedName name="FDD_138_5">"A32508"</definedName>
    <definedName name="FDD_138_6">"A32873"</definedName>
    <definedName name="FDD_138_7">"A33238"</definedName>
    <definedName name="FDD_138_8">"A33603"</definedName>
    <definedName name="FDD_138_9">"A33969"</definedName>
    <definedName name="FDD_139_0">"A30681"</definedName>
    <definedName name="FDD_139_1">"A31047"</definedName>
    <definedName name="FDD_139_10">"U34334"</definedName>
    <definedName name="FDD_139_11">"U34699"</definedName>
    <definedName name="FDD_139_12">"U35064"</definedName>
    <definedName name="FDD_139_13">"U35430"</definedName>
    <definedName name="FDD_139_14">"U35795"</definedName>
    <definedName name="FDD_139_2">"A31412"</definedName>
    <definedName name="FDD_139_3">"U31777"</definedName>
    <definedName name="FDD_139_4">"U32142"</definedName>
    <definedName name="FDD_139_5">"U32508"</definedName>
    <definedName name="FDD_139_6">"U32873"</definedName>
    <definedName name="FDD_139_7">"U33238"</definedName>
    <definedName name="FDD_139_8">"U33603"</definedName>
    <definedName name="FDD_139_9">"U33969"</definedName>
    <definedName name="FDD_14_0">"A25569"</definedName>
    <definedName name="FDD_140_0">"A25569"</definedName>
    <definedName name="FDD_141_0">"A30681"</definedName>
    <definedName name="FDD_141_1">"A31047"</definedName>
    <definedName name="FDD_141_10">"A34334"</definedName>
    <definedName name="FDD_141_11">"A34699"</definedName>
    <definedName name="FDD_141_12">"A35064"</definedName>
    <definedName name="FDD_141_13">"A35430"</definedName>
    <definedName name="FDD_141_14">"A35795"</definedName>
    <definedName name="FDD_141_2">"A31412"</definedName>
    <definedName name="FDD_141_3">"A31777"</definedName>
    <definedName name="FDD_141_4">"A32142"</definedName>
    <definedName name="FDD_141_5">"A32508"</definedName>
    <definedName name="FDD_141_6">"A32873"</definedName>
    <definedName name="FDD_141_7">"A33238"</definedName>
    <definedName name="FDD_141_8">"A33603"</definedName>
    <definedName name="FDD_141_9">"A33969"</definedName>
    <definedName name="FDD_142_0">"A30681"</definedName>
    <definedName name="FDD_142_1">"A31047"</definedName>
    <definedName name="FDD_142_10">"A34334"</definedName>
    <definedName name="FDD_142_11">"A34699"</definedName>
    <definedName name="FDD_142_12">"A35064"</definedName>
    <definedName name="FDD_142_13">"A35430"</definedName>
    <definedName name="FDD_142_14">"A35795"</definedName>
    <definedName name="FDD_142_2">"A31412"</definedName>
    <definedName name="FDD_142_3">"A31777"</definedName>
    <definedName name="FDD_142_4">"A32142"</definedName>
    <definedName name="FDD_142_5">"A32508"</definedName>
    <definedName name="FDD_142_6">"A32873"</definedName>
    <definedName name="FDD_142_7">"A33238"</definedName>
    <definedName name="FDD_142_8">"A33603"</definedName>
    <definedName name="FDD_142_9">"A33969"</definedName>
    <definedName name="FDD_143_0">"A30681"</definedName>
    <definedName name="FDD_143_1">"A31047"</definedName>
    <definedName name="FDD_143_10">"A34334"</definedName>
    <definedName name="FDD_143_11">"A34699"</definedName>
    <definedName name="FDD_143_12">"A35064"</definedName>
    <definedName name="FDD_143_13">"A35430"</definedName>
    <definedName name="FDD_143_14">"A35795"</definedName>
    <definedName name="FDD_143_2">"A31412"</definedName>
    <definedName name="FDD_143_3">"A31777"</definedName>
    <definedName name="FDD_143_4">"A32142"</definedName>
    <definedName name="FDD_143_5">"A32508"</definedName>
    <definedName name="FDD_143_6">"A32873"</definedName>
    <definedName name="FDD_143_7">"A33238"</definedName>
    <definedName name="FDD_143_8">"A33603"</definedName>
    <definedName name="FDD_143_9">"A33969"</definedName>
    <definedName name="FDD_144_0">"A30681"</definedName>
    <definedName name="FDD_144_1">"A31047"</definedName>
    <definedName name="FDD_144_10">"A34334"</definedName>
    <definedName name="FDD_144_11">"A34699"</definedName>
    <definedName name="FDD_144_12">"A35064"</definedName>
    <definedName name="FDD_144_13">"A35430"</definedName>
    <definedName name="FDD_144_14">"A35795"</definedName>
    <definedName name="FDD_144_2">"A31412"</definedName>
    <definedName name="FDD_144_3">"A31777"</definedName>
    <definedName name="FDD_144_4">"A32142"</definedName>
    <definedName name="FDD_144_5">"A32508"</definedName>
    <definedName name="FDD_144_6">"A32873"</definedName>
    <definedName name="FDD_144_7">"A33238"</definedName>
    <definedName name="FDD_144_8">"A33603"</definedName>
    <definedName name="FDD_144_9">"A33969"</definedName>
    <definedName name="FDD_145_0">"A30681"</definedName>
    <definedName name="FDD_145_1">"A31047"</definedName>
    <definedName name="FDD_145_10">"A34334"</definedName>
    <definedName name="FDD_145_11">"A34699"</definedName>
    <definedName name="FDD_145_12">"A35064"</definedName>
    <definedName name="FDD_145_13">"A35430"</definedName>
    <definedName name="FDD_145_14">"A35795"</definedName>
    <definedName name="FDD_145_2">"A31412"</definedName>
    <definedName name="FDD_145_3">"A31777"</definedName>
    <definedName name="FDD_145_4">"A32142"</definedName>
    <definedName name="FDD_145_5">"A32508"</definedName>
    <definedName name="FDD_145_6">"A32873"</definedName>
    <definedName name="FDD_145_7">"A33238"</definedName>
    <definedName name="FDD_145_8">"A33603"</definedName>
    <definedName name="FDD_145_9">"A33969"</definedName>
    <definedName name="FDD_146_0">"A30681"</definedName>
    <definedName name="FDD_146_1">"A31047"</definedName>
    <definedName name="FDD_146_10">"A34334"</definedName>
    <definedName name="FDD_146_11">"A34699"</definedName>
    <definedName name="FDD_146_12">"A35064"</definedName>
    <definedName name="FDD_146_13">"A35430"</definedName>
    <definedName name="FDD_146_14">"A35795"</definedName>
    <definedName name="FDD_146_2">"A31412"</definedName>
    <definedName name="FDD_146_3">"A31777"</definedName>
    <definedName name="FDD_146_4">"A32142"</definedName>
    <definedName name="FDD_146_5">"A32508"</definedName>
    <definedName name="FDD_146_6">"A32873"</definedName>
    <definedName name="FDD_146_7">"A33238"</definedName>
    <definedName name="FDD_146_8">"A33603"</definedName>
    <definedName name="FDD_146_9">"A33969"</definedName>
    <definedName name="FDD_147_0">"U30681"</definedName>
    <definedName name="FDD_147_1">"U31047"</definedName>
    <definedName name="FDD_147_10">"U34334"</definedName>
    <definedName name="FDD_147_11">"U34699"</definedName>
    <definedName name="FDD_147_12">"U35064"</definedName>
    <definedName name="FDD_147_13">"U35430"</definedName>
    <definedName name="FDD_147_14">"U35795"</definedName>
    <definedName name="FDD_147_2">"U31412"</definedName>
    <definedName name="FDD_147_3">"U31777"</definedName>
    <definedName name="FDD_147_4">"U32142"</definedName>
    <definedName name="FDD_147_5">"U32508"</definedName>
    <definedName name="FDD_147_6">"U32873"</definedName>
    <definedName name="FDD_147_7">"U33238"</definedName>
    <definedName name="FDD_147_8">"U33603"</definedName>
    <definedName name="FDD_147_9">"U33969"</definedName>
    <definedName name="FDD_148_0">"A30681"</definedName>
    <definedName name="FDD_148_1">"A31047"</definedName>
    <definedName name="FDD_148_10">"A34334"</definedName>
    <definedName name="FDD_148_11">"A34699"</definedName>
    <definedName name="FDD_148_12">"A35064"</definedName>
    <definedName name="FDD_148_13">"A35430"</definedName>
    <definedName name="FDD_148_14">"A35795"</definedName>
    <definedName name="FDD_148_2">"A31412"</definedName>
    <definedName name="FDD_148_3">"A31777"</definedName>
    <definedName name="FDD_148_4">"A32142"</definedName>
    <definedName name="FDD_148_5">"A32508"</definedName>
    <definedName name="FDD_148_6">"A32873"</definedName>
    <definedName name="FDD_148_7">"A33238"</definedName>
    <definedName name="FDD_148_8">"A33603"</definedName>
    <definedName name="FDD_148_9">"A33969"</definedName>
    <definedName name="FDD_149_0">"U30681"</definedName>
    <definedName name="FDD_149_1">"U31047"</definedName>
    <definedName name="FDD_149_10">"U34334"</definedName>
    <definedName name="FDD_149_11">"U34699"</definedName>
    <definedName name="FDD_149_12">"U35064"</definedName>
    <definedName name="FDD_149_13">"U35430"</definedName>
    <definedName name="FDD_149_14">"A35795"</definedName>
    <definedName name="FDD_149_2">"U31412"</definedName>
    <definedName name="FDD_149_3">"U31777"</definedName>
    <definedName name="FDD_149_4">"U32142"</definedName>
    <definedName name="FDD_149_5">"U32508"</definedName>
    <definedName name="FDD_149_6">"U32873"</definedName>
    <definedName name="FDD_149_7">"U33238"</definedName>
    <definedName name="FDD_149_8">"U33603"</definedName>
    <definedName name="FDD_149_9">"U33969"</definedName>
    <definedName name="FDD_15_0">"A25569"</definedName>
    <definedName name="FDD_151_0">"A30681"</definedName>
    <definedName name="FDD_151_1">"A31047"</definedName>
    <definedName name="FDD_151_10">"A34334"</definedName>
    <definedName name="FDD_151_11">"A34699"</definedName>
    <definedName name="FDD_151_12">"A35064"</definedName>
    <definedName name="FDD_151_13">"A35430"</definedName>
    <definedName name="FDD_151_14">"A35795"</definedName>
    <definedName name="FDD_151_2">"A31412"</definedName>
    <definedName name="FDD_151_3">"A31777"</definedName>
    <definedName name="FDD_151_4">"A32142"</definedName>
    <definedName name="FDD_151_5">"A32508"</definedName>
    <definedName name="FDD_151_6">"A32873"</definedName>
    <definedName name="FDD_151_7">"A33238"</definedName>
    <definedName name="FDD_151_8">"A33603"</definedName>
    <definedName name="FDD_151_9">"A33969"</definedName>
    <definedName name="FDD_152_0">"A30681"</definedName>
    <definedName name="FDD_152_1">"A31047"</definedName>
    <definedName name="FDD_152_10">"A34334"</definedName>
    <definedName name="FDD_152_11">"A34699"</definedName>
    <definedName name="FDD_152_12">"A35064"</definedName>
    <definedName name="FDD_152_13">"A35430"</definedName>
    <definedName name="FDD_152_14">"A35795"</definedName>
    <definedName name="FDD_152_15">"E36160"</definedName>
    <definedName name="FDD_152_2">"A31412"</definedName>
    <definedName name="FDD_152_3">"A31777"</definedName>
    <definedName name="FDD_152_4">"A32142"</definedName>
    <definedName name="FDD_152_5">"A32508"</definedName>
    <definedName name="FDD_152_6">"A32873"</definedName>
    <definedName name="FDD_152_7">"A33238"</definedName>
    <definedName name="FDD_152_8">"A33603"</definedName>
    <definedName name="FDD_152_9">"A33969"</definedName>
    <definedName name="FDD_153_0">"A30681"</definedName>
    <definedName name="FDD_153_1">"A31047"</definedName>
    <definedName name="FDD_153_10">"A34334"</definedName>
    <definedName name="FDD_153_11">"A34699"</definedName>
    <definedName name="FDD_153_12">"A35064"</definedName>
    <definedName name="FDD_153_13">"A35430"</definedName>
    <definedName name="FDD_153_14">"A35795"</definedName>
    <definedName name="FDD_153_2">"A31412"</definedName>
    <definedName name="FDD_153_3">"A31777"</definedName>
    <definedName name="FDD_153_4">"A32142"</definedName>
    <definedName name="FDD_153_5">"A32508"</definedName>
    <definedName name="FDD_153_6">"A32873"</definedName>
    <definedName name="FDD_153_7">"A33238"</definedName>
    <definedName name="FDD_153_8">"A33603"</definedName>
    <definedName name="FDD_153_9">"A33969"</definedName>
    <definedName name="FDD_154_0">"A30681"</definedName>
    <definedName name="FDD_154_1">"A31047"</definedName>
    <definedName name="FDD_154_10">"A34334"</definedName>
    <definedName name="FDD_154_11">"A34699"</definedName>
    <definedName name="FDD_154_12">"A35064"</definedName>
    <definedName name="FDD_154_13">"A35430"</definedName>
    <definedName name="FDD_154_14">"A35795"</definedName>
    <definedName name="FDD_154_2">"A31412"</definedName>
    <definedName name="FDD_154_3">"A31777"</definedName>
    <definedName name="FDD_154_4">"A32142"</definedName>
    <definedName name="FDD_154_5">"A32508"</definedName>
    <definedName name="FDD_154_6">"A32873"</definedName>
    <definedName name="FDD_154_7">"A33238"</definedName>
    <definedName name="FDD_154_8">"A33603"</definedName>
    <definedName name="FDD_154_9">"A33969"</definedName>
    <definedName name="FDD_155_0">"A25569"</definedName>
    <definedName name="FDD_156_0">"A30681"</definedName>
    <definedName name="FDD_156_1">"A31047"</definedName>
    <definedName name="FDD_156_10">"A34334"</definedName>
    <definedName name="FDD_156_11">"A34699"</definedName>
    <definedName name="FDD_156_12">"A35064"</definedName>
    <definedName name="FDD_156_13">"A35430"</definedName>
    <definedName name="FDD_156_14">"A35795"</definedName>
    <definedName name="FDD_156_15">"E36160"</definedName>
    <definedName name="FDD_156_2">"A31412"</definedName>
    <definedName name="FDD_156_3">"A31777"</definedName>
    <definedName name="FDD_156_4">"A32142"</definedName>
    <definedName name="FDD_156_5">"A32508"</definedName>
    <definedName name="FDD_156_6">"A32873"</definedName>
    <definedName name="FDD_156_7">"A33238"</definedName>
    <definedName name="FDD_156_8">"A33603"</definedName>
    <definedName name="FDD_156_9">"A33969"</definedName>
    <definedName name="FDD_157_0">"A30681"</definedName>
    <definedName name="FDD_157_1">"A31047"</definedName>
    <definedName name="FDD_157_10">"A34334"</definedName>
    <definedName name="FDD_157_11">"A34699"</definedName>
    <definedName name="FDD_157_12">"A35064"</definedName>
    <definedName name="FDD_157_13">"A35430"</definedName>
    <definedName name="FDD_157_14">"A35795"</definedName>
    <definedName name="FDD_157_2">"A31412"</definedName>
    <definedName name="FDD_157_3">"A31777"</definedName>
    <definedName name="FDD_157_4">"A32142"</definedName>
    <definedName name="FDD_157_5">"A32508"</definedName>
    <definedName name="FDD_157_6">"A32873"</definedName>
    <definedName name="FDD_157_7">"A33238"</definedName>
    <definedName name="FDD_157_8">"A33603"</definedName>
    <definedName name="FDD_157_9">"A33969"</definedName>
    <definedName name="FDD_158_0">"A30681"</definedName>
    <definedName name="FDD_158_1">"A31047"</definedName>
    <definedName name="FDD_158_10">"A34334"</definedName>
    <definedName name="FDD_158_11">"A34699"</definedName>
    <definedName name="FDD_158_12">"A35064"</definedName>
    <definedName name="FDD_158_13">"A35430"</definedName>
    <definedName name="FDD_158_14">"A35795"</definedName>
    <definedName name="FDD_158_15">"E36160"</definedName>
    <definedName name="FDD_158_2">"A31412"</definedName>
    <definedName name="FDD_158_3">"A31777"</definedName>
    <definedName name="FDD_158_4">"A32142"</definedName>
    <definedName name="FDD_158_5">"A32508"</definedName>
    <definedName name="FDD_158_6">"A32873"</definedName>
    <definedName name="FDD_158_7">"A33238"</definedName>
    <definedName name="FDD_158_8">"A33603"</definedName>
    <definedName name="FDD_158_9">"A33969"</definedName>
    <definedName name="FDD_159_0">"A30681"</definedName>
    <definedName name="FDD_159_1">"A31047"</definedName>
    <definedName name="FDD_159_10">"A34334"</definedName>
    <definedName name="FDD_159_11">"A34699"</definedName>
    <definedName name="FDD_159_12">"A35064"</definedName>
    <definedName name="FDD_159_13">"A35430"</definedName>
    <definedName name="FDD_159_14">"A35795"</definedName>
    <definedName name="FDD_159_2">"A31412"</definedName>
    <definedName name="FDD_159_3">"A31777"</definedName>
    <definedName name="FDD_159_4">"A32142"</definedName>
    <definedName name="FDD_159_5">"A32508"</definedName>
    <definedName name="FDD_159_6">"A32873"</definedName>
    <definedName name="FDD_159_7">"A33238"</definedName>
    <definedName name="FDD_159_8">"A33603"</definedName>
    <definedName name="FDD_159_9">"A33969"</definedName>
    <definedName name="FDD_16_0">"A25569"</definedName>
    <definedName name="FDD_160_0">"A30681"</definedName>
    <definedName name="FDD_160_1">"A31047"</definedName>
    <definedName name="FDD_160_10">"A34334"</definedName>
    <definedName name="FDD_160_11">"A34699"</definedName>
    <definedName name="FDD_160_12">"A35064"</definedName>
    <definedName name="FDD_160_13">"A35430"</definedName>
    <definedName name="FDD_160_14">"A35795"</definedName>
    <definedName name="FDD_160_15">"E36160"</definedName>
    <definedName name="FDD_160_2">"A31412"</definedName>
    <definedName name="FDD_160_3">"A31777"</definedName>
    <definedName name="FDD_160_4">"A32142"</definedName>
    <definedName name="FDD_160_5">"A32508"</definedName>
    <definedName name="FDD_160_6">"A32873"</definedName>
    <definedName name="FDD_160_7">"A33238"</definedName>
    <definedName name="FDD_160_8">"A33603"</definedName>
    <definedName name="FDD_160_9">"A33969"</definedName>
    <definedName name="FDD_161_0">"A30681"</definedName>
    <definedName name="FDD_161_1">"A31047"</definedName>
    <definedName name="FDD_161_10">"A34334"</definedName>
    <definedName name="FDD_161_11">"A34699"</definedName>
    <definedName name="FDD_161_12">"A35064"</definedName>
    <definedName name="FDD_161_13">"A35430"</definedName>
    <definedName name="FDD_161_14">"A35795"</definedName>
    <definedName name="FDD_161_2">"A31412"</definedName>
    <definedName name="FDD_161_3">"A31777"</definedName>
    <definedName name="FDD_161_4">"A32142"</definedName>
    <definedName name="FDD_161_5">"A32508"</definedName>
    <definedName name="FDD_161_6">"A32873"</definedName>
    <definedName name="FDD_161_7">"A33238"</definedName>
    <definedName name="FDD_161_8">"A33603"</definedName>
    <definedName name="FDD_161_9">"A33969"</definedName>
    <definedName name="FDD_162_0">"A30681"</definedName>
    <definedName name="FDD_162_1">"A31047"</definedName>
    <definedName name="FDD_162_10">"A34334"</definedName>
    <definedName name="FDD_162_11">"A34699"</definedName>
    <definedName name="FDD_162_12">"A35064"</definedName>
    <definedName name="FDD_162_13">"A35430"</definedName>
    <definedName name="FDD_162_14">"A35795"</definedName>
    <definedName name="FDD_162_2">"A31412"</definedName>
    <definedName name="FDD_162_3">"A31777"</definedName>
    <definedName name="FDD_162_4">"A32142"</definedName>
    <definedName name="FDD_162_5">"A32508"</definedName>
    <definedName name="FDD_162_6">"A32873"</definedName>
    <definedName name="FDD_162_7">"A33238"</definedName>
    <definedName name="FDD_162_8">"A33603"</definedName>
    <definedName name="FDD_162_9">"A33969"</definedName>
    <definedName name="FDD_163_0">"A30681"</definedName>
    <definedName name="FDD_163_1">"A31047"</definedName>
    <definedName name="FDD_163_10">"A34334"</definedName>
    <definedName name="FDD_163_11">"A34699"</definedName>
    <definedName name="FDD_163_12">"A35064"</definedName>
    <definedName name="FDD_163_13">"A35430"</definedName>
    <definedName name="FDD_163_14">"A35795"</definedName>
    <definedName name="FDD_163_2">"A31412"</definedName>
    <definedName name="FDD_163_3">"A31777"</definedName>
    <definedName name="FDD_163_4">"A32142"</definedName>
    <definedName name="FDD_163_5">"A32508"</definedName>
    <definedName name="FDD_163_6">"A32873"</definedName>
    <definedName name="FDD_163_7">"A33238"</definedName>
    <definedName name="FDD_163_8">"A33603"</definedName>
    <definedName name="FDD_163_9">"A33969"</definedName>
    <definedName name="FDD_164_0">"A25569"</definedName>
    <definedName name="FDD_165_0">"A30681"</definedName>
    <definedName name="FDD_165_1">"A31047"</definedName>
    <definedName name="FDD_165_10">"A34334"</definedName>
    <definedName name="FDD_165_11">"A34699"</definedName>
    <definedName name="FDD_165_12">"A35064"</definedName>
    <definedName name="FDD_165_13">"A35430"</definedName>
    <definedName name="FDD_165_14">"A35795"</definedName>
    <definedName name="FDD_165_2">"A31412"</definedName>
    <definedName name="FDD_165_3">"A31777"</definedName>
    <definedName name="FDD_165_4">"A32142"</definedName>
    <definedName name="FDD_165_5">"A32508"</definedName>
    <definedName name="FDD_165_6">"A32873"</definedName>
    <definedName name="FDD_165_7">"A33238"</definedName>
    <definedName name="FDD_165_8">"A33603"</definedName>
    <definedName name="FDD_165_9">"A33969"</definedName>
    <definedName name="FDD_166_0">"A30681"</definedName>
    <definedName name="FDD_166_1">"A31047"</definedName>
    <definedName name="FDD_166_10">"A34334"</definedName>
    <definedName name="FDD_166_11">"A34699"</definedName>
    <definedName name="FDD_166_12">"A35064"</definedName>
    <definedName name="FDD_166_13">"A35430"</definedName>
    <definedName name="FDD_166_14">"A35795"</definedName>
    <definedName name="FDD_166_2">"A31412"</definedName>
    <definedName name="FDD_166_3">"A31777"</definedName>
    <definedName name="FDD_166_4">"A32142"</definedName>
    <definedName name="FDD_166_5">"A32508"</definedName>
    <definedName name="FDD_166_6">"A32873"</definedName>
    <definedName name="FDD_166_7">"A33238"</definedName>
    <definedName name="FDD_166_8">"A33603"</definedName>
    <definedName name="FDD_166_9">"A33969"</definedName>
    <definedName name="FDD_167_0">"A30681"</definedName>
    <definedName name="FDD_167_1">"A31047"</definedName>
    <definedName name="FDD_167_10">"A34334"</definedName>
    <definedName name="FDD_167_11">"A34699"</definedName>
    <definedName name="FDD_167_12">"A35064"</definedName>
    <definedName name="FDD_167_13">"A35430"</definedName>
    <definedName name="FDD_167_14">"A35795"</definedName>
    <definedName name="FDD_167_2">"A31412"</definedName>
    <definedName name="FDD_167_3">"A31777"</definedName>
    <definedName name="FDD_167_4">"A32142"</definedName>
    <definedName name="FDD_167_5">"A32508"</definedName>
    <definedName name="FDD_167_6">"A32873"</definedName>
    <definedName name="FDD_167_7">"A33238"</definedName>
    <definedName name="FDD_167_8">"A33603"</definedName>
    <definedName name="FDD_167_9">"A33969"</definedName>
    <definedName name="FDD_168_0">"E36160"</definedName>
    <definedName name="FDD_168_1">"E36525"</definedName>
    <definedName name="FDD_168_2">"E36891"</definedName>
    <definedName name="FDD_169_0">"A30681"</definedName>
    <definedName name="FDD_169_1">"A31047"</definedName>
    <definedName name="FDD_169_10">"A34334"</definedName>
    <definedName name="FDD_169_11">"A34699"</definedName>
    <definedName name="FDD_169_12">"A35064"</definedName>
    <definedName name="FDD_169_13">"A35430"</definedName>
    <definedName name="FDD_169_14">"A35795"</definedName>
    <definedName name="FDD_169_2">"A31412"</definedName>
    <definedName name="FDD_169_3">"A31777"</definedName>
    <definedName name="FDD_169_4">"A32142"</definedName>
    <definedName name="FDD_169_5">"A32508"</definedName>
    <definedName name="FDD_169_6">"A32873"</definedName>
    <definedName name="FDD_169_7">"A33238"</definedName>
    <definedName name="FDD_169_8">"A33603"</definedName>
    <definedName name="FDD_169_9">"A33969"</definedName>
    <definedName name="FDD_17_0">"A25569"</definedName>
    <definedName name="FDD_170_0">"A30681"</definedName>
    <definedName name="FDD_170_1">"A31047"</definedName>
    <definedName name="FDD_170_10">"A34334"</definedName>
    <definedName name="FDD_170_11">"A34699"</definedName>
    <definedName name="FDD_170_12">"A35064"</definedName>
    <definedName name="FDD_170_13">"A35430"</definedName>
    <definedName name="FDD_170_14">"A35795"</definedName>
    <definedName name="FDD_170_2">"A31412"</definedName>
    <definedName name="FDD_170_3">"A31777"</definedName>
    <definedName name="FDD_170_4">"A32142"</definedName>
    <definedName name="FDD_170_5">"A32508"</definedName>
    <definedName name="FDD_170_6">"A32873"</definedName>
    <definedName name="FDD_170_7">"A33238"</definedName>
    <definedName name="FDD_170_8">"A33603"</definedName>
    <definedName name="FDD_170_9">"A33969"</definedName>
    <definedName name="FDD_171_0">"A30681"</definedName>
    <definedName name="FDD_171_1">"A31047"</definedName>
    <definedName name="FDD_171_10">"A34334"</definedName>
    <definedName name="FDD_171_11">"A34699"</definedName>
    <definedName name="FDD_171_12">"A35064"</definedName>
    <definedName name="FDD_171_13">"A35430"</definedName>
    <definedName name="FDD_171_14">"A35795"</definedName>
    <definedName name="FDD_171_2">"A31412"</definedName>
    <definedName name="FDD_171_3">"A31777"</definedName>
    <definedName name="FDD_171_4">"A32142"</definedName>
    <definedName name="FDD_171_5">"A32508"</definedName>
    <definedName name="FDD_171_6">"A32873"</definedName>
    <definedName name="FDD_171_7">"A33238"</definedName>
    <definedName name="FDD_171_8">"A33603"</definedName>
    <definedName name="FDD_171_9">"A33969"</definedName>
    <definedName name="FDD_172_0">"A30681"</definedName>
    <definedName name="FDD_172_1">"A31047"</definedName>
    <definedName name="FDD_172_10">"A34334"</definedName>
    <definedName name="FDD_172_11">"A34699"</definedName>
    <definedName name="FDD_172_12">"A35064"</definedName>
    <definedName name="FDD_172_13">"A35430"</definedName>
    <definedName name="FDD_172_14">"A35795"</definedName>
    <definedName name="FDD_172_2">"A31412"</definedName>
    <definedName name="FDD_172_3">"A31777"</definedName>
    <definedName name="FDD_172_4">"A32142"</definedName>
    <definedName name="FDD_172_5">"A32508"</definedName>
    <definedName name="FDD_172_6">"A32873"</definedName>
    <definedName name="FDD_172_7">"A33238"</definedName>
    <definedName name="FDD_172_8">"A33603"</definedName>
    <definedName name="FDD_172_9">"A33969"</definedName>
    <definedName name="FDD_173_0">"A30681"</definedName>
    <definedName name="FDD_173_1">"A31047"</definedName>
    <definedName name="FDD_173_10">"A34334"</definedName>
    <definedName name="FDD_173_11">"A34699"</definedName>
    <definedName name="FDD_173_12">"A35064"</definedName>
    <definedName name="FDD_173_13">"A35430"</definedName>
    <definedName name="FDD_173_14">"A35795"</definedName>
    <definedName name="FDD_173_2">"A31412"</definedName>
    <definedName name="FDD_173_3">"A31777"</definedName>
    <definedName name="FDD_173_4">"A32142"</definedName>
    <definedName name="FDD_173_5">"A32508"</definedName>
    <definedName name="FDD_173_6">"A32873"</definedName>
    <definedName name="FDD_173_7">"A33238"</definedName>
    <definedName name="FDD_173_8">"A33603"</definedName>
    <definedName name="FDD_173_9">"A33969"</definedName>
    <definedName name="FDD_174_0">"A30681"</definedName>
    <definedName name="FDD_174_1">"A31047"</definedName>
    <definedName name="FDD_174_10">"A34334"</definedName>
    <definedName name="FDD_174_11">"A34699"</definedName>
    <definedName name="FDD_174_12">"A35064"</definedName>
    <definedName name="FDD_174_13">"A35430"</definedName>
    <definedName name="FDD_174_14">"A35795"</definedName>
    <definedName name="FDD_174_2">"A31412"</definedName>
    <definedName name="FDD_174_3">"A31777"</definedName>
    <definedName name="FDD_174_4">"A32142"</definedName>
    <definedName name="FDD_174_5">"A32508"</definedName>
    <definedName name="FDD_174_6">"A32873"</definedName>
    <definedName name="FDD_174_7">"A33238"</definedName>
    <definedName name="FDD_174_8">"A33603"</definedName>
    <definedName name="FDD_174_9">"A33969"</definedName>
    <definedName name="FDD_175_0">"E36160"</definedName>
    <definedName name="FDD_175_1">"E36525"</definedName>
    <definedName name="FDD_175_2">"E36891"</definedName>
    <definedName name="FDD_176_0">"E36160"</definedName>
    <definedName name="FDD_176_1">"E36525"</definedName>
    <definedName name="FDD_176_2">"E36891"</definedName>
    <definedName name="FDD_177_0">"E36160"</definedName>
    <definedName name="FDD_177_1">"E36525"</definedName>
    <definedName name="FDD_177_2">"E36891"</definedName>
    <definedName name="FDD_178_0">"E36160"</definedName>
    <definedName name="FDD_178_1">"E36525"</definedName>
    <definedName name="FDD_178_2">"E36891"</definedName>
    <definedName name="FDD_179_0">"E36160"</definedName>
    <definedName name="FDD_179_1">"E36525"</definedName>
    <definedName name="FDD_179_2">"E36891"</definedName>
    <definedName name="FDD_18_0">"A25569"</definedName>
    <definedName name="FDD_180_0">"E36160"</definedName>
    <definedName name="FDD_180_1">"E36525"</definedName>
    <definedName name="FDD_180_2">"E36891"</definedName>
    <definedName name="FDD_181_0">"E36160"</definedName>
    <definedName name="FDD_181_1">"E36525"</definedName>
    <definedName name="FDD_181_2">"E36891"</definedName>
    <definedName name="FDD_182_0">"E36160"</definedName>
    <definedName name="FDD_182_1">"E36525"</definedName>
    <definedName name="FDD_182_2">"E36891"</definedName>
    <definedName name="FDD_183_0">"E36160"</definedName>
    <definedName name="FDD_183_1">"E36525"</definedName>
    <definedName name="FDD_183_2">"E36891"</definedName>
    <definedName name="FDD_184_0">"E36160"</definedName>
    <definedName name="FDD_184_1">"E36525"</definedName>
    <definedName name="FDD_184_2">"E36891"</definedName>
    <definedName name="FDD_185_0">"E36160"</definedName>
    <definedName name="FDD_185_1">"E36525"</definedName>
    <definedName name="FDD_185_2">"E36891"</definedName>
    <definedName name="FDD_186_0">"E36160"</definedName>
    <definedName name="FDD_186_1">"E36525"</definedName>
    <definedName name="FDD_186_2">"E36891"</definedName>
    <definedName name="FDD_187_0">"E36160"</definedName>
    <definedName name="FDD_187_1">"E36525"</definedName>
    <definedName name="FDD_187_2">"E36891"</definedName>
    <definedName name="FDD_188_0">"A30681"</definedName>
    <definedName name="FDD_188_1">"A31047"</definedName>
    <definedName name="FDD_188_10">"A34334"</definedName>
    <definedName name="FDD_188_11">"A34699"</definedName>
    <definedName name="FDD_188_12">"A35064"</definedName>
    <definedName name="FDD_188_13">"A35430"</definedName>
    <definedName name="FDD_188_14">"A35795"</definedName>
    <definedName name="FDD_188_2">"A31412"</definedName>
    <definedName name="FDD_188_3">"A31777"</definedName>
    <definedName name="FDD_188_4">"A32142"</definedName>
    <definedName name="FDD_188_5">"A32508"</definedName>
    <definedName name="FDD_188_6">"A32873"</definedName>
    <definedName name="FDD_188_7">"A33238"</definedName>
    <definedName name="FDD_188_8">"A33603"</definedName>
    <definedName name="FDD_188_9">"A33969"</definedName>
    <definedName name="FDD_189_0">"A30681"</definedName>
    <definedName name="FDD_189_1">"A31047"</definedName>
    <definedName name="FDD_189_10">"A34334"</definedName>
    <definedName name="FDD_189_11">"A34699"</definedName>
    <definedName name="FDD_189_12">"A35064"</definedName>
    <definedName name="FDD_189_13">"A35430"</definedName>
    <definedName name="FDD_189_14">"A35795"</definedName>
    <definedName name="FDD_189_2">"A31412"</definedName>
    <definedName name="FDD_189_3">"A31777"</definedName>
    <definedName name="FDD_189_4">"A32142"</definedName>
    <definedName name="FDD_189_5">"A32508"</definedName>
    <definedName name="FDD_189_6">"A32873"</definedName>
    <definedName name="FDD_189_7">"A33238"</definedName>
    <definedName name="FDD_189_8">"A33603"</definedName>
    <definedName name="FDD_189_9">"A33969"</definedName>
    <definedName name="FDD_19_0">"A25569"</definedName>
    <definedName name="FDD_190_0">"A30681"</definedName>
    <definedName name="FDD_190_1">"A31047"</definedName>
    <definedName name="FDD_190_10">"A34334"</definedName>
    <definedName name="FDD_190_11">"A34699"</definedName>
    <definedName name="FDD_190_12">"A35064"</definedName>
    <definedName name="FDD_190_13">"A35430"</definedName>
    <definedName name="FDD_190_14">"A35795"</definedName>
    <definedName name="FDD_190_2">"A31412"</definedName>
    <definedName name="FDD_190_3">"A31777"</definedName>
    <definedName name="FDD_190_4">"A32142"</definedName>
    <definedName name="FDD_190_5">"A32508"</definedName>
    <definedName name="FDD_190_6">"A32873"</definedName>
    <definedName name="FDD_190_7">"A33238"</definedName>
    <definedName name="FDD_190_8">"A33603"</definedName>
    <definedName name="FDD_190_9">"A33969"</definedName>
    <definedName name="FDD_191_0">"A30681"</definedName>
    <definedName name="FDD_191_1">"A31047"</definedName>
    <definedName name="FDD_191_10">"A34334"</definedName>
    <definedName name="FDD_191_11">"A34699"</definedName>
    <definedName name="FDD_191_12">"A35064"</definedName>
    <definedName name="FDD_191_13">"A35430"</definedName>
    <definedName name="FDD_191_14">"A35795"</definedName>
    <definedName name="FDD_191_2">"A31412"</definedName>
    <definedName name="FDD_191_3">"A31777"</definedName>
    <definedName name="FDD_191_4">"A32142"</definedName>
    <definedName name="FDD_191_5">"A32508"</definedName>
    <definedName name="FDD_191_6">"A32873"</definedName>
    <definedName name="FDD_191_7">"A33238"</definedName>
    <definedName name="FDD_191_8">"A33603"</definedName>
    <definedName name="FDD_191_9">"A33969"</definedName>
    <definedName name="FDD_192_0">"E36160"</definedName>
    <definedName name="FDD_192_1">"E36525"</definedName>
    <definedName name="FDD_192_2">"E36891"</definedName>
    <definedName name="FDD_193_0">"A30681"</definedName>
    <definedName name="FDD_193_1">"A31047"</definedName>
    <definedName name="FDD_193_10">"A34334"</definedName>
    <definedName name="FDD_193_11">"A34699"</definedName>
    <definedName name="FDD_193_12">"A35064"</definedName>
    <definedName name="FDD_193_13">"A35430"</definedName>
    <definedName name="FDD_193_14">"A35795"</definedName>
    <definedName name="FDD_193_2">"A31412"</definedName>
    <definedName name="FDD_193_3">"A31777"</definedName>
    <definedName name="FDD_193_4">"A32142"</definedName>
    <definedName name="FDD_193_5">"A32508"</definedName>
    <definedName name="FDD_193_6">"A32873"</definedName>
    <definedName name="FDD_193_7">"A33238"</definedName>
    <definedName name="FDD_193_8">"A33603"</definedName>
    <definedName name="FDD_193_9">"A33969"</definedName>
    <definedName name="FDD_194_0">"A30681"</definedName>
    <definedName name="FDD_194_1">"A31047"</definedName>
    <definedName name="FDD_194_10">"A34334"</definedName>
    <definedName name="FDD_194_11">"A34699"</definedName>
    <definedName name="FDD_194_12">"A35064"</definedName>
    <definedName name="FDD_194_13">"A35430"</definedName>
    <definedName name="FDD_194_14">"A35795"</definedName>
    <definedName name="FDD_194_2">"A31412"</definedName>
    <definedName name="FDD_194_3">"A31777"</definedName>
    <definedName name="FDD_194_4">"A32142"</definedName>
    <definedName name="FDD_194_5">"A32508"</definedName>
    <definedName name="FDD_194_6">"A32873"</definedName>
    <definedName name="FDD_194_7">"A33238"</definedName>
    <definedName name="FDD_194_8">"A33603"</definedName>
    <definedName name="FDD_194_9">"A33969"</definedName>
    <definedName name="FDD_195_0">"A30681"</definedName>
    <definedName name="FDD_195_1">"A31047"</definedName>
    <definedName name="FDD_195_10">"A34334"</definedName>
    <definedName name="FDD_195_11">"A34699"</definedName>
    <definedName name="FDD_195_12">"A35064"</definedName>
    <definedName name="FDD_195_13">"A35430"</definedName>
    <definedName name="FDD_195_14">"A35795"</definedName>
    <definedName name="FDD_195_2">"A31412"</definedName>
    <definedName name="FDD_195_3">"A31777"</definedName>
    <definedName name="FDD_195_4">"A32142"</definedName>
    <definedName name="FDD_195_5">"A32508"</definedName>
    <definedName name="FDD_195_6">"A32873"</definedName>
    <definedName name="FDD_195_7">"A33238"</definedName>
    <definedName name="FDD_195_8">"A33603"</definedName>
    <definedName name="FDD_195_9">"A33969"</definedName>
    <definedName name="FDD_196_0">"E36160"</definedName>
    <definedName name="FDD_196_1">"E36525"</definedName>
    <definedName name="FDD_196_2">"E36891"</definedName>
    <definedName name="FDD_197_0">"A30681"</definedName>
    <definedName name="FDD_197_1">"A31047"</definedName>
    <definedName name="FDD_197_10">"A34334"</definedName>
    <definedName name="FDD_197_11">"A34699"</definedName>
    <definedName name="FDD_197_12">"A35064"</definedName>
    <definedName name="FDD_197_13">"A35430"</definedName>
    <definedName name="FDD_197_14">"A35795"</definedName>
    <definedName name="FDD_197_2">"A31412"</definedName>
    <definedName name="FDD_197_3">"A31777"</definedName>
    <definedName name="FDD_197_4">"A32142"</definedName>
    <definedName name="FDD_197_5">"A32508"</definedName>
    <definedName name="FDD_197_6">"A32873"</definedName>
    <definedName name="FDD_197_7">"A33238"</definedName>
    <definedName name="FDD_197_8">"A33603"</definedName>
    <definedName name="FDD_197_9">"A33969"</definedName>
    <definedName name="FDD_198_0">"A30681"</definedName>
    <definedName name="FDD_198_1">"A31047"</definedName>
    <definedName name="FDD_198_10">"U34334"</definedName>
    <definedName name="FDD_198_11">"U34699"</definedName>
    <definedName name="FDD_198_12">"U35064"</definedName>
    <definedName name="FDD_198_13">"U35430"</definedName>
    <definedName name="FDD_198_14">"U35795"</definedName>
    <definedName name="FDD_198_2">"A31412"</definedName>
    <definedName name="FDD_198_3">"U31777"</definedName>
    <definedName name="FDD_198_4">"U32142"</definedName>
    <definedName name="FDD_198_5">"U32508"</definedName>
    <definedName name="FDD_198_6">"U32873"</definedName>
    <definedName name="FDD_198_7">"U33238"</definedName>
    <definedName name="FDD_198_8">"U33603"</definedName>
    <definedName name="FDD_198_9">"U33969"</definedName>
    <definedName name="FDD_199_0">"E36160"</definedName>
    <definedName name="FDD_199_1">"E36525"</definedName>
    <definedName name="FDD_199_2">"E36891"</definedName>
    <definedName name="FDD_2_0">"A25569"</definedName>
    <definedName name="FDD_20_0">"A25569"</definedName>
    <definedName name="FDD_200_0">"E36160"</definedName>
    <definedName name="FDD_200_1">"E36525"</definedName>
    <definedName name="FDD_200_2">"E36891"</definedName>
    <definedName name="FDD_201_0">"A30681"</definedName>
    <definedName name="FDD_201_1">"A31047"</definedName>
    <definedName name="FDD_201_10">"A34334"</definedName>
    <definedName name="FDD_201_11">"A34699"</definedName>
    <definedName name="FDD_201_12">"A35064"</definedName>
    <definedName name="FDD_201_13">"A35430"</definedName>
    <definedName name="FDD_201_14">"A35795"</definedName>
    <definedName name="FDD_201_2">"A31412"</definedName>
    <definedName name="FDD_201_3">"A31777"</definedName>
    <definedName name="FDD_201_4">"A32142"</definedName>
    <definedName name="FDD_201_5">"A32508"</definedName>
    <definedName name="FDD_201_6">"A32873"</definedName>
    <definedName name="FDD_201_7">"A33238"</definedName>
    <definedName name="FDD_201_8">"A33603"</definedName>
    <definedName name="FDD_201_9">"A33969"</definedName>
    <definedName name="FDD_202_0">"A30681"</definedName>
    <definedName name="FDD_202_1">"A31047"</definedName>
    <definedName name="FDD_202_10">"A34334"</definedName>
    <definedName name="FDD_202_11">"A34699"</definedName>
    <definedName name="FDD_202_12">"A35064"</definedName>
    <definedName name="FDD_202_13">"A35430"</definedName>
    <definedName name="FDD_202_14">"A35795"</definedName>
    <definedName name="FDD_202_2">"A31412"</definedName>
    <definedName name="FDD_202_3">"A31777"</definedName>
    <definedName name="FDD_202_4">"A32142"</definedName>
    <definedName name="FDD_202_5">"A32508"</definedName>
    <definedName name="FDD_202_6">"A32873"</definedName>
    <definedName name="FDD_202_7">"A33238"</definedName>
    <definedName name="FDD_202_8">"A33603"</definedName>
    <definedName name="FDD_202_9">"A33969"</definedName>
    <definedName name="FDD_203_0">"E36160"</definedName>
    <definedName name="FDD_203_1">"E36525"</definedName>
    <definedName name="FDD_203_2">"E36891"</definedName>
    <definedName name="FDD_204_0">"A25569"</definedName>
    <definedName name="FDD_205_0">"A25569"</definedName>
    <definedName name="FDD_206_0">"A25569"</definedName>
    <definedName name="FDD_207_0">"A25569"</definedName>
    <definedName name="FDD_208_0">"E36160"</definedName>
    <definedName name="FDD_208_1">"E36525"</definedName>
    <definedName name="FDD_208_2">"E36891"</definedName>
    <definedName name="FDD_209_0">"A25569"</definedName>
    <definedName name="FDD_21_0">"A25569"</definedName>
    <definedName name="FDD_210_0">"A25569"</definedName>
    <definedName name="FDD_211_0">"A25569"</definedName>
    <definedName name="FDD_212_0">"A25569"</definedName>
    <definedName name="FDD_213_0">"E36160"</definedName>
    <definedName name="FDD_213_1">"E36525"</definedName>
    <definedName name="FDD_213_2">"E36891"</definedName>
    <definedName name="FDD_214_0">"A25569"</definedName>
    <definedName name="FDD_215_0">"A25569"</definedName>
    <definedName name="FDD_216_0">"A25569"</definedName>
    <definedName name="FDD_217_0">"A25569"</definedName>
    <definedName name="FDD_218_0">"E36160"</definedName>
    <definedName name="FDD_218_1">"E36525"</definedName>
    <definedName name="FDD_218_2">"E36891"</definedName>
    <definedName name="FDD_219_0">"U25569"</definedName>
    <definedName name="FDD_22_0">"A25569"</definedName>
    <definedName name="FDD_220_0">"U25569"</definedName>
    <definedName name="FDD_221_0">"U25569"</definedName>
    <definedName name="FDD_222_0">"U25569"</definedName>
    <definedName name="FDD_223_0">"E36160"</definedName>
    <definedName name="FDD_223_1">"E36525"</definedName>
    <definedName name="FDD_223_2">"E36891"</definedName>
    <definedName name="FDD_224_0">"A25569"</definedName>
    <definedName name="FDD_225_0">"A25569"</definedName>
    <definedName name="FDD_226_0">"A25569"</definedName>
    <definedName name="FDD_227_0">"A25569"</definedName>
    <definedName name="FDD_228_0">"E36160"</definedName>
    <definedName name="FDD_228_1">"E36525"</definedName>
    <definedName name="FDD_228_2">"E36891"</definedName>
    <definedName name="FDD_229_0">"A25569"</definedName>
    <definedName name="FDD_23_0">"A25569"</definedName>
    <definedName name="FDD_230_0">"A25569"</definedName>
    <definedName name="FDD_231_0">"A25569"</definedName>
    <definedName name="FDD_232_0">"A25569"</definedName>
    <definedName name="FDD_233_0">"A25569"</definedName>
    <definedName name="FDD_234_0">"A25569"</definedName>
    <definedName name="FDD_235_0">"A25569"</definedName>
    <definedName name="FDD_236_0">"A25569"</definedName>
    <definedName name="FDD_237_0">"A25569"</definedName>
    <definedName name="FDD_238_0">"A30681"</definedName>
    <definedName name="FDD_238_1">"A31047"</definedName>
    <definedName name="FDD_238_10">"A34334"</definedName>
    <definedName name="FDD_238_11">"A34699"</definedName>
    <definedName name="FDD_238_12">"A35064"</definedName>
    <definedName name="FDD_238_13">"A35430"</definedName>
    <definedName name="FDD_238_14">"A35795"</definedName>
    <definedName name="FDD_238_2">"A31412"</definedName>
    <definedName name="FDD_238_3">"A31777"</definedName>
    <definedName name="FDD_238_4">"A32142"</definedName>
    <definedName name="FDD_238_5">"A32508"</definedName>
    <definedName name="FDD_238_6">"A32873"</definedName>
    <definedName name="FDD_238_7">"A33238"</definedName>
    <definedName name="FDD_238_8">"A33603"</definedName>
    <definedName name="FDD_238_9">"A33969"</definedName>
    <definedName name="FDD_24_0">"A25569"</definedName>
    <definedName name="FDD_243_0">"E36160"</definedName>
    <definedName name="FDD_243_1">"E36525"</definedName>
    <definedName name="FDD_243_2">"E36891"</definedName>
    <definedName name="FDD_244_0">"A25569"</definedName>
    <definedName name="FDD_245_0">"A25569"</definedName>
    <definedName name="FDD_246_0">"A25569"</definedName>
    <definedName name="FDD_247_0">"A25569"</definedName>
    <definedName name="FDD_248_0">"E36160"</definedName>
    <definedName name="FDD_248_1">"E36525"</definedName>
    <definedName name="FDD_248_2">"E36891"</definedName>
    <definedName name="FDD_249_0">"A25569"</definedName>
    <definedName name="FDD_25_0">"A25569"</definedName>
    <definedName name="FDD_250_0">"A25569"</definedName>
    <definedName name="FDD_251_0">"A25569"</definedName>
    <definedName name="FDD_252_0">"A25569"</definedName>
    <definedName name="FDD_253_0">"E36160"</definedName>
    <definedName name="FDD_253_1">"E36525"</definedName>
    <definedName name="FDD_253_2">"E36891"</definedName>
    <definedName name="FDD_254_0">"E36160"</definedName>
    <definedName name="FDD_254_1">"E36525"</definedName>
    <definedName name="FDD_254_2">"E36891"</definedName>
    <definedName name="FDD_255_0">"E36160"</definedName>
    <definedName name="FDD_255_1">"E36525"</definedName>
    <definedName name="FDD_255_2">"E36891"</definedName>
    <definedName name="FDD_256_0">"U36160"</definedName>
    <definedName name="FDD_256_1">"U36525"</definedName>
    <definedName name="FDD_256_2">"U36891"</definedName>
    <definedName name="FDD_257_0">"E36160"</definedName>
    <definedName name="FDD_257_1">"E36525"</definedName>
    <definedName name="FDD_257_2">"E36891"</definedName>
    <definedName name="FDD_258_0">"E36160"</definedName>
    <definedName name="FDD_258_1">"E36525"</definedName>
    <definedName name="FDD_258_2">"E36891"</definedName>
    <definedName name="FDD_259_0">"E36160"</definedName>
    <definedName name="FDD_259_1">"E36525"</definedName>
    <definedName name="FDD_259_2">"E36891"</definedName>
    <definedName name="FDD_26_0">"A25569"</definedName>
    <definedName name="FDD_260_0">"E36160"</definedName>
    <definedName name="FDD_260_1">"E36525"</definedName>
    <definedName name="FDD_260_2">"E36891"</definedName>
    <definedName name="FDD_261_0">"E36160"</definedName>
    <definedName name="FDD_261_1">"E36525"</definedName>
    <definedName name="FDD_261_2">"E36891"</definedName>
    <definedName name="FDD_264_0">"E36160"</definedName>
    <definedName name="FDD_264_1">"E36525"</definedName>
    <definedName name="FDD_264_2">"E36891"</definedName>
    <definedName name="FDD_265_0">"A25569"</definedName>
    <definedName name="FDD_266_0">"A25569"</definedName>
    <definedName name="FDD_267_0">"A25569"</definedName>
    <definedName name="FDD_268_0">"A25569"</definedName>
    <definedName name="FDD_269_0">"E36160"</definedName>
    <definedName name="FDD_269_1">"E36525"</definedName>
    <definedName name="FDD_269_2">"E36891"</definedName>
    <definedName name="FDD_27_0">"A25569"</definedName>
    <definedName name="FDD_270_0">"A25569"</definedName>
    <definedName name="FDD_271_0">"A25569"</definedName>
    <definedName name="FDD_272_0">"A25569"</definedName>
    <definedName name="FDD_273_0">"A25569"</definedName>
    <definedName name="FDD_274_0">"E36160"</definedName>
    <definedName name="FDD_274_1">"E36525"</definedName>
    <definedName name="FDD_274_2">"E36891"</definedName>
    <definedName name="FDD_275_0">"A25569"</definedName>
    <definedName name="FDD_276_0">"A25569"</definedName>
    <definedName name="FDD_277_0">"A25569"</definedName>
    <definedName name="FDD_278_0">"A25569"</definedName>
    <definedName name="FDD_279_0">"E36160"</definedName>
    <definedName name="FDD_279_1">"E36525"</definedName>
    <definedName name="FDD_279_2">"E36891"</definedName>
    <definedName name="FDD_28_0">"A25569"</definedName>
    <definedName name="FDD_280_0">"E36160"</definedName>
    <definedName name="FDD_280_1">"E36525"</definedName>
    <definedName name="FDD_280_2">"E36891"</definedName>
    <definedName name="FDD_281_0">"E36160"</definedName>
    <definedName name="FDD_281_1">"E36525"</definedName>
    <definedName name="FDD_281_2">"E36891"</definedName>
    <definedName name="FDD_282_0">"E36160"</definedName>
    <definedName name="FDD_282_1">"E36525"</definedName>
    <definedName name="FDD_282_2">"E36891"</definedName>
    <definedName name="FDD_283_0">"E36160"</definedName>
    <definedName name="FDD_283_1">"E36525"</definedName>
    <definedName name="FDD_283_2">"E36891"</definedName>
    <definedName name="FDD_284_0">"A30681"</definedName>
    <definedName name="FDD_284_1">"A31047"</definedName>
    <definedName name="FDD_284_10">"A34334"</definedName>
    <definedName name="FDD_284_11">"A34699"</definedName>
    <definedName name="FDD_284_12">"A35064"</definedName>
    <definedName name="FDD_284_13">"A35430"</definedName>
    <definedName name="FDD_284_14">"A35795"</definedName>
    <definedName name="FDD_284_2">"A31412"</definedName>
    <definedName name="FDD_284_3">"A31777"</definedName>
    <definedName name="FDD_284_4">"A32142"</definedName>
    <definedName name="FDD_284_5">"A32508"</definedName>
    <definedName name="FDD_284_6">"A32873"</definedName>
    <definedName name="FDD_284_7">"A33238"</definedName>
    <definedName name="FDD_284_8">"A33603"</definedName>
    <definedName name="FDD_284_9">"A33969"</definedName>
    <definedName name="FDD_285_0">"A35795"</definedName>
    <definedName name="FDD_285_1">"E36160"</definedName>
    <definedName name="FDD_285_10">"E39447"</definedName>
    <definedName name="FDD_285_11">"E39813"</definedName>
    <definedName name="FDD_285_12">"E40178"</definedName>
    <definedName name="FDD_285_13">"E40543"</definedName>
    <definedName name="FDD_285_14">"E40908"</definedName>
    <definedName name="FDD_285_15">"E41274"</definedName>
    <definedName name="FDD_285_16">"E41639"</definedName>
    <definedName name="FDD_285_17">"E42004"</definedName>
    <definedName name="FDD_285_18">"E42369"</definedName>
    <definedName name="FDD_285_19">"E42735"</definedName>
    <definedName name="FDD_285_2">"E36525"</definedName>
    <definedName name="FDD_285_20">"E43100"</definedName>
    <definedName name="FDD_285_21">"E43465"</definedName>
    <definedName name="FDD_285_22">"E43830"</definedName>
    <definedName name="FDD_285_23">"E44196"</definedName>
    <definedName name="FDD_285_24">"E44561"</definedName>
    <definedName name="FDD_285_25">"E44926"</definedName>
    <definedName name="FDD_285_3">"E36891"</definedName>
    <definedName name="FDD_285_4">"E37256"</definedName>
    <definedName name="FDD_285_5">"E37621"</definedName>
    <definedName name="FDD_285_6">"E37986"</definedName>
    <definedName name="FDD_285_7">"E38352"</definedName>
    <definedName name="FDD_285_8">"E38717"</definedName>
    <definedName name="FDD_285_9">"E39082"</definedName>
    <definedName name="FDD_286_0">"E36160"</definedName>
    <definedName name="FDD_286_1">"E36525"</definedName>
    <definedName name="FDD_286_10">"E39813"</definedName>
    <definedName name="FDD_286_11">"E40178"</definedName>
    <definedName name="FDD_286_12">"E40543"</definedName>
    <definedName name="FDD_286_13">"E40908"</definedName>
    <definedName name="FDD_286_14">"E41274"</definedName>
    <definedName name="FDD_286_15">"E41639"</definedName>
    <definedName name="FDD_286_16">"E42004"</definedName>
    <definedName name="FDD_286_17">"E42369"</definedName>
    <definedName name="FDD_286_18">"E42735"</definedName>
    <definedName name="FDD_286_19">"E43100"</definedName>
    <definedName name="FDD_286_2">"E36891"</definedName>
    <definedName name="FDD_286_20">"E43465"</definedName>
    <definedName name="FDD_286_21">"E43830"</definedName>
    <definedName name="FDD_286_22">"E44196"</definedName>
    <definedName name="FDD_286_23">"E44561"</definedName>
    <definedName name="FDD_286_24">"E44926"</definedName>
    <definedName name="FDD_286_3">"E37256"</definedName>
    <definedName name="FDD_286_4">"E37621"</definedName>
    <definedName name="FDD_286_5">"E37986"</definedName>
    <definedName name="FDD_286_6">"E38352"</definedName>
    <definedName name="FDD_286_7">"E38717"</definedName>
    <definedName name="FDD_286_8">"E39082"</definedName>
    <definedName name="FDD_286_9">"E39447"</definedName>
    <definedName name="FDD_287_0">"A25569"</definedName>
    <definedName name="FDD_288_0">"A25569"</definedName>
    <definedName name="FDD_289_0">"A36890"</definedName>
    <definedName name="FDD_29_0">"A25569"</definedName>
    <definedName name="FDD_290_0">"A36890"</definedName>
    <definedName name="FDD_291_0">"A25569"</definedName>
    <definedName name="FDD_295_0">"U25569"</definedName>
    <definedName name="FDD_296_0">"A25569"</definedName>
    <definedName name="FDD_297_0">"A25569"</definedName>
    <definedName name="FDD_298_0">"A25569"</definedName>
    <definedName name="FDD_299_0">"A25569"</definedName>
    <definedName name="FDD_3_0">"A25569"</definedName>
    <definedName name="FDD_30_0">"A25569"</definedName>
    <definedName name="FDD_300_0">"U25569"</definedName>
    <definedName name="FDD_301_0">"U35795"</definedName>
    <definedName name="FDD_301_1">"U36160"</definedName>
    <definedName name="FDD_301_2">"U36525"</definedName>
    <definedName name="FDD_302_0">"U35795"</definedName>
    <definedName name="FDD_302_1">"U36160"</definedName>
    <definedName name="FDD_302_2">"U36525"</definedName>
    <definedName name="FDD_303_0">"U35795"</definedName>
    <definedName name="FDD_303_1">"U36160"</definedName>
    <definedName name="FDD_303_2">"U36525"</definedName>
    <definedName name="FDD_304_0">"U35795"</definedName>
    <definedName name="FDD_304_1">"U36160"</definedName>
    <definedName name="FDD_304_2">"U36525"</definedName>
    <definedName name="FDD_305_0">"A30681"</definedName>
    <definedName name="FDD_305_1">"A31047"</definedName>
    <definedName name="FDD_305_10">"U34334"</definedName>
    <definedName name="FDD_305_11">"U34699"</definedName>
    <definedName name="FDD_305_12">"U35064"</definedName>
    <definedName name="FDD_305_13">"U35430"</definedName>
    <definedName name="FDD_305_14">"U35795"</definedName>
    <definedName name="FDD_305_2">"A31412"</definedName>
    <definedName name="FDD_305_3">"U31777"</definedName>
    <definedName name="FDD_305_4">"U32142"</definedName>
    <definedName name="FDD_305_5">"U32508"</definedName>
    <definedName name="FDD_305_6">"U32873"</definedName>
    <definedName name="FDD_305_7">"U33238"</definedName>
    <definedName name="FDD_305_8">"U33603"</definedName>
    <definedName name="FDD_305_9">"U33969"</definedName>
    <definedName name="FDD_306_0">"U35795"</definedName>
    <definedName name="FDD_306_1">"E36160"</definedName>
    <definedName name="FDD_306_2">"U36525"</definedName>
    <definedName name="FDD_307_0">"A35795"</definedName>
    <definedName name="FDD_307_1">"U36160"</definedName>
    <definedName name="FDD_307_2">"U36525"</definedName>
    <definedName name="FDD_31_0">"A25569"</definedName>
    <definedName name="FDD_32_0">"A25569"</definedName>
    <definedName name="FDD_33_0">"A25569"</definedName>
    <definedName name="FDD_34_0">"A25569"</definedName>
    <definedName name="FDD_35_0">"A25569"</definedName>
    <definedName name="FDD_36_0">"A25569"</definedName>
    <definedName name="FDD_37_0">"A25569"</definedName>
    <definedName name="FDD_38_0">"A25569"</definedName>
    <definedName name="FDD_39_0">"A25569"</definedName>
    <definedName name="FDD_4_0">"A25569"</definedName>
    <definedName name="FDD_40_0">"A25569"</definedName>
    <definedName name="FDD_41_0">"U25569"</definedName>
    <definedName name="FDD_42_0">"U25569"</definedName>
    <definedName name="FDD_43_0">"A25569"</definedName>
    <definedName name="FDD_44_0">"A30681"</definedName>
    <definedName name="FDD_44_1">"A31047"</definedName>
    <definedName name="FDD_44_10">"A34334"</definedName>
    <definedName name="FDD_44_11">"A34699"</definedName>
    <definedName name="FDD_44_12">"A35064"</definedName>
    <definedName name="FDD_44_13">"A35430"</definedName>
    <definedName name="FDD_44_14">"A35795"</definedName>
    <definedName name="FDD_44_2">"A31412"</definedName>
    <definedName name="FDD_44_3">"A31777"</definedName>
    <definedName name="FDD_44_4">"A32142"</definedName>
    <definedName name="FDD_44_5">"A32508"</definedName>
    <definedName name="FDD_44_6">"A32873"</definedName>
    <definedName name="FDD_44_7">"A33238"</definedName>
    <definedName name="FDD_44_8">"A33603"</definedName>
    <definedName name="FDD_44_9">"A33969"</definedName>
    <definedName name="FDD_45_0">"A30681"</definedName>
    <definedName name="FDD_45_1">"A31047"</definedName>
    <definedName name="FDD_45_10">"A34334"</definedName>
    <definedName name="FDD_45_11">"A34699"</definedName>
    <definedName name="FDD_45_12">"A35064"</definedName>
    <definedName name="FDD_45_13">"A35430"</definedName>
    <definedName name="FDD_45_14">"A35795"</definedName>
    <definedName name="FDD_45_2">"A31412"</definedName>
    <definedName name="FDD_45_3">"A31777"</definedName>
    <definedName name="FDD_45_4">"A32142"</definedName>
    <definedName name="FDD_45_5">"A32508"</definedName>
    <definedName name="FDD_45_6">"A32873"</definedName>
    <definedName name="FDD_45_7">"A33238"</definedName>
    <definedName name="FDD_45_8">"A33603"</definedName>
    <definedName name="FDD_45_9">"A33969"</definedName>
    <definedName name="FDD_46_0">"A30681"</definedName>
    <definedName name="FDD_46_1">"A31047"</definedName>
    <definedName name="FDD_46_10">"A34334"</definedName>
    <definedName name="FDD_46_11">"A34699"</definedName>
    <definedName name="FDD_46_12">"A35064"</definedName>
    <definedName name="FDD_46_13">"A35430"</definedName>
    <definedName name="FDD_46_14">"A35795"</definedName>
    <definedName name="FDD_46_2">"A31412"</definedName>
    <definedName name="FDD_46_3">"A31777"</definedName>
    <definedName name="FDD_46_4">"A32142"</definedName>
    <definedName name="FDD_46_5">"A32508"</definedName>
    <definedName name="FDD_46_6">"A32873"</definedName>
    <definedName name="FDD_46_7">"A33238"</definedName>
    <definedName name="FDD_46_8">"A33603"</definedName>
    <definedName name="FDD_46_9">"A33969"</definedName>
    <definedName name="FDD_47_0">"A30681"</definedName>
    <definedName name="FDD_47_1">"A31047"</definedName>
    <definedName name="FDD_47_10">"A34334"</definedName>
    <definedName name="FDD_47_11">"A34699"</definedName>
    <definedName name="FDD_47_12">"A35064"</definedName>
    <definedName name="FDD_47_13">"A35430"</definedName>
    <definedName name="FDD_47_14">"A35795"</definedName>
    <definedName name="FDD_47_2">"A31412"</definedName>
    <definedName name="FDD_47_3">"A31777"</definedName>
    <definedName name="FDD_47_4">"A32142"</definedName>
    <definedName name="FDD_47_5">"A32508"</definedName>
    <definedName name="FDD_47_6">"A32873"</definedName>
    <definedName name="FDD_47_7">"A33238"</definedName>
    <definedName name="FDD_47_8">"A33603"</definedName>
    <definedName name="FDD_47_9">"A33969"</definedName>
    <definedName name="FDD_48_0">"A30681"</definedName>
    <definedName name="FDD_48_1">"A31047"</definedName>
    <definedName name="FDD_48_10">"A34334"</definedName>
    <definedName name="FDD_48_11">"A34699"</definedName>
    <definedName name="FDD_48_12">"A35064"</definedName>
    <definedName name="FDD_48_13">"A35430"</definedName>
    <definedName name="FDD_48_14">"A35795"</definedName>
    <definedName name="FDD_48_2">"A31412"</definedName>
    <definedName name="FDD_48_3">"A31777"</definedName>
    <definedName name="FDD_48_4">"A32142"</definedName>
    <definedName name="FDD_48_5">"A32508"</definedName>
    <definedName name="FDD_48_6">"A32873"</definedName>
    <definedName name="FDD_48_7">"A33238"</definedName>
    <definedName name="FDD_48_8">"A33603"</definedName>
    <definedName name="FDD_48_9">"A33969"</definedName>
    <definedName name="FDD_49_0">"A30681"</definedName>
    <definedName name="FDD_49_1">"A31047"</definedName>
    <definedName name="FDD_49_10">"A34334"</definedName>
    <definedName name="FDD_49_11">"A34699"</definedName>
    <definedName name="FDD_49_12">"A35064"</definedName>
    <definedName name="FDD_49_13">"A35430"</definedName>
    <definedName name="FDD_49_14">"A35795"</definedName>
    <definedName name="FDD_49_2">"A31412"</definedName>
    <definedName name="FDD_49_3">"A31777"</definedName>
    <definedName name="FDD_49_4">"A32142"</definedName>
    <definedName name="FDD_49_5">"A32508"</definedName>
    <definedName name="FDD_49_6">"A32873"</definedName>
    <definedName name="FDD_49_7">"A33238"</definedName>
    <definedName name="FDD_49_8">"A33603"</definedName>
    <definedName name="FDD_49_9">"A33969"</definedName>
    <definedName name="FDD_5_0">"A25569"</definedName>
    <definedName name="FDD_50_0">"A30681"</definedName>
    <definedName name="FDD_50_1">"A31047"</definedName>
    <definedName name="FDD_50_10">"A34334"</definedName>
    <definedName name="FDD_50_11">"A34699"</definedName>
    <definedName name="FDD_50_12">"A35064"</definedName>
    <definedName name="FDD_50_13">"A35430"</definedName>
    <definedName name="FDD_50_14">"A35795"</definedName>
    <definedName name="FDD_50_2">"A31412"</definedName>
    <definedName name="FDD_50_3">"A31777"</definedName>
    <definedName name="FDD_50_4">"A32142"</definedName>
    <definedName name="FDD_50_5">"A32508"</definedName>
    <definedName name="FDD_50_6">"A32873"</definedName>
    <definedName name="FDD_50_7">"A33238"</definedName>
    <definedName name="FDD_50_8">"A33603"</definedName>
    <definedName name="FDD_50_9">"A33969"</definedName>
    <definedName name="FDD_51_0">"A30681"</definedName>
    <definedName name="FDD_51_1">"A31047"</definedName>
    <definedName name="FDD_51_10">"A34334"</definedName>
    <definedName name="FDD_51_11">"A34699"</definedName>
    <definedName name="FDD_51_12">"A35064"</definedName>
    <definedName name="FDD_51_13">"A35430"</definedName>
    <definedName name="FDD_51_14">"A35795"</definedName>
    <definedName name="FDD_51_2">"A31412"</definedName>
    <definedName name="FDD_51_3">"A31777"</definedName>
    <definedName name="FDD_51_4">"A32142"</definedName>
    <definedName name="FDD_51_5">"A32508"</definedName>
    <definedName name="FDD_51_6">"A32873"</definedName>
    <definedName name="FDD_51_7">"A33238"</definedName>
    <definedName name="FDD_51_8">"A33603"</definedName>
    <definedName name="FDD_51_9">"A33969"</definedName>
    <definedName name="FDD_52_0">"A30681"</definedName>
    <definedName name="FDD_52_1">"A31047"</definedName>
    <definedName name="FDD_52_10">"A34334"</definedName>
    <definedName name="FDD_52_11">"A34699"</definedName>
    <definedName name="FDD_52_12">"A35064"</definedName>
    <definedName name="FDD_52_13">"A35430"</definedName>
    <definedName name="FDD_52_14">"A35795"</definedName>
    <definedName name="FDD_52_2">"A31412"</definedName>
    <definedName name="FDD_52_3">"A31777"</definedName>
    <definedName name="FDD_52_4">"A32142"</definedName>
    <definedName name="FDD_52_5">"A32508"</definedName>
    <definedName name="FDD_52_6">"A32873"</definedName>
    <definedName name="FDD_52_7">"A33238"</definedName>
    <definedName name="FDD_52_8">"A33603"</definedName>
    <definedName name="FDD_52_9">"A33969"</definedName>
    <definedName name="FDD_53_0">"U30681"</definedName>
    <definedName name="FDD_53_1">"A31047"</definedName>
    <definedName name="FDD_53_10">"A34334"</definedName>
    <definedName name="FDD_53_11">"A34699"</definedName>
    <definedName name="FDD_53_12">"A35064"</definedName>
    <definedName name="FDD_53_13">"A35430"</definedName>
    <definedName name="FDD_53_14">"A35795"</definedName>
    <definedName name="FDD_53_2">"A31412"</definedName>
    <definedName name="FDD_53_3">"A31777"</definedName>
    <definedName name="FDD_53_4">"A32142"</definedName>
    <definedName name="FDD_53_5">"A32508"</definedName>
    <definedName name="FDD_53_6">"A32873"</definedName>
    <definedName name="FDD_53_7">"A33238"</definedName>
    <definedName name="FDD_53_8">"A33603"</definedName>
    <definedName name="FDD_53_9">"A33969"</definedName>
    <definedName name="FDD_54_0">"A30681"</definedName>
    <definedName name="FDD_54_1">"A31047"</definedName>
    <definedName name="FDD_54_10">"A34334"</definedName>
    <definedName name="FDD_54_11">"A34699"</definedName>
    <definedName name="FDD_54_12">"A35064"</definedName>
    <definedName name="FDD_54_13">"A35430"</definedName>
    <definedName name="FDD_54_14">"A35795"</definedName>
    <definedName name="FDD_54_2">"A31412"</definedName>
    <definedName name="FDD_54_3">"A31777"</definedName>
    <definedName name="FDD_54_4">"A32142"</definedName>
    <definedName name="FDD_54_5">"A32508"</definedName>
    <definedName name="FDD_54_6">"A32873"</definedName>
    <definedName name="FDD_54_7">"A33238"</definedName>
    <definedName name="FDD_54_8">"A33603"</definedName>
    <definedName name="FDD_54_9">"A33969"</definedName>
    <definedName name="FDD_55_0">"A30681"</definedName>
    <definedName name="FDD_55_1">"A31047"</definedName>
    <definedName name="FDD_55_10">"A34334"</definedName>
    <definedName name="FDD_55_11">"A34699"</definedName>
    <definedName name="FDD_55_12">"A35064"</definedName>
    <definedName name="FDD_55_13">"A35430"</definedName>
    <definedName name="FDD_55_14">"A35795"</definedName>
    <definedName name="FDD_55_2">"A31412"</definedName>
    <definedName name="FDD_55_3">"A31777"</definedName>
    <definedName name="FDD_55_4">"A32142"</definedName>
    <definedName name="FDD_55_5">"A32508"</definedName>
    <definedName name="FDD_55_6">"A32873"</definedName>
    <definedName name="FDD_55_7">"A33238"</definedName>
    <definedName name="FDD_55_8">"A33603"</definedName>
    <definedName name="FDD_55_9">"A33969"</definedName>
    <definedName name="FDD_56_0">"A30681"</definedName>
    <definedName name="FDD_56_1">"A31047"</definedName>
    <definedName name="FDD_56_10">"A34334"</definedName>
    <definedName name="FDD_56_11">"A34699"</definedName>
    <definedName name="FDD_56_12">"A35064"</definedName>
    <definedName name="FDD_56_13">"A35430"</definedName>
    <definedName name="FDD_56_14">"A35795"</definedName>
    <definedName name="FDD_56_2">"A31412"</definedName>
    <definedName name="FDD_56_3">"A31777"</definedName>
    <definedName name="FDD_56_4">"A32142"</definedName>
    <definedName name="FDD_56_5">"A32508"</definedName>
    <definedName name="FDD_56_6">"A32873"</definedName>
    <definedName name="FDD_56_7">"A33238"</definedName>
    <definedName name="FDD_56_8">"A33603"</definedName>
    <definedName name="FDD_56_9">"A33969"</definedName>
    <definedName name="FDD_57_0">"A30681"</definedName>
    <definedName name="FDD_57_1">"A31047"</definedName>
    <definedName name="FDD_57_10">"A34334"</definedName>
    <definedName name="FDD_57_11">"A34699"</definedName>
    <definedName name="FDD_57_12">"A35064"</definedName>
    <definedName name="FDD_57_13">"A35430"</definedName>
    <definedName name="FDD_57_14">"A35795"</definedName>
    <definedName name="FDD_57_2">"A31412"</definedName>
    <definedName name="FDD_57_3">"A31777"</definedName>
    <definedName name="FDD_57_4">"A32142"</definedName>
    <definedName name="FDD_57_5">"A32508"</definedName>
    <definedName name="FDD_57_6">"A32873"</definedName>
    <definedName name="FDD_57_7">"A33238"</definedName>
    <definedName name="FDD_57_8">"A33603"</definedName>
    <definedName name="FDD_57_9">"A33969"</definedName>
    <definedName name="FDD_58_0">"A30681"</definedName>
    <definedName name="FDD_58_1">"A31047"</definedName>
    <definedName name="FDD_58_10">"A34334"</definedName>
    <definedName name="FDD_58_11">"A34699"</definedName>
    <definedName name="FDD_58_12">"A35064"</definedName>
    <definedName name="FDD_58_13">"A35430"</definedName>
    <definedName name="FDD_58_14">"A35795"</definedName>
    <definedName name="FDD_58_2">"A31412"</definedName>
    <definedName name="FDD_58_3">"A31777"</definedName>
    <definedName name="FDD_58_4">"A32142"</definedName>
    <definedName name="FDD_58_5">"A32508"</definedName>
    <definedName name="FDD_58_6">"A32873"</definedName>
    <definedName name="FDD_58_7">"A33238"</definedName>
    <definedName name="FDD_58_8">"A33603"</definedName>
    <definedName name="FDD_58_9">"A33969"</definedName>
    <definedName name="FDD_59_0">"A30681"</definedName>
    <definedName name="FDD_59_1">"A31047"</definedName>
    <definedName name="FDD_59_10">"A34334"</definedName>
    <definedName name="FDD_59_11">"A34699"</definedName>
    <definedName name="FDD_59_12">"A35064"</definedName>
    <definedName name="FDD_59_13">"A35430"</definedName>
    <definedName name="FDD_59_14">"A35795"</definedName>
    <definedName name="FDD_59_2">"A31412"</definedName>
    <definedName name="FDD_59_3">"A31777"</definedName>
    <definedName name="FDD_59_4">"A32142"</definedName>
    <definedName name="FDD_59_5">"A32508"</definedName>
    <definedName name="FDD_59_6">"A32873"</definedName>
    <definedName name="FDD_59_7">"A33238"</definedName>
    <definedName name="FDD_59_8">"A33603"</definedName>
    <definedName name="FDD_59_9">"A33969"</definedName>
    <definedName name="FDD_6_0">"A25569"</definedName>
    <definedName name="FDD_60_0">"A30681"</definedName>
    <definedName name="FDD_60_1">"A31047"</definedName>
    <definedName name="FDD_60_10">"A34334"</definedName>
    <definedName name="FDD_60_11">"A34699"</definedName>
    <definedName name="FDD_60_12">"A35064"</definedName>
    <definedName name="FDD_60_13">"A35430"</definedName>
    <definedName name="FDD_60_14">"A35795"</definedName>
    <definedName name="FDD_60_2">"A31412"</definedName>
    <definedName name="FDD_60_3">"A31777"</definedName>
    <definedName name="FDD_60_4">"A32142"</definedName>
    <definedName name="FDD_60_5">"A32508"</definedName>
    <definedName name="FDD_60_6">"A32873"</definedName>
    <definedName name="FDD_60_7">"A33238"</definedName>
    <definedName name="FDD_60_8">"A33603"</definedName>
    <definedName name="FDD_60_9">"A33969"</definedName>
    <definedName name="FDD_61_0">"A30681"</definedName>
    <definedName name="FDD_61_1">"A31047"</definedName>
    <definedName name="FDD_61_10">"A34334"</definedName>
    <definedName name="FDD_61_11">"A34699"</definedName>
    <definedName name="FDD_61_12">"A35064"</definedName>
    <definedName name="FDD_61_13">"A35430"</definedName>
    <definedName name="FDD_61_14">"A35795"</definedName>
    <definedName name="FDD_61_2">"A31412"</definedName>
    <definedName name="FDD_61_3">"A31777"</definedName>
    <definedName name="FDD_61_4">"A32142"</definedName>
    <definedName name="FDD_61_5">"A32508"</definedName>
    <definedName name="FDD_61_6">"A32873"</definedName>
    <definedName name="FDD_61_7">"A33238"</definedName>
    <definedName name="FDD_61_8">"A33603"</definedName>
    <definedName name="FDD_61_9">"A33969"</definedName>
    <definedName name="FDD_62_0">"A30681"</definedName>
    <definedName name="FDD_62_1">"A31047"</definedName>
    <definedName name="FDD_62_10">"A34334"</definedName>
    <definedName name="FDD_62_11">"A34699"</definedName>
    <definedName name="FDD_62_12">"A35064"</definedName>
    <definedName name="FDD_62_13">"A35430"</definedName>
    <definedName name="FDD_62_14">"A35795"</definedName>
    <definedName name="FDD_62_2">"A31412"</definedName>
    <definedName name="FDD_62_3">"A31777"</definedName>
    <definedName name="FDD_62_4">"A32142"</definedName>
    <definedName name="FDD_62_5">"A32508"</definedName>
    <definedName name="FDD_62_6">"A32873"</definedName>
    <definedName name="FDD_62_7">"A33238"</definedName>
    <definedName name="FDD_62_8">"A33603"</definedName>
    <definedName name="FDD_62_9">"A33969"</definedName>
    <definedName name="FDD_63_0">"A30681"</definedName>
    <definedName name="FDD_63_1">"A31047"</definedName>
    <definedName name="FDD_63_10">"A34334"</definedName>
    <definedName name="FDD_63_11">"A34699"</definedName>
    <definedName name="FDD_63_12">"A35064"</definedName>
    <definedName name="FDD_63_13">"A35430"</definedName>
    <definedName name="FDD_63_14">"A35795"</definedName>
    <definedName name="FDD_63_2">"A31412"</definedName>
    <definedName name="FDD_63_3">"A31777"</definedName>
    <definedName name="FDD_63_4">"A32142"</definedName>
    <definedName name="FDD_63_5">"A32508"</definedName>
    <definedName name="FDD_63_6">"A32873"</definedName>
    <definedName name="FDD_63_7">"A33238"</definedName>
    <definedName name="FDD_63_8">"A33603"</definedName>
    <definedName name="FDD_63_9">"A33969"</definedName>
    <definedName name="FDD_64_0">"A30681"</definedName>
    <definedName name="FDD_64_1">"A31047"</definedName>
    <definedName name="FDD_64_10">"A34334"</definedName>
    <definedName name="FDD_64_11">"A34699"</definedName>
    <definedName name="FDD_64_12">"A35064"</definedName>
    <definedName name="FDD_64_13">"A35430"</definedName>
    <definedName name="FDD_64_14">"A35795"</definedName>
    <definedName name="FDD_64_2">"A31412"</definedName>
    <definedName name="FDD_64_3">"A31777"</definedName>
    <definedName name="FDD_64_4">"A32142"</definedName>
    <definedName name="FDD_64_5">"A32508"</definedName>
    <definedName name="FDD_64_6">"A32873"</definedName>
    <definedName name="FDD_64_7">"A33238"</definedName>
    <definedName name="FDD_64_8">"A33603"</definedName>
    <definedName name="FDD_64_9">"A33969"</definedName>
    <definedName name="FDD_65_0">"A30681"</definedName>
    <definedName name="FDD_65_1">"A31047"</definedName>
    <definedName name="FDD_65_10">"A34334"</definedName>
    <definedName name="FDD_65_11">"A34699"</definedName>
    <definedName name="FDD_65_12">"A35064"</definedName>
    <definedName name="FDD_65_13">"A35430"</definedName>
    <definedName name="FDD_65_14">"A35795"</definedName>
    <definedName name="FDD_65_2">"A31412"</definedName>
    <definedName name="FDD_65_3">"A31777"</definedName>
    <definedName name="FDD_65_4">"A32142"</definedName>
    <definedName name="FDD_65_5">"A32508"</definedName>
    <definedName name="FDD_65_6">"A32873"</definedName>
    <definedName name="FDD_65_7">"A33238"</definedName>
    <definedName name="FDD_65_8">"A33603"</definedName>
    <definedName name="FDD_65_9">"A33969"</definedName>
    <definedName name="FDD_66_0">"A30681"</definedName>
    <definedName name="FDD_66_1">"A31047"</definedName>
    <definedName name="FDD_66_10">"A34334"</definedName>
    <definedName name="FDD_66_11">"A34699"</definedName>
    <definedName name="FDD_66_12">"A35064"</definedName>
    <definedName name="FDD_66_13">"A35430"</definedName>
    <definedName name="FDD_66_14">"A35795"</definedName>
    <definedName name="FDD_66_2">"A31412"</definedName>
    <definedName name="FDD_66_3">"A31777"</definedName>
    <definedName name="FDD_66_4">"A32142"</definedName>
    <definedName name="FDD_66_5">"A32508"</definedName>
    <definedName name="FDD_66_6">"A32873"</definedName>
    <definedName name="FDD_66_7">"A33238"</definedName>
    <definedName name="FDD_66_8">"A33603"</definedName>
    <definedName name="FDD_66_9">"A33969"</definedName>
    <definedName name="FDD_67_0">"A30681"</definedName>
    <definedName name="FDD_67_1">"A31047"</definedName>
    <definedName name="FDD_67_10">"A34334"</definedName>
    <definedName name="FDD_67_11">"A34699"</definedName>
    <definedName name="FDD_67_12">"A35064"</definedName>
    <definedName name="FDD_67_13">"A35430"</definedName>
    <definedName name="FDD_67_14">"A35795"</definedName>
    <definedName name="FDD_67_2">"A31412"</definedName>
    <definedName name="FDD_67_3">"A31777"</definedName>
    <definedName name="FDD_67_4">"A32142"</definedName>
    <definedName name="FDD_67_5">"A32508"</definedName>
    <definedName name="FDD_67_6">"A32873"</definedName>
    <definedName name="FDD_67_7">"A33238"</definedName>
    <definedName name="FDD_67_8">"A33603"</definedName>
    <definedName name="FDD_67_9">"A33969"</definedName>
    <definedName name="FDD_68_0">"A30681"</definedName>
    <definedName name="FDD_68_1">"A31047"</definedName>
    <definedName name="FDD_68_10">"A34334"</definedName>
    <definedName name="FDD_68_11">"A34699"</definedName>
    <definedName name="FDD_68_12">"A35064"</definedName>
    <definedName name="FDD_68_13">"A35430"</definedName>
    <definedName name="FDD_68_14">"A35795"</definedName>
    <definedName name="FDD_68_2">"A31412"</definedName>
    <definedName name="FDD_68_3">"A31777"</definedName>
    <definedName name="FDD_68_4">"A32142"</definedName>
    <definedName name="FDD_68_5">"A32508"</definedName>
    <definedName name="FDD_68_6">"A32873"</definedName>
    <definedName name="FDD_68_7">"A33238"</definedName>
    <definedName name="FDD_68_8">"A33603"</definedName>
    <definedName name="FDD_68_9">"A33969"</definedName>
    <definedName name="FDD_69_0">"U30681"</definedName>
    <definedName name="FDD_69_1">"A31047"</definedName>
    <definedName name="FDD_69_10">"A34334"</definedName>
    <definedName name="FDD_69_11">"A34699"</definedName>
    <definedName name="FDD_69_12">"A35064"</definedName>
    <definedName name="FDD_69_13">"A35430"</definedName>
    <definedName name="FDD_69_14">"A35795"</definedName>
    <definedName name="FDD_69_2">"A31412"</definedName>
    <definedName name="FDD_69_3">"A31777"</definedName>
    <definedName name="FDD_69_4">"A32142"</definedName>
    <definedName name="FDD_69_5">"A32508"</definedName>
    <definedName name="FDD_69_6">"A32873"</definedName>
    <definedName name="FDD_69_7">"A33238"</definedName>
    <definedName name="FDD_69_8">"A33603"</definedName>
    <definedName name="FDD_69_9">"A33969"</definedName>
    <definedName name="FDD_7_0">"A25569"</definedName>
    <definedName name="FDD_70_0">"A30681"</definedName>
    <definedName name="FDD_70_1">"A31047"</definedName>
    <definedName name="FDD_70_10">"A34334"</definedName>
    <definedName name="FDD_70_11">"A34699"</definedName>
    <definedName name="FDD_70_12">"A35064"</definedName>
    <definedName name="FDD_70_13">"A35430"</definedName>
    <definedName name="FDD_70_14">"A35795"</definedName>
    <definedName name="FDD_70_2">"A31412"</definedName>
    <definedName name="FDD_70_3">"A31777"</definedName>
    <definedName name="FDD_70_4">"A32142"</definedName>
    <definedName name="FDD_70_5">"A32508"</definedName>
    <definedName name="FDD_70_6">"A32873"</definedName>
    <definedName name="FDD_70_7">"A33238"</definedName>
    <definedName name="FDD_70_8">"A33603"</definedName>
    <definedName name="FDD_70_9">"A33969"</definedName>
    <definedName name="FDD_71_0">"A30681"</definedName>
    <definedName name="FDD_71_1">"A31047"</definedName>
    <definedName name="FDD_71_10">"A34334"</definedName>
    <definedName name="FDD_71_11">"A34699"</definedName>
    <definedName name="FDD_71_12">"A35064"</definedName>
    <definedName name="FDD_71_13">"A35430"</definedName>
    <definedName name="FDD_71_14">"A35795"</definedName>
    <definedName name="FDD_71_2">"A31412"</definedName>
    <definedName name="FDD_71_3">"A31777"</definedName>
    <definedName name="FDD_71_4">"A32142"</definedName>
    <definedName name="FDD_71_5">"A32508"</definedName>
    <definedName name="FDD_71_6">"A32873"</definedName>
    <definedName name="FDD_71_7">"A33238"</definedName>
    <definedName name="FDD_71_8">"A33603"</definedName>
    <definedName name="FDD_71_9">"A33969"</definedName>
    <definedName name="FDD_72_0">"A30681"</definedName>
    <definedName name="FDD_72_1">"A31047"</definedName>
    <definedName name="FDD_72_10">"A34334"</definedName>
    <definedName name="FDD_72_11">"A34699"</definedName>
    <definedName name="FDD_72_12">"A35064"</definedName>
    <definedName name="FDD_72_13">"A35430"</definedName>
    <definedName name="FDD_72_14">"A35795"</definedName>
    <definedName name="FDD_72_2">"A31412"</definedName>
    <definedName name="FDD_72_3">"A31777"</definedName>
    <definedName name="FDD_72_4">"A32142"</definedName>
    <definedName name="FDD_72_5">"A32508"</definedName>
    <definedName name="FDD_72_6">"A32873"</definedName>
    <definedName name="FDD_72_7">"A33238"</definedName>
    <definedName name="FDD_72_8">"A33603"</definedName>
    <definedName name="FDD_72_9">"A33969"</definedName>
    <definedName name="FDD_73_0">"A30681"</definedName>
    <definedName name="FDD_73_1">"A31047"</definedName>
    <definedName name="FDD_73_10">"A34334"</definedName>
    <definedName name="FDD_73_11">"A34699"</definedName>
    <definedName name="FDD_73_12">"A35064"</definedName>
    <definedName name="FDD_73_13">"A35430"</definedName>
    <definedName name="FDD_73_14">"A35795"</definedName>
    <definedName name="FDD_73_2">"A31412"</definedName>
    <definedName name="FDD_73_3">"A31777"</definedName>
    <definedName name="FDD_73_4">"A32142"</definedName>
    <definedName name="FDD_73_5">"A32508"</definedName>
    <definedName name="FDD_73_6">"A32873"</definedName>
    <definedName name="FDD_73_7">"A33238"</definedName>
    <definedName name="FDD_73_8">"A33603"</definedName>
    <definedName name="FDD_73_9">"A33969"</definedName>
    <definedName name="FDD_74_0">"A30681"</definedName>
    <definedName name="FDD_74_1">"A31047"</definedName>
    <definedName name="FDD_74_10">"A34334"</definedName>
    <definedName name="FDD_74_11">"A34699"</definedName>
    <definedName name="FDD_74_12">"A35064"</definedName>
    <definedName name="FDD_74_13">"A35430"</definedName>
    <definedName name="FDD_74_14">"A35795"</definedName>
    <definedName name="FDD_74_2">"A31412"</definedName>
    <definedName name="FDD_74_3">"A31777"</definedName>
    <definedName name="FDD_74_4">"A32142"</definedName>
    <definedName name="FDD_74_5">"A32508"</definedName>
    <definedName name="FDD_74_6">"A32873"</definedName>
    <definedName name="FDD_74_7">"A33238"</definedName>
    <definedName name="FDD_74_8">"A33603"</definedName>
    <definedName name="FDD_74_9">"A33969"</definedName>
    <definedName name="FDD_75_0">"A30681"</definedName>
    <definedName name="FDD_75_1">"A31047"</definedName>
    <definedName name="FDD_75_10">"A34334"</definedName>
    <definedName name="FDD_75_11">"A34699"</definedName>
    <definedName name="FDD_75_12">"A35064"</definedName>
    <definedName name="FDD_75_13">"A35430"</definedName>
    <definedName name="FDD_75_14">"A35795"</definedName>
    <definedName name="FDD_75_2">"A31412"</definedName>
    <definedName name="FDD_75_3">"A31777"</definedName>
    <definedName name="FDD_75_4">"A32142"</definedName>
    <definedName name="FDD_75_5">"A32508"</definedName>
    <definedName name="FDD_75_6">"A32873"</definedName>
    <definedName name="FDD_75_7">"A33238"</definedName>
    <definedName name="FDD_75_8">"A33603"</definedName>
    <definedName name="FDD_75_9">"A33969"</definedName>
    <definedName name="FDD_76_0">"A30681"</definedName>
    <definedName name="FDD_76_1">"A31047"</definedName>
    <definedName name="FDD_76_10">"A34334"</definedName>
    <definedName name="FDD_76_11">"A34699"</definedName>
    <definedName name="FDD_76_12">"A35064"</definedName>
    <definedName name="FDD_76_13">"A35430"</definedName>
    <definedName name="FDD_76_14">"A35795"</definedName>
    <definedName name="FDD_76_2">"A31412"</definedName>
    <definedName name="FDD_76_3">"A31777"</definedName>
    <definedName name="FDD_76_4">"A32142"</definedName>
    <definedName name="FDD_76_5">"A32508"</definedName>
    <definedName name="FDD_76_6">"A32873"</definedName>
    <definedName name="FDD_76_7">"A33238"</definedName>
    <definedName name="FDD_76_8">"A33603"</definedName>
    <definedName name="FDD_76_9">"A33969"</definedName>
    <definedName name="FDD_77_0">"A30681"</definedName>
    <definedName name="FDD_77_1">"A31047"</definedName>
    <definedName name="FDD_77_10">"A34334"</definedName>
    <definedName name="FDD_77_11">"A34699"</definedName>
    <definedName name="FDD_77_12">"A35064"</definedName>
    <definedName name="FDD_77_13">"A35430"</definedName>
    <definedName name="FDD_77_14">"A35795"</definedName>
    <definedName name="FDD_77_2">"A31412"</definedName>
    <definedName name="FDD_77_3">"A31777"</definedName>
    <definedName name="FDD_77_4">"A32142"</definedName>
    <definedName name="FDD_77_5">"A32508"</definedName>
    <definedName name="FDD_77_6">"A32873"</definedName>
    <definedName name="FDD_77_7">"A33238"</definedName>
    <definedName name="FDD_77_8">"A33603"</definedName>
    <definedName name="FDD_77_9">"A33969"</definedName>
    <definedName name="FDD_78_0">"A30681"</definedName>
    <definedName name="FDD_78_1">"A31047"</definedName>
    <definedName name="FDD_78_10">"A34334"</definedName>
    <definedName name="FDD_78_11">"A34699"</definedName>
    <definedName name="FDD_78_12">"A35064"</definedName>
    <definedName name="FDD_78_13">"A35430"</definedName>
    <definedName name="FDD_78_14">"A35795"</definedName>
    <definedName name="FDD_78_2">"A31412"</definedName>
    <definedName name="FDD_78_3">"A31777"</definedName>
    <definedName name="FDD_78_4">"A32142"</definedName>
    <definedName name="FDD_78_5">"A32508"</definedName>
    <definedName name="FDD_78_6">"A32873"</definedName>
    <definedName name="FDD_78_7">"A33238"</definedName>
    <definedName name="FDD_78_8">"A33603"</definedName>
    <definedName name="FDD_78_9">"A33969"</definedName>
    <definedName name="FDD_79_0">"A30681"</definedName>
    <definedName name="FDD_79_1">"A31047"</definedName>
    <definedName name="FDD_79_10">"A34334"</definedName>
    <definedName name="FDD_79_11">"A34699"</definedName>
    <definedName name="FDD_79_12">"A35064"</definedName>
    <definedName name="FDD_79_13">"A35430"</definedName>
    <definedName name="FDD_79_14">"A35795"</definedName>
    <definedName name="FDD_79_2">"A31412"</definedName>
    <definedName name="FDD_79_3">"A31777"</definedName>
    <definedName name="FDD_79_4">"A32142"</definedName>
    <definedName name="FDD_79_5">"A32508"</definedName>
    <definedName name="FDD_79_6">"A32873"</definedName>
    <definedName name="FDD_79_7">"A33238"</definedName>
    <definedName name="FDD_79_8">"A33603"</definedName>
    <definedName name="FDD_79_9">"A33969"</definedName>
    <definedName name="FDD_8_0">"A25569"</definedName>
    <definedName name="FDD_80_0">"A30681"</definedName>
    <definedName name="FDD_80_1">"A31047"</definedName>
    <definedName name="FDD_80_10">"A34334"</definedName>
    <definedName name="FDD_80_11">"A34699"</definedName>
    <definedName name="FDD_80_12">"A35064"</definedName>
    <definedName name="FDD_80_13">"A35430"</definedName>
    <definedName name="FDD_80_14">"A35795"</definedName>
    <definedName name="FDD_80_2">"A31412"</definedName>
    <definedName name="FDD_80_3">"A31777"</definedName>
    <definedName name="FDD_80_4">"A32142"</definedName>
    <definedName name="FDD_80_5">"A32508"</definedName>
    <definedName name="FDD_80_6">"A32873"</definedName>
    <definedName name="FDD_80_7">"A33238"</definedName>
    <definedName name="FDD_80_8">"A33603"</definedName>
    <definedName name="FDD_80_9">"A33969"</definedName>
    <definedName name="FDD_81_0">"A30681"</definedName>
    <definedName name="FDD_81_1">"A31047"</definedName>
    <definedName name="FDD_81_10">"A34334"</definedName>
    <definedName name="FDD_81_11">"A34699"</definedName>
    <definedName name="FDD_81_12">"A35064"</definedName>
    <definedName name="FDD_81_13">"A35430"</definedName>
    <definedName name="FDD_81_14">"A35795"</definedName>
    <definedName name="FDD_81_2">"A31412"</definedName>
    <definedName name="FDD_81_3">"A31777"</definedName>
    <definedName name="FDD_81_4">"A32142"</definedName>
    <definedName name="FDD_81_5">"A32508"</definedName>
    <definedName name="FDD_81_6">"A32873"</definedName>
    <definedName name="FDD_81_7">"A33238"</definedName>
    <definedName name="FDD_81_8">"A33603"</definedName>
    <definedName name="FDD_81_9">"A33969"</definedName>
    <definedName name="FDD_82_0">"A30681"</definedName>
    <definedName name="FDD_82_1">"A31047"</definedName>
    <definedName name="FDD_82_10">"A34334"</definedName>
    <definedName name="FDD_82_11">"A34699"</definedName>
    <definedName name="FDD_82_12">"A35064"</definedName>
    <definedName name="FDD_82_13">"A35430"</definedName>
    <definedName name="FDD_82_14">"A35795"</definedName>
    <definedName name="FDD_82_2">"A31412"</definedName>
    <definedName name="FDD_82_3">"A31777"</definedName>
    <definedName name="FDD_82_4">"A32142"</definedName>
    <definedName name="FDD_82_5">"A32508"</definedName>
    <definedName name="FDD_82_6">"A32873"</definedName>
    <definedName name="FDD_82_7">"A33238"</definedName>
    <definedName name="FDD_82_8">"A33603"</definedName>
    <definedName name="FDD_82_9">"A33969"</definedName>
    <definedName name="FDD_83_0">"A30681"</definedName>
    <definedName name="FDD_83_1">"A31047"</definedName>
    <definedName name="FDD_83_10">"A34334"</definedName>
    <definedName name="FDD_83_11">"A34699"</definedName>
    <definedName name="FDD_83_12">"A35064"</definedName>
    <definedName name="FDD_83_13">"A35430"</definedName>
    <definedName name="FDD_83_14">"A35795"</definedName>
    <definedName name="FDD_83_2">"A31412"</definedName>
    <definedName name="FDD_83_3">"A31777"</definedName>
    <definedName name="FDD_83_4">"A32142"</definedName>
    <definedName name="FDD_83_5">"A32508"</definedName>
    <definedName name="FDD_83_6">"A32873"</definedName>
    <definedName name="FDD_83_7">"A33238"</definedName>
    <definedName name="FDD_83_8">"A33603"</definedName>
    <definedName name="FDD_83_9">"A33969"</definedName>
    <definedName name="FDD_84_0">"A30681"</definedName>
    <definedName name="FDD_84_1">"A31047"</definedName>
    <definedName name="FDD_84_10">"A34334"</definedName>
    <definedName name="FDD_84_11">"A34699"</definedName>
    <definedName name="FDD_84_12">"A35064"</definedName>
    <definedName name="FDD_84_13">"A35430"</definedName>
    <definedName name="FDD_84_14">"A35795"</definedName>
    <definedName name="FDD_84_2">"A31412"</definedName>
    <definedName name="FDD_84_3">"A31777"</definedName>
    <definedName name="FDD_84_4">"A32142"</definedName>
    <definedName name="FDD_84_5">"A32508"</definedName>
    <definedName name="FDD_84_6">"A32873"</definedName>
    <definedName name="FDD_84_7">"A33238"</definedName>
    <definedName name="FDD_84_8">"A33603"</definedName>
    <definedName name="FDD_84_9">"A33969"</definedName>
    <definedName name="FDD_85_0">"A30681"</definedName>
    <definedName name="FDD_85_1">"A31047"</definedName>
    <definedName name="FDD_85_10">"A34334"</definedName>
    <definedName name="FDD_85_11">"A34699"</definedName>
    <definedName name="FDD_85_12">"A35064"</definedName>
    <definedName name="FDD_85_13">"A35430"</definedName>
    <definedName name="FDD_85_14">"A35795"</definedName>
    <definedName name="FDD_85_2">"A31412"</definedName>
    <definedName name="FDD_85_3">"A31777"</definedName>
    <definedName name="FDD_85_4">"A32142"</definedName>
    <definedName name="FDD_85_5">"A32508"</definedName>
    <definedName name="FDD_85_6">"A32873"</definedName>
    <definedName name="FDD_85_7">"A33238"</definedName>
    <definedName name="FDD_85_8">"A33603"</definedName>
    <definedName name="FDD_85_9">"A33969"</definedName>
    <definedName name="FDD_86_0">"A30681"</definedName>
    <definedName name="FDD_86_1">"A31047"</definedName>
    <definedName name="FDD_86_10">"A34334"</definedName>
    <definedName name="FDD_86_11">"A34699"</definedName>
    <definedName name="FDD_86_12">"A35064"</definedName>
    <definedName name="FDD_86_13">"A35430"</definedName>
    <definedName name="FDD_86_14">"A35795"</definedName>
    <definedName name="FDD_86_2">"A31412"</definedName>
    <definedName name="FDD_86_3">"A31777"</definedName>
    <definedName name="FDD_86_4">"A32142"</definedName>
    <definedName name="FDD_86_5">"A32508"</definedName>
    <definedName name="FDD_86_6">"A32873"</definedName>
    <definedName name="FDD_86_7">"A33238"</definedName>
    <definedName name="FDD_86_8">"A33603"</definedName>
    <definedName name="FDD_86_9">"A33969"</definedName>
    <definedName name="FDD_87_0">"A30681"</definedName>
    <definedName name="FDD_87_1">"A31047"</definedName>
    <definedName name="FDD_87_10">"A34334"</definedName>
    <definedName name="FDD_87_11">"A34699"</definedName>
    <definedName name="FDD_87_12">"A35064"</definedName>
    <definedName name="FDD_87_13">"A35430"</definedName>
    <definedName name="FDD_87_14">"A35795"</definedName>
    <definedName name="FDD_87_2">"A31412"</definedName>
    <definedName name="FDD_87_3">"A31777"</definedName>
    <definedName name="FDD_87_4">"A32142"</definedName>
    <definedName name="FDD_87_5">"A32508"</definedName>
    <definedName name="FDD_87_6">"A32873"</definedName>
    <definedName name="FDD_87_7">"A33238"</definedName>
    <definedName name="FDD_87_8">"A33603"</definedName>
    <definedName name="FDD_87_9">"A33969"</definedName>
    <definedName name="FDD_88_0">"A30681"</definedName>
    <definedName name="FDD_88_1">"A31047"</definedName>
    <definedName name="FDD_88_10">"A34334"</definedName>
    <definedName name="FDD_88_11">"A34699"</definedName>
    <definedName name="FDD_88_12">"A35064"</definedName>
    <definedName name="FDD_88_13">"A35430"</definedName>
    <definedName name="FDD_88_14">"A35795"</definedName>
    <definedName name="FDD_88_2">"A31412"</definedName>
    <definedName name="FDD_88_3">"A31777"</definedName>
    <definedName name="FDD_88_4">"A32142"</definedName>
    <definedName name="FDD_88_5">"A32508"</definedName>
    <definedName name="FDD_88_6">"A32873"</definedName>
    <definedName name="FDD_88_7">"A33238"</definedName>
    <definedName name="FDD_88_8">"A33603"</definedName>
    <definedName name="FDD_88_9">"A33969"</definedName>
    <definedName name="FDD_89_0">"A30681"</definedName>
    <definedName name="FDD_89_1">"A31047"</definedName>
    <definedName name="FDD_89_10">"A34334"</definedName>
    <definedName name="FDD_89_11">"A34699"</definedName>
    <definedName name="FDD_89_12">"A35064"</definedName>
    <definedName name="FDD_89_13">"A35430"</definedName>
    <definedName name="FDD_89_14">"A35795"</definedName>
    <definedName name="FDD_89_2">"A31412"</definedName>
    <definedName name="FDD_89_3">"A31777"</definedName>
    <definedName name="FDD_89_4">"A32142"</definedName>
    <definedName name="FDD_89_5">"A32508"</definedName>
    <definedName name="FDD_89_6">"A32873"</definedName>
    <definedName name="FDD_89_7">"A33238"</definedName>
    <definedName name="FDD_89_8">"A33603"</definedName>
    <definedName name="FDD_89_9">"A33969"</definedName>
    <definedName name="FDD_9_0">"A25569"</definedName>
    <definedName name="FDD_90_0">"A30681"</definedName>
    <definedName name="FDD_90_1">"A31047"</definedName>
    <definedName name="FDD_90_10">"A34334"</definedName>
    <definedName name="FDD_90_11">"A34699"</definedName>
    <definedName name="FDD_90_12">"A35064"</definedName>
    <definedName name="FDD_90_13">"A35430"</definedName>
    <definedName name="FDD_90_14">"A35795"</definedName>
    <definedName name="FDD_90_2">"A31412"</definedName>
    <definedName name="FDD_90_3">"A31777"</definedName>
    <definedName name="FDD_90_4">"A32142"</definedName>
    <definedName name="FDD_90_5">"A32508"</definedName>
    <definedName name="FDD_90_6">"A32873"</definedName>
    <definedName name="FDD_90_7">"A33238"</definedName>
    <definedName name="FDD_90_8">"A33603"</definedName>
    <definedName name="FDD_90_9">"A33969"</definedName>
    <definedName name="FDD_91_0">"A30681"</definedName>
    <definedName name="FDD_91_1">"A31047"</definedName>
    <definedName name="FDD_91_10">"A34334"</definedName>
    <definedName name="FDD_91_11">"A34699"</definedName>
    <definedName name="FDD_91_12">"A35064"</definedName>
    <definedName name="FDD_91_13">"A35430"</definedName>
    <definedName name="FDD_91_14">"A35795"</definedName>
    <definedName name="FDD_91_2">"A31412"</definedName>
    <definedName name="FDD_91_3">"A31777"</definedName>
    <definedName name="FDD_91_4">"A32142"</definedName>
    <definedName name="FDD_91_5">"A32508"</definedName>
    <definedName name="FDD_91_6">"A32873"</definedName>
    <definedName name="FDD_91_7">"A33238"</definedName>
    <definedName name="FDD_91_8">"A33603"</definedName>
    <definedName name="FDD_91_9">"A33969"</definedName>
    <definedName name="FDD_92_0">"A30681"</definedName>
    <definedName name="FDD_92_1">"A31047"</definedName>
    <definedName name="FDD_92_10">"A34334"</definedName>
    <definedName name="FDD_92_11">"A34699"</definedName>
    <definedName name="FDD_92_12">"A35064"</definedName>
    <definedName name="FDD_92_13">"A35430"</definedName>
    <definedName name="FDD_92_14">"A35795"</definedName>
    <definedName name="FDD_92_2">"A31412"</definedName>
    <definedName name="FDD_92_3">"A31777"</definedName>
    <definedName name="FDD_92_4">"A32142"</definedName>
    <definedName name="FDD_92_5">"A32508"</definedName>
    <definedName name="FDD_92_6">"A32873"</definedName>
    <definedName name="FDD_92_7">"A33238"</definedName>
    <definedName name="FDD_92_8">"A33603"</definedName>
    <definedName name="FDD_92_9">"A33969"</definedName>
    <definedName name="FDD_93_0">"A30681"</definedName>
    <definedName name="FDD_93_1">"A31047"</definedName>
    <definedName name="FDD_93_10">"A34334"</definedName>
    <definedName name="FDD_93_11">"A34699"</definedName>
    <definedName name="FDD_93_12">"A35064"</definedName>
    <definedName name="FDD_93_13">"A35430"</definedName>
    <definedName name="FDD_93_14">"A35795"</definedName>
    <definedName name="FDD_93_2">"A31412"</definedName>
    <definedName name="FDD_93_3">"A31777"</definedName>
    <definedName name="FDD_93_4">"A32142"</definedName>
    <definedName name="FDD_93_5">"A32508"</definedName>
    <definedName name="FDD_93_6">"A32873"</definedName>
    <definedName name="FDD_93_7">"A33238"</definedName>
    <definedName name="FDD_93_8">"A33603"</definedName>
    <definedName name="FDD_93_9">"A33969"</definedName>
    <definedName name="FDD_94_0">"A30681"</definedName>
    <definedName name="FDD_94_1">"A31047"</definedName>
    <definedName name="FDD_94_10">"A34334"</definedName>
    <definedName name="FDD_94_11">"A34699"</definedName>
    <definedName name="FDD_94_12">"A35064"</definedName>
    <definedName name="FDD_94_13">"A35430"</definedName>
    <definedName name="FDD_94_14">"A35795"</definedName>
    <definedName name="FDD_94_2">"A31412"</definedName>
    <definedName name="FDD_94_3">"A31777"</definedName>
    <definedName name="FDD_94_4">"A32142"</definedName>
    <definedName name="FDD_94_5">"A32508"</definedName>
    <definedName name="FDD_94_6">"A32873"</definedName>
    <definedName name="FDD_94_7">"A33238"</definedName>
    <definedName name="FDD_94_8">"A33603"</definedName>
    <definedName name="FDD_94_9">"A33969"</definedName>
    <definedName name="FDD_95_0">"A30681"</definedName>
    <definedName name="FDD_95_1">"A31047"</definedName>
    <definedName name="FDD_95_10">"A34334"</definedName>
    <definedName name="FDD_95_11">"A34699"</definedName>
    <definedName name="FDD_95_12">"A35064"</definedName>
    <definedName name="FDD_95_13">"A35430"</definedName>
    <definedName name="FDD_95_14">"A35795"</definedName>
    <definedName name="FDD_95_2">"A31412"</definedName>
    <definedName name="FDD_95_3">"A31777"</definedName>
    <definedName name="FDD_95_4">"A32142"</definedName>
    <definedName name="FDD_95_5">"A32508"</definedName>
    <definedName name="FDD_95_6">"A32873"</definedName>
    <definedName name="FDD_95_7">"A33238"</definedName>
    <definedName name="FDD_95_8">"A33603"</definedName>
    <definedName name="FDD_95_9">"A33969"</definedName>
    <definedName name="FDD_96_0">"U30681"</definedName>
    <definedName name="FDD_96_1">"A31047"</definedName>
    <definedName name="FDD_96_10">"A34334"</definedName>
    <definedName name="FDD_96_11">"A34699"</definedName>
    <definedName name="FDD_96_12">"A35064"</definedName>
    <definedName name="FDD_96_13">"A35430"</definedName>
    <definedName name="FDD_96_14">"A35795"</definedName>
    <definedName name="FDD_96_2">"A31412"</definedName>
    <definedName name="FDD_96_3">"A31777"</definedName>
    <definedName name="FDD_96_4">"A32142"</definedName>
    <definedName name="FDD_96_5">"A32508"</definedName>
    <definedName name="FDD_96_6">"A32873"</definedName>
    <definedName name="FDD_96_7">"A33238"</definedName>
    <definedName name="FDD_96_8">"A33603"</definedName>
    <definedName name="FDD_96_9">"A33969"</definedName>
    <definedName name="FDD_97_0">"U30681"</definedName>
    <definedName name="FDD_97_1">"A31047"</definedName>
    <definedName name="FDD_97_10">"A34334"</definedName>
    <definedName name="FDD_97_11">"A34699"</definedName>
    <definedName name="FDD_97_12">"A35064"</definedName>
    <definedName name="FDD_97_13">"A35430"</definedName>
    <definedName name="FDD_97_14">"A35795"</definedName>
    <definedName name="FDD_97_2">"A31412"</definedName>
    <definedName name="FDD_97_3">"A31777"</definedName>
    <definedName name="FDD_97_4">"A32142"</definedName>
    <definedName name="FDD_97_5">"A32508"</definedName>
    <definedName name="FDD_97_6">"A32873"</definedName>
    <definedName name="FDD_97_7">"A33238"</definedName>
    <definedName name="FDD_97_8">"A33603"</definedName>
    <definedName name="FDD_97_9">"A33969"</definedName>
    <definedName name="FDD_98_0">"U30681"</definedName>
    <definedName name="FDD_98_1">"A31047"</definedName>
    <definedName name="FDD_98_10">"A34334"</definedName>
    <definedName name="FDD_98_11">"A34699"</definedName>
    <definedName name="FDD_98_12">"A35064"</definedName>
    <definedName name="FDD_98_13">"A35430"</definedName>
    <definedName name="FDD_98_14">"A35795"</definedName>
    <definedName name="FDD_98_2">"A31412"</definedName>
    <definedName name="FDD_98_3">"A31777"</definedName>
    <definedName name="FDD_98_4">"A32142"</definedName>
    <definedName name="FDD_98_5">"A32508"</definedName>
    <definedName name="FDD_98_6">"A32873"</definedName>
    <definedName name="FDD_98_7">"A33238"</definedName>
    <definedName name="FDD_98_8">"A33603"</definedName>
    <definedName name="FDD_98_9">"A33969"</definedName>
    <definedName name="FDD_99_0">"U30681"</definedName>
    <definedName name="FDD_99_1">"A31047"</definedName>
    <definedName name="FDD_99_10">"A34334"</definedName>
    <definedName name="FDD_99_11">"A34699"</definedName>
    <definedName name="FDD_99_12">"A35064"</definedName>
    <definedName name="FDD_99_13">"A35430"</definedName>
    <definedName name="FDD_99_14">"A35795"</definedName>
    <definedName name="FDD_99_2">"A31412"</definedName>
    <definedName name="FDD_99_3">"A31777"</definedName>
    <definedName name="FDD_99_4">"A32142"</definedName>
    <definedName name="FDD_99_5">"A32508"</definedName>
    <definedName name="FDD_99_6">"A32873"</definedName>
    <definedName name="FDD_99_7">"A33238"</definedName>
    <definedName name="FDD_99_8">"A33603"</definedName>
    <definedName name="FDD_99_9">"A33969"</definedName>
    <definedName name="FDFD">{#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fdfdf">{#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fdfdfdsf">{#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fdfdsfd">{#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FDFSDF">{#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fdfsdfsd">{#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fdg">{"Assumptions",#N/A,TRUE,"Assumptions";"Income",#N/A,TRUE,"Income";"Balance",#N/A,TRUE,"Balance"}</definedName>
    <definedName name="fds">{"Group Benefit Overview",#N/A,TRUE,"mblank";"Rate Summary",#N/A,TRUE,"mblank";"Census and Manual Rates",#N/A,TRUE,"mblank";"Site Rates",#N/A,TRUE,"mblank";"Experience Rates 1",#N/A,TRUE,"mblank";"Experience Rates 2",#N/A,TRUE,"mblank";"Summary of Rate Action",#N/A,TRUE,"mblank";"Employer Reports",#N/A,TRUE,"mblank"}</definedName>
    <definedName name="fdsa">{"income statement",#N/A,TRUE,"is";"balance sheet",#N/A,TRUE,"bs";"cashflow",#N/A,TRUE,"cf";"rev summary",#N/A,TRUE,"rev summary";"VAD worldwide",#N/A,TRUE,"VAD (worldwide)";"VAD geog brkdwn",#N/A,TRUE,"VAD (geog breakdown)";"VAD sys wrld wide",#N/A,TRUE,"VADSystem (worldwide)";"VAD sys geog brkdwn",#N/A,TRUE,"VADSystem (geog breakdown)";"VAD sys geog brkdwn 2",#N/A,TRUE,"VADSystem (geog breakdown)";"VAG",#N/A,TRUE,"VAG";"CABG",#N/A,TRUE,"CABG";"milestones",#N/A,TRUE,"milestones";"VAD mkt sum",#N/A,TRUE,"VAD Market Sum";"VAD Mkt WW",#N/A,TRUE,"VAD Mkt (worldwide)";"VAD Mkt geog",#N/A,TRUE,"VAD Mkt (Geog)"}</definedName>
    <definedName name="fdsfds">{"Group Benefit Overview",#N/A,TRUE,"mblank";"Rate Summary",#N/A,TRUE,"mblank";"Census and Manual Rates",#N/A,TRUE,"mblank";"Site Rates",#N/A,TRUE,"mblank";"Experience Rates 1",#N/A,TRUE,"mblank";"Experience Rates 2",#N/A,TRUE,"mblank";"Summary of Rate Action",#N/A,TRUE,"mblank";"Employer Reports",#N/A,TRUE,"mblank"}</definedName>
    <definedName name="fe">{TRUE,TRUE,-1.25,-15.5,604.5,369,FALSE,FALSE,TRUE,TRUE,0,1,#N/A,1,#N/A,20.5555555555556,28.9285714285714,1,FALSE,FALSE,3,TRUE,1,FALSE,80,"Swvu.summary1.","ACwvu.summary1.",#N/A,FALSE,FALSE,0.5,0.5,0.5,0.5,2,"&amp;F","&amp;L&amp;D&amp;C&amp;A&amp;RPage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fedfd">{#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ff">{#N/A,#N/A,TRUE,"Summary";"AnnualRentRoll",#N/A,TRUE,"RentRoll";#N/A,#N/A,TRUE,"ExitStratigy";#N/A,#N/A,TRUE,"OperatingAssumptions"}</definedName>
    <definedName name="FFDFDFSD">{#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ffdfdfsdf">{#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ffdsdsf">{"Group Benefit Overview",#N/A,TRUE,"mblank";"Rate Summary",#N/A,TRUE,"mblank";"Census and Manual Rates",#N/A,TRUE,"mblank";"Site Rates",#N/A,TRUE,"mblank";"Experience Rates 1",#N/A,TRUE,"mblank";"Experience Rates 2",#N/A,TRUE,"mblank";"Summary of Rate Action",#N/A,TRUE,"mblank";"Employer Reports",#N/A,TRUE,"mblank"}</definedName>
    <definedName name="fff">{#N/A,#N/A,TRUE,"Summary";"AnnualRentRoll",#N/A,TRUE,"RentRoll";#N/A,#N/A,TRUE,"ExitStratigy";#N/A,#N/A,TRUE,"OperatingAssumptions"}</definedName>
    <definedName name="fffff">{#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FootnoteDefaults">{1;TRUE;5;"Times New Roman";FALSE;FALSE;TRUE;18;8;-4.5;-4;1;2;2;1;TRUE;5}</definedName>
    <definedName name="forgetit">{#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fr">{#N/A,#N/A,FALSE,"Contents";#N/A,#N/A,FALSE,"Cash";#N/A,#N/A,FALSE,"Accts Rec";#N/A,#N/A,FALSE,"Prepaids &amp; Other";#N/A,#N/A,FALSE,"Property &amp; Equip";#N/A,#N/A,FALSE,"Property &amp; Equip ytd";#N/A,#N/A,FALSE,"Other Assets";#N/A,#N/A,FALSE,"AP Trade";#N/A,#N/A,FALSE,"Deferred Rev-ST";#N/A,#N/A,FALSE,"Accrued Payroll &amp; Benefits";#N/A,#N/A,FALSE,"Accrued Taxes Payable";#N/A,#N/A,FALSE,"Accounts Payable Other";#N/A,#N/A,FALSE,"Deferred Revenue";#N/A,#N/A,FALSE,"Notes Payable";#N/A,#N/A,FALSE,"Equity"}</definedName>
    <definedName name="fresfg">{"SUMMARY",#N/A,TRUE,"RIGGIN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fsssadfdf">{#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fuck">{"by departments",#N/A,TRUE,"FORECAST";"cap_headcount",#N/A,TRUE,"FORECAST";"summary",#N/A,TRUE,"FORECAST"}</definedName>
    <definedName name="fuckme">{"SUMMARY",#N/A,TRUE,"SUMMARY";"compare",#N/A,TRUE,"Vs. Bus Plan";"ratios",#N/A,TRUE,"Ratios";"REVENUE",#N/A,TRUE,"Revenue";"expenses",#N/A,TRUE,"1996 budget";"payroll",#N/A,TRUE,"Payroll"}</definedName>
    <definedName name="fundIV">{#N/A,#N/A,TRUE,"BV Valuation II";#N/A,#N/A,TRUE,"FV Valuation";#N/A,#N/A,TRUE,"Fd II Cap. Position ";#N/A,#N/A,TRUE,"JRI";#N/A,#N/A,TRUE,"Weasler";#N/A,#N/A,TRUE,"NDS ";#N/A,#N/A,TRUE,"J Chain";#N/A,#N/A,TRUE,"Monona";#N/A,#N/A,TRUE,"Stronghaven";#N/A,#N/A,TRUE,"Connor";#N/A,#N/A,TRUE,"DSI";#N/A,#N/A,TRUE,"HWC";#N/A,#N/A,TRUE,"Temple";#N/A,#N/A,TRUE,"F3 Bullets";#N/A,#N/A,TRUE,"FD II Portfolio Summary";#N/A,#N/A,TRUE,"BV Valuation";#N/A,#N/A,TRUE,"MV Valuation";#N/A,#N/A,TRUE,"Fd III Cap. Position ";#N/A,#N/A,TRUE,"Beacon";#N/A,#N/A,TRUE,"CII";#N/A,#N/A,TRUE,"MCA";#N/A,#N/A,TRUE,"Elm";#N/A,#N/A,TRUE,"Tharco";#N/A,#N/A,TRUE,"Dee H";#N/A,#N/A,TRUE,"Globe";#N/A,#N/A,TRUE,"Hunt Valve";#N/A,#N/A,TRUE,"KBA";#N/A,#N/A,TRUE,"Glassmaster";#N/A,#N/A,TRUE,"May";#N/A,#N/A,TRUE,"CBSA";#N/A,#N/A,TRUE,"ACE"}</definedName>
    <definedName name="fundiv1">{#N/A,#N/A,TRUE,"BV Valuation II";#N/A,#N/A,TRUE,"FV Valuation";#N/A,#N/A,TRUE,"Fd II Cap. Position ";#N/A,#N/A,TRUE,"JRI";#N/A,#N/A,TRUE,"Weasler";#N/A,#N/A,TRUE,"NDS ";#N/A,#N/A,TRUE,"J Chain";#N/A,#N/A,TRUE,"Monona";#N/A,#N/A,TRUE,"Stronghaven";#N/A,#N/A,TRUE,"Connor";#N/A,#N/A,TRUE,"DSI";#N/A,#N/A,TRUE,"HWC";#N/A,#N/A,TRUE,"Temple";#N/A,#N/A,TRUE,"F3 Bullets";#N/A,#N/A,TRUE,"FD II Portfolio Summary";#N/A,#N/A,TRUE,"BV Valuation";#N/A,#N/A,TRUE,"MV Valuation";#N/A,#N/A,TRUE,"Fd III Cap. Position ";#N/A,#N/A,TRUE,"Beacon";#N/A,#N/A,TRUE,"CII";#N/A,#N/A,TRUE,"MCA";#N/A,#N/A,TRUE,"Elm";#N/A,#N/A,TRUE,"Tharco";#N/A,#N/A,TRUE,"Dee H";#N/A,#N/A,TRUE,"Globe";#N/A,#N/A,TRUE,"Hunt Valve";#N/A,#N/A,TRUE,"KBA";#N/A,#N/A,TRUE,"Glassmaster";#N/A,#N/A,TRUE,"May";#N/A,#N/A,TRUE,"CBSA";#N/A,#N/A,TRUE,"ACE"}</definedName>
    <definedName name="gb">{#N/A,#N/A,FALSE,"Summary";#N/A,#N/A,FALSE,"Signatures";#N/A,#N/A,FALSE,"FL Current";#N/A,#N/A,FALSE,"Assumptions";#N/A,#N/A,FALSE,"Assumptions";#N/A,#N/A,FALSE,"Assumptions";#N/A,#N/A,FALSE,"FL Last";#N/A,#N/A,FALSE,"FL Orig";#N/A,#N/A,FALSE,"C to G Explain"}</definedName>
    <definedName name="gdfs">{#N/A,#N/A,FALSE,"Projections";#N/A,#N/A,FALSE,"Multiples Valuation";#N/A,#N/A,FALSE,"LBO";#N/A,#N/A,FALSE,"Multiples_Sensitivity";#N/A,#N/A,FALSE,"Summary"}</definedName>
    <definedName name="gf">{"Group Benefit Overview",#N/A,TRUE,"mblank";"Rate Summary",#N/A,TRUE,"mblank";"Census and Manual Rates",#N/A,TRUE,"mblank";"Site Rates",#N/A,TRUE,"mblank";"Experience Rates 1",#N/A,TRUE,"mblank";"Experience Rates 2",#N/A,TRUE,"mblank";"Summary of Rate Action",#N/A,TRUE,"mblank";"Employer Reports",#N/A,TRUE,"mblank"}</definedName>
    <definedName name="GG">{#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ggg">{#N/A,#N/A,FALSE,"PropertyInfo"}</definedName>
    <definedName name="gooch">{#N/A,#N/A,FALSE,"Projections";#N/A,#N/A,FALSE,"Multiples Valuation";#N/A,#N/A,FALSE,"LBO";#N/A,#N/A,FALSE,"Multiples_Sensitivity";#N/A,#N/A,FALSE,"Summary"}</definedName>
    <definedName name="gotfff">{#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h">{#N/A,#N/A,FALSE,"PropertyInfo"}</definedName>
    <definedName name="HEI">{"AQUIRORDCF",#N/A,FALSE,"Merger consequences";"Acquirorassns",#N/A,FALSE,"Merger consequences"}</definedName>
    <definedName name="Hello">{"rtn",#N/A,FALSE,"RTN";"tables",#N/A,FALSE,"RTN";"cf",#N/A,FALSE,"CF";"stats",#N/A,FALSE,"Stats";"prop",#N/A,FALSE,"Prop"}</definedName>
    <definedName name="hg">{#N/A,#N/A,FALSE,"HuscoCombined-Summ";#N/A,#N/A,FALSE,"HuscoCombined-Income";#N/A,#N/A,FALSE,"HuscoCombined-Offering";#N/A,#N/A,FALSE,"Husco-Income";#N/A,#N/A,FALSE,"TargetEngineer";#N/A,#N/A,FALSE,"TargetAcqCalc";#N/A,#N/A,FALSE,"Husco-Acq"}</definedName>
    <definedName name="hh">{#N/A,#N/A,FALSE,"Summary"}</definedName>
    <definedName name="hhh">{#N/A,#N/A,FALSE,"Summary"}</definedName>
    <definedName name="hjyny">{#N/A,#N/A,FALSE,"TSUM";#N/A,#N/A,FALSE,"shares";#N/A,#N/A,FALSE,"earnout";#N/A,#N/A,FALSE,"Heaty";#N/A,#N/A,FALSE,"self-tend";#N/A,#N/A,FALSE,"self-sum"}</definedName>
    <definedName name="HMO_Rates">{"Group Benefit Overview",#N/A,TRUE,"mblank";"Rate Summary",#N/A,TRUE,"mblank";"Census and Manual Rates",#N/A,TRUE,"mblank";"Site Rates",#N/A,TRUE,"mblank";"Experience Rates 1",#N/A,TRUE,"mblank";"Experience Rates 2",#N/A,TRUE,"mblank";"Summary of Rate Action",#N/A,TRUE,"mblank";"Employer Reports",#N/A,TRUE,"mblank"}</definedName>
    <definedName name="HMORates">{"Group Benefit Overview",#N/A,TRUE,"mblank";"Rate Summary",#N/A,TRUE,"mblank";"Census and Manual Rates",#N/A,TRUE,"mblank";"Site Rates",#N/A,TRUE,"mblank";"Experience Rates 1",#N/A,TRUE,"mblank";"Experience Rates 2",#N/A,TRUE,"mblank";"Summary of Rate Action",#N/A,TRUE,"mblank";"Employer Reports",#N/A,TRUE,"mblank"}</definedName>
    <definedName name="hn.ExtDb">FALSE()</definedName>
    <definedName name="hn.ModelType">"DEAL"</definedName>
    <definedName name="hn.ModelVersion">1</definedName>
    <definedName name="hn.NoUpload">0</definedName>
    <definedName name="hnu">{#N/A,#N/A,TRUE,"Consolidated";#N/A,#N/A,TRUE,"Offering";#N/A,#N/A,TRUE,"WAE";#N/A,#N/A,TRUE,"Combined";#N/A,#N/A,TRUE,"PE Consolidated";#N/A,#N/A,TRUE,"CF Consolidated";#N/A,#N/A,TRUE,"Income";#N/A,#N/A,TRUE,"OfferingTool";#N/A,#N/A,TRUE,"Inputs";#N/A,#N/A,TRUE,"PE";#N/A,#N/A,TRUE,"CF";#N/A,#N/A,TRUE,"Income (2)";#N/A,#N/A,TRUE,"Inputs (2)";#N/A,#N/A,TRUE,"PE (2)";#N/A,#N/A,TRUE,"CF (2)";#N/A,#N/A,TRUE,"Summary"}</definedName>
    <definedName name="hod">{#N/A,#N/A,FALSE,"TS";#N/A,#N/A,FALSE,"Combo";#N/A,#N/A,FALSE,"FAIR";#N/A,#N/A,FALSE,"RBC";#N/A,#N/A,FALSE,"xxxx";#N/A,#N/A,FALSE,"A_D";#N/A,#N/A,FALSE,"WACC";#N/A,#N/A,FALSE,"DCF";#N/A,#N/A,FALSE,"LBO";#N/A,#N/A,FALSE,"AcqMults";#N/A,#N/A,FALSE,"CompMults"}</definedName>
    <definedName name="HOMFE">{#N/A,#N/A,FALSE,"Assessment";#N/A,#N/A,FALSE,"Staffing";#N/A,#N/A,FALSE,"Hires";#N/A,#N/A,FALSE,"Assumptions"}</definedName>
    <definedName name="houy">{#N/A,#N/A,FALSE,"AD_Purchase";#N/A,#N/A,FALSE,"Credit";#N/A,#N/A,FALSE,"PF Acquisition";#N/A,#N/A,FALSE,"PF Offering"}</definedName>
    <definedName name="houy2">{#N/A,#N/A,FALSE,"AD_Purchase";#N/A,#N/A,FALSE,"Credit";#N/A,#N/A,FALSE,"PF Acquisition";#N/A,#N/A,FALSE,"PF Offering"}</definedName>
    <definedName name="HTML_CodePage">1252</definedName>
    <definedName name="HTML_Control">{"'Sheet1'!$A$1:$J$121"}</definedName>
    <definedName name="HTML_Control2">{"'Web'!$A$4:$Q$25"}</definedName>
    <definedName name="HTML_Description">""</definedName>
    <definedName name="HTML_Email">""</definedName>
    <definedName name="HTML_Header">"Sheet1"</definedName>
    <definedName name="HTML_LastUpdate">"10/21/99"</definedName>
    <definedName name="HTML_LineAfter">FALSE()</definedName>
    <definedName name="HTML_LineBefore">FALSE()</definedName>
    <definedName name="HTML_Name">"Paulette Peoples"</definedName>
    <definedName name="HTML_OBDlg2">TRUE()</definedName>
    <definedName name="HTML_OBDlg4">TRUE()</definedName>
    <definedName name="HTML_OS">0</definedName>
    <definedName name="HTML_PathFile">"\\Bhincres01\groups\Mkt_Dev\EXECMKTR\RIGS\RigBible\Web NA.htm"</definedName>
    <definedName name="HTML_Title">"Total North America"</definedName>
    <definedName name="HTML1_10">""</definedName>
    <definedName name="HTML1_11">1</definedName>
    <definedName name="HTML1_12">"Aswath:Adobe SiteMill™ 1.0.2:MyHomePage:FCFF3.html"</definedName>
    <definedName name="HTML1_2">1</definedName>
    <definedName name="HTML1_3">"FCFF3"</definedName>
    <definedName name="HTML1_4">"Three-Stage FCFF Model"</definedName>
    <definedName name="HTML1_5">""</definedName>
    <definedName name="HTML1_6">-4146</definedName>
    <definedName name="HTML1_7">-4146</definedName>
    <definedName name="HTML1_8">"10/22/96"</definedName>
    <definedName name="HTML1_9">"Aswath Damodaran"</definedName>
    <definedName name="HTML10_10">"Howard_Haughton@prenhall.com"</definedName>
    <definedName name="HTML10_11">1</definedName>
    <definedName name="HTML10_12">"\\Consfin2\InetPub\wwwroot\DailySales.htm"</definedName>
    <definedName name="HTML10_2">1</definedName>
    <definedName name="HTML10_3">"Consumer Group Daily Sales"</definedName>
    <definedName name="HTML10_4">"for the month of March"</definedName>
    <definedName name="HTML10_5">""</definedName>
    <definedName name="HTML10_6">-4146</definedName>
    <definedName name="HTML10_7">-4146</definedName>
    <definedName name="HTML10_8">"3/24/97"</definedName>
    <definedName name="HTML10_9">"Howard Haughton"</definedName>
    <definedName name="HTML2_10">"Howard_Haughton@prenhall.com"</definedName>
    <definedName name="HTML2_11">1</definedName>
    <definedName name="HTML2_12">"C:\InetPub\wwwroot\DailySales.htm"</definedName>
    <definedName name="HTML2_2">1</definedName>
    <definedName name="HTML2_3">"WebDaily"</definedName>
    <definedName name="HTML2_4">"Consumer Group Daily Sales"</definedName>
    <definedName name="HTML2_5">""</definedName>
    <definedName name="HTML2_6">1</definedName>
    <definedName name="HTML2_7">1</definedName>
    <definedName name="HTML2_8">"9/6/96"</definedName>
    <definedName name="HTML2_9">"Howard L. Haughton"</definedName>
    <definedName name="HTML3_10">"Howard_Haughton@prenhall.com"</definedName>
    <definedName name="HTML3_11">1</definedName>
    <definedName name="HTML3_12">"C:\InetPub\wwwroot\DailySales.htm"</definedName>
    <definedName name="HTML3_2">1</definedName>
    <definedName name="HTML3_3">"WebDaily"</definedName>
    <definedName name="HTML3_4">"Consumer Group Daily Sales"</definedName>
    <definedName name="HTML3_5">""</definedName>
    <definedName name="HTML3_6">1</definedName>
    <definedName name="HTML3_7">1</definedName>
    <definedName name="HTML3_8">"9/6/96"</definedName>
    <definedName name="HTML3_9">"Howard L. Haughton"</definedName>
    <definedName name="HTML4_10">"Howard_Haughton@prenhall.com"</definedName>
    <definedName name="HTML4_11">1</definedName>
    <definedName name="HTML4_12">"C:\InetPub\wwwroot\DailySales.htm"</definedName>
    <definedName name="HTML4_2">1</definedName>
    <definedName name="HTML4_3">"WebDaily"</definedName>
    <definedName name="HTML4_4">"Consumer Group Daily Sales - September 1996"</definedName>
    <definedName name="HTML4_5">""</definedName>
    <definedName name="HTML4_6">1</definedName>
    <definedName name="HTML4_7">1</definedName>
    <definedName name="HTML4_8">"9/27/96"</definedName>
    <definedName name="HTML4_9">"Howard L. Haughton"</definedName>
    <definedName name="HTML5_10">""</definedName>
    <definedName name="HTML5_11">1</definedName>
    <definedName name="HTML5_12">"C:\InetPub\wwwroot\DailySales.htm"</definedName>
    <definedName name="HTML5_2">1</definedName>
    <definedName name="HTML5_3">"Daily Sales - November"</definedName>
    <definedName name="HTML5_4">"Consumer Group Daily Sales"</definedName>
    <definedName name="HTML5_5">""</definedName>
    <definedName name="HTML5_6">-4146</definedName>
    <definedName name="HTML5_7">-4146</definedName>
    <definedName name="HTML5_8">"11/20/96"</definedName>
    <definedName name="HTML5_9">"Howard L. Haughton"</definedName>
    <definedName name="HTML6_10">"Howard_Haughton@prenhall.com"</definedName>
    <definedName name="HTML6_11">1</definedName>
    <definedName name="HTML6_12">"C:\InetPub\wwwroot\DailySales.htm"</definedName>
    <definedName name="HTML6_2">1</definedName>
    <definedName name="HTML6_3">"WebDaily"</definedName>
    <definedName name="HTML6_4">"Consumer Group Daily sales"</definedName>
    <definedName name="HTML6_5">""</definedName>
    <definedName name="HTML6_6">-4146</definedName>
    <definedName name="HTML6_7">-4146</definedName>
    <definedName name="HTML6_8">"12/19/96"</definedName>
    <definedName name="HTML6_9">"Howard L. Haughton"</definedName>
    <definedName name="HTML7_10">"Howard_Haughton@prenhall.com"</definedName>
    <definedName name="HTML7_11">1</definedName>
    <definedName name="HTML7_12">"C:\InetPub\wwwroot\DailySales.htm"</definedName>
    <definedName name="HTML7_2">1</definedName>
    <definedName name="HTML7_3">"DAILY SALES - JANUARY"</definedName>
    <definedName name="HTML7_4">"CONSUMER GROUP DAILY SALES"</definedName>
    <definedName name="HTML7_5">""</definedName>
    <definedName name="HTML7_6">-4146</definedName>
    <definedName name="HTML7_7">-4146</definedName>
    <definedName name="HTML7_8">"1/6/97"</definedName>
    <definedName name="HTML7_9">"Howard L. Haughton"</definedName>
    <definedName name="HTML8_10">"Howard_Haughton@prenhall.com"</definedName>
    <definedName name="HTML8_11">1</definedName>
    <definedName name="HTML8_12">"C:\InetPub\wwwroot\DailySales.htm"</definedName>
    <definedName name="HTML8_2">1</definedName>
    <definedName name="HTML8_3">"Consumer Group"</definedName>
    <definedName name="HTML8_4">"February Daliy Sales"</definedName>
    <definedName name="HTML8_5">""</definedName>
    <definedName name="HTML8_6">-4146</definedName>
    <definedName name="HTML8_7">-4146</definedName>
    <definedName name="HTML8_8">"2/10/97"</definedName>
    <definedName name="HTML8_9">"Howard L. Haughton"</definedName>
    <definedName name="HTML9_10">"Howard_Haughton @prenhall.com"</definedName>
    <definedName name="HTML9_11">1</definedName>
    <definedName name="HTML9_12">"\\Consfin2\InetPub\wwwroot\DailySales.htm"</definedName>
    <definedName name="HTML9_2">1</definedName>
    <definedName name="HTML9_3">"Consumer Group"</definedName>
    <definedName name="HTML9_4">"April Daily Sales"</definedName>
    <definedName name="HTML9_5">""</definedName>
    <definedName name="HTML9_6">-4146</definedName>
    <definedName name="HTML9_7">-4146</definedName>
    <definedName name="HTML9_8">"4/18/97"</definedName>
    <definedName name="HTML9_9">"Howard L. Haughton"</definedName>
    <definedName name="HTMLCount">1</definedName>
    <definedName name="hui">{#N/A,#N/A,FALSE,"Assump2";#N/A,#N/A,FALSE,"Income2";#N/A,#N/A,FALSE,"Balance2";#N/A,#N/A,FALSE,"DCF Filter";#N/A,#N/A,FALSE,"Trans Assump2";#N/A,#N/A,FALSE,"Combined Income2";#N/A,#N/A,FALSE,"Combined Balance2"}</definedName>
    <definedName name="iffx">{"income statement",#N/A,TRUE,"is";"balance sheet",#N/A,TRUE,"bs";"cashflow",#N/A,TRUE,"cf";"rev summary",#N/A,TRUE,"rev summary";"VAD worldwide",#N/A,TRUE,"VAD (worldwide)";"VAD geog brkdwn",#N/A,TRUE,"VAD (geog breakdown)";"VAD sys wrld wide",#N/A,TRUE,"VADSystem (worldwide)";"VAD sys geog brkdwn",#N/A,TRUE,"VADSystem (geog breakdown)";"VAD sys geog brkdwn 2",#N/A,TRUE,"VADSystem (geog breakdown)";"VAG",#N/A,TRUE,"VAG";"CABG",#N/A,TRUE,"CABG";"milestones",#N/A,TRUE,"milestones";"VAD mkt sum",#N/A,TRUE,"VAD Market Sum";"VAD Mkt WW",#N/A,TRUE,"VAD Mkt (worldwide)";"VAD Mkt geog",#N/A,TRUE,"VAD Mkt (Geog)"}</definedName>
    <definedName name="iffy">{"income statement",#N/A,TRUE,"is";"balance sheet",#N/A,TRUE,"bs";"cashflow",#N/A,TRUE,"cf";"rev summary",#N/A,TRUE,"rev summary";"VAD worldwide",#N/A,TRUE,"VAD (worldwide)";"VAD geog brkdwn",#N/A,TRUE,"VAD (geog breakdown)";"VAD sys wrld wide",#N/A,TRUE,"VADSystem (worldwide)";"VAD sys geog brkdwn",#N/A,TRUE,"VADSystem (geog breakdown)";"VAD sys geog brkdwn 2",#N/A,TRUE,"VADSystem (geog breakdown)";"VAG",#N/A,TRUE,"VAG";"CABG",#N/A,TRUE,"CABG";"milestones",#N/A,TRUE,"milestones";"VAD mkt sum",#N/A,TRUE,"VAD Market Sum";"VAD Mkt WW",#N/A,TRUE,"VAD Mkt (worldwide)";"VAD Mkt geog",#N/A,TRUE,"VAD Mkt (Geog)"}</definedName>
    <definedName name="iioo">{#N/A,#N/A,FALSE,"TSUM";#N/A,#N/A,FALSE,"shares";#N/A,#N/A,FALSE,"earnout";#N/A,#N/A,FALSE,"Heaty";#N/A,#N/A,FALSE,"self-tend";#N/A,#N/A,FALSE,"self-sum"}</definedName>
    <definedName name="ijn">{#N/A,#N/A,FALSE,"AD_Purchase";#N/A,#N/A,FALSE,"Credit";#N/A,#N/A,FALSE,"PF Acquisition";#N/A,#N/A,FALSE,"PF Offering"}</definedName>
    <definedName name="infinity2">{"CashFlow","Nil",FALSE,"Yearly Reports-Y";"Revenue_OI","Nil",FALSE,"Yearly Reports-Y";"MTVNChannelComp","Nil",FALSE,"Yearly Reports-Y"}</definedName>
    <definedName name="inflList">"00000000000000000000000000000000000000000000000000000000000000000000000000000000000000000000000000000000000000000000000000000000000000000000000000000000000000000000000000000000000000000000000000000000"</definedName>
    <definedName name="IQ_1_4_FAMILY_JUNIOR_LIENS_CHARGE_OFFS_FDIC">"c6605"</definedName>
    <definedName name="IQ_1_4_FAMILY_JUNIOR_LIENS_NET_CHARGE_OFFS_FDIC">"c6643"</definedName>
    <definedName name="IQ_1_4_FAMILY_JUNIOR_LIENS_RECOVERIES_FDIC">"c6624"</definedName>
    <definedName name="IQ_1_4_FAMILY_SENIOR_LIENS_CHARGE_OFFS_FDIC">"c6604"</definedName>
    <definedName name="IQ_1_4_FAMILY_SENIOR_LIENS_NET_CHARGE_OFFS_FDIC">"c6642"</definedName>
    <definedName name="IQ_1_4_FAMILY_SENIOR_LIENS_RECOVERIES_FDIC">"c6623"</definedName>
    <definedName name="IQ_1_4_HOME_EQUITY_NET_LOANS_FDIC">"c6441"</definedName>
    <definedName name="IQ_1_4_RESIDENTIAL_FIRST_LIENS_NET_LOANS_FDIC">"c6439"</definedName>
    <definedName name="IQ_1_4_RESIDENTIAL_JUNIOR_LIENS_NET_LOANS_FDIC">"c6440"</definedName>
    <definedName name="IQ_1_4_RESIDENTIAL_LOANS_FDIC">"c6310"</definedName>
    <definedName name="IQ_ACCOUNT_CHANGE">"c1449"</definedName>
    <definedName name="IQ_ACCOUNTS_PAY">"c1343"</definedName>
    <definedName name="IQ_ACCR_INT_PAY">"c1"</definedName>
    <definedName name="IQ_ACCR_INT_PAY_CF">"c2"</definedName>
    <definedName name="IQ_ACCR_INT_RECEIV">"c3"</definedName>
    <definedName name="IQ_ACCR_INT_RECEIV_CF">"c4"</definedName>
    <definedName name="IQ_ACCRUED_EXP">"c1341"</definedName>
    <definedName name="IQ_ACCT_RECV_10YR_ANN_GROWTH">"c1924"</definedName>
    <definedName name="IQ_ACCT_RECV_1YR_ANN_GROWTH">"c1919"</definedName>
    <definedName name="IQ_ACCT_RECV_2YR_ANN_GROWTH">"c1920"</definedName>
    <definedName name="IQ_ACCT_RECV_3YR_ANN_GROWTH">"c1921"</definedName>
    <definedName name="IQ_ACCT_RECV_5YR_ANN_GROWTH">"c1922"</definedName>
    <definedName name="IQ_ACCT_RECV_7YR_ANN_GROWTH">"c1923"</definedName>
    <definedName name="IQ_ACCUM_DEP">"c1340"</definedName>
    <definedName name="IQ_ACCUMULATED_PENSION_OBLIGATION">"c2244"</definedName>
    <definedName name="IQ_ACCUMULATED_PENSION_OBLIGATION_DOMESTIC">"c2657"</definedName>
    <definedName name="IQ_ACCUMULATED_PENSION_OBLIGATION_FOREIGN">"c2665"</definedName>
    <definedName name="IQ_ACQ_COST_SUB">"c2125"</definedName>
    <definedName name="IQ_ACQ_COSTS_CAPITALIZED">"c5"</definedName>
    <definedName name="IQ_ACQUIRE_REAL_ESTATE_CF">"c6"</definedName>
    <definedName name="IQ_ACQUIRED_BY_REPORTING_BANK_FDIC">"c6535"</definedName>
    <definedName name="IQ_ACQUISITION_RE_ASSETS">"c1628"</definedName>
    <definedName name="IQ_AD">"c7"</definedName>
    <definedName name="IQ_ADD_PAID_IN">"c1344"</definedName>
    <definedName name="IQ_ADDIN">"AUTO"</definedName>
    <definedName name="IQ_ADDITIONAL_NON_INT_INC_FDIC">"c6574"</definedName>
    <definedName name="IQ_ADJ_AVG_BANK_ASSETS">"c2671"</definedName>
    <definedName name="IQ_ADJUSTABLE_RATE_LOANS_FDIC">"c6375"</definedName>
    <definedName name="IQ_ADMIN_RATIO">"c2784"</definedName>
    <definedName name="IQ_ADVERTISING">"c2246"</definedName>
    <definedName name="IQ_ADVERTISING_MARKETING">"c1566"</definedName>
    <definedName name="IQ_AE">"c8"</definedName>
    <definedName name="IQ_AE_BNK">"c9"</definedName>
    <definedName name="IQ_AE_BR">"c10"</definedName>
    <definedName name="IQ_AE_FIN">"c11"</definedName>
    <definedName name="IQ_AE_INS">"c12"</definedName>
    <definedName name="IQ_AE_REIT">"c13"</definedName>
    <definedName name="IQ_AE_UTI">"c14"</definedName>
    <definedName name="IQ_AFTER_TAX_INCOME_FDIC">"c6583"</definedName>
    <definedName name="IQ_AGRICULTURAL_PRODUCTION_CHARGE_OFFS_FDIC">"c6597"</definedName>
    <definedName name="IQ_AGRICULTURAL_PRODUCTION_CHARGE_OFFS_LESS_THAN_300M_FDIC">"c6655"</definedName>
    <definedName name="IQ_AGRICULTURAL_PRODUCTION_NET_CHARGE_OFFS_FDIC">"c6635"</definedName>
    <definedName name="IQ_AGRICULTURAL_PRODUCTION_NET_CHARGE_OFFS_LESS_THAN_300M_FDIC">"c6657"</definedName>
    <definedName name="IQ_AGRICULTURAL_PRODUCTION_RECOVERIES_FDIC">"c6616"</definedName>
    <definedName name="IQ_AGRICULTURAL_PRODUCTION_RECOVERIES_LESS_THAN_300M_FDIC">"c6656"</definedName>
    <definedName name="IQ_AH_EARNED">"c2744"</definedName>
    <definedName name="IQ_AH_POLICY_BENEFITS_EXP">"c2789"</definedName>
    <definedName name="IQ_AIR_AIRPLANES_NOT_IN_SERVICE">"c2842"</definedName>
    <definedName name="IQ_AIR_AIRPLANES_SUBLEASED">"c2841"</definedName>
    <definedName name="IQ_AIR_ASK">"c2813"</definedName>
    <definedName name="IQ_AIR_ASK_INCREASE">"c2826"</definedName>
    <definedName name="IQ_AIR_ASM">"c2812"</definedName>
    <definedName name="IQ_AIR_ASM_INCREASE">"c2825"</definedName>
    <definedName name="IQ_AIR_AVG_AGE">"c2843"</definedName>
    <definedName name="IQ_AIR_BREAK_EVEN_FACTOR">"c2822"</definedName>
    <definedName name="IQ_AIR_CAPITAL_LEASE">"c2833"</definedName>
    <definedName name="IQ_AIR_COMPLETION_FACTOR">"c2824"</definedName>
    <definedName name="IQ_AIR_ENPLANED_PSGRS">"c2809"</definedName>
    <definedName name="IQ_AIR_FUEL_CONSUMED">"c2806"</definedName>
    <definedName name="IQ_AIR_FUEL_CONSUMED_L">"c2807"</definedName>
    <definedName name="IQ_AIR_FUEL_COST">"c2803"</definedName>
    <definedName name="IQ_AIR_FUEL_COST_L">"c2804"</definedName>
    <definedName name="IQ_AIR_FUEL_EXP">"c2802"</definedName>
    <definedName name="IQ_AIR_FUEL_EXP_PERCENT">"c2805"</definedName>
    <definedName name="IQ_AIR_LEASED">"c2835"</definedName>
    <definedName name="IQ_AIR_LOAD_FACTOR">"c2823"</definedName>
    <definedName name="IQ_AIR_NEW_AIRPLANES">"c2839"</definedName>
    <definedName name="IQ_AIR_OPER_EXP_ASK">"c2821"</definedName>
    <definedName name="IQ_AIR_OPER_EXP_ASM">"c2820"</definedName>
    <definedName name="IQ_AIR_OPER_LEASE">"c2834"</definedName>
    <definedName name="IQ_AIR_OPER_REV_YIELD_ASK">"c2819"</definedName>
    <definedName name="IQ_AIR_OPER_REV_YIELD_ASM">"c2818"</definedName>
    <definedName name="IQ_AIR_OPTIONS">"c2837"</definedName>
    <definedName name="IQ_AIR_ORDERS">"c2836"</definedName>
    <definedName name="IQ_AIR_OWNED">"c2832"</definedName>
    <definedName name="IQ_AIR_PSGR_REV_YIELD_ASK">"c2817"</definedName>
    <definedName name="IQ_AIR_PSGR_REV_YIELD_ASM">"c2816"</definedName>
    <definedName name="IQ_AIR_PSGR_REV_YIELD_RPK">"c2815"</definedName>
    <definedName name="IQ_AIR_PSGR_REV_YIELD_RPM">"c2814"</definedName>
    <definedName name="IQ_AIR_PURCHASE_RIGHTS">"c2838"</definedName>
    <definedName name="IQ_AIR_RETIRED_AIRPLANES">"c2840"</definedName>
    <definedName name="IQ_AIR_REV_PSGRS_CARRIED">"c2808"</definedName>
    <definedName name="IQ_AIR_REV_SCHEDULED_SERVICE">"c2830"</definedName>
    <definedName name="IQ_AIR_RPK">"c2811"</definedName>
    <definedName name="IQ_AIR_RPM">"c2810"</definedName>
    <definedName name="IQ_AIR_STAGE_LENGTH">"c2828"</definedName>
    <definedName name="IQ_AIR_STAGE_LENGTH_KM">"c2829"</definedName>
    <definedName name="IQ_AIR_TOTAL">"c2831"</definedName>
    <definedName name="IQ_AIR_UTILIZATION">"c2827"</definedName>
    <definedName name="IQ_ALLOW_BORROW_CONST">"c15"</definedName>
    <definedName name="IQ_ALLOW_CONST">"c1342"</definedName>
    <definedName name="IQ_ALLOW_DOUBT_ACCT">"c2092"</definedName>
    <definedName name="IQ_ALLOW_EQUITY_CONST">"c16"</definedName>
    <definedName name="IQ_ALLOW_LL">"c17"</definedName>
    <definedName name="IQ_ALLOWANCE_10YR_ANN_GROWTH">"c18"</definedName>
    <definedName name="IQ_ALLOWANCE_1YR_ANN_GROWTH">"c19"</definedName>
    <definedName name="IQ_ALLOWANCE_2YR_ANN_GROWTH">"c20"</definedName>
    <definedName name="IQ_ALLOWANCE_3YR_ANN_GROWTH">"c21"</definedName>
    <definedName name="IQ_ALLOWANCE_5YR_ANN_GROWTH">"c22"</definedName>
    <definedName name="IQ_ALLOWANCE_7YR_ANN_GROWTH">"c23"</definedName>
    <definedName name="IQ_ALLOWANCE_CHARGE_OFFS">"c24"</definedName>
    <definedName name="IQ_ALLOWANCE_NON_PERF_LOANS">"c25"</definedName>
    <definedName name="IQ_ALLOWANCE_TOTAL_LOANS">"c26"</definedName>
    <definedName name="IQ_AMENDED_BALANCE_PREVIOUS_YR_FDIC">"c6499"</definedName>
    <definedName name="IQ_AMORT_EXPENSE_FDIC">"c6677"</definedName>
    <definedName name="IQ_AMORTIZATION">"c1591"</definedName>
    <definedName name="IQ_AMORTIZED_COST_FDIC">"c6426"</definedName>
    <definedName name="IQ_ANNU_DISTRIBUTION_UNIT">"c3004"</definedName>
    <definedName name="IQ_ANNUALIZED_DIVIDEND">"c1579"</definedName>
    <definedName name="IQ_ANNUITY_LIAB">"c27"</definedName>
    <definedName name="IQ_ANNUITY_PAY">"c28"</definedName>
    <definedName name="IQ_ANNUITY_POLICY_EXP">"c29"</definedName>
    <definedName name="IQ_ANNUITY_REC">"c30"</definedName>
    <definedName name="IQ_ANNUITY_REV">"c31"</definedName>
    <definedName name="IQ_AP">"c32"</definedName>
    <definedName name="IQ_AP_BNK">"c33"</definedName>
    <definedName name="IQ_AP_BR">"c34"</definedName>
    <definedName name="IQ_AP_FIN">"c35"</definedName>
    <definedName name="IQ_AP_INS">"c36"</definedName>
    <definedName name="IQ_AP_REIT">"c37"</definedName>
    <definedName name="IQ_AP_UTI">"c38"</definedName>
    <definedName name="IQ_APIC">"c39"</definedName>
    <definedName name="IQ_AR">"c40"</definedName>
    <definedName name="IQ_AR_BR">"c41"</definedName>
    <definedName name="IQ_AR_LT">"c42"</definedName>
    <definedName name="IQ_AR_REIT">"c43"</definedName>
    <definedName name="IQ_AR_TURNS">"c44"</definedName>
    <definedName name="IQ_AR_UTI">"c45"</definedName>
    <definedName name="IQ_ARPU">"c2126"</definedName>
    <definedName name="IQ_ASSET_BACKED_FDIC">"c6301"</definedName>
    <definedName name="IQ_ASSET_MGMT_FEE">"c46"</definedName>
    <definedName name="IQ_ASSET_TURNS">"c47"</definedName>
    <definedName name="IQ_ASSET_WRITEDOWN">"c48"</definedName>
    <definedName name="IQ_ASSET_WRITEDOWN_BNK">"c49"</definedName>
    <definedName name="IQ_ASSET_WRITEDOWN_BR">"c50"</definedName>
    <definedName name="IQ_ASSET_WRITEDOWN_CF">"c51"</definedName>
    <definedName name="IQ_ASSET_WRITEDOWN_CF_BNK">"c52"</definedName>
    <definedName name="IQ_ASSET_WRITEDOWN_CF_BR">"c53"</definedName>
    <definedName name="IQ_ASSET_WRITEDOWN_CF_FIN">"c54"</definedName>
    <definedName name="IQ_ASSET_WRITEDOWN_CF_INS">"c55"</definedName>
    <definedName name="IQ_ASSET_WRITEDOWN_CF_REIT">"c56"</definedName>
    <definedName name="IQ_ASSET_WRITEDOWN_CF_UTI">"c57"</definedName>
    <definedName name="IQ_ASSET_WRITEDOWN_FIN">"c58"</definedName>
    <definedName name="IQ_ASSET_WRITEDOWN_INS">"c59"</definedName>
    <definedName name="IQ_ASSET_WRITEDOWN_REIT">"c60"</definedName>
    <definedName name="IQ_ASSET_WRITEDOWN_UTI">"c61"</definedName>
    <definedName name="IQ_ASSETS_CAP_LEASE_DEPR">"c2068"</definedName>
    <definedName name="IQ_ASSETS_CAP_LEASE_GROSS">"c2069"</definedName>
    <definedName name="IQ_ASSETS_HELD_FDIC">"c6305"</definedName>
    <definedName name="IQ_ASSETS_OPER_LEASE_DEPR">"c2070"</definedName>
    <definedName name="IQ_ASSETS_OPER_LEASE_GROSS">"c2071"</definedName>
    <definedName name="IQ_ASSETS_PER_EMPLOYEE_FDIC">"c6737"</definedName>
    <definedName name="IQ_ASSETS_SOLD_1_4_FAMILY_LOANS_FDIC">"c6686"</definedName>
    <definedName name="IQ_ASSETS_SOLD_AUTO_LOANS_FDIC">"c6680"</definedName>
    <definedName name="IQ_ASSETS_SOLD_CL_LOANS_FDIC">"c6681"</definedName>
    <definedName name="IQ_ASSETS_SOLD_CREDIT_CARDS_RECEIVABLES_FDIC">"c6683"</definedName>
    <definedName name="IQ_ASSETS_SOLD_HOME_EQUITY_LINES_FDIC">"c6684"</definedName>
    <definedName name="IQ_ASSETS_SOLD_OTHER_CONSUMER_LOANS_FDIC">"c6682"</definedName>
    <definedName name="IQ_ASSETS_SOLD_OTHER_LOANS_FDIC">"c6685"</definedName>
    <definedName name="IQ_ASSUMED_AH_EARNED">"c2741"</definedName>
    <definedName name="IQ_ASSUMED_EARNED">"c2731"</definedName>
    <definedName name="IQ_ASSUMED_LIFE_EARNED">"c2736"</definedName>
    <definedName name="IQ_ASSUMED_LIFE_IN_FORCE">"c2766"</definedName>
    <definedName name="IQ_ASSUMED_PC_EARNED">"c2746"</definedName>
    <definedName name="IQ_ASSUMED_WRITTEN">"c2725"</definedName>
    <definedName name="IQ_AUDITOR_NAME">"c1539"</definedName>
    <definedName name="IQ_AUDITOR_OPINION">"c1540"</definedName>
    <definedName name="IQ_AUTO_WRITTEN">"c62"</definedName>
    <definedName name="IQ_AVAILABLE_FOR_SALE_FDIC">"c6409"</definedName>
    <definedName name="IQ_AVERAGE_ASSETS_FDIC">"c6362"</definedName>
    <definedName name="IQ_AVERAGE_ASSETS_QUART_FDIC">"c6363"</definedName>
    <definedName name="IQ_AVERAGE_EARNING_ASSETS_FDIC">"c6748"</definedName>
    <definedName name="IQ_AVERAGE_EQUITY_FDIC">"c6749"</definedName>
    <definedName name="IQ_AVERAGE_LOANS_FDIC">"c6750"</definedName>
    <definedName name="IQ_AVG_BANK_ASSETS">"c2072"</definedName>
    <definedName name="IQ_AVG_BANK_LOANS">"c2073"</definedName>
    <definedName name="IQ_AVG_BROKER_REC">"c63"</definedName>
    <definedName name="IQ_AVG_BROKER_REC_NO">"c64"</definedName>
    <definedName name="IQ_AVG_BROKER_REC_NO_REUT">"c5315"</definedName>
    <definedName name="IQ_AVG_BROKER_REC_REUT">"c3630"</definedName>
    <definedName name="IQ_AVG_DAILY_VOL">"c65"</definedName>
    <definedName name="IQ_AVG_INT_BEAR_LIAB">"c66"</definedName>
    <definedName name="IQ_AVG_INT_BEAR_LIAB_10YR_ANN_GROWTH">"c67"</definedName>
    <definedName name="IQ_AVG_INT_BEAR_LIAB_1YR_ANN_GROWTH">"c68"</definedName>
    <definedName name="IQ_AVG_INT_BEAR_LIAB_2YR_ANN_GROWTH">"c69"</definedName>
    <definedName name="IQ_AVG_INT_BEAR_LIAB_3YR_ANN_GROWTH">"c70"</definedName>
    <definedName name="IQ_AVG_INT_BEAR_LIAB_5YR_ANN_GROWTH">"c71"</definedName>
    <definedName name="IQ_AVG_INT_BEAR_LIAB_7YR_ANN_GROWTH">"c72"</definedName>
    <definedName name="IQ_AVG_INT_EARN_ASSETS">"c73"</definedName>
    <definedName name="IQ_AVG_INT_EARN_ASSETS_10YR_ANN_GROWTH">"c74"</definedName>
    <definedName name="IQ_AVG_INT_EARN_ASSETS_1YR_ANN_GROWTH">"c75"</definedName>
    <definedName name="IQ_AVG_INT_EARN_ASSETS_2YR_ANN_GROWTH">"c76"</definedName>
    <definedName name="IQ_AVG_INT_EARN_ASSETS_3YR_ANN_GROWTH">"c77"</definedName>
    <definedName name="IQ_AVG_INT_EARN_ASSETS_5YR_ANN_GROWTH">"c78"</definedName>
    <definedName name="IQ_AVG_INT_EARN_ASSETS_7YR_ANN_GROWTH">"c79"</definedName>
    <definedName name="IQ_AVG_MKTCAP">"c80"</definedName>
    <definedName name="IQ_AVG_PRICE">"c81"</definedName>
    <definedName name="IQ_AVG_PRICE_TARGET">"c82"</definedName>
    <definedName name="IQ_AVG_SHAREOUTSTANDING">"c83"</definedName>
    <definedName name="IQ_AVG_TEV">"c84"</definedName>
    <definedName name="IQ_AVG_VOLUME">"c1346"</definedName>
    <definedName name="IQ_BALANCE_GOODS_APR_FC_UNUSED_UNUSED_UNUSED">"c8353"</definedName>
    <definedName name="IQ_BALANCE_GOODS_APR_UNUSED_UNUSED_UNUSED">"c7473"</definedName>
    <definedName name="IQ_BALANCE_GOODS_FC_UNUSED_UNUSED_UNUSED">"c7693"</definedName>
    <definedName name="IQ_BALANCE_GOODS_POP_FC_UNUSED_UNUSED_UNUSED">"c7913"</definedName>
    <definedName name="IQ_BALANCE_GOODS_POP_UNUSED_UNUSED_UNUSED">"c7033"</definedName>
    <definedName name="IQ_BALANCE_GOODS_UNUSED_UNUSED_UNUSED">"c6813"</definedName>
    <definedName name="IQ_BALANCE_GOODS_YOY_FC_UNUSED_UNUSED_UNUSED">"c8133"</definedName>
    <definedName name="IQ_BALANCE_GOODS_YOY_UNUSED_UNUSED_UNUSED">"c7253"</definedName>
    <definedName name="IQ_BALANCE_SERV_APR_FC_UNUSED_UNUSED_UNUSED">"c8355"</definedName>
    <definedName name="IQ_BALANCE_SERV_APR_UNUSED_UNUSED_UNUSED">"c7475"</definedName>
    <definedName name="IQ_BALANCE_SERV_FC_UNUSED_UNUSED_UNUSED">"c7695"</definedName>
    <definedName name="IQ_BALANCE_SERV_POP_FC_UNUSED_UNUSED_UNUSED">"c7915"</definedName>
    <definedName name="IQ_BALANCE_SERV_POP_UNUSED_UNUSED_UNUSED">"c7035"</definedName>
    <definedName name="IQ_BALANCE_SERV_UNUSED_UNUSED_UNUSED">"c6815"</definedName>
    <definedName name="IQ_BALANCE_SERV_YOY_FC_UNUSED_UNUSED_UNUSED">"c8135"</definedName>
    <definedName name="IQ_BALANCE_SERV_YOY_UNUSED_UNUSED_UNUSED">"c7255"</definedName>
    <definedName name="IQ_BALANCE_TRADE_APR_FC_UNUSED_UNUSED_UNUSED">"c8357"</definedName>
    <definedName name="IQ_BALANCE_TRADE_APR_UNUSED_UNUSED_UNUSED">"c7477"</definedName>
    <definedName name="IQ_BALANCE_TRADE_FC_UNUSED_UNUSED_UNUSED">"c7697"</definedName>
    <definedName name="IQ_BALANCE_TRADE_POP_FC_UNUSED_UNUSED_UNUSED">"c7917"</definedName>
    <definedName name="IQ_BALANCE_TRADE_POP_UNUSED_UNUSED_UNUSED">"c7037"</definedName>
    <definedName name="IQ_BALANCE_TRADE_UNUSED_UNUSED_UNUSED">"c6817"</definedName>
    <definedName name="IQ_BALANCE_TRADE_YOY_FC_UNUSED_UNUSED_UNUSED">"c8137"</definedName>
    <definedName name="IQ_BALANCE_TRADE_YOY_UNUSED_UNUSED_UNUSED">"c7257"</definedName>
    <definedName name="IQ_BALANCES_DUE_DEPOSITORY_INSTITUTIONS_FDIC">"c6389"</definedName>
    <definedName name="IQ_BALANCES_DUE_FOREIGN_FDIC">"c6391"</definedName>
    <definedName name="IQ_BALANCES_DUE_FRB_FDIC">"c6393"</definedName>
    <definedName name="IQ_BANK_BENEFICIARY_FDIC">"c6505"</definedName>
    <definedName name="IQ_BANK_DEBT">"c2544"</definedName>
    <definedName name="IQ_BANK_DEBT_PCT">"c2545"</definedName>
    <definedName name="IQ_BANK_GUARANTOR_FDIC">"c6506"</definedName>
    <definedName name="IQ_BANK_PREMISES_FDIC">"c6329"</definedName>
    <definedName name="IQ_BANK_SECURITIZATION_1_4_FAMILY_LOANS_FDIC">"c6721"</definedName>
    <definedName name="IQ_BANK_SECURITIZATION_AUTO_LOANS_FDIC">"c6715"</definedName>
    <definedName name="IQ_BANK_SECURITIZATION_CL_LOANS_FDIC">"c6716"</definedName>
    <definedName name="IQ_BANK_SECURITIZATION_CREDIT_CARDS_RECEIVABLES_FDIC">"c6718"</definedName>
    <definedName name="IQ_BANK_SECURITIZATION_HOME_EQUITY_LINES_FDIC">"c6719"</definedName>
    <definedName name="IQ_BANK_SECURITIZATION_OTHER_CONSUMER_LOANS_FDIC">"c6717"</definedName>
    <definedName name="IQ_BANK_SECURITIZATION_OTHER_LOANS_FDIC">"c6720"</definedName>
    <definedName name="IQ_BANKS_FOREIGN_COUNTRIES_TOTAL_DEPOSITS_FDIC">"c6475"</definedName>
    <definedName name="IQ_BASIC_EPS_EXCL">"c85"</definedName>
    <definedName name="IQ_BASIC_EPS_INCL">"c86"</definedName>
    <definedName name="IQ_BASIC_NORMAL_EPS">"c1592"</definedName>
    <definedName name="IQ_BASIC_WEIGHT">"c87"</definedName>
    <definedName name="IQ_BETA">"c2133"</definedName>
    <definedName name="IQ_BETA_1YR">"c1966"</definedName>
    <definedName name="IQ_BETA_1YR_RSQ">"c2132"</definedName>
    <definedName name="IQ_BETA_2YR">"c1965"</definedName>
    <definedName name="IQ_BETA_2YR_RSQ">"c2131"</definedName>
    <definedName name="IQ_BETA_5YR">"c88"</definedName>
    <definedName name="IQ_BETA_5YR_RSQ">"c2130"</definedName>
    <definedName name="IQ_BIG_INT_BEAR_CD">"c89"</definedName>
    <definedName name="IQ_BOARD_MEMBER">"c96"</definedName>
    <definedName name="IQ_BOARD_MEMBER_BACKGROUND">"c2101"</definedName>
    <definedName name="IQ_BOARD_MEMBER_FAX">"c2100"</definedName>
    <definedName name="IQ_BOARD_MEMBER_OFFICE">"c2098"</definedName>
    <definedName name="IQ_BOARD_MEMBER_PHONE">"c2099"</definedName>
    <definedName name="IQ_BOARD_MEMBER_TITLE">"c97"</definedName>
    <definedName name="IQ_BONDRATING_FITCH">"IQ_BONDRATING_FITCH"</definedName>
    <definedName name="IQ_BONDRATING_FITCH_DATE">"c241"</definedName>
    <definedName name="IQ_BONDRATING_SP">"IQ_BONDRATING_SP"</definedName>
    <definedName name="IQ_BONDRATING_SP_DATE">"c242"</definedName>
    <definedName name="IQ_BOOK_VALUE">"IQ_BOOK_VALUE"</definedName>
    <definedName name="IQ_BROK_COMISSION">"c98"</definedName>
    <definedName name="IQ_BROKERED_DEPOSITS_FDIC">"c6486"</definedName>
    <definedName name="IQ_BUDGET_BALANCE_APR_FC_UNUSED_UNUSED_UNUSED">"c8359"</definedName>
    <definedName name="IQ_BUDGET_BALANCE_APR_UNUSED_UNUSED_UNUSED">"c7479"</definedName>
    <definedName name="IQ_BUDGET_BALANCE_FC_UNUSED_UNUSED_UNUSED">"c7699"</definedName>
    <definedName name="IQ_BUDGET_BALANCE_POP_FC_UNUSED_UNUSED_UNUSED">"c7919"</definedName>
    <definedName name="IQ_BUDGET_BALANCE_POP_UNUSED_UNUSED_UNUSED">"c7039"</definedName>
    <definedName name="IQ_BUDGET_BALANCE_UNUSED_UNUSED_UNUSED">"c6819"</definedName>
    <definedName name="IQ_BUDGET_BALANCE_YOY_FC_UNUSED_UNUSED_UNUSED">"c8139"</definedName>
    <definedName name="IQ_BUDGET_BALANCE_YOY_UNUSED_UNUSED_UNUSED">"c7259"</definedName>
    <definedName name="IQ_BUDGET_RECEIPTS_APR_FC_UNUSED_UNUSED_UNUSED">"c8361"</definedName>
    <definedName name="IQ_BUDGET_RECEIPTS_APR_UNUSED_UNUSED_UNUSED">"c7481"</definedName>
    <definedName name="IQ_BUDGET_RECEIPTS_FC_UNUSED_UNUSED_UNUSED">"c7701"</definedName>
    <definedName name="IQ_BUDGET_RECEIPTS_POP_FC_UNUSED_UNUSED_UNUSED">"c7921"</definedName>
    <definedName name="IQ_BUDGET_RECEIPTS_POP_UNUSED_UNUSED_UNUSED">"c7041"</definedName>
    <definedName name="IQ_BUDGET_RECEIPTS_UNUSED_UNUSED_UNUSED">"c6821"</definedName>
    <definedName name="IQ_BUDGET_RECEIPTS_YOY_FC_UNUSED_UNUSED_UNUSED">"c8141"</definedName>
    <definedName name="IQ_BUDGET_RECEIPTS_YOY_UNUSED_UNUSED_UNUSED">"c7261"</definedName>
    <definedName name="IQ_BUILDINGS">"c99"</definedName>
    <definedName name="IQ_BUS_SEG_PRIMARY_GIC">"c15584"</definedName>
    <definedName name="IQ_BUS_SEG_PRIMARY_GIC_ABS">"c15572"</definedName>
    <definedName name="IQ_BUS_SEG_SECONDARY_GIC">"c15585"</definedName>
    <definedName name="IQ_BUS_SEG_SECONDARY_GIC_ABS">"c15573"</definedName>
    <definedName name="IQ_BUSINESS_DESCRIPTION">"c322"</definedName>
    <definedName name="IQ_BV_ACT_OR_EST_REUT">"c5471"</definedName>
    <definedName name="IQ_BV_ACT_OR_EST_THOM">"c5308"</definedName>
    <definedName name="IQ_BV_EST_REUT">"c5403"</definedName>
    <definedName name="IQ_BV_EST_THOM">"c5147"</definedName>
    <definedName name="IQ_BV_HIGH_EST_REUT">"c5405"</definedName>
    <definedName name="IQ_BV_HIGH_EST_THOM">"c5149"</definedName>
    <definedName name="IQ_BV_LOW_EST_REUT">"c5406"</definedName>
    <definedName name="IQ_BV_LOW_EST_THOM">"c5150"</definedName>
    <definedName name="IQ_BV_MEDIAN_EST_REUT">"c5404"</definedName>
    <definedName name="IQ_BV_MEDIAN_EST_THOM">"c5148"</definedName>
    <definedName name="IQ_BV_NUM_EST_REUT">"c5407"</definedName>
    <definedName name="IQ_BV_NUM_EST_THOM">"c5151"</definedName>
    <definedName name="IQ_BV_OVER_SHARES">"c1349"</definedName>
    <definedName name="IQ_BV_SHARE">"c100"</definedName>
    <definedName name="IQ_BV_SHARE_ACT_OR_EST_REUT">"c5477"</definedName>
    <definedName name="IQ_BV_SHARE_EST_REUT">"c5439"</definedName>
    <definedName name="IQ_BV_SHARE_HIGH_EST_REUT">"c5441"</definedName>
    <definedName name="IQ_BV_SHARE_LOW_EST_REUT">"c5442"</definedName>
    <definedName name="IQ_BV_SHARE_MEDIAN_EST_REUT">"c5440"</definedName>
    <definedName name="IQ_BV_SHARE_NUM_EST_REUT">"c5443"</definedName>
    <definedName name="IQ_BV_SHARE_STDDEV_EST_REUT">"c5444"</definedName>
    <definedName name="IQ_BV_STDDEV_EST_REUT">"c5408"</definedName>
    <definedName name="IQ_BV_STDDEV_EST_THOM">"c5152"</definedName>
    <definedName name="IQ_CABLE_ARPU">"c2869"</definedName>
    <definedName name="IQ_CABLE_ARPU_ANALOG">"c2864"</definedName>
    <definedName name="IQ_CABLE_ARPU_BASIC">"c2866"</definedName>
    <definedName name="IQ_CABLE_ARPU_BBAND">"c2867"</definedName>
    <definedName name="IQ_CABLE_ARPU_DIG">"c2865"</definedName>
    <definedName name="IQ_CABLE_ARPU_PHONE">"c2868"</definedName>
    <definedName name="IQ_CABLE_BASIC_PENETRATION">"c2850"</definedName>
    <definedName name="IQ_CABLE_BBAND_PENETRATION">"c2852"</definedName>
    <definedName name="IQ_CABLE_BBAND_PENETRATION_THP">"c2851"</definedName>
    <definedName name="IQ_CABLE_CHURN">"c2874"</definedName>
    <definedName name="IQ_CABLE_CHURN_BASIC">"c2871"</definedName>
    <definedName name="IQ_CABLE_CHURN_BBAND">"c2872"</definedName>
    <definedName name="IQ_CABLE_CHURN_DIG">"c2870"</definedName>
    <definedName name="IQ_CABLE_CHURN_PHONE">"c2873"</definedName>
    <definedName name="IQ_CABLE_HOMES_PER_MILE">"c2849"</definedName>
    <definedName name="IQ_CABLE_HP_BBAND">"c2845"</definedName>
    <definedName name="IQ_CABLE_HP_DIG">"c2844"</definedName>
    <definedName name="IQ_CABLE_HP_PHONE">"c2846"</definedName>
    <definedName name="IQ_CABLE_MILES_PASSED">"c2848"</definedName>
    <definedName name="IQ_CABLE_OTHER_REV">"c2882"</definedName>
    <definedName name="IQ_CABLE_PHONE_PENETRATION">"c2853"</definedName>
    <definedName name="IQ_CABLE_PROGRAMMING_COSTS">"c2884"</definedName>
    <definedName name="IQ_CABLE_REV_ADVERT">"c2880"</definedName>
    <definedName name="IQ_CABLE_REV_ANALOG">"c2875"</definedName>
    <definedName name="IQ_CABLE_REV_BASIC">"c2877"</definedName>
    <definedName name="IQ_CABLE_REV_BBAND">"c2878"</definedName>
    <definedName name="IQ_CABLE_REV_COMMERCIAL">"c2881"</definedName>
    <definedName name="IQ_CABLE_REV_DIG">"c2876"</definedName>
    <definedName name="IQ_CABLE_REV_PHONE">"c2879"</definedName>
    <definedName name="IQ_CABLE_RGU">"c2863"</definedName>
    <definedName name="IQ_CABLE_SUBS_ANALOG">"c2855"</definedName>
    <definedName name="IQ_CABLE_SUBS_BASIC">"c2857"</definedName>
    <definedName name="IQ_CABLE_SUBS_BBAND">"c2858"</definedName>
    <definedName name="IQ_CABLE_SUBS_BUNDLED">"c2861"</definedName>
    <definedName name="IQ_CABLE_SUBS_DIG">"c2856"</definedName>
    <definedName name="IQ_CABLE_SUBS_NON_VIDEO">"c2860"</definedName>
    <definedName name="IQ_CABLE_SUBS_PHONE">"c2859"</definedName>
    <definedName name="IQ_CABLE_SUBS_TOTAL">"c2862"</definedName>
    <definedName name="IQ_CABLE_THP">"c2847"</definedName>
    <definedName name="IQ_CABLE_TOTAL_PENETRATION">"c2854"</definedName>
    <definedName name="IQ_CABLE_TOTAL_REV">"c2883"</definedName>
    <definedName name="IQ_CAL_Q">"c101"</definedName>
    <definedName name="IQ_CAL_Q_EST_REUT">"c6800"</definedName>
    <definedName name="IQ_CAL_Y">"c102"</definedName>
    <definedName name="IQ_CAL_Y_EST_REUT">"c6801"</definedName>
    <definedName name="IQ_CAPEX">"c103"</definedName>
    <definedName name="IQ_CAPEX_10YR_ANN_GROWTH">"c104"</definedName>
    <definedName name="IQ_CAPEX_1YR_ANN_GROWTH">"c105"</definedName>
    <definedName name="IQ_CAPEX_2YR_ANN_GROWTH">"c106"</definedName>
    <definedName name="IQ_CAPEX_3YR_ANN_GROWTH">"c107"</definedName>
    <definedName name="IQ_CAPEX_5YR_ANN_GROWTH">"c108"</definedName>
    <definedName name="IQ_CAPEX_7YR_ANN_GROWTH">"c109"</definedName>
    <definedName name="IQ_CAPEX_ACT_OR_EST_REUT">"c5474"</definedName>
    <definedName name="IQ_CAPEX_BNK">"c110"</definedName>
    <definedName name="IQ_CAPEX_BR">"c111"</definedName>
    <definedName name="IQ_CAPEX_EST_REUT">"c3969"</definedName>
    <definedName name="IQ_CAPEX_FIN">"c112"</definedName>
    <definedName name="IQ_CAPEX_HIGH_EST_REUT">"c3971"</definedName>
    <definedName name="IQ_CAPEX_INS">"c113"</definedName>
    <definedName name="IQ_CAPEX_LOW_EST_REUT">"c3972"</definedName>
    <definedName name="IQ_CAPEX_MEDIAN_EST_REUT">"c3970"</definedName>
    <definedName name="IQ_CAPEX_NUM_EST_REUT">"c3973"</definedName>
    <definedName name="IQ_CAPEX_STDDEV_EST_REUT">"c3974"</definedName>
    <definedName name="IQ_CAPEX_UTI">"c114"</definedName>
    <definedName name="IQ_CAPITAL_LEASE">"c1350"</definedName>
    <definedName name="IQ_CAPITAL_LEASES">"c115"</definedName>
    <definedName name="IQ_CAPITAL_LEASES_TOTAL">"c3031"</definedName>
    <definedName name="IQ_CAPITAL_LEASES_TOTAL_PCT">"c2506"</definedName>
    <definedName name="IQ_CAPITALIZED_INTEREST">"c2076"</definedName>
    <definedName name="IQ_CASH">"c1458"</definedName>
    <definedName name="IQ_CASH_ACQUIRE_CF">"c1630"</definedName>
    <definedName name="IQ_CASH_CONVERSION">"c117"</definedName>
    <definedName name="IQ_CASH_DIVIDENDS_NET_INCOME_FDIC">"c6738"</definedName>
    <definedName name="IQ_CASH_DUE_BANKS">"c1351"</definedName>
    <definedName name="IQ_CASH_EQUIV">"c118"</definedName>
    <definedName name="IQ_CASH_FINAN">"c119"</definedName>
    <definedName name="IQ_CASH_IN_PROCESS_FDIC">"c6386"</definedName>
    <definedName name="IQ_CASH_INTEREST">"c120"</definedName>
    <definedName name="IQ_CASH_INVEST">"c121"</definedName>
    <definedName name="IQ_CASH_OPER">"c122"</definedName>
    <definedName name="IQ_CASH_SEGREG">"c123"</definedName>
    <definedName name="IQ_CASH_SHARE">"c1911"</definedName>
    <definedName name="IQ_CASH_ST">"c1355"</definedName>
    <definedName name="IQ_CASH_ST_INVEST">"c124"</definedName>
    <definedName name="IQ_CASH_TAXES">"c125"</definedName>
    <definedName name="IQ_CCE_FDIC">"c6296"</definedName>
    <definedName name="IQ_CEDED_AH_EARNED">"c2743"</definedName>
    <definedName name="IQ_CEDED_CLAIM_EXP_INCUR">"c2756"</definedName>
    <definedName name="IQ_CEDED_CLAIM_EXP_PAID">"c2759"</definedName>
    <definedName name="IQ_CEDED_CLAIM_EXP_RES">"c2753"</definedName>
    <definedName name="IQ_CEDED_EARNED">"c2733"</definedName>
    <definedName name="IQ_CEDED_LIFE_EARNED">"c2738"</definedName>
    <definedName name="IQ_CEDED_LIFE_IN_FORCE">"c2768"</definedName>
    <definedName name="IQ_CEDED_PC_EARNED">"c2748"</definedName>
    <definedName name="IQ_CEDED_WRITTEN">"c2727"</definedName>
    <definedName name="IQ_CFO_10YR_ANN_GROWTH">"c126"</definedName>
    <definedName name="IQ_CFO_1YR_ANN_GROWTH">"c127"</definedName>
    <definedName name="IQ_CFO_2YR_ANN_GROWTH">"c128"</definedName>
    <definedName name="IQ_CFO_3YR_ANN_GROWTH">"c129"</definedName>
    <definedName name="IQ_CFO_5YR_ANN_GROWTH">"c130"</definedName>
    <definedName name="IQ_CFO_7YR_ANN_GROWTH">"c131"</definedName>
    <definedName name="IQ_CFO_CURRENT_LIAB">"c132"</definedName>
    <definedName name="IQ_CFPS_ACT_OR_EST">"c2217"</definedName>
    <definedName name="IQ_CFPS_ACT_OR_EST_REUT">"c5463"</definedName>
    <definedName name="IQ_CFPS_EST">"c1667"</definedName>
    <definedName name="IQ_CFPS_EST_REUT">"c3844"</definedName>
    <definedName name="IQ_CFPS_HIGH_EST">"c1669"</definedName>
    <definedName name="IQ_CFPS_HIGH_EST_REUT">"c3846"</definedName>
    <definedName name="IQ_CFPS_LOW_EST">"c1670"</definedName>
    <definedName name="IQ_CFPS_LOW_EST_REUT">"c3847"</definedName>
    <definedName name="IQ_CFPS_MEDIAN_EST">"c1668"</definedName>
    <definedName name="IQ_CFPS_MEDIAN_EST_REUT">"c3845"</definedName>
    <definedName name="IQ_CFPS_NUM_EST">"c1671"</definedName>
    <definedName name="IQ_CFPS_NUM_EST_REUT">"c3848"</definedName>
    <definedName name="IQ_CFPS_STDDEV_EST">"c1672"</definedName>
    <definedName name="IQ_CFPS_STDDEV_EST_REUT">"c3849"</definedName>
    <definedName name="IQ_CH">110000</definedName>
    <definedName name="IQ_CHANGE_AP">"c133"</definedName>
    <definedName name="IQ_CHANGE_AP_BNK">"c134"</definedName>
    <definedName name="IQ_CHANGE_AP_BR">"c135"</definedName>
    <definedName name="IQ_CHANGE_AP_FIN">"c136"</definedName>
    <definedName name="IQ_CHANGE_AP_INS">"c137"</definedName>
    <definedName name="IQ_CHANGE_AP_REIT">"c138"</definedName>
    <definedName name="IQ_CHANGE_AP_UTI">"c139"</definedName>
    <definedName name="IQ_CHANGE_AR">"c140"</definedName>
    <definedName name="IQ_CHANGE_AR_BNK">"c141"</definedName>
    <definedName name="IQ_CHANGE_AR_BR">"c142"</definedName>
    <definedName name="IQ_CHANGE_AR_FIN">"c143"</definedName>
    <definedName name="IQ_CHANGE_AR_INS">"c144"</definedName>
    <definedName name="IQ_CHANGE_AR_REIT">"c145"</definedName>
    <definedName name="IQ_CHANGE_AR_UTI">"c146"</definedName>
    <definedName name="IQ_CHANGE_DEF_TAX">"c147"</definedName>
    <definedName name="IQ_CHANGE_DEPOSIT_ACCT">"c148"</definedName>
    <definedName name="IQ_CHANGE_INC_TAX">"c149"</definedName>
    <definedName name="IQ_CHANGE_INS_RES_LIAB">"c150"</definedName>
    <definedName name="IQ_CHANGE_INVENT_REAL_APR_FC_UNUSED_UNUSED_UNUSED">"c8500"</definedName>
    <definedName name="IQ_CHANGE_INVENT_REAL_APR_UNUSED_UNUSED_UNUSED">"c7620"</definedName>
    <definedName name="IQ_CHANGE_INVENT_REAL_FC_UNUSED_UNUSED_UNUSED">"c7840"</definedName>
    <definedName name="IQ_CHANGE_INVENT_REAL_POP_FC_UNUSED_UNUSED_UNUSED">"c8060"</definedName>
    <definedName name="IQ_CHANGE_INVENT_REAL_POP_UNUSED_UNUSED_UNUSED">"c7180"</definedName>
    <definedName name="IQ_CHANGE_INVENT_REAL_UNUSED_UNUSED_UNUSED">"c6960"</definedName>
    <definedName name="IQ_CHANGE_INVENT_REAL_YOY_FC_UNUSED_UNUSED_UNUSED">"c8280"</definedName>
    <definedName name="IQ_CHANGE_INVENT_REAL_YOY_UNUSED_UNUSED_UNUSED">"c7400"</definedName>
    <definedName name="IQ_CHANGE_INVENTORY">"c151"</definedName>
    <definedName name="IQ_CHANGE_NET_WORKING_CAPITAL">"c1909"</definedName>
    <definedName name="IQ_CHANGE_OTHER_NET_OPER_ASSETS_BR">"c3595"</definedName>
    <definedName name="IQ_CHANGE_OTHER_WORK_CAP">"c152"</definedName>
    <definedName name="IQ_CHANGE_OTHER_WORK_CAP_BNK">"c153"</definedName>
    <definedName name="IQ_CHANGE_OTHER_WORK_CAP_BR">"c154"</definedName>
    <definedName name="IQ_CHANGE_OTHER_WORK_CAP_FIN">"c155"</definedName>
    <definedName name="IQ_CHANGE_OTHER_WORK_CAP_INS">"c156"</definedName>
    <definedName name="IQ_CHANGE_OTHER_WORK_CAP_REIT">"c157"</definedName>
    <definedName name="IQ_CHANGE_OTHER_WORK_CAP_UTI">"c158"</definedName>
    <definedName name="IQ_CHANGE_TRADING_ASSETS">"c159"</definedName>
    <definedName name="IQ_CHANGE_UNEARN_REV">"c160"</definedName>
    <definedName name="IQ_CHANGE_WORK_CAP">"c161"</definedName>
    <definedName name="IQ_CHANGES_WORK_CAP">"c1357"</definedName>
    <definedName name="IQ_CHARGE_OFFS_1_4_FAMILY_FDIC">"c6756"</definedName>
    <definedName name="IQ_CHARGE_OFFS_1_4_FAMILY_LOANS_FDIC">"c6714"</definedName>
    <definedName name="IQ_CHARGE_OFFS_AUTO_LOANS_FDIC">"c6708"</definedName>
    <definedName name="IQ_CHARGE_OFFS_CL_LOANS_FDIC">"c6709"</definedName>
    <definedName name="IQ_CHARGE_OFFS_COMMERCIAL_INDUSTRIAL_FDIC">"c6759"</definedName>
    <definedName name="IQ_CHARGE_OFFS_COMMERCIAL_RE_FDIC">"c6754"</definedName>
    <definedName name="IQ_CHARGE_OFFS_COMMERCIAL_RE_NOT_SECURED_FDIC">"c6764"</definedName>
    <definedName name="IQ_CHARGE_OFFS_CONSTRUCTION_DEVELOPMENT_FDIC">"c6753"</definedName>
    <definedName name="IQ_CHARGE_OFFS_CREDIT_CARDS_FDIC">"c6761"</definedName>
    <definedName name="IQ_CHARGE_OFFS_CREDIT_CARDS_RECEIVABLES_FDIC">"c6711"</definedName>
    <definedName name="IQ_CHARGE_OFFS_GROSS">"c162"</definedName>
    <definedName name="IQ_CHARGE_OFFS_HOME_EQUITY_FDIC">"c6757"</definedName>
    <definedName name="IQ_CHARGE_OFFS_HOME_EQUITY_LINES_FDIC">"c6712"</definedName>
    <definedName name="IQ_CHARGE_OFFS_INDIVIDUALS_FDIC">"c6760"</definedName>
    <definedName name="IQ_CHARGE_OFFS_MULTI_FAMILY_FDIC">"c6755"</definedName>
    <definedName name="IQ_CHARGE_OFFS_NET">"c163"</definedName>
    <definedName name="IQ_CHARGE_OFFS_OTHER_1_4_FAMILY_FDIC">"c6758"</definedName>
    <definedName name="IQ_CHARGE_OFFS_OTHER_CONSUMER_LOANS_FDIC">"c6710"</definedName>
    <definedName name="IQ_CHARGE_OFFS_OTHER_INDIVIDUAL_FDIC">"c6762"</definedName>
    <definedName name="IQ_CHARGE_OFFS_OTHER_LOANS_FDIC">"c6763"</definedName>
    <definedName name="IQ_CHARGE_OFFS_OTHER_LOANS_OTHER_FDIC">"c6713"</definedName>
    <definedName name="IQ_CHARGE_OFFS_RE_LOANS_FDIC">"c6752"</definedName>
    <definedName name="IQ_CHARGE_OFFS_RECOVERED">"c164"</definedName>
    <definedName name="IQ_CHARGE_OFFS_TOTAL_AVG_LOANS">"c165"</definedName>
    <definedName name="IQ_CITY">"c166"</definedName>
    <definedName name="IQ_CL_DUE_AFTER_FIVE">"c167"</definedName>
    <definedName name="IQ_CL_DUE_CY">"c168"</definedName>
    <definedName name="IQ_CL_DUE_CY1">"c169"</definedName>
    <definedName name="IQ_CL_DUE_CY2">"c170"</definedName>
    <definedName name="IQ_CL_DUE_CY3">"c171"</definedName>
    <definedName name="IQ_CL_DUE_CY4">"c172"</definedName>
    <definedName name="IQ_CL_DUE_NEXT_FIVE">"c173"</definedName>
    <definedName name="IQ_CL_OBLIGATION_IMMEDIATE">"c2253"</definedName>
    <definedName name="IQ_CLASSA_OPTIONS_BEG_OS">"c2679"</definedName>
    <definedName name="IQ_CLASSA_OPTIONS_CANCELLED">"c2682"</definedName>
    <definedName name="IQ_CLASSA_OPTIONS_END_OS">"c2683"</definedName>
    <definedName name="IQ_CLASSA_OPTIONS_EXERCISED">"c2681"</definedName>
    <definedName name="IQ_CLASSA_OPTIONS_GRANTED">"c2680"</definedName>
    <definedName name="IQ_CLASSA_OPTIONS_STRIKE_PRICE_OS">"c2684"</definedName>
    <definedName name="IQ_CLASSA_OUTSTANDING_BS_DATE">"c1971"</definedName>
    <definedName name="IQ_CLASSA_OUTSTANDING_FILING_DATE">"c1973"</definedName>
    <definedName name="IQ_CLASSA_STRIKE_PRICE_GRANTED">"c2685"</definedName>
    <definedName name="IQ_CLASSA_WARRANTS_BEG_OS">"c2705"</definedName>
    <definedName name="IQ_CLASSA_WARRANTS_CANCELLED">"c2708"</definedName>
    <definedName name="IQ_CLASSA_WARRANTS_END_OS">"c2709"</definedName>
    <definedName name="IQ_CLASSA_WARRANTS_EXERCISED">"c2707"</definedName>
    <definedName name="IQ_CLASSA_WARRANTS_ISSUED">"c2706"</definedName>
    <definedName name="IQ_CLASSA_WARRANTS_STRIKE_PRICE_ISSUED">"c2711"</definedName>
    <definedName name="IQ_CLASSA_WARRANTS_STRIKE_PRICE_OS">"c2710"</definedName>
    <definedName name="IQ_CLASSB_OUTSTANDING_BS_DATE">"c1972"</definedName>
    <definedName name="IQ_CLASSB_OUTSTANDING_FILING_DATE">"c1974"</definedName>
    <definedName name="IQ_CLOSEPRICE">"c174"</definedName>
    <definedName name="IQ_CLOSEPRICE_ADJ">"c2115"</definedName>
    <definedName name="IQ_CMO_FDIC">"c6406"</definedName>
    <definedName name="IQ_COGS">"c175"</definedName>
    <definedName name="IQ_COLLECTION_DOMESTIC_FDIC">"c6387"</definedName>
    <definedName name="IQ_COMBINED_RATIO">"c176"</definedName>
    <definedName name="IQ_COMMERCIAL_BANKS_DEPOSITS_FOREIGN_FDIC">"c6480"</definedName>
    <definedName name="IQ_COMMERCIAL_BANKS_LOANS_FDIC">"c6434"</definedName>
    <definedName name="IQ_COMMERCIAL_BANKS_NONTRANSACTION_ACCOUNTS_FDIC">"c6548"</definedName>
    <definedName name="IQ_COMMERCIAL_BANKS_TOTAL_DEPOSITS_FDIC">"c6474"</definedName>
    <definedName name="IQ_COMMERCIAL_BANKS_TOTAL_LOANS_FOREIGN_FDIC">"c6444"</definedName>
    <definedName name="IQ_COMMERCIAL_BANKS_TRANSACTION_ACCOUNTS_FDIC">"c6540"</definedName>
    <definedName name="IQ_COMMERCIAL_DOM">"c177"</definedName>
    <definedName name="IQ_COMMERCIAL_FIRE_WRITTEN">"c178"</definedName>
    <definedName name="IQ_COMMERCIAL_INDUSTRIAL_CHARGE_OFFS_FDIC">"c6598"</definedName>
    <definedName name="IQ_COMMERCIAL_INDUSTRIAL_LOANS_NET_FDIC">"c6317"</definedName>
    <definedName name="IQ_COMMERCIAL_INDUSTRIAL_NET_CHARGE_OFFS_FDIC">"c6636"</definedName>
    <definedName name="IQ_COMMERCIAL_INDUSTRIAL_RECOVERIES_FDIC">"c6617"</definedName>
    <definedName name="IQ_COMMERCIAL_INDUSTRIAL_TOTAL_LOANS_FOREIGN_FDIC">"c6451"</definedName>
    <definedName name="IQ_COMMERCIAL_MORT">"c179"</definedName>
    <definedName name="IQ_COMMERCIAL_RE_CONSTRUCTION_LAND_DEV_FDIC">"c6526"</definedName>
    <definedName name="IQ_COMMERCIAL_RE_LOANS_FDIC">"c6312"</definedName>
    <definedName name="IQ_COMMISS_FEES">"c180"</definedName>
    <definedName name="IQ_COMMISSION_DEF">"c181"</definedName>
    <definedName name="IQ_COMMITMENTS_MATURITY_EXCEEDING_1YR_FDIC">"c6531"</definedName>
    <definedName name="IQ_COMMITMENTS_NOT_SECURED_RE_FDIC">"c6528"</definedName>
    <definedName name="IQ_COMMITMENTS_SECURED_RE_FDIC">"c6527"</definedName>
    <definedName name="IQ_COMMODITY_EXPOSURES_FDIC">"c6665"</definedName>
    <definedName name="IQ_COMMON">"c182"</definedName>
    <definedName name="IQ_COMMON_APIC">"c183"</definedName>
    <definedName name="IQ_COMMON_APIC_BNK">"c184"</definedName>
    <definedName name="IQ_COMMON_APIC_BR">"c185"</definedName>
    <definedName name="IQ_COMMON_APIC_FIN">"c186"</definedName>
    <definedName name="IQ_COMMON_APIC_INS">"c187"</definedName>
    <definedName name="IQ_COMMON_APIC_REIT">"c188"</definedName>
    <definedName name="IQ_COMMON_APIC_UTI">"c189"</definedName>
    <definedName name="IQ_COMMON_DIV">"c3006"</definedName>
    <definedName name="IQ_COMMON_DIV_CF">"c190"</definedName>
    <definedName name="IQ_COMMON_EQUITY_10YR_ANN_GROWTH">"c191"</definedName>
    <definedName name="IQ_COMMON_EQUITY_1YR_ANN_GROWTH">"c192"</definedName>
    <definedName name="IQ_COMMON_EQUITY_2YR_ANN_GROWTH">"c193"</definedName>
    <definedName name="IQ_COMMON_EQUITY_3YR_ANN_GROWTH">"c194"</definedName>
    <definedName name="IQ_COMMON_EQUITY_5YR_ANN_GROWTH">"c195"</definedName>
    <definedName name="IQ_COMMON_EQUITY_7YR_ANN_GROWTH">"c196"</definedName>
    <definedName name="IQ_COMMON_FDIC">"c6350"</definedName>
    <definedName name="IQ_COMMON_ISSUED">"c197"</definedName>
    <definedName name="IQ_COMMON_ISSUED_BNK">"c198"</definedName>
    <definedName name="IQ_COMMON_ISSUED_BR">"c199"</definedName>
    <definedName name="IQ_COMMON_ISSUED_FIN">"c200"</definedName>
    <definedName name="IQ_COMMON_ISSUED_INS">"c201"</definedName>
    <definedName name="IQ_COMMON_ISSUED_REIT">"c202"</definedName>
    <definedName name="IQ_COMMON_ISSUED_UTI">"c203"</definedName>
    <definedName name="IQ_COMMON_PER_ADR">"c204"</definedName>
    <definedName name="IQ_COMMON_PREF_DIV_CF">"c205"</definedName>
    <definedName name="IQ_COMMON_REP">"c206"</definedName>
    <definedName name="IQ_COMMON_REP_BNK">"c207"</definedName>
    <definedName name="IQ_COMMON_REP_BR">"c208"</definedName>
    <definedName name="IQ_COMMON_REP_FIN">"c209"</definedName>
    <definedName name="IQ_COMMON_REP_INS">"c210"</definedName>
    <definedName name="IQ_COMMON_REP_REIT">"c211"</definedName>
    <definedName name="IQ_COMMON_REP_UTI">"c212"</definedName>
    <definedName name="IQ_COMMON_STOCK">"c1358"</definedName>
    <definedName name="IQ_COMP_BENEFITS">"c213"</definedName>
    <definedName name="IQ_COMPANY_ADDRESS">"c214"</definedName>
    <definedName name="IQ_COMPANY_NAME">"c215"</definedName>
    <definedName name="IQ_COMPANY_NAME_LONG">"c1585"</definedName>
    <definedName name="IQ_COMPANY_PHONE">"c216"</definedName>
    <definedName name="IQ_COMPANY_STATUS">"c2097"</definedName>
    <definedName name="IQ_COMPANY_STREET1">"c217"</definedName>
    <definedName name="IQ_COMPANY_STREET2">"c218"</definedName>
    <definedName name="IQ_COMPANY_TICKER">"c219"</definedName>
    <definedName name="IQ_COMPANY_TYPE">"c2096"</definedName>
    <definedName name="IQ_COMPANY_WEBSITE">"c220"</definedName>
    <definedName name="IQ_COMPANY_ZIP">"c221"</definedName>
    <definedName name="IQ_CONSTRUCTION_DEV_LOANS_FDIC">"c6313"</definedName>
    <definedName name="IQ_CONSTRUCTION_LAND_DEVELOPMENT_CHARGE_OFFS_FDIC">"c6594"</definedName>
    <definedName name="IQ_CONSTRUCTION_LAND_DEVELOPMENT_NET_CHARGE_OFFS_FDIC">"c6632"</definedName>
    <definedName name="IQ_CONSTRUCTION_LAND_DEVELOPMENT_RECOVERIES_FDIC">"c6613"</definedName>
    <definedName name="IQ_CONSTRUCTION_LOANS">"c222"</definedName>
    <definedName name="IQ_CONSUMER_LOANS">"c223"</definedName>
    <definedName name="IQ_CONTRACTS_OTHER_COMMODITIES_EQUITIES_FDIC">"c6522"</definedName>
    <definedName name="IQ_CONTRACTS_OTHER_COMMODITIES_EQUITIES._FDIC">"c6522"</definedName>
    <definedName name="IQ_CONV_RATE">"c2192"</definedName>
    <definedName name="IQ_CONVERT">"c2536"</definedName>
    <definedName name="IQ_CONVERT_DEBT">"c224"</definedName>
    <definedName name="IQ_CONVERT_PCT">"c2537"</definedName>
    <definedName name="IQ_CONVEYED_TO_OTHERS_FDIC">"c6534"</definedName>
    <definedName name="IQ_CORE_CAPITAL_RATIO_FDIC">"c6745"</definedName>
    <definedName name="IQ_CORP_GOODS_PRICE_INDEX_APR_FC_UNUSED_UNUSED_UNUSED">"c8381"</definedName>
    <definedName name="IQ_CORP_GOODS_PRICE_INDEX_APR_UNUSED_UNUSED_UNUSED">"c7501"</definedName>
    <definedName name="IQ_CORP_GOODS_PRICE_INDEX_FC_UNUSED_UNUSED_UNUSED">"c7721"</definedName>
    <definedName name="IQ_CORP_GOODS_PRICE_INDEX_POP_FC_UNUSED_UNUSED_UNUSED">"c7941"</definedName>
    <definedName name="IQ_CORP_GOODS_PRICE_INDEX_POP_UNUSED_UNUSED_UNUSED">"c7061"</definedName>
    <definedName name="IQ_CORP_GOODS_PRICE_INDEX_UNUSED_UNUSED_UNUSED">"c6841"</definedName>
    <definedName name="IQ_CORP_GOODS_PRICE_INDEX_YOY_FC_UNUSED_UNUSED_UNUSED">"c8161"</definedName>
    <definedName name="IQ_CORP_GOODS_PRICE_INDEX_YOY_UNUSED_UNUSED_UNUSED">"c7281"</definedName>
    <definedName name="IQ_COST_BORROWING">"c2936"</definedName>
    <definedName name="IQ_COST_BORROWINGS">"c225"</definedName>
    <definedName name="IQ_COST_OF_FUNDING_ASSETS_FDIC">"c6725"</definedName>
    <definedName name="IQ_COST_REV">"c226"</definedName>
    <definedName name="IQ_COST_REVENUE">"c1359"</definedName>
    <definedName name="IQ_COST_SAVINGS">"c227"</definedName>
    <definedName name="IQ_COST_SERVICE">"c228"</definedName>
    <definedName name="IQ_COST_TOTAL_BORROWINGS">"c229"</definedName>
    <definedName name="IQ_COUNTRY_NAME">"c230"</definedName>
    <definedName name="IQ_COVERED_POPS">"c2124"</definedName>
    <definedName name="IQ_CP">"c2495"</definedName>
    <definedName name="IQ_CP_PCT">"c2496"</definedName>
    <definedName name="IQ_CQ">5000</definedName>
    <definedName name="IQ_CREDIT_CARD_CHARGE_OFFS_FDIC">"c6652"</definedName>
    <definedName name="IQ_CREDIT_CARD_FEE">"c231"</definedName>
    <definedName name="IQ_CREDIT_CARD_FEE_BNK">"c231"</definedName>
    <definedName name="IQ_CREDIT_CARD_FEE_FIN">"c1583"</definedName>
    <definedName name="IQ_CREDIT_CARD_LINES_FDIC">"c6525"</definedName>
    <definedName name="IQ_CREDIT_CARD_LOANS_FDIC">"c6319"</definedName>
    <definedName name="IQ_CREDIT_CARD_NET_CHARGE_OFFS_FDIC">"c6654"</definedName>
    <definedName name="IQ_CREDIT_CARD_RECOVERIES_FDIC">"c6653"</definedName>
    <definedName name="IQ_CREDIT_LOSS_CF">"c232"</definedName>
    <definedName name="IQ_CREDIT_LOSS_PROVISION_NET_CHARGE_OFFS_FDIC">"c6734"</definedName>
    <definedName name="IQ_CUMULATIVE_SPLIT_FACTOR">"c2094"</definedName>
    <definedName name="IQ_CURR_ACCT_BALANCE_APR_FC_UNUSED_UNUSED_UNUSED">"c8387"</definedName>
    <definedName name="IQ_CURR_ACCT_BALANCE_APR_UNUSED_UNUSED_UNUSED">"c7507"</definedName>
    <definedName name="IQ_CURR_ACCT_BALANCE_FC_UNUSED_UNUSED_UNUSED">"c7727"</definedName>
    <definedName name="IQ_CURR_ACCT_BALANCE_POP_FC_UNUSED_UNUSED_UNUSED">"c7947"</definedName>
    <definedName name="IQ_CURR_ACCT_BALANCE_POP_UNUSED_UNUSED_UNUSED">"c7067"</definedName>
    <definedName name="IQ_CURR_ACCT_BALANCE_UNUSED_UNUSED_UNUSED">"c6847"</definedName>
    <definedName name="IQ_CURR_ACCT_BALANCE_YOY_FC_UNUSED_UNUSED_UNUSED">"c8167"</definedName>
    <definedName name="IQ_CURR_ACCT_BALANCE_YOY_UNUSED_UNUSED_UNUSED">"c7287"</definedName>
    <definedName name="IQ_CURR_DOMESTIC_TAXES">"c2074"</definedName>
    <definedName name="IQ_CURR_FOREIGN_TAXES">"c2075"</definedName>
    <definedName name="IQ_CURRENCY_COIN_DOMESTIC_FDIC">"c6388"</definedName>
    <definedName name="IQ_CURRENCY_FACTOR_BS">"c233"</definedName>
    <definedName name="IQ_CURRENCY_FACTOR_IS">"c234"</definedName>
    <definedName name="IQ_CURRENCY_GAIN">"c235"</definedName>
    <definedName name="IQ_CURRENCY_GAIN_BR">"c236"</definedName>
    <definedName name="IQ_CURRENCY_GAIN_FIN">"c237"</definedName>
    <definedName name="IQ_CURRENCY_GAIN_INS">"c238"</definedName>
    <definedName name="IQ_CURRENCY_GAIN_REIT">"c239"</definedName>
    <definedName name="IQ_CURRENCY_GAIN_UTI">"c240"</definedName>
    <definedName name="IQ_CURRENT_PORT">"c241"</definedName>
    <definedName name="IQ_CURRENT_PORT_BNK">"c242"</definedName>
    <definedName name="IQ_CURRENT_PORT_DEBT">"c243"</definedName>
    <definedName name="IQ_CURRENT_PORT_DEBT_BNK">"c244"</definedName>
    <definedName name="IQ_CURRENT_PORT_DEBT_BR">"c1567"</definedName>
    <definedName name="IQ_CURRENT_PORT_DEBT_FIN">"c1568"</definedName>
    <definedName name="IQ_CURRENT_PORT_DEBT_INS">"c1569"</definedName>
    <definedName name="IQ_CURRENT_PORT_DEBT_REIT">"c1570"</definedName>
    <definedName name="IQ_CURRENT_PORT_DEBT_UTI">"c1571"</definedName>
    <definedName name="IQ_CURRENT_PORT_LEASES">"c245"</definedName>
    <definedName name="IQ_CURRENT_PORT_PCT">"c2541"</definedName>
    <definedName name="IQ_CURRENT_RATIO">"c246"</definedName>
    <definedName name="IQ_CY">10000</definedName>
    <definedName name="IQ_DA">"c247"</definedName>
    <definedName name="IQ_DA_BR">"c248"</definedName>
    <definedName name="IQ_DA_CF">"c249"</definedName>
    <definedName name="IQ_DA_CF_BNK">"c250"</definedName>
    <definedName name="IQ_DA_CF_BR">"c251"</definedName>
    <definedName name="IQ_DA_CF_FIN">"c252"</definedName>
    <definedName name="IQ_DA_CF_INS">"c253"</definedName>
    <definedName name="IQ_DA_CF_REIT">"c254"</definedName>
    <definedName name="IQ_DA_CF_UTI">"c255"</definedName>
    <definedName name="IQ_DA_FIN">"c256"</definedName>
    <definedName name="IQ_DA_INS">"c257"</definedName>
    <definedName name="IQ_DA_REIT">"c258"</definedName>
    <definedName name="IQ_DA_SUPPL">"c259"</definedName>
    <definedName name="IQ_DA_SUPPL_BR">"c260"</definedName>
    <definedName name="IQ_DA_SUPPL_CF">"c261"</definedName>
    <definedName name="IQ_DA_SUPPL_CF_BNK">"c262"</definedName>
    <definedName name="IQ_DA_SUPPL_CF_BR">"c263"</definedName>
    <definedName name="IQ_DA_SUPPL_CF_FIN">"c264"</definedName>
    <definedName name="IQ_DA_SUPPL_CF_INS">"c265"</definedName>
    <definedName name="IQ_DA_SUPPL_CF_REIT">"c266"</definedName>
    <definedName name="IQ_DA_SUPPL_CF_UTI">"c267"</definedName>
    <definedName name="IQ_DA_SUPPL_FIN">"c268"</definedName>
    <definedName name="IQ_DA_SUPPL_INS">"c269"</definedName>
    <definedName name="IQ_DA_SUPPL_REIT">"c270"</definedName>
    <definedName name="IQ_DA_SUPPL_UTI">"c271"</definedName>
    <definedName name="IQ_DA_UTI">"c272"</definedName>
    <definedName name="IQ_DAILY">500000</definedName>
    <definedName name="IQ_DAYS_COVER_SHORT">"c1578"</definedName>
    <definedName name="IQ_DAYS_INVENTORY_OUT">"c273"</definedName>
    <definedName name="IQ_DAYS_PAY_OUTST">"c1362"</definedName>
    <definedName name="IQ_DAYS_PAYABLE_OUT">"c274"</definedName>
    <definedName name="IQ_DAYS_SALES_OUT">"c275"</definedName>
    <definedName name="IQ_DAYS_SALES_OUTST">"c1363"</definedName>
    <definedName name="IQ_DEBT_ADJ">"c2515"</definedName>
    <definedName name="IQ_DEBT_ADJ_PCT">"c2516"</definedName>
    <definedName name="IQ_DEBT_EQUIV_NET_PBO">"c2938"</definedName>
    <definedName name="IQ_DEBT_EQUIV_OPER_LEASE">"c2935"</definedName>
    <definedName name="IQ_DEF_ACQ_CST">"c1364"</definedName>
    <definedName name="IQ_DEF_AMORT">"c276"</definedName>
    <definedName name="IQ_DEF_AMORT_BNK">"c277"</definedName>
    <definedName name="IQ_DEF_AMORT_BR">"c278"</definedName>
    <definedName name="IQ_DEF_AMORT_FIN">"c279"</definedName>
    <definedName name="IQ_DEF_AMORT_INS">"c280"</definedName>
    <definedName name="IQ_DEF_AMORT_REIT">"c281"</definedName>
    <definedName name="IQ_DEF_AMORT_UTI">"c282"</definedName>
    <definedName name="IQ_DEF_BENEFIT_INTEREST_COST">"c283"</definedName>
    <definedName name="IQ_DEF_BENEFIT_INTEREST_COST_DOMESTIC">"c2652"</definedName>
    <definedName name="IQ_DEF_BENEFIT_INTEREST_COST_FOREIGN">"c2660"</definedName>
    <definedName name="IQ_DEF_BENEFIT_OTHER_COST">"c284"</definedName>
    <definedName name="IQ_DEF_BENEFIT_OTHER_COST_DOMESTIC">"c2654"</definedName>
    <definedName name="IQ_DEF_BENEFIT_OTHER_COST_FOREIGN">"c2662"</definedName>
    <definedName name="IQ_DEF_BENEFIT_ROA">"c285"</definedName>
    <definedName name="IQ_DEF_BENEFIT_ROA_DOMESTIC">"c2653"</definedName>
    <definedName name="IQ_DEF_BENEFIT_ROA_FOREIGN">"c2661"</definedName>
    <definedName name="IQ_DEF_BENEFIT_SERVICE_COST">"c286"</definedName>
    <definedName name="IQ_DEF_BENEFIT_SERVICE_COST_DOMESTIC">"c2651"</definedName>
    <definedName name="IQ_DEF_BENEFIT_SERVICE_COST_FOREIGN">"c2659"</definedName>
    <definedName name="IQ_DEF_BENEFIT_TOTAL_COST">"c287"</definedName>
    <definedName name="IQ_DEF_BENEFIT_TOTAL_COST_DOMESTIC">"c2655"</definedName>
    <definedName name="IQ_DEF_BENEFIT_TOTAL_COST_FOREIGN">"c2663"</definedName>
    <definedName name="IQ_DEF_CHARGES_BR">"c288"</definedName>
    <definedName name="IQ_DEF_CHARGES_CF">"c289"</definedName>
    <definedName name="IQ_DEF_CHARGES_FIN">"c290"</definedName>
    <definedName name="IQ_DEF_CHARGES_INS">"c291"</definedName>
    <definedName name="IQ_DEF_CHARGES_LT">"c292"</definedName>
    <definedName name="IQ_DEF_CHARGES_LT_BNK">"c293"</definedName>
    <definedName name="IQ_DEF_CHARGES_LT_BR">"c294"</definedName>
    <definedName name="IQ_DEF_CHARGES_LT_FIN">"c295"</definedName>
    <definedName name="IQ_DEF_CHARGES_LT_INS">"c296"</definedName>
    <definedName name="IQ_DEF_CHARGES_LT_REIT">"c297"</definedName>
    <definedName name="IQ_DEF_CHARGES_LT_UTI">"c298"</definedName>
    <definedName name="IQ_DEF_CHARGES_REIT">"c299"</definedName>
    <definedName name="IQ_DEF_CONTRIBUTION_TOTAL_COST">"c300"</definedName>
    <definedName name="IQ_DEF_INC_TAX">"c1365"</definedName>
    <definedName name="IQ_DEF_POLICY_ACQ_COSTS">"c301"</definedName>
    <definedName name="IQ_DEF_POLICY_ACQ_COSTS_CF">"c302"</definedName>
    <definedName name="IQ_DEF_POLICY_AMORT">"c303"</definedName>
    <definedName name="IQ_DEF_TAX_ASSET_LT_BR">"c304"</definedName>
    <definedName name="IQ_DEF_TAX_ASSET_LT_FIN">"c305"</definedName>
    <definedName name="IQ_DEF_TAX_ASSET_LT_INS">"c306"</definedName>
    <definedName name="IQ_DEF_TAX_ASSET_LT_REIT">"c307"</definedName>
    <definedName name="IQ_DEF_TAX_ASSET_LT_UTI">"c308"</definedName>
    <definedName name="IQ_DEF_TAX_ASSETS_CURRENT">"c309"</definedName>
    <definedName name="IQ_DEF_TAX_ASSETS_LT">"c310"</definedName>
    <definedName name="IQ_DEF_TAX_ASSETS_LT_BNK">"c311"</definedName>
    <definedName name="IQ_DEF_TAX_LIAB_CURRENT">"c312"</definedName>
    <definedName name="IQ_DEF_TAX_LIAB_LT">"c313"</definedName>
    <definedName name="IQ_DEF_TAX_LIAB_LT_BNK">"c314"</definedName>
    <definedName name="IQ_DEF_TAX_LIAB_LT_BR">"c315"</definedName>
    <definedName name="IQ_DEF_TAX_LIAB_LT_FIN">"c316"</definedName>
    <definedName name="IQ_DEF_TAX_LIAB_LT_INS">"c317"</definedName>
    <definedName name="IQ_DEF_TAX_LIAB_LT_REIT">"c318"</definedName>
    <definedName name="IQ_DEF_TAX_LIAB_LT_UTI">"c319"</definedName>
    <definedName name="IQ_DEFERRED_DOMESTIC_TAXES">"c2077"</definedName>
    <definedName name="IQ_DEFERRED_FOREIGN_TAXES">"c2078"</definedName>
    <definedName name="IQ_DEFERRED_INC_TAX">"c1447"</definedName>
    <definedName name="IQ_DEFERRED_TAXES">"c1356"</definedName>
    <definedName name="IQ_DEMAND_DEP">"c320"</definedName>
    <definedName name="IQ_DEMAND_DEPOSITS_FDIC">"c6489"</definedName>
    <definedName name="IQ_DEPOSIT_ACCOUNTS_LESS_THAN_100K_FDIC">"c6494"</definedName>
    <definedName name="IQ_DEPOSIT_ACCOUNTS_MORE_THAN_100K_FDIC">"c6492"</definedName>
    <definedName name="IQ_DEPOSITORY_INSTITUTIONS_CHARGE_OFFS_FDIC">"c6596"</definedName>
    <definedName name="IQ_DEPOSITORY_INSTITUTIONS_NET_CHARGE_OFFS_FDIC">"c6634"</definedName>
    <definedName name="IQ_DEPOSITORY_INSTITUTIONS_RECOVERIES_FDIC">"c6615"</definedName>
    <definedName name="IQ_DEPOSITS_FIN">"c321"</definedName>
    <definedName name="IQ_DEPOSITS_HELD_DOMESTIC_FDIC">"c6340"</definedName>
    <definedName name="IQ_DEPOSITS_HELD_FOREIGN_FDIC">"c6341"</definedName>
    <definedName name="IQ_DEPOSITS_LESS_THAN_100K_AFTER_THREE_YEARS_FDIC">"c6464"</definedName>
    <definedName name="IQ_DEPOSITS_LESS_THAN_100K_THREE_MONTHS_FDIC">"c6461"</definedName>
    <definedName name="IQ_DEPOSITS_LESS_THAN_100K_THREE_YEARS_FDIC">"c6463"</definedName>
    <definedName name="IQ_DEPOSITS_LESS_THAN_100K_TWELVE_MONTHS_FDIC">"c6462"</definedName>
    <definedName name="IQ_DEPOSITS_MORE_THAN_100K_AFTER_THREE_YEARS_FDIC">"c6469"</definedName>
    <definedName name="IQ_DEPOSITS_MORE_THAN_100K_THREE_MONTHS_FDIC">"c6466"</definedName>
    <definedName name="IQ_DEPOSITS_MORE_THAN_100K_THREE_YEARS_FDIC">"c6468"</definedName>
    <definedName name="IQ_DEPOSITS_MORE_THAN_100K_TWELVE_MONTHS_FDIC">"c6467"</definedName>
    <definedName name="IQ_DEPRE_AMORT">"c1360"</definedName>
    <definedName name="IQ_DEPRE_AMORT_SUPPL">"c1593"</definedName>
    <definedName name="IQ_DEPRE_DEPLE">"c1361"</definedName>
    <definedName name="IQ_DEPRE_SUPP">"c1443"</definedName>
    <definedName name="IQ_DERIVATIVES_FDIC">"c6523"</definedName>
    <definedName name="IQ_DESCRIPTION_LONG">"c1520"</definedName>
    <definedName name="IQ_DEVELOP_LAND">"c323"</definedName>
    <definedName name="IQ_DIFF_LASTCLOSE_TARGET_PRICE">"c1854"</definedName>
    <definedName name="IQ_DIFF_LASTCLOSE_TARGET_PRICE_REUT">"c5436"</definedName>
    <definedName name="IQ_DILUT_ADJUST">"c1621"</definedName>
    <definedName name="IQ_DILUT_EPS_EXCL">"c324"</definedName>
    <definedName name="IQ_DILUT_EPS_INCL">"c325"</definedName>
    <definedName name="IQ_DILUT_EPS_NORM">"c1903"</definedName>
    <definedName name="IQ_DILUT_NI">"c2079"</definedName>
    <definedName name="IQ_DILUT_NORMAL_EPS">"c1594"</definedName>
    <definedName name="IQ_DILUT_WEIGHT">"c326"</definedName>
    <definedName name="IQ_DIRECT_AH_EARNED">"c2740"</definedName>
    <definedName name="IQ_DIRECT_EARNED">"c2730"</definedName>
    <definedName name="IQ_DIRECT_LIFE_EARNED">"c2735"</definedName>
    <definedName name="IQ_DIRECT_LIFE_IN_FORCE">"c2765"</definedName>
    <definedName name="IQ_DIRECT_PC_EARNED">"c2745"</definedName>
    <definedName name="IQ_DIRECT_WRITTEN">"c2724"</definedName>
    <definedName name="IQ_DISCONT_OPER">"c1367"</definedName>
    <definedName name="IQ_DISCOUNT_RATE_PENSION_DOMESTIC">"c327"</definedName>
    <definedName name="IQ_DISCOUNT_RATE_PENSION_FOREIGN">"c328"</definedName>
    <definedName name="IQ_DISTR_EXCESS_EARN">"c329"</definedName>
    <definedName name="IQ_DISTRIBUTABLE_CASH">"c3002"</definedName>
    <definedName name="IQ_DISTRIBUTABLE_CASH_EST_CIQ">"c4802"</definedName>
    <definedName name="IQ_DISTRIBUTABLE_CASH_HIGH_EST_CIQ">"c4805"</definedName>
    <definedName name="IQ_DISTRIBUTABLE_CASH_LOW_EST_CIQ">"c4806"</definedName>
    <definedName name="IQ_DISTRIBUTABLE_CASH_MEDIAN_EST_CIQ">"c4807"</definedName>
    <definedName name="IQ_DISTRIBUTABLE_CASH_NUM_EST_CIQ">"c4808"</definedName>
    <definedName name="IQ_DISTRIBUTABLE_CASH_PAYOUT">"c3005"</definedName>
    <definedName name="IQ_DISTRIBUTABLE_CASH_SHARE">"c3003"</definedName>
    <definedName name="IQ_DISTRIBUTABLE_CASH_SHARE_EST_CIQ">"c4810"</definedName>
    <definedName name="IQ_DISTRIBUTABLE_CASH_SHARE_HIGH_EST_CIQ">"c4813"</definedName>
    <definedName name="IQ_DISTRIBUTABLE_CASH_SHARE_LOW_EST_CIQ">"c4814"</definedName>
    <definedName name="IQ_DISTRIBUTABLE_CASH_SHARE_MEDIAN_EST_CIQ">"c4815"</definedName>
    <definedName name="IQ_DISTRIBUTABLE_CASH_SHARE_NUM_EST_CIQ">"c4816"</definedName>
    <definedName name="IQ_DISTRIBUTABLE_CASH_SHARE_STDDEV_EST_CIQ">"c4817"</definedName>
    <definedName name="IQ_DISTRIBUTABLE_CASH_STDDEV_EST_CIQ">"c4819"</definedName>
    <definedName name="IQ_DIV_AMOUNT">"c3041"</definedName>
    <definedName name="IQ_DIV_PAYMENT_DATE">"c2106"</definedName>
    <definedName name="IQ_DIV_RECORD_DATE">"c2105"</definedName>
    <definedName name="IQ_DIV_SHARE">"c330"</definedName>
    <definedName name="IQ_DIVEST_CF">"c331"</definedName>
    <definedName name="IQ_DIVID_SHARE">"c1366"</definedName>
    <definedName name="IQ_DIVIDEND_YIELD">"c332"</definedName>
    <definedName name="IQ_DIVIDENDS_DECLARED_COMMON_FDIC">"c6659"</definedName>
    <definedName name="IQ_DIVIDENDS_DECLARED_PREFERRED_FDIC">"c6658"</definedName>
    <definedName name="IQ_DIVIDENDS_FDIC">"c6660"</definedName>
    <definedName name="IQ_DNTM">700000</definedName>
    <definedName name="IQ_DO">"c333"</definedName>
    <definedName name="IQ_DO_ASSETS_CURRENT">"c334"</definedName>
    <definedName name="IQ_DO_ASSETS_LT">"c335"</definedName>
    <definedName name="IQ_DO_CF">"c336"</definedName>
    <definedName name="IQ_DPAC">"c2801"</definedName>
    <definedName name="IQ_DPAC_ACC">"c2799"</definedName>
    <definedName name="IQ_DPAC_AMORT">"c2795"</definedName>
    <definedName name="IQ_DPAC_BEG">"c2791"</definedName>
    <definedName name="IQ_DPAC_COMMISSIONS">"c2792"</definedName>
    <definedName name="IQ_DPAC_END">"c2801"</definedName>
    <definedName name="IQ_DPAC_FX">"c2798"</definedName>
    <definedName name="IQ_DPAC_OTHER_ADJ">"c2800"</definedName>
    <definedName name="IQ_DPAC_OTHERS">"c2793"</definedName>
    <definedName name="IQ_DPAC_PERIOD">"c2794"</definedName>
    <definedName name="IQ_DPAC_REAL_GAIN">"c2797"</definedName>
    <definedName name="IQ_DPAC_UNREAL_GAIN">"c2796"</definedName>
    <definedName name="IQ_DPS_10YR_ANN_GROWTH">"c337"</definedName>
    <definedName name="IQ_DPS_1YR_ANN_GROWTH">"c338"</definedName>
    <definedName name="IQ_DPS_2YR_ANN_GROWTH">"c339"</definedName>
    <definedName name="IQ_DPS_3YR_ANN_GROWTH">"c340"</definedName>
    <definedName name="IQ_DPS_5YR_ANN_GROWTH">"c341"</definedName>
    <definedName name="IQ_DPS_7YR_ANN_GROWTH">"c342"</definedName>
    <definedName name="IQ_DPS_ACT_OR_EST">"c2218"</definedName>
    <definedName name="IQ_DPS_ACT_OR_EST_REUT">"c5464"</definedName>
    <definedName name="IQ_DPS_EST">"c1674"</definedName>
    <definedName name="IQ_DPS_EST_BOTTOM_UP_REUT">"c5501"</definedName>
    <definedName name="IQ_DPS_EST_REUT">"c3851"</definedName>
    <definedName name="IQ_DPS_HIGH_EST">"c1676"</definedName>
    <definedName name="IQ_DPS_HIGH_EST_REUT">"c3853"</definedName>
    <definedName name="IQ_DPS_LOW_EST">"c1677"</definedName>
    <definedName name="IQ_DPS_LOW_EST_REUT">"c3854"</definedName>
    <definedName name="IQ_DPS_MEDIAN_EST">"c1675"</definedName>
    <definedName name="IQ_DPS_MEDIAN_EST_REUT">"c3852"</definedName>
    <definedName name="IQ_DPS_NUM_EST">"c1678"</definedName>
    <definedName name="IQ_DPS_NUM_EST_REUT">"c3855"</definedName>
    <definedName name="IQ_DPS_STDDEV_EST">"c1679"</definedName>
    <definedName name="IQ_DPS_STDDEV_EST_REUT">"c3856"</definedName>
    <definedName name="IQ_EARNING_ASSET_YIELD">"c343"</definedName>
    <definedName name="IQ_EARNING_ASSETS_FDIC">"c6360"</definedName>
    <definedName name="IQ_EARNING_ASSETS_YIELD_FDIC">"c6724"</definedName>
    <definedName name="IQ_EARNING_CO">"c344"</definedName>
    <definedName name="IQ_EARNING_CO_10YR_ANN_GROWTH">"c345"</definedName>
    <definedName name="IQ_EARNING_CO_1YR_ANN_GROWTH">"c346"</definedName>
    <definedName name="IQ_EARNING_CO_2YR_ANN_GROWTH">"c347"</definedName>
    <definedName name="IQ_EARNING_CO_3YR_ANN_GROWTH">"c348"</definedName>
    <definedName name="IQ_EARNING_CO_5YR_ANN_GROWTH">"c349"</definedName>
    <definedName name="IQ_EARNING_CO_7YR_ANN_GROWTH">"c350"</definedName>
    <definedName name="IQ_EARNING_CO_MARGIN">"c351"</definedName>
    <definedName name="IQ_EARNINGS_ANNOUNCE_DATE">"c1649"</definedName>
    <definedName name="IQ_EARNINGS_ANNOUNCE_DATE_REUT">"c5314"</definedName>
    <definedName name="IQ_EARNINGS_COVERAGE_NET_CHARGE_OFFS_FDIC">"c6735"</definedName>
    <definedName name="IQ_EBIT">"c352"</definedName>
    <definedName name="IQ_EBIT_10K">"IQ_EBIT_10K"</definedName>
    <definedName name="IQ_EBIT_10Q">"IQ_EBIT_10Q"</definedName>
    <definedName name="IQ_EBIT_10Q1">"IQ_EBIT_10Q1"</definedName>
    <definedName name="IQ_EBIT_10YR_ANN_GROWTH">"c353"</definedName>
    <definedName name="IQ_EBIT_1YR_ANN_GROWTH">"c354"</definedName>
    <definedName name="IQ_EBIT_2YR_ANN_GROWTH">"c355"</definedName>
    <definedName name="IQ_EBIT_3YR_ANN_GROWTH">"c356"</definedName>
    <definedName name="IQ_EBIT_5YR_ANN_GROWTH">"c357"</definedName>
    <definedName name="IQ_EBIT_7YR_ANN_GROWTH">"c358"</definedName>
    <definedName name="IQ_EBIT_ACT_OR_EST">"c2219"</definedName>
    <definedName name="IQ_EBIT_ACT_OR_EST_REUT">"c5465"</definedName>
    <definedName name="IQ_EBIT_EST">"c1681"</definedName>
    <definedName name="IQ_EBIT_EST_REUT">"c5333"</definedName>
    <definedName name="IQ_EBIT_GROWTH_1">"IQ_EBIT_GROWTH_1"</definedName>
    <definedName name="IQ_EBIT_GROWTH_2">"IQ_EBIT_GROWTH_2"</definedName>
    <definedName name="IQ_EBIT_HIGH_EST">"c1683"</definedName>
    <definedName name="IQ_EBIT_HIGH_EST_REUT">"c5335"</definedName>
    <definedName name="IQ_EBIT_INT">"c360"</definedName>
    <definedName name="IQ_EBIT_LOW_EST">"c1684"</definedName>
    <definedName name="IQ_EBIT_LOW_EST_REUT">"c5336"</definedName>
    <definedName name="IQ_EBIT_MARGIN">"c359"</definedName>
    <definedName name="IQ_EBIT_MEDIAN_EST">"c1682"</definedName>
    <definedName name="IQ_EBIT_MEDIAN_EST_REUT">"c5334"</definedName>
    <definedName name="IQ_EBIT_NUM_EST">"c1685"</definedName>
    <definedName name="IQ_EBIT_NUM_EST_REUT">"c5337"</definedName>
    <definedName name="IQ_EBIT_OVER_IE">"c1369"</definedName>
    <definedName name="IQ_EBIT_STDDEV_EST">"c1686"</definedName>
    <definedName name="IQ_EBIT_STDDEV_EST_REUT">"c5338"</definedName>
    <definedName name="IQ_EBITA">"c1910"</definedName>
    <definedName name="IQ_EBITA_10YR_ANN_GROWTH">"c1954"</definedName>
    <definedName name="IQ_EBITA_1YR_ANN_GROWTH">"c1949"</definedName>
    <definedName name="IQ_EBITA_2YR_ANN_GROWTH">"c1950"</definedName>
    <definedName name="IQ_EBITA_3YR_ANN_GROWTH">"c1951"</definedName>
    <definedName name="IQ_EBITA_5YR_ANN_GROWTH">"c1952"</definedName>
    <definedName name="IQ_EBITA_7YR_ANN_GROWTH">"c1953"</definedName>
    <definedName name="IQ_EBITA_MARGIN">"c1963"</definedName>
    <definedName name="IQ_EBITDA">"c361"</definedName>
    <definedName name="IQ_EBITDA_10K">"IQ_EBITDA_10K"</definedName>
    <definedName name="IQ_EBITDA_10Q">"IQ_EBITDA_10Q"</definedName>
    <definedName name="IQ_EBITDA_10Q1">"IQ_EBITDA_10Q1"</definedName>
    <definedName name="IQ_EBITDA_10YR_ANN_GROWTH">"c362"</definedName>
    <definedName name="IQ_EBITDA_1YR_ANN_GROWTH">"c363"</definedName>
    <definedName name="IQ_EBITDA_2YR_ANN_GROWTH">"c364"</definedName>
    <definedName name="IQ_EBITDA_3YR_ANN_GROWTH">"c365"</definedName>
    <definedName name="IQ_EBITDA_5YR_ANN_GROWTH">"c366"</definedName>
    <definedName name="IQ_EBITDA_7YR_ANN_GROWTH">"c367"</definedName>
    <definedName name="IQ_EBITDA_ACT_OR_EST">"c2215"</definedName>
    <definedName name="IQ_EBITDA_ACT_OR_EST_REUT">"c5462"</definedName>
    <definedName name="IQ_EBITDA_CAPEX_INT">"c368"</definedName>
    <definedName name="IQ_EBITDA_CAPEX_OVER_TOTAL_IE">"c1370"</definedName>
    <definedName name="IQ_EBITDA_EST">"c369"</definedName>
    <definedName name="IQ_EBITDA_EST_REUT">"c3640"</definedName>
    <definedName name="IQ_EBITDA_GROWTH_1">"IQ_EBITDA_GROWTH_1"</definedName>
    <definedName name="IQ_EBITDA_GROWTH_2">"IQ_EBITDA_GROWTH_2"</definedName>
    <definedName name="IQ_EBITDA_HIGH_EST">"c370"</definedName>
    <definedName name="IQ_EBITDA_HIGH_EST_REUT">"c3642"</definedName>
    <definedName name="IQ_EBITDA_INT">"c373"</definedName>
    <definedName name="IQ_EBITDA_LOW_EST">"c371"</definedName>
    <definedName name="IQ_EBITDA_LOW_EST_REUT">"c3643"</definedName>
    <definedName name="IQ_EBITDA_MARGIN">"c372"</definedName>
    <definedName name="IQ_EBITDA_MEDIAN_EST">"c1663"</definedName>
    <definedName name="IQ_EBITDA_MEDIAN_EST_REUT">"c3641"</definedName>
    <definedName name="IQ_EBITDA_NO_EST">"c267"</definedName>
    <definedName name="IQ_EBITDA_NUM_EST">"c374"</definedName>
    <definedName name="IQ_EBITDA_NUM_EST_REUT">"c3644"</definedName>
    <definedName name="IQ_EBITDA_OVER_TOTAL_IE">"c1371"</definedName>
    <definedName name="IQ_EBITDA_STDDEV_EST">"c375"</definedName>
    <definedName name="IQ_EBITDA_STDDEV_EST_REUT">"c3645"</definedName>
    <definedName name="IQ_EBITDAR">"c2989"</definedName>
    <definedName name="IQ_EBT">"c376"</definedName>
    <definedName name="IQ_EBT_BNK">"c377"</definedName>
    <definedName name="IQ_EBT_BR">"c378"</definedName>
    <definedName name="IQ_EBT_EXCL">"c379"</definedName>
    <definedName name="IQ_EBT_EXCL_BNK">"c380"</definedName>
    <definedName name="IQ_EBT_EXCL_BR">"c381"</definedName>
    <definedName name="IQ_EBT_EXCL_FIN">"c382"</definedName>
    <definedName name="IQ_EBT_EXCL_INS">"c383"</definedName>
    <definedName name="IQ_EBT_EXCL_MARGIN">"c1462"</definedName>
    <definedName name="IQ_EBT_EXCL_REIT">"c384"</definedName>
    <definedName name="IQ_EBT_EXCL_UTI">"c385"</definedName>
    <definedName name="IQ_EBT_FIN">"c386"</definedName>
    <definedName name="IQ_EBT_INCL_MARGIN">"c387"</definedName>
    <definedName name="IQ_EBT_INS">"c388"</definedName>
    <definedName name="IQ_EBT_REIT">"c389"</definedName>
    <definedName name="IQ_EBT_UTI">"c390"</definedName>
    <definedName name="IQ_ECO_METRIC_6810">"c6810"</definedName>
    <definedName name="IQ_ECO_METRIC_6811">"c6811"</definedName>
    <definedName name="IQ_ECO_METRIC_6812">"c6812"</definedName>
    <definedName name="IQ_ECO_METRIC_6813">"c6813"</definedName>
    <definedName name="IQ_ECO_METRIC_6814">"c6814"</definedName>
    <definedName name="IQ_ECO_METRIC_6815">"c6815"</definedName>
    <definedName name="IQ_ECO_METRIC_6816">"c6816"</definedName>
    <definedName name="IQ_ECO_METRIC_6817">"c6817"</definedName>
    <definedName name="IQ_ECO_METRIC_6818">"c6818"</definedName>
    <definedName name="IQ_ECO_METRIC_6819">"c6819"</definedName>
    <definedName name="IQ_ECO_METRIC_6820">"c6820"</definedName>
    <definedName name="IQ_ECO_METRIC_6821">"c6821"</definedName>
    <definedName name="IQ_ECO_METRIC_6822">"c6822"</definedName>
    <definedName name="IQ_ECO_METRIC_6823">"c6823"</definedName>
    <definedName name="IQ_ECO_METRIC_6824">"c6824"</definedName>
    <definedName name="IQ_ECO_METRIC_6825">"c6825"</definedName>
    <definedName name="IQ_ECO_METRIC_6825_UNUSED_UNUSED_UNUSED">"c6825"</definedName>
    <definedName name="IQ_ECO_METRIC_6826">"c6826"</definedName>
    <definedName name="IQ_ECO_METRIC_6827">"c6827"</definedName>
    <definedName name="IQ_ECO_METRIC_6828">"c6828"</definedName>
    <definedName name="IQ_ECO_METRIC_6829">"c6829"</definedName>
    <definedName name="IQ_ECO_METRIC_6830">"c6830"</definedName>
    <definedName name="IQ_ECO_METRIC_6831">"c6831"</definedName>
    <definedName name="IQ_ECO_METRIC_6832">"c6832"</definedName>
    <definedName name="IQ_ECO_METRIC_6833">"c6833"</definedName>
    <definedName name="IQ_ECO_METRIC_6834">"c6834"</definedName>
    <definedName name="IQ_ECO_METRIC_6835">"c6835"</definedName>
    <definedName name="IQ_ECO_METRIC_6836">"c6836"</definedName>
    <definedName name="IQ_ECO_METRIC_6837">"c6837"</definedName>
    <definedName name="IQ_ECO_METRIC_6838">"c6838"</definedName>
    <definedName name="IQ_ECO_METRIC_6839">"c6839"</definedName>
    <definedName name="IQ_ECO_METRIC_6839_UNUSED_UNUSED_UNUSED">"c6839"</definedName>
    <definedName name="IQ_ECO_METRIC_6840">"c6840"</definedName>
    <definedName name="IQ_ECO_METRIC_6841">"c6841"</definedName>
    <definedName name="IQ_ECO_METRIC_6842">"c6842"</definedName>
    <definedName name="IQ_ECO_METRIC_6843">"c6843"</definedName>
    <definedName name="IQ_ECO_METRIC_6844">"c6844"</definedName>
    <definedName name="IQ_ECO_METRIC_6845">"c6845"</definedName>
    <definedName name="IQ_ECO_METRIC_6846">"c6846"</definedName>
    <definedName name="IQ_ECO_METRIC_6847">"c6847"</definedName>
    <definedName name="IQ_ECO_METRIC_6848">"c6848"</definedName>
    <definedName name="IQ_ECO_METRIC_6849">"c6849"</definedName>
    <definedName name="IQ_ECO_METRIC_6850">"c6850"</definedName>
    <definedName name="IQ_ECO_METRIC_6851">"c6851"</definedName>
    <definedName name="IQ_ECO_METRIC_6852">"c6852"</definedName>
    <definedName name="IQ_ECO_METRIC_6853">"c6853"</definedName>
    <definedName name="IQ_ECO_METRIC_6854">"c6854"</definedName>
    <definedName name="IQ_ECO_METRIC_6855">"c6855"</definedName>
    <definedName name="IQ_ECO_METRIC_6856">"c6856"</definedName>
    <definedName name="IQ_ECO_METRIC_6857">"c6857"</definedName>
    <definedName name="IQ_ECO_METRIC_6858">"c6858"</definedName>
    <definedName name="IQ_ECO_METRIC_6859">"c6859"</definedName>
    <definedName name="IQ_ECO_METRIC_6860">"c6860"</definedName>
    <definedName name="IQ_ECO_METRIC_6861">"c6861"</definedName>
    <definedName name="IQ_ECO_METRIC_6862">"c6862"</definedName>
    <definedName name="IQ_ECO_METRIC_6863">"c6863"</definedName>
    <definedName name="IQ_ECO_METRIC_6864">"c6864"</definedName>
    <definedName name="IQ_ECO_METRIC_6865">"c6865"</definedName>
    <definedName name="IQ_ECO_METRIC_6866">"c6866"</definedName>
    <definedName name="IQ_ECO_METRIC_6867">"c6867"</definedName>
    <definedName name="IQ_ECO_METRIC_6868">"c6868"</definedName>
    <definedName name="IQ_ECO_METRIC_6869">"c6869"</definedName>
    <definedName name="IQ_ECO_METRIC_6870">"c6870"</definedName>
    <definedName name="IQ_ECO_METRIC_6871">"c6871"</definedName>
    <definedName name="IQ_ECO_METRIC_6872">"c6872"</definedName>
    <definedName name="IQ_ECO_METRIC_6873">"c6873"</definedName>
    <definedName name="IQ_ECO_METRIC_6874">"c6874"</definedName>
    <definedName name="IQ_ECO_METRIC_6875">"c6875"</definedName>
    <definedName name="IQ_ECO_METRIC_6876">"c6876"</definedName>
    <definedName name="IQ_ECO_METRIC_6877">"c6877"</definedName>
    <definedName name="IQ_ECO_METRIC_6878">"c6878"</definedName>
    <definedName name="IQ_ECO_METRIC_6879">"c6879"</definedName>
    <definedName name="IQ_ECO_METRIC_6880">"c6880"</definedName>
    <definedName name="IQ_ECO_METRIC_6881">"c6881"</definedName>
    <definedName name="IQ_ECO_METRIC_6882">"c6882"</definedName>
    <definedName name="IQ_ECO_METRIC_6883">"c6883"</definedName>
    <definedName name="IQ_ECO_METRIC_6884">"c6884"</definedName>
    <definedName name="IQ_ECO_METRIC_6885">"c6885"</definedName>
    <definedName name="IQ_ECO_METRIC_6886">"c6886"</definedName>
    <definedName name="IQ_ECO_METRIC_6887">"c6887"</definedName>
    <definedName name="IQ_ECO_METRIC_6888">"c6888"</definedName>
    <definedName name="IQ_ECO_METRIC_6889">"c6889"</definedName>
    <definedName name="IQ_ECO_METRIC_6890">"c6890"</definedName>
    <definedName name="IQ_ECO_METRIC_6891">"c6891"</definedName>
    <definedName name="IQ_ECO_METRIC_6892">"c6892"</definedName>
    <definedName name="IQ_ECO_METRIC_6893">"c6893"</definedName>
    <definedName name="IQ_ECO_METRIC_6894">"c6894"</definedName>
    <definedName name="IQ_ECO_METRIC_6895">"c6895"</definedName>
    <definedName name="IQ_ECO_METRIC_6896">"c6896"</definedName>
    <definedName name="IQ_ECO_METRIC_6896_UNUSED_UNUSED_UNUSED">"c6896"</definedName>
    <definedName name="IQ_ECO_METRIC_6897">"c6897"</definedName>
    <definedName name="IQ_ECO_METRIC_6897_UNUSED_UNUSED_UNUSED">"c6897"</definedName>
    <definedName name="IQ_ECO_METRIC_6899">"c6899"</definedName>
    <definedName name="IQ_ECO_METRIC_6900">"c6900"</definedName>
    <definedName name="IQ_ECO_METRIC_6901">"c6901"</definedName>
    <definedName name="IQ_ECO_METRIC_6902">"c6902"</definedName>
    <definedName name="IQ_ECO_METRIC_6903">"c6903"</definedName>
    <definedName name="IQ_ECO_METRIC_6904">"c6904"</definedName>
    <definedName name="IQ_ECO_METRIC_6905">"c6905"</definedName>
    <definedName name="IQ_ECO_METRIC_6906">"c6906"</definedName>
    <definedName name="IQ_ECO_METRIC_6907">"c6907"</definedName>
    <definedName name="IQ_ECO_METRIC_6908">"c6908"</definedName>
    <definedName name="IQ_ECO_METRIC_6909">"c6909"</definedName>
    <definedName name="IQ_ECO_METRIC_6910">"c6910"</definedName>
    <definedName name="IQ_ECO_METRIC_6911">"c6911"</definedName>
    <definedName name="IQ_ECO_METRIC_6912">"c6912"</definedName>
    <definedName name="IQ_ECO_METRIC_6913">"c6913"</definedName>
    <definedName name="IQ_ECO_METRIC_6914">"c6914"</definedName>
    <definedName name="IQ_ECO_METRIC_6915">"c6915"</definedName>
    <definedName name="IQ_ECO_METRIC_6916">"c6916"</definedName>
    <definedName name="IQ_ECO_METRIC_6917">"c6917"</definedName>
    <definedName name="IQ_ECO_METRIC_6918">"c6918"</definedName>
    <definedName name="IQ_ECO_METRIC_6919">"c6919"</definedName>
    <definedName name="IQ_ECO_METRIC_6920">"c6920"</definedName>
    <definedName name="IQ_ECO_METRIC_6921">"c6921"</definedName>
    <definedName name="IQ_ECO_METRIC_6922">"c6922"</definedName>
    <definedName name="IQ_ECO_METRIC_6923">"c6923"</definedName>
    <definedName name="IQ_ECO_METRIC_6924">"c6924"</definedName>
    <definedName name="IQ_ECO_METRIC_6925">"c6925"</definedName>
    <definedName name="IQ_ECO_METRIC_6926">"c6926"</definedName>
    <definedName name="IQ_ECO_METRIC_6928">"c6928"</definedName>
    <definedName name="IQ_ECO_METRIC_6929">"c6929"</definedName>
    <definedName name="IQ_ECO_METRIC_6930">"c6930"</definedName>
    <definedName name="IQ_ECO_METRIC_6931">"c6931"</definedName>
    <definedName name="IQ_ECO_METRIC_6932">"c6932"</definedName>
    <definedName name="IQ_ECO_METRIC_6933">"c6933"</definedName>
    <definedName name="IQ_ECO_METRIC_6934">"c6934"</definedName>
    <definedName name="IQ_ECO_METRIC_6935">"c6935"</definedName>
    <definedName name="IQ_ECO_METRIC_6936">"c6936"</definedName>
    <definedName name="IQ_ECO_METRIC_6937">"c6937"</definedName>
    <definedName name="IQ_ECO_METRIC_6938">"c6938"</definedName>
    <definedName name="IQ_ECO_METRIC_6939">"c6939"</definedName>
    <definedName name="IQ_ECO_METRIC_6940">"c6940"</definedName>
    <definedName name="IQ_ECO_METRIC_6941">"c6941"</definedName>
    <definedName name="IQ_ECO_METRIC_6942">"c6942"</definedName>
    <definedName name="IQ_ECO_METRIC_6943">"c6943"</definedName>
    <definedName name="IQ_ECO_METRIC_6944">"c6944"</definedName>
    <definedName name="IQ_ECO_METRIC_6945">"c6945"</definedName>
    <definedName name="IQ_ECO_METRIC_6946">"c6946"</definedName>
    <definedName name="IQ_ECO_METRIC_6947">"c6947"</definedName>
    <definedName name="IQ_ECO_METRIC_6948">"c6948"</definedName>
    <definedName name="IQ_ECO_METRIC_6949">"c6949"</definedName>
    <definedName name="IQ_ECO_METRIC_6950">"c6950"</definedName>
    <definedName name="IQ_ECO_METRIC_6951">"c6951"</definedName>
    <definedName name="IQ_ECO_METRIC_6952">"c6952"</definedName>
    <definedName name="IQ_ECO_METRIC_6953">"c6953"</definedName>
    <definedName name="IQ_ECO_METRIC_6954">"c6954"</definedName>
    <definedName name="IQ_ECO_METRIC_6955">"c6955"</definedName>
    <definedName name="IQ_ECO_METRIC_6956">"c6956"</definedName>
    <definedName name="IQ_ECO_METRIC_6957">"c6957"</definedName>
    <definedName name="IQ_ECO_METRIC_6958">"c6958"</definedName>
    <definedName name="IQ_ECO_METRIC_6959">"c6959"</definedName>
    <definedName name="IQ_ECO_METRIC_6960">"c6960"</definedName>
    <definedName name="IQ_ECO_METRIC_6962">"c6962"</definedName>
    <definedName name="IQ_ECO_METRIC_6963">"c6963"</definedName>
    <definedName name="IQ_ECO_METRIC_6964">"c6964"</definedName>
    <definedName name="IQ_ECO_METRIC_6965">"c6965"</definedName>
    <definedName name="IQ_ECO_METRIC_6966">"c6966"</definedName>
    <definedName name="IQ_ECO_METRIC_6967">"c6967"</definedName>
    <definedName name="IQ_ECO_METRIC_6968">"c6968"</definedName>
    <definedName name="IQ_ECO_METRIC_6969">"c6969"</definedName>
    <definedName name="IQ_ECO_METRIC_6970">"c6970"</definedName>
    <definedName name="IQ_ECO_METRIC_6971">"c6971"</definedName>
    <definedName name="IQ_ECO_METRIC_6972">"c6972"</definedName>
    <definedName name="IQ_ECO_METRIC_6973">"c6973"</definedName>
    <definedName name="IQ_ECO_METRIC_6974">"c6974"</definedName>
    <definedName name="IQ_ECO_METRIC_6975">"c6975"</definedName>
    <definedName name="IQ_ECO_METRIC_6976">"c6976"</definedName>
    <definedName name="IQ_ECO_METRIC_6977">"c6977"</definedName>
    <definedName name="IQ_ECO_METRIC_6978">"c6978"</definedName>
    <definedName name="IQ_ECO_METRIC_6979">"c6979"</definedName>
    <definedName name="IQ_ECO_METRIC_6980">"c6980"</definedName>
    <definedName name="IQ_ECO_METRIC_6981">"c6981"</definedName>
    <definedName name="IQ_ECO_METRIC_6982">"c6982"</definedName>
    <definedName name="IQ_ECO_METRIC_6983">"c6983"</definedName>
    <definedName name="IQ_ECO_METRIC_6984">"c6984"</definedName>
    <definedName name="IQ_ECO_METRIC_6985">"c6985"</definedName>
    <definedName name="IQ_ECO_METRIC_6986">"c6986"</definedName>
    <definedName name="IQ_ECO_METRIC_6987">"c6987"</definedName>
    <definedName name="IQ_ECO_METRIC_6988">"c6988"</definedName>
    <definedName name="IQ_ECO_METRIC_6988_UNUSED_UNUSED_UNUSED">"c6988"</definedName>
    <definedName name="IQ_ECO_METRIC_6989">"c6989"</definedName>
    <definedName name="IQ_ECO_METRIC_6990">"c6990"</definedName>
    <definedName name="IQ_ECO_METRIC_6991">"c6991"</definedName>
    <definedName name="IQ_ECO_METRIC_6992">"c6992"</definedName>
    <definedName name="IQ_ECO_METRIC_6993">"c6993"</definedName>
    <definedName name="IQ_ECO_METRIC_6994">"c6994"</definedName>
    <definedName name="IQ_ECO_METRIC_6995">"c6995"</definedName>
    <definedName name="IQ_ECO_METRIC_6996">"c6996"</definedName>
    <definedName name="IQ_ECO_METRIC_6997">"c6997"</definedName>
    <definedName name="IQ_ECO_METRIC_6998">"c6998"</definedName>
    <definedName name="IQ_ECO_METRIC_7000">"c7000"</definedName>
    <definedName name="IQ_ECO_METRIC_7001">"c7001"</definedName>
    <definedName name="IQ_ECO_METRIC_7002">"c7002"</definedName>
    <definedName name="IQ_ECO_METRIC_7003">"c7003"</definedName>
    <definedName name="IQ_ECO_METRIC_7004">"c7004"</definedName>
    <definedName name="IQ_ECO_METRIC_7005">"c7005"</definedName>
    <definedName name="IQ_ECO_METRIC_7006">"c7006"</definedName>
    <definedName name="IQ_ECO_METRIC_7007">"c7007"</definedName>
    <definedName name="IQ_ECO_METRIC_7008">"c7008"</definedName>
    <definedName name="IQ_ECO_METRIC_7009">"c7009"</definedName>
    <definedName name="IQ_ECO_METRIC_7010">"c7010"</definedName>
    <definedName name="IQ_ECO_METRIC_7011">"c7011"</definedName>
    <definedName name="IQ_ECO_METRIC_7012">"c7012"</definedName>
    <definedName name="IQ_ECO_METRIC_7013">"c7013"</definedName>
    <definedName name="IQ_ECO_METRIC_7015">"c7015"</definedName>
    <definedName name="IQ_ECO_METRIC_7016">"c7016"</definedName>
    <definedName name="IQ_ECO_METRIC_7017">"c7017"</definedName>
    <definedName name="IQ_ECO_METRIC_7018">"c7018"</definedName>
    <definedName name="IQ_ECO_METRIC_7019">"c7019"</definedName>
    <definedName name="IQ_ECO_METRIC_7020">"c7020"</definedName>
    <definedName name="IQ_ECO_METRIC_7021">"c7021"</definedName>
    <definedName name="IQ_ECO_METRIC_7023">"c7023"</definedName>
    <definedName name="IQ_ECO_METRIC_7024">"c7024"</definedName>
    <definedName name="IQ_ECO_METRIC_7025">"c7025"</definedName>
    <definedName name="IQ_ECO_METRIC_7026">"c7026"</definedName>
    <definedName name="IQ_ECO_METRIC_7027">"c7027"</definedName>
    <definedName name="IQ_ECO_METRIC_7028">"c7028"</definedName>
    <definedName name="IQ_ECO_METRIC_7029">"c7029"</definedName>
    <definedName name="IQ_ECO_METRIC_7030">"c7030"</definedName>
    <definedName name="IQ_ECO_METRIC_7031">"c7031"</definedName>
    <definedName name="IQ_ECO_METRIC_7032">"c7032"</definedName>
    <definedName name="IQ_ECO_METRIC_7033">"c7033"</definedName>
    <definedName name="IQ_ECO_METRIC_7034">"c7034"</definedName>
    <definedName name="IQ_ECO_METRIC_7035">"c7035"</definedName>
    <definedName name="IQ_ECO_METRIC_7036">"c7036"</definedName>
    <definedName name="IQ_ECO_METRIC_7037">"c7037"</definedName>
    <definedName name="IQ_ECO_METRIC_7038">"c7038"</definedName>
    <definedName name="IQ_ECO_METRIC_7039">"c7039"</definedName>
    <definedName name="IQ_ECO_METRIC_7040">"c7040"</definedName>
    <definedName name="IQ_ECO_METRIC_7041">"c7041"</definedName>
    <definedName name="IQ_ECO_METRIC_7042">"c7042"</definedName>
    <definedName name="IQ_ECO_METRIC_7043">"c7043"</definedName>
    <definedName name="IQ_ECO_METRIC_7044">"c7044"</definedName>
    <definedName name="IQ_ECO_METRIC_7045">"c7045"</definedName>
    <definedName name="IQ_ECO_METRIC_7045_UNUSED_UNUSED_UNUSED">"c7045"</definedName>
    <definedName name="IQ_ECO_METRIC_7046">"c7046"</definedName>
    <definedName name="IQ_ECO_METRIC_7047">"c7047"</definedName>
    <definedName name="IQ_ECO_METRIC_7048">"c7048"</definedName>
    <definedName name="IQ_ECO_METRIC_7049">"c7049"</definedName>
    <definedName name="IQ_ECO_METRIC_7050">"c7050"</definedName>
    <definedName name="IQ_ECO_METRIC_7051">"c7051"</definedName>
    <definedName name="IQ_ECO_METRIC_7052">"c7052"</definedName>
    <definedName name="IQ_ECO_METRIC_7053">"c7053"</definedName>
    <definedName name="IQ_ECO_METRIC_7054">"c7054"</definedName>
    <definedName name="IQ_ECO_METRIC_7055">"c7055"</definedName>
    <definedName name="IQ_ECO_METRIC_7056">"c7056"</definedName>
    <definedName name="IQ_ECO_METRIC_7057">"c7057"</definedName>
    <definedName name="IQ_ECO_METRIC_7058">"c7058"</definedName>
    <definedName name="IQ_ECO_METRIC_7059">"c7059"</definedName>
    <definedName name="IQ_ECO_METRIC_7059_UNUSED_UNUSED_UNUSED">"c7059"</definedName>
    <definedName name="IQ_ECO_METRIC_7060">"c7060"</definedName>
    <definedName name="IQ_ECO_METRIC_7061">"c7061"</definedName>
    <definedName name="IQ_ECO_METRIC_7062">"c7062"</definedName>
    <definedName name="IQ_ECO_METRIC_7063">"c7063"</definedName>
    <definedName name="IQ_ECO_METRIC_7064">"c7064"</definedName>
    <definedName name="IQ_ECO_METRIC_7065">"c7065"</definedName>
    <definedName name="IQ_ECO_METRIC_7066">"c7066"</definedName>
    <definedName name="IQ_ECO_METRIC_7067">"c7067"</definedName>
    <definedName name="IQ_ECO_METRIC_7068">"c7068"</definedName>
    <definedName name="IQ_ECO_METRIC_7069">"c7069"</definedName>
    <definedName name="IQ_ECO_METRIC_7070">"c7070"</definedName>
    <definedName name="IQ_ECO_METRIC_7071">"c7071"</definedName>
    <definedName name="IQ_ECO_METRIC_7072">"c7072"</definedName>
    <definedName name="IQ_ECO_METRIC_7073">"c7073"</definedName>
    <definedName name="IQ_ECO_METRIC_7074">"c7074"</definedName>
    <definedName name="IQ_ECO_METRIC_7075">"c7075"</definedName>
    <definedName name="IQ_ECO_METRIC_7076">"c7076"</definedName>
    <definedName name="IQ_ECO_METRIC_7077">"c7077"</definedName>
    <definedName name="IQ_ECO_METRIC_7078">"c7078"</definedName>
    <definedName name="IQ_ECO_METRIC_7079">"c7079"</definedName>
    <definedName name="IQ_ECO_METRIC_7080">"c7080"</definedName>
    <definedName name="IQ_ECO_METRIC_7081">"c7081"</definedName>
    <definedName name="IQ_ECO_METRIC_7082">"c7082"</definedName>
    <definedName name="IQ_ECO_METRIC_7083">"c7083"</definedName>
    <definedName name="IQ_ECO_METRIC_7084">"c7084"</definedName>
    <definedName name="IQ_ECO_METRIC_7085">"c7085"</definedName>
    <definedName name="IQ_ECO_METRIC_7086">"c7086"</definedName>
    <definedName name="IQ_ECO_METRIC_7087">"c7087"</definedName>
    <definedName name="IQ_ECO_METRIC_7088">"c7088"</definedName>
    <definedName name="IQ_ECO_METRIC_7089">"c7089"</definedName>
    <definedName name="IQ_ECO_METRIC_7090">"c7090"</definedName>
    <definedName name="IQ_ECO_METRIC_7091">"c7091"</definedName>
    <definedName name="IQ_ECO_METRIC_7092">"c7092"</definedName>
    <definedName name="IQ_ECO_METRIC_7093">"c7093"</definedName>
    <definedName name="IQ_ECO_METRIC_7094">"c7094"</definedName>
    <definedName name="IQ_ECO_METRIC_7095">"c7095"</definedName>
    <definedName name="IQ_ECO_METRIC_7096">"c7096"</definedName>
    <definedName name="IQ_ECO_METRIC_7097">"c7097"</definedName>
    <definedName name="IQ_ECO_METRIC_7098">"c7098"</definedName>
    <definedName name="IQ_ECO_METRIC_7099">"c7099"</definedName>
    <definedName name="IQ_ECO_METRIC_7100">"c7100"</definedName>
    <definedName name="IQ_ECO_METRIC_7101">"c7101"</definedName>
    <definedName name="IQ_ECO_METRIC_7102">"c7102"</definedName>
    <definedName name="IQ_ECO_METRIC_7103">"c7103"</definedName>
    <definedName name="IQ_ECO_METRIC_7104">"c7104"</definedName>
    <definedName name="IQ_ECO_METRIC_7105">"c7105"</definedName>
    <definedName name="IQ_ECO_METRIC_7106">"c7106"</definedName>
    <definedName name="IQ_ECO_METRIC_7107">"c7107"</definedName>
    <definedName name="IQ_ECO_METRIC_7108">"c7108"</definedName>
    <definedName name="IQ_ECO_METRIC_7109">"c7109"</definedName>
    <definedName name="IQ_ECO_METRIC_7110">"c7110"</definedName>
    <definedName name="IQ_ECO_METRIC_7111">"c7111"</definedName>
    <definedName name="IQ_ECO_METRIC_7112">"c7112"</definedName>
    <definedName name="IQ_ECO_METRIC_7113">"c7113"</definedName>
    <definedName name="IQ_ECO_METRIC_7114">"c7114"</definedName>
    <definedName name="IQ_ECO_METRIC_7115">"c7115"</definedName>
    <definedName name="IQ_ECO_METRIC_7116">"c7116"</definedName>
    <definedName name="IQ_ECO_METRIC_7116_UNUSED_UNUSED_UNUSED">"c7116"</definedName>
    <definedName name="IQ_ECO_METRIC_7117">"c7117"</definedName>
    <definedName name="IQ_ECO_METRIC_7117_UNUSED_UNUSED_UNUSED">"c7117"</definedName>
    <definedName name="IQ_ECO_METRIC_7119">"c7119"</definedName>
    <definedName name="IQ_ECO_METRIC_7120">"c7120"</definedName>
    <definedName name="IQ_ECO_METRIC_7121">"c7121"</definedName>
    <definedName name="IQ_ECO_METRIC_7122">"c7122"</definedName>
    <definedName name="IQ_ECO_METRIC_7123">"c7123"</definedName>
    <definedName name="IQ_ECO_METRIC_7124">"c7124"</definedName>
    <definedName name="IQ_ECO_METRIC_7125">"c7125"</definedName>
    <definedName name="IQ_ECO_METRIC_7126">"c7126"</definedName>
    <definedName name="IQ_ECO_METRIC_7127">"c7127"</definedName>
    <definedName name="IQ_ECO_METRIC_7128">"c7128"</definedName>
    <definedName name="IQ_ECO_METRIC_7129">"c7129"</definedName>
    <definedName name="IQ_ECO_METRIC_7130">"c7130"</definedName>
    <definedName name="IQ_ECO_METRIC_7131">"c7131"</definedName>
    <definedName name="IQ_ECO_METRIC_7132">"c7132"</definedName>
    <definedName name="IQ_ECO_METRIC_7133">"c7133"</definedName>
    <definedName name="IQ_ECO_METRIC_7134">"c7134"</definedName>
    <definedName name="IQ_ECO_METRIC_7135">"c7135"</definedName>
    <definedName name="IQ_ECO_METRIC_7136">"c7136"</definedName>
    <definedName name="IQ_ECO_METRIC_7137">"c7137"</definedName>
    <definedName name="IQ_ECO_METRIC_7138">"c7138"</definedName>
    <definedName name="IQ_ECO_METRIC_7139">"c7139"</definedName>
    <definedName name="IQ_ECO_METRIC_7140">"c7140"</definedName>
    <definedName name="IQ_ECO_METRIC_7141">"c7141"</definedName>
    <definedName name="IQ_ECO_METRIC_7142">"c7142"</definedName>
    <definedName name="IQ_ECO_METRIC_7143">"c7143"</definedName>
    <definedName name="IQ_ECO_METRIC_7144">"c7144"</definedName>
    <definedName name="IQ_ECO_METRIC_7145">"c7145"</definedName>
    <definedName name="IQ_ECO_METRIC_7146">"c7146"</definedName>
    <definedName name="IQ_ECO_METRIC_7148">"c7148"</definedName>
    <definedName name="IQ_ECO_METRIC_7149">"c7149"</definedName>
    <definedName name="IQ_ECO_METRIC_7150">"c7150"</definedName>
    <definedName name="IQ_ECO_METRIC_7151">"c7151"</definedName>
    <definedName name="IQ_ECO_METRIC_7152">"c7152"</definedName>
    <definedName name="IQ_ECO_METRIC_7153">"c7153"</definedName>
    <definedName name="IQ_ECO_METRIC_7154">"c7154"</definedName>
    <definedName name="IQ_ECO_METRIC_7155">"c7155"</definedName>
    <definedName name="IQ_ECO_METRIC_7156">"c7156"</definedName>
    <definedName name="IQ_ECO_METRIC_7157">"c7157"</definedName>
    <definedName name="IQ_ECO_METRIC_7158">"c7158"</definedName>
    <definedName name="IQ_ECO_METRIC_7159">"c7159"</definedName>
    <definedName name="IQ_ECO_METRIC_7160">"c7160"</definedName>
    <definedName name="IQ_ECO_METRIC_7161">"c7161"</definedName>
    <definedName name="IQ_ECO_METRIC_7162">"c7162"</definedName>
    <definedName name="IQ_ECO_METRIC_7163">"c7163"</definedName>
    <definedName name="IQ_ECO_METRIC_7164">"c7164"</definedName>
    <definedName name="IQ_ECO_METRIC_7165">"c7165"</definedName>
    <definedName name="IQ_ECO_METRIC_7166">"c7166"</definedName>
    <definedName name="IQ_ECO_METRIC_7167">"c7167"</definedName>
    <definedName name="IQ_ECO_METRIC_7168">"c7168"</definedName>
    <definedName name="IQ_ECO_METRIC_7169">"c7169"</definedName>
    <definedName name="IQ_ECO_METRIC_7170">"c7170"</definedName>
    <definedName name="IQ_ECO_METRIC_7171">"c7171"</definedName>
    <definedName name="IQ_ECO_METRIC_7172">"c7172"</definedName>
    <definedName name="IQ_ECO_METRIC_7173">"c7173"</definedName>
    <definedName name="IQ_ECO_METRIC_7174">"c7174"</definedName>
    <definedName name="IQ_ECO_METRIC_7175">"c7175"</definedName>
    <definedName name="IQ_ECO_METRIC_7176">"c7176"</definedName>
    <definedName name="IQ_ECO_METRIC_7177">"c7177"</definedName>
    <definedName name="IQ_ECO_METRIC_7178">"c7178"</definedName>
    <definedName name="IQ_ECO_METRIC_7179">"c7179"</definedName>
    <definedName name="IQ_ECO_METRIC_7180">"c7180"</definedName>
    <definedName name="IQ_ECO_METRIC_7182">"c7182"</definedName>
    <definedName name="IQ_ECO_METRIC_7183">"c7183"</definedName>
    <definedName name="IQ_ECO_METRIC_7184">"c7184"</definedName>
    <definedName name="IQ_ECO_METRIC_7185">"c7185"</definedName>
    <definedName name="IQ_ECO_METRIC_7186">"c7186"</definedName>
    <definedName name="IQ_ECO_METRIC_7187">"c7187"</definedName>
    <definedName name="IQ_ECO_METRIC_7188">"c7188"</definedName>
    <definedName name="IQ_ECO_METRIC_7189">"c7189"</definedName>
    <definedName name="IQ_ECO_METRIC_7190">"c7190"</definedName>
    <definedName name="IQ_ECO_METRIC_7191">"c7191"</definedName>
    <definedName name="IQ_ECO_METRIC_7192">"c7192"</definedName>
    <definedName name="IQ_ECO_METRIC_7193">"c7193"</definedName>
    <definedName name="IQ_ECO_METRIC_7194">"c7194"</definedName>
    <definedName name="IQ_ECO_METRIC_7195">"c7195"</definedName>
    <definedName name="IQ_ECO_METRIC_7196">"c7196"</definedName>
    <definedName name="IQ_ECO_METRIC_7197">"c7197"</definedName>
    <definedName name="IQ_ECO_METRIC_7198">"c7198"</definedName>
    <definedName name="IQ_ECO_METRIC_7199">"c7199"</definedName>
    <definedName name="IQ_ECO_METRIC_7200">"c7200"</definedName>
    <definedName name="IQ_ECO_METRIC_7201">"c7201"</definedName>
    <definedName name="IQ_ECO_METRIC_7202">"c7202"</definedName>
    <definedName name="IQ_ECO_METRIC_7203">"c7203"</definedName>
    <definedName name="IQ_ECO_METRIC_7204">"c7204"</definedName>
    <definedName name="IQ_ECO_METRIC_7205">"c7205"</definedName>
    <definedName name="IQ_ECO_METRIC_7206">"c7206"</definedName>
    <definedName name="IQ_ECO_METRIC_7207">"c7207"</definedName>
    <definedName name="IQ_ECO_METRIC_7208">"c7208"</definedName>
    <definedName name="IQ_ECO_METRIC_7208_UNUSED_UNUSED_UNUSED">"c7208"</definedName>
    <definedName name="IQ_ECO_METRIC_7209">"c7209"</definedName>
    <definedName name="IQ_ECO_METRIC_7210">"c7210"</definedName>
    <definedName name="IQ_ECO_METRIC_7211">"c7211"</definedName>
    <definedName name="IQ_ECO_METRIC_7212">"c7212"</definedName>
    <definedName name="IQ_ECO_METRIC_7213">"c7213"</definedName>
    <definedName name="IQ_ECO_METRIC_7214">"c7214"</definedName>
    <definedName name="IQ_ECO_METRIC_7215">"c7215"</definedName>
    <definedName name="IQ_ECO_METRIC_7216">"c7216"</definedName>
    <definedName name="IQ_ECO_METRIC_7217">"c7217"</definedName>
    <definedName name="IQ_ECO_METRIC_7218">"c7218"</definedName>
    <definedName name="IQ_ECO_METRIC_7220">"c7220"</definedName>
    <definedName name="IQ_ECO_METRIC_7221">"c7221"</definedName>
    <definedName name="IQ_ECO_METRIC_7222">"c7222"</definedName>
    <definedName name="IQ_ECO_METRIC_7223">"c7223"</definedName>
    <definedName name="IQ_ECO_METRIC_7224">"c7224"</definedName>
    <definedName name="IQ_ECO_METRIC_7225">"c7225"</definedName>
    <definedName name="IQ_ECO_METRIC_7226">"c7226"</definedName>
    <definedName name="IQ_ECO_METRIC_7227">"c7227"</definedName>
    <definedName name="IQ_ECO_METRIC_7228">"c7228"</definedName>
    <definedName name="IQ_ECO_METRIC_7229">"c7229"</definedName>
    <definedName name="IQ_ECO_METRIC_7230">"c7230"</definedName>
    <definedName name="IQ_ECO_METRIC_7231">"c7231"</definedName>
    <definedName name="IQ_ECO_METRIC_7232">"c7232"</definedName>
    <definedName name="IQ_ECO_METRIC_7233">"c7233"</definedName>
    <definedName name="IQ_ECO_METRIC_7235">"c7235"</definedName>
    <definedName name="IQ_ECO_METRIC_7236">"c7236"</definedName>
    <definedName name="IQ_ECO_METRIC_7237">"c7237"</definedName>
    <definedName name="IQ_ECO_METRIC_7238">"c7238"</definedName>
    <definedName name="IQ_ECO_METRIC_7239">"c7239"</definedName>
    <definedName name="IQ_ECO_METRIC_7240">"c7240"</definedName>
    <definedName name="IQ_ECO_METRIC_7241">"c7241"</definedName>
    <definedName name="IQ_ECO_METRIC_7243">"c7243"</definedName>
    <definedName name="IQ_ECO_METRIC_7244">"c7244"</definedName>
    <definedName name="IQ_ECO_METRIC_7245">"c7245"</definedName>
    <definedName name="IQ_ECO_METRIC_7246">"c7246"</definedName>
    <definedName name="IQ_ECO_METRIC_7247">"c7247"</definedName>
    <definedName name="IQ_ECO_METRIC_7248">"c7248"</definedName>
    <definedName name="IQ_ECO_METRIC_7249">"c7249"</definedName>
    <definedName name="IQ_ECO_METRIC_7250">"c7250"</definedName>
    <definedName name="IQ_ECO_METRIC_7251">"c7251"</definedName>
    <definedName name="IQ_ECO_METRIC_7252">"c7252"</definedName>
    <definedName name="IQ_ECO_METRIC_7253">"c7253"</definedName>
    <definedName name="IQ_ECO_METRIC_7254">"c7254"</definedName>
    <definedName name="IQ_ECO_METRIC_7255">"c7255"</definedName>
    <definedName name="IQ_ECO_METRIC_7256">"c7256"</definedName>
    <definedName name="IQ_ECO_METRIC_7257">"c7257"</definedName>
    <definedName name="IQ_ECO_METRIC_7258">"c7258"</definedName>
    <definedName name="IQ_ECO_METRIC_7259">"c7259"</definedName>
    <definedName name="IQ_ECO_METRIC_7260">"c7260"</definedName>
    <definedName name="IQ_ECO_METRIC_7261">"c7261"</definedName>
    <definedName name="IQ_ECO_METRIC_7262">"c7262"</definedName>
    <definedName name="IQ_ECO_METRIC_7263">"c7263"</definedName>
    <definedName name="IQ_ECO_METRIC_7264">"c7264"</definedName>
    <definedName name="IQ_ECO_METRIC_7265">"c7265"</definedName>
    <definedName name="IQ_ECO_METRIC_7265_UNUSED_UNUSED_UNUSED">"c7265"</definedName>
    <definedName name="IQ_ECO_METRIC_7266">"c7266"</definedName>
    <definedName name="IQ_ECO_METRIC_7267">"c7267"</definedName>
    <definedName name="IQ_ECO_METRIC_7268">"c7268"</definedName>
    <definedName name="IQ_ECO_METRIC_7269">"c7269"</definedName>
    <definedName name="IQ_ECO_METRIC_7270">"c7270"</definedName>
    <definedName name="IQ_ECO_METRIC_7272">"c7272"</definedName>
    <definedName name="IQ_ECO_METRIC_7273">"c7273"</definedName>
    <definedName name="IQ_ECO_METRIC_7274">"c7274"</definedName>
    <definedName name="IQ_ECO_METRIC_7275">"c7275"</definedName>
    <definedName name="IQ_ECO_METRIC_7276">"c7276"</definedName>
    <definedName name="IQ_ECO_METRIC_7277">"c7277"</definedName>
    <definedName name="IQ_ECO_METRIC_7278">"c7278"</definedName>
    <definedName name="IQ_ECO_METRIC_7279">"c7279"</definedName>
    <definedName name="IQ_ECO_METRIC_7279_UNUSED_UNUSED_UNUSED">"c7279"</definedName>
    <definedName name="IQ_ECO_METRIC_7280">"c7280"</definedName>
    <definedName name="IQ_ECO_METRIC_7281">"c7281"</definedName>
    <definedName name="IQ_ECO_METRIC_7282">"c7282"</definedName>
    <definedName name="IQ_ECO_METRIC_7283">"c7283"</definedName>
    <definedName name="IQ_ECO_METRIC_7284">"c7284"</definedName>
    <definedName name="IQ_ECO_METRIC_7285">"c7285"</definedName>
    <definedName name="IQ_ECO_METRIC_7286">"c7286"</definedName>
    <definedName name="IQ_ECO_METRIC_7287">"c7287"</definedName>
    <definedName name="IQ_ECO_METRIC_7288">"c7288"</definedName>
    <definedName name="IQ_ECO_METRIC_7289">"c7289"</definedName>
    <definedName name="IQ_ECO_METRIC_7290">"c7290"</definedName>
    <definedName name="IQ_ECO_METRIC_7291">"c7291"</definedName>
    <definedName name="IQ_ECO_METRIC_7292">"c7292"</definedName>
    <definedName name="IQ_ECO_METRIC_7293">"c7293"</definedName>
    <definedName name="IQ_ECO_METRIC_7294">"c7294"</definedName>
    <definedName name="IQ_ECO_METRIC_7295">"c7295"</definedName>
    <definedName name="IQ_ECO_METRIC_7296">"c7296"</definedName>
    <definedName name="IQ_ECO_METRIC_7297">"c7297"</definedName>
    <definedName name="IQ_ECO_METRIC_7298">"c7298"</definedName>
    <definedName name="IQ_ECO_METRIC_7299">"c7299"</definedName>
    <definedName name="IQ_ECO_METRIC_7300">"c7300"</definedName>
    <definedName name="IQ_ECO_METRIC_7301">"c7301"</definedName>
    <definedName name="IQ_ECO_METRIC_7302">"c7302"</definedName>
    <definedName name="IQ_ECO_METRIC_7303">"c7303"</definedName>
    <definedName name="IQ_ECO_METRIC_7304">"c7304"</definedName>
    <definedName name="IQ_ECO_METRIC_7305">"c7305"</definedName>
    <definedName name="IQ_ECO_METRIC_7306">"c7306"</definedName>
    <definedName name="IQ_ECO_METRIC_7307">"c7307"</definedName>
    <definedName name="IQ_ECO_METRIC_7308">"c7308"</definedName>
    <definedName name="IQ_ECO_METRIC_7309">"c7309"</definedName>
    <definedName name="IQ_ECO_METRIC_7310">"c7310"</definedName>
    <definedName name="IQ_ECO_METRIC_7311">"c7311"</definedName>
    <definedName name="IQ_ECO_METRIC_7312">"c7312"</definedName>
    <definedName name="IQ_ECO_METRIC_7313">"c7313"</definedName>
    <definedName name="IQ_ECO_METRIC_7314">"c7314"</definedName>
    <definedName name="IQ_ECO_METRIC_7315">"c7315"</definedName>
    <definedName name="IQ_ECO_METRIC_7316">"c7316"</definedName>
    <definedName name="IQ_ECO_METRIC_7317">"c7317"</definedName>
    <definedName name="IQ_ECO_METRIC_7318">"c7318"</definedName>
    <definedName name="IQ_ECO_METRIC_7319">"c7319"</definedName>
    <definedName name="IQ_ECO_METRIC_7320">"c7320"</definedName>
    <definedName name="IQ_ECO_METRIC_7321">"c7321"</definedName>
    <definedName name="IQ_ECO_METRIC_7322">"c7322"</definedName>
    <definedName name="IQ_ECO_METRIC_7323">"c7323"</definedName>
    <definedName name="IQ_ECO_METRIC_7324">"c7324"</definedName>
    <definedName name="IQ_ECO_METRIC_7325">"c7325"</definedName>
    <definedName name="IQ_ECO_METRIC_7326">"c7326"</definedName>
    <definedName name="IQ_ECO_METRIC_7327">"c7327"</definedName>
    <definedName name="IQ_ECO_METRIC_7328">"c7328"</definedName>
    <definedName name="IQ_ECO_METRIC_7329">"c7329"</definedName>
    <definedName name="IQ_ECO_METRIC_7330">"c7330"</definedName>
    <definedName name="IQ_ECO_METRIC_7331">"c7331"</definedName>
    <definedName name="IQ_ECO_METRIC_7332">"c7332"</definedName>
    <definedName name="IQ_ECO_METRIC_7333">"c7333"</definedName>
    <definedName name="IQ_ECO_METRIC_7334">"c7334"</definedName>
    <definedName name="IQ_ECO_METRIC_7335">"c7335"</definedName>
    <definedName name="IQ_ECO_METRIC_7336">"c7336"</definedName>
    <definedName name="IQ_ECO_METRIC_7336_UNUSED_UNUSED_UNUSED">"c7336"</definedName>
    <definedName name="IQ_ECO_METRIC_7337">"c7337"</definedName>
    <definedName name="IQ_ECO_METRIC_7337_UNUSED_UNUSED_UNUSED">"c7337"</definedName>
    <definedName name="IQ_ECO_METRIC_7339">"c7339"</definedName>
    <definedName name="IQ_ECO_METRIC_7341">"c7341"</definedName>
    <definedName name="IQ_ECO_METRIC_7342">"c7342"</definedName>
    <definedName name="IQ_ECO_METRIC_7343">"c7343"</definedName>
    <definedName name="IQ_ECO_METRIC_7344">"c7344"</definedName>
    <definedName name="IQ_ECO_METRIC_7345">"c7345"</definedName>
    <definedName name="IQ_ECO_METRIC_7346">"c7346"</definedName>
    <definedName name="IQ_ECO_METRIC_7347">"c7347"</definedName>
    <definedName name="IQ_ECO_METRIC_7348">"c7348"</definedName>
    <definedName name="IQ_ECO_METRIC_7349">"c7349"</definedName>
    <definedName name="IQ_ECO_METRIC_7350">"c7350"</definedName>
    <definedName name="IQ_ECO_METRIC_7351">"c7351"</definedName>
    <definedName name="IQ_ECO_METRIC_7352">"c7352"</definedName>
    <definedName name="IQ_ECO_METRIC_7353">"c7353"</definedName>
    <definedName name="IQ_ECO_METRIC_7354">"c7354"</definedName>
    <definedName name="IQ_ECO_METRIC_7355">"c7355"</definedName>
    <definedName name="IQ_ECO_METRIC_7356">"c7356"</definedName>
    <definedName name="IQ_ECO_METRIC_7357">"c7357"</definedName>
    <definedName name="IQ_ECO_METRIC_7358">"c7358"</definedName>
    <definedName name="IQ_ECO_METRIC_7359">"c7359"</definedName>
    <definedName name="IQ_ECO_METRIC_7360">"c7360"</definedName>
    <definedName name="IQ_ECO_METRIC_7361">"c7361"</definedName>
    <definedName name="IQ_ECO_METRIC_7362">"c7362"</definedName>
    <definedName name="IQ_ECO_METRIC_7363">"c7363"</definedName>
    <definedName name="IQ_ECO_METRIC_7364">"c7364"</definedName>
    <definedName name="IQ_ECO_METRIC_7365">"c7365"</definedName>
    <definedName name="IQ_ECO_METRIC_7366">"c7366"</definedName>
    <definedName name="IQ_ECO_METRIC_7368">"c7368"</definedName>
    <definedName name="IQ_ECO_METRIC_7369">"c7369"</definedName>
    <definedName name="IQ_ECO_METRIC_7370">"c7370"</definedName>
    <definedName name="IQ_ECO_METRIC_7371">"c7371"</definedName>
    <definedName name="IQ_ECO_METRIC_7372">"c7372"</definedName>
    <definedName name="IQ_ECO_METRIC_7373">"c7373"</definedName>
    <definedName name="IQ_ECO_METRIC_7374">"c7374"</definedName>
    <definedName name="IQ_ECO_METRIC_7375">"c7375"</definedName>
    <definedName name="IQ_ECO_METRIC_7376">"c7376"</definedName>
    <definedName name="IQ_ECO_METRIC_7377">"c7377"</definedName>
    <definedName name="IQ_ECO_METRIC_7378">"c7378"</definedName>
    <definedName name="IQ_ECO_METRIC_7379">"c7379"</definedName>
    <definedName name="IQ_ECO_METRIC_7380">"c7380"</definedName>
    <definedName name="IQ_ECO_METRIC_7381">"c7381"</definedName>
    <definedName name="IQ_ECO_METRIC_7382">"c7382"</definedName>
    <definedName name="IQ_ECO_METRIC_7383">"c7383"</definedName>
    <definedName name="IQ_ECO_METRIC_7384">"c7384"</definedName>
    <definedName name="IQ_ECO_METRIC_7385">"c7385"</definedName>
    <definedName name="IQ_ECO_METRIC_7386">"c7386"</definedName>
    <definedName name="IQ_ECO_METRIC_7387">"c7387"</definedName>
    <definedName name="IQ_ECO_METRIC_7388">"c7388"</definedName>
    <definedName name="IQ_ECO_METRIC_7389">"c7389"</definedName>
    <definedName name="IQ_ECO_METRIC_7390">"c7390"</definedName>
    <definedName name="IQ_ECO_METRIC_7391">"c7391"</definedName>
    <definedName name="IQ_ECO_METRIC_7392">"c7392"</definedName>
    <definedName name="IQ_ECO_METRIC_7393">"c7393"</definedName>
    <definedName name="IQ_ECO_METRIC_7394">"c7394"</definedName>
    <definedName name="IQ_ECO_METRIC_7395">"c7395"</definedName>
    <definedName name="IQ_ECO_METRIC_7396">"c7396"</definedName>
    <definedName name="IQ_ECO_METRIC_7397">"c7397"</definedName>
    <definedName name="IQ_ECO_METRIC_7398">"c7398"</definedName>
    <definedName name="IQ_ECO_METRIC_7399">"c7399"</definedName>
    <definedName name="IQ_ECO_METRIC_7400">"c7400"</definedName>
    <definedName name="IQ_ECO_METRIC_7402">"c7402"</definedName>
    <definedName name="IQ_ECO_METRIC_7403">"c7403"</definedName>
    <definedName name="IQ_ECO_METRIC_7404">"c7404"</definedName>
    <definedName name="IQ_ECO_METRIC_7405">"c7405"</definedName>
    <definedName name="IQ_ECO_METRIC_7406">"c7406"</definedName>
    <definedName name="IQ_ECO_METRIC_7407">"c7407"</definedName>
    <definedName name="IQ_ECO_METRIC_7408">"c7408"</definedName>
    <definedName name="IQ_ECO_METRIC_7409">"c7409"</definedName>
    <definedName name="IQ_ECO_METRIC_7410">"c7410"</definedName>
    <definedName name="IQ_ECO_METRIC_7411">"c7411"</definedName>
    <definedName name="IQ_ECO_METRIC_7412">"c7412"</definedName>
    <definedName name="IQ_ECO_METRIC_7413">"c7413"</definedName>
    <definedName name="IQ_ECO_METRIC_7414">"c7414"</definedName>
    <definedName name="IQ_ECO_METRIC_7415">"c7415"</definedName>
    <definedName name="IQ_ECO_METRIC_7416">"c7416"</definedName>
    <definedName name="IQ_ECO_METRIC_7417">"c7417"</definedName>
    <definedName name="IQ_ECO_METRIC_7418">"c7418"</definedName>
    <definedName name="IQ_ECO_METRIC_7419">"c7419"</definedName>
    <definedName name="IQ_ECO_METRIC_7420">"c7420"</definedName>
    <definedName name="IQ_ECO_METRIC_7421">"c7421"</definedName>
    <definedName name="IQ_ECO_METRIC_7422">"c7422"</definedName>
    <definedName name="IQ_ECO_METRIC_7423">"c7423"</definedName>
    <definedName name="IQ_ECO_METRIC_7424">"c7424"</definedName>
    <definedName name="IQ_ECO_METRIC_7425">"c7425"</definedName>
    <definedName name="IQ_ECO_METRIC_7426">"c7426"</definedName>
    <definedName name="IQ_ECO_METRIC_7427">"c7427"</definedName>
    <definedName name="IQ_ECO_METRIC_7428">"c7428"</definedName>
    <definedName name="IQ_ECO_METRIC_7428_UNUSED_UNUSED_UNUSED">"c7428"</definedName>
    <definedName name="IQ_ECO_METRIC_7429">"c7429"</definedName>
    <definedName name="IQ_ECO_METRIC_7430">"c7430"</definedName>
    <definedName name="IQ_ECO_METRIC_7431">"c7431"</definedName>
    <definedName name="IQ_ECO_METRIC_7432">"c7432"</definedName>
    <definedName name="IQ_ECO_METRIC_7433">"c7433"</definedName>
    <definedName name="IQ_ECO_METRIC_7434">"c7434"</definedName>
    <definedName name="IQ_ECO_METRIC_7435">"c7435"</definedName>
    <definedName name="IQ_ECO_METRIC_7436">"c7436"</definedName>
    <definedName name="IQ_ECO_METRIC_7437">"c7437"</definedName>
    <definedName name="IQ_ECO_METRIC_7438">"c7438"</definedName>
    <definedName name="IQ_ECO_METRIC_7440">"c7440"</definedName>
    <definedName name="IQ_ECO_METRIC_7441">"c7441"</definedName>
    <definedName name="IQ_ECO_METRIC_7442">"c7442"</definedName>
    <definedName name="IQ_ECO_METRIC_7443">"c7443"</definedName>
    <definedName name="IQ_ECO_METRIC_7444">"c7444"</definedName>
    <definedName name="IQ_ECO_METRIC_7445">"c7445"</definedName>
    <definedName name="IQ_ECO_METRIC_7446">"c7446"</definedName>
    <definedName name="IQ_ECO_METRIC_7447">"c7447"</definedName>
    <definedName name="IQ_ECO_METRIC_7448">"c7448"</definedName>
    <definedName name="IQ_ECO_METRIC_7449">"c7449"</definedName>
    <definedName name="IQ_ECO_METRIC_7450">"c7450"</definedName>
    <definedName name="IQ_ECO_METRIC_7451">"c7451"</definedName>
    <definedName name="IQ_ECO_METRIC_7452">"c7452"</definedName>
    <definedName name="IQ_ECO_METRIC_7453">"c7453"</definedName>
    <definedName name="IQ_ECO_METRIC_7455">"c7455"</definedName>
    <definedName name="IQ_ECO_METRIC_7456">"c7456"</definedName>
    <definedName name="IQ_ECO_METRIC_7457">"c7457"</definedName>
    <definedName name="IQ_ECO_METRIC_7458">"c7458"</definedName>
    <definedName name="IQ_ECO_METRIC_7459">"c7459"</definedName>
    <definedName name="IQ_ECO_METRIC_7460">"c7460"</definedName>
    <definedName name="IQ_ECO_METRIC_7461">"c7461"</definedName>
    <definedName name="IQ_ECO_METRIC_7463">"c7463"</definedName>
    <definedName name="IQ_ECO_METRIC_7464">"c7464"</definedName>
    <definedName name="IQ_ECO_METRIC_7465">"c7465"</definedName>
    <definedName name="IQ_ECO_METRIC_7466">"c7466"</definedName>
    <definedName name="IQ_ECO_METRIC_7467">"c7467"</definedName>
    <definedName name="IQ_ECO_METRIC_7468">"c7468"</definedName>
    <definedName name="IQ_ECO_METRIC_7469">"c7469"</definedName>
    <definedName name="IQ_ECO_METRIC_7470">"c7470"</definedName>
    <definedName name="IQ_ECO_METRIC_7472">"c7472"</definedName>
    <definedName name="IQ_ECO_METRIC_7473">"c7473"</definedName>
    <definedName name="IQ_ECO_METRIC_7474">"c7474"</definedName>
    <definedName name="IQ_ECO_METRIC_7475">"c7475"</definedName>
    <definedName name="IQ_ECO_METRIC_7476">"c7476"</definedName>
    <definedName name="IQ_ECO_METRIC_7477">"c7477"</definedName>
    <definedName name="IQ_ECO_METRIC_7478">"c7478"</definedName>
    <definedName name="IQ_ECO_METRIC_7479">"c7479"</definedName>
    <definedName name="IQ_ECO_METRIC_7480">"c7480"</definedName>
    <definedName name="IQ_ECO_METRIC_7481">"c7481"</definedName>
    <definedName name="IQ_ECO_METRIC_7482">"c7482"</definedName>
    <definedName name="IQ_ECO_METRIC_7483">"c7483"</definedName>
    <definedName name="IQ_ECO_METRIC_7486">"c7486"</definedName>
    <definedName name="IQ_ECO_METRIC_7487">"c7487"</definedName>
    <definedName name="IQ_ECO_METRIC_7488">"c7488"</definedName>
    <definedName name="IQ_ECO_METRIC_7489">"c7489"</definedName>
    <definedName name="IQ_ECO_METRIC_7490">"c7490"</definedName>
    <definedName name="IQ_ECO_METRIC_7491">"c7491"</definedName>
    <definedName name="IQ_ECO_METRIC_7492">"c7492"</definedName>
    <definedName name="IQ_ECO_METRIC_7493">"c7493"</definedName>
    <definedName name="IQ_ECO_METRIC_7494">"c7494"</definedName>
    <definedName name="IQ_ECO_METRIC_7495">"c7495"</definedName>
    <definedName name="IQ_ECO_METRIC_7496">"c7496"</definedName>
    <definedName name="IQ_ECO_METRIC_7497">"c7497"</definedName>
    <definedName name="IQ_ECO_METRIC_7498">"c7498"</definedName>
    <definedName name="IQ_ECO_METRIC_7500">"c7500"</definedName>
    <definedName name="IQ_ECO_METRIC_7501">"c7501"</definedName>
    <definedName name="IQ_ECO_METRIC_7502">"c7502"</definedName>
    <definedName name="IQ_ECO_METRIC_7503">"c7503"</definedName>
    <definedName name="IQ_ECO_METRIC_7504">"c7504"</definedName>
    <definedName name="IQ_ECO_METRIC_7505">"c7505"</definedName>
    <definedName name="IQ_ECO_METRIC_7507">"c7507"</definedName>
    <definedName name="IQ_ECO_METRIC_7508">"c7508"</definedName>
    <definedName name="IQ_ECO_METRIC_7509">"c7509"</definedName>
    <definedName name="IQ_ECO_METRIC_7510">"c7510"</definedName>
    <definedName name="IQ_ECO_METRIC_7511">"c7511"</definedName>
    <definedName name="IQ_ECO_METRIC_7512">"c7512"</definedName>
    <definedName name="IQ_ECO_METRIC_7513">"c7513"</definedName>
    <definedName name="IQ_ECO_METRIC_7514">"c7514"</definedName>
    <definedName name="IQ_ECO_METRIC_7515">"c7515"</definedName>
    <definedName name="IQ_ECO_METRIC_7516">"c7516"</definedName>
    <definedName name="IQ_ECO_METRIC_7517">"c7517"</definedName>
    <definedName name="IQ_ECO_METRIC_7518">"c7518"</definedName>
    <definedName name="IQ_ECO_METRIC_7519">"c7519"</definedName>
    <definedName name="IQ_ECO_METRIC_7520">"c7520"</definedName>
    <definedName name="IQ_ECO_METRIC_7521">"c7521"</definedName>
    <definedName name="IQ_ECO_METRIC_7522">"c7522"</definedName>
    <definedName name="IQ_ECO_METRIC_7523">"c7523"</definedName>
    <definedName name="IQ_ECO_METRIC_7524">"c7524"</definedName>
    <definedName name="IQ_ECO_METRIC_7525">"c7525"</definedName>
    <definedName name="IQ_ECO_METRIC_7526">"c7526"</definedName>
    <definedName name="IQ_ECO_METRIC_7527">"c7527"</definedName>
    <definedName name="IQ_ECO_METRIC_7528">"c7528"</definedName>
    <definedName name="IQ_ECO_METRIC_7529">"c7529"</definedName>
    <definedName name="IQ_ECO_METRIC_7530">"c7530"</definedName>
    <definedName name="IQ_ECO_METRIC_7531">"c7531"</definedName>
    <definedName name="IQ_ECO_METRIC_7532">"c7532"</definedName>
    <definedName name="IQ_ECO_METRIC_7533">"c7533"</definedName>
    <definedName name="IQ_ECO_METRIC_7534">"c7534"</definedName>
    <definedName name="IQ_ECO_METRIC_7535">"c7535"</definedName>
    <definedName name="IQ_ECO_METRIC_7536">"c7536"</definedName>
    <definedName name="IQ_ECO_METRIC_7537">"c7537"</definedName>
    <definedName name="IQ_ECO_METRIC_7538">"c7538"</definedName>
    <definedName name="IQ_ECO_METRIC_7539">"c7539"</definedName>
    <definedName name="IQ_ECO_METRIC_7540">"c7540"</definedName>
    <definedName name="IQ_ECO_METRIC_7541">"c7541"</definedName>
    <definedName name="IQ_ECO_METRIC_7542">"c7542"</definedName>
    <definedName name="IQ_ECO_METRIC_7543">"c7543"</definedName>
    <definedName name="IQ_ECO_METRIC_7544">"c7544"</definedName>
    <definedName name="IQ_ECO_METRIC_7545">"c7545"</definedName>
    <definedName name="IQ_ECO_METRIC_7546">"c7546"</definedName>
    <definedName name="IQ_ECO_METRIC_7547">"c7547"</definedName>
    <definedName name="IQ_ECO_METRIC_7548">"c7548"</definedName>
    <definedName name="IQ_ECO_METRIC_7549">"c7549"</definedName>
    <definedName name="IQ_ECO_METRIC_7550">"c7550"</definedName>
    <definedName name="IQ_ECO_METRIC_7551">"c7551"</definedName>
    <definedName name="IQ_ECO_METRIC_7552">"c7552"</definedName>
    <definedName name="IQ_ECO_METRIC_7553">"c7553"</definedName>
    <definedName name="IQ_ECO_METRIC_7554">"c7554"</definedName>
    <definedName name="IQ_ECO_METRIC_7555">"c7555"</definedName>
    <definedName name="IQ_ECO_METRIC_7556">"c7556"</definedName>
    <definedName name="IQ_ECO_METRIC_7556_UNUSED_UNUSED_UNUSED">"c7556"</definedName>
    <definedName name="IQ_ECO_METRIC_7557">"c7557"</definedName>
    <definedName name="IQ_ECO_METRIC_7557_UNUSED_UNUSED_UNUSED">"c7557"</definedName>
    <definedName name="IQ_ECO_METRIC_7560">"c7560"</definedName>
    <definedName name="IQ_ECO_METRIC_7561">"c7561"</definedName>
    <definedName name="IQ_ECO_METRIC_7562">"c7562"</definedName>
    <definedName name="IQ_ECO_METRIC_7563">"c7563"</definedName>
    <definedName name="IQ_ECO_METRIC_7564">"c7564"</definedName>
    <definedName name="IQ_ECO_METRIC_7565">"c7565"</definedName>
    <definedName name="IQ_ECO_METRIC_7566">"c7566"</definedName>
    <definedName name="IQ_ECO_METRIC_7567">"c7567"</definedName>
    <definedName name="IQ_ECO_METRIC_7568">"c7568"</definedName>
    <definedName name="IQ_ECO_METRIC_7570">"c7570"</definedName>
    <definedName name="IQ_ECO_METRIC_7571">"c7571"</definedName>
    <definedName name="IQ_ECO_METRIC_7572">"c7572"</definedName>
    <definedName name="IQ_ECO_METRIC_7573">"c7573"</definedName>
    <definedName name="IQ_ECO_METRIC_7574">"c7574"</definedName>
    <definedName name="IQ_ECO_METRIC_7575">"c7575"</definedName>
    <definedName name="IQ_ECO_METRIC_7576">"c7576"</definedName>
    <definedName name="IQ_ECO_METRIC_7577">"c7577"</definedName>
    <definedName name="IQ_ECO_METRIC_7578">"c7578"</definedName>
    <definedName name="IQ_ECO_METRIC_7579">"c7579"</definedName>
    <definedName name="IQ_ECO_METRIC_7580">"c7580"</definedName>
    <definedName name="IQ_ECO_METRIC_7581">"c7581"</definedName>
    <definedName name="IQ_ECO_METRIC_7582">"c7582"</definedName>
    <definedName name="IQ_ECO_METRIC_7583">"c7583"</definedName>
    <definedName name="IQ_ECO_METRIC_7584">"c7584"</definedName>
    <definedName name="IQ_ECO_METRIC_7585">"c7585"</definedName>
    <definedName name="IQ_ECO_METRIC_7586">"c7586"</definedName>
    <definedName name="IQ_ECO_METRIC_7588">"c7588"</definedName>
    <definedName name="IQ_ECO_METRIC_7589">"c7589"</definedName>
    <definedName name="IQ_ECO_METRIC_7590">"c7590"</definedName>
    <definedName name="IQ_ECO_METRIC_7591">"c7591"</definedName>
    <definedName name="IQ_ECO_METRIC_7592">"c7592"</definedName>
    <definedName name="IQ_ECO_METRIC_7593">"c7593"</definedName>
    <definedName name="IQ_ECO_METRIC_7594">"c7594"</definedName>
    <definedName name="IQ_ECO_METRIC_7596">"c7596"</definedName>
    <definedName name="IQ_ECO_METRIC_7597">"c7597"</definedName>
    <definedName name="IQ_ECO_METRIC_7598">"c7598"</definedName>
    <definedName name="IQ_ECO_METRIC_7599">"c7599"</definedName>
    <definedName name="IQ_ECO_METRIC_7600">"c7600"</definedName>
    <definedName name="IQ_ECO_METRIC_7601">"c7601"</definedName>
    <definedName name="IQ_ECO_METRIC_7602">"c7602"</definedName>
    <definedName name="IQ_ECO_METRIC_7603">"c7603"</definedName>
    <definedName name="IQ_ECO_METRIC_7604">"c7604"</definedName>
    <definedName name="IQ_ECO_METRIC_7605">"c7605"</definedName>
    <definedName name="IQ_ECO_METRIC_7606">"c7606"</definedName>
    <definedName name="IQ_ECO_METRIC_7607">"c7607"</definedName>
    <definedName name="IQ_ECO_METRIC_7608">"c7608"</definedName>
    <definedName name="IQ_ECO_METRIC_7609">"c7609"</definedName>
    <definedName name="IQ_ECO_METRIC_7610">"c7610"</definedName>
    <definedName name="IQ_ECO_METRIC_7611">"c7611"</definedName>
    <definedName name="IQ_ECO_METRIC_7612">"c7612"</definedName>
    <definedName name="IQ_ECO_METRIC_7613">"c7613"</definedName>
    <definedName name="IQ_ECO_METRIC_7614">"c7614"</definedName>
    <definedName name="IQ_ECO_METRIC_7615">"c7615"</definedName>
    <definedName name="IQ_ECO_METRIC_7616">"c7616"</definedName>
    <definedName name="IQ_ECO_METRIC_7617">"c7617"</definedName>
    <definedName name="IQ_ECO_METRIC_7618">"c7618"</definedName>
    <definedName name="IQ_ECO_METRIC_7619">"c7619"</definedName>
    <definedName name="IQ_ECO_METRIC_7620">"c7620"</definedName>
    <definedName name="IQ_ECO_METRIC_7622">"c7622"</definedName>
    <definedName name="IQ_ECO_METRIC_7623">"c7623"</definedName>
    <definedName name="IQ_ECO_METRIC_7624">"c7624"</definedName>
    <definedName name="IQ_ECO_METRIC_7625">"c7625"</definedName>
    <definedName name="IQ_ECO_METRIC_7626">"c7626"</definedName>
    <definedName name="IQ_ECO_METRIC_7627">"c7627"</definedName>
    <definedName name="IQ_ECO_METRIC_7628">"c7628"</definedName>
    <definedName name="IQ_ECO_METRIC_7629">"c7629"</definedName>
    <definedName name="IQ_ECO_METRIC_7630">"c7630"</definedName>
    <definedName name="IQ_ECO_METRIC_7631">"c7631"</definedName>
    <definedName name="IQ_ECO_METRIC_7632">"c7632"</definedName>
    <definedName name="IQ_ECO_METRIC_7633">"c7633"</definedName>
    <definedName name="IQ_ECO_METRIC_7634">"c7634"</definedName>
    <definedName name="IQ_ECO_METRIC_7635">"c7635"</definedName>
    <definedName name="IQ_ECO_METRIC_7636">"c7636"</definedName>
    <definedName name="IQ_ECO_METRIC_7637">"c7637"</definedName>
    <definedName name="IQ_ECO_METRIC_7638">"c7638"</definedName>
    <definedName name="IQ_ECO_METRIC_7639">"c7639"</definedName>
    <definedName name="IQ_ECO_METRIC_7640">"c7640"</definedName>
    <definedName name="IQ_ECO_METRIC_7641">"c7641"</definedName>
    <definedName name="IQ_ECO_METRIC_7642">"c7642"</definedName>
    <definedName name="IQ_ECO_METRIC_7643">"c7643"</definedName>
    <definedName name="IQ_ECO_METRIC_7644">"c7644"</definedName>
    <definedName name="IQ_ECO_METRIC_7645">"c7645"</definedName>
    <definedName name="IQ_ECO_METRIC_7646">"c7646"</definedName>
    <definedName name="IQ_ECO_METRIC_7647">"c7647"</definedName>
    <definedName name="IQ_ECO_METRIC_7648">"c7648"</definedName>
    <definedName name="IQ_ECO_METRIC_7648_UNUSED_UNUSED_UNUSED">"c7648"</definedName>
    <definedName name="IQ_ECO_METRIC_7649">"c7649"</definedName>
    <definedName name="IQ_ECO_METRIC_7650">"c7650"</definedName>
    <definedName name="IQ_ECO_METRIC_7651">"c7651"</definedName>
    <definedName name="IQ_ECO_METRIC_7652">"c7652"</definedName>
    <definedName name="IQ_ECO_METRIC_7653">"c7653"</definedName>
    <definedName name="IQ_ECO_METRIC_7654">"c7654"</definedName>
    <definedName name="IQ_ECO_METRIC_7655">"c7655"</definedName>
    <definedName name="IQ_ECO_METRIC_7656">"c7656"</definedName>
    <definedName name="IQ_ECO_METRIC_7657">"c7657"</definedName>
    <definedName name="IQ_ECO_METRIC_7658">"c7658"</definedName>
    <definedName name="IQ_ECO_METRIC_7660">"c7660"</definedName>
    <definedName name="IQ_ECO_METRIC_7661">"c7661"</definedName>
    <definedName name="IQ_ECO_METRIC_7663">"c7663"</definedName>
    <definedName name="IQ_ECO_METRIC_7664">"c7664"</definedName>
    <definedName name="IQ_ECO_METRIC_7665">"c7665"</definedName>
    <definedName name="IQ_ECO_METRIC_7666">"c7666"</definedName>
    <definedName name="IQ_ECO_METRIC_7667">"c7667"</definedName>
    <definedName name="IQ_ECO_METRIC_7668">"c7668"</definedName>
    <definedName name="IQ_ECO_METRIC_7669">"c7669"</definedName>
    <definedName name="IQ_ECO_METRIC_7670">"c7670"</definedName>
    <definedName name="IQ_ECO_METRIC_7675">"c7675"</definedName>
    <definedName name="IQ_ECO_METRIC_7676">"c7676"</definedName>
    <definedName name="IQ_ECO_METRIC_7677">"c7677"</definedName>
    <definedName name="IQ_ECO_METRIC_7678">"c7678"</definedName>
    <definedName name="IQ_ECO_METRIC_7679">"c7679"</definedName>
    <definedName name="IQ_ECO_METRIC_7680">"c7680"</definedName>
    <definedName name="IQ_ECO_METRIC_7681">"c7681"</definedName>
    <definedName name="IQ_ECO_METRIC_7685">"c7685"</definedName>
    <definedName name="IQ_ECO_METRIC_7687">"c7687"</definedName>
    <definedName name="IQ_ECO_METRIC_7688">"c7688"</definedName>
    <definedName name="IQ_ECO_METRIC_7689">"c7689"</definedName>
    <definedName name="IQ_ECO_METRIC_7690">"c7690"</definedName>
    <definedName name="IQ_ECO_METRIC_7691">"c7691"</definedName>
    <definedName name="IQ_ECO_METRIC_7692">"c7692"</definedName>
    <definedName name="IQ_ECO_METRIC_7693">"c7693"</definedName>
    <definedName name="IQ_ECO_METRIC_7694">"c7694"</definedName>
    <definedName name="IQ_ECO_METRIC_7695">"c7695"</definedName>
    <definedName name="IQ_ECO_METRIC_7696">"c7696"</definedName>
    <definedName name="IQ_ECO_METRIC_7697">"c7697"</definedName>
    <definedName name="IQ_ECO_METRIC_7698">"c7698"</definedName>
    <definedName name="IQ_ECO_METRIC_7699">"c7699"</definedName>
    <definedName name="IQ_ECO_METRIC_7700">"c7700"</definedName>
    <definedName name="IQ_ECO_METRIC_7701">"c7701"</definedName>
    <definedName name="IQ_ECO_METRIC_7702">"c7702"</definedName>
    <definedName name="IQ_ECO_METRIC_7703">"c7703"</definedName>
    <definedName name="IQ_ECO_METRIC_7705">"c7705"</definedName>
    <definedName name="IQ_ECO_METRIC_7705_UNUSED_UNUSED_UNUSED">"c7705"</definedName>
    <definedName name="IQ_ECO_METRIC_7707">"c7707"</definedName>
    <definedName name="IQ_ECO_METRIC_7708">"c7708"</definedName>
    <definedName name="IQ_ECO_METRIC_7709">"c7709"</definedName>
    <definedName name="IQ_ECO_METRIC_7710">"c7710"</definedName>
    <definedName name="IQ_ECO_METRIC_7711">"c7711"</definedName>
    <definedName name="IQ_ECO_METRIC_7712">"c7712"</definedName>
    <definedName name="IQ_ECO_METRIC_7713">"c7713"</definedName>
    <definedName name="IQ_ECO_METRIC_7714">"c7714"</definedName>
    <definedName name="IQ_ECO_METRIC_7715">"c7715"</definedName>
    <definedName name="IQ_ECO_METRIC_7716">"c7716"</definedName>
    <definedName name="IQ_ECO_METRIC_7717">"c7717"</definedName>
    <definedName name="IQ_ECO_METRIC_7719">"c7719"</definedName>
    <definedName name="IQ_ECO_METRIC_7719_UNUSED_UNUSED_UNUSED">"c7719"</definedName>
    <definedName name="IQ_ECO_METRIC_7720">"c7720"</definedName>
    <definedName name="IQ_ECO_METRIC_7721">"c7721"</definedName>
    <definedName name="IQ_ECO_METRIC_7722">"c7722"</definedName>
    <definedName name="IQ_ECO_METRIC_7723">"c7723"</definedName>
    <definedName name="IQ_ECO_METRIC_7724">"c7724"</definedName>
    <definedName name="IQ_ECO_METRIC_7725">"c7725"</definedName>
    <definedName name="IQ_ECO_METRIC_7726">"c7726"</definedName>
    <definedName name="IQ_ECO_METRIC_7727">"c7727"</definedName>
    <definedName name="IQ_ECO_METRIC_7728">"c7728"</definedName>
    <definedName name="IQ_ECO_METRIC_7729">"c7729"</definedName>
    <definedName name="IQ_ECO_METRIC_7730">"c7730"</definedName>
    <definedName name="IQ_ECO_METRIC_7731">"c7731"</definedName>
    <definedName name="IQ_ECO_METRIC_7732">"c7732"</definedName>
    <definedName name="IQ_ECO_METRIC_7733">"c7733"</definedName>
    <definedName name="IQ_ECO_METRIC_7734">"c7734"</definedName>
    <definedName name="IQ_ECO_METRIC_7735">"c7735"</definedName>
    <definedName name="IQ_ECO_METRIC_7736">"c7736"</definedName>
    <definedName name="IQ_ECO_METRIC_7737">"c7737"</definedName>
    <definedName name="IQ_ECO_METRIC_7738">"c7738"</definedName>
    <definedName name="IQ_ECO_METRIC_7739">"c7739"</definedName>
    <definedName name="IQ_ECO_METRIC_7740">"c7740"</definedName>
    <definedName name="IQ_ECO_METRIC_7741">"c7741"</definedName>
    <definedName name="IQ_ECO_METRIC_7742">"c7742"</definedName>
    <definedName name="IQ_ECO_METRIC_7743">"c7743"</definedName>
    <definedName name="IQ_ECO_METRIC_7744">"c7744"</definedName>
    <definedName name="IQ_ECO_METRIC_7745">"c7745"</definedName>
    <definedName name="IQ_ECO_METRIC_7746">"c7746"</definedName>
    <definedName name="IQ_ECO_METRIC_7747">"c7747"</definedName>
    <definedName name="IQ_ECO_METRIC_7748">"c7748"</definedName>
    <definedName name="IQ_ECO_METRIC_7749">"c7749"</definedName>
    <definedName name="IQ_ECO_METRIC_7750">"c7750"</definedName>
    <definedName name="IQ_ECO_METRIC_7751">"c7751"</definedName>
    <definedName name="IQ_ECO_METRIC_7752">"c7752"</definedName>
    <definedName name="IQ_ECO_METRIC_7753">"c7753"</definedName>
    <definedName name="IQ_ECO_METRIC_7754">"c7754"</definedName>
    <definedName name="IQ_ECO_METRIC_7755">"c7755"</definedName>
    <definedName name="IQ_ECO_METRIC_7756">"c7756"</definedName>
    <definedName name="IQ_ECO_METRIC_7757">"c7757"</definedName>
    <definedName name="IQ_ECO_METRIC_7758">"c7758"</definedName>
    <definedName name="IQ_ECO_METRIC_7759">"c7759"</definedName>
    <definedName name="IQ_ECO_METRIC_7760">"c7760"</definedName>
    <definedName name="IQ_ECO_METRIC_7761">"c7761"</definedName>
    <definedName name="IQ_ECO_METRIC_7762">"c7762"</definedName>
    <definedName name="IQ_ECO_METRIC_7763">"c7763"</definedName>
    <definedName name="IQ_ECO_METRIC_7764">"c7764"</definedName>
    <definedName name="IQ_ECO_METRIC_7765">"c7765"</definedName>
    <definedName name="IQ_ECO_METRIC_7766">"c7766"</definedName>
    <definedName name="IQ_ECO_METRIC_7767">"c7767"</definedName>
    <definedName name="IQ_ECO_METRIC_7768">"c7768"</definedName>
    <definedName name="IQ_ECO_METRIC_7769">"c7769"</definedName>
    <definedName name="IQ_ECO_METRIC_7770">"c7770"</definedName>
    <definedName name="IQ_ECO_METRIC_7771">"c7771"</definedName>
    <definedName name="IQ_ECO_METRIC_7772">"c7772"</definedName>
    <definedName name="IQ_ECO_METRIC_7773">"c7773"</definedName>
    <definedName name="IQ_ECO_METRIC_7774">"c7774"</definedName>
    <definedName name="IQ_ECO_METRIC_7775">"c7775"</definedName>
    <definedName name="IQ_ECO_METRIC_7776">"c7776"</definedName>
    <definedName name="IQ_ECO_METRIC_7776_UNUSED_UNUSED_UNUSED">"c7776"</definedName>
    <definedName name="IQ_ECO_METRIC_7777">"c7777"</definedName>
    <definedName name="IQ_ECO_METRIC_7777_UNUSED_UNUSED_UNUSED">"c7777"</definedName>
    <definedName name="IQ_ECO_METRIC_7779">"c7779"</definedName>
    <definedName name="IQ_ECO_METRIC_7780">"c7780"</definedName>
    <definedName name="IQ_ECO_METRIC_7781">"c7781"</definedName>
    <definedName name="IQ_ECO_METRIC_7782">"c7782"</definedName>
    <definedName name="IQ_ECO_METRIC_7783">"c7783"</definedName>
    <definedName name="IQ_ECO_METRIC_7784">"c7784"</definedName>
    <definedName name="IQ_ECO_METRIC_7785">"c7785"</definedName>
    <definedName name="IQ_ECO_METRIC_7786">"c7786"</definedName>
    <definedName name="IQ_ECO_METRIC_7787">"c7787"</definedName>
    <definedName name="IQ_ECO_METRIC_7788">"c7788"</definedName>
    <definedName name="IQ_ECO_METRIC_7789">"c7789"</definedName>
    <definedName name="IQ_ECO_METRIC_7790">"c7790"</definedName>
    <definedName name="IQ_ECO_METRIC_7791">"c7791"</definedName>
    <definedName name="IQ_ECO_METRIC_7792">"c7792"</definedName>
    <definedName name="IQ_ECO_METRIC_7793">"c7793"</definedName>
    <definedName name="IQ_ECO_METRIC_7794">"c7794"</definedName>
    <definedName name="IQ_ECO_METRIC_7795">"c7795"</definedName>
    <definedName name="IQ_ECO_METRIC_7796">"c7796"</definedName>
    <definedName name="IQ_ECO_METRIC_7797">"c7797"</definedName>
    <definedName name="IQ_ECO_METRIC_7798">"c7798"</definedName>
    <definedName name="IQ_ECO_METRIC_7799">"c7799"</definedName>
    <definedName name="IQ_ECO_METRIC_7800">"c7800"</definedName>
    <definedName name="IQ_ECO_METRIC_7801">"c7801"</definedName>
    <definedName name="IQ_ECO_METRIC_7802">"c7802"</definedName>
    <definedName name="IQ_ECO_METRIC_7803">"c7803"</definedName>
    <definedName name="IQ_ECO_METRIC_7804">"c7804"</definedName>
    <definedName name="IQ_ECO_METRIC_7805">"c7805"</definedName>
    <definedName name="IQ_ECO_METRIC_7806">"c7806"</definedName>
    <definedName name="IQ_ECO_METRIC_7808">"c7808"</definedName>
    <definedName name="IQ_ECO_METRIC_7809">"c7809"</definedName>
    <definedName name="IQ_ECO_METRIC_7810">"c7810"</definedName>
    <definedName name="IQ_ECO_METRIC_7812">"c7812"</definedName>
    <definedName name="IQ_ECO_METRIC_7813">"c7813"</definedName>
    <definedName name="IQ_ECO_METRIC_7814">"c7814"</definedName>
    <definedName name="IQ_ECO_METRIC_7815">"c7815"</definedName>
    <definedName name="IQ_ECO_METRIC_7816">"c7816"</definedName>
    <definedName name="IQ_ECO_METRIC_7817">"c7817"</definedName>
    <definedName name="IQ_ECO_METRIC_7818">"c7818"</definedName>
    <definedName name="IQ_ECO_METRIC_7819">"c7819"</definedName>
    <definedName name="IQ_ECO_METRIC_7820">"c7820"</definedName>
    <definedName name="IQ_ECO_METRIC_7821">"c7821"</definedName>
    <definedName name="IQ_ECO_METRIC_7822">"c7822"</definedName>
    <definedName name="IQ_ECO_METRIC_7823">"c7823"</definedName>
    <definedName name="IQ_ECO_METRIC_7824">"c7824"</definedName>
    <definedName name="IQ_ECO_METRIC_7825">"c7825"</definedName>
    <definedName name="IQ_ECO_METRIC_7826">"c7826"</definedName>
    <definedName name="IQ_ECO_METRIC_7827">"c7827"</definedName>
    <definedName name="IQ_ECO_METRIC_7828">"c7828"</definedName>
    <definedName name="IQ_ECO_METRIC_7829">"c7829"</definedName>
    <definedName name="IQ_ECO_METRIC_7830">"c7830"</definedName>
    <definedName name="IQ_ECO_METRIC_7831">"c7831"</definedName>
    <definedName name="IQ_ECO_METRIC_7832">"c7832"</definedName>
    <definedName name="IQ_ECO_METRIC_7833">"c7833"</definedName>
    <definedName name="IQ_ECO_METRIC_7834">"c7834"</definedName>
    <definedName name="IQ_ECO_METRIC_7835">"c7835"</definedName>
    <definedName name="IQ_ECO_METRIC_7836">"c7836"</definedName>
    <definedName name="IQ_ECO_METRIC_7837">"c7837"</definedName>
    <definedName name="IQ_ECO_METRIC_7838">"c7838"</definedName>
    <definedName name="IQ_ECO_METRIC_7839">"c7839"</definedName>
    <definedName name="IQ_ECO_METRIC_7840">"c7840"</definedName>
    <definedName name="IQ_ECO_METRIC_7842">"c7842"</definedName>
    <definedName name="IQ_ECO_METRIC_7843">"c7843"</definedName>
    <definedName name="IQ_ECO_METRIC_7844">"c7844"</definedName>
    <definedName name="IQ_ECO_METRIC_7845">"c7845"</definedName>
    <definedName name="IQ_ECO_METRIC_7846">"c7846"</definedName>
    <definedName name="IQ_ECO_METRIC_7847">"c7847"</definedName>
    <definedName name="IQ_ECO_METRIC_7848">"c7848"</definedName>
    <definedName name="IQ_ECO_METRIC_7849">"c7849"</definedName>
    <definedName name="IQ_ECO_METRIC_7850">"c7850"</definedName>
    <definedName name="IQ_ECO_METRIC_7851">"c7851"</definedName>
    <definedName name="IQ_ECO_METRIC_7852">"c7852"</definedName>
    <definedName name="IQ_ECO_METRIC_7853">"c7853"</definedName>
    <definedName name="IQ_ECO_METRIC_7854">"c7854"</definedName>
    <definedName name="IQ_ECO_METRIC_7855">"c7855"</definedName>
    <definedName name="IQ_ECO_METRIC_7856">"c7856"</definedName>
    <definedName name="IQ_ECO_METRIC_7857">"c7857"</definedName>
    <definedName name="IQ_ECO_METRIC_7858">"c7858"</definedName>
    <definedName name="IQ_ECO_METRIC_7859">"c7859"</definedName>
    <definedName name="IQ_ECO_METRIC_7860">"c7860"</definedName>
    <definedName name="IQ_ECO_METRIC_7861">"c7861"</definedName>
    <definedName name="IQ_ECO_METRIC_7862">"c7862"</definedName>
    <definedName name="IQ_ECO_METRIC_7863">"c7863"</definedName>
    <definedName name="IQ_ECO_METRIC_7864">"c7864"</definedName>
    <definedName name="IQ_ECO_METRIC_7865">"c7865"</definedName>
    <definedName name="IQ_ECO_METRIC_7866">"c7866"</definedName>
    <definedName name="IQ_ECO_METRIC_7867">"c7867"</definedName>
    <definedName name="IQ_ECO_METRIC_7868">"c7868"</definedName>
    <definedName name="IQ_ECO_METRIC_7868_UNUSED_UNUSED_UNUSED">"c7868"</definedName>
    <definedName name="IQ_ECO_METRIC_7869">"c7869"</definedName>
    <definedName name="IQ_ECO_METRIC_7870">"c7870"</definedName>
    <definedName name="IQ_ECO_METRIC_7871">"c7871"</definedName>
    <definedName name="IQ_ECO_METRIC_7872">"c7872"</definedName>
    <definedName name="IQ_ECO_METRIC_7874">"c7874"</definedName>
    <definedName name="IQ_ECO_METRIC_7875">"c7875"</definedName>
    <definedName name="IQ_ECO_METRIC_7876">"c7876"</definedName>
    <definedName name="IQ_ECO_METRIC_7877">"c7877"</definedName>
    <definedName name="IQ_ECO_METRIC_7878">"c7878"</definedName>
    <definedName name="IQ_ECO_METRIC_7880">"c7880"</definedName>
    <definedName name="IQ_ECO_METRIC_7881">"c7881"</definedName>
    <definedName name="IQ_ECO_METRIC_7882">"c7882"</definedName>
    <definedName name="IQ_ECO_METRIC_7883">"c7883"</definedName>
    <definedName name="IQ_ECO_METRIC_7884">"c7884"</definedName>
    <definedName name="IQ_ECO_METRIC_7885">"c7885"</definedName>
    <definedName name="IQ_ECO_METRIC_7886">"c7886"</definedName>
    <definedName name="IQ_ECO_METRIC_7887">"c7887"</definedName>
    <definedName name="IQ_ECO_METRIC_7888">"c7888"</definedName>
    <definedName name="IQ_ECO_METRIC_7889">"c7889"</definedName>
    <definedName name="IQ_ECO_METRIC_7890">"c7890"</definedName>
    <definedName name="IQ_ECO_METRIC_7891">"c7891"</definedName>
    <definedName name="IQ_ECO_METRIC_7892">"c7892"</definedName>
    <definedName name="IQ_ECO_METRIC_7893">"c7893"</definedName>
    <definedName name="IQ_ECO_METRIC_7895">"c7895"</definedName>
    <definedName name="IQ_ECO_METRIC_7896">"c7896"</definedName>
    <definedName name="IQ_ECO_METRIC_7897">"c7897"</definedName>
    <definedName name="IQ_ECO_METRIC_7898">"c7898"</definedName>
    <definedName name="IQ_ECO_METRIC_7899">"c7899"</definedName>
    <definedName name="IQ_ECO_METRIC_7900">"c7900"</definedName>
    <definedName name="IQ_ECO_METRIC_7901">"c7901"</definedName>
    <definedName name="IQ_ECO_METRIC_7903">"c7903"</definedName>
    <definedName name="IQ_ECO_METRIC_7904">"c7904"</definedName>
    <definedName name="IQ_ECO_METRIC_7905">"c7905"</definedName>
    <definedName name="IQ_ECO_METRIC_7906">"c7906"</definedName>
    <definedName name="IQ_ECO_METRIC_7907">"c7907"</definedName>
    <definedName name="IQ_ECO_METRIC_7908">"c7908"</definedName>
    <definedName name="IQ_ECO_METRIC_7909">"c7909"</definedName>
    <definedName name="IQ_ECO_METRIC_7910">"c7910"</definedName>
    <definedName name="IQ_ECO_METRIC_7911">"c7911"</definedName>
    <definedName name="IQ_ECO_METRIC_7912">"c7912"</definedName>
    <definedName name="IQ_ECO_METRIC_7913">"c7913"</definedName>
    <definedName name="IQ_ECO_METRIC_7914">"c7914"</definedName>
    <definedName name="IQ_ECO_METRIC_7915">"c7915"</definedName>
    <definedName name="IQ_ECO_METRIC_7916">"c7916"</definedName>
    <definedName name="IQ_ECO_METRIC_7917">"c7917"</definedName>
    <definedName name="IQ_ECO_METRIC_7918">"c7918"</definedName>
    <definedName name="IQ_ECO_METRIC_7919">"c7919"</definedName>
    <definedName name="IQ_ECO_METRIC_7920">"c7920"</definedName>
    <definedName name="IQ_ECO_METRIC_7921">"c7921"</definedName>
    <definedName name="IQ_ECO_METRIC_7922">"c7922"</definedName>
    <definedName name="IQ_ECO_METRIC_7923">"c7923"</definedName>
    <definedName name="IQ_ECO_METRIC_7925">"c7925"</definedName>
    <definedName name="IQ_ECO_METRIC_7925_UNUSED_UNUSED_UNUSED">"c7925"</definedName>
    <definedName name="IQ_ECO_METRIC_7927">"c7927"</definedName>
    <definedName name="IQ_ECO_METRIC_7928">"c7928"</definedName>
    <definedName name="IQ_ECO_METRIC_7929">"c7929"</definedName>
    <definedName name="IQ_ECO_METRIC_7930">"c7930"</definedName>
    <definedName name="IQ_ECO_METRIC_7931">"c7931"</definedName>
    <definedName name="IQ_ECO_METRIC_7932">"c7932"</definedName>
    <definedName name="IQ_ECO_METRIC_7933">"c7933"</definedName>
    <definedName name="IQ_ECO_METRIC_7934">"c7934"</definedName>
    <definedName name="IQ_ECO_METRIC_7935">"c7935"</definedName>
    <definedName name="IQ_ECO_METRIC_7936">"c7936"</definedName>
    <definedName name="IQ_ECO_METRIC_7937">"c7937"</definedName>
    <definedName name="IQ_ECO_METRIC_7939">"c7939"</definedName>
    <definedName name="IQ_ECO_METRIC_7939_UNUSED_UNUSED_UNUSED">"c7939"</definedName>
    <definedName name="IQ_ECO_METRIC_7940">"c7940"</definedName>
    <definedName name="IQ_ECO_METRIC_7941">"c7941"</definedName>
    <definedName name="IQ_ECO_METRIC_7942">"c7942"</definedName>
    <definedName name="IQ_ECO_METRIC_7943">"c7943"</definedName>
    <definedName name="IQ_ECO_METRIC_7944">"c7944"</definedName>
    <definedName name="IQ_ECO_METRIC_7945">"c7945"</definedName>
    <definedName name="IQ_ECO_METRIC_7946">"c7946"</definedName>
    <definedName name="IQ_ECO_METRIC_7947">"c7947"</definedName>
    <definedName name="IQ_ECO_METRIC_7948">"c7948"</definedName>
    <definedName name="IQ_ECO_METRIC_7949">"c7949"</definedName>
    <definedName name="IQ_ECO_METRIC_7950">"c7950"</definedName>
    <definedName name="IQ_ECO_METRIC_7951">"c7951"</definedName>
    <definedName name="IQ_ECO_METRIC_7952">"c7952"</definedName>
    <definedName name="IQ_ECO_METRIC_7953">"c7953"</definedName>
    <definedName name="IQ_ECO_METRIC_7954">"c7954"</definedName>
    <definedName name="IQ_ECO_METRIC_7955">"c7955"</definedName>
    <definedName name="IQ_ECO_METRIC_7956">"c7956"</definedName>
    <definedName name="IQ_ECO_METRIC_7957">"c7957"</definedName>
    <definedName name="IQ_ECO_METRIC_7958">"c7958"</definedName>
    <definedName name="IQ_ECO_METRIC_7959">"c7959"</definedName>
    <definedName name="IQ_ECO_METRIC_7960">"c7960"</definedName>
    <definedName name="IQ_ECO_METRIC_7961">"c7961"</definedName>
    <definedName name="IQ_ECO_METRIC_7962">"c7962"</definedName>
    <definedName name="IQ_ECO_METRIC_7963">"c7963"</definedName>
    <definedName name="IQ_ECO_METRIC_7964">"c7964"</definedName>
    <definedName name="IQ_ECO_METRIC_7965">"c7965"</definedName>
    <definedName name="IQ_ECO_METRIC_7966">"c7966"</definedName>
    <definedName name="IQ_ECO_METRIC_7967">"c7967"</definedName>
    <definedName name="IQ_ECO_METRIC_7968">"c7968"</definedName>
    <definedName name="IQ_ECO_METRIC_7969">"c7969"</definedName>
    <definedName name="IQ_ECO_METRIC_7970">"c7970"</definedName>
    <definedName name="IQ_ECO_METRIC_7971">"c7971"</definedName>
    <definedName name="IQ_ECO_METRIC_7972">"c7972"</definedName>
    <definedName name="IQ_ECO_METRIC_7973">"c7973"</definedName>
    <definedName name="IQ_ECO_METRIC_7974">"c7974"</definedName>
    <definedName name="IQ_ECO_METRIC_7975">"c7975"</definedName>
    <definedName name="IQ_ECO_METRIC_7976">"c7976"</definedName>
    <definedName name="IQ_ECO_METRIC_7977">"c7977"</definedName>
    <definedName name="IQ_ECO_METRIC_7978">"c7978"</definedName>
    <definedName name="IQ_ECO_METRIC_7979">"c7979"</definedName>
    <definedName name="IQ_ECO_METRIC_7980">"c7980"</definedName>
    <definedName name="IQ_ECO_METRIC_7981">"c7981"</definedName>
    <definedName name="IQ_ECO_METRIC_7982">"c7982"</definedName>
    <definedName name="IQ_ECO_METRIC_7983">"c7983"</definedName>
    <definedName name="IQ_ECO_METRIC_7984">"c7984"</definedName>
    <definedName name="IQ_ECO_METRIC_7985">"c7985"</definedName>
    <definedName name="IQ_ECO_METRIC_7986">"c7986"</definedName>
    <definedName name="IQ_ECO_METRIC_7987">"c7987"</definedName>
    <definedName name="IQ_ECO_METRIC_7988">"c7988"</definedName>
    <definedName name="IQ_ECO_METRIC_7989">"c7989"</definedName>
    <definedName name="IQ_ECO_METRIC_7990">"c7990"</definedName>
    <definedName name="IQ_ECO_METRIC_7991">"c7991"</definedName>
    <definedName name="IQ_ECO_METRIC_7992">"c7992"</definedName>
    <definedName name="IQ_ECO_METRIC_7993">"c7993"</definedName>
    <definedName name="IQ_ECO_METRIC_7994">"c7994"</definedName>
    <definedName name="IQ_ECO_METRIC_7995">"c7995"</definedName>
    <definedName name="IQ_ECO_METRIC_7996">"c7996"</definedName>
    <definedName name="IQ_ECO_METRIC_7996_UNUSED_UNUSED_UNUSED">"c7996"</definedName>
    <definedName name="IQ_ECO_METRIC_7997">"c7997"</definedName>
    <definedName name="IQ_ECO_METRIC_7997_UNUSED_UNUSED_UNUSED">"c7997"</definedName>
    <definedName name="IQ_ECO_METRIC_7999">"c7999"</definedName>
    <definedName name="IQ_ECO_METRIC_8000">"c8000"</definedName>
    <definedName name="IQ_ECO_METRIC_8001">"c8001"</definedName>
    <definedName name="IQ_ECO_METRIC_8002">"c8002"</definedName>
    <definedName name="IQ_ECO_METRIC_8003">"c8003"</definedName>
    <definedName name="IQ_ECO_METRIC_8004">"c8004"</definedName>
    <definedName name="IQ_ECO_METRIC_8005">"c8005"</definedName>
    <definedName name="IQ_ECO_METRIC_8006">"c8006"</definedName>
    <definedName name="IQ_ECO_METRIC_8007">"c8007"</definedName>
    <definedName name="IQ_ECO_METRIC_8008">"c8008"</definedName>
    <definedName name="IQ_ECO_METRIC_8009">"c8009"</definedName>
    <definedName name="IQ_ECO_METRIC_8010">"c8010"</definedName>
    <definedName name="IQ_ECO_METRIC_8011">"c8011"</definedName>
    <definedName name="IQ_ECO_METRIC_8012">"c8012"</definedName>
    <definedName name="IQ_ECO_METRIC_8013">"c8013"</definedName>
    <definedName name="IQ_ECO_METRIC_8014">"c8014"</definedName>
    <definedName name="IQ_ECO_METRIC_8015">"c8015"</definedName>
    <definedName name="IQ_ECO_METRIC_8016">"c8016"</definedName>
    <definedName name="IQ_ECO_METRIC_8017">"c8017"</definedName>
    <definedName name="IQ_ECO_METRIC_8018">"c8018"</definedName>
    <definedName name="IQ_ECO_METRIC_8019">"c8019"</definedName>
    <definedName name="IQ_ECO_METRIC_8020">"c8020"</definedName>
    <definedName name="IQ_ECO_METRIC_8021">"c8021"</definedName>
    <definedName name="IQ_ECO_METRIC_8022">"c8022"</definedName>
    <definedName name="IQ_ECO_METRIC_8023">"c8023"</definedName>
    <definedName name="IQ_ECO_METRIC_8024">"c8024"</definedName>
    <definedName name="IQ_ECO_METRIC_8025">"c8025"</definedName>
    <definedName name="IQ_ECO_METRIC_8026">"c8026"</definedName>
    <definedName name="IQ_ECO_METRIC_8028">"c8028"</definedName>
    <definedName name="IQ_ECO_METRIC_8029">"c8029"</definedName>
    <definedName name="IQ_ECO_METRIC_8030">"c8030"</definedName>
    <definedName name="IQ_ECO_METRIC_8032">"c8032"</definedName>
    <definedName name="IQ_ECO_METRIC_8033">"c8033"</definedName>
    <definedName name="IQ_ECO_METRIC_8034">"c8034"</definedName>
    <definedName name="IQ_ECO_METRIC_8035">"c8035"</definedName>
    <definedName name="IQ_ECO_METRIC_8036">"c8036"</definedName>
    <definedName name="IQ_ECO_METRIC_8037">"c8037"</definedName>
    <definedName name="IQ_ECO_METRIC_8038">"c8038"</definedName>
    <definedName name="IQ_ECO_METRIC_8039">"c8039"</definedName>
    <definedName name="IQ_ECO_METRIC_8040">"c8040"</definedName>
    <definedName name="IQ_ECO_METRIC_8041">"c8041"</definedName>
    <definedName name="IQ_ECO_METRIC_8042">"c8042"</definedName>
    <definedName name="IQ_ECO_METRIC_8043">"c8043"</definedName>
    <definedName name="IQ_ECO_METRIC_8044">"c8044"</definedName>
    <definedName name="IQ_ECO_METRIC_8045">"c8045"</definedName>
    <definedName name="IQ_ECO_METRIC_8046">"c8046"</definedName>
    <definedName name="IQ_ECO_METRIC_8047">"c8047"</definedName>
    <definedName name="IQ_ECO_METRIC_8048">"c8048"</definedName>
    <definedName name="IQ_ECO_METRIC_8049">"c8049"</definedName>
    <definedName name="IQ_ECO_METRIC_8050">"c8050"</definedName>
    <definedName name="IQ_ECO_METRIC_8051">"c8051"</definedName>
    <definedName name="IQ_ECO_METRIC_8052">"c8052"</definedName>
    <definedName name="IQ_ECO_METRIC_8053">"c8053"</definedName>
    <definedName name="IQ_ECO_METRIC_8054">"c8054"</definedName>
    <definedName name="IQ_ECO_METRIC_8055">"c8055"</definedName>
    <definedName name="IQ_ECO_METRIC_8056">"c8056"</definedName>
    <definedName name="IQ_ECO_METRIC_8057">"c8057"</definedName>
    <definedName name="IQ_ECO_METRIC_8058">"c8058"</definedName>
    <definedName name="IQ_ECO_METRIC_8059">"c8059"</definedName>
    <definedName name="IQ_ECO_METRIC_8060">"c8060"</definedName>
    <definedName name="IQ_ECO_METRIC_8062">"c8062"</definedName>
    <definedName name="IQ_ECO_METRIC_8063">"c8063"</definedName>
    <definedName name="IQ_ECO_METRIC_8064">"c8064"</definedName>
    <definedName name="IQ_ECO_METRIC_8065">"c8065"</definedName>
    <definedName name="IQ_ECO_METRIC_8066">"c8066"</definedName>
    <definedName name="IQ_ECO_METRIC_8067">"c8067"</definedName>
    <definedName name="IQ_ECO_METRIC_8068">"c8068"</definedName>
    <definedName name="IQ_ECO_METRIC_8069">"c8069"</definedName>
    <definedName name="IQ_ECO_METRIC_8070">"c8070"</definedName>
    <definedName name="IQ_ECO_METRIC_8071">"c8071"</definedName>
    <definedName name="IQ_ECO_METRIC_8072">"c8072"</definedName>
    <definedName name="IQ_ECO_METRIC_8073">"c8073"</definedName>
    <definedName name="IQ_ECO_METRIC_8074">"c8074"</definedName>
    <definedName name="IQ_ECO_METRIC_8075">"c8075"</definedName>
    <definedName name="IQ_ECO_METRIC_8076">"c8076"</definedName>
    <definedName name="IQ_ECO_METRIC_8077">"c8077"</definedName>
    <definedName name="IQ_ECO_METRIC_8078">"c8078"</definedName>
    <definedName name="IQ_ECO_METRIC_8079">"c8079"</definedName>
    <definedName name="IQ_ECO_METRIC_8080">"c8080"</definedName>
    <definedName name="IQ_ECO_METRIC_8081">"c8081"</definedName>
    <definedName name="IQ_ECO_METRIC_8082">"c8082"</definedName>
    <definedName name="IQ_ECO_METRIC_8083">"c8083"</definedName>
    <definedName name="IQ_ECO_METRIC_8084">"c8084"</definedName>
    <definedName name="IQ_ECO_METRIC_8085">"c8085"</definedName>
    <definedName name="IQ_ECO_METRIC_8086">"c8086"</definedName>
    <definedName name="IQ_ECO_METRIC_8087">"c8087"</definedName>
    <definedName name="IQ_ECO_METRIC_8088">"c8088"</definedName>
    <definedName name="IQ_ECO_METRIC_8088_UNUSED_UNUSED_UNUSED">"c8088"</definedName>
    <definedName name="IQ_ECO_METRIC_8089">"c8089"</definedName>
    <definedName name="IQ_ECO_METRIC_8090">"c8090"</definedName>
    <definedName name="IQ_ECO_METRIC_8091">"c8091"</definedName>
    <definedName name="IQ_ECO_METRIC_8092">"c8092"</definedName>
    <definedName name="IQ_ECO_METRIC_8094">"c8094"</definedName>
    <definedName name="IQ_ECO_METRIC_8095">"c8095"</definedName>
    <definedName name="IQ_ECO_METRIC_8096">"c8096"</definedName>
    <definedName name="IQ_ECO_METRIC_8097">"c8097"</definedName>
    <definedName name="IQ_ECO_METRIC_8098">"c8098"</definedName>
    <definedName name="IQ_ECO_METRIC_8100">"c8100"</definedName>
    <definedName name="IQ_ECO_METRIC_8101">"c8101"</definedName>
    <definedName name="IQ_ECO_METRIC_8102">"c8102"</definedName>
    <definedName name="IQ_ECO_METRIC_8103">"c8103"</definedName>
    <definedName name="IQ_ECO_METRIC_8104">"c8104"</definedName>
    <definedName name="IQ_ECO_METRIC_8105">"c8105"</definedName>
    <definedName name="IQ_ECO_METRIC_8106">"c8106"</definedName>
    <definedName name="IQ_ECO_METRIC_8107">"c8107"</definedName>
    <definedName name="IQ_ECO_METRIC_8108">"c8108"</definedName>
    <definedName name="IQ_ECO_METRIC_8109">"c8109"</definedName>
    <definedName name="IQ_ECO_METRIC_8110">"c8110"</definedName>
    <definedName name="IQ_ECO_METRIC_8111">"c8111"</definedName>
    <definedName name="IQ_ECO_METRIC_8112">"c8112"</definedName>
    <definedName name="IQ_ECO_METRIC_8113">"c8113"</definedName>
    <definedName name="IQ_ECO_METRIC_8115">"c8115"</definedName>
    <definedName name="IQ_ECO_METRIC_8116">"c8116"</definedName>
    <definedName name="IQ_ECO_METRIC_8117">"c8117"</definedName>
    <definedName name="IQ_ECO_METRIC_8118">"c8118"</definedName>
    <definedName name="IQ_ECO_METRIC_8119">"c8119"</definedName>
    <definedName name="IQ_ECO_METRIC_8120">"c8120"</definedName>
    <definedName name="IQ_ECO_METRIC_8121">"c8121"</definedName>
    <definedName name="IQ_ECO_METRIC_8123">"c8123"</definedName>
    <definedName name="IQ_ECO_METRIC_8124">"c8124"</definedName>
    <definedName name="IQ_ECO_METRIC_8125">"c8125"</definedName>
    <definedName name="IQ_ECO_METRIC_8126">"c8126"</definedName>
    <definedName name="IQ_ECO_METRIC_8127">"c8127"</definedName>
    <definedName name="IQ_ECO_METRIC_8128">"c8128"</definedName>
    <definedName name="IQ_ECO_METRIC_8129">"c8129"</definedName>
    <definedName name="IQ_ECO_METRIC_8130">"c8130"</definedName>
    <definedName name="IQ_ECO_METRIC_8131">"c8131"</definedName>
    <definedName name="IQ_ECO_METRIC_8132">"c8132"</definedName>
    <definedName name="IQ_ECO_METRIC_8133">"c8133"</definedName>
    <definedName name="IQ_ECO_METRIC_8134">"c8134"</definedName>
    <definedName name="IQ_ECO_METRIC_8135">"c8135"</definedName>
    <definedName name="IQ_ECO_METRIC_8136">"c8136"</definedName>
    <definedName name="IQ_ECO_METRIC_8137">"c8137"</definedName>
    <definedName name="IQ_ECO_METRIC_8138">"c8138"</definedName>
    <definedName name="IQ_ECO_METRIC_8139">"c8139"</definedName>
    <definedName name="IQ_ECO_METRIC_8140">"c8140"</definedName>
    <definedName name="IQ_ECO_METRIC_8141">"c8141"</definedName>
    <definedName name="IQ_ECO_METRIC_8142">"c8142"</definedName>
    <definedName name="IQ_ECO_METRIC_8143">"c8143"</definedName>
    <definedName name="IQ_ECO_METRIC_8145">"c8145"</definedName>
    <definedName name="IQ_ECO_METRIC_8145_UNUSED_UNUSED_UNUSED">"c8145"</definedName>
    <definedName name="IQ_ECO_METRIC_8147">"c8147"</definedName>
    <definedName name="IQ_ECO_METRIC_8148">"c8148"</definedName>
    <definedName name="IQ_ECO_METRIC_8149">"c8149"</definedName>
    <definedName name="IQ_ECO_METRIC_8150">"c8150"</definedName>
    <definedName name="IQ_ECO_METRIC_8152">"c8152"</definedName>
    <definedName name="IQ_ECO_METRIC_8153">"c8153"</definedName>
    <definedName name="IQ_ECO_METRIC_8154">"c8154"</definedName>
    <definedName name="IQ_ECO_METRIC_8155">"c8155"</definedName>
    <definedName name="IQ_ECO_METRIC_8156">"c8156"</definedName>
    <definedName name="IQ_ECO_METRIC_8157">"c8157"</definedName>
    <definedName name="IQ_ECO_METRIC_8159">"c8159"</definedName>
    <definedName name="IQ_ECO_METRIC_8159_UNUSED_UNUSED_UNUSED">"c8159"</definedName>
    <definedName name="IQ_ECO_METRIC_8160">"c8160"</definedName>
    <definedName name="IQ_ECO_METRIC_8161">"c8161"</definedName>
    <definedName name="IQ_ECO_METRIC_8162">"c8162"</definedName>
    <definedName name="IQ_ECO_METRIC_8163">"c8163"</definedName>
    <definedName name="IQ_ECO_METRIC_8164">"c8164"</definedName>
    <definedName name="IQ_ECO_METRIC_8165">"c8165"</definedName>
    <definedName name="IQ_ECO_METRIC_8166">"c8166"</definedName>
    <definedName name="IQ_ECO_METRIC_8167">"c8167"</definedName>
    <definedName name="IQ_ECO_METRIC_8168">"c8168"</definedName>
    <definedName name="IQ_ECO_METRIC_8169">"c8169"</definedName>
    <definedName name="IQ_ECO_METRIC_8170">"c8170"</definedName>
    <definedName name="IQ_ECO_METRIC_8171">"c8171"</definedName>
    <definedName name="IQ_ECO_METRIC_8172">"c8172"</definedName>
    <definedName name="IQ_ECO_METRIC_8173">"c8173"</definedName>
    <definedName name="IQ_ECO_METRIC_8174">"c8174"</definedName>
    <definedName name="IQ_ECO_METRIC_8175">"c8175"</definedName>
    <definedName name="IQ_ECO_METRIC_8176">"c8176"</definedName>
    <definedName name="IQ_ECO_METRIC_8177">"c8177"</definedName>
    <definedName name="IQ_ECO_METRIC_8178">"c8178"</definedName>
    <definedName name="IQ_ECO_METRIC_8179">"c8179"</definedName>
    <definedName name="IQ_ECO_METRIC_8180">"c8180"</definedName>
    <definedName name="IQ_ECO_METRIC_8181">"c8181"</definedName>
    <definedName name="IQ_ECO_METRIC_8182">"c8182"</definedName>
    <definedName name="IQ_ECO_METRIC_8183">"c8183"</definedName>
    <definedName name="IQ_ECO_METRIC_8184">"c8184"</definedName>
    <definedName name="IQ_ECO_METRIC_8185">"c8185"</definedName>
    <definedName name="IQ_ECO_METRIC_8186">"c8186"</definedName>
    <definedName name="IQ_ECO_METRIC_8187">"c8187"</definedName>
    <definedName name="IQ_ECO_METRIC_8188">"c8188"</definedName>
    <definedName name="IQ_ECO_METRIC_8189">"c8189"</definedName>
    <definedName name="IQ_ECO_METRIC_8190">"c8190"</definedName>
    <definedName name="IQ_ECO_METRIC_8191">"c8191"</definedName>
    <definedName name="IQ_ECO_METRIC_8192">"c8192"</definedName>
    <definedName name="IQ_ECO_METRIC_8193">"c8193"</definedName>
    <definedName name="IQ_ECO_METRIC_8194">"c8194"</definedName>
    <definedName name="IQ_ECO_METRIC_8195">"c8195"</definedName>
    <definedName name="IQ_ECO_METRIC_8196">"c8196"</definedName>
    <definedName name="IQ_ECO_METRIC_8197">"c8197"</definedName>
    <definedName name="IQ_ECO_METRIC_8198">"c8198"</definedName>
    <definedName name="IQ_ECO_METRIC_8199">"c8199"</definedName>
    <definedName name="IQ_ECO_METRIC_8200">"c8200"</definedName>
    <definedName name="IQ_ECO_METRIC_8201">"c8201"</definedName>
    <definedName name="IQ_ECO_METRIC_8202">"c8202"</definedName>
    <definedName name="IQ_ECO_METRIC_8203">"c8203"</definedName>
    <definedName name="IQ_ECO_METRIC_8204">"c8204"</definedName>
    <definedName name="IQ_ECO_METRIC_8205">"c8205"</definedName>
    <definedName name="IQ_ECO_METRIC_8206">"c8206"</definedName>
    <definedName name="IQ_ECO_METRIC_8207">"c8207"</definedName>
    <definedName name="IQ_ECO_METRIC_8208">"c8208"</definedName>
    <definedName name="IQ_ECO_METRIC_8209">"c8209"</definedName>
    <definedName name="IQ_ECO_METRIC_8210">"c8210"</definedName>
    <definedName name="IQ_ECO_METRIC_8211">"c8211"</definedName>
    <definedName name="IQ_ECO_METRIC_8212">"c8212"</definedName>
    <definedName name="IQ_ECO_METRIC_8213">"c8213"</definedName>
    <definedName name="IQ_ECO_METRIC_8214">"c8214"</definedName>
    <definedName name="IQ_ECO_METRIC_8215">"c8215"</definedName>
    <definedName name="IQ_ECO_METRIC_8216">"c8216"</definedName>
    <definedName name="IQ_ECO_METRIC_8216_UNUSED_UNUSED_UNUSED">"c8216"</definedName>
    <definedName name="IQ_ECO_METRIC_8217">"c8217"</definedName>
    <definedName name="IQ_ECO_METRIC_8217_UNUSED_UNUSED_UNUSED">"c8217"</definedName>
    <definedName name="IQ_ECO_METRIC_8219">"c8219"</definedName>
    <definedName name="IQ_ECO_METRIC_8221">"c8221"</definedName>
    <definedName name="IQ_ECO_METRIC_8222">"c8222"</definedName>
    <definedName name="IQ_ECO_METRIC_8223">"c8223"</definedName>
    <definedName name="IQ_ECO_METRIC_8224">"c8224"</definedName>
    <definedName name="IQ_ECO_METRIC_8225">"c8225"</definedName>
    <definedName name="IQ_ECO_METRIC_8226">"c8226"</definedName>
    <definedName name="IQ_ECO_METRIC_8227">"c8227"</definedName>
    <definedName name="IQ_ECO_METRIC_8228">"c8228"</definedName>
    <definedName name="IQ_ECO_METRIC_8229">"c8229"</definedName>
    <definedName name="IQ_ECO_METRIC_8230">"c8230"</definedName>
    <definedName name="IQ_ECO_METRIC_8231">"c8231"</definedName>
    <definedName name="IQ_ECO_METRIC_8232">"c8232"</definedName>
    <definedName name="IQ_ECO_METRIC_8233">"c8233"</definedName>
    <definedName name="IQ_ECO_METRIC_8234">"c8234"</definedName>
    <definedName name="IQ_ECO_METRIC_8235">"c8235"</definedName>
    <definedName name="IQ_ECO_METRIC_8236">"c8236"</definedName>
    <definedName name="IQ_ECO_METRIC_8237">"c8237"</definedName>
    <definedName name="IQ_ECO_METRIC_8238">"c8238"</definedName>
    <definedName name="IQ_ECO_METRIC_8239">"c8239"</definedName>
    <definedName name="IQ_ECO_METRIC_8240">"c8240"</definedName>
    <definedName name="IQ_ECO_METRIC_8241">"c8241"</definedName>
    <definedName name="IQ_ECO_METRIC_8242">"c8242"</definedName>
    <definedName name="IQ_ECO_METRIC_8243">"c8243"</definedName>
    <definedName name="IQ_ECO_METRIC_8244">"c8244"</definedName>
    <definedName name="IQ_ECO_METRIC_8245">"c8245"</definedName>
    <definedName name="IQ_ECO_METRIC_8246">"c8246"</definedName>
    <definedName name="IQ_ECO_METRIC_8248">"c8248"</definedName>
    <definedName name="IQ_ECO_METRIC_8249">"c8249"</definedName>
    <definedName name="IQ_ECO_METRIC_8250">"c8250"</definedName>
    <definedName name="IQ_ECO_METRIC_8252">"c8252"</definedName>
    <definedName name="IQ_ECO_METRIC_8253">"c8253"</definedName>
    <definedName name="IQ_ECO_METRIC_8254">"c8254"</definedName>
    <definedName name="IQ_ECO_METRIC_8255">"c8255"</definedName>
    <definedName name="IQ_ECO_METRIC_8256">"c8256"</definedName>
    <definedName name="IQ_ECO_METRIC_8257">"c8257"</definedName>
    <definedName name="IQ_ECO_METRIC_8258">"c8258"</definedName>
    <definedName name="IQ_ECO_METRIC_8259">"c8259"</definedName>
    <definedName name="IQ_ECO_METRIC_8260">"c8260"</definedName>
    <definedName name="IQ_ECO_METRIC_8261">"c8261"</definedName>
    <definedName name="IQ_ECO_METRIC_8262">"c8262"</definedName>
    <definedName name="IQ_ECO_METRIC_8263">"c8263"</definedName>
    <definedName name="IQ_ECO_METRIC_8264">"c8264"</definedName>
    <definedName name="IQ_ECO_METRIC_8265">"c8265"</definedName>
    <definedName name="IQ_ECO_METRIC_8266">"c8266"</definedName>
    <definedName name="IQ_ECO_METRIC_8267">"c8267"</definedName>
    <definedName name="IQ_ECO_METRIC_8268">"c8268"</definedName>
    <definedName name="IQ_ECO_METRIC_8269">"c8269"</definedName>
    <definedName name="IQ_ECO_METRIC_8270">"c8270"</definedName>
    <definedName name="IQ_ECO_METRIC_8271">"c8271"</definedName>
    <definedName name="IQ_ECO_METRIC_8272">"c8272"</definedName>
    <definedName name="IQ_ECO_METRIC_8273">"c8273"</definedName>
    <definedName name="IQ_ECO_METRIC_8274">"c8274"</definedName>
    <definedName name="IQ_ECO_METRIC_8275">"c8275"</definedName>
    <definedName name="IQ_ECO_METRIC_8276">"c8276"</definedName>
    <definedName name="IQ_ECO_METRIC_8277">"c8277"</definedName>
    <definedName name="IQ_ECO_METRIC_8278">"c8278"</definedName>
    <definedName name="IQ_ECO_METRIC_8279">"c8279"</definedName>
    <definedName name="IQ_ECO_METRIC_8280">"c8280"</definedName>
    <definedName name="IQ_ECO_METRIC_8282">"c8282"</definedName>
    <definedName name="IQ_ECO_METRIC_8283">"c8283"</definedName>
    <definedName name="IQ_ECO_METRIC_8284">"c8284"</definedName>
    <definedName name="IQ_ECO_METRIC_8285">"c8285"</definedName>
    <definedName name="IQ_ECO_METRIC_8286">"c8286"</definedName>
    <definedName name="IQ_ECO_METRIC_8287">"c8287"</definedName>
    <definedName name="IQ_ECO_METRIC_8288">"c8288"</definedName>
    <definedName name="IQ_ECO_METRIC_8289">"c8289"</definedName>
    <definedName name="IQ_ECO_METRIC_8290">"c8290"</definedName>
    <definedName name="IQ_ECO_METRIC_8291">"c8291"</definedName>
    <definedName name="IQ_ECO_METRIC_8292">"c8292"</definedName>
    <definedName name="IQ_ECO_METRIC_8293">"c8293"</definedName>
    <definedName name="IQ_ECO_METRIC_8294">"c8294"</definedName>
    <definedName name="IQ_ECO_METRIC_8295">"c8295"</definedName>
    <definedName name="IQ_ECO_METRIC_8296">"c8296"</definedName>
    <definedName name="IQ_ECO_METRIC_8297">"c8297"</definedName>
    <definedName name="IQ_ECO_METRIC_8298">"c8298"</definedName>
    <definedName name="IQ_ECO_METRIC_8299">"c8299"</definedName>
    <definedName name="IQ_ECO_METRIC_8300">"c8300"</definedName>
    <definedName name="IQ_ECO_METRIC_8301">"c8301"</definedName>
    <definedName name="IQ_ECO_METRIC_8302">"c8302"</definedName>
    <definedName name="IQ_ECO_METRIC_8303">"c8303"</definedName>
    <definedName name="IQ_ECO_METRIC_8304">"c8304"</definedName>
    <definedName name="IQ_ECO_METRIC_8305">"c8305"</definedName>
    <definedName name="IQ_ECO_METRIC_8306">"c8306"</definedName>
    <definedName name="IQ_ECO_METRIC_8307">"c8307"</definedName>
    <definedName name="IQ_ECO_METRIC_8308">"c8308"</definedName>
    <definedName name="IQ_ECO_METRIC_8308_UNUSED_UNUSED_UNUSED">"c8308"</definedName>
    <definedName name="IQ_ECO_METRIC_8309">"c8309"</definedName>
    <definedName name="IQ_ECO_METRIC_8310">"c8310"</definedName>
    <definedName name="IQ_ECO_METRIC_8311">"c8311"</definedName>
    <definedName name="IQ_ECO_METRIC_8312">"c8312"</definedName>
    <definedName name="IQ_ECO_METRIC_8314">"c8314"</definedName>
    <definedName name="IQ_ECO_METRIC_8315">"c8315"</definedName>
    <definedName name="IQ_ECO_METRIC_8316">"c8316"</definedName>
    <definedName name="IQ_ECO_METRIC_8317">"c8317"</definedName>
    <definedName name="IQ_ECO_METRIC_8318">"c8318"</definedName>
    <definedName name="IQ_ECO_METRIC_8320">"c8320"</definedName>
    <definedName name="IQ_ECO_METRIC_8321">"c8321"</definedName>
    <definedName name="IQ_ECO_METRIC_8322">"c8322"</definedName>
    <definedName name="IQ_ECO_METRIC_8323">"c8323"</definedName>
    <definedName name="IQ_ECO_METRIC_8324">"c8324"</definedName>
    <definedName name="IQ_ECO_METRIC_8325">"c8325"</definedName>
    <definedName name="IQ_ECO_METRIC_8326">"c8326"</definedName>
    <definedName name="IQ_ECO_METRIC_8327">"c8327"</definedName>
    <definedName name="IQ_ECO_METRIC_8328">"c8328"</definedName>
    <definedName name="IQ_ECO_METRIC_8329">"c8329"</definedName>
    <definedName name="IQ_ECO_METRIC_8330">"c8330"</definedName>
    <definedName name="IQ_ECO_METRIC_8331">"c8331"</definedName>
    <definedName name="IQ_ECO_METRIC_8332">"c8332"</definedName>
    <definedName name="IQ_ECO_METRIC_8333">"c8333"</definedName>
    <definedName name="IQ_ECO_METRIC_8335">"c8335"</definedName>
    <definedName name="IQ_ECO_METRIC_8336">"c8336"</definedName>
    <definedName name="IQ_ECO_METRIC_8337">"c8337"</definedName>
    <definedName name="IQ_ECO_METRIC_8338">"c8338"</definedName>
    <definedName name="IQ_ECO_METRIC_8339">"c8339"</definedName>
    <definedName name="IQ_ECO_METRIC_8340">"c8340"</definedName>
    <definedName name="IQ_ECO_METRIC_8341">"c8341"</definedName>
    <definedName name="IQ_ECO_METRIC_8343">"c8343"</definedName>
    <definedName name="IQ_ECO_METRIC_8344">"c8344"</definedName>
    <definedName name="IQ_ECO_METRIC_8345">"c8345"</definedName>
    <definedName name="IQ_ECO_METRIC_8346">"c8346"</definedName>
    <definedName name="IQ_ECO_METRIC_8347">"c8347"</definedName>
    <definedName name="IQ_ECO_METRIC_8348">"c8348"</definedName>
    <definedName name="IQ_ECO_METRIC_8349">"c8349"</definedName>
    <definedName name="IQ_ECO_METRIC_8350">"c8350"</definedName>
    <definedName name="IQ_ECO_METRIC_8352">"c8352"</definedName>
    <definedName name="IQ_ECO_METRIC_8353">"c8353"</definedName>
    <definedName name="IQ_ECO_METRIC_8354">"c8354"</definedName>
    <definedName name="IQ_ECO_METRIC_8355">"c8355"</definedName>
    <definedName name="IQ_ECO_METRIC_8356">"c8356"</definedName>
    <definedName name="IQ_ECO_METRIC_8357">"c8357"</definedName>
    <definedName name="IQ_ECO_METRIC_8358">"c8358"</definedName>
    <definedName name="IQ_ECO_METRIC_8359">"c8359"</definedName>
    <definedName name="IQ_ECO_METRIC_8360">"c8360"</definedName>
    <definedName name="IQ_ECO_METRIC_8361">"c8361"</definedName>
    <definedName name="IQ_ECO_METRIC_8362">"c8362"</definedName>
    <definedName name="IQ_ECO_METRIC_8363">"c8363"</definedName>
    <definedName name="IQ_ECO_METRIC_8367">"c8367"</definedName>
    <definedName name="IQ_ECO_METRIC_8368">"c8368"</definedName>
    <definedName name="IQ_ECO_METRIC_8369">"c8369"</definedName>
    <definedName name="IQ_ECO_METRIC_8370">"c8370"</definedName>
    <definedName name="IQ_ECO_METRIC_8371">"c8371"</definedName>
    <definedName name="IQ_ECO_METRIC_8372">"c8372"</definedName>
    <definedName name="IQ_ECO_METRIC_8373">"c8373"</definedName>
    <definedName name="IQ_ECO_METRIC_8374">"c8374"</definedName>
    <definedName name="IQ_ECO_METRIC_8375">"c8375"</definedName>
    <definedName name="IQ_ECO_METRIC_8376">"c8376"</definedName>
    <definedName name="IQ_ECO_METRIC_8377">"c8377"</definedName>
    <definedName name="IQ_ECO_METRIC_8380">"c8380"</definedName>
    <definedName name="IQ_ECO_METRIC_8381">"c8381"</definedName>
    <definedName name="IQ_ECO_METRIC_8382">"c8382"</definedName>
    <definedName name="IQ_ECO_METRIC_8383">"c8383"</definedName>
    <definedName name="IQ_ECO_METRIC_8384">"c8384"</definedName>
    <definedName name="IQ_ECO_METRIC_8385">"c8385"</definedName>
    <definedName name="IQ_ECO_METRIC_8387">"c8387"</definedName>
    <definedName name="IQ_ECO_METRIC_8388">"c8388"</definedName>
    <definedName name="IQ_ECO_METRIC_8389">"c8389"</definedName>
    <definedName name="IQ_ECO_METRIC_8390">"c8390"</definedName>
    <definedName name="IQ_ECO_METRIC_8391">"c8391"</definedName>
    <definedName name="IQ_ECO_METRIC_8392">"c8392"</definedName>
    <definedName name="IQ_ECO_METRIC_8393">"c8393"</definedName>
    <definedName name="IQ_ECO_METRIC_8394">"c8394"</definedName>
    <definedName name="IQ_ECO_METRIC_8395">"c8395"</definedName>
    <definedName name="IQ_ECO_METRIC_8396">"c8396"</definedName>
    <definedName name="IQ_ECO_METRIC_8397">"c8397"</definedName>
    <definedName name="IQ_ECO_METRIC_8398">"c8398"</definedName>
    <definedName name="IQ_ECO_METRIC_8399">"c8399"</definedName>
    <definedName name="IQ_ECO_METRIC_8400">"c8400"</definedName>
    <definedName name="IQ_ECO_METRIC_8401">"c8401"</definedName>
    <definedName name="IQ_ECO_METRIC_8402">"c8402"</definedName>
    <definedName name="IQ_ECO_METRIC_8403">"c8403"</definedName>
    <definedName name="IQ_ECO_METRIC_8404">"c8404"</definedName>
    <definedName name="IQ_ECO_METRIC_8405">"c8405"</definedName>
    <definedName name="IQ_ECO_METRIC_8406">"c8406"</definedName>
    <definedName name="IQ_ECO_METRIC_8407">"c8407"</definedName>
    <definedName name="IQ_ECO_METRIC_8408">"c8408"</definedName>
    <definedName name="IQ_ECO_METRIC_8409">"c8409"</definedName>
    <definedName name="IQ_ECO_METRIC_8410">"c8410"</definedName>
    <definedName name="IQ_ECO_METRIC_8411">"c8411"</definedName>
    <definedName name="IQ_ECO_METRIC_8412">"c8412"</definedName>
    <definedName name="IQ_ECO_METRIC_8413">"c8413"</definedName>
    <definedName name="IQ_ECO_METRIC_8414">"c8414"</definedName>
    <definedName name="IQ_ECO_METRIC_8415">"c8415"</definedName>
    <definedName name="IQ_ECO_METRIC_8416">"c8416"</definedName>
    <definedName name="IQ_ECO_METRIC_8417">"c8417"</definedName>
    <definedName name="IQ_ECO_METRIC_8418">"c8418"</definedName>
    <definedName name="IQ_ECO_METRIC_8419">"c8419"</definedName>
    <definedName name="IQ_ECO_METRIC_8420">"c8420"</definedName>
    <definedName name="IQ_ECO_METRIC_8421">"c8421"</definedName>
    <definedName name="IQ_ECO_METRIC_8422">"c8422"</definedName>
    <definedName name="IQ_ECO_METRIC_8423">"c8423"</definedName>
    <definedName name="IQ_ECO_METRIC_8424">"c8424"</definedName>
    <definedName name="IQ_ECO_METRIC_8425">"c8425"</definedName>
    <definedName name="IQ_ECO_METRIC_8426">"c8426"</definedName>
    <definedName name="IQ_ECO_METRIC_8427">"c8427"</definedName>
    <definedName name="IQ_ECO_METRIC_8428">"c8428"</definedName>
    <definedName name="IQ_ECO_METRIC_8429">"c8429"</definedName>
    <definedName name="IQ_ECO_METRIC_8430">"c8430"</definedName>
    <definedName name="IQ_ECO_METRIC_8431">"c8431"</definedName>
    <definedName name="IQ_ECO_METRIC_8432">"c8432"</definedName>
    <definedName name="IQ_ECO_METRIC_8433">"c8433"</definedName>
    <definedName name="IQ_ECO_METRIC_8434">"c8434"</definedName>
    <definedName name="IQ_ECO_METRIC_8435">"c8435"</definedName>
    <definedName name="IQ_ECO_METRIC_8436">"c8436"</definedName>
    <definedName name="IQ_ECO_METRIC_8436_UNUSED_UNUSED_UNUSED">"c8436"</definedName>
    <definedName name="IQ_ECO_METRIC_8437">"c8437"</definedName>
    <definedName name="IQ_ECO_METRIC_8437_UNUSED_UNUSED_UNUSED">"c8437"</definedName>
    <definedName name="IQ_ECO_METRIC_8440">"c8440"</definedName>
    <definedName name="IQ_ECO_METRIC_8441">"c8441"</definedName>
    <definedName name="IQ_ECO_METRIC_8442">"c8442"</definedName>
    <definedName name="IQ_ECO_METRIC_8443">"c8443"</definedName>
    <definedName name="IQ_ECO_METRIC_8444">"c8444"</definedName>
    <definedName name="IQ_ECO_METRIC_8445">"c8445"</definedName>
    <definedName name="IQ_ECO_METRIC_8446">"c8446"</definedName>
    <definedName name="IQ_ECO_METRIC_8447">"c8447"</definedName>
    <definedName name="IQ_ECO_METRIC_8448">"c8448"</definedName>
    <definedName name="IQ_ECO_METRIC_8450">"c8450"</definedName>
    <definedName name="IQ_ECO_METRIC_8451">"c8451"</definedName>
    <definedName name="IQ_ECO_METRIC_8452">"c8452"</definedName>
    <definedName name="IQ_ECO_METRIC_8453">"c8453"</definedName>
    <definedName name="IQ_ECO_METRIC_8454">"c8454"</definedName>
    <definedName name="IQ_ECO_METRIC_8455">"c8455"</definedName>
    <definedName name="IQ_ECO_METRIC_8456">"c8456"</definedName>
    <definedName name="IQ_ECO_METRIC_8457">"c8457"</definedName>
    <definedName name="IQ_ECO_METRIC_8458">"c8458"</definedName>
    <definedName name="IQ_ECO_METRIC_8459">"c8459"</definedName>
    <definedName name="IQ_ECO_METRIC_8460">"c8460"</definedName>
    <definedName name="IQ_ECO_METRIC_8461">"c8461"</definedName>
    <definedName name="IQ_ECO_METRIC_8462">"c8462"</definedName>
    <definedName name="IQ_ECO_METRIC_8463">"c8463"</definedName>
    <definedName name="IQ_ECO_METRIC_8464">"c8464"</definedName>
    <definedName name="IQ_ECO_METRIC_8465">"c8465"</definedName>
    <definedName name="IQ_ECO_METRIC_8466">"c8466"</definedName>
    <definedName name="IQ_ECO_METRIC_8468">"c8468"</definedName>
    <definedName name="IQ_ECO_METRIC_8469">"c8469"</definedName>
    <definedName name="IQ_ECO_METRIC_8470">"c8470"</definedName>
    <definedName name="IQ_ECO_METRIC_8472">"c8472"</definedName>
    <definedName name="IQ_ECO_METRIC_8473">"c8473"</definedName>
    <definedName name="IQ_ECO_METRIC_8474">"c8474"</definedName>
    <definedName name="IQ_ECO_METRIC_8476">"c8476"</definedName>
    <definedName name="IQ_ECO_METRIC_8477">"c8477"</definedName>
    <definedName name="IQ_ECO_METRIC_8478">"c8478"</definedName>
    <definedName name="IQ_ECO_METRIC_8479">"c8479"</definedName>
    <definedName name="IQ_ECO_METRIC_8480">"c8480"</definedName>
    <definedName name="IQ_ECO_METRIC_8481">"c8481"</definedName>
    <definedName name="IQ_ECO_METRIC_8482">"c8482"</definedName>
    <definedName name="IQ_ECO_METRIC_8483">"c8483"</definedName>
    <definedName name="IQ_ECO_METRIC_8484">"c8484"</definedName>
    <definedName name="IQ_ECO_METRIC_8485">"c8485"</definedName>
    <definedName name="IQ_ECO_METRIC_8486">"c8486"</definedName>
    <definedName name="IQ_ECO_METRIC_8487">"c8487"</definedName>
    <definedName name="IQ_ECO_METRIC_8488">"c8488"</definedName>
    <definedName name="IQ_ECO_METRIC_8489">"c8489"</definedName>
    <definedName name="IQ_ECO_METRIC_8490">"c8490"</definedName>
    <definedName name="IQ_ECO_METRIC_8491">"c8491"</definedName>
    <definedName name="IQ_ECO_METRIC_8492">"c8492"</definedName>
    <definedName name="IQ_ECO_METRIC_8493">"c8493"</definedName>
    <definedName name="IQ_ECO_METRIC_8494">"c8494"</definedName>
    <definedName name="IQ_ECO_METRIC_8495">"c8495"</definedName>
    <definedName name="IQ_ECO_METRIC_8496">"c8496"</definedName>
    <definedName name="IQ_ECO_METRIC_8497">"c8497"</definedName>
    <definedName name="IQ_ECO_METRIC_8498">"c8498"</definedName>
    <definedName name="IQ_ECO_METRIC_8499">"c8499"</definedName>
    <definedName name="IQ_ECO_METRIC_8500">"c8500"</definedName>
    <definedName name="IQ_ECO_METRIC_8502">"c8502"</definedName>
    <definedName name="IQ_ECO_METRIC_8503">"c8503"</definedName>
    <definedName name="IQ_ECO_METRIC_8504">"c8504"</definedName>
    <definedName name="IQ_ECO_METRIC_8505">"c8505"</definedName>
    <definedName name="IQ_ECO_METRIC_8506">"c8506"</definedName>
    <definedName name="IQ_ECO_METRIC_8507">"c8507"</definedName>
    <definedName name="IQ_ECO_METRIC_8508">"c8508"</definedName>
    <definedName name="IQ_ECO_METRIC_8509">"c8509"</definedName>
    <definedName name="IQ_ECO_METRIC_8510">"c8510"</definedName>
    <definedName name="IQ_ECO_METRIC_8511">"c8511"</definedName>
    <definedName name="IQ_ECO_METRIC_8512">"c8512"</definedName>
    <definedName name="IQ_ECO_METRIC_8513">"c8513"</definedName>
    <definedName name="IQ_ECO_METRIC_8514">"c8514"</definedName>
    <definedName name="IQ_ECO_METRIC_8515">"c8515"</definedName>
    <definedName name="IQ_ECO_METRIC_8516">"c8516"</definedName>
    <definedName name="IQ_ECO_METRIC_8517">"c8517"</definedName>
    <definedName name="IQ_ECO_METRIC_8518">"c8518"</definedName>
    <definedName name="IQ_ECO_METRIC_8519">"c8519"</definedName>
    <definedName name="IQ_ECO_METRIC_8520">"c8520"</definedName>
    <definedName name="IQ_ECO_METRIC_8521">"c8521"</definedName>
    <definedName name="IQ_ECO_METRIC_8522">"c8522"</definedName>
    <definedName name="IQ_ECO_METRIC_8523">"c8523"</definedName>
    <definedName name="IQ_ECO_METRIC_8524">"c8524"</definedName>
    <definedName name="IQ_ECO_METRIC_8525">"c8525"</definedName>
    <definedName name="IQ_ECO_METRIC_8526">"c8526"</definedName>
    <definedName name="IQ_ECO_METRIC_8527">"c8527"</definedName>
    <definedName name="IQ_ECO_METRIC_8528">"c8528"</definedName>
    <definedName name="IQ_ECO_METRIC_8528_UNUSED_UNUSED_UNUSED">"c8528"</definedName>
    <definedName name="IQ_ECO_METRIC_8529">"c8529"</definedName>
    <definedName name="IQ_ECO_METRIC_8530">"c8530"</definedName>
    <definedName name="IQ_ECO_METRIC_8531">"c8531"</definedName>
    <definedName name="IQ_ECO_METRIC_8532">"c8532"</definedName>
    <definedName name="IQ_ECO_METRIC_8534">"c8534"</definedName>
    <definedName name="IQ_ECO_METRIC_8535">"c8535"</definedName>
    <definedName name="IQ_ECO_METRIC_8536">"c8536"</definedName>
    <definedName name="IQ_ECO_METRIC_8537">"c8537"</definedName>
    <definedName name="IQ_ECO_METRIC_8538">"c8538"</definedName>
    <definedName name="IQ_ECO_METRIC_8540">"c8540"</definedName>
    <definedName name="IQ_ECO_METRIC_8541">"c8541"</definedName>
    <definedName name="IQ_ECO_METRIC_8543">"c8543"</definedName>
    <definedName name="IQ_ECO_METRIC_8544">"c8544"</definedName>
    <definedName name="IQ_ECO_METRIC_8545">"c8545"</definedName>
    <definedName name="IQ_ECO_METRIC_8546">"c8546"</definedName>
    <definedName name="IQ_ECO_METRIC_8547">"c8547"</definedName>
    <definedName name="IQ_ECO_METRIC_8548">"c8548"</definedName>
    <definedName name="IQ_ECO_METRIC_8549">"c8549"</definedName>
    <definedName name="IQ_ECO_METRIC_8550">"c8550"</definedName>
    <definedName name="IQ_ECO_METRIC_8555">"c8555"</definedName>
    <definedName name="IQ_ECO_METRIC_8556">"c8556"</definedName>
    <definedName name="IQ_ECO_METRIC_8557">"c8557"</definedName>
    <definedName name="IQ_ECO_METRIC_8558">"c8558"</definedName>
    <definedName name="IQ_ECO_METRIC_8559">"c8559"</definedName>
    <definedName name="IQ_ECO_METRIC_8560">"c8560"</definedName>
    <definedName name="IQ_ECO_METRIC_8561">"c8561"</definedName>
    <definedName name="IQ_ECO_METRIC_8565">"c8565"</definedName>
    <definedName name="IQ_ECO_METRIC_8567">"c8567"</definedName>
    <definedName name="IQ_ECO_METRIC_8568">"c8568"</definedName>
    <definedName name="IQ_ECO_METRIC_8569">"c8569"</definedName>
    <definedName name="IQ_EFFECT_SPECIAL_CHARGE">"c1595"</definedName>
    <definedName name="IQ_EFFECT_TAX_RATE">"c1899"</definedName>
    <definedName name="IQ_EFFICIENCY_RATIO">"c391"</definedName>
    <definedName name="IQ_EFFICIENCY_RATIO_FDIC">"c6736"</definedName>
    <definedName name="IQ_EMPLOYEES">"c392"</definedName>
    <definedName name="IQ_ENTERPRISE_VALUE">"c1348"</definedName>
    <definedName name="IQ_EPS">"IQ_EPS"</definedName>
    <definedName name="IQ_EPS_10K">"IQ_EPS_10K"</definedName>
    <definedName name="IQ_EPS_10Q">"IQ_EPS_10Q"</definedName>
    <definedName name="IQ_EPS_10Q1">"IQ_EPS_10Q1"</definedName>
    <definedName name="IQ_EPS_10YR_ANN_GROWTH">"c393"</definedName>
    <definedName name="IQ_EPS_1YR_ANN_GROWTH">"c394"</definedName>
    <definedName name="IQ_EPS_2YR_ANN_GROWTH">"c395"</definedName>
    <definedName name="IQ_EPS_3YR_ANN_GROWTH">"c396"</definedName>
    <definedName name="IQ_EPS_5YR_ANN_GROWTH">"c397"</definedName>
    <definedName name="IQ_EPS_7YR_ANN_GROWTH">"c398"</definedName>
    <definedName name="IQ_EPS_ACT_OR_EST">"c2213"</definedName>
    <definedName name="IQ_EPS_ACT_OR_EST_REUT">"c5460"</definedName>
    <definedName name="IQ_EPS_EST">"c399"</definedName>
    <definedName name="IQ_EPS_EST_1">"IQ_EPS_EST_1"</definedName>
    <definedName name="IQ_EPS_EST_BOTTOM_UP_REUT">"c5497"</definedName>
    <definedName name="IQ_EPS_EST_REUT">"c5453"</definedName>
    <definedName name="IQ_EPS_GW_ACT_OR_EST">"c2223"</definedName>
    <definedName name="IQ_EPS_GW_ACT_OR_EST_REUT">"c5469"</definedName>
    <definedName name="IQ_EPS_GW_EST">"c1737"</definedName>
    <definedName name="IQ_EPS_GW_EST_BOTTOM_UP_REUT">"c5499"</definedName>
    <definedName name="IQ_EPS_GW_EST_REUT">"c5389"</definedName>
    <definedName name="IQ_EPS_GW_HIGH_EST">"c1739"</definedName>
    <definedName name="IQ_EPS_GW_HIGH_EST_REUT">"c5391"</definedName>
    <definedName name="IQ_EPS_GW_LOW_EST">"c1740"</definedName>
    <definedName name="IQ_EPS_GW_LOW_EST_REUT">"c5392"</definedName>
    <definedName name="IQ_EPS_GW_MEDIAN_EST">"c1738"</definedName>
    <definedName name="IQ_EPS_GW_MEDIAN_EST_REUT">"c5390"</definedName>
    <definedName name="IQ_EPS_GW_NUM_EST">"c1741"</definedName>
    <definedName name="IQ_EPS_GW_NUM_EST_REUT">"c5393"</definedName>
    <definedName name="IQ_EPS_GW_STDDEV_EST">"c1742"</definedName>
    <definedName name="IQ_EPS_GW_STDDEV_EST_REUT">"c5394"</definedName>
    <definedName name="IQ_EPS_HIGH_EST">"c400"</definedName>
    <definedName name="IQ_EPS_HIGH_EST_REUT">"c5454"</definedName>
    <definedName name="IQ_EPS_LOW_EST">"c401"</definedName>
    <definedName name="IQ_EPS_LOW_EST_REUT">"c5455"</definedName>
    <definedName name="IQ_EPS_MEDIAN_EST">"c1661"</definedName>
    <definedName name="IQ_EPS_MEDIAN_EST_REUT">"c5456"</definedName>
    <definedName name="IQ_EPS_NO_EST">"c271"</definedName>
    <definedName name="IQ_EPS_NORM">"c1902"</definedName>
    <definedName name="IQ_EPS_NORM_EST">"c2226"</definedName>
    <definedName name="IQ_EPS_NORM_EST_BOTTOM_UP_REUT">"c5498"</definedName>
    <definedName name="IQ_EPS_NORM_EST_REUT">"c5326"</definedName>
    <definedName name="IQ_EPS_NORM_HIGH_EST">"c2228"</definedName>
    <definedName name="IQ_EPS_NORM_HIGH_EST_REUT">"c5328"</definedName>
    <definedName name="IQ_EPS_NORM_LOW_EST">"c2229"</definedName>
    <definedName name="IQ_EPS_NORM_LOW_EST_REUT">"c5329"</definedName>
    <definedName name="IQ_EPS_NORM_MEDIAN_EST">"c2227"</definedName>
    <definedName name="IQ_EPS_NORM_MEDIAN_EST_REUT">"c5327"</definedName>
    <definedName name="IQ_EPS_NORM_NUM_EST">"c2230"</definedName>
    <definedName name="IQ_EPS_NORM_NUM_EST_REUT">"c5330"</definedName>
    <definedName name="IQ_EPS_NORM_STDDEV_EST">"c2231"</definedName>
    <definedName name="IQ_EPS_NORM_STDDEV_EST_REUT">"c5331"</definedName>
    <definedName name="IQ_EPS_NUM_EST">"c402"</definedName>
    <definedName name="IQ_EPS_NUM_EST_REUT">"c5451"</definedName>
    <definedName name="IQ_EPS_REPORT_ACT_OR_EST">"c2224"</definedName>
    <definedName name="IQ_EPS_REPORT_ACT_OR_EST_REUT">"c5470"</definedName>
    <definedName name="IQ_EPS_REPORTED_EST">"c1744"</definedName>
    <definedName name="IQ_EPS_REPORTED_EST_BOTTOM_UP_REUT">"c5500"</definedName>
    <definedName name="IQ_EPS_REPORTED_EST_REUT">"c5396"</definedName>
    <definedName name="IQ_EPS_REPORTED_HIGH_EST">"c1746"</definedName>
    <definedName name="IQ_EPS_REPORTED_HIGH_EST_REUT">"c5398"</definedName>
    <definedName name="IQ_EPS_REPORTED_LOW_EST">"c1747"</definedName>
    <definedName name="IQ_EPS_REPORTED_LOW_EST_REUT">"c5399"</definedName>
    <definedName name="IQ_EPS_REPORTED_MEDIAN_EST">"c1745"</definedName>
    <definedName name="IQ_EPS_REPORTED_MEDIAN_EST_REUT">"c5397"</definedName>
    <definedName name="IQ_EPS_REPORTED_NUM_EST">"c1748"</definedName>
    <definedName name="IQ_EPS_REPORTED_NUM_EST_REUT">"c5400"</definedName>
    <definedName name="IQ_EPS_REPORTED_STDDEV_EST">"c1749"</definedName>
    <definedName name="IQ_EPS_REPORTED_STDDEV_EST_REUT">"c5401"</definedName>
    <definedName name="IQ_EPS_STDDEV_EST">"c403"</definedName>
    <definedName name="IQ_EPS_STDDEV_EST_REUT">"c5452"</definedName>
    <definedName name="IQ_EQUITY_AFFIL">"c1451"</definedName>
    <definedName name="IQ_EQUITY_CAPITAL_ASSETS_FDIC">"c6744"</definedName>
    <definedName name="IQ_EQUITY_FDIC">"c6353"</definedName>
    <definedName name="IQ_EQUITY_METHOD">"c404"</definedName>
    <definedName name="IQ_EQUITY_SECURITIES_FDIC">"c6304"</definedName>
    <definedName name="IQ_EQUITY_SECURITY_EXPOSURES_FDIC">"c6664"</definedName>
    <definedName name="IQ_EQV_OVER_BV">"c1596"</definedName>
    <definedName name="IQ_EQV_OVER_LTM_PRETAX_INC">"c1390"</definedName>
    <definedName name="IQ_ESOP_DEBT">"c1597"</definedName>
    <definedName name="IQ_EST_ACT_BV_REUT">"c5409"</definedName>
    <definedName name="IQ_EST_ACT_BV_SHARE_REUT">"c5445"</definedName>
    <definedName name="IQ_EST_ACT_BV_THOM">"c5153"</definedName>
    <definedName name="IQ_EST_ACT_CAPEX_REUT">"c3975"</definedName>
    <definedName name="IQ_EST_ACT_CFPS">"c1673"</definedName>
    <definedName name="IQ_EST_ACT_CFPS_REUT">"c3850"</definedName>
    <definedName name="IQ_EST_ACT_DPS">"c1680"</definedName>
    <definedName name="IQ_EST_ACT_DPS_REUT">"c3857"</definedName>
    <definedName name="IQ_EST_ACT_EBIT">"c1687"</definedName>
    <definedName name="IQ_EST_ACT_EBIT_REUT">"c5339"</definedName>
    <definedName name="IQ_EST_ACT_EBITDA">"c1664"</definedName>
    <definedName name="IQ_EST_ACT_EBITDA_REUT">"c3836"</definedName>
    <definedName name="IQ_EST_ACT_EPS">"c1648"</definedName>
    <definedName name="IQ_EST_ACT_EPS_GW">"c1743"</definedName>
    <definedName name="IQ_EST_ACT_EPS_GW_REUT">"c5395"</definedName>
    <definedName name="IQ_EST_ACT_EPS_NORM">"c2232"</definedName>
    <definedName name="IQ_EST_ACT_EPS_NORM_REUT">"c5332"</definedName>
    <definedName name="IQ_EST_ACT_EPS_REPORTED">"c1750"</definedName>
    <definedName name="IQ_EST_ACT_EPS_REPORTED_REUT">"c5402"</definedName>
    <definedName name="IQ_EST_ACT_EPS_REUT">"c5457"</definedName>
    <definedName name="IQ_EST_ACT_FFO">"c1666"</definedName>
    <definedName name="IQ_EST_ACT_FFO_REUT">"c3843"</definedName>
    <definedName name="IQ_EST_ACT_FFO_SHARE_SHARE_REUT">"c3843"</definedName>
    <definedName name="IQ_EST_ACT_FFO_SHARE_SHARE_THOM">"c4005"</definedName>
    <definedName name="IQ_EST_ACT_FFO_THOM">"c4005"</definedName>
    <definedName name="IQ_EST_ACT_NAV">"c1757"</definedName>
    <definedName name="IQ_EST_ACT_NAV_SHARE_REUT">"c5616"</definedName>
    <definedName name="IQ_EST_ACT_NET_DEBT_REUT">"c5446"</definedName>
    <definedName name="IQ_EST_ACT_NI">"c1722"</definedName>
    <definedName name="IQ_EST_ACT_NI_GW">"c1729"</definedName>
    <definedName name="IQ_EST_ACT_NI_GW_REUT">"c5381"</definedName>
    <definedName name="IQ_EST_ACT_NI_REPORTED">"c1736"</definedName>
    <definedName name="IQ_EST_ACT_NI_REPORTED_REUT">"c5388"</definedName>
    <definedName name="IQ_EST_ACT_NI_REUT">"c5374"</definedName>
    <definedName name="IQ_EST_ACT_OPER_INC">"c1694"</definedName>
    <definedName name="IQ_EST_ACT_OPER_INC_REUT">"c5346"</definedName>
    <definedName name="IQ_EST_ACT_PRETAX_GW_INC">"c1708"</definedName>
    <definedName name="IQ_EST_ACT_PRETAX_GW_INC_REUT">"c5360"</definedName>
    <definedName name="IQ_EST_ACT_PRETAX_INC">"c1701"</definedName>
    <definedName name="IQ_EST_ACT_PRETAX_INC_REUT">"c5353"</definedName>
    <definedName name="IQ_EST_ACT_PRETAX_REPORT_INC">"c1715"</definedName>
    <definedName name="IQ_EST_ACT_PRETAX_REPORT_INC_REUT">"c5367"</definedName>
    <definedName name="IQ_EST_ACT_RETURN_ASSETS_REUT">"c3996"</definedName>
    <definedName name="IQ_EST_ACT_RETURN_EQUITY_REUT">"c3989"</definedName>
    <definedName name="IQ_EST_ACT_REV">"c2113"</definedName>
    <definedName name="IQ_EST_ACT_REV_REUT">"c3835"</definedName>
    <definedName name="IQ_EST_BV_DIFF_REUT">"c5433"</definedName>
    <definedName name="IQ_EST_BV_DIFF_THOM">"c5204"</definedName>
    <definedName name="IQ_EST_BV_SURPRISE_PERCENT_REUT">"c5434"</definedName>
    <definedName name="IQ_EST_BV_SURPRISE_PERCENT_THOM">"c5205"</definedName>
    <definedName name="IQ_EST_CAPEX_GROWTH_1YR_REUT">"c5447"</definedName>
    <definedName name="IQ_EST_CAPEX_GROWTH_2YR_REUT">"c5448"</definedName>
    <definedName name="IQ_EST_CAPEX_GROWTH_Q_1YR_REUT">"c5449"</definedName>
    <definedName name="IQ_EST_CAPEX_SEQ_GROWTH_Q_REUT">"c5450"</definedName>
    <definedName name="IQ_EST_CFPS_DIFF">"c1871"</definedName>
    <definedName name="IQ_EST_CFPS_DIFF_REUT">"c3892"</definedName>
    <definedName name="IQ_EST_CFPS_GROWTH_1YR">"c1774"</definedName>
    <definedName name="IQ_EST_CFPS_GROWTH_1YR_REUT">"c3878"</definedName>
    <definedName name="IQ_EST_CFPS_GROWTH_2YR">"c1775"</definedName>
    <definedName name="IQ_EST_CFPS_GROWTH_2YR_REUT">"c3879"</definedName>
    <definedName name="IQ_EST_CFPS_GROWTH_Q_1YR">"c1776"</definedName>
    <definedName name="IQ_EST_CFPS_GROWTH_Q_1YR_REUT">"c3880"</definedName>
    <definedName name="IQ_EST_CFPS_SEQ_GROWTH_Q">"c1777"</definedName>
    <definedName name="IQ_EST_CFPS_SEQ_GROWTH_Q_REUT">"c3881"</definedName>
    <definedName name="IQ_EST_CFPS_SURPRISE_PERCENT">"c1872"</definedName>
    <definedName name="IQ_EST_CFPS_SURPRISE_PERCENT_REUT">"c3893"</definedName>
    <definedName name="IQ_EST_CURRENCY">"c2140"</definedName>
    <definedName name="IQ_EST_CURRENCY_REUT">"c5437"</definedName>
    <definedName name="IQ_EST_DATE">"c1634"</definedName>
    <definedName name="IQ_EST_DATE_REUT">"c5438"</definedName>
    <definedName name="IQ_EST_DPS_DIFF">"c1873"</definedName>
    <definedName name="IQ_EST_DPS_DIFF_REUT">"c3894"</definedName>
    <definedName name="IQ_EST_DPS_GROWTH_1YR">"c1778"</definedName>
    <definedName name="IQ_EST_DPS_GROWTH_1YR_REUT">"c3882"</definedName>
    <definedName name="IQ_EST_DPS_GROWTH_2YR">"c1779"</definedName>
    <definedName name="IQ_EST_DPS_GROWTH_2YR_REUT">"c3883"</definedName>
    <definedName name="IQ_EST_DPS_GROWTH_Q_1YR">"c1780"</definedName>
    <definedName name="IQ_EST_DPS_GROWTH_Q_1YR_REUT">"c3884"</definedName>
    <definedName name="IQ_EST_DPS_SEQ_GROWTH_Q">"c1781"</definedName>
    <definedName name="IQ_EST_DPS_SEQ_GROWTH_Q_REUT">"c3885"</definedName>
    <definedName name="IQ_EST_DPS_SURPRISE_PERCENT">"c1874"</definedName>
    <definedName name="IQ_EST_DPS_SURPRISE_PERCENT_REUT">"c3895"</definedName>
    <definedName name="IQ_EST_EBIT_DIFF">"c1875"</definedName>
    <definedName name="IQ_EST_EBIT_DIFF_REUT">"c5413"</definedName>
    <definedName name="IQ_EST_EBIT_SURPRISE_PERCENT">"c1876"</definedName>
    <definedName name="IQ_EST_EBIT_SURPRISE_PERCENT_REUT">"c5414"</definedName>
    <definedName name="IQ_EST_EBITDA_DIFF">"c1867"</definedName>
    <definedName name="IQ_EST_EBITDA_DIFF_REUT">"c3888"</definedName>
    <definedName name="IQ_EST_EBITDA_GROWTH_1YR">"c1766"</definedName>
    <definedName name="IQ_EST_EBITDA_GROWTH_1YR_REUT">"c3864"</definedName>
    <definedName name="IQ_EST_EBITDA_GROWTH_2YR">"c1767"</definedName>
    <definedName name="IQ_EST_EBITDA_GROWTH_2YR_REUT">"c3865"</definedName>
    <definedName name="IQ_EST_EBITDA_GROWTH_Q_1YR">"c1768"</definedName>
    <definedName name="IQ_EST_EBITDA_GROWTH_Q_1YR_REUT">"c3866"</definedName>
    <definedName name="IQ_EST_EBITDA_SEQ_GROWTH_Q">"c1769"</definedName>
    <definedName name="IQ_EST_EBITDA_SEQ_GROWTH_Q_REUT">"c3867"</definedName>
    <definedName name="IQ_EST_EBITDA_SURPRISE_PERCENT">"c1868"</definedName>
    <definedName name="IQ_EST_EBITDA_SURPRISE_PERCENT_REUT">"c3889"</definedName>
    <definedName name="IQ_EST_EPS_DIFF">"c1864"</definedName>
    <definedName name="IQ_EST_EPS_DIFF_REUT">"c5458"</definedName>
    <definedName name="IQ_EST_EPS_GROWTH_1YR">"c1636"</definedName>
    <definedName name="IQ_EST_EPS_GROWTH_1YR_REUT">"c3646"</definedName>
    <definedName name="IQ_EST_EPS_GROWTH_2YR">"c1637"</definedName>
    <definedName name="IQ_EST_EPS_GROWTH_2YR_REUT">"c3858"</definedName>
    <definedName name="IQ_EST_EPS_GROWTH_5YR">"c1655"</definedName>
    <definedName name="IQ_EST_EPS_GROWTH_5YR_BOTTOM_UP_REUT">"c5495"</definedName>
    <definedName name="IQ_EST_EPS_GROWTH_5YR_HIGH">"c1657"</definedName>
    <definedName name="IQ_EST_EPS_GROWTH_5YR_HIGH_REUT">"c5322"</definedName>
    <definedName name="IQ_EST_EPS_GROWTH_5YR_LOW">"c1658"</definedName>
    <definedName name="IQ_EST_EPS_GROWTH_5YR_LOW_REUT">"c5323"</definedName>
    <definedName name="IQ_EST_EPS_GROWTH_5YR_MEDIAN">"c1656"</definedName>
    <definedName name="IQ_EST_EPS_GROWTH_5YR_MEDIAN_REUT">"c5321"</definedName>
    <definedName name="IQ_EST_EPS_GROWTH_5YR_NUM">"c1659"</definedName>
    <definedName name="IQ_EST_EPS_GROWTH_5YR_NUM_REUT">"c5324"</definedName>
    <definedName name="IQ_EST_EPS_GROWTH_5YR_REUT">"c3633"</definedName>
    <definedName name="IQ_EST_EPS_GROWTH_5YR_STDDEV">"c1660"</definedName>
    <definedName name="IQ_EST_EPS_GROWTH_5YR_STDDEV_REUT">"c5325"</definedName>
    <definedName name="IQ_EST_EPS_GROWTH_Q_1YR">"c1641"</definedName>
    <definedName name="IQ_EST_EPS_GROWTH_Q_1YR_REUT">"c5410"</definedName>
    <definedName name="IQ_EST_EPS_GW_DIFF">"c1891"</definedName>
    <definedName name="IQ_EST_EPS_GW_DIFF_REUT">"c5429"</definedName>
    <definedName name="IQ_EST_EPS_GW_SURPRISE_PERCENT">"c1892"</definedName>
    <definedName name="IQ_EST_EPS_GW_SURPRISE_PERCENT_REUT">"c5430"</definedName>
    <definedName name="IQ_EST_EPS_NORM_DIFF">"c2247"</definedName>
    <definedName name="IQ_EST_EPS_NORM_DIFF_REUT">"c5411"</definedName>
    <definedName name="IQ_EST_EPS_NORM_SURPRISE_PERCENT">"c2248"</definedName>
    <definedName name="IQ_EST_EPS_NORM_SURPRISE_PERCENT_REUT">"c5412"</definedName>
    <definedName name="IQ_EST_EPS_REPORT_DIFF">"c1893"</definedName>
    <definedName name="IQ_EST_EPS_REPORT_DIFF_REUT">"c5431"</definedName>
    <definedName name="IQ_EST_EPS_REPORT_SURPRISE_PERCENT">"c1894"</definedName>
    <definedName name="IQ_EST_EPS_REPORT_SURPRISE_PERCENT_REUT">"c5432"</definedName>
    <definedName name="IQ_EST_EPS_SEQ_GROWTH_Q">"c1764"</definedName>
    <definedName name="IQ_EST_EPS_SEQ_GROWTH_Q_REUT">"c3859"</definedName>
    <definedName name="IQ_EST_EPS_SURPRISE">"c1635"</definedName>
    <definedName name="IQ_EST_EPS_SURPRISE_PERCENT">"c1635"</definedName>
    <definedName name="IQ_EST_EPS_SURPRISE_PERCENT_REUT">"c5459"</definedName>
    <definedName name="IQ_EST_FFO_DIFF">"c1869"</definedName>
    <definedName name="IQ_EST_FFO_DIFF_REUT">"c3890"</definedName>
    <definedName name="IQ_EST_FFO_DIFF_THOM">"c5186"</definedName>
    <definedName name="IQ_EST_FFO_GROWTH_1YR">"c1770"</definedName>
    <definedName name="IQ_EST_FFO_GROWTH_1YR_REUT">"c3874"</definedName>
    <definedName name="IQ_EST_FFO_GROWTH_2YR">"c1771"</definedName>
    <definedName name="IQ_EST_FFO_GROWTH_2YR_REUT">"c3875"</definedName>
    <definedName name="IQ_EST_FFO_GROWTH_Q_1YR">"c1772"</definedName>
    <definedName name="IQ_EST_FFO_GROWTH_Q_1YR_REUT">"c3876"</definedName>
    <definedName name="IQ_EST_FFO_SEQ_GROWTH_Q">"c1773"</definedName>
    <definedName name="IQ_EST_FFO_SEQ_GROWTH_Q_REUT">"c3877"</definedName>
    <definedName name="IQ_EST_FFO_SHARE_SHARE_DIFF_REUT">"c3890"</definedName>
    <definedName name="IQ_EST_FFO_SHARE_SHARE_DIFF_THOM">"c5186"</definedName>
    <definedName name="IQ_EST_FFO_SHARE_SHARE_SURPRISE_PERCENT_REUT">"c3891"</definedName>
    <definedName name="IQ_EST_FFO_SHARE_SHARE_SURPRISE_PERCENT_THOM">"c5187"</definedName>
    <definedName name="IQ_EST_FFO_SURPRISE_PERCENT">"c1870"</definedName>
    <definedName name="IQ_EST_FFO_SURPRISE_PERCENT_REUT">"c3891"</definedName>
    <definedName name="IQ_EST_FFO_SURPRISE_PERCENT_THOM">"c5187"</definedName>
    <definedName name="IQ_EST_FOOTNOTE_REUT">"c5478"</definedName>
    <definedName name="IQ_EST_NAV_DIFF">"c1895"</definedName>
    <definedName name="IQ_EST_NAV_SURPRISE_PERCENT">"c1896"</definedName>
    <definedName name="IQ_EST_NI_DIFF">"c1885"</definedName>
    <definedName name="IQ_EST_NI_DIFF_REUT">"c5423"</definedName>
    <definedName name="IQ_EST_NI_GW_DIFF">"c1887"</definedName>
    <definedName name="IQ_EST_NI_GW_DIFF_REUT">"c5425"</definedName>
    <definedName name="IQ_EST_NI_GW_SURPRISE_PERCENT">"c1888"</definedName>
    <definedName name="IQ_EST_NI_GW_SURPRISE_PERCENT_REUT">"c5426"</definedName>
    <definedName name="IQ_EST_NI_REPORT_DIFF">"c1889"</definedName>
    <definedName name="IQ_EST_NI_REPORT_DIFF_REUT">"c5427"</definedName>
    <definedName name="IQ_EST_NI_REPORT_SURPRISE_PERCENT">"c1890"</definedName>
    <definedName name="IQ_EST_NI_REPORT_SURPRISE_PERCENT_REUT">"c5428"</definedName>
    <definedName name="IQ_EST_NI_SURPRISE_PERCENT">"c1886"</definedName>
    <definedName name="IQ_EST_NI_SURPRISE_PERCENT_REUT">"c5424"</definedName>
    <definedName name="IQ_EST_NUM_BUY">"c1759"</definedName>
    <definedName name="IQ_EST_NUM_BUY_CIQ">"c3700"</definedName>
    <definedName name="IQ_EST_NUM_BUY_REUT">"c3869"</definedName>
    <definedName name="IQ_EST_NUM_BUY_THOM">"c5165"</definedName>
    <definedName name="IQ_EST_NUM_HIGH_REC_REUT">"c3870"</definedName>
    <definedName name="IQ_EST_NUM_HIGHEST_REC_REUT">"c3869"</definedName>
    <definedName name="IQ_EST_NUM_HOLD">"c1761"</definedName>
    <definedName name="IQ_EST_NUM_HOLD_CIQ">"c3702"</definedName>
    <definedName name="IQ_EST_NUM_HOLD_REUT">"c3871"</definedName>
    <definedName name="IQ_EST_NUM_HOLD_THOM">"c5167"</definedName>
    <definedName name="IQ_EST_NUM_LOW_REC_REUT">"c3872"</definedName>
    <definedName name="IQ_EST_NUM_LOWEST_REC_REUT">"c3873"</definedName>
    <definedName name="IQ_EST_NUM_NEUTRAL_REC_REUT">"c3871"</definedName>
    <definedName name="IQ_EST_NUM_NO_OPINION">"c1758"</definedName>
    <definedName name="IQ_EST_NUM_NO_OPINION_REUT">"c3868"</definedName>
    <definedName name="IQ_EST_NUM_OUTPERFORM">"c1760"</definedName>
    <definedName name="IQ_EST_NUM_OUTPERFORM_CIQ">"c3701"</definedName>
    <definedName name="IQ_EST_NUM_OUTPERFORM_REUT">"c3870"</definedName>
    <definedName name="IQ_EST_NUM_OUTPERFORM_THOM">"c5166"</definedName>
    <definedName name="IQ_EST_NUM_SELL">"c1763"</definedName>
    <definedName name="IQ_EST_NUM_SELL_CIQ">"c3704"</definedName>
    <definedName name="IQ_EST_NUM_SELL_REUT">"c3873"</definedName>
    <definedName name="IQ_EST_NUM_SELL_THOM">"c5169"</definedName>
    <definedName name="IQ_EST_NUM_UNDERPERFORM">"c1762"</definedName>
    <definedName name="IQ_EST_NUM_UNDERPERFORM_CIQ">"c3703"</definedName>
    <definedName name="IQ_EST_NUM_UNDERPERFORM_REUT">"c3872"</definedName>
    <definedName name="IQ_EST_NUM_UNDERPERFORM_THOM">"c5168"</definedName>
    <definedName name="IQ_EST_OPER_INC_DIFF">"c1877"</definedName>
    <definedName name="IQ_EST_OPER_INC_DIFF_REUT">"c5415"</definedName>
    <definedName name="IQ_EST_OPER_INC_SURPRISE_PERCENT">"c1878"</definedName>
    <definedName name="IQ_EST_OPER_INC_SURPRISE_PERCENT_REUT">"c5416"</definedName>
    <definedName name="IQ_EST_PRE_TAX_DIFF">"c1879"</definedName>
    <definedName name="IQ_EST_PRE_TAX_DIFF_REUT">"c5417"</definedName>
    <definedName name="IQ_EST_PRE_TAX_GW_DIFF">"c1881"</definedName>
    <definedName name="IQ_EST_PRE_TAX_GW_DIFF_REUT">"c5419"</definedName>
    <definedName name="IQ_EST_PRE_TAX_GW_SURPRISE_PERCENT">"c1882"</definedName>
    <definedName name="IQ_EST_PRE_TAX_GW_SURPRISE_PERCENT_REUT">"c5420"</definedName>
    <definedName name="IQ_EST_PRE_TAX_REPORT_DIFF">"c1883"</definedName>
    <definedName name="IQ_EST_PRE_TAX_REPORT_DIFF_REUT">"c5421"</definedName>
    <definedName name="IQ_EST_PRE_TAX_REPORT_SURPRISE_PERCENT">"c1884"</definedName>
    <definedName name="IQ_EST_PRE_TAX_REPORT_SURPRISE_PERCENT_REUT">"c5422"</definedName>
    <definedName name="IQ_EST_PRE_TAX_SURPRISE_PERCENT">"c1880"</definedName>
    <definedName name="IQ_EST_PRE_TAX_SURPRISE_PERCENT_REUT">"c5418"</definedName>
    <definedName name="IQ_EST_REV_DIFF">"c1865"</definedName>
    <definedName name="IQ_EST_REV_DIFF_REUT">"c3886"</definedName>
    <definedName name="IQ_EST_REV_GROWTH_1YR">"c1638"</definedName>
    <definedName name="IQ_EST_REV_GROWTH_1YR_REUT">"c3860"</definedName>
    <definedName name="IQ_EST_REV_GROWTH_2YR">"c1639"</definedName>
    <definedName name="IQ_EST_REV_GROWTH_2YR_REUT">"c3861"</definedName>
    <definedName name="IQ_EST_REV_GROWTH_Q_1YR">"c1640"</definedName>
    <definedName name="IQ_EST_REV_GROWTH_Q_1YR_REUT">"c3862"</definedName>
    <definedName name="IQ_EST_REV_SEQ_GROWTH_Q">"c1765"</definedName>
    <definedName name="IQ_EST_REV_SEQ_GROWTH_Q_REUT">"c3863"</definedName>
    <definedName name="IQ_EST_REV_SURPRISE_PERCENT">"c1866"</definedName>
    <definedName name="IQ_EST_REV_SURPRISE_PERCENT_REUT">"c3887"</definedName>
    <definedName name="IQ_ESTIMATED_ASSESSABLE_DEPOSITS_FDIC">"c6490"</definedName>
    <definedName name="IQ_ESTIMATED_INSURED_DEPOSITS_FDIC">"c6491"</definedName>
    <definedName name="IQ_EV_OVER_EMPLOYEE">"c1428"</definedName>
    <definedName name="IQ_EV_OVER_LTM_EBIT">"c1426"</definedName>
    <definedName name="IQ_EV_OVER_LTM_EBITDA">"c1427"</definedName>
    <definedName name="IQ_EV_OVER_LTM_REVENUE">"c1429"</definedName>
    <definedName name="IQ_EV_OVER_REVENUE_EST">"IQ_EV_OVER_REVENUE_EST"</definedName>
    <definedName name="IQ_EV_OVER_REVENUE_EST_1">"IQ_EV_OVER_REVENUE_EST_1"</definedName>
    <definedName name="IQ_EXCHANGE">"c405"</definedName>
    <definedName name="IQ_EXERCISE_PRICE">"c1897"</definedName>
    <definedName name="IQ_EXERCISED">"c406"</definedName>
    <definedName name="IQ_EXP_RETURN_PENSION_DOMESTIC">"c407"</definedName>
    <definedName name="IQ_EXP_RETURN_PENSION_FOREIGN">"c408"</definedName>
    <definedName name="IQ_EXPENSE_CODE_">"tdw"</definedName>
    <definedName name="IQ_EXPLORE_DRILL">"c409"</definedName>
    <definedName name="IQ_EXPORTS_APR_FC_UNUSED_UNUSED_UNUSED">"c8401"</definedName>
    <definedName name="IQ_EXPORTS_APR_UNUSED_UNUSED_UNUSED">"c7521"</definedName>
    <definedName name="IQ_EXPORTS_FC_UNUSED_UNUSED_UNUSED">"c7741"</definedName>
    <definedName name="IQ_EXPORTS_GOODS_REAL_SAAR_APR_FC_UNUSED_UNUSED_UNUSED">"c8512"</definedName>
    <definedName name="IQ_EXPORTS_GOODS_REAL_SAAR_APR_UNUSED_UNUSED_UNUSED">"c7632"</definedName>
    <definedName name="IQ_EXPORTS_GOODS_REAL_SAAR_FC_UNUSED_UNUSED_UNUSED">"c7852"</definedName>
    <definedName name="IQ_EXPORTS_GOODS_REAL_SAAR_POP_FC_UNUSED_UNUSED_UNUSED">"c8072"</definedName>
    <definedName name="IQ_EXPORTS_GOODS_REAL_SAAR_POP_UNUSED_UNUSED_UNUSED">"c7192"</definedName>
    <definedName name="IQ_EXPORTS_GOODS_REAL_SAAR_UNUSED_UNUSED_UNUSED">"c6972"</definedName>
    <definedName name="IQ_EXPORTS_GOODS_REAL_SAAR_YOY_FC_UNUSED_UNUSED_UNUSED">"c8292"</definedName>
    <definedName name="IQ_EXPORTS_GOODS_REAL_SAAR_YOY_UNUSED_UNUSED_UNUSED">"c7412"</definedName>
    <definedName name="IQ_EXPORTS_POP_FC_UNUSED_UNUSED_UNUSED">"c7961"</definedName>
    <definedName name="IQ_EXPORTS_POP_UNUSED_UNUSED_UNUSED">"c7081"</definedName>
    <definedName name="IQ_EXPORTS_SERVICES_REAL_SAAR_APR_FC_UNUSED_UNUSED_UNUSED">"c8516"</definedName>
    <definedName name="IQ_EXPORTS_SERVICES_REAL_SAAR_APR_UNUSED_UNUSED_UNUSED">"c7636"</definedName>
    <definedName name="IQ_EXPORTS_SERVICES_REAL_SAAR_FC_UNUSED_UNUSED_UNUSED">"c7856"</definedName>
    <definedName name="IQ_EXPORTS_SERVICES_REAL_SAAR_POP_FC_UNUSED_UNUSED_UNUSED">"c8076"</definedName>
    <definedName name="IQ_EXPORTS_SERVICES_REAL_SAAR_POP_UNUSED_UNUSED_UNUSED">"c7196"</definedName>
    <definedName name="IQ_EXPORTS_SERVICES_REAL_SAAR_UNUSED_UNUSED_UNUSED">"c6976"</definedName>
    <definedName name="IQ_EXPORTS_SERVICES_REAL_SAAR_YOY_FC_UNUSED_UNUSED_UNUSED">"c8296"</definedName>
    <definedName name="IQ_EXPORTS_SERVICES_REAL_SAAR_YOY_UNUSED_UNUSED_UNUSED">"c7416"</definedName>
    <definedName name="IQ_EXPORTS_UNUSED_UNUSED_UNUSED">"c6861"</definedName>
    <definedName name="IQ_EXPORTS_YOY_FC_UNUSED_UNUSED_UNUSED">"c8181"</definedName>
    <definedName name="IQ_EXPORTS_YOY_UNUSED_UNUSED_UNUSED">"c7301"</definedName>
    <definedName name="IQ_EXTRA_ACC_ITEMS">"c410"</definedName>
    <definedName name="IQ_EXTRA_ACC_ITEMS_BNK">"c411"</definedName>
    <definedName name="IQ_EXTRA_ACC_ITEMS_BR">"c412"</definedName>
    <definedName name="IQ_EXTRA_ACC_ITEMS_FIN">"c413"</definedName>
    <definedName name="IQ_EXTRA_ACC_ITEMS_INS">"c414"</definedName>
    <definedName name="IQ_EXTRA_ACC_ITEMS_REIT">"c415"</definedName>
    <definedName name="IQ_EXTRA_ACC_ITEMS_UTI">"c416"</definedName>
    <definedName name="IQ_EXTRA_ITEMS">"c1459"</definedName>
    <definedName name="IQ_EXTRAORDINARY_GAINS_FDIC">"c6586"</definedName>
    <definedName name="IQ_FAIR_VALUE_FDIC">"c6427"</definedName>
    <definedName name="IQ_FARM_LOANS_NET_FDIC">"c6316"</definedName>
    <definedName name="IQ_FARM_LOANS_TOTAL_LOANS_FOREIGN_FDIC">"c6450"</definedName>
    <definedName name="IQ_FARMLAND_LOANS_FDIC">"c6314"</definedName>
    <definedName name="IQ_FDIC">"c417"</definedName>
    <definedName name="IQ_FED_FUNDS_PURCHASED_FDIC">"c6343"</definedName>
    <definedName name="IQ_FED_FUNDS_SOLD_FDIC">"c6307"</definedName>
    <definedName name="IQ_FEDFUNDS_SOLD">"c2256"</definedName>
    <definedName name="IQ_FFO">"c1574"</definedName>
    <definedName name="IQ_FFO_ACT_OR_EST">"c2216"</definedName>
    <definedName name="IQ_FFO_ADJ_EST_CIQ">"c4959"</definedName>
    <definedName name="IQ_FFO_ADJ_HIGH_EST_CIQ">"c4962"</definedName>
    <definedName name="IQ_FFO_ADJ_LOW_EST_CIQ">"c4963"</definedName>
    <definedName name="IQ_FFO_ADJ_MEDIAN_EST_CIQ">"c4964"</definedName>
    <definedName name="IQ_FFO_ADJ_NUM_EST_CIQ">"c4965"</definedName>
    <definedName name="IQ_FFO_ADJ_STDDEV_EST_CIQ">"c4966"</definedName>
    <definedName name="IQ_FFO_EST">"c418"</definedName>
    <definedName name="IQ_FFO_EST_CIQ">"c4970"</definedName>
    <definedName name="IQ_FFO_EST_REUT">"c3837"</definedName>
    <definedName name="IQ_FFO_EST_THOM">"c3999"</definedName>
    <definedName name="IQ_FFO_HIGH_EST">"c419"</definedName>
    <definedName name="IQ_FFO_HIGH_EST_CIQ">"c4977"</definedName>
    <definedName name="IQ_FFO_HIGH_EST_REUT">"c3839"</definedName>
    <definedName name="IQ_FFO_HIGH_EST_THOM">"c4001"</definedName>
    <definedName name="IQ_FFO_LOW_EST">"c420"</definedName>
    <definedName name="IQ_FFO_LOW_EST_CIQ">"c4978"</definedName>
    <definedName name="IQ_FFO_LOW_EST_REUT">"c3840"</definedName>
    <definedName name="IQ_FFO_LOW_EST_THOM">"c4002"</definedName>
    <definedName name="IQ_FFO_MEDIAN_EST">"c1665"</definedName>
    <definedName name="IQ_FFO_MEDIAN_EST_CIQ">"c4979"</definedName>
    <definedName name="IQ_FFO_MEDIAN_EST_REUT">"c3838"</definedName>
    <definedName name="IQ_FFO_MEDIAN_EST_THOM">"c4000"</definedName>
    <definedName name="IQ_FFO_NO_EST">"c276"</definedName>
    <definedName name="IQ_FFO_NUM_EST">"c421"</definedName>
    <definedName name="IQ_FFO_NUM_EST_CIQ">"c4980"</definedName>
    <definedName name="IQ_FFO_NUM_EST_REUT">"c3841"</definedName>
    <definedName name="IQ_FFO_NUM_EST_THOM">"c4003"</definedName>
    <definedName name="IQ_FFO_SHARE_SHARE_EST_DET_EST">"c12059"</definedName>
    <definedName name="IQ_FFO_SHARE_SHARE_EST_DET_EST_CURRENCY">"c12466"</definedName>
    <definedName name="IQ_FFO_SHARE_SHARE_EST_DET_EST_CURRENCY_THOM">"c12487"</definedName>
    <definedName name="IQ_FFO_SHARE_SHARE_EST_DET_EST_DATE">"c12212"</definedName>
    <definedName name="IQ_FFO_SHARE_SHARE_EST_DET_EST_DATE_THOM">"c12238"</definedName>
    <definedName name="IQ_FFO_SHARE_SHARE_EST_DET_EST_INCL">"c12349"</definedName>
    <definedName name="IQ_FFO_SHARE_SHARE_EST_DET_EST_INCL_THOM">"c12370"</definedName>
    <definedName name="IQ_FFO_SHARE_SHARE_EST_DET_EST_ORIGIN">"c12722"</definedName>
    <definedName name="IQ_FFO_SHARE_SHARE_EST_DET_EST_ORIGIN_THOM">"c12608"</definedName>
    <definedName name="IQ_FFO_SHARE_SHARE_EST_DET_EST_THOM">"c12088"</definedName>
    <definedName name="IQ_FFO_SHARE_SHARE_EST_REUT">"c3837"</definedName>
    <definedName name="IQ_FFO_SHARE_SHARE_EST_THOM">"c3999"</definedName>
    <definedName name="IQ_FFO_SHARE_SHARE_HIGH_EST_REUT">"c3839"</definedName>
    <definedName name="IQ_FFO_SHARE_SHARE_HIGH_EST_THOM">"c4001"</definedName>
    <definedName name="IQ_FFO_SHARE_SHARE_LOW_EST_REUT">"c3840"</definedName>
    <definedName name="IQ_FFO_SHARE_SHARE_LOW_EST_THOM">"c4002"</definedName>
    <definedName name="IQ_FFO_SHARE_SHARE_MEDIAN_EST_REUT">"c3838"</definedName>
    <definedName name="IQ_FFO_SHARE_SHARE_MEDIAN_EST_THOM">"c4000"</definedName>
    <definedName name="IQ_FFO_SHARE_SHARE_NUM_EST_REUT">"c3841"</definedName>
    <definedName name="IQ_FFO_SHARE_SHARE_NUM_EST_THOM">"c4003"</definedName>
    <definedName name="IQ_FFO_SHARE_SHARE_STDDEV_EST_REUT">"c3842"</definedName>
    <definedName name="IQ_FFO_SHARE_SHARE_STDDEV_EST_THOM">"c4004"</definedName>
    <definedName name="IQ_FFO_STDDEV_EST">"c422"</definedName>
    <definedName name="IQ_FFO_STDDEV_EST_CIQ">"c4981"</definedName>
    <definedName name="IQ_FFO_STDDEV_EST_REUT">"c3842"</definedName>
    <definedName name="IQ_FFO_STDDEV_EST_THOM">"c4004"</definedName>
    <definedName name="IQ_FH">100000</definedName>
    <definedName name="IQ_FHLB_ADVANCES_FDIC">"c6366"</definedName>
    <definedName name="IQ_FHLB_DEBT">"c423"</definedName>
    <definedName name="IQ_FHLB_DUE_AFTER_FIVE">"c2086"</definedName>
    <definedName name="IQ_FHLB_DUE_CY">"c2080"</definedName>
    <definedName name="IQ_FHLB_DUE_CY1">"c2081"</definedName>
    <definedName name="IQ_FHLB_DUE_CY2">"c2082"</definedName>
    <definedName name="IQ_FHLB_DUE_CY3">"c2083"</definedName>
    <definedName name="IQ_FHLB_DUE_CY4">"c2084"</definedName>
    <definedName name="IQ_FHLB_DUE_NEXT_FIVE">"c2085"</definedName>
    <definedName name="IQ_FIDUCIARY_ACTIVITIES_FDIC">"c6571"</definedName>
    <definedName name="IQ_FIFETEEN_YEAR_FIXED_AND_FLOATING_RATE_FDIC">"c6423"</definedName>
    <definedName name="IQ_FIFETEEN_YEAR_MORTGAGE_PASS_THROUGHS_FDIC">"c6415"</definedName>
    <definedName name="IQ_FILING_CURRENCY">"c2129"</definedName>
    <definedName name="IQ_FILINGDATE_BS">"c424"</definedName>
    <definedName name="IQ_FILINGDATE_CF">"c425"</definedName>
    <definedName name="IQ_FILINGDATE_IS">"c426"</definedName>
    <definedName name="IQ_FILM_RIGHTS">"c2254"</definedName>
    <definedName name="IQ_FIN_DIV_ASSETS_CURRENT">"c427"</definedName>
    <definedName name="IQ_FIN_DIV_ASSETS_LT">"c428"</definedName>
    <definedName name="IQ_FIN_DIV_CURRENT_PORT_DEBT_TOTAL">"c5524"</definedName>
    <definedName name="IQ_FIN_DIV_CURRENT_PORT_LEASES_TOTAL">"c5523"</definedName>
    <definedName name="IQ_FIN_DIV_DEBT_CURRENT">"c429"</definedName>
    <definedName name="IQ_FIN_DIV_DEBT_LT">"c430"</definedName>
    <definedName name="IQ_FIN_DIV_DEBT_LT_TOTAL">"c5526"</definedName>
    <definedName name="IQ_FIN_DIV_EXP">"c431"</definedName>
    <definedName name="IQ_FIN_DIV_INT_EXP">"c432"</definedName>
    <definedName name="IQ_FIN_DIV_LEASES_LT_TOTAL">"c5525"</definedName>
    <definedName name="IQ_FIN_DIV_LIAB_CURRENT">"c433"</definedName>
    <definedName name="IQ_FIN_DIV_LIAB_LT">"c434"</definedName>
    <definedName name="IQ_FIN_DIV_LOANS_CURRENT">"c435"</definedName>
    <definedName name="IQ_FIN_DIV_LOANS_LT">"c436"</definedName>
    <definedName name="IQ_FIN_DIV_NOTES_PAY_TOTAL">"c5522"</definedName>
    <definedName name="IQ_FIN_DIV_REV">"c437"</definedName>
    <definedName name="IQ_FINANCING_CASH">"c1405"</definedName>
    <definedName name="IQ_FINANCING_CASH_SUPPL">"c1406"</definedName>
    <definedName name="IQ_FINISHED_INV">"c438"</definedName>
    <definedName name="IQ_FIRST_YEAR_LIFE">"c439"</definedName>
    <definedName name="IQ_FIRST_YEAR_LIFE_PREM">"c2787"</definedName>
    <definedName name="IQ_FIRST_YEAR_PREM">"c2786"</definedName>
    <definedName name="IQ_FIRSTPRICINGDATE">"c3050"</definedName>
    <definedName name="IQ_FISCAL_Q">"c440"</definedName>
    <definedName name="IQ_FISCAL_Q_EST_REUT">"c6798"</definedName>
    <definedName name="IQ_FISCAL_Y">"c441"</definedName>
    <definedName name="IQ_FISCAL_Y_EST_REUT">"c6799"</definedName>
    <definedName name="IQ_FIVE_PERCENT_OWNER">"c442"</definedName>
    <definedName name="IQ_FIVE_YEAR_FIXED_AND_FLOATING_RATE_FDIC">"c6422"</definedName>
    <definedName name="IQ_FIVE_YEAR_MORTGAGE_PASS_THROUGHS_FDIC">"c6414"</definedName>
    <definedName name="IQ_FIVEPERCENT_PERCENT">"c443"</definedName>
    <definedName name="IQ_FIVEPERCENT_SHARES">"c444"</definedName>
    <definedName name="IQ_FIXED_ASSET_TURNS">"c445"</definedName>
    <definedName name="IQ_FIXED_INVEST_APR_FC_UNUSED_UNUSED_UNUSED">"c8410"</definedName>
    <definedName name="IQ_FIXED_INVEST_APR_UNUSED_UNUSED_UNUSED">"c7530"</definedName>
    <definedName name="IQ_FIXED_INVEST_FC_UNUSED_UNUSED_UNUSED">"c7750"</definedName>
    <definedName name="IQ_FIXED_INVEST_POP_FC_UNUSED_UNUSED_UNUSED">"c7970"</definedName>
    <definedName name="IQ_FIXED_INVEST_POP_UNUSED_UNUSED_UNUSED">"c7090"</definedName>
    <definedName name="IQ_FIXED_INVEST_REAL_APR_FC_UNUSED_UNUSED_UNUSED">"c8518"</definedName>
    <definedName name="IQ_FIXED_INVEST_REAL_APR_UNUSED_UNUSED_UNUSED">"c7638"</definedName>
    <definedName name="IQ_FIXED_INVEST_REAL_FC_UNUSED_UNUSED_UNUSED">"c7858"</definedName>
    <definedName name="IQ_FIXED_INVEST_REAL_POP_FC_UNUSED_UNUSED_UNUSED">"c8078"</definedName>
    <definedName name="IQ_FIXED_INVEST_REAL_POP_UNUSED_UNUSED_UNUSED">"c7198"</definedName>
    <definedName name="IQ_FIXED_INVEST_REAL_UNUSED_UNUSED_UNUSED">"c6978"</definedName>
    <definedName name="IQ_FIXED_INVEST_REAL_YOY_FC_UNUSED_UNUSED_UNUSED">"c8298"</definedName>
    <definedName name="IQ_FIXED_INVEST_REAL_YOY_UNUSED_UNUSED_UNUSED">"c7418"</definedName>
    <definedName name="IQ_FIXED_INVEST_UNUSED_UNUSED_UNUSED">"c6870"</definedName>
    <definedName name="IQ_FIXED_INVEST_YOY_FC_UNUSED_UNUSED_UNUSED">"c8190"</definedName>
    <definedName name="IQ_FIXED_INVEST_YOY_UNUSED_UNUSED_UNUSED">"c7310"</definedName>
    <definedName name="IQ_FLOAT_PERCENT">"c1575"</definedName>
    <definedName name="IQ_FNMA_FHLMC_FDIC">"c6397"</definedName>
    <definedName name="IQ_FNMA_FHLMC_GNMA_FDIC">"c6399"</definedName>
    <definedName name="IQ_FORECLOSED_PROPERTIES_FDIC">"c6459"</definedName>
    <definedName name="IQ_FOREIGN_BANK_LOANS_FDIC">"c6437"</definedName>
    <definedName name="IQ_FOREIGN_BANKS_DEPOSITS_FOREIGN_FDIC">"c6481"</definedName>
    <definedName name="IQ_FOREIGN_BANKS_LOAN_CHARG_OFFS_FDIC">"c6645"</definedName>
    <definedName name="IQ_FOREIGN_BANKS_NET_CHARGE_OFFS_FDIC">"c6647"</definedName>
    <definedName name="IQ_FOREIGN_BANKS_NONTRANSACTION_ACCOUNTS_FDIC">"c6550"</definedName>
    <definedName name="IQ_FOREIGN_BANKS_RECOVERIES_FDIC">"c6646"</definedName>
    <definedName name="IQ_FOREIGN_BANKS_TRANSACTION_ACCOUNTS_FDIC">"c6542"</definedName>
    <definedName name="IQ_FOREIGN_BRANCHES_U.S._BANKS_LOANS_FDIC">"c6438"</definedName>
    <definedName name="IQ_FOREIGN_BRANCHES_US_BANKS_FDIC">"c6392"</definedName>
    <definedName name="IQ_FOREIGN_BRANCHES_US_BANKS_LOANS_FDIC">"c6438"</definedName>
    <definedName name="IQ_FOREIGN_COUNTRIES_BANKS_TOTAL_LOANS_FOREIGN_FDIC">"c6445"</definedName>
    <definedName name="IQ_FOREIGN_DEBT_SECURITIES_FDIC">"c6303"</definedName>
    <definedName name="IQ_FOREIGN_DEP_IB">"c446"</definedName>
    <definedName name="IQ_FOREIGN_DEP_NON_IB">"c447"</definedName>
    <definedName name="IQ_FOREIGN_DEPOSITS_NONTRANSACTION_ACCOUNTS_FDIC">"c6549"</definedName>
    <definedName name="IQ_FOREIGN_DEPOSITS_TRANSACTION_ACCOUNTS_FDIC">"c6541"</definedName>
    <definedName name="IQ_FOREIGN_EXCHANGE">"c1376"</definedName>
    <definedName name="IQ_FOREIGN_EXCHANGE_EXPOSURES_FDIC">"c6663"</definedName>
    <definedName name="IQ_FOREIGN_GOVERNMENT_LOANS_FDIC">"c6430"</definedName>
    <definedName name="IQ_FOREIGN_GOVERNMENTS_CHARGE_OFFS_FDIC">"c6600"</definedName>
    <definedName name="IQ_FOREIGN_GOVERNMENTS_DEPOSITS_FOREIGN_FDIC">"c6482"</definedName>
    <definedName name="IQ_FOREIGN_GOVERNMENTS_NET_CHARGE_OFFS_FDIC">"c6638"</definedName>
    <definedName name="IQ_FOREIGN_GOVERNMENTS_NONTRANSACTION_ACCOUNTS_FDIC">"c6551"</definedName>
    <definedName name="IQ_FOREIGN_GOVERNMENTS_RECOVERIES_FDIC">"c6619"</definedName>
    <definedName name="IQ_FOREIGN_GOVERNMENTS_TOTAL_DEPOSITS_FDIC">"c6476"</definedName>
    <definedName name="IQ_FOREIGN_GOVERNMENTS_TRANSACTION_ACCOUNTS_FDIC">"c6543"</definedName>
    <definedName name="IQ_FOREIGN_LOANS">"c448"</definedName>
    <definedName name="IQ_FQ">500</definedName>
    <definedName name="IQ_FUEL">"c449"</definedName>
    <definedName name="IQ_FULL_TIME">"c450"</definedName>
    <definedName name="IQ_FULLY_INSURED_DEPOSITS_FDIC">"c6487"</definedName>
    <definedName name="IQ_FUTURES_FORWARD_CONTRACTS_NOTIONAL_AMOUNT_FDIC">"c6518"</definedName>
    <definedName name="IQ_FUTURES_FORWARD_CONTRACTS_RATE_RISK_FDIC">"c6508"</definedName>
    <definedName name="IQ_FWD">"LTM"</definedName>
    <definedName name="IQ_FWD_CY">10001</definedName>
    <definedName name="IQ_FWD_CY1">10002</definedName>
    <definedName name="IQ_FWD_CY2">10003</definedName>
    <definedName name="IQ_FWD_FY">1001</definedName>
    <definedName name="IQ_FWD_FY1">1002</definedName>
    <definedName name="IQ_FWD_FY2">1003</definedName>
    <definedName name="IQ_FWD_Q">501</definedName>
    <definedName name="IQ_FWD_Q1">502</definedName>
    <definedName name="IQ_FWD_Q2">503</definedName>
    <definedName name="IQ_FWD_Q3">"504"</definedName>
    <definedName name="IQ_FWD_Q4">"505"</definedName>
    <definedName name="IQ_FWD_Q5">"506"</definedName>
    <definedName name="IQ_FWD_Q6">"507"</definedName>
    <definedName name="IQ_FWD_Q7">"508"</definedName>
    <definedName name="IQ_FWD1">"LTM"</definedName>
    <definedName name="IQ_FX">"c451"</definedName>
    <definedName name="IQ_FX_CONTRACTS_FDIC">"c6517"</definedName>
    <definedName name="IQ_FX_CONTRACTS_SPOT_FDIC">"c6356"</definedName>
    <definedName name="IQ_FY">1000</definedName>
    <definedName name="IQ_FY_DATE">"IQ_FY_DATE"</definedName>
    <definedName name="IQ_GA_EXP">"c2241"</definedName>
    <definedName name="IQ_GAIN_ASSETS">"c452"</definedName>
    <definedName name="IQ_GAIN_ASSETS_BNK">"c453"</definedName>
    <definedName name="IQ_GAIN_ASSETS_BR">"c454"</definedName>
    <definedName name="IQ_GAIN_ASSETS_CF">"c455"</definedName>
    <definedName name="IQ_GAIN_ASSETS_CF_BNK">"c456"</definedName>
    <definedName name="IQ_GAIN_ASSETS_CF_BR">"c457"</definedName>
    <definedName name="IQ_GAIN_ASSETS_CF_FIN">"c458"</definedName>
    <definedName name="IQ_GAIN_ASSETS_CF_INS">"c459"</definedName>
    <definedName name="IQ_GAIN_ASSETS_CF_REIT">"c460"</definedName>
    <definedName name="IQ_GAIN_ASSETS_CF_UTI">"c461"</definedName>
    <definedName name="IQ_GAIN_ASSETS_FIN">"c462"</definedName>
    <definedName name="IQ_GAIN_ASSETS_INS">"c463"</definedName>
    <definedName name="IQ_GAIN_ASSETS_REIT">"c471"</definedName>
    <definedName name="IQ_GAIN_ASSETS_REV">"c472"</definedName>
    <definedName name="IQ_GAIN_ASSETS_REV_BNK">"c473"</definedName>
    <definedName name="IQ_GAIN_ASSETS_REV_BR">"c474"</definedName>
    <definedName name="IQ_GAIN_ASSETS_REV_FIN">"c475"</definedName>
    <definedName name="IQ_GAIN_ASSETS_REV_INS">"c476"</definedName>
    <definedName name="IQ_GAIN_ASSETS_REV_REIT">"c477"</definedName>
    <definedName name="IQ_GAIN_ASSETS_REV_UTI">"c478"</definedName>
    <definedName name="IQ_GAIN_ASSETS_UTI">"c479"</definedName>
    <definedName name="IQ_GAIN_INVEST">"c1463"</definedName>
    <definedName name="IQ_GAIN_INVEST_BNK">"c1582"</definedName>
    <definedName name="IQ_GAIN_INVEST_BR">"c1464"</definedName>
    <definedName name="IQ_GAIN_INVEST_CF">"c480"</definedName>
    <definedName name="IQ_GAIN_INVEST_CF_BNK">"c481"</definedName>
    <definedName name="IQ_GAIN_INVEST_CF_BR">"c482"</definedName>
    <definedName name="IQ_GAIN_INVEST_CF_FIN">"c483"</definedName>
    <definedName name="IQ_GAIN_INVEST_CF_INS">"c484"</definedName>
    <definedName name="IQ_GAIN_INVEST_CF_REIT">"c485"</definedName>
    <definedName name="IQ_GAIN_INVEST_CF_UTI">"c486"</definedName>
    <definedName name="IQ_GAIN_INVEST_FIN">"c1465"</definedName>
    <definedName name="IQ_GAIN_INVEST_INS">"c1466"</definedName>
    <definedName name="IQ_GAIN_INVEST_REC_BNK">"c488"</definedName>
    <definedName name="IQ_GAIN_INVEST_REIT">"c1467"</definedName>
    <definedName name="IQ_GAIN_INVEST_REV">"c494"</definedName>
    <definedName name="IQ_GAIN_INVEST_REV_BNK">"c495"</definedName>
    <definedName name="IQ_GAIN_INVEST_REV_BR">"c496"</definedName>
    <definedName name="IQ_GAIN_INVEST_REV_FIN">"c497"</definedName>
    <definedName name="IQ_GAIN_INVEST_REV_INS">"c498"</definedName>
    <definedName name="IQ_GAIN_INVEST_REV_REIT">"c499"</definedName>
    <definedName name="IQ_GAIN_INVEST_REV_UTI">"c500"</definedName>
    <definedName name="IQ_GAIN_INVEST_UTI">"c1468"</definedName>
    <definedName name="IQ_GAIN_LOANS_REC">"c501"</definedName>
    <definedName name="IQ_GAIN_LOANS_RECEIV">"c502"</definedName>
    <definedName name="IQ_GAIN_LOANS_RECEIV_REV_FIN">"c503"</definedName>
    <definedName name="IQ_GAIN_LOANS_REV">"c504"</definedName>
    <definedName name="IQ_GAIN_SALE_ASSETS">"c1377"</definedName>
    <definedName name="IQ_GAIN_SALE_LOANS_FDIC">"c6673"</definedName>
    <definedName name="IQ_GAIN_SALE_RE_FDIC">"c6674"</definedName>
    <definedName name="IQ_GAINS_SALE_ASSETS_FDIC">"c6675"</definedName>
    <definedName name="IQ_GNMA_FDIC">"c6398"</definedName>
    <definedName name="IQ_GOODWILL_FDIC">"c6334"</definedName>
    <definedName name="IQ_GOODWILL_IMPAIRMENT_FDIC">"c6678"</definedName>
    <definedName name="IQ_GOODWILL_INTAN_FDIC">"c6333"</definedName>
    <definedName name="IQ_GOODWILL_NET">"c1380"</definedName>
    <definedName name="IQ_GP">"c511"</definedName>
    <definedName name="IQ_GP_10YR_ANN_GROWTH">"c512"</definedName>
    <definedName name="IQ_GP_1YR_ANN_GROWTH">"c513"</definedName>
    <definedName name="IQ_GP_2YR_ANN_GROWTH">"c514"</definedName>
    <definedName name="IQ_GP_3YR_ANN_GROWTH">"c515"</definedName>
    <definedName name="IQ_GP_5YR_ANN_GROWTH">"c516"</definedName>
    <definedName name="IQ_GP_7YR_ANN_GROWTH">"c517"</definedName>
    <definedName name="IQ_GPPE">"c518"</definedName>
    <definedName name="IQ_GROSS_AH_EARNED">"c2742"</definedName>
    <definedName name="IQ_GROSS_CLAIM_EXP_INCUR">"c2755"</definedName>
    <definedName name="IQ_GROSS_CLAIM_EXP_PAID">"c2758"</definedName>
    <definedName name="IQ_GROSS_CLAIM_EXP_RES">"c2752"</definedName>
    <definedName name="IQ_GROSS_DIVID">"c1446"</definedName>
    <definedName name="IQ_GROSS_EARNED">"c2732"</definedName>
    <definedName name="IQ_GROSS_INTAN">"c520"</definedName>
    <definedName name="IQ_GROSS_LIFE_EARNED">"c2737"</definedName>
    <definedName name="IQ_GROSS_LIFE_IN_FORCE">"c2767"</definedName>
    <definedName name="IQ_GROSS_LOANS">"c521"</definedName>
    <definedName name="IQ_GROSS_LOANS_10YR_ANN_GROWTH">"c522"</definedName>
    <definedName name="IQ_GROSS_LOANS_1YR_ANN_GROWTH">"c523"</definedName>
    <definedName name="IQ_GROSS_LOANS_2YR_ANN_GROWTH">"c524"</definedName>
    <definedName name="IQ_GROSS_LOANS_3YR_ANN_GROWTH">"c525"</definedName>
    <definedName name="IQ_GROSS_LOANS_5YR_ANN_GROWTH">"c526"</definedName>
    <definedName name="IQ_GROSS_LOANS_7YR_ANN_GROWTH">"c527"</definedName>
    <definedName name="IQ_GROSS_LOANS_TOTAL_DEPOSITS">"c528"</definedName>
    <definedName name="IQ_GROSS_MARGIN">"c529"</definedName>
    <definedName name="IQ_GROSS_PC_EARNED">"c2747"</definedName>
    <definedName name="IQ_GROSS_PROFIT">"c1378"</definedName>
    <definedName name="IQ_GROSS_WRITTEN">"c2726"</definedName>
    <definedName name="IQ_GW">"c530"</definedName>
    <definedName name="IQ_GW_AMORT_BR">"c532"</definedName>
    <definedName name="IQ_GW_AMORT_FIN">"c540"</definedName>
    <definedName name="IQ_GW_AMORT_INS">"c541"</definedName>
    <definedName name="IQ_GW_AMORT_REIT">"c542"</definedName>
    <definedName name="IQ_GW_AMORT_UTI">"c543"</definedName>
    <definedName name="IQ_GW_INTAN_AMORT">"c1469"</definedName>
    <definedName name="IQ_GW_INTAN_AMORT_BNK">"c544"</definedName>
    <definedName name="IQ_GW_INTAN_AMORT_BR">"c1470"</definedName>
    <definedName name="IQ_GW_INTAN_AMORT_CF">"c1471"</definedName>
    <definedName name="IQ_GW_INTAN_AMORT_CF_BNK">"c1472"</definedName>
    <definedName name="IQ_GW_INTAN_AMORT_CF_BR">"c1473"</definedName>
    <definedName name="IQ_GW_INTAN_AMORT_CF_FIN">"c1474"</definedName>
    <definedName name="IQ_GW_INTAN_AMORT_CF_INS">"c1475"</definedName>
    <definedName name="IQ_GW_INTAN_AMORT_CF_REIT">"c1476"</definedName>
    <definedName name="IQ_GW_INTAN_AMORT_CF_UTI">"c1477"</definedName>
    <definedName name="IQ_GW_INTAN_AMORT_FIN">"c1478"</definedName>
    <definedName name="IQ_GW_INTAN_AMORT_INS">"c1479"</definedName>
    <definedName name="IQ_GW_INTAN_AMORT_REIT">"c1480"</definedName>
    <definedName name="IQ_GW_INTAN_AMORT_UTI">"c1481"</definedName>
    <definedName name="IQ_HELD_MATURITY_FDIC">"c6408"</definedName>
    <definedName name="IQ_HG_REV_OTHER_HOTEL_MOTEL">"c8731"</definedName>
    <definedName name="IQ_HG_REV_TOTAL_CASINO_GAMING">"c8723"</definedName>
    <definedName name="IQ_HG_REV_TOTAL_HOTEL_MOTEL">"c8732"</definedName>
    <definedName name="IQ_HIGH_TARGET_PRICE">"c1651"</definedName>
    <definedName name="IQ_HIGH_TARGET_PRICE_REUT">"c5317"</definedName>
    <definedName name="IQ_HIGHPRICE">"c545"</definedName>
    <definedName name="IQ_HOME_EQUITY_LOC_NET_CHARGE_OFFS_FDIC">"c6644"</definedName>
    <definedName name="IQ_HOME_EQUITY_LOC_TOTAL_CHARGE_OFFS_FDIC">"c6606"</definedName>
    <definedName name="IQ_HOME_EQUITY_LOC_TOTAL_RECOVERIES_FDIC">"c6625"</definedName>
    <definedName name="IQ_HOMEOWNERS_WRITTEN">"c546"</definedName>
    <definedName name="IQ_HOUSING_COMPLETIONS_SINGLE_FAM_APR_FC_UNUSED_UNUSED_UNUSED">"c8422"</definedName>
    <definedName name="IQ_HOUSING_COMPLETIONS_SINGLE_FAM_APR_UNUSED_UNUSED_UNUSED">"c7542"</definedName>
    <definedName name="IQ_HOUSING_COMPLETIONS_SINGLE_FAM_FC_UNUSED_UNUSED_UNUSED">"c7762"</definedName>
    <definedName name="IQ_HOUSING_COMPLETIONS_SINGLE_FAM_POP_FC_UNUSED_UNUSED_UNUSED">"c7982"</definedName>
    <definedName name="IQ_HOUSING_COMPLETIONS_SINGLE_FAM_POP_UNUSED_UNUSED_UNUSED">"c7102"</definedName>
    <definedName name="IQ_HOUSING_COMPLETIONS_SINGLE_FAM_UNUSED_UNUSED_UNUSED">"c6882"</definedName>
    <definedName name="IQ_HOUSING_COMPLETIONS_SINGLE_FAM_YOY_FC_UNUSED_UNUSED_UNUSED">"c8202"</definedName>
    <definedName name="IQ_HOUSING_COMPLETIONS_SINGLE_FAM_YOY_UNUSED_UNUSED_UNUSED">"c7322"</definedName>
    <definedName name="IQ_IMPAIR_OIL">"c547"</definedName>
    <definedName name="IQ_IMPAIRMENT_GW">"c548"</definedName>
    <definedName name="IQ_IMPORTS_GOODS_REAL_SAAR_APR_FC_UNUSED_UNUSED_UNUSED">"c8523"</definedName>
    <definedName name="IQ_IMPORTS_GOODS_REAL_SAAR_APR_UNUSED_UNUSED_UNUSED">"c7643"</definedName>
    <definedName name="IQ_IMPORTS_GOODS_REAL_SAAR_FC_UNUSED_UNUSED_UNUSED">"c7863"</definedName>
    <definedName name="IQ_IMPORTS_GOODS_REAL_SAAR_POP_FC_UNUSED_UNUSED_UNUSED">"c8083"</definedName>
    <definedName name="IQ_IMPORTS_GOODS_REAL_SAAR_POP_UNUSED_UNUSED_UNUSED">"c7203"</definedName>
    <definedName name="IQ_IMPORTS_GOODS_REAL_SAAR_UNUSED_UNUSED_UNUSED">"c6983"</definedName>
    <definedName name="IQ_IMPORTS_GOODS_REAL_SAAR_YOY_FC_UNUSED_UNUSED_UNUSED">"c8303"</definedName>
    <definedName name="IQ_IMPORTS_GOODS_REAL_SAAR_YOY_UNUSED_UNUSED_UNUSED">"c7423"</definedName>
    <definedName name="IQ_IMPORTS_GOODS_SERVICES_APR_FC_UNUSED_UNUSED_UNUSED">"c8429"</definedName>
    <definedName name="IQ_IMPORTS_GOODS_SERVICES_APR_UNUSED_UNUSED_UNUSED">"c7549"</definedName>
    <definedName name="IQ_IMPORTS_GOODS_SERVICES_FC_UNUSED_UNUSED_UNUSED">"c7769"</definedName>
    <definedName name="IQ_IMPORTS_GOODS_SERVICES_POP_FC_UNUSED_UNUSED_UNUSED">"c7989"</definedName>
    <definedName name="IQ_IMPORTS_GOODS_SERVICES_POP_UNUSED_UNUSED_UNUSED">"c7109"</definedName>
    <definedName name="IQ_IMPORTS_GOODS_SERVICES_REAL_SAAR_APR_FC_UNUSED_UNUSED_UNUSED">"c8524"</definedName>
    <definedName name="IQ_IMPORTS_GOODS_SERVICES_REAL_SAAR_APR_UNUSED_UNUSED_UNUSED">"c7644"</definedName>
    <definedName name="IQ_IMPORTS_GOODS_SERVICES_REAL_SAAR_FC_UNUSED_UNUSED_UNUSED">"c7864"</definedName>
    <definedName name="IQ_IMPORTS_GOODS_SERVICES_REAL_SAAR_POP_FC_UNUSED_UNUSED_UNUSED">"c8084"</definedName>
    <definedName name="IQ_IMPORTS_GOODS_SERVICES_REAL_SAAR_POP_UNUSED_UNUSED_UNUSED">"c7204"</definedName>
    <definedName name="IQ_IMPORTS_GOODS_SERVICES_REAL_SAAR_UNUSED_UNUSED_UNUSED">"c6984"</definedName>
    <definedName name="IQ_IMPORTS_GOODS_SERVICES_REAL_SAAR_YOY_FC_UNUSED_UNUSED_UNUSED">"c8304"</definedName>
    <definedName name="IQ_IMPORTS_GOODS_SERVICES_REAL_SAAR_YOY_UNUSED_UNUSED_UNUSED">"c7424"</definedName>
    <definedName name="IQ_IMPORTS_GOODS_SERVICES_UNUSED_UNUSED_UNUSED">"c6889"</definedName>
    <definedName name="IQ_IMPORTS_GOODS_SERVICES_YOY_FC_UNUSED_UNUSED_UNUSED">"c8209"</definedName>
    <definedName name="IQ_IMPORTS_GOODS_SERVICES_YOY_UNUSED_UNUSED_UNUSED">"c7329"</definedName>
    <definedName name="IQ_IMPUT_OPER_LEASE_DEPR">"c2987"</definedName>
    <definedName name="IQ_IMPUT_OPER_LEASE_INT_EXP">"c2986"</definedName>
    <definedName name="IQ_INC_AFTER_TAX">"c1598"</definedName>
    <definedName name="IQ_INC_AVAIL_EXCL">"c1395"</definedName>
    <definedName name="IQ_INC_AVAIL_INCL">"c1396"</definedName>
    <definedName name="IQ_INC_BEFORE_TAX">"c1375"</definedName>
    <definedName name="IQ_INC_EQUITY">"c549"</definedName>
    <definedName name="IQ_INC_EQUITY_BR">"c550"</definedName>
    <definedName name="IQ_INC_EQUITY_CF">"c551"</definedName>
    <definedName name="IQ_INC_EQUITY_FIN">"c552"</definedName>
    <definedName name="IQ_INC_EQUITY_INS">"c553"</definedName>
    <definedName name="IQ_INC_EQUITY_REC_BNK">"c554"</definedName>
    <definedName name="IQ_INC_EQUITY_REIT">"c555"</definedName>
    <definedName name="IQ_INC_EQUITY_REV_BNK">"c556"</definedName>
    <definedName name="IQ_INC_EQUITY_UTI">"c557"</definedName>
    <definedName name="IQ_INC_REAL_ESTATE_REC">"c558"</definedName>
    <definedName name="IQ_INC_REAL_ESTATE_REV">"c559"</definedName>
    <definedName name="IQ_INC_TAX">"c560"</definedName>
    <definedName name="IQ_INC_TAX_EXCL">"c1599"</definedName>
    <definedName name="IQ_INC_TAX_PAY_CURRENT">"c561"</definedName>
    <definedName name="IQ_INC_TRADE_ACT">"c562"</definedName>
    <definedName name="IQ_INCIDENTAL_CHANGES_BUSINESS_COMBINATIONS_FDIC">"c6502"</definedName>
    <definedName name="IQ_INCOME_BEFORE_EXTRA_FDIC">"c6585"</definedName>
    <definedName name="IQ_INCOME_EARNED_FDIC">"c6359"</definedName>
    <definedName name="IQ_INCOME_TAXES_FDIC">"c6582"</definedName>
    <definedName name="IQ_INDIVIDUALS_CHARGE_OFFS_FDIC">"c6599"</definedName>
    <definedName name="IQ_INDIVIDUALS_LOANS_FDIC">"c6318"</definedName>
    <definedName name="IQ_INDIVIDUALS_NET_CHARGE_OFFS_FDIC">"c6637"</definedName>
    <definedName name="IQ_INDIVIDUALS_OTHER_LOANS_FDIC">"c6321"</definedName>
    <definedName name="IQ_INDIVIDUALS_PARTNERSHIPS_CORP_DEPOSITS_FOREIGN_FDIC">"c6479"</definedName>
    <definedName name="IQ_INDIVIDUALS_PARTNERSHIPS_CORP_NONTRANSACTION_ACCOUNTS_FDIC">"c6545"</definedName>
    <definedName name="IQ_INDIVIDUALS_PARTNERSHIPS_CORP_TOTAL_DEPOSITS_FDIC">"c6471"</definedName>
    <definedName name="IQ_INDIVIDUALS_PARTNERSHIPS_CORP_TRANSACTION_ACCOUNTS_FDIC">"c6537"</definedName>
    <definedName name="IQ_INDIVIDUALS_RECOVERIES_FDIC">"c6618"</definedName>
    <definedName name="IQ_INS_ANNUITY_LIAB">"c563"</definedName>
    <definedName name="IQ_INS_ANNUITY_REV">"c2788"</definedName>
    <definedName name="IQ_INS_DIV_EXP">"c564"</definedName>
    <definedName name="IQ_INS_DIV_REV">"c565"</definedName>
    <definedName name="IQ_INS_IN_FORCE">"c566"</definedName>
    <definedName name="IQ_INS_LIAB">"c567"</definedName>
    <definedName name="IQ_INS_POLICY_EXP">"c568"</definedName>
    <definedName name="IQ_INS_REV">"c569"</definedName>
    <definedName name="IQ_INS_SETTLE">"c570"</definedName>
    <definedName name="IQ_INS_SETTLE_BNK">"c571"</definedName>
    <definedName name="IQ_INS_SETTLE_BR">"c572"</definedName>
    <definedName name="IQ_INS_SETTLE_FIN">"c573"</definedName>
    <definedName name="IQ_INS_SETTLE_INS">"c574"</definedName>
    <definedName name="IQ_INS_SETTLE_REIT">"c575"</definedName>
    <definedName name="IQ_INS_SETTLE_UTI">"c576"</definedName>
    <definedName name="IQ_INSIDER_3MTH_BOUGHT">"c1534"</definedName>
    <definedName name="IQ_INSIDER_3MTH_BOUGHT_PCT">"c1534"</definedName>
    <definedName name="IQ_INSIDER_3MTH_NET">"c1535"</definedName>
    <definedName name="IQ_INSIDER_3MTH_NET_PCT">"c1535"</definedName>
    <definedName name="IQ_INSIDER_3MTH_SOLD">"c1533"</definedName>
    <definedName name="IQ_INSIDER_3MTH_SOLD_PCT">"c1533"</definedName>
    <definedName name="IQ_INSIDER_6MTH_BOUGHT">"c1537"</definedName>
    <definedName name="IQ_INSIDER_6MTH_BOUGHT_PCT">"c1537"</definedName>
    <definedName name="IQ_INSIDER_6MTH_NET">"c1538"</definedName>
    <definedName name="IQ_INSIDER_6MTH_NET_PCT">"c1538"</definedName>
    <definedName name="IQ_INSIDER_6MTH_SOLD">"c1536"</definedName>
    <definedName name="IQ_INSIDER_6MTH_SOLD_PCT">"c1536"</definedName>
    <definedName name="IQ_INSIDER_LOANS_FDIC">"c6365"</definedName>
    <definedName name="IQ_INSIDER_OVER_TOTAL">"c1581"</definedName>
    <definedName name="IQ_INSIDER_OWNER">"c577"</definedName>
    <definedName name="IQ_INSIDER_PERCENT">"c578"</definedName>
    <definedName name="IQ_INSIDER_SHARES">"c579"</definedName>
    <definedName name="IQ_INSTITUTIONAL_OVER_TOTAL">"c1580"</definedName>
    <definedName name="IQ_INSTITUTIONAL_OWNER">"c580"</definedName>
    <definedName name="IQ_INSTITUTIONAL_PERCENT">"c581"</definedName>
    <definedName name="IQ_INSTITUTIONAL_SHARES">"c582"</definedName>
    <definedName name="IQ_INSTITUTIONS_EARNINGS_GAINS_FDIC">"c6723"</definedName>
    <definedName name="IQ_INSUR_RECEIV">"c1600"</definedName>
    <definedName name="IQ_INSURANCE_COMMISSION_FEES_FDIC">"c6670"</definedName>
    <definedName name="IQ_INSURANCE_UNDERWRITING_INCOME_FDIC">"c6671"</definedName>
    <definedName name="IQ_INT_BORROW">"c583"</definedName>
    <definedName name="IQ_INT_DEMAND_NOTES_FDIC">"c6567"</definedName>
    <definedName name="IQ_INT_DEPOSITS">"c584"</definedName>
    <definedName name="IQ_INT_DIV_INC">"c585"</definedName>
    <definedName name="IQ_INT_DOMESTIC_DEPOSITS_FDIC">"c6564"</definedName>
    <definedName name="IQ_INT_EXP_BR">"c586"</definedName>
    <definedName name="IQ_INT_EXP_COVERAGE">"c587"</definedName>
    <definedName name="IQ_INT_EXP_FIN">"c588"</definedName>
    <definedName name="IQ_INT_EXP_INCL_CAP">"c2988"</definedName>
    <definedName name="IQ_INT_EXP_INS">"c589"</definedName>
    <definedName name="IQ_INT_EXP_LTD">"c2086"</definedName>
    <definedName name="IQ_INT_EXP_REIT">"c590"</definedName>
    <definedName name="IQ_INT_EXP_TOTAL">"c591"</definedName>
    <definedName name="IQ_INT_EXP_TOTAL_FDIC">"c6569"</definedName>
    <definedName name="IQ_INT_EXP_UTI">"c592"</definedName>
    <definedName name="IQ_INT_FED_FUNDS_FDIC">"c6566"</definedName>
    <definedName name="IQ_INT_FOREIGN_DEPOSITS_FDIC">"c6565"</definedName>
    <definedName name="IQ_INT_INC_BR">"c593"</definedName>
    <definedName name="IQ_INT_INC_DEPOSITORY_INST_FDIC">"c6558"</definedName>
    <definedName name="IQ_INT_INC_DOM_LOANS_FDIC">"c6555"</definedName>
    <definedName name="IQ_INT_INC_FED_FUNDS_FDIC">"c6561"</definedName>
    <definedName name="IQ_INT_INC_FIN">"c594"</definedName>
    <definedName name="IQ_INT_INC_FOREIGN_LOANS_FDIC">"c6556"</definedName>
    <definedName name="IQ_INT_INC_INVEST">"c595"</definedName>
    <definedName name="IQ_INT_INC_LEASE_RECEIVABLES_FDIC">"c6557"</definedName>
    <definedName name="IQ_INT_INC_LOANS">"c596"</definedName>
    <definedName name="IQ_INT_INC_OTHER_FDIC">"c6562"</definedName>
    <definedName name="IQ_INT_INC_REIT">"c597"</definedName>
    <definedName name="IQ_INT_INC_SECURITIES_FDIC">"c6559"</definedName>
    <definedName name="IQ_INT_INC_TOTAL">"c598"</definedName>
    <definedName name="IQ_INT_INC_TOTAL_FDIC">"c6563"</definedName>
    <definedName name="IQ_INT_INC_TRADING_ACCOUNTS_FDIC">"c6560"</definedName>
    <definedName name="IQ_INT_INC_UTI">"c599"</definedName>
    <definedName name="IQ_INT_INV_INC">"c600"</definedName>
    <definedName name="IQ_INT_INV_INC_REIT">"c601"</definedName>
    <definedName name="IQ_INT_INV_INC_UTI">"c602"</definedName>
    <definedName name="IQ_INT_ON_BORROWING_COVERAGE">"c603"</definedName>
    <definedName name="IQ_INT_RATE_SPREAD">"c604"</definedName>
    <definedName name="IQ_INT_SUB_NOTES_FDIC">"c6568"</definedName>
    <definedName name="IQ_INTANGIBLES_NET">"c1407"</definedName>
    <definedName name="IQ_INTEL_EPS_EST">"c24729"</definedName>
    <definedName name="IQ_INTEREST_BEARING_BALANCES_FDIC">"c6371"</definedName>
    <definedName name="IQ_INTEREST_BEARING_DEPOSITS_DOMESTIC_FDIC">"c6478"</definedName>
    <definedName name="IQ_INTEREST_BEARING_DEPOSITS_FDIC">"c6373"</definedName>
    <definedName name="IQ_INTEREST_BEARING_DEPOSITS_FOREIGN_FDIC">"c6485"</definedName>
    <definedName name="IQ_INTEREST_CASH_DEPOSITS">"c2255"</definedName>
    <definedName name="IQ_INTEREST_EXP">"c618"</definedName>
    <definedName name="IQ_INTEREST_EXP_NET">"c1450"</definedName>
    <definedName name="IQ_INTEREST_EXP_NON">"c1383"</definedName>
    <definedName name="IQ_INTEREST_EXP_SUPPL">"c1460"</definedName>
    <definedName name="IQ_INTEREST_INC">"c1393"</definedName>
    <definedName name="IQ_INTEREST_INC_10K">"IQ_INTEREST_INC_10K"</definedName>
    <definedName name="IQ_INTEREST_INC_10Q">"IQ_INTEREST_INC_10Q"</definedName>
    <definedName name="IQ_INTEREST_INC_10Q1">"IQ_INTEREST_INC_10Q1"</definedName>
    <definedName name="IQ_INTEREST_INC_NON">"c1384"</definedName>
    <definedName name="IQ_INTEREST_INVEST_INC">"c619"</definedName>
    <definedName name="IQ_INTEREST_LT_DEBT">"c2086"</definedName>
    <definedName name="IQ_INTEREST_RATE_CONTRACTS_FDIC">"c6512"</definedName>
    <definedName name="IQ_INTEREST_RATE_EXPOSURES_FDIC">"c6662"</definedName>
    <definedName name="IQ_INV_10YR_ANN_GROWTH">"c1930"</definedName>
    <definedName name="IQ_INV_1YR_ANN_GROWTH">"c1925"</definedName>
    <definedName name="IQ_INV_2YR_ANN_GROWTH">"c1926"</definedName>
    <definedName name="IQ_INV_3YR_ANN_GROWTH">"c1927"</definedName>
    <definedName name="IQ_INV_5YR_ANN_GROWTH">"c1928"</definedName>
    <definedName name="IQ_INV_7YR_ANN_GROWTH">"c1929"</definedName>
    <definedName name="IQ_INV_BANKING_FEE">"c620"</definedName>
    <definedName name="IQ_INV_METHOD">"c621"</definedName>
    <definedName name="IQ_INVENTORY">"c622"</definedName>
    <definedName name="IQ_INVENTORY_TURNS">"c623"</definedName>
    <definedName name="IQ_INVENTORY_UTI">"c624"</definedName>
    <definedName name="IQ_INVEST_DEBT">"c625"</definedName>
    <definedName name="IQ_INVEST_EQUITY_PREF">"c626"</definedName>
    <definedName name="IQ_INVEST_FHLB">"c627"</definedName>
    <definedName name="IQ_INVEST_LOANS_CF">"c628"</definedName>
    <definedName name="IQ_INVEST_LOANS_CF_BNK">"c629"</definedName>
    <definedName name="IQ_INVEST_LOANS_CF_BR">"c630"</definedName>
    <definedName name="IQ_INVEST_LOANS_CF_FIN">"c631"</definedName>
    <definedName name="IQ_INVEST_LOANS_CF_INS">"c632"</definedName>
    <definedName name="IQ_INVEST_LOANS_CF_REIT">"c633"</definedName>
    <definedName name="IQ_INVEST_LOANS_CF_UTI">"c634"</definedName>
    <definedName name="IQ_INVEST_REAL_ESTATE">"c635"</definedName>
    <definedName name="IQ_INVEST_SECURITY">"c636"</definedName>
    <definedName name="IQ_INVEST_SECURITY_CF">"c637"</definedName>
    <definedName name="IQ_INVEST_SECURITY_CF_BNK">"c638"</definedName>
    <definedName name="IQ_INVEST_SECURITY_CF_BR">"c639"</definedName>
    <definedName name="IQ_INVEST_SECURITY_CF_FIN">"c640"</definedName>
    <definedName name="IQ_INVEST_SECURITY_CF_INS">"c641"</definedName>
    <definedName name="IQ_INVEST_SECURITY_CF_REIT">"c642"</definedName>
    <definedName name="IQ_INVEST_SECURITY_CF_UTI">"c643"</definedName>
    <definedName name="IQ_INVESTMENT_BANKING_OTHER_FEES_FDIC">"c6666"</definedName>
    <definedName name="IQ_IPRD">"c644"</definedName>
    <definedName name="IQ_IRA_KEOGH_ACCOUNTS_FDIC">"c6496"</definedName>
    <definedName name="IQ_ISM_SERVICES_APR_FC_UNUSED_UNUSED_UNUSED">"c8443"</definedName>
    <definedName name="IQ_ISM_SERVICES_APR_UNUSED_UNUSED_UNUSED">"c7563"</definedName>
    <definedName name="IQ_ISM_SERVICES_FC_UNUSED_UNUSED_UNUSED">"c7783"</definedName>
    <definedName name="IQ_ISM_SERVICES_POP_FC_UNUSED_UNUSED_UNUSED">"c8003"</definedName>
    <definedName name="IQ_ISM_SERVICES_POP_UNUSED_UNUSED_UNUSED">"c7123"</definedName>
    <definedName name="IQ_ISM_SERVICES_UNUSED_UNUSED_UNUSED">"c6903"</definedName>
    <definedName name="IQ_ISM_SERVICES_YOY_FC_UNUSED_UNUSED_UNUSED">"c8223"</definedName>
    <definedName name="IQ_ISM_SERVICES_YOY_UNUSED_UNUSED_UNUSED">"c7343"</definedName>
    <definedName name="IQ_ISS_DEBT_NET">"c1391"</definedName>
    <definedName name="IQ_ISS_STOCK_NET">"c1601"</definedName>
    <definedName name="IQ_ISSUED_GUARANTEED_US_FDIC">"c6404"</definedName>
    <definedName name="IQ_JR_SUB_DEBT">"c2534"</definedName>
    <definedName name="IQ_JR_SUB_DEBT_EBITDA">"c2560"</definedName>
    <definedName name="IQ_JR_SUB_DEBT_EBITDA_CAPEX">"c2561"</definedName>
    <definedName name="IQ_JR_SUB_DEBT_PCT">"c2535"</definedName>
    <definedName name="IQ_LAND">"c645"</definedName>
    <definedName name="IQ_LAST_EBIT_MARGIN">"IQ_LAST_EBIT_MARGIN"</definedName>
    <definedName name="IQ_LAST_EBITDA_MARGIN">"IQ_LAST_EBITDA_MARGIN"</definedName>
    <definedName name="IQ_LAST_GROSS_MARGIN">"IQ_LAST_GROSS_MARGIN"</definedName>
    <definedName name="IQ_LAST_NET_INC_MARGIN">"IQ_LAST_NET_INC_MARGIN"</definedName>
    <definedName name="IQ_LAST_SPLIT_DATE">"c2095"</definedName>
    <definedName name="IQ_LAST_SPLIT_FACTOR">"c2093"</definedName>
    <definedName name="IQ_LASTPRICINGDATE">"c3051"</definedName>
    <definedName name="IQ_LASTSALEPRICE">"c646"</definedName>
    <definedName name="IQ_LASTSALEPRICE_DATE">"c2109"</definedName>
    <definedName name="IQ_LATEST">"1"</definedName>
    <definedName name="IQ_LATESTK">1000</definedName>
    <definedName name="IQ_LATESTKFR">"100"</definedName>
    <definedName name="IQ_LATESTQ">500</definedName>
    <definedName name="IQ_LATESTQFR">"50"</definedName>
    <definedName name="IQ_LEASE_FINANCING_RECEIVABLES_CHARGE_OFFS_FDIC">"c6602"</definedName>
    <definedName name="IQ_LEASE_FINANCING_RECEIVABLES_FDIC">"c6433"</definedName>
    <definedName name="IQ_LEASE_FINANCING_RECEIVABLES_NET_CHARGE_OFFS_FDIC">"c6640"</definedName>
    <definedName name="IQ_LEASE_FINANCING_RECEIVABLES_RECOVERIES_FDIC">"c6621"</definedName>
    <definedName name="IQ_LEASE_FINANCING_RECEIVABLES_TOTAL_LOANS_FOREIGN_FDIC">"c6449"</definedName>
    <definedName name="IQ_LEGAL_SETTLE">"c647"</definedName>
    <definedName name="IQ_LEGAL_SETTLE_BNK">"c648"</definedName>
    <definedName name="IQ_LEGAL_SETTLE_BR">"c649"</definedName>
    <definedName name="IQ_LEGAL_SETTLE_FIN">"c650"</definedName>
    <definedName name="IQ_LEGAL_SETTLE_INS">"c651"</definedName>
    <definedName name="IQ_LEGAL_SETTLE_REIT">"c652"</definedName>
    <definedName name="IQ_LEGAL_SETTLE_UTI">"c653"</definedName>
    <definedName name="IQ_LEVERAGE_RATIO">"c654"</definedName>
    <definedName name="IQ_LEVERED_FCF">"c1907"</definedName>
    <definedName name="IQ_LFCF_10YR_ANN_GROWTH">"c1942"</definedName>
    <definedName name="IQ_LFCF_1YR_ANN_GROWTH">"c1937"</definedName>
    <definedName name="IQ_LFCF_2YR_ANN_GROWTH">"c1938"</definedName>
    <definedName name="IQ_LFCF_3YR_ANN_GROWTH">"c1939"</definedName>
    <definedName name="IQ_LFCF_5YR_ANN_GROWTH">"c1940"</definedName>
    <definedName name="IQ_LFCF_7YR_ANN_GROWTH">"c1941"</definedName>
    <definedName name="IQ_LFCF_MARGIN">"c1961"</definedName>
    <definedName name="IQ_LH_STATUTORY_SURPLUS">"c2771"</definedName>
    <definedName name="IQ_LICENSED_POPS">"c2123"</definedName>
    <definedName name="IQ_LIFE_EARNED">"c2739"</definedName>
    <definedName name="IQ_LIFE_INSURANCE_ASSETS_FDIC">"c6372"</definedName>
    <definedName name="IQ_LIFOR">"c655"</definedName>
    <definedName name="IQ_LISTING_CURRENCY">"c2127"</definedName>
    <definedName name="IQ_LL">"c656"</definedName>
    <definedName name="IQ_LOAN_COMMITMENTS_REVOLVING_FDIC">"c6524"</definedName>
    <definedName name="IQ_LOAN_LEASE_RECEIV">"c657"</definedName>
    <definedName name="IQ_LOAN_LOSS">"c1386"</definedName>
    <definedName name="IQ_LOAN_LOSS_ALLOW_FDIC">"c6326"</definedName>
    <definedName name="IQ_LOAN_LOSS_ALLOWANCE_NONCURRENT_LOANS_FDIC">"c6740"</definedName>
    <definedName name="IQ_LOAN_LOSSES_FDIC">"c6580"</definedName>
    <definedName name="IQ_LOAN_SERVICE_REV">"c658"</definedName>
    <definedName name="IQ_LOANS_AND_LEASES_HELD_FDIC">"c6367"</definedName>
    <definedName name="IQ_LOANS_CF">"c659"</definedName>
    <definedName name="IQ_LOANS_CF_BNK">"c660"</definedName>
    <definedName name="IQ_LOANS_CF_BR">"c661"</definedName>
    <definedName name="IQ_LOANS_CF_FIN">"c662"</definedName>
    <definedName name="IQ_LOANS_CF_INS">"c663"</definedName>
    <definedName name="IQ_LOANS_CF_REIT">"c664"</definedName>
    <definedName name="IQ_LOANS_CF_UTI">"c665"</definedName>
    <definedName name="IQ_LOANS_DEPOSITORY_INSTITUTIONS_FDIC">"c6382"</definedName>
    <definedName name="IQ_LOANS_FOR_SALE">"c666"</definedName>
    <definedName name="IQ_LOANS_HELD_FOREIGN_FDIC">"c6315"</definedName>
    <definedName name="IQ_LOANS_LEASES_FOREIGN_FDIC">"c6383"</definedName>
    <definedName name="IQ_LOANS_LEASES_GROSS_FDIC">"c6323"</definedName>
    <definedName name="IQ_LOANS_LEASES_GROSS_FOREIGN_FDIC">"c6384"</definedName>
    <definedName name="IQ_LOANS_LEASES_NET_FDIC">"c6327"</definedName>
    <definedName name="IQ_LOANS_LEASES_NET_UNEARNED_FDIC">"c6325"</definedName>
    <definedName name="IQ_LOANS_NOT_SECURED_RE_FDIC">"c6381"</definedName>
    <definedName name="IQ_LOANS_PAST_DUE">"c667"</definedName>
    <definedName name="IQ_LOANS_RECEIV_CURRENT">"c668"</definedName>
    <definedName name="IQ_LOANS_RECEIV_LT">"c669"</definedName>
    <definedName name="IQ_LOANS_RECEIV_LT_UTI">"c670"</definedName>
    <definedName name="IQ_LOANS_SECURED_BY_RE_CHARGE_OFFS_FDIC">"c6588"</definedName>
    <definedName name="IQ_LOANS_SECURED_BY_RE_RECOVERIES_FDIC">"c6607"</definedName>
    <definedName name="IQ_LOANS_SECURED_NON_US_FDIC">"c6380"</definedName>
    <definedName name="IQ_LOANS_SECURED_RE_NET_CHARGE_OFFS_FDIC">"c6626"</definedName>
    <definedName name="IQ_LOANS_TO_DEPOSITORY_INSTITUTIONS_FOREIGN_FDIC">"c6453"</definedName>
    <definedName name="IQ_LOANS_TO_FOREIGN_GOVERNMENTS_FDIC">"c6448"</definedName>
    <definedName name="IQ_LOANS_TO_INDIVIDUALS_FOREIGN_FDIC">"c6452"</definedName>
    <definedName name="IQ_LONG_TERM_ASSETS_FDIC">"c6361"</definedName>
    <definedName name="IQ_LONG_TERM_DEBT">"c1387"</definedName>
    <definedName name="IQ_LONG_TERM_DEBT_OVER_TOTAL_CAP">"c1388"</definedName>
    <definedName name="IQ_LONG_TERM_GROWTH">"c671"</definedName>
    <definedName name="IQ_LONG_TERM_INV">"c1389"</definedName>
    <definedName name="IQ_LOSS_ALLOWANCE_LOANS_FDIC">"c6739"</definedName>
    <definedName name="IQ_LOSS_LOSS_EXP">"c672"</definedName>
    <definedName name="IQ_LOSS_TO_NET_EARNED">"c2751"</definedName>
    <definedName name="IQ_LOW_TARGET_PRICE">"c1652"</definedName>
    <definedName name="IQ_LOW_TARGET_PRICE_REUT">"c5318"</definedName>
    <definedName name="IQ_LOWPRICE">"c673"</definedName>
    <definedName name="IQ_LT_DEBT">"c674"</definedName>
    <definedName name="IQ_LT_DEBT_BNK">"c675"</definedName>
    <definedName name="IQ_LT_DEBT_BR">"c676"</definedName>
    <definedName name="IQ_LT_DEBT_CAPITAL">"c677"</definedName>
    <definedName name="IQ_LT_DEBT_CAPITAL_LEASES">"c2542"</definedName>
    <definedName name="IQ_LT_DEBT_CAPITAL_LEASES_PCT">"c2543"</definedName>
    <definedName name="IQ_LT_DEBT_EQUITY">"c678"</definedName>
    <definedName name="IQ_LT_DEBT_FIN">"c679"</definedName>
    <definedName name="IQ_LT_DEBT_INS">"c680"</definedName>
    <definedName name="IQ_LT_DEBT_ISSUED">"c681"</definedName>
    <definedName name="IQ_LT_DEBT_ISSUED_BNK">"c682"</definedName>
    <definedName name="IQ_LT_DEBT_ISSUED_BR">"c683"</definedName>
    <definedName name="IQ_LT_DEBT_ISSUED_FIN">"c684"</definedName>
    <definedName name="IQ_LT_DEBT_ISSUED_INS">"c685"</definedName>
    <definedName name="IQ_LT_DEBT_ISSUED_REIT">"c686"</definedName>
    <definedName name="IQ_LT_DEBT_ISSUED_UTI">"c687"</definedName>
    <definedName name="IQ_LT_DEBT_REIT">"c688"</definedName>
    <definedName name="IQ_LT_DEBT_REPAID">"c689"</definedName>
    <definedName name="IQ_LT_DEBT_REPAID_BNK">"c690"</definedName>
    <definedName name="IQ_LT_DEBT_REPAID_BR">"c691"</definedName>
    <definedName name="IQ_LT_DEBT_REPAID_FIN">"c692"</definedName>
    <definedName name="IQ_LT_DEBT_REPAID_INS">"c693"</definedName>
    <definedName name="IQ_LT_DEBT_REPAID_REIT">"c694"</definedName>
    <definedName name="IQ_LT_DEBT_REPAID_UTI">"c695"</definedName>
    <definedName name="IQ_LT_DEBT_UTI">"c696"</definedName>
    <definedName name="IQ_LT_INVEST">"c697"</definedName>
    <definedName name="IQ_LT_INVEST_BR">"c698"</definedName>
    <definedName name="IQ_LT_INVEST_FIN">"c699"</definedName>
    <definedName name="IQ_LT_INVEST_REIT">"c700"</definedName>
    <definedName name="IQ_LT_INVEST_UTI">"c701"</definedName>
    <definedName name="IQ_LT_NOTE_RECEIV">"c1602"</definedName>
    <definedName name="IQ_LT_SENIOR_DEBT">"c702"</definedName>
    <definedName name="IQ_LT_SUB_DEBT">"c703"</definedName>
    <definedName name="IQ_LTD_DUE_AFTER_FIVE">"c704"</definedName>
    <definedName name="IQ_LTD_DUE_CY">"c705"</definedName>
    <definedName name="IQ_LTD_DUE_CY1">"c706"</definedName>
    <definedName name="IQ_LTD_DUE_CY2">"c707"</definedName>
    <definedName name="IQ_LTD_DUE_CY3">"c708"</definedName>
    <definedName name="IQ_LTD_DUE_CY4">"c709"</definedName>
    <definedName name="IQ_LTD_DUE_NEXT_FIVE">"c710"</definedName>
    <definedName name="IQ_LTM">2000</definedName>
    <definedName name="IQ_LTM_DATE">"IQ_LTM_DATE"</definedName>
    <definedName name="IQ_LTM_REVENUE_OVER_EMPLOYEES">"c1437"</definedName>
    <definedName name="IQ_LTMMONTH">120000</definedName>
    <definedName name="IQ_MACHINERY">"c711"</definedName>
    <definedName name="IQ_MACRO_SURVEY_CONSUMER_SENTIMENT">"c20808"</definedName>
    <definedName name="IQ_MAINT_CAPEX">"c2947"</definedName>
    <definedName name="IQ_MAINT_REPAIR">"c2087"</definedName>
    <definedName name="IQ_MARKET_CAP_LFCF">"c2209"</definedName>
    <definedName name="IQ_MARKETCAP">"c712"</definedName>
    <definedName name="IQ_MARKETING">"c2239"</definedName>
    <definedName name="IQ_MARKTCAP">"c258"</definedName>
    <definedName name="IQ_MATURITY_ONE_YEAR_LESS_FDIC">"c6425"</definedName>
    <definedName name="IQ_MC_GA_MARGIN">"c9930"</definedName>
    <definedName name="IQ_MC_GA_OPERATING_REV">"c9929"</definedName>
    <definedName name="IQ_MC_MEDICAL_EXPENSE_RATIO">"c9927"</definedName>
    <definedName name="IQ_MC_RATIO">"c2783"</definedName>
    <definedName name="IQ_MC_SGA_MARGIN">"c9932"</definedName>
    <definedName name="IQ_MC_SGA_OPERATING_REV">"c9931"</definedName>
    <definedName name="IQ_MC_STATUTORY_SURPLUS">"c2772"</definedName>
    <definedName name="IQ_MEDIAN_NEW_HOME_SALES_APR_FC_UNUSED_UNUSED_UNUSED">"c8460"</definedName>
    <definedName name="IQ_MEDIAN_NEW_HOME_SALES_APR_UNUSED_UNUSED_UNUSED">"c7580"</definedName>
    <definedName name="IQ_MEDIAN_NEW_HOME_SALES_FC_UNUSED_UNUSED_UNUSED">"c7800"</definedName>
    <definedName name="IQ_MEDIAN_NEW_HOME_SALES_POP_FC_UNUSED_UNUSED_UNUSED">"c8020"</definedName>
    <definedName name="IQ_MEDIAN_NEW_HOME_SALES_POP_UNUSED_UNUSED_UNUSED">"c7140"</definedName>
    <definedName name="IQ_MEDIAN_NEW_HOME_SALES_UNUSED_UNUSED_UNUSED">"c6920"</definedName>
    <definedName name="IQ_MEDIAN_NEW_HOME_SALES_YOY_FC_UNUSED_UNUSED_UNUSED">"c8240"</definedName>
    <definedName name="IQ_MEDIAN_NEW_HOME_SALES_YOY_UNUSED_UNUSED_UNUSED">"c7360"</definedName>
    <definedName name="IQ_MEDIAN_TARGET_PRICE">"c1650"</definedName>
    <definedName name="IQ_MEDIAN_TARGET_PRICE_REUT">"c5316"</definedName>
    <definedName name="IQ_MERGER">"c713"</definedName>
    <definedName name="IQ_MERGER_BNK">"c714"</definedName>
    <definedName name="IQ_MERGER_BR">"c715"</definedName>
    <definedName name="IQ_MERGER_FIN">"c716"</definedName>
    <definedName name="IQ_MERGER_INS">"c717"</definedName>
    <definedName name="IQ_MERGER_REIT">"c718"</definedName>
    <definedName name="IQ_MERGER_RESTRUCTURE">"c719"</definedName>
    <definedName name="IQ_MERGER_RESTRUCTURE_BNK">"c720"</definedName>
    <definedName name="IQ_MERGER_RESTRUCTURE_BR">"c721"</definedName>
    <definedName name="IQ_MERGER_RESTRUCTURE_FIN">"c722"</definedName>
    <definedName name="IQ_MERGER_RESTRUCTURE_INS">"c723"</definedName>
    <definedName name="IQ_MERGER_RESTRUCTURE_REIT">"c724"</definedName>
    <definedName name="IQ_MERGER_RESTRUCTURE_UTI">"c725"</definedName>
    <definedName name="IQ_MERGER_UTI">"c726"</definedName>
    <definedName name="IQ_MINORITY_INTEREST">"c727"</definedName>
    <definedName name="IQ_MINORITY_INTEREST_BNK">"c728"</definedName>
    <definedName name="IQ_MINORITY_INTEREST_BR">"c729"</definedName>
    <definedName name="IQ_MINORITY_INTEREST_CF">"c730"</definedName>
    <definedName name="IQ_MINORITY_INTEREST_FIN">"c731"</definedName>
    <definedName name="IQ_MINORITY_INTEREST_INS">"c732"</definedName>
    <definedName name="IQ_MINORITY_INTEREST_IS">"c733"</definedName>
    <definedName name="IQ_MINORITY_INTEREST_REIT">"c734"</definedName>
    <definedName name="IQ_MINORITY_INTEREST_TOTAL">"c1905"</definedName>
    <definedName name="IQ_MINORITY_INTEREST_UTI">"c735"</definedName>
    <definedName name="IQ_MISC_ADJUST_CF">"c736"</definedName>
    <definedName name="IQ_MISC_EARN_ADJ">"c1603"</definedName>
    <definedName name="IQ_MKTCAP_EBT_EXCL">"c737"</definedName>
    <definedName name="IQ_MKTCAP_EBT_EXCL_AVG">"c738"</definedName>
    <definedName name="IQ_MKTCAP_EBT_INCL_AVG">"c739"</definedName>
    <definedName name="IQ_MKTCAP_TOTAL_REV">"c740"</definedName>
    <definedName name="IQ_MKTCAP_TOTAL_REV_AVG">"c741"</definedName>
    <definedName name="IQ_MKTCAP_TOTAL_REV_FWD">"c742"</definedName>
    <definedName name="IQ_MKTCAP_TOTAL_REV_FWD_REUT">"c4048"</definedName>
    <definedName name="IQ_MM_ACCOUNT">"c743"</definedName>
    <definedName name="IQ_MONEY_MARKET_DEPOSIT_ACCOUNTS_FDIC">"c6553"</definedName>
    <definedName name="IQ_MONTH">15000</definedName>
    <definedName name="IQ_MORT_BANK_ACT">"c744"</definedName>
    <definedName name="IQ_MORT_BANKING_FEE">"c745"</definedName>
    <definedName name="IQ_MORT_INT_INC">"c746"</definedName>
    <definedName name="IQ_MORT_LOANS">"c747"</definedName>
    <definedName name="IQ_MORT_SECURITY">"c748"</definedName>
    <definedName name="IQ_MORTGAGE_BACKED_SECURITIES_FDIC">"c6402"</definedName>
    <definedName name="IQ_MORTGAGE_SERV_RIGHTS">"c2242"</definedName>
    <definedName name="IQ_MORTGAGE_SERVICING_FDIC">"c6335"</definedName>
    <definedName name="IQ_MTD">800000</definedName>
    <definedName name="IQ_MULTIFAMILY_RESIDENTIAL_LOANS_FDIC">"c6311"</definedName>
    <definedName name="IQ_NAMES_REVISION_DATE_">43215.8810532407</definedName>
    <definedName name="IQ_NAV_ACT_OR_EST">"c2225"</definedName>
    <definedName name="IQ_NAV_EST">"c1751"</definedName>
    <definedName name="IQ_NAV_HIGH_EST">"c1753"</definedName>
    <definedName name="IQ_NAV_LOW_EST">"c1754"</definedName>
    <definedName name="IQ_NAV_MEDIAN_EST">"c1752"</definedName>
    <definedName name="IQ_NAV_NUM_EST">"c1755"</definedName>
    <definedName name="IQ_NAV_SHARE_ACT_OR_EST_REUT">"c5623"</definedName>
    <definedName name="IQ_NAV_SHARE_EST_REUT">"c5617"</definedName>
    <definedName name="IQ_NAV_SHARE_HIGH_EST_REUT">"c5620"</definedName>
    <definedName name="IQ_NAV_SHARE_LOW_EST_REUT">"c5621"</definedName>
    <definedName name="IQ_NAV_SHARE_MEDIAN_EST_REUT">"c5618"</definedName>
    <definedName name="IQ_NAV_SHARE_NUM_EST_REUT">"c5622"</definedName>
    <definedName name="IQ_NAV_SHARE_STDDEV_EST_REUT">"c5619"</definedName>
    <definedName name="IQ_NAV_STDDEV_EST">"c1756"</definedName>
    <definedName name="IQ_NET_CHANGE">"c749"</definedName>
    <definedName name="IQ_NET_CHARGE_OFFS_FDIC">"c6641"</definedName>
    <definedName name="IQ_NET_CHARGE_OFFS_LOANS_FDIC">"c6751"</definedName>
    <definedName name="IQ_NET_CLAIM_EXP_INCUR">"c2757"</definedName>
    <definedName name="IQ_NET_CLAIM_EXP_INCUR_CY">"c2761"</definedName>
    <definedName name="IQ_NET_CLAIM_EXP_INCUR_PY">"c2762"</definedName>
    <definedName name="IQ_NET_CLAIM_EXP_PAID">"c2760"</definedName>
    <definedName name="IQ_NET_CLAIM_EXP_PAID_CY">"c2763"</definedName>
    <definedName name="IQ_NET_CLAIM_EXP_PAID_PY">"c2764"</definedName>
    <definedName name="IQ_NET_CLAIM_EXP_RES">"c2754"</definedName>
    <definedName name="IQ_NET_DEBT">"c1584"</definedName>
    <definedName name="IQ_NET_DEBT_ACT_OR_EST_REUT">"c5473"</definedName>
    <definedName name="IQ_NET_DEBT_EBITDA">"c750"</definedName>
    <definedName name="IQ_NET_DEBT_EBITDA_CAPEX">"c2949"</definedName>
    <definedName name="IQ_NET_DEBT_EST_REUT">"c3976"</definedName>
    <definedName name="IQ_NET_DEBT_HIGH_EST_REUT">"c3978"</definedName>
    <definedName name="IQ_NET_DEBT_ISSUED">"c751"</definedName>
    <definedName name="IQ_NET_DEBT_ISSUED_BNK">"c752"</definedName>
    <definedName name="IQ_NET_DEBT_ISSUED_BR">"c753"</definedName>
    <definedName name="IQ_NET_DEBT_ISSUED_FIN">"c754"</definedName>
    <definedName name="IQ_NET_DEBT_ISSUED_INS">"c755"</definedName>
    <definedName name="IQ_NET_DEBT_ISSUED_REIT">"c756"</definedName>
    <definedName name="IQ_NET_DEBT_ISSUED_UTI">"c757"</definedName>
    <definedName name="IQ_NET_DEBT_LOW_EST_REUT">"c3979"</definedName>
    <definedName name="IQ_NET_DEBT_MEDIAN_EST_REUT">"c3977"</definedName>
    <definedName name="IQ_NET_DEBT_NUM_EST_REUT">"c3980"</definedName>
    <definedName name="IQ_NET_DEBT_STDDEV_EST_REUT">"c3981"</definedName>
    <definedName name="IQ_NET_EARNED">"c2734"</definedName>
    <definedName name="IQ_NET_INC">"c1394"</definedName>
    <definedName name="IQ_NET_INC_10K">"IQ_NET_INC_10K"</definedName>
    <definedName name="IQ_NET_INC_10Q">"IQ_NET_INC_10Q"</definedName>
    <definedName name="IQ_NET_INC_10Q1">"IQ_NET_INC_10Q1"</definedName>
    <definedName name="IQ_NET_INC_BEFORE">"c1368"</definedName>
    <definedName name="IQ_NET_INC_CF">"c1397"</definedName>
    <definedName name="IQ_NET_INC_GROWTH_1">"IQ_NET_INC_GROWTH_1"</definedName>
    <definedName name="IQ_NET_INC_GROWTH_2">"IQ_NET_INC_GROWTH_2"</definedName>
    <definedName name="IQ_NET_INC_MARGIN">"c1398"</definedName>
    <definedName name="IQ_NET_INCOME_FDIC">"c6587"</definedName>
    <definedName name="IQ_NET_INT_INC_10YR_ANN_GROWTH">"c758"</definedName>
    <definedName name="IQ_NET_INT_INC_1YR_ANN_GROWTH">"c759"</definedName>
    <definedName name="IQ_NET_INT_INC_2YR_ANN_GROWTH">"c760"</definedName>
    <definedName name="IQ_NET_INT_INC_3YR_ANN_GROWTH">"c761"</definedName>
    <definedName name="IQ_NET_INT_INC_5YR_ANN_GROWTH">"c762"</definedName>
    <definedName name="IQ_NET_INT_INC_7YR_ANN_GROWTH">"c763"</definedName>
    <definedName name="IQ_NET_INT_INC_BNK">"c764"</definedName>
    <definedName name="IQ_NET_INT_INC_BNK_FDIC">"c6570"</definedName>
    <definedName name="IQ_NET_INT_INC_BR">"c765"</definedName>
    <definedName name="IQ_NET_INT_INC_FIN">"c766"</definedName>
    <definedName name="IQ_NET_INT_INC_TOTAL_REV">"c767"</definedName>
    <definedName name="IQ_NET_INT_MARGIN">"c768"</definedName>
    <definedName name="IQ_NET_INTEREST_EXP">"c769"</definedName>
    <definedName name="IQ_NET_INTEREST_EXP_REIT">"c770"</definedName>
    <definedName name="IQ_NET_INTEREST_EXP_UTI">"c771"</definedName>
    <definedName name="IQ_NET_INTEREST_INC">"c1392"</definedName>
    <definedName name="IQ_NET_INTEREST_INC_AFTER_LL">"c1604"</definedName>
    <definedName name="IQ_NET_INTEREST_MARGIN_FDIC">"c6726"</definedName>
    <definedName name="IQ_NET_LIFE_INS_IN_FORCE">"c2769"</definedName>
    <definedName name="IQ_NET_LOANS">"c772"</definedName>
    <definedName name="IQ_NET_LOANS_10YR_ANN_GROWTH">"c773"</definedName>
    <definedName name="IQ_NET_LOANS_1YR_ANN_GROWTH">"c774"</definedName>
    <definedName name="IQ_NET_LOANS_2YR_ANN_GROWTH">"c775"</definedName>
    <definedName name="IQ_NET_LOANS_3YR_ANN_GROWTH">"c776"</definedName>
    <definedName name="IQ_NET_LOANS_5YR_ANN_GROWTH">"c777"</definedName>
    <definedName name="IQ_NET_LOANS_7YR_ANN_GROWTH">"c778"</definedName>
    <definedName name="IQ_NET_LOANS_LEASES_CORE_DEPOSITS_FDIC">"c6743"</definedName>
    <definedName name="IQ_NET_LOANS_LEASES_DEPOSITS_FDIC">"c6742"</definedName>
    <definedName name="IQ_NET_LOANS_TOTAL_DEPOSITS">"c779"</definedName>
    <definedName name="IQ_NET_OPERATING_INCOME_ASSETS_FDIC">"c6729"</definedName>
    <definedName name="IQ_NET_RENTAL_EXP_FN">"c780"</definedName>
    <definedName name="IQ_NET_SECURITIZATION_INCOME_FDIC">"c6669"</definedName>
    <definedName name="IQ_NET_SERVICING_FEES_FDIC">"c6668"</definedName>
    <definedName name="IQ_NET_TO_GROSS_EARNED">"c2750"</definedName>
    <definedName name="IQ_NET_TO_GROSS_WRITTEN">"c2729"</definedName>
    <definedName name="IQ_NET_WRITTEN">"c2728"</definedName>
    <definedName name="IQ_NEW_PREM">"c2785"</definedName>
    <definedName name="IQ_NI">"c781"</definedName>
    <definedName name="IQ_NI_10YR_ANN_GROWTH">"c782"</definedName>
    <definedName name="IQ_NI_1YR_ANN_GROWTH">"c783"</definedName>
    <definedName name="IQ_NI_2YR_ANN_GROWTH">"c784"</definedName>
    <definedName name="IQ_NI_3YR_ANN_GROWTH">"c785"</definedName>
    <definedName name="IQ_NI_5YR_ANN_GROWTH">"c786"</definedName>
    <definedName name="IQ_NI_7YR_ANN_GROWTH">"c787"</definedName>
    <definedName name="IQ_NI_ACT_OR_EST">"c2222"</definedName>
    <definedName name="IQ_NI_ACT_OR_EST_REUT">"c5468"</definedName>
    <definedName name="IQ_NI_AFTER_CAPITALIZED">"c788"</definedName>
    <definedName name="IQ_NI_AVAIL_EXCL">"c789"</definedName>
    <definedName name="IQ_NI_AVAIL_EXCL_MARGIN">"c790"</definedName>
    <definedName name="IQ_NI_AVAIL_INCL">"c791"</definedName>
    <definedName name="IQ_NI_BEFORE_CAPITALIZED">"c792"</definedName>
    <definedName name="IQ_NI_CF">"c793"</definedName>
    <definedName name="IQ_NI_EST">"c1716"</definedName>
    <definedName name="IQ_NI_EST_REUT">"c5368"</definedName>
    <definedName name="IQ_NI_GW_EST">"c1723"</definedName>
    <definedName name="IQ_NI_GW_EST_REUT">"c5375"</definedName>
    <definedName name="IQ_NI_GW_HIGH_EST">"c1725"</definedName>
    <definedName name="IQ_NI_GW_HIGH_EST_REUT">"c5377"</definedName>
    <definedName name="IQ_NI_GW_LOW_EST">"c1726"</definedName>
    <definedName name="IQ_NI_GW_LOW_EST_REUT">"c5378"</definedName>
    <definedName name="IQ_NI_GW_MEDIAN_EST">"c1724"</definedName>
    <definedName name="IQ_NI_GW_MEDIAN_EST_REUT">"c5376"</definedName>
    <definedName name="IQ_NI_GW_NUM_EST">"c1727"</definedName>
    <definedName name="IQ_NI_GW_NUM_EST_REUT">"c5379"</definedName>
    <definedName name="IQ_NI_GW_STDDEV_EST">"c1728"</definedName>
    <definedName name="IQ_NI_GW_STDDEV_EST_REUT">"c5380"</definedName>
    <definedName name="IQ_NI_HIGH_EST">"c1718"</definedName>
    <definedName name="IQ_NI_HIGH_EST_REUT">"c5370"</definedName>
    <definedName name="IQ_NI_LOW_EST">"c1719"</definedName>
    <definedName name="IQ_NI_LOW_EST_REUT">"c5371"</definedName>
    <definedName name="IQ_NI_MARGIN">"c794"</definedName>
    <definedName name="IQ_NI_MEDIAN_EST">"c1717"</definedName>
    <definedName name="IQ_NI_MEDIAN_EST_REUT">"c5369"</definedName>
    <definedName name="IQ_NI_NORM">"c1901"</definedName>
    <definedName name="IQ_NI_NORM_10YR_ANN_GROWTH">"c1960"</definedName>
    <definedName name="IQ_NI_NORM_1YR_ANN_GROWTH">"c1955"</definedName>
    <definedName name="IQ_NI_NORM_2YR_ANN_GROWTH">"c1956"</definedName>
    <definedName name="IQ_NI_NORM_3YR_ANN_GROWTH">"c1957"</definedName>
    <definedName name="IQ_NI_NORM_5YR_ANN_GROWTH">"c1958"</definedName>
    <definedName name="IQ_NI_NORM_7YR_ANN_GROWTH">"c1959"</definedName>
    <definedName name="IQ_NI_NORM_MARGIN">"c1964"</definedName>
    <definedName name="IQ_NI_NUM_EST">"c1720"</definedName>
    <definedName name="IQ_NI_NUM_EST_REUT">"c5372"</definedName>
    <definedName name="IQ_NI_REPORTED_EST">"c1730"</definedName>
    <definedName name="IQ_NI_REPORTED_EST_REUT">"c5382"</definedName>
    <definedName name="IQ_NI_REPORTED_HIGH_EST">"c1732"</definedName>
    <definedName name="IQ_NI_REPORTED_HIGH_EST_REUT">"c5384"</definedName>
    <definedName name="IQ_NI_REPORTED_LOW_EST">"c1733"</definedName>
    <definedName name="IQ_NI_REPORTED_LOW_EST_REUT">"c5385"</definedName>
    <definedName name="IQ_NI_REPORTED_MEDIAN_EST">"c1731"</definedName>
    <definedName name="IQ_NI_REPORTED_MEDIAN_EST_REUT">"c5383"</definedName>
    <definedName name="IQ_NI_REPORTED_NUM_EST">"c1734"</definedName>
    <definedName name="IQ_NI_REPORTED_NUM_EST_REUT">"c5386"</definedName>
    <definedName name="IQ_NI_REPORTED_STDDEV_EST">"c1735"</definedName>
    <definedName name="IQ_NI_REPORTED_STDDEV_EST_REUT">"c5387"</definedName>
    <definedName name="IQ_NI_SFAS">"c795"</definedName>
    <definedName name="IQ_NI_STDDEV_EST">"c1721"</definedName>
    <definedName name="IQ_NI_STDDEV_EST_REUT">"c5373"</definedName>
    <definedName name="IQ_NON_ACCRUAL_LOANS">"c796"</definedName>
    <definedName name="IQ_NON_CASH">"c1399"</definedName>
    <definedName name="IQ_NON_CASH_ITEMS">"c797"</definedName>
    <definedName name="IQ_NON_INS_EXP">"c798"</definedName>
    <definedName name="IQ_NON_INS_REV">"c799"</definedName>
    <definedName name="IQ_NON_INT_BEAR_CD">"c800"</definedName>
    <definedName name="IQ_NON_INT_EXP">"c801"</definedName>
    <definedName name="IQ_NON_INT_EXP_FDIC">"c6579"</definedName>
    <definedName name="IQ_NON_INT_INC">"c802"</definedName>
    <definedName name="IQ_NON_INT_INC_10YR_ANN_GROWTH">"c803"</definedName>
    <definedName name="IQ_NON_INT_INC_1YR_ANN_GROWTH">"c804"</definedName>
    <definedName name="IQ_NON_INT_INC_2YR_ANN_GROWTH">"c805"</definedName>
    <definedName name="IQ_NON_INT_INC_3YR_ANN_GROWTH">"c806"</definedName>
    <definedName name="IQ_NON_INT_INC_5YR_ANN_GROWTH">"c807"</definedName>
    <definedName name="IQ_NON_INT_INC_7YR_ANN_GROWTH">"c808"</definedName>
    <definedName name="IQ_NON_INT_INC_FDIC">"c6575"</definedName>
    <definedName name="IQ_NON_INTEREST_EXP">"c1400"</definedName>
    <definedName name="IQ_NON_INTEREST_INC">"c1401"</definedName>
    <definedName name="IQ_NON_OPER_EXP">"c809"</definedName>
    <definedName name="IQ_NON_OPER_INC">"c810"</definedName>
    <definedName name="IQ_NON_PERF_ASSETS_10YR_ANN_GROWTH">"c811"</definedName>
    <definedName name="IQ_NON_PERF_ASSETS_1YR_ANN_GROWTH">"c812"</definedName>
    <definedName name="IQ_NON_PERF_ASSETS_2YR_ANN_GROWTH">"c813"</definedName>
    <definedName name="IQ_NON_PERF_ASSETS_3YR_ANN_GROWTH">"c814"</definedName>
    <definedName name="IQ_NON_PERF_ASSETS_5YR_ANN_GROWTH">"c815"</definedName>
    <definedName name="IQ_NON_PERF_ASSETS_7YR_ANN_GROWTH">"c816"</definedName>
    <definedName name="IQ_NON_PERF_ASSETS_TOTAL_ASSETS">"c817"</definedName>
    <definedName name="IQ_NON_PERF_LOANS_10YR_ANN_GROWTH">"c818"</definedName>
    <definedName name="IQ_NON_PERF_LOANS_1YR_ANN_GROWTH">"c819"</definedName>
    <definedName name="IQ_NON_PERF_LOANS_2YR_ANN_GROWTH">"c820"</definedName>
    <definedName name="IQ_NON_PERF_LOANS_3YR_ANN_GROWTH">"c821"</definedName>
    <definedName name="IQ_NON_PERF_LOANS_5YR_ANN_GROWTH">"c822"</definedName>
    <definedName name="IQ_NON_PERF_LOANS_7YR_ANN_GROWTH">"c823"</definedName>
    <definedName name="IQ_NON_PERF_LOANS_TOTAL_ASSETS">"c824"</definedName>
    <definedName name="IQ_NON_PERF_LOANS_TOTAL_LOANS">"c825"</definedName>
    <definedName name="IQ_NON_PERFORMING_ASSETS">"c826"</definedName>
    <definedName name="IQ_NON_PERFORMING_LOANS">"c827"</definedName>
    <definedName name="IQ_NON_US_ADDRESSEES_TOTAL_LOANS_FOREIGN_FDIC">"c6443"</definedName>
    <definedName name="IQ_NON_US_CHARGE_OFFS_AND_RECOVERIES_FDIC">"c6650"</definedName>
    <definedName name="IQ_NON_US_CHARGE_OFFS_FDIC">"c6648"</definedName>
    <definedName name="IQ_NON_US_COMMERCIAL_INDUSTRIAL_CHARGE_OFFS_FDIC">"c6651"</definedName>
    <definedName name="IQ_NON_US_NET_LOANS_FDIC">"c6376"</definedName>
    <definedName name="IQ_NON_US_RECOVERIES_FDIC">"c6649"</definedName>
    <definedName name="IQ_NONCASH_PENSION_EXP">"c3000"</definedName>
    <definedName name="IQ_NONCURRENT_LOANS_1_4_FAMILY_FDIC">"c6770"</definedName>
    <definedName name="IQ_NONCURRENT_LOANS_COMMERCIAL_INDUSTRIAL_FDIC">"c6773"</definedName>
    <definedName name="IQ_NONCURRENT_LOANS_COMMERCIAL_RE_FDIC">"c6768"</definedName>
    <definedName name="IQ_NONCURRENT_LOANS_COMMERCIAL_RE_NOT_SECURED_FDIC">"c6778"</definedName>
    <definedName name="IQ_NONCURRENT_LOANS_CONSTRUCTION_LAND_DEV_FDIC">"c6767"</definedName>
    <definedName name="IQ_NONCURRENT_LOANS_CREDIT_CARD_FDIC">"c6775"</definedName>
    <definedName name="IQ_NONCURRENT_LOANS_GUARANTEED_FDIC">"c6358"</definedName>
    <definedName name="IQ_NONCURRENT_LOANS_HOME_EQUITY_FDIC">"c6771"</definedName>
    <definedName name="IQ_NONCURRENT_LOANS_INDIVIDUALS_FDIC">"c6774"</definedName>
    <definedName name="IQ_NONCURRENT_LOANS_LEASES_FDIC">"c6357"</definedName>
    <definedName name="IQ_NONCURRENT_LOANS_MULTIFAMILY_FDIC">"c6769"</definedName>
    <definedName name="IQ_NONCURRENT_LOANS_OTHER_FAMILY_FDIC">"c6772"</definedName>
    <definedName name="IQ_NONCURRENT_LOANS_OTHER_INDIVIDUAL_FDIC">"c6776"</definedName>
    <definedName name="IQ_NONCURRENT_LOANS_OTHER_LOANS_FDIC">"c6777"</definedName>
    <definedName name="IQ_NONCURRENT_LOANS_RE_FDIC">"c6766"</definedName>
    <definedName name="IQ_NONCURRENT_LOANS_TOTAL_LOANS_FDIC">"c6765"</definedName>
    <definedName name="IQ_NONCURRENT_OREO_ASSETS_FDIC">"c6741"</definedName>
    <definedName name="IQ_NONINTEREST_BEARING_BALANCES_FDIC">"c6394"</definedName>
    <definedName name="IQ_NONINTEREST_BEARING_DEPOSITS_DOMESTIC_FDIC">"c6477"</definedName>
    <definedName name="IQ_NONINTEREST_BEARING_DEPOSITS_FOREIGN_FDIC">"c6484"</definedName>
    <definedName name="IQ_NONINTEREST_EXPENSE_EARNING_ASSETS_FDIC">"c6728"</definedName>
    <definedName name="IQ_NONINTEREST_INCOME_EARNING_ASSETS_FDIC">"c6727"</definedName>
    <definedName name="IQ_NONMORTGAGE_SERVICING_FDIC">"c6336"</definedName>
    <definedName name="IQ_NONRECOURSE_DEBT">"c2550"</definedName>
    <definedName name="IQ_NONRECOURSE_DEBT_PCT">"c2551"</definedName>
    <definedName name="IQ_NONRES_FIXED_INVEST_PRIV_APR_FC_UNUSED_UNUSED_UNUSED">"c8468"</definedName>
    <definedName name="IQ_NONRES_FIXED_INVEST_PRIV_APR_UNUSED_UNUSED_UNUSED">"c7588"</definedName>
    <definedName name="IQ_NONRES_FIXED_INVEST_PRIV_FC_UNUSED_UNUSED_UNUSED">"c7808"</definedName>
    <definedName name="IQ_NONRES_FIXED_INVEST_PRIV_POP_FC_UNUSED_UNUSED_UNUSED">"c8028"</definedName>
    <definedName name="IQ_NONRES_FIXED_INVEST_PRIV_POP_UNUSED_UNUSED_UNUSED">"c7148"</definedName>
    <definedName name="IQ_NONRES_FIXED_INVEST_PRIV_UNUSED_UNUSED_UNUSED">"c6928"</definedName>
    <definedName name="IQ_NONRES_FIXED_INVEST_PRIV_YOY_FC_UNUSED_UNUSED_UNUSED">"c8248"</definedName>
    <definedName name="IQ_NONRES_FIXED_INVEST_PRIV_YOY_UNUSED_UNUSED_UNUSED">"c7368"</definedName>
    <definedName name="IQ_NONTRANSACTION_ACCOUNTS_FDIC">"c6552"</definedName>
    <definedName name="IQ_NONUTIL_REV">"c2089"</definedName>
    <definedName name="IQ_NORM_EPS_ACT_OR_EST">"c2249"</definedName>
    <definedName name="IQ_NORM_EPS_ACT_OR_EST_REUT">"c5472"</definedName>
    <definedName name="IQ_NORMAL_INC_AFTER">"c1605"</definedName>
    <definedName name="IQ_NORMAL_INC_AVAIL">"c1606"</definedName>
    <definedName name="IQ_NORMAL_INC_BEFORE">"c1607"</definedName>
    <definedName name="IQ_NOTES_PAY">"c1423"</definedName>
    <definedName name="IQ_NOTIONAL_AMOUNT_CREDIT_DERIVATIVES_FDIC">"c6507"</definedName>
    <definedName name="IQ_NOTIONAL_VALUE_EXCHANGE_SWAPS_FDIC">"c6516"</definedName>
    <definedName name="IQ_NOTIONAL_VALUE_OTHER_SWAPS_FDIC">"c6521"</definedName>
    <definedName name="IQ_NOTIONAL_VALUE_RATE_SWAPS_FDIC">"c6511"</definedName>
    <definedName name="IQ_NOW_ACCOUNT">"c828"</definedName>
    <definedName name="IQ_NPPE">"c829"</definedName>
    <definedName name="IQ_NPPE_10YR_ANN_GROWTH">"c830"</definedName>
    <definedName name="IQ_NPPE_1YR_ANN_GROWTH">"c831"</definedName>
    <definedName name="IQ_NPPE_2YR_ANN_GROWTH">"c832"</definedName>
    <definedName name="IQ_NPPE_3YR_ANN_GROWTH">"c833"</definedName>
    <definedName name="IQ_NPPE_5YR_ANN_GROWTH">"c834"</definedName>
    <definedName name="IQ_NPPE_7YR_ANN_GROWTH">"c835"</definedName>
    <definedName name="IQ_NTM">6000</definedName>
    <definedName name="IQ_NUKE">"c836"</definedName>
    <definedName name="IQ_NUKE_CF">"c837"</definedName>
    <definedName name="IQ_NUKE_CONTR">"c838"</definedName>
    <definedName name="IQ_NUM_BRANCHES">"c2088"</definedName>
    <definedName name="IQ_NUM_OFFICES">"c2088"</definedName>
    <definedName name="IQ_NUMBER_ADRHOLDERS">"c1970"</definedName>
    <definedName name="IQ_NUMBER_DAYS">"c1904"</definedName>
    <definedName name="IQ_NUMBER_DEPOSITS_LESS_THAN_100K_FDIC">"c6495"</definedName>
    <definedName name="IQ_NUMBER_DEPOSITS_MORE_THAN_100K_FDIC">"c6493"</definedName>
    <definedName name="IQ_NUMBER_SHAREHOLDERS">"c1967"</definedName>
    <definedName name="IQ_NUMBER_SHAREHOLDERS_CLASSA">"c1968"</definedName>
    <definedName name="IQ_NUMBER_SHAREHOLDERS_CLASSB">"c1969"</definedName>
    <definedName name="IQ_NUMBER_SHAREHOLDERS_OTHER">"c1969"</definedName>
    <definedName name="IQ_OBLIGATIONS_OF_STATES_TOTAL_LOANS_FOREIGN_FDIC">"c6447"</definedName>
    <definedName name="IQ_OBLIGATIONS_STATES_FDIC">"c6431"</definedName>
    <definedName name="IQ_OCCUPY_EXP">"c839"</definedName>
    <definedName name="IQ_OG_10DISC">"c1998"</definedName>
    <definedName name="IQ_OG_10DISC_GAS">"c2018"</definedName>
    <definedName name="IQ_OG_10DISC_OIL">"c2008"</definedName>
    <definedName name="IQ_OG_ACQ_COST_PROVED">"c1975"</definedName>
    <definedName name="IQ_OG_ACQ_COST_PROVED_GAS">"c1987"</definedName>
    <definedName name="IQ_OG_ACQ_COST_PROVED_OIL">"c1981"</definedName>
    <definedName name="IQ_OG_ACQ_COST_UNPROVED">"c1976"</definedName>
    <definedName name="IQ_OG_ACQ_COST_UNPROVED_GAS">"c1988"</definedName>
    <definedName name="IQ_OG_ACQ_COST_UNPROVED_OIL">"c1982"</definedName>
    <definedName name="IQ_OG_AVG_DAILY_PROD_GAS">"c2910"</definedName>
    <definedName name="IQ_OG_AVG_DAILY_PROD_NGL">"c2911"</definedName>
    <definedName name="IQ_OG_AVG_DAILY_PROD_OIL">"c2909"</definedName>
    <definedName name="IQ_OG_CLOSE_BALANCE_GAS">"c2049"</definedName>
    <definedName name="IQ_OG_CLOSE_BALANCE_NGL">"c2920"</definedName>
    <definedName name="IQ_OG_CLOSE_BALANCE_OIL">"c2037"</definedName>
    <definedName name="IQ_OG_DCF_BEFORE_TAXES">"c2023"</definedName>
    <definedName name="IQ_OG_DCF_BEFORE_TAXES_GAS">"c2025"</definedName>
    <definedName name="IQ_OG_DCF_BEFORE_TAXES_OIL">"c2024"</definedName>
    <definedName name="IQ_OG_DEVELOPED_RESERVES_GAS">"c2053"</definedName>
    <definedName name="IQ_OG_DEVELOPED_RESERVES_NGL">"c2922"</definedName>
    <definedName name="IQ_OG_DEVELOPED_RESERVES_OIL">"c2054"</definedName>
    <definedName name="IQ_OG_DEVELOPMENT_COSTS">"c1978"</definedName>
    <definedName name="IQ_OG_DEVELOPMENT_COSTS_GAS">"c1990"</definedName>
    <definedName name="IQ_OG_DEVELOPMENT_COSTS_OIL">"c1984"</definedName>
    <definedName name="IQ_OG_EQUITY_DCF">"c2002"</definedName>
    <definedName name="IQ_OG_EQUITY_DCF_GAS">"c2022"</definedName>
    <definedName name="IQ_OG_EQUITY_DCF_OIL">"c2012"</definedName>
    <definedName name="IQ_OG_EQUTY_RESERVES_GAS">"c2050"</definedName>
    <definedName name="IQ_OG_EQUTY_RESERVES_NGL">"c2921"</definedName>
    <definedName name="IQ_OG_EQUTY_RESERVES_OIL">"c2038"</definedName>
    <definedName name="IQ_OG_EXPLORATION_COSTS">"c1977"</definedName>
    <definedName name="IQ_OG_EXPLORATION_COSTS_GAS">"c1989"</definedName>
    <definedName name="IQ_OG_EXPLORATION_COSTS_OIL">"c1983"</definedName>
    <definedName name="IQ_OG_EXT_DISC_GAS">"c2043"</definedName>
    <definedName name="IQ_OG_EXT_DISC_NGL">"c2914"</definedName>
    <definedName name="IQ_OG_EXT_DISC_OIL">"c2031"</definedName>
    <definedName name="IQ_OG_FUTURE_CASH_INFLOWS">"c1993"</definedName>
    <definedName name="IQ_OG_FUTURE_CASH_INFLOWS_GAS">"c2013"</definedName>
    <definedName name="IQ_OG_FUTURE_CASH_INFLOWS_OIL">"c2003"</definedName>
    <definedName name="IQ_OG_FUTURE_DEVELOPMENT_COSTS">"c1995"</definedName>
    <definedName name="IQ_OG_FUTURE_DEVELOPMENT_COSTS_GAS">"c2015"</definedName>
    <definedName name="IQ_OG_FUTURE_DEVELOPMENT_COSTS_OIL">"c2005"</definedName>
    <definedName name="IQ_OG_FUTURE_INC_TAXES">"c1997"</definedName>
    <definedName name="IQ_OG_FUTURE_INC_TAXES_GAS">"c2017"</definedName>
    <definedName name="IQ_OG_FUTURE_INC_TAXES_OIL">"c2007"</definedName>
    <definedName name="IQ_OG_FUTURE_PRODUCTION_COSTS">"c1994"</definedName>
    <definedName name="IQ_OG_FUTURE_PRODUCTION_COSTS_GAS">"c2014"</definedName>
    <definedName name="IQ_OG_FUTURE_PRODUCTION_COSTS_OIL">"c2004"</definedName>
    <definedName name="IQ_OG_GAS_PRICE_HEDGED">"c2056"</definedName>
    <definedName name="IQ_OG_GAS_PRICE_UNHEDGED">"c2058"</definedName>
    <definedName name="IQ_OG_IMPROVED_RECOVERY_GAS">"c2044"</definedName>
    <definedName name="IQ_OG_IMPROVED_RECOVERY_NGL">"c2915"</definedName>
    <definedName name="IQ_OG_IMPROVED_RECOVERY_OIL">"c2032"</definedName>
    <definedName name="IQ_OG_LIQUID_GAS_PRICE_HEDGED">"c2233"</definedName>
    <definedName name="IQ_OG_LIQUID_GAS_PRICE_UNHEDGED">"c2234"</definedName>
    <definedName name="IQ_OG_NET_FUTURE_CASH_FLOWS">"c1996"</definedName>
    <definedName name="IQ_OG_NET_FUTURE_CASH_FLOWS_GAS">"c2016"</definedName>
    <definedName name="IQ_OG_NET_FUTURE_CASH_FLOWS_OIL">"c2006"</definedName>
    <definedName name="IQ_OG_OIL_PRICE_HEDGED">"c2055"</definedName>
    <definedName name="IQ_OG_OIL_PRICE_UNHEDGED">"c2057"</definedName>
    <definedName name="IQ_OG_OPEN_BALANCE_GAS">"c2041"</definedName>
    <definedName name="IQ_OG_OPEN_BALANCE_NGL">"c2912"</definedName>
    <definedName name="IQ_OG_OPEN_BALANCE_OIL">"c2029"</definedName>
    <definedName name="IQ_OG_OTHER_ADJ">"c1999"</definedName>
    <definedName name="IQ_OG_OTHER_ADJ_FCF">"c1999"</definedName>
    <definedName name="IQ_OG_OTHER_ADJ_FCF_GAS">"c2019"</definedName>
    <definedName name="IQ_OG_OTHER_ADJ_FCF_OIL">"c2009"</definedName>
    <definedName name="IQ_OG_OTHER_ADJ_GAS">"c2048"</definedName>
    <definedName name="IQ_OG_OTHER_ADJ_NGL">"c2919"</definedName>
    <definedName name="IQ_OG_OTHER_ADJ_OIL">"c2036"</definedName>
    <definedName name="IQ_OG_OTHER_COSTS">"c1979"</definedName>
    <definedName name="IQ_OG_OTHER_COSTS_GAS">"c1991"</definedName>
    <definedName name="IQ_OG_OTHER_COSTS_OIL">"c1985"</definedName>
    <definedName name="IQ_OG_PRODUCTION_GAS">"c2047"</definedName>
    <definedName name="IQ_OG_PRODUCTION_NGL">"c2918"</definedName>
    <definedName name="IQ_OG_PRODUCTION_OIL">"c2035"</definedName>
    <definedName name="IQ_OG_PURCHASES_GAS">"c2045"</definedName>
    <definedName name="IQ_OG_PURCHASES_NGL">"c2916"</definedName>
    <definedName name="IQ_OG_PURCHASES_OIL">"c2033"</definedName>
    <definedName name="IQ_OG_REVISIONS_GAS">"c2042"</definedName>
    <definedName name="IQ_OG_REVISIONS_NGL">"c2913"</definedName>
    <definedName name="IQ_OG_REVISIONS_OIL">"c2030"</definedName>
    <definedName name="IQ_OG_SALES_IN_PLACE_GAS">"c2046"</definedName>
    <definedName name="IQ_OG_SALES_IN_PLACE_NGL">"c2917"</definedName>
    <definedName name="IQ_OG_SALES_IN_PLACE_OIL">"c2034"</definedName>
    <definedName name="IQ_OG_STANDARDIZED_DCF">"c2000"</definedName>
    <definedName name="IQ_OG_STANDARDIZED_DCF_GAS">"c2020"</definedName>
    <definedName name="IQ_OG_STANDARDIZED_DCF_HEDGED">"c2001"</definedName>
    <definedName name="IQ_OG_STANDARDIZED_DCF_HEDGED_GAS">"c2021"</definedName>
    <definedName name="IQ_OG_STANDARDIZED_DCF_HEDGED_OIL">"c2011"</definedName>
    <definedName name="IQ_OG_STANDARDIZED_DCF_OIL">"c2010"</definedName>
    <definedName name="IQ_OG_TAXES">"c2026"</definedName>
    <definedName name="IQ_OG_TAXES_GAS">"c2028"</definedName>
    <definedName name="IQ_OG_TAXES_OIL">"c2027"</definedName>
    <definedName name="IQ_OG_TOTAL_COSTS">"c1980"</definedName>
    <definedName name="IQ_OG_TOTAL_COSTS_GAS">"c1992"</definedName>
    <definedName name="IQ_OG_TOTAL_COSTS_OIL">"c1986"</definedName>
    <definedName name="IQ_OG_TOTAL_EST_PROVED_RESERVES_GAS">"c2052"</definedName>
    <definedName name="IQ_OG_TOTAL_GAS_PRODUCTION">"c2060"</definedName>
    <definedName name="IQ_OG_TOTAL_LIQUID_GAS_PRODUCTION">"c2235"</definedName>
    <definedName name="IQ_OG_TOTAL_OIL_PRODUCTION">"c2059"</definedName>
    <definedName name="IQ_OG_TOTAL_OIL_PRODUCTON">"c2059"</definedName>
    <definedName name="IQ_OG_UNDEVELOPED_RESERVES_GAS">"c2051"</definedName>
    <definedName name="IQ_OG_UNDEVELOPED_RESERVES_NGL">"c2923"</definedName>
    <definedName name="IQ_OG_UNDEVELOPED_RESERVES_OIL">"c2039"</definedName>
    <definedName name="IQ_OIL_IMPAIR">"c840"</definedName>
    <definedName name="IQ_OL_COMM_AFTER_FIVE">"c841"</definedName>
    <definedName name="IQ_OL_COMM_CY">"c842"</definedName>
    <definedName name="IQ_OL_COMM_CY1">"c843"</definedName>
    <definedName name="IQ_OL_COMM_CY2">"c844"</definedName>
    <definedName name="IQ_OL_COMM_CY3">"c845"</definedName>
    <definedName name="IQ_OL_COMM_CY4">"c846"</definedName>
    <definedName name="IQ_OL_COMM_NEXT_FIVE">"c847"</definedName>
    <definedName name="IQ_OPENED55">1</definedName>
    <definedName name="IQ_OPENPRICE">"c848"</definedName>
    <definedName name="IQ_OPER_INC">"c849"</definedName>
    <definedName name="IQ_OPER_INC_ACT_OR_EST">"c2220"</definedName>
    <definedName name="IQ_OPER_INC_ACT_OR_EST_REUT">"c5466"</definedName>
    <definedName name="IQ_OPER_INC_BR">"c850"</definedName>
    <definedName name="IQ_OPER_INC_EST">"c1688"</definedName>
    <definedName name="IQ_OPER_INC_EST_REUT">"c5340"</definedName>
    <definedName name="IQ_OPER_INC_FIN">"c851"</definedName>
    <definedName name="IQ_OPER_INC_HIGH_EST">"c1690"</definedName>
    <definedName name="IQ_OPER_INC_HIGH_EST_REUT">"c5342"</definedName>
    <definedName name="IQ_OPER_INC_INS">"c852"</definedName>
    <definedName name="IQ_OPER_INC_LOW_EST">"c1691"</definedName>
    <definedName name="IQ_OPER_INC_LOW_EST_REUT">"c5343"</definedName>
    <definedName name="IQ_OPER_INC_MARGIN">"c1448"</definedName>
    <definedName name="IQ_OPER_INC_MEDIAN_EST">"c1689"</definedName>
    <definedName name="IQ_OPER_INC_MEDIAN_EST_REUT">"c5341"</definedName>
    <definedName name="IQ_OPER_INC_NUM_EST">"c1692"</definedName>
    <definedName name="IQ_OPER_INC_NUM_EST_REUT">"c5344"</definedName>
    <definedName name="IQ_OPER_INC_REIT">"c853"</definedName>
    <definedName name="IQ_OPER_INC_STDDEV_EST">"c1693"</definedName>
    <definedName name="IQ_OPER_INC_STDDEV_EST_REUT">"c5345"</definedName>
    <definedName name="IQ_OPER_INC_UTI">"c854"</definedName>
    <definedName name="IQ_OPERATIONS_EXP">"c855"</definedName>
    <definedName name="IQ_OPTIONS_BEG_OS">"c1572"</definedName>
    <definedName name="IQ_OPTIONS_CANCELLED">"c856"</definedName>
    <definedName name="IQ_OPTIONS_END_OS">"c1573"</definedName>
    <definedName name="IQ_OPTIONS_EXCERCISED">"c2116"</definedName>
    <definedName name="IQ_OPTIONS_EXERCISED">"c2116"</definedName>
    <definedName name="IQ_OPTIONS_GRANTED">"c2673"</definedName>
    <definedName name="IQ_OPTIONS_ISSUED">"c857"</definedName>
    <definedName name="IQ_OPTIONS_OS">"c858"</definedName>
    <definedName name="IQ_OPTIONS_STRIKE_PRICE_GRANTED">"c2678"</definedName>
    <definedName name="IQ_OPTIONS_STRIKE_PRICE_OS">"c2677"</definedName>
    <definedName name="IQ_ORDER_BACKLOG">"c2090"</definedName>
    <definedName name="IQ_OREO_1_4_RESIDENTIAL_FDIC">"c6454"</definedName>
    <definedName name="IQ_OREO_COMMERCIAL_RE_FDIC">"c6456"</definedName>
    <definedName name="IQ_OREO_CONSTRUCTION_DEVELOPMENT_FDIC">"c6457"</definedName>
    <definedName name="IQ_OREO_FARMLAND_FDIC">"c6458"</definedName>
    <definedName name="IQ_OREO_FOREIGN_FDIC">"c6460"</definedName>
    <definedName name="IQ_OREO_MULTI_FAMILY_RESIDENTIAL_FDIC">"c6455"</definedName>
    <definedName name="IQ_OTHER_ADJUST_GROSS_LOANS">"c859"</definedName>
    <definedName name="IQ_OTHER_AMORT_BR">"c5566"</definedName>
    <definedName name="IQ_OTHER_ASSETS">"c860"</definedName>
    <definedName name="IQ_OTHER_ASSETS_BNK">"c861"</definedName>
    <definedName name="IQ_OTHER_ASSETS_BR">"c862"</definedName>
    <definedName name="IQ_OTHER_ASSETS_FDIC">"c6338"</definedName>
    <definedName name="IQ_OTHER_ASSETS_FIN">"c863"</definedName>
    <definedName name="IQ_OTHER_ASSETS_INS">"c864"</definedName>
    <definedName name="IQ_OTHER_ASSETS_REIT">"c865"</definedName>
    <definedName name="IQ_OTHER_ASSETS_SERV_RIGHTS">"c2243"</definedName>
    <definedName name="IQ_OTHER_ASSETS_UTI">"c866"</definedName>
    <definedName name="IQ_OTHER_BEARING_LIAB">"c1608"</definedName>
    <definedName name="IQ_OTHER_BENEFITS_OBLIGATION">"c867"</definedName>
    <definedName name="IQ_OTHER_BORROWED_FUNDS_FDIC">"c6345"</definedName>
    <definedName name="IQ_OTHER_CA">"c868"</definedName>
    <definedName name="IQ_OTHER_CA_SUPPL">"c869"</definedName>
    <definedName name="IQ_OTHER_CA_SUPPL_BNK">"c870"</definedName>
    <definedName name="IQ_OTHER_CA_SUPPL_BR">"c871"</definedName>
    <definedName name="IQ_OTHER_CA_SUPPL_FIN">"c872"</definedName>
    <definedName name="IQ_OTHER_CA_SUPPL_INS">"c873"</definedName>
    <definedName name="IQ_OTHER_CA_SUPPL_REIT">"c874"</definedName>
    <definedName name="IQ_OTHER_CA_SUPPL_UTI">"c875"</definedName>
    <definedName name="IQ_OTHER_CA_UTI">"c876"</definedName>
    <definedName name="IQ_OTHER_CL">"c877"</definedName>
    <definedName name="IQ_OTHER_CL_SUPPL">"c878"</definedName>
    <definedName name="IQ_OTHER_CL_SUPPL_BNK">"c879"</definedName>
    <definedName name="IQ_OTHER_CL_SUPPL_BR">"c880"</definedName>
    <definedName name="IQ_OTHER_CL_SUPPL_FIN">"c881"</definedName>
    <definedName name="IQ_OTHER_CL_SUPPL_REIT">"c882"</definedName>
    <definedName name="IQ_OTHER_CL_SUPPL_UTI">"c883"</definedName>
    <definedName name="IQ_OTHER_CL_UTI">"c884"</definedName>
    <definedName name="IQ_OTHER_COMPREHENSIVE_INCOME_FDIC">"c6503"</definedName>
    <definedName name="IQ_OTHER_CURRENT_ASSETS">"c1403"</definedName>
    <definedName name="IQ_OTHER_CURRENT_LIAB">"c1404"</definedName>
    <definedName name="IQ_OTHER_DEBT">"c2507"</definedName>
    <definedName name="IQ_OTHER_DEBT_PCT">"c2508"</definedName>
    <definedName name="IQ_OTHER_DEP">"c885"</definedName>
    <definedName name="IQ_OTHER_DEPOSITORY_INSTITUTIONS_LOANS_FDIC">"c6436"</definedName>
    <definedName name="IQ_OTHER_DEPOSITORY_INSTITUTIONS_TOTAL_LOANS_FOREIGN_FDIC">"c6442"</definedName>
    <definedName name="IQ_OTHER_DOMESTIC_DEBT_SECURITIES_FDIC">"c6302"</definedName>
    <definedName name="IQ_OTHER_EARNING">"c1609"</definedName>
    <definedName name="IQ_OTHER_EQUITY">"c886"</definedName>
    <definedName name="IQ_OTHER_EQUITY_BNK">"c887"</definedName>
    <definedName name="IQ_OTHER_EQUITY_BR">"c888"</definedName>
    <definedName name="IQ_OTHER_EQUITY_FIN">"c889"</definedName>
    <definedName name="IQ_OTHER_EQUITY_INS">"c890"</definedName>
    <definedName name="IQ_OTHER_EQUITY_REIT">"c891"</definedName>
    <definedName name="IQ_OTHER_EQUITY_UTI">"c892"</definedName>
    <definedName name="IQ_OTHER_FINANCE_ACT">"c893"</definedName>
    <definedName name="IQ_OTHER_FINANCE_ACT_BNK">"c894"</definedName>
    <definedName name="IQ_OTHER_FINANCE_ACT_BR">"c895"</definedName>
    <definedName name="IQ_OTHER_FINANCE_ACT_FIN">"c896"</definedName>
    <definedName name="IQ_OTHER_FINANCE_ACT_INS">"c897"</definedName>
    <definedName name="IQ_OTHER_FINANCE_ACT_REIT">"c898"</definedName>
    <definedName name="IQ_OTHER_FINANCE_ACT_SUPPL">"c899"</definedName>
    <definedName name="IQ_OTHER_FINANCE_ACT_SUPPL_BNK">"c900"</definedName>
    <definedName name="IQ_OTHER_FINANCE_ACT_SUPPL_BR">"c901"</definedName>
    <definedName name="IQ_OTHER_FINANCE_ACT_SUPPL_FIN">"c902"</definedName>
    <definedName name="IQ_OTHER_FINANCE_ACT_SUPPL_INS">"c903"</definedName>
    <definedName name="IQ_OTHER_FINANCE_ACT_SUPPL_REIT">"c904"</definedName>
    <definedName name="IQ_OTHER_FINANCE_ACT_SUPPL_UTI">"c905"</definedName>
    <definedName name="IQ_OTHER_FINANCE_ACT_UTI">"c906"</definedName>
    <definedName name="IQ_OTHER_INSURANCE_FEES_FDIC">"c6672"</definedName>
    <definedName name="IQ_OTHER_INTAN">"c907"</definedName>
    <definedName name="IQ_OTHER_INTAN_BNK">"c908"</definedName>
    <definedName name="IQ_OTHER_INTAN_BR">"c909"</definedName>
    <definedName name="IQ_OTHER_INTAN_FIN">"c910"</definedName>
    <definedName name="IQ_OTHER_INTAN_INS">"c911"</definedName>
    <definedName name="IQ_OTHER_INTAN_REIT">"c912"</definedName>
    <definedName name="IQ_OTHER_INTAN_UTI">"c913"</definedName>
    <definedName name="IQ_OTHER_INTANGIBLE_FDIC">"c6337"</definedName>
    <definedName name="IQ_OTHER_INV">"c914"</definedName>
    <definedName name="IQ_OTHER_INVEST">"c915"</definedName>
    <definedName name="IQ_OTHER_INVEST_ACT">"c916"</definedName>
    <definedName name="IQ_OTHER_INVEST_ACT_BNK">"c917"</definedName>
    <definedName name="IQ_OTHER_INVEST_ACT_BR">"c918"</definedName>
    <definedName name="IQ_OTHER_INVEST_ACT_FIN">"c919"</definedName>
    <definedName name="IQ_OTHER_INVEST_ACT_INS">"c920"</definedName>
    <definedName name="IQ_OTHER_INVEST_ACT_REIT">"c921"</definedName>
    <definedName name="IQ_OTHER_INVEST_ACT_SUPPL">"c922"</definedName>
    <definedName name="IQ_OTHER_INVEST_ACT_SUPPL_BNK">"c923"</definedName>
    <definedName name="IQ_OTHER_INVEST_ACT_SUPPL_BR">"c924"</definedName>
    <definedName name="IQ_OTHER_INVEST_ACT_SUPPL_FIN">"c925"</definedName>
    <definedName name="IQ_OTHER_INVEST_ACT_SUPPL_INS">"c926"</definedName>
    <definedName name="IQ_OTHER_INVEST_ACT_SUPPL_REIT">"c927"</definedName>
    <definedName name="IQ_OTHER_INVEST_ACT_SUPPL_UTI">"c928"</definedName>
    <definedName name="IQ_OTHER_INVEST_ACT_UTI">"c929"</definedName>
    <definedName name="IQ_OTHER_INVESTING">"c1408"</definedName>
    <definedName name="IQ_OTHER_LIAB">"c930"</definedName>
    <definedName name="IQ_OTHER_LIAB_BNK">"c931"</definedName>
    <definedName name="IQ_OTHER_LIAB_BR">"c932"</definedName>
    <definedName name="IQ_OTHER_LIAB_FIN">"c933"</definedName>
    <definedName name="IQ_OTHER_LIAB_INS">"c934"</definedName>
    <definedName name="IQ_OTHER_LIAB_LT">"c935"</definedName>
    <definedName name="IQ_OTHER_LIAB_LT_BNK">"c936"</definedName>
    <definedName name="IQ_OTHER_LIAB_LT_BR">"c937"</definedName>
    <definedName name="IQ_OTHER_LIAB_LT_FIN">"c938"</definedName>
    <definedName name="IQ_OTHER_LIAB_LT_INS">"c939"</definedName>
    <definedName name="IQ_OTHER_LIAB_LT_REIT">"c940"</definedName>
    <definedName name="IQ_OTHER_LIAB_LT_UTI">"c941"</definedName>
    <definedName name="IQ_OTHER_LIAB_REIT">"c942"</definedName>
    <definedName name="IQ_OTHER_LIAB_UTI">"c943"</definedName>
    <definedName name="IQ_OTHER_LIAB_WRITTEN">"c944"</definedName>
    <definedName name="IQ_OTHER_LIABILITIES_FDIC">"c6347"</definedName>
    <definedName name="IQ_OTHER_LOANS">"c945"</definedName>
    <definedName name="IQ_OTHER_LOANS_CHARGE_OFFS_FDIC">"c6601"</definedName>
    <definedName name="IQ_OTHER_LOANS_FOREIGN_FDIC">"c6446"</definedName>
    <definedName name="IQ_OTHER_LOANS_LEASES_FDIC">"c6322"</definedName>
    <definedName name="IQ_OTHER_LOANS_NET_CHARGE_OFFS_FDIC">"c6639"</definedName>
    <definedName name="IQ_OTHER_LOANS_RECOVERIES_FDIC">"c6620"</definedName>
    <definedName name="IQ_OTHER_LOANS_TOTAL_FDIC">"c6432"</definedName>
    <definedName name="IQ_OTHER_LONG_TERM">"c1409"</definedName>
    <definedName name="IQ_OTHER_LT_ASSETS">"c946"</definedName>
    <definedName name="IQ_OTHER_LT_ASSETS_BNK">"c947"</definedName>
    <definedName name="IQ_OTHER_LT_ASSETS_BR">"c948"</definedName>
    <definedName name="IQ_OTHER_LT_ASSETS_FIN">"c949"</definedName>
    <definedName name="IQ_OTHER_LT_ASSETS_INS">"c950"</definedName>
    <definedName name="IQ_OTHER_LT_ASSETS_REIT">"c951"</definedName>
    <definedName name="IQ_OTHER_LT_ASSETS_UTI">"c952"</definedName>
    <definedName name="IQ_OTHER_MINING_REVENUE_COAL">"c15931"</definedName>
    <definedName name="IQ_OTHER_NET">"c1453"</definedName>
    <definedName name="IQ_OTHER_NON_INT_EXP">"c953"</definedName>
    <definedName name="IQ_OTHER_NON_INT_EXP_FDIC">"c6578"</definedName>
    <definedName name="IQ_OTHER_NON_INT_EXP_TOTAL">"c954"</definedName>
    <definedName name="IQ_OTHER_NON_INT_EXPENSE_FDIC">"c6679"</definedName>
    <definedName name="IQ_OTHER_NON_INT_INC">"c955"</definedName>
    <definedName name="IQ_OTHER_NON_INT_INC_FDIC">"c6676"</definedName>
    <definedName name="IQ_OTHER_NON_OPER_EXP">"c956"</definedName>
    <definedName name="IQ_OTHER_NON_OPER_EXP_BR">"c957"</definedName>
    <definedName name="IQ_OTHER_NON_OPER_EXP_FIN">"c958"</definedName>
    <definedName name="IQ_OTHER_NON_OPER_EXP_INS">"c959"</definedName>
    <definedName name="IQ_OTHER_NON_OPER_EXP_REIT">"c960"</definedName>
    <definedName name="IQ_OTHER_NON_OPER_EXP_SUPPL">"c961"</definedName>
    <definedName name="IQ_OTHER_NON_OPER_EXP_SUPPL_BR">"c962"</definedName>
    <definedName name="IQ_OTHER_NON_OPER_EXP_SUPPL_FIN">"c963"</definedName>
    <definedName name="IQ_OTHER_NON_OPER_EXP_SUPPL_INS">"c964"</definedName>
    <definedName name="IQ_OTHER_NON_OPER_EXP_SUPPL_REIT">"c965"</definedName>
    <definedName name="IQ_OTHER_NON_OPER_EXP_SUPPL_UTI">"c966"</definedName>
    <definedName name="IQ_OTHER_NON_OPER_EXP_UTI">"c967"</definedName>
    <definedName name="IQ_OTHER_OFF_BS_LIAB_FDIC">"c6533"</definedName>
    <definedName name="IQ_OTHER_OPER">"c982"</definedName>
    <definedName name="IQ_OTHER_OPER_ACT">"c983"</definedName>
    <definedName name="IQ_OTHER_OPER_ACT_BNK">"c984"</definedName>
    <definedName name="IQ_OTHER_OPER_ACT_BR">"c985"</definedName>
    <definedName name="IQ_OTHER_OPER_ACT_FIN">"c986"</definedName>
    <definedName name="IQ_OTHER_OPER_ACT_INS">"c987"</definedName>
    <definedName name="IQ_OTHER_OPER_ACT_REIT">"c988"</definedName>
    <definedName name="IQ_OTHER_OPER_ACT_UTI">"c989"</definedName>
    <definedName name="IQ_OTHER_OPER_BR">"c990"</definedName>
    <definedName name="IQ_OTHER_OPER_FIN">"c991"</definedName>
    <definedName name="IQ_OTHER_OPER_INS">"c992"</definedName>
    <definedName name="IQ_OTHER_OPER_REIT">"c993"</definedName>
    <definedName name="IQ_OTHER_OPER_SUPPL_BR">"c994"</definedName>
    <definedName name="IQ_OTHER_OPER_SUPPL_FIN">"c995"</definedName>
    <definedName name="IQ_OTHER_OPER_SUPPL_INS">"c996"</definedName>
    <definedName name="IQ_OTHER_OPER_SUPPL_REIT">"c997"</definedName>
    <definedName name="IQ_OTHER_OPER_SUPPL_UTI">"c998"</definedName>
    <definedName name="IQ_OTHER_OPER_TOT_BNK">"c999"</definedName>
    <definedName name="IQ_OTHER_OPER_TOT_BR">"c1000"</definedName>
    <definedName name="IQ_OTHER_OPER_TOT_FIN">"c1001"</definedName>
    <definedName name="IQ_OTHER_OPER_TOT_INS">"c1002"</definedName>
    <definedName name="IQ_OTHER_OPER_TOT_REIT">"c1003"</definedName>
    <definedName name="IQ_OTHER_OPER_TOT_UTI">"c1004"</definedName>
    <definedName name="IQ_OTHER_OPER_UTI">"c1005"</definedName>
    <definedName name="IQ_OTHER_OPTIONS_BEG_OS">"c2686"</definedName>
    <definedName name="IQ_OTHER_OPTIONS_CANCELLED">"c2689"</definedName>
    <definedName name="IQ_OTHER_OPTIONS_END_OS">"c2690"</definedName>
    <definedName name="IQ_OTHER_OPTIONS_EXERCISED">"c2688"</definedName>
    <definedName name="IQ_OTHER_OPTIONS_GRANTED">"c2687"</definedName>
    <definedName name="IQ_OTHER_OPTIONS_STRIKE_PRICE_OS">"c2691"</definedName>
    <definedName name="IQ_OTHER_OUTSTANDING_BS_DATE">"c1972"</definedName>
    <definedName name="IQ_OTHER_OUTSTANDING_FILING_DATE">"c1974"</definedName>
    <definedName name="IQ_OTHER_PC_WRITTEN">"c1006"</definedName>
    <definedName name="IQ_OTHER_RE_OWNED_FDIC">"c6330"</definedName>
    <definedName name="IQ_OTHER_REAL_ESTATE">"c1007"</definedName>
    <definedName name="IQ_OTHER_RECEIV">"c1008"</definedName>
    <definedName name="IQ_OTHER_RECEIV_INS">"c1009"</definedName>
    <definedName name="IQ_OTHER_REV">"c1010"</definedName>
    <definedName name="IQ_OTHER_REV_BR">"c1011"</definedName>
    <definedName name="IQ_OTHER_REV_FIN">"c1012"</definedName>
    <definedName name="IQ_OTHER_REV_INS">"c1013"</definedName>
    <definedName name="IQ_OTHER_REV_REIT">"c1014"</definedName>
    <definedName name="IQ_OTHER_REV_SUPPL">"c1015"</definedName>
    <definedName name="IQ_OTHER_REV_SUPPL_BR">"c1016"</definedName>
    <definedName name="IQ_OTHER_REV_SUPPL_FIN">"c1017"</definedName>
    <definedName name="IQ_OTHER_REV_SUPPL_INS">"c1018"</definedName>
    <definedName name="IQ_OTHER_REV_SUPPL_REIT">"c1019"</definedName>
    <definedName name="IQ_OTHER_REV_SUPPL_UTI">"c1020"</definedName>
    <definedName name="IQ_OTHER_REV_UTI">"c1021"</definedName>
    <definedName name="IQ_OTHER_REVENUE">"c1410"</definedName>
    <definedName name="IQ_OTHER_SAVINGS_DEPOSITS_FDIC">"c6554"</definedName>
    <definedName name="IQ_OTHER_STRIKE_PRICE_GRANTED">"c2692"</definedName>
    <definedName name="IQ_OTHER_TRANSACTIONS_FDIC">"c6504"</definedName>
    <definedName name="IQ_OTHER_UNDRAWN">"c2522"</definedName>
    <definedName name="IQ_OTHER_UNUSED_COMMITMENTS_FDIC">"c6530"</definedName>
    <definedName name="IQ_OTHER_UNUSUAL">"c1488"</definedName>
    <definedName name="IQ_OTHER_UNUSUAL_BNK">"c1560"</definedName>
    <definedName name="IQ_OTHER_UNUSUAL_BR">"c1561"</definedName>
    <definedName name="IQ_OTHER_UNUSUAL_FIN">"c1562"</definedName>
    <definedName name="IQ_OTHER_UNUSUAL_INS">"c1563"</definedName>
    <definedName name="IQ_OTHER_UNUSUAL_REIT">"c1564"</definedName>
    <definedName name="IQ_OTHER_UNUSUAL_SUPPL">"c1494"</definedName>
    <definedName name="IQ_OTHER_UNUSUAL_SUPPL_BNK">"c1495"</definedName>
    <definedName name="IQ_OTHER_UNUSUAL_SUPPL_BR">"c1496"</definedName>
    <definedName name="IQ_OTHER_UNUSUAL_SUPPL_FIN">"c1497"</definedName>
    <definedName name="IQ_OTHER_UNUSUAL_SUPPL_INS">"c1498"</definedName>
    <definedName name="IQ_OTHER_UNUSUAL_SUPPL_REIT">"c1499"</definedName>
    <definedName name="IQ_OTHER_UNUSUAL_SUPPL_UTI">"c1500"</definedName>
    <definedName name="IQ_OTHER_UNUSUAL_UTI">"c1565"</definedName>
    <definedName name="IQ_OTHER_WARRANTS_BEG_OS">"c2712"</definedName>
    <definedName name="IQ_OTHER_WARRANTS_CANCELLED">"c2715"</definedName>
    <definedName name="IQ_OTHER_WARRANTS_END_OS">"c2716"</definedName>
    <definedName name="IQ_OTHER_WARRANTS_EXERCISED">"c2714"</definedName>
    <definedName name="IQ_OTHER_WARRANTS_ISSUED">"c2713"</definedName>
    <definedName name="IQ_OTHER_WARRANTS_STRIKE_PRICE_ISSUED">"c2718"</definedName>
    <definedName name="IQ_OTHER_WARRANTS_STRIKE_PRICE_OS">"c2717"</definedName>
    <definedName name="IQ_OUTSTANDING_BS_DATE">"c2128"</definedName>
    <definedName name="IQ_OUTSTANDING_FILING_DATE">"c2127"</definedName>
    <definedName name="IQ_OUTSTANDING_FILING_DATE_TOTAL">"c2107"</definedName>
    <definedName name="IQ_OVER_FIFETEEN_YEAR_MORTGAGE_PASS_THROUGHS_FDIC">"c6416"</definedName>
    <definedName name="IQ_OVER_FIFTEEN_YEAR_FIXED_AND_FLOATING_RATE_FDIC">"c6424"</definedName>
    <definedName name="IQ_OVER_THREE_YEARS_FDIC">"c6418"</definedName>
    <definedName name="IQ_PART_TIME">"c1024"</definedName>
    <definedName name="IQ_PARTICIPATION_POOLS_RESIDENTIAL_MORTGAGES_FDIC">"c6403"</definedName>
    <definedName name="IQ_PAST_DUE_30_1_4_FAMILY_LOANS_FDIC">"c6693"</definedName>
    <definedName name="IQ_PAST_DUE_30_AUTO_LOANS_FDIC">"c6687"</definedName>
    <definedName name="IQ_PAST_DUE_30_CL_LOANS_FDIC">"c6688"</definedName>
    <definedName name="IQ_PAST_DUE_30_CREDIT_CARDS_RECEIVABLES_FDIC">"c6690"</definedName>
    <definedName name="IQ_PAST_DUE_30_HOME_EQUITY_LINES_FDIC">"c6691"</definedName>
    <definedName name="IQ_PAST_DUE_30_OTHER_CONSUMER_LOANS_FDIC">"c6689"</definedName>
    <definedName name="IQ_PAST_DUE_30_OTHER_LOANS_FDIC">"c6692"</definedName>
    <definedName name="IQ_PAST_DUE_90_1_4_FAMILY_LOANS_FDIC">"c6700"</definedName>
    <definedName name="IQ_PAST_DUE_90_AUTO_LOANS_FDIC">"c6694"</definedName>
    <definedName name="IQ_PAST_DUE_90_CL_LOANS_FDIC">"c6695"</definedName>
    <definedName name="IQ_PAST_DUE_90_CREDIT_CARDS_RECEIVABLES_FDIC">"c6697"</definedName>
    <definedName name="IQ_PAST_DUE_90_HOME_EQUITY_LINES_FDIC">"c6698"</definedName>
    <definedName name="IQ_PAST_DUE_90_OTHER_CONSUMER_LOANS_FDIC">"c6696"</definedName>
    <definedName name="IQ_PAST_DUE_90_OTHER_LOANS_FDIC">"c6699"</definedName>
    <definedName name="IQ_PAY_ACCRUED">"c1457"</definedName>
    <definedName name="IQ_PAYOUT_RATIO">"c1900"</definedName>
    <definedName name="IQ_PBV">"c1025"</definedName>
    <definedName name="IQ_PBV_AVG">"c1026"</definedName>
    <definedName name="IQ_PC_EARNED">"c2749"</definedName>
    <definedName name="IQ_PC_GAAP_COMBINED_RATIO">"c2781"</definedName>
    <definedName name="IQ_PC_GAAP_COMBINED_RATIO_EXCL_CL">"c2782"</definedName>
    <definedName name="IQ_PC_GAAP_EXPENSE_RATIO">"c2780"</definedName>
    <definedName name="IQ_PC_GAAP_LOSS">"c2779"</definedName>
    <definedName name="IQ_PC_POLICY_BENEFITS_EXP">"c2790"</definedName>
    <definedName name="IQ_PC_STAT_COMBINED_RATIO">"c2778"</definedName>
    <definedName name="IQ_PC_STAT_COMBINED_RATIO_EXCL_DIV">"c2777"</definedName>
    <definedName name="IQ_PC_STAT_DIVIDEND_RATIO">"c2776"</definedName>
    <definedName name="IQ_PC_STAT_EXPENSE_RATIO">"c2775"</definedName>
    <definedName name="IQ_PC_STAT_LOSS_RATIO">"c2774"</definedName>
    <definedName name="IQ_PC_STATUTORY_SURPLUS">"c2770"</definedName>
    <definedName name="IQ_PC_WRITTEN">"c1027"</definedName>
    <definedName name="IQ_PE_EXCL">"c1028"</definedName>
    <definedName name="IQ_PE_EXCL_AVG">"c1029"</definedName>
    <definedName name="IQ_PE_EXCL_FWD">"c1030"</definedName>
    <definedName name="IQ_PE_EXCL_FWD_REUT">"c4049"</definedName>
    <definedName name="IQ_PE_NORMALIZED">"c2207"</definedName>
    <definedName name="IQ_PE_RATIO">"c1610"</definedName>
    <definedName name="IQ_PEG_FWD">"c1863"</definedName>
    <definedName name="IQ_PEG_FWD_REUT">"c4052"</definedName>
    <definedName name="IQ_PENSION">"c1031"</definedName>
    <definedName name="IQ_PERCENT_CHANGE_EST_5YR_GROWTH_RATE_12MONTHS">"c1852"</definedName>
    <definedName name="IQ_PERCENT_CHANGE_EST_5YR_GROWTH_RATE_12MONTHS_REUT">"c3959"</definedName>
    <definedName name="IQ_PERCENT_CHANGE_EST_5YR_GROWTH_RATE_18MONTHS">"c1853"</definedName>
    <definedName name="IQ_PERCENT_CHANGE_EST_5YR_GROWTH_RATE_18MONTHS_REUT">"c3960"</definedName>
    <definedName name="IQ_PERCENT_CHANGE_EST_5YR_GROWTH_RATE_3MONTHS">"c1849"</definedName>
    <definedName name="IQ_PERCENT_CHANGE_EST_5YR_GROWTH_RATE_3MONTHS_REUT">"c3956"</definedName>
    <definedName name="IQ_PERCENT_CHANGE_EST_5YR_GROWTH_RATE_6MONTHS">"c1850"</definedName>
    <definedName name="IQ_PERCENT_CHANGE_EST_5YR_GROWTH_RATE_6MONTHS_REUT">"c3957"</definedName>
    <definedName name="IQ_PERCENT_CHANGE_EST_5YR_GROWTH_RATE_9MONTHS">"c1851"</definedName>
    <definedName name="IQ_PERCENT_CHANGE_EST_5YR_GROWTH_RATE_9MONTHS_REUT">"c3958"</definedName>
    <definedName name="IQ_PERCENT_CHANGE_EST_5YR_GROWTH_RATE_DAY">"c1846"</definedName>
    <definedName name="IQ_PERCENT_CHANGE_EST_5YR_GROWTH_RATE_DAY_REUT">"c3954"</definedName>
    <definedName name="IQ_PERCENT_CHANGE_EST_5YR_GROWTH_RATE_MONTH">"c1848"</definedName>
    <definedName name="IQ_PERCENT_CHANGE_EST_5YR_GROWTH_RATE_MONTH_REUT">"c3955"</definedName>
    <definedName name="IQ_PERCENT_CHANGE_EST_5YR_GROWTH_RATE_WEEK">"c1847"</definedName>
    <definedName name="IQ_PERCENT_CHANGE_EST_5YR_GROWTH_RATE_WEEK_REUT">"c5435"</definedName>
    <definedName name="IQ_PERCENT_CHANGE_EST_CFPS_12MONTHS">"c1812"</definedName>
    <definedName name="IQ_PERCENT_CHANGE_EST_CFPS_12MONTHS_REUT">"c3924"</definedName>
    <definedName name="IQ_PERCENT_CHANGE_EST_CFPS_18MONTHS">"c1813"</definedName>
    <definedName name="IQ_PERCENT_CHANGE_EST_CFPS_18MONTHS_REUT">"c3925"</definedName>
    <definedName name="IQ_PERCENT_CHANGE_EST_CFPS_3MONTHS">"c1809"</definedName>
    <definedName name="IQ_PERCENT_CHANGE_EST_CFPS_3MONTHS_REUT">"c3921"</definedName>
    <definedName name="IQ_PERCENT_CHANGE_EST_CFPS_6MONTHS">"c1810"</definedName>
    <definedName name="IQ_PERCENT_CHANGE_EST_CFPS_6MONTHS_REUT">"c3922"</definedName>
    <definedName name="IQ_PERCENT_CHANGE_EST_CFPS_9MONTHS">"c1811"</definedName>
    <definedName name="IQ_PERCENT_CHANGE_EST_CFPS_9MONTHS_REUT">"c3923"</definedName>
    <definedName name="IQ_PERCENT_CHANGE_EST_CFPS_DAY">"c1806"</definedName>
    <definedName name="IQ_PERCENT_CHANGE_EST_CFPS_DAY_REUT">"c3919"</definedName>
    <definedName name="IQ_PERCENT_CHANGE_EST_CFPS_MONTH">"c1808"</definedName>
    <definedName name="IQ_PERCENT_CHANGE_EST_CFPS_MONTH_REUT">"c3920"</definedName>
    <definedName name="IQ_PERCENT_CHANGE_EST_CFPS_WEEK">"c1807"</definedName>
    <definedName name="IQ_PERCENT_CHANGE_EST_CFPS_WEEK_REUT">"c3962"</definedName>
    <definedName name="IQ_PERCENT_CHANGE_EST_DPS_12MONTHS">"c1820"</definedName>
    <definedName name="IQ_PERCENT_CHANGE_EST_DPS_12MONTHS_REUT">"c3931"</definedName>
    <definedName name="IQ_PERCENT_CHANGE_EST_DPS_18MONTHS">"c1821"</definedName>
    <definedName name="IQ_PERCENT_CHANGE_EST_DPS_18MONTHS_REUT">"c3932"</definedName>
    <definedName name="IQ_PERCENT_CHANGE_EST_DPS_3MONTHS">"c1817"</definedName>
    <definedName name="IQ_PERCENT_CHANGE_EST_DPS_3MONTHS_REUT">"c3928"</definedName>
    <definedName name="IQ_PERCENT_CHANGE_EST_DPS_6MONTHS">"c1818"</definedName>
    <definedName name="IQ_PERCENT_CHANGE_EST_DPS_6MONTHS_REUT">"c3929"</definedName>
    <definedName name="IQ_PERCENT_CHANGE_EST_DPS_9MONTHS">"c1819"</definedName>
    <definedName name="IQ_PERCENT_CHANGE_EST_DPS_9MONTHS_REUT">"c3930"</definedName>
    <definedName name="IQ_PERCENT_CHANGE_EST_DPS_DAY">"c1814"</definedName>
    <definedName name="IQ_PERCENT_CHANGE_EST_DPS_DAY_REUT">"c3926"</definedName>
    <definedName name="IQ_PERCENT_CHANGE_EST_DPS_MONTH">"c1816"</definedName>
    <definedName name="IQ_PERCENT_CHANGE_EST_DPS_MONTH_REUT">"c3927"</definedName>
    <definedName name="IQ_PERCENT_CHANGE_EST_DPS_WEEK">"c1815"</definedName>
    <definedName name="IQ_PERCENT_CHANGE_EST_DPS_WEEK_REUT">"c3963"</definedName>
    <definedName name="IQ_PERCENT_CHANGE_EST_EBITDA_12MONTHS">"c1804"</definedName>
    <definedName name="IQ_PERCENT_CHANGE_EST_EBITDA_12MONTHS_REUT">"c3917"</definedName>
    <definedName name="IQ_PERCENT_CHANGE_EST_EBITDA_18MONTHS">"c1805"</definedName>
    <definedName name="IQ_PERCENT_CHANGE_EST_EBITDA_18MONTHS_REUT">"c3918"</definedName>
    <definedName name="IQ_PERCENT_CHANGE_EST_EBITDA_3MONTHS">"c1801"</definedName>
    <definedName name="IQ_PERCENT_CHANGE_EST_EBITDA_3MONTHS_REUT">"c3914"</definedName>
    <definedName name="IQ_PERCENT_CHANGE_EST_EBITDA_6MONTHS">"c1802"</definedName>
    <definedName name="IQ_PERCENT_CHANGE_EST_EBITDA_6MONTHS_REUT">"c3915"</definedName>
    <definedName name="IQ_PERCENT_CHANGE_EST_EBITDA_9MONTHS">"c1803"</definedName>
    <definedName name="IQ_PERCENT_CHANGE_EST_EBITDA_9MONTHS_REUT">"c3916"</definedName>
    <definedName name="IQ_PERCENT_CHANGE_EST_EBITDA_DAY">"c1798"</definedName>
    <definedName name="IQ_PERCENT_CHANGE_EST_EBITDA_DAY_REUT">"c3912"</definedName>
    <definedName name="IQ_PERCENT_CHANGE_EST_EBITDA_MONTH">"c1800"</definedName>
    <definedName name="IQ_PERCENT_CHANGE_EST_EBITDA_MONTH_REUT">"c3913"</definedName>
    <definedName name="IQ_PERCENT_CHANGE_EST_EBITDA_WEEK">"c1799"</definedName>
    <definedName name="IQ_PERCENT_CHANGE_EST_EBITDA_WEEK_REUT">"c3961"</definedName>
    <definedName name="IQ_PERCENT_CHANGE_EST_EPS_12MONTHS">"c1788"</definedName>
    <definedName name="IQ_PERCENT_CHANGE_EST_EPS_12MONTHS_REUT">"c3902"</definedName>
    <definedName name="IQ_PERCENT_CHANGE_EST_EPS_18MONTHS">"c1789"</definedName>
    <definedName name="IQ_PERCENT_CHANGE_EST_EPS_18MONTHS_REUT">"c3903"</definedName>
    <definedName name="IQ_PERCENT_CHANGE_EST_EPS_3MONTHS">"c1785"</definedName>
    <definedName name="IQ_PERCENT_CHANGE_EST_EPS_3MONTHS_REUT">"c3899"</definedName>
    <definedName name="IQ_PERCENT_CHANGE_EST_EPS_6MONTHS">"c1786"</definedName>
    <definedName name="IQ_PERCENT_CHANGE_EST_EPS_6MONTHS_REUT">"c3900"</definedName>
    <definedName name="IQ_PERCENT_CHANGE_EST_EPS_9MONTHS">"c1787"</definedName>
    <definedName name="IQ_PERCENT_CHANGE_EST_EPS_9MONTHS_REUT">"c3901"</definedName>
    <definedName name="IQ_PERCENT_CHANGE_EST_EPS_DAY">"c1782"</definedName>
    <definedName name="IQ_PERCENT_CHANGE_EST_EPS_DAY_REUT">"c3896"</definedName>
    <definedName name="IQ_PERCENT_CHANGE_EST_EPS_MONTH">"c1784"</definedName>
    <definedName name="IQ_PERCENT_CHANGE_EST_EPS_MONTH_REUT">"c3898"</definedName>
    <definedName name="IQ_PERCENT_CHANGE_EST_EPS_WEEK">"c1783"</definedName>
    <definedName name="IQ_PERCENT_CHANGE_EST_EPS_WEEK_REUT">"c3897"</definedName>
    <definedName name="IQ_PERCENT_CHANGE_EST_FFO_12MONTHS">"c1828"</definedName>
    <definedName name="IQ_PERCENT_CHANGE_EST_FFO_12MONTHS_CIQ">"c3769"</definedName>
    <definedName name="IQ_PERCENT_CHANGE_EST_FFO_12MONTHS_REUT">"c3938"</definedName>
    <definedName name="IQ_PERCENT_CHANGE_EST_FFO_12MONTHS_THOM">"c5248"</definedName>
    <definedName name="IQ_PERCENT_CHANGE_EST_FFO_18MONTHS">"c1829"</definedName>
    <definedName name="IQ_PERCENT_CHANGE_EST_FFO_18MONTHS_CIQ">"c3770"</definedName>
    <definedName name="IQ_PERCENT_CHANGE_EST_FFO_18MONTHS_REUT">"c3939"</definedName>
    <definedName name="IQ_PERCENT_CHANGE_EST_FFO_18MONTHS_THOM">"c5249"</definedName>
    <definedName name="IQ_PERCENT_CHANGE_EST_FFO_3MONTHS">"c1825"</definedName>
    <definedName name="IQ_PERCENT_CHANGE_EST_FFO_3MONTHS_CIQ">"c3766"</definedName>
    <definedName name="IQ_PERCENT_CHANGE_EST_FFO_3MONTHS_REUT">"c3935"</definedName>
    <definedName name="IQ_PERCENT_CHANGE_EST_FFO_3MONTHS_THOM">"c5245"</definedName>
    <definedName name="IQ_PERCENT_CHANGE_EST_FFO_6MONTHS">"c1826"</definedName>
    <definedName name="IQ_PERCENT_CHANGE_EST_FFO_6MONTHS_CIQ">"c3767"</definedName>
    <definedName name="IQ_PERCENT_CHANGE_EST_FFO_6MONTHS_REUT">"c3936"</definedName>
    <definedName name="IQ_PERCENT_CHANGE_EST_FFO_6MONTHS_THOM">"c5246"</definedName>
    <definedName name="IQ_PERCENT_CHANGE_EST_FFO_9MONTHS">"c1827"</definedName>
    <definedName name="IQ_PERCENT_CHANGE_EST_FFO_9MONTHS_CIQ">"c3768"</definedName>
    <definedName name="IQ_PERCENT_CHANGE_EST_FFO_9MONTHS_REUT">"c3937"</definedName>
    <definedName name="IQ_PERCENT_CHANGE_EST_FFO_9MONTHS_THOM">"c5247"</definedName>
    <definedName name="IQ_PERCENT_CHANGE_EST_FFO_DAY">"c1822"</definedName>
    <definedName name="IQ_PERCENT_CHANGE_EST_FFO_DAY_CIQ">"c3764"</definedName>
    <definedName name="IQ_PERCENT_CHANGE_EST_FFO_DAY_REUT">"c3933"</definedName>
    <definedName name="IQ_PERCENT_CHANGE_EST_FFO_DAY_THOM">"c5243"</definedName>
    <definedName name="IQ_PERCENT_CHANGE_EST_FFO_MONTH">"c1824"</definedName>
    <definedName name="IQ_PERCENT_CHANGE_EST_FFO_MONTH_CIQ">"c3765"</definedName>
    <definedName name="IQ_PERCENT_CHANGE_EST_FFO_MONTH_REUT">"c3934"</definedName>
    <definedName name="IQ_PERCENT_CHANGE_EST_FFO_MONTH_THOM">"c5244"</definedName>
    <definedName name="IQ_PERCENT_CHANGE_EST_FFO_SHARE_SHARE_12MONTHS">"c1828"</definedName>
    <definedName name="IQ_PERCENT_CHANGE_EST_FFO_SHARE_SHARE_12MONTHS_CIQ">"c3769"</definedName>
    <definedName name="IQ_PERCENT_CHANGE_EST_FFO_SHARE_SHARE_12MONTHS_REUT">"c3938"</definedName>
    <definedName name="IQ_PERCENT_CHANGE_EST_FFO_SHARE_SHARE_12MONTHS_THOM">"c5248"</definedName>
    <definedName name="IQ_PERCENT_CHANGE_EST_FFO_SHARE_SHARE_18MONTHS">"c1829"</definedName>
    <definedName name="IQ_PERCENT_CHANGE_EST_FFO_SHARE_SHARE_18MONTHS_CIQ">"c3770"</definedName>
    <definedName name="IQ_PERCENT_CHANGE_EST_FFO_SHARE_SHARE_18MONTHS_REUT">"c3939"</definedName>
    <definedName name="IQ_PERCENT_CHANGE_EST_FFO_SHARE_SHARE_18MONTHS_THOM">"c5249"</definedName>
    <definedName name="IQ_PERCENT_CHANGE_EST_FFO_SHARE_SHARE_3MONTHS">"c1825"</definedName>
    <definedName name="IQ_PERCENT_CHANGE_EST_FFO_SHARE_SHARE_3MONTHS_CIQ">"c3766"</definedName>
    <definedName name="IQ_PERCENT_CHANGE_EST_FFO_SHARE_SHARE_3MONTHS_REUT">"c3935"</definedName>
    <definedName name="IQ_PERCENT_CHANGE_EST_FFO_SHARE_SHARE_3MONTHS_THOM">"c5245"</definedName>
    <definedName name="IQ_PERCENT_CHANGE_EST_FFO_SHARE_SHARE_6MONTHS">"c1826"</definedName>
    <definedName name="IQ_PERCENT_CHANGE_EST_FFO_SHARE_SHARE_6MONTHS_CIQ">"c3767"</definedName>
    <definedName name="IQ_PERCENT_CHANGE_EST_FFO_SHARE_SHARE_6MONTHS_REUT">"c3936"</definedName>
    <definedName name="IQ_PERCENT_CHANGE_EST_FFO_SHARE_SHARE_6MONTHS_THOM">"c5246"</definedName>
    <definedName name="IQ_PERCENT_CHANGE_EST_FFO_SHARE_SHARE_9MONTHS">"c1827"</definedName>
    <definedName name="IQ_PERCENT_CHANGE_EST_FFO_SHARE_SHARE_9MONTHS_CIQ">"c3768"</definedName>
    <definedName name="IQ_PERCENT_CHANGE_EST_FFO_SHARE_SHARE_9MONTHS_REUT">"c3937"</definedName>
    <definedName name="IQ_PERCENT_CHANGE_EST_FFO_SHARE_SHARE_9MONTHS_THOM">"c5247"</definedName>
    <definedName name="IQ_PERCENT_CHANGE_EST_FFO_SHARE_SHARE_DAY">"c1822"</definedName>
    <definedName name="IQ_PERCENT_CHANGE_EST_FFO_SHARE_SHARE_DAY_CIQ">"c3764"</definedName>
    <definedName name="IQ_PERCENT_CHANGE_EST_FFO_SHARE_SHARE_DAY_REUT">"c3933"</definedName>
    <definedName name="IQ_PERCENT_CHANGE_EST_FFO_SHARE_SHARE_DAY_THOM">"c5243"</definedName>
    <definedName name="IQ_PERCENT_CHANGE_EST_FFO_SHARE_SHARE_MONTH">"c1824"</definedName>
    <definedName name="IQ_PERCENT_CHANGE_EST_FFO_SHARE_SHARE_MONTH_CIQ">"c3765"</definedName>
    <definedName name="IQ_PERCENT_CHANGE_EST_FFO_SHARE_SHARE_MONTH_REUT">"c3934"</definedName>
    <definedName name="IQ_PERCENT_CHANGE_EST_FFO_SHARE_SHARE_MONTH_THOM">"c5244"</definedName>
    <definedName name="IQ_PERCENT_CHANGE_EST_FFO_SHARE_SHARE_WEEK">"c1823"</definedName>
    <definedName name="IQ_PERCENT_CHANGE_EST_FFO_SHARE_SHARE_WEEK_CIQ">"c3795"</definedName>
    <definedName name="IQ_PERCENT_CHANGE_EST_FFO_SHARE_SHARE_WEEK_REUT">"c3964"</definedName>
    <definedName name="IQ_PERCENT_CHANGE_EST_FFO_SHARE_SHARE_WEEK_THOM">"c5274"</definedName>
    <definedName name="IQ_PERCENT_CHANGE_EST_FFO_WEEK">"c1823"</definedName>
    <definedName name="IQ_PERCENT_CHANGE_EST_FFO_WEEK_CIQ">"c3795"</definedName>
    <definedName name="IQ_PERCENT_CHANGE_EST_FFO_WEEK_REUT">"c3964"</definedName>
    <definedName name="IQ_PERCENT_CHANGE_EST_FFO_WEEK_THOM">"c5274"</definedName>
    <definedName name="IQ_PERCENT_CHANGE_EST_PRICE_TARGET_12MONTHS">"c1844"</definedName>
    <definedName name="IQ_PERCENT_CHANGE_EST_PRICE_TARGET_12MONTHS_REUT">"c3952"</definedName>
    <definedName name="IQ_PERCENT_CHANGE_EST_PRICE_TARGET_18MONTHS">"c1845"</definedName>
    <definedName name="IQ_PERCENT_CHANGE_EST_PRICE_TARGET_18MONTHS_REUT">"c3953"</definedName>
    <definedName name="IQ_PERCENT_CHANGE_EST_PRICE_TARGET_3MONTHS">"c1841"</definedName>
    <definedName name="IQ_PERCENT_CHANGE_EST_PRICE_TARGET_3MONTHS_REUT">"c3949"</definedName>
    <definedName name="IQ_PERCENT_CHANGE_EST_PRICE_TARGET_6MONTHS">"c1842"</definedName>
    <definedName name="IQ_PERCENT_CHANGE_EST_PRICE_TARGET_6MONTHS_REUT">"c3950"</definedName>
    <definedName name="IQ_PERCENT_CHANGE_EST_PRICE_TARGET_9MONTHS">"c1843"</definedName>
    <definedName name="IQ_PERCENT_CHANGE_EST_PRICE_TARGET_9MONTHS_REUT">"c3951"</definedName>
    <definedName name="IQ_PERCENT_CHANGE_EST_PRICE_TARGET_DAY">"c1838"</definedName>
    <definedName name="IQ_PERCENT_CHANGE_EST_PRICE_TARGET_DAY_REUT">"c3947"</definedName>
    <definedName name="IQ_PERCENT_CHANGE_EST_PRICE_TARGET_MONTH">"c1840"</definedName>
    <definedName name="IQ_PERCENT_CHANGE_EST_PRICE_TARGET_MONTH_REUT">"c3948"</definedName>
    <definedName name="IQ_PERCENT_CHANGE_EST_PRICE_TARGET_WEEK">"c1839"</definedName>
    <definedName name="IQ_PERCENT_CHANGE_EST_PRICE_TARGET_WEEK_REUT">"c3967"</definedName>
    <definedName name="IQ_PERCENT_CHANGE_EST_RECO_12MONTHS">"c1836"</definedName>
    <definedName name="IQ_PERCENT_CHANGE_EST_RECO_12MONTHS_REUT">"c3945"</definedName>
    <definedName name="IQ_PERCENT_CHANGE_EST_RECO_18MONTHS">"c1837"</definedName>
    <definedName name="IQ_PERCENT_CHANGE_EST_RECO_18MONTHS_REUT">"c3946"</definedName>
    <definedName name="IQ_PERCENT_CHANGE_EST_RECO_3MONTHS">"c1833"</definedName>
    <definedName name="IQ_PERCENT_CHANGE_EST_RECO_3MONTHS_REUT">"c3942"</definedName>
    <definedName name="IQ_PERCENT_CHANGE_EST_RECO_6MONTHS">"c1834"</definedName>
    <definedName name="IQ_PERCENT_CHANGE_EST_RECO_6MONTHS_REUT">"c3943"</definedName>
    <definedName name="IQ_PERCENT_CHANGE_EST_RECO_9MONTHS">"c1835"</definedName>
    <definedName name="IQ_PERCENT_CHANGE_EST_RECO_9MONTHS_REUT">"c3944"</definedName>
    <definedName name="IQ_PERCENT_CHANGE_EST_RECO_DAY">"c1830"</definedName>
    <definedName name="IQ_PERCENT_CHANGE_EST_RECO_DAY_REUT">"c3940"</definedName>
    <definedName name="IQ_PERCENT_CHANGE_EST_RECO_MONTH">"c1832"</definedName>
    <definedName name="IQ_PERCENT_CHANGE_EST_RECO_MONTH_REUT">"c3941"</definedName>
    <definedName name="IQ_PERCENT_CHANGE_EST_RECO_WEEK">"c1831"</definedName>
    <definedName name="IQ_PERCENT_CHANGE_EST_RECO_WEEK_REUT">"c3966"</definedName>
    <definedName name="IQ_PERCENT_CHANGE_EST_REV_12MONTHS">"c1796"</definedName>
    <definedName name="IQ_PERCENT_CHANGE_EST_REV_12MONTHS_REUT">"c3910"</definedName>
    <definedName name="IQ_PERCENT_CHANGE_EST_REV_18MONTHS">"c1797"</definedName>
    <definedName name="IQ_PERCENT_CHANGE_EST_REV_18MONTHS_REUT">"c3911"</definedName>
    <definedName name="IQ_PERCENT_CHANGE_EST_REV_3MONTHS">"c1793"</definedName>
    <definedName name="IQ_PERCENT_CHANGE_EST_REV_3MONTHS_REUT">"c3907"</definedName>
    <definedName name="IQ_PERCENT_CHANGE_EST_REV_6MONTHS">"c1794"</definedName>
    <definedName name="IQ_PERCENT_CHANGE_EST_REV_6MONTHS_REUT">"c3908"</definedName>
    <definedName name="IQ_PERCENT_CHANGE_EST_REV_9MONTHS">"c1795"</definedName>
    <definedName name="IQ_PERCENT_CHANGE_EST_REV_9MONTHS_REUT">"c3909"</definedName>
    <definedName name="IQ_PERCENT_CHANGE_EST_REV_DAY">"c1790"</definedName>
    <definedName name="IQ_PERCENT_CHANGE_EST_REV_DAY_REUT">"c3904"</definedName>
    <definedName name="IQ_PERCENT_CHANGE_EST_REV_MONTH">"c1792"</definedName>
    <definedName name="IQ_PERCENT_CHANGE_EST_REV_MONTH_REUT">"c3906"</definedName>
    <definedName name="IQ_PERCENT_CHANGE_EST_REV_WEEK">"c1791"</definedName>
    <definedName name="IQ_PERCENT_CHANGE_EST_REV_WEEK_REUT">"c3905"</definedName>
    <definedName name="IQ_PERCENT_INSURED_FDIC">"c6374"</definedName>
    <definedName name="IQ_PERIODDATE">"c1414"</definedName>
    <definedName name="IQ_PERIODDATE_BS">"c1032"</definedName>
    <definedName name="IQ_PERIODDATE_CF">"c1033"</definedName>
    <definedName name="IQ_PERIODDATE_FDIC">"c13646"</definedName>
    <definedName name="IQ_PERIODDATE_IS">"c1034"</definedName>
    <definedName name="IQ_PERIODLENGTH_CF">"c1502"</definedName>
    <definedName name="IQ_PERIODLENGTH_IS">"c1503"</definedName>
    <definedName name="IQ_PERTYPE">"c1611"</definedName>
    <definedName name="IQ_PLEDGED_SECURITIES_FDIC">"c6401"</definedName>
    <definedName name="IQ_PLL">"c2114"</definedName>
    <definedName name="IQ_POLICY_BENEFITS">"c1036"</definedName>
    <definedName name="IQ_POLICY_COST">"c1037"</definedName>
    <definedName name="IQ_POLICY_LIAB">"c1612"</definedName>
    <definedName name="IQ_POLICY_LOANS">"c1038"</definedName>
    <definedName name="IQ_POST_RETIRE_EXP">"c1039"</definedName>
    <definedName name="IQ_POSTPAID_CHURN">"c2121"</definedName>
    <definedName name="IQ_POSTPAID_SUBS">"c2118"</definedName>
    <definedName name="IQ_POTENTIAL_UPSIDE">"c1855"</definedName>
    <definedName name="IQ_POTENTIAL_UPSIDE_REUT">"c3968"</definedName>
    <definedName name="IQ_PRE_OPEN_COST">"c1040"</definedName>
    <definedName name="IQ_PRE_TAX_ACT_OR_EST">"c2221"</definedName>
    <definedName name="IQ_PRE_TAX_ACT_OR_EST_REUT">"c5467"</definedName>
    <definedName name="IQ_PRE_TAX_INCOME_FDIC">"c6581"</definedName>
    <definedName name="IQ_PREF_CONVERT">"c1041"</definedName>
    <definedName name="IQ_PREF_DIV_CF">"c1042"</definedName>
    <definedName name="IQ_PREF_DIV_OTHER">"c1043"</definedName>
    <definedName name="IQ_PREF_DIVID">"c1461"</definedName>
    <definedName name="IQ_PREF_EQUITY">"c1044"</definedName>
    <definedName name="IQ_PREF_ISSUED">"c1045"</definedName>
    <definedName name="IQ_PREF_ISSUED_BNK">"c1046"</definedName>
    <definedName name="IQ_PREF_ISSUED_BR">"c1047"</definedName>
    <definedName name="IQ_PREF_ISSUED_FIN">"c1048"</definedName>
    <definedName name="IQ_PREF_ISSUED_INS">"c1049"</definedName>
    <definedName name="IQ_PREF_ISSUED_REIT">"c1050"</definedName>
    <definedName name="IQ_PREF_ISSUED_UTI">"c1051"</definedName>
    <definedName name="IQ_PREF_NON_REDEEM">"c1052"</definedName>
    <definedName name="IQ_PREF_OTHER">"c1053"</definedName>
    <definedName name="IQ_PREF_OTHER_BNK">"c1054"</definedName>
    <definedName name="IQ_PREF_OTHER_BR">"c1055"</definedName>
    <definedName name="IQ_PREF_OTHER_FIN">"c1056"</definedName>
    <definedName name="IQ_PREF_OTHER_INS">"c1057"</definedName>
    <definedName name="IQ_PREF_OTHER_REIT">"c1058"</definedName>
    <definedName name="IQ_PREF_REDEEM">"c1059"</definedName>
    <definedName name="IQ_PREF_REP">"c1060"</definedName>
    <definedName name="IQ_PREF_REP_BNK">"c1061"</definedName>
    <definedName name="IQ_PREF_REP_BR">"c1062"</definedName>
    <definedName name="IQ_PREF_REP_FIN">"c1063"</definedName>
    <definedName name="IQ_PREF_REP_INS">"c1064"</definedName>
    <definedName name="IQ_PREF_REP_REIT">"c1065"</definedName>
    <definedName name="IQ_PREF_REP_UTI">"c1066"</definedName>
    <definedName name="IQ_PREF_STOCK">"c1416"</definedName>
    <definedName name="IQ_PREF_TOT">"c1415"</definedName>
    <definedName name="IQ_PREFERRED_FDIC">"c6349"</definedName>
    <definedName name="IQ_PREMISES_EQUIPMENT_FDIC">"c6577"</definedName>
    <definedName name="IQ_PREMIUMS_ANNUITY_REV">"c1067"</definedName>
    <definedName name="IQ_PREPAID_CHURN">"c2120"</definedName>
    <definedName name="IQ_PREPAID_EXP">"c1068"</definedName>
    <definedName name="IQ_PREPAID_EXPEN">"c1418"</definedName>
    <definedName name="IQ_PREPAID_SUBS">"c2117"</definedName>
    <definedName name="IQ_PRETAX_GW_INC_EST">"c1702"</definedName>
    <definedName name="IQ_PRETAX_GW_INC_EST_REUT">"c5354"</definedName>
    <definedName name="IQ_PRETAX_GW_INC_HIGH_EST">"c1704"</definedName>
    <definedName name="IQ_PRETAX_GW_INC_HIGH_EST_REUT">"c5356"</definedName>
    <definedName name="IQ_PRETAX_GW_INC_LOW_EST">"c1705"</definedName>
    <definedName name="IQ_PRETAX_GW_INC_LOW_EST_REUT">"c5357"</definedName>
    <definedName name="IQ_PRETAX_GW_INC_MEDIAN_EST">"c1703"</definedName>
    <definedName name="IQ_PRETAX_GW_INC_MEDIAN_EST_REUT">"c5355"</definedName>
    <definedName name="IQ_PRETAX_GW_INC_NUM_EST">"c1706"</definedName>
    <definedName name="IQ_PRETAX_GW_INC_NUM_EST_REUT">"c5358"</definedName>
    <definedName name="IQ_PRETAX_GW_INC_STDDEV_EST">"c1707"</definedName>
    <definedName name="IQ_PRETAX_GW_INC_STDDEV_EST_REUT">"c5359"</definedName>
    <definedName name="IQ_PRETAX_INC">"IQ_PRETAX_INC"</definedName>
    <definedName name="IQ_PRETAX_INC_10K">"IQ_PRETAX_INC_10K"</definedName>
    <definedName name="IQ_PRETAX_INC_10Q">"IQ_PRETAX_INC_10Q"</definedName>
    <definedName name="IQ_PRETAX_INC_10Q1">"IQ_PRETAX_INC_10Q1"</definedName>
    <definedName name="IQ_PRETAX_INC_EST">"c1695"</definedName>
    <definedName name="IQ_PRETAX_INC_EST_REUT">"c5347"</definedName>
    <definedName name="IQ_PRETAX_INC_HIGH_EST">"c1697"</definedName>
    <definedName name="IQ_PRETAX_INC_HIGH_EST_REUT">"c5349"</definedName>
    <definedName name="IQ_PRETAX_INC_LOW_EST">"c1698"</definedName>
    <definedName name="IQ_PRETAX_INC_LOW_EST_REUT">"c5350"</definedName>
    <definedName name="IQ_PRETAX_INC_MEDIAN_EST">"c1696"</definedName>
    <definedName name="IQ_PRETAX_INC_MEDIAN_EST_REUT">"c5348"</definedName>
    <definedName name="IQ_PRETAX_INC_NUM_EST">"c1699"</definedName>
    <definedName name="IQ_PRETAX_INC_NUM_EST_REUT">"c5351"</definedName>
    <definedName name="IQ_PRETAX_INC_STDDEV_EST">"c1700"</definedName>
    <definedName name="IQ_PRETAX_INC_STDDEV_EST_REUT">"c5352"</definedName>
    <definedName name="IQ_PRETAX_REPORT_INC_EST">"c1709"</definedName>
    <definedName name="IQ_PRETAX_REPORT_INC_EST_REUT">"c5361"</definedName>
    <definedName name="IQ_PRETAX_REPORT_INC_HIGH_EST">"c1711"</definedName>
    <definedName name="IQ_PRETAX_REPORT_INC_HIGH_EST_REUT">"c5363"</definedName>
    <definedName name="IQ_PRETAX_REPORT_INC_LOW_EST">"c1712"</definedName>
    <definedName name="IQ_PRETAX_REPORT_INC_LOW_EST_REUT">"c5364"</definedName>
    <definedName name="IQ_PRETAX_REPORT_INC_MEDIAN_EST">"c1710"</definedName>
    <definedName name="IQ_PRETAX_REPORT_INC_MEDIAN_EST_REUT">"c5362"</definedName>
    <definedName name="IQ_PRETAX_REPORT_INC_NUM_EST">"c1713"</definedName>
    <definedName name="IQ_PRETAX_REPORT_INC_NUM_EST_REUT">"c5365"</definedName>
    <definedName name="IQ_PRETAX_REPORT_INC_STDDEV_EST">"c1714"</definedName>
    <definedName name="IQ_PRETAX_REPORT_INC_STDDEV_EST_REUT">"c5366"</definedName>
    <definedName name="IQ_PRETAX_RETURN_ASSETS_FDIC">"c6731"</definedName>
    <definedName name="IQ_PRICE_CFPS_FWD">"c2237"</definedName>
    <definedName name="IQ_PRICE_CFPS_FWD_REUT">"c4053"</definedName>
    <definedName name="IQ_PRICE_OVER_BVPS">"c1412"</definedName>
    <definedName name="IQ_PRICE_OVER_EPS_EST">"IQ_PRICE_OVER_EPS_EST"</definedName>
    <definedName name="IQ_PRICE_OVER_EPS_EST_1">"IQ_PRICE_OVER_EPS_EST_1"</definedName>
    <definedName name="IQ_PRICE_OVER_LTM_EPS">"c1413"</definedName>
    <definedName name="IQ_PRICE_TARGET">"c82"</definedName>
    <definedName name="IQ_PRICE_TARGET_BOTTOM_UP_REUT">"c5494"</definedName>
    <definedName name="IQ_PRICE_TARGET_REUT">"c3631"</definedName>
    <definedName name="IQ_PRICEDATE">"c1069"</definedName>
    <definedName name="IQ_PRICEDATETIME">"IQ_PRICEDATETIME"</definedName>
    <definedName name="IQ_PRICING_DATE">"c1613"</definedName>
    <definedName name="IQ_PRIMARY_EPS_TYPE_REUT">"c5481"</definedName>
    <definedName name="IQ_PRIMARY_EPS_TYPE_THOM">"c5297"</definedName>
    <definedName name="IQ_PRIMARY_INDUSTRY">"c1070"</definedName>
    <definedName name="IQ_PRIVATE_CONST_TOTAL_APR_FC_UNUSED_UNUSED_UNUSED">"c8559"</definedName>
    <definedName name="IQ_PRIVATE_CONST_TOTAL_APR_UNUSED_UNUSED_UNUSED">"c7679"</definedName>
    <definedName name="IQ_PRIVATE_CONST_TOTAL_FC_UNUSED_UNUSED_UNUSED">"c7899"</definedName>
    <definedName name="IQ_PRIVATE_CONST_TOTAL_POP_FC_UNUSED_UNUSED_UNUSED">"c8119"</definedName>
    <definedName name="IQ_PRIVATE_CONST_TOTAL_POP_UNUSED_UNUSED_UNUSED">"c7239"</definedName>
    <definedName name="IQ_PRIVATE_CONST_TOTAL_UNUSED_UNUSED_UNUSED">"c7019"</definedName>
    <definedName name="IQ_PRIVATE_CONST_TOTAL_YOY_FC_UNUSED_UNUSED_UNUSED">"c8339"</definedName>
    <definedName name="IQ_PRIVATE_CONST_TOTAL_YOY_UNUSED_UNUSED_UNUSED">"c7459"</definedName>
    <definedName name="IQ_PRIVATE_RES_CONST_REAL_APR_FC_UNUSED_UNUSED_UNUSED">"c8535"</definedName>
    <definedName name="IQ_PRIVATE_RES_CONST_REAL_APR_UNUSED_UNUSED_UNUSED">"c7655"</definedName>
    <definedName name="IQ_PRIVATE_RES_CONST_REAL_FC_UNUSED_UNUSED_UNUSED">"c7875"</definedName>
    <definedName name="IQ_PRIVATE_RES_CONST_REAL_POP_FC_UNUSED_UNUSED_UNUSED">"c8095"</definedName>
    <definedName name="IQ_PRIVATE_RES_CONST_REAL_POP_UNUSED_UNUSED_UNUSED">"c7215"</definedName>
    <definedName name="IQ_PRIVATE_RES_CONST_REAL_UNUSED_UNUSED_UNUSED">"c6995"</definedName>
    <definedName name="IQ_PRIVATE_RES_CONST_REAL_YOY_FC_UNUSED_UNUSED_UNUSED">"c8315"</definedName>
    <definedName name="IQ_PRIVATE_RES_CONST_REAL_YOY_UNUSED_UNUSED_UNUSED">"c7435"</definedName>
    <definedName name="IQ_PRIVATELY_ISSUED_MORTGAGE_BACKED_SECURITIES_FDIC">"c6407"</definedName>
    <definedName name="IQ_PRIVATELY_ISSUED_MORTGAGE_PASS_THROUGHS_FDIC">"c6405"</definedName>
    <definedName name="IQ_PRO_FORMA_BASIC_EPS">"c1614"</definedName>
    <definedName name="IQ_PRO_FORMA_DILUT_EPS">"c1615"</definedName>
    <definedName name="IQ_PRO_FORMA_NET_INC">"c1452"</definedName>
    <definedName name="IQ_PROFESSIONAL">"c1071"</definedName>
    <definedName name="IQ_PROFESSIONAL_TITLE">"c1072"</definedName>
    <definedName name="IQ_PROJECTED_PENSION_OBLIGATION">"c1292"</definedName>
    <definedName name="IQ_PROJECTED_PENSION_OBLIGATION_DOMESTIC">"c2656"</definedName>
    <definedName name="IQ_PROJECTED_PENSION_OBLIGATION_FOREIGN">"c2664"</definedName>
    <definedName name="IQ_PROPERTY_EXP">"c1073"</definedName>
    <definedName name="IQ_PROPERTY_GROSS">"c1379"</definedName>
    <definedName name="IQ_PROPERTY_MGMT_FEE">"c1074"</definedName>
    <definedName name="IQ_PROPERTY_NET">"c1402"</definedName>
    <definedName name="IQ_PROV_BAD_DEBTS">"c1075"</definedName>
    <definedName name="IQ_PROV_BAD_DEBTS_CF">"c1076"</definedName>
    <definedName name="IQ_PROVISION_10YR_ANN_GROWTH">"c1077"</definedName>
    <definedName name="IQ_PROVISION_1YR_ANN_GROWTH">"c1078"</definedName>
    <definedName name="IQ_PROVISION_2YR_ANN_GROWTH">"c1079"</definedName>
    <definedName name="IQ_PROVISION_3YR_ANN_GROWTH">"c1080"</definedName>
    <definedName name="IQ_PROVISION_5YR_ANN_GROWTH">"c1081"</definedName>
    <definedName name="IQ_PROVISION_7YR_ANN_GROWTH">"c1082"</definedName>
    <definedName name="IQ_PROVISION_CHARGE_OFFS">"c1083"</definedName>
    <definedName name="IQ_PTBV">"c1084"</definedName>
    <definedName name="IQ_PTBV_AVG">"c1085"</definedName>
    <definedName name="IQ_PURCHASE_FOREIGN_CURRENCIES_FDIC">"c6513"</definedName>
    <definedName name="IQ_PURCHASED_OPTION_CONTRACTS_FDIC">"c6510"</definedName>
    <definedName name="IQ_PURCHASED_OPTION_CONTRACTS_FX_RISK_FDIC">"c6515"</definedName>
    <definedName name="IQ_PURCHASED_OPTION_CONTRACTS_NON_FX_IR_FDIC">"c6520"</definedName>
    <definedName name="IQ_PURCHASES_EQUIP_NONRES_SAAR_APR_FC_UNUSED_UNUSED_UNUSED">"c8491"</definedName>
    <definedName name="IQ_PURCHASES_EQUIP_NONRES_SAAR_APR_UNUSED_UNUSED_UNUSED">"c7611"</definedName>
    <definedName name="IQ_PURCHASES_EQUIP_NONRES_SAAR_FC_UNUSED_UNUSED_UNUSED">"c7831"</definedName>
    <definedName name="IQ_PURCHASES_EQUIP_NONRES_SAAR_POP_FC_UNUSED_UNUSED_UNUSED">"c8051"</definedName>
    <definedName name="IQ_PURCHASES_EQUIP_NONRES_SAAR_POP_UNUSED_UNUSED_UNUSED">"c7171"</definedName>
    <definedName name="IQ_PURCHASES_EQUIP_NONRES_SAAR_UNUSED_UNUSED_UNUSED">"c6951"</definedName>
    <definedName name="IQ_PURCHASES_EQUIP_NONRES_SAAR_YOY_FC_UNUSED_UNUSED_UNUSED">"c8271"</definedName>
    <definedName name="IQ_PURCHASES_EQUIP_NONRES_SAAR_YOY_UNUSED_UNUSED_UNUSED">"c7391"</definedName>
    <definedName name="IQ_QTD">750000</definedName>
    <definedName name="IQ_QUICK_RATIO">"c1086"</definedName>
    <definedName name="IQ_RATE_COMP_GROWTH_DOMESTIC">"c1087"</definedName>
    <definedName name="IQ_RATE_COMP_GROWTH_FOREIGN">"c1088"</definedName>
    <definedName name="IQ_RAW_INV">"c1089"</definedName>
    <definedName name="IQ_RC">"c2497"</definedName>
    <definedName name="IQ_RC_PCT">"c2498"</definedName>
    <definedName name="IQ_RD_EXP">"c1090"</definedName>
    <definedName name="IQ_RD_EXP_FN">"c1091"</definedName>
    <definedName name="IQ_RE">"c1092"</definedName>
    <definedName name="IQ_RE_FORECLOSURE_FDIC">"c6332"</definedName>
    <definedName name="IQ_RE_INVEST_FDIC">"c6331"</definedName>
    <definedName name="IQ_RE_LOANS_DOMESTIC_CHARGE_OFFS_FDIC">"c6589"</definedName>
    <definedName name="IQ_RE_LOANS_DOMESTIC_FDIC">"c6309"</definedName>
    <definedName name="IQ_RE_LOANS_DOMESTIC_NET_CHARGE_OFFS_FDIC">"c6627"</definedName>
    <definedName name="IQ_RE_LOANS_DOMESTIC_RECOVERIES_FDIC">"c6608"</definedName>
    <definedName name="IQ_RE_LOANS_FDIC">"c6308"</definedName>
    <definedName name="IQ_RE_LOANS_FOREIGN_CHARGE_OFFS_FDIC">"c6595"</definedName>
    <definedName name="IQ_RE_LOANS_FOREIGN_NET_CHARGE_OFFS_FDIC">"c6633"</definedName>
    <definedName name="IQ_RE_LOANS_FOREIGN_RECOVERIES_FDIC">"c6614"</definedName>
    <definedName name="IQ_REAL_ESTATE">"c1093"</definedName>
    <definedName name="IQ_REAL_ESTATE_ASSETS">"c1094"</definedName>
    <definedName name="IQ_RECOVERIES_1_4_FAMILY_LOANS_FDIC">"c6707"</definedName>
    <definedName name="IQ_RECOVERIES_AUTO_LOANS_FDIC">"c6701"</definedName>
    <definedName name="IQ_RECOVERIES_CL_LOANS_FDIC">"c6702"</definedName>
    <definedName name="IQ_RECOVERIES_CREDIT_CARDS_RECEIVABLES_FDIC">"c6704"</definedName>
    <definedName name="IQ_RECOVERIES_HOME_EQUITY_LINES_FDIC">"c6705"</definedName>
    <definedName name="IQ_RECOVERIES_OTHER_CONSUMER_LOANS_FDIC">"c6703"</definedName>
    <definedName name="IQ_RECOVERIES_OTHER_LOANS_FDIC">"c6706"</definedName>
    <definedName name="IQ_REDEEM_PREF_STOCK">"c1417"</definedName>
    <definedName name="IQ_REG_ASSETS">"c1095"</definedName>
    <definedName name="IQ_REINSUR_PAY">"c1096"</definedName>
    <definedName name="IQ_REINSUR_PAY_CF">"c1097"</definedName>
    <definedName name="IQ_REINSUR_RECOVER">"c1098"</definedName>
    <definedName name="IQ_REINSUR_RECOVER_CF">"c1099"</definedName>
    <definedName name="IQ_REINSURANCE">"c1100"</definedName>
    <definedName name="IQ_RELATED_PLANS_FDIC">"c6320"</definedName>
    <definedName name="IQ_RENTAL_REV">"c1101"</definedName>
    <definedName name="IQ_RES_CONST_REAL_APR_FC_UNUSED_UNUSED_UNUSED">"c8536"</definedName>
    <definedName name="IQ_RES_CONST_REAL_APR_UNUSED_UNUSED_UNUSED">"c7656"</definedName>
    <definedName name="IQ_RES_CONST_REAL_FC_UNUSED_UNUSED_UNUSED">"c7876"</definedName>
    <definedName name="IQ_RES_CONST_REAL_POP_FC_UNUSED_UNUSED_UNUSED">"c8096"</definedName>
    <definedName name="IQ_RES_CONST_REAL_POP_UNUSED_UNUSED_UNUSED">"c7216"</definedName>
    <definedName name="IQ_RES_CONST_REAL_SAAR_APR_FC_UNUSED_UNUSED_UNUSED">"c8537"</definedName>
    <definedName name="IQ_RES_CONST_REAL_SAAR_APR_UNUSED_UNUSED_UNUSED">"c7657"</definedName>
    <definedName name="IQ_RES_CONST_REAL_SAAR_FC_UNUSED_UNUSED_UNUSED">"c7877"</definedName>
    <definedName name="IQ_RES_CONST_REAL_SAAR_POP_FC_UNUSED_UNUSED_UNUSED">"c8097"</definedName>
    <definedName name="IQ_RES_CONST_REAL_SAAR_POP_UNUSED_UNUSED_UNUSED">"c7217"</definedName>
    <definedName name="IQ_RES_CONST_REAL_SAAR_UNUSED_UNUSED_UNUSED">"c6997"</definedName>
    <definedName name="IQ_RES_CONST_REAL_SAAR_YOY_FC_UNUSED_UNUSED_UNUSED">"c8317"</definedName>
    <definedName name="IQ_RES_CONST_REAL_SAAR_YOY_UNUSED_UNUSED_UNUSED">"c7437"</definedName>
    <definedName name="IQ_RES_CONST_REAL_UNUSED_UNUSED_UNUSED">"c6996"</definedName>
    <definedName name="IQ_RES_CONST_REAL_YOY_FC_UNUSED_UNUSED_UNUSED">"c8316"</definedName>
    <definedName name="IQ_RES_CONST_REAL_YOY_UNUSED_UNUSED_UNUSED">"c7436"</definedName>
    <definedName name="IQ_RES_CONST_SAAR_APR_FC_UNUSED_UNUSED_UNUSED">"c8540"</definedName>
    <definedName name="IQ_RES_CONST_SAAR_APR_UNUSED_UNUSED_UNUSED">"c7660"</definedName>
    <definedName name="IQ_RES_CONST_SAAR_FC_UNUSED_UNUSED_UNUSED">"c7880"</definedName>
    <definedName name="IQ_RES_CONST_SAAR_POP_FC_UNUSED_UNUSED_UNUSED">"c8100"</definedName>
    <definedName name="IQ_RES_CONST_SAAR_POP_UNUSED_UNUSED_UNUSED">"c7220"</definedName>
    <definedName name="IQ_RES_CONST_SAAR_UNUSED_UNUSED_UNUSED">"c7000"</definedName>
    <definedName name="IQ_RES_CONST_SAAR_YOY_FC_UNUSED_UNUSED_UNUSED">"c8320"</definedName>
    <definedName name="IQ_RES_CONST_SAAR_YOY_UNUSED_UNUSED_UNUSED">"c7440"</definedName>
    <definedName name="IQ_RESEARCH_DEV">"c1419"</definedName>
    <definedName name="IQ_RESIDENTIAL_LOANS">"c1102"</definedName>
    <definedName name="IQ_RESTATEMENT_BS">"c1643"</definedName>
    <definedName name="IQ_RESTATEMENT_CF">"c1644"</definedName>
    <definedName name="IQ_RESTATEMENT_IS">"c1642"</definedName>
    <definedName name="IQ_RESTATEMENTS_NET_FDIC">"c6500"</definedName>
    <definedName name="IQ_RESTRICTED_CASH">"c1103"</definedName>
    <definedName name="IQ_RESTRUCTURE">"c1104"</definedName>
    <definedName name="IQ_RESTRUCTURE_BNK">"c1105"</definedName>
    <definedName name="IQ_RESTRUCTURE_BR">"c1106"</definedName>
    <definedName name="IQ_RESTRUCTURE_CF">"c1107"</definedName>
    <definedName name="IQ_RESTRUCTURE_FIN">"c1108"</definedName>
    <definedName name="IQ_RESTRUCTURE_INS">"c1109"</definedName>
    <definedName name="IQ_RESTRUCTURE_REIT">"c1110"</definedName>
    <definedName name="IQ_RESTRUCTURE_UTI">"c1111"</definedName>
    <definedName name="IQ_RESTRUCTURED_LOANS">"c1112"</definedName>
    <definedName name="IQ_RESTRUCTURED_LOANS_1_4_RESIDENTIAL_FDIC">"c6378"</definedName>
    <definedName name="IQ_RESTRUCTURED_LOANS_LEASES_FDIC">"c6377"</definedName>
    <definedName name="IQ_RESTRUCTURED_LOANS_NON_1_4_FDIC">"c6379"</definedName>
    <definedName name="IQ_RETAIL_ACQUIRED_FRANCHISE_STORES">"c2903"</definedName>
    <definedName name="IQ_RETAIL_ACQUIRED_OWNED_STORES">"c2895"</definedName>
    <definedName name="IQ_RETAIL_ACQUIRED_STORES">"c2887"</definedName>
    <definedName name="IQ_RETAIL_AVG_STORE_SIZE_GROSS">"c2066"</definedName>
    <definedName name="IQ_RETAIL_AVG_STORE_SIZE_NET">"c2067"</definedName>
    <definedName name="IQ_RETAIL_AVG_WK_SALES">"c2891"</definedName>
    <definedName name="IQ_RETAIL_AVG_WK_SALES_FRANCHISE">"c2899"</definedName>
    <definedName name="IQ_RETAIL_AVG_WK_SALES_OWNED">"c2907"</definedName>
    <definedName name="IQ_RETAIL_CLOSED_FRANCHISE_STORES">"c2896"</definedName>
    <definedName name="IQ_RETAIL_CLOSED_OWNED_STORES">"c2904"</definedName>
    <definedName name="IQ_RETAIL_CLOSED_STORES">"c2063"</definedName>
    <definedName name="IQ_RETAIL_DEPOSITS_FDIC">"c6488"</definedName>
    <definedName name="IQ_RETAIL_FRANCHISE_STORES_BEG">"c2893"</definedName>
    <definedName name="IQ_RETAIL_OPENED_FRANCHISE_STORES">"c2894"</definedName>
    <definedName name="IQ_RETAIL_OPENED_OWNED_STORES">"c2902"</definedName>
    <definedName name="IQ_RETAIL_OPENED_STORES">"c2062"</definedName>
    <definedName name="IQ_RETAIL_OWNED_STORES_BEG">"c2901"</definedName>
    <definedName name="IQ_RETAIL_SALES_SQFT_ALL_GROSS">"c2138"</definedName>
    <definedName name="IQ_RETAIL_SALES_SQFT_ALL_NET">"c2139"</definedName>
    <definedName name="IQ_RETAIL_SALES_SQFT_COMPARABLE_GROSS">"c2136"</definedName>
    <definedName name="IQ_RETAIL_SALES_SQFT_COMPARABLE_NET">"c2137"</definedName>
    <definedName name="IQ_RETAIL_SALES_SQFT_OWNED_GROSS">"c2134"</definedName>
    <definedName name="IQ_RETAIL_SALES_SQFT_OWNED_NET">"c2135"</definedName>
    <definedName name="IQ_RETAIL_SOLD_FRANCHISE_STORES">"c2897"</definedName>
    <definedName name="IQ_RETAIL_SOLD_OWNED_STORES">"c2905"</definedName>
    <definedName name="IQ_RETAIL_SOLD_STORES">"c2889"</definedName>
    <definedName name="IQ_RETAIL_SQ_FOOTAGE">"c2064"</definedName>
    <definedName name="IQ_RETAIL_STORE_SELLING_AREA">"c2065"</definedName>
    <definedName name="IQ_RETAIL_STORES_BEG">"c2885"</definedName>
    <definedName name="IQ_RETAIL_TOTAL_FRANCHISE_STORES">"c2898"</definedName>
    <definedName name="IQ_RETAIL_TOTAL_OWNED_STORES">"c2906"</definedName>
    <definedName name="IQ_RETAIL_TOTAL_STORES">"c2061"</definedName>
    <definedName name="IQ_RETAINED_EARN">"c1420"</definedName>
    <definedName name="IQ_RETAINED_EARNINGS_AVERAGE_EQUITY_FDIC">"c6733"</definedName>
    <definedName name="IQ_RETURN_ASSETS">"c1113"</definedName>
    <definedName name="IQ_RETURN_ASSETS_ACT_OR_EST_REUT">"c5475"</definedName>
    <definedName name="IQ_RETURN_ASSETS_BANK">"c1114"</definedName>
    <definedName name="IQ_RETURN_ASSETS_BROK">"c1115"</definedName>
    <definedName name="IQ_RETURN_ASSETS_EST_REUT">"c3990"</definedName>
    <definedName name="IQ_RETURN_ASSETS_FDIC">"c6730"</definedName>
    <definedName name="IQ_RETURN_ASSETS_FS">"c1116"</definedName>
    <definedName name="IQ_RETURN_ASSETS_HIGH_EST_REUT">"c3992"</definedName>
    <definedName name="IQ_RETURN_ASSETS_LOW_EST_REUT">"c3993"</definedName>
    <definedName name="IQ_RETURN_ASSETS_MEDIAN_EST_REUT">"c3991"</definedName>
    <definedName name="IQ_RETURN_ASSETS_NUM_EST_REUT">"c3994"</definedName>
    <definedName name="IQ_RETURN_ASSETS_STDDEV_EST_REUT">"c3995"</definedName>
    <definedName name="IQ_RETURN_CAPITAL">"c1117"</definedName>
    <definedName name="IQ_RETURN_EQUITY">"c1118"</definedName>
    <definedName name="IQ_RETURN_EQUITY_ACT_OR_EST_REUT">"c5476"</definedName>
    <definedName name="IQ_RETURN_EQUITY_BANK">"c1119"</definedName>
    <definedName name="IQ_RETURN_EQUITY_BROK">"c1120"</definedName>
    <definedName name="IQ_RETURN_EQUITY_EST_REUT">"c3983"</definedName>
    <definedName name="IQ_RETURN_EQUITY_FDIC">"c6732"</definedName>
    <definedName name="IQ_RETURN_EQUITY_FS">"c1121"</definedName>
    <definedName name="IQ_RETURN_EQUITY_HIGH_EST_REUT">"c3985"</definedName>
    <definedName name="IQ_RETURN_EQUITY_LOW_EST_REUT">"c3986"</definedName>
    <definedName name="IQ_RETURN_EQUITY_MEDIAN_EST_REUT">"c3984"</definedName>
    <definedName name="IQ_RETURN_EQUITY_NUM_EST_REUT">"c3987"</definedName>
    <definedName name="IQ_RETURN_EQUITY_STDDEV_EST_REUT">"c3988"</definedName>
    <definedName name="IQ_RETURN_INVESTMENT">"c1421"</definedName>
    <definedName name="IQ_REV">"c1122"</definedName>
    <definedName name="IQ_REV_BEFORE_LL">"c1123"</definedName>
    <definedName name="IQ_REV_STDDEV_EST">"c1124"</definedName>
    <definedName name="IQ_REV_STDDEV_EST_REUT">"c3639"</definedName>
    <definedName name="IQ_REV_UTI">"c1125"</definedName>
    <definedName name="IQ_REVALUATION_GAINS_FDIC">"c6428"</definedName>
    <definedName name="IQ_REVALUATION_LOSSES_FDIC">"c6429"</definedName>
    <definedName name="IQ_REVENUE">"c1422"</definedName>
    <definedName name="IQ_REVENUE_10K">"IQ_REVENUE_10K"</definedName>
    <definedName name="IQ_REVENUE_10Q">"IQ_REVENUE_10Q"</definedName>
    <definedName name="IQ_REVENUE_10Q1">"IQ_REVENUE_10Q1"</definedName>
    <definedName name="IQ_REVENUE_ACT_OR_EST">"c2214"</definedName>
    <definedName name="IQ_REVENUE_ACT_OR_EST_REUT">"c5461"</definedName>
    <definedName name="IQ_REVENUE_EST">"c1126"</definedName>
    <definedName name="IQ_REVENUE_EST_1">"IQ_REVENUE_EST_1"</definedName>
    <definedName name="IQ_REVENUE_EST_BOTTOM_UP_REUT">"c5496"</definedName>
    <definedName name="IQ_REVENUE_EST_REUT">"c3634"</definedName>
    <definedName name="IQ_REVENUE_GROWTH_1">"IQ_REVENUE_GROWTH_1"</definedName>
    <definedName name="IQ_REVENUE_GROWTH_2">"IQ_REVENUE_GROWTH_2"</definedName>
    <definedName name="IQ_REVENUE_HIGH_EST">"c1127"</definedName>
    <definedName name="IQ_REVENUE_HIGH_EST_REUT">"c3636"</definedName>
    <definedName name="IQ_REVENUE_LOW_EST">"c1128"</definedName>
    <definedName name="IQ_REVENUE_LOW_EST_REUT">"c3637"</definedName>
    <definedName name="IQ_REVENUE_MEDIAN_EST">"c1662"</definedName>
    <definedName name="IQ_REVENUE_MEDIAN_EST_REUT">"c3635"</definedName>
    <definedName name="IQ_REVENUE_NO_EST">"c263"</definedName>
    <definedName name="IQ_REVENUE_NUM_EST">"c1129"</definedName>
    <definedName name="IQ_REVENUE_NUM_EST_REUT">"c3638"</definedName>
    <definedName name="IQ_REVISION_DATE_">39198.8768865741</definedName>
    <definedName name="IQ_RISK_ADJ_BANK_ASSETS">"c2670"</definedName>
    <definedName name="IQ_RISK_WEIGHTED_ASSETS_FDIC">"c6370"</definedName>
    <definedName name="IQ_ROYALTY_REVENUE_COAL">"c15932"</definedName>
    <definedName name="IQ_SALARY">"c1130"</definedName>
    <definedName name="IQ_SALARY_FDIC">"c6576"</definedName>
    <definedName name="IQ_SALE_CONVERSION_RETIREMENT_STOCK_FDIC">"c6661"</definedName>
    <definedName name="IQ_SALE_INTAN_CF">"c1131"</definedName>
    <definedName name="IQ_SALE_INTAN_CF_BNK">"c1132"</definedName>
    <definedName name="IQ_SALE_INTAN_CF_BR">"c1133"</definedName>
    <definedName name="IQ_SALE_INTAN_CF_FIN">"c1134"</definedName>
    <definedName name="IQ_SALE_INTAN_CF_INS">"c1135"</definedName>
    <definedName name="IQ_SALE_INTAN_CF_REIT">"c1627"</definedName>
    <definedName name="IQ_SALE_INTAN_CF_UTI">"c1136"</definedName>
    <definedName name="IQ_SALE_PPE_CF">"c1137"</definedName>
    <definedName name="IQ_SALE_PPE_CF_BNK">"c1138"</definedName>
    <definedName name="IQ_SALE_PPE_CF_BR">"c1139"</definedName>
    <definedName name="IQ_SALE_PPE_CF_FIN">"c1140"</definedName>
    <definedName name="IQ_SALE_PPE_CF_INS">"c1141"</definedName>
    <definedName name="IQ_SALE_PPE_CF_UTI">"c1142"</definedName>
    <definedName name="IQ_SALE_RE_ASSETS">"c1629"</definedName>
    <definedName name="IQ_SALE_REAL_ESTATE_CF">"c1143"</definedName>
    <definedName name="IQ_SALE_REAL_ESTATE_CF_BNK">"c1144"</definedName>
    <definedName name="IQ_SALE_REAL_ESTATE_CF_BR">"c1145"</definedName>
    <definedName name="IQ_SALE_REAL_ESTATE_CF_FIN">"c1146"</definedName>
    <definedName name="IQ_SALE_REAL_ESTATE_CF_INS">"c1147"</definedName>
    <definedName name="IQ_SALE_REAL_ESTATE_CF_UTI">"c1148"</definedName>
    <definedName name="IQ_SALES_MARKETING">"c2240"</definedName>
    <definedName name="IQ_SAME_STORE">"c1149"</definedName>
    <definedName name="IQ_SAME_STORE_FRANCHISE">"c2900"</definedName>
    <definedName name="IQ_SAME_STORE_OWNED">"c2908"</definedName>
    <definedName name="IQ_SAME_STORE_TOTAL">"c2892"</definedName>
    <definedName name="IQ_SAVING_DEP">"c1150"</definedName>
    <definedName name="IQ_SECUR_RECEIV">"c1151"</definedName>
    <definedName name="IQ_SECURED_1_4_FAMILY_RESIDENTIAL_CHARGE_OFFS_FDIC">"c6590"</definedName>
    <definedName name="IQ_SECURED_1_4_FAMILY_RESIDENTIAL_NET_CHARGE_OFFS_FDIC">"c6628"</definedName>
    <definedName name="IQ_SECURED_1_4_FAMILY_RESIDENTIAL_RECOVERIES_FDIC">"c6609"</definedName>
    <definedName name="IQ_SECURED_DEBT">"c2546"</definedName>
    <definedName name="IQ_SECURED_DEBT_PCT">"c2547"</definedName>
    <definedName name="IQ_SECURED_FARMLAND_CHARGE_OFFS_FDIC">"c6593"</definedName>
    <definedName name="IQ_SECURED_FARMLAND_NET_CHARGE_OFFS_FDIC">"c6631"</definedName>
    <definedName name="IQ_SECURED_FARMLAND_RECOVERIES_FDIC">"c6612"</definedName>
    <definedName name="IQ_SECURED_MULTIFAMILY_RESIDENTIAL_CHARGE_OFFS_FDIC">"c6591"</definedName>
    <definedName name="IQ_SECURED_MULTIFAMILY_RESIDENTIAL_NET_CHARGE_OFFS_FDIC">"c6629"</definedName>
    <definedName name="IQ_SECURED_MULTIFAMILY_RESIDENTIAL_RECOVERIES_FDIC">"c6610"</definedName>
    <definedName name="IQ_SECURED_NONFARM_NONRESIDENTIAL_CHARGE_OFFS_FDIC">"c6592"</definedName>
    <definedName name="IQ_SECURED_NONFARM_NONRESIDENTIAL_NET_CHARGE_OFFS_FDIC">"c6630"</definedName>
    <definedName name="IQ_SECURED_NONFARM_NONRESIDENTIAL_RECOVERIES_FDIC">"c6611"</definedName>
    <definedName name="IQ_SECURITIES_GAINS_FDIC">"c6584"</definedName>
    <definedName name="IQ_SECURITIES_ISSUED_STATES_FDIC">"c6300"</definedName>
    <definedName name="IQ_SECURITIES_LENT_FDIC">"c6532"</definedName>
    <definedName name="IQ_SECURITIES_UNDERWRITING_FDIC">"c6529"</definedName>
    <definedName name="IQ_SECURITY_BORROW">"c1152"</definedName>
    <definedName name="IQ_SECURITY_OWN">"c1153"</definedName>
    <definedName name="IQ_SECURITY_RESELL">"c1154"</definedName>
    <definedName name="IQ_SEMI_BACKLOG_UNITS">"c10005"</definedName>
    <definedName name="IQ_SEMI_BOOKINGS_AVG_PRICE">"c10002"</definedName>
    <definedName name="IQ_SEMI_BOOKINGS_UNITS">"c10001"</definedName>
    <definedName name="IQ_SEMI_BOOKINGS_VALUE">"c10003"</definedName>
    <definedName name="IQ_SEMI_BOOKINGS_VALUE_CHANGE">"c10004"</definedName>
    <definedName name="IQ_SEPARATE_ACCT_ASSETS">"c1155"</definedName>
    <definedName name="IQ_SEPARATE_ACCT_LIAB">"c1156"</definedName>
    <definedName name="IQ_SERV_CHARGE_DEPOSITS">"c1157"</definedName>
    <definedName name="IQ_SERVICE_CHARGES_FDIC">"c6572"</definedName>
    <definedName name="IQ_SGA">"c1158"</definedName>
    <definedName name="IQ_SGA_BNK">"c1159"</definedName>
    <definedName name="IQ_SGA_INS">"c1160"</definedName>
    <definedName name="IQ_SGA_MARGIN">"c1898"</definedName>
    <definedName name="IQ_SGA_REIT">"c1161"</definedName>
    <definedName name="IQ_SGA_SUPPL">"c1162"</definedName>
    <definedName name="IQ_SGA_UTI">"c1163"</definedName>
    <definedName name="IQ_SHAREOUTSTANDING">"c1347"</definedName>
    <definedName name="IQ_SHARESOUTSTANDING">"c1164"</definedName>
    <definedName name="IQ_SHORT_INTEREST">"c1165"</definedName>
    <definedName name="IQ_SHORT_INTEREST_OVER_FLOAT">"c1577"</definedName>
    <definedName name="IQ_SHORT_INTEREST_PERCENT">"c1576"</definedName>
    <definedName name="IQ_SHORT_TERM_INVEST">"c1425"</definedName>
    <definedName name="IQ_SMALL_INT_BEAR_CD">"c1166"</definedName>
    <definedName name="IQ_SOFTWARE">"c1167"</definedName>
    <definedName name="IQ_SOURCE">"c1168"</definedName>
    <definedName name="IQ_SP_ISSUE_LC_ACTION">"c2644"</definedName>
    <definedName name="IQ_SP_ISSUE_LC_DATE">"c2643"</definedName>
    <definedName name="IQ_SP_ISSUE_LC_LT">"c2645"</definedName>
    <definedName name="IQ_SPECIAL_DIV_CF">"c1169"</definedName>
    <definedName name="IQ_SPECIAL_DIV_CF_BNK">"c1170"</definedName>
    <definedName name="IQ_SPECIAL_DIV_CF_BR">"c1171"</definedName>
    <definedName name="IQ_SPECIAL_DIV_CF_FIN">"c1172"</definedName>
    <definedName name="IQ_SPECIAL_DIV_CF_INS">"c1173"</definedName>
    <definedName name="IQ_SPECIAL_DIV_CF_REIT">"c1174"</definedName>
    <definedName name="IQ_SPECIAL_DIV_CF_UTI">"c1175"</definedName>
    <definedName name="IQ_SPECIAL_DIV_SHARE">"c3007"</definedName>
    <definedName name="IQ_SR_BONDS_NOTES">"c2501"</definedName>
    <definedName name="IQ_SR_BONDS_NOTES_PCT">"c2502"</definedName>
    <definedName name="IQ_SR_DEBT">"c2526"</definedName>
    <definedName name="IQ_SR_DEBT_EBITDA">"c2552"</definedName>
    <definedName name="IQ_SR_DEBT_EBITDA_CAPEX">"c2553"</definedName>
    <definedName name="IQ_SR_DEBT_PCT">"c2527"</definedName>
    <definedName name="IQ_SR_SUB_DEBT">"c2530"</definedName>
    <definedName name="IQ_SR_SUB_DEBT_EBITDA">"c2556"</definedName>
    <definedName name="IQ_SR_SUB_DEBT_EBITDA_CAPEX">"c2557"</definedName>
    <definedName name="IQ_SR_SUB_DEBT_PCT">"c2531"</definedName>
    <definedName name="IQ_ST_DEBT">"c1176"</definedName>
    <definedName name="IQ_ST_DEBT_BNK">"c1177"</definedName>
    <definedName name="IQ_ST_DEBT_BR">"c1178"</definedName>
    <definedName name="IQ_ST_DEBT_FIN">"c1179"</definedName>
    <definedName name="IQ_ST_DEBT_INS">"c1180"</definedName>
    <definedName name="IQ_ST_DEBT_ISSUED">"c1181"</definedName>
    <definedName name="IQ_ST_DEBT_ISSUED_BNK">"c1182"</definedName>
    <definedName name="IQ_ST_DEBT_ISSUED_BR">"c1183"</definedName>
    <definedName name="IQ_ST_DEBT_ISSUED_FIN">"c1184"</definedName>
    <definedName name="IQ_ST_DEBT_ISSUED_INS">"c1185"</definedName>
    <definedName name="IQ_ST_DEBT_ISSUED_REIT">"c1186"</definedName>
    <definedName name="IQ_ST_DEBT_ISSUED_UTI">"c1187"</definedName>
    <definedName name="IQ_ST_DEBT_PCT">"c2539"</definedName>
    <definedName name="IQ_ST_DEBT_REIT">"c1188"</definedName>
    <definedName name="IQ_ST_DEBT_REPAID">"c1189"</definedName>
    <definedName name="IQ_ST_DEBT_REPAID_BNK">"c1190"</definedName>
    <definedName name="IQ_ST_DEBT_REPAID_BR">"c1191"</definedName>
    <definedName name="IQ_ST_DEBT_REPAID_FIN">"c1192"</definedName>
    <definedName name="IQ_ST_DEBT_REPAID_INS">"c1193"</definedName>
    <definedName name="IQ_ST_DEBT_REPAID_REIT">"c1194"</definedName>
    <definedName name="IQ_ST_DEBT_REPAID_UTI">"c1195"</definedName>
    <definedName name="IQ_ST_DEBT_UTI">"c1196"</definedName>
    <definedName name="IQ_ST_INVEST">"c1197"</definedName>
    <definedName name="IQ_ST_INVEST_UTI">"c1198"</definedName>
    <definedName name="IQ_ST_NOTE_RECEIV">"c1199"</definedName>
    <definedName name="IQ_STATE">"c1200"</definedName>
    <definedName name="IQ_STATES_NONTRANSACTION_ACCOUNTS_FDIC">"c6547"</definedName>
    <definedName name="IQ_STATES_TOTAL_DEPOSITS_FDIC">"c6473"</definedName>
    <definedName name="IQ_STATES_TRANSACTION_ACCOUNTS_FDIC">"c6539"</definedName>
    <definedName name="IQ_STATUTORY_SURPLUS">"c1201"</definedName>
    <definedName name="IQ_STOCK_BASED">"c1202"</definedName>
    <definedName name="IQ_STOCK_BASED_AT">"c2999"</definedName>
    <definedName name="IQ_STOCK_BASED_CF">"c1203"</definedName>
    <definedName name="IQ_STOCK_BASED_COGS">"c2990"</definedName>
    <definedName name="IQ_STOCK_BASED_COGS_FIN">"c2998"</definedName>
    <definedName name="IQ_STOCK_BASED_COGS_UTIL">"c2997"</definedName>
    <definedName name="IQ_STOCK_BASED_GA">"c2993"</definedName>
    <definedName name="IQ_STOCK_BASED_OTHER">"c2995"</definedName>
    <definedName name="IQ_STOCK_BASED_RD">"c2991"</definedName>
    <definedName name="IQ_STOCK_BASED_SGA">"c2994"</definedName>
    <definedName name="IQ_STOCK_BASED_SM">"c2992"</definedName>
    <definedName name="IQ_STOCK_BASED_TOTAL">"c3040"</definedName>
    <definedName name="IQ_STRIKE_PRICE_ISSUED">"c1645"</definedName>
    <definedName name="IQ_STRIKE_PRICE_OS">"c1646"</definedName>
    <definedName name="IQ_SUB_BONDS_NOTES">"c2503"</definedName>
    <definedName name="IQ_SUB_BONDS_NOTES_PCT">"c2504"</definedName>
    <definedName name="IQ_SUB_DEBT">"c2532"</definedName>
    <definedName name="IQ_SUB_DEBT_EBITDA">"c2558"</definedName>
    <definedName name="IQ_SUB_DEBT_EBITDA_CAPEX">"c2559"</definedName>
    <definedName name="IQ_SUB_DEBT_FDIC">"c6346"</definedName>
    <definedName name="IQ_SUB_DEBT_PCT">"c2533"</definedName>
    <definedName name="IQ_SUB_LEASE_AFTER_FIVE">"c1207"</definedName>
    <definedName name="IQ_SUB_LEASE_INC_CY">"c1208"</definedName>
    <definedName name="IQ_SUB_LEASE_INC_CY1">"c1209"</definedName>
    <definedName name="IQ_SUB_LEASE_INC_CY2">"c1210"</definedName>
    <definedName name="IQ_SUB_LEASE_INC_CY3">"c1211"</definedName>
    <definedName name="IQ_SUB_LEASE_INC_CY4">"c1212"</definedName>
    <definedName name="IQ_SUB_LEASE_NEXT_FIVE">"c1213"</definedName>
    <definedName name="IQ_SURPLUS_FDIC">"c6351"</definedName>
    <definedName name="IQ_SVA">"c1214"</definedName>
    <definedName name="IQ_TARGET_PRICE_LASTCLOSE">"c1855"</definedName>
    <definedName name="IQ_TARGET_PRICE_NUM">"c1653"</definedName>
    <definedName name="IQ_TARGET_PRICE_NUM_REUT">"c5319"</definedName>
    <definedName name="IQ_TARGET_PRICE_STDDEV">"c1654"</definedName>
    <definedName name="IQ_TARGET_PRICE_STDDEV_REUT">"c5320"</definedName>
    <definedName name="IQ_TAX_BENEFIT_OPTIONS">"c1215"</definedName>
    <definedName name="IQ_TAX_EQUIV_NET_INT_INC">"c1216"</definedName>
    <definedName name="IQ_TBV">"c1906"</definedName>
    <definedName name="IQ_TBV_10YR_ANN_GROWTH">"c1936"</definedName>
    <definedName name="IQ_TBV_1YR_ANN_GROWTH">"c1931"</definedName>
    <definedName name="IQ_TBV_2YR_ANN_GROWTH">"c1932"</definedName>
    <definedName name="IQ_TBV_3YR_ANN_GROWTH">"c1933"</definedName>
    <definedName name="IQ_TBV_5YR_ANN_GROWTH">"c1934"</definedName>
    <definedName name="IQ_TBV_7YR_ANN_GROWTH">"c1935"</definedName>
    <definedName name="IQ_TBV_SHARE">"c1217"</definedName>
    <definedName name="IQ_TEMPLATE">"c1521"</definedName>
    <definedName name="IQ_TENANT">"c1218"</definedName>
    <definedName name="IQ_TERM_LOANS">"c2499"</definedName>
    <definedName name="IQ_TERM_LOANS_PCT">"c2500"</definedName>
    <definedName name="IQ_TEV">"c1219"</definedName>
    <definedName name="IQ_TEV_EBIT">"c1220"</definedName>
    <definedName name="IQ_TEV_EBIT_AVG">"c1221"</definedName>
    <definedName name="IQ_TEV_EBIT_FWD">"c2238"</definedName>
    <definedName name="IQ_TEV_EBIT_FWD_REUT">"c4054"</definedName>
    <definedName name="IQ_TEV_EBITDA">"c1222"</definedName>
    <definedName name="IQ_TEV_EBITDA_AVG">"c1223"</definedName>
    <definedName name="IQ_TEV_EBITDA_FWD">"c1224"</definedName>
    <definedName name="IQ_TEV_EBITDA_FWD_REUT">"c4050"</definedName>
    <definedName name="IQ_TEV_EMPLOYEE_AVG">"c1225"</definedName>
    <definedName name="IQ_TEV_TOTAL_REV">"c1226"</definedName>
    <definedName name="IQ_TEV_TOTAL_REV_AVG">"c1227"</definedName>
    <definedName name="IQ_TEV_TOTAL_REV_FWD">"c1228"</definedName>
    <definedName name="IQ_TEV_TOTAL_REV_FWD_REUT">"c4051"</definedName>
    <definedName name="IQ_TEV_UFCF">"c2208"</definedName>
    <definedName name="IQ_THREE_MONTHS_FIXED_AND_FLOATING_FDIC">"c6419"</definedName>
    <definedName name="IQ_THREE_MONTHS_MORTGAGE_PASS_THROUGHS_FDIC">"c6411"</definedName>
    <definedName name="IQ_THREE_YEAR_FIXED_AND_FLOATING_RATE_FDIC">"c6421"</definedName>
    <definedName name="IQ_THREE_YEAR_MORTGAGE_PASS_THROUGHS_FDIC">"c6413"</definedName>
    <definedName name="IQ_THREE_YEARS_LESS_FDIC">"c6417"</definedName>
    <definedName name="IQ_TIER_1_RISK_BASED_CAPITAL_RATIO_FDIC">"c6746"</definedName>
    <definedName name="IQ_TIER_ONE_CAPITAL">"c2667"</definedName>
    <definedName name="IQ_TIER_ONE_FDIC">"c6369"</definedName>
    <definedName name="IQ_TIER_ONE_RATIO">"c1229"</definedName>
    <definedName name="IQ_TIER_TWO_CAPITAL">"c2669"</definedName>
    <definedName name="IQ_TIME_DEP">"c1230"</definedName>
    <definedName name="IQ_TIME_DEPOSITS_LESS_THAN_100K_FDIC">"c6465"</definedName>
    <definedName name="IQ_TIME_DEPOSITS_MORE_THAN_100K_FDIC">"c6470"</definedName>
    <definedName name="IQ_TODAY">0</definedName>
    <definedName name="IQ_TOT_ADJ_INC">"c1616"</definedName>
    <definedName name="IQ_TOTAL_AR_BR">"c1231"</definedName>
    <definedName name="IQ_TOTAL_AR_REIT">"c1232"</definedName>
    <definedName name="IQ_TOTAL_AR_UTI">"c1233"</definedName>
    <definedName name="IQ_TOTAL_ASSETS">"c1234"</definedName>
    <definedName name="IQ_TOTAL_ASSETS_10YR_ANN_GROWTH">"c1235"</definedName>
    <definedName name="IQ_TOTAL_ASSETS_1YR_ANN_GROWTH">"c1236"</definedName>
    <definedName name="IQ_TOTAL_ASSETS_2YR_ANN_GROWTH">"c1237"</definedName>
    <definedName name="IQ_TOTAL_ASSETS_3YR_ANN_GROWTH">"c1238"</definedName>
    <definedName name="IQ_TOTAL_ASSETS_5YR_ANN_GROWTH">"c1239"</definedName>
    <definedName name="IQ_TOTAL_ASSETS_7YR_ANN_GROWTH">"c1240"</definedName>
    <definedName name="IQ_TOTAL_ASSETS_FDIC">"c6339"</definedName>
    <definedName name="IQ_TOTAL_AVG_CE_TOTAL_AVG_ASSETS">"c1241"</definedName>
    <definedName name="IQ_TOTAL_AVG_EQUITY_TOTAL_AVG_ASSETS">"c1242"</definedName>
    <definedName name="IQ_TOTAL_BANK_CAPITAL">"c2668"</definedName>
    <definedName name="IQ_TOTAL_CA">"c1243"</definedName>
    <definedName name="IQ_TOTAL_CAP">"c1507"</definedName>
    <definedName name="IQ_TOTAL_CAPITAL_RATIO">"c1244"</definedName>
    <definedName name="IQ_TOTAL_CASH_DIVID">"c1455"</definedName>
    <definedName name="IQ_TOTAL_CASH_FINAN">"c1352"</definedName>
    <definedName name="IQ_TOTAL_CASH_INVEST">"c1353"</definedName>
    <definedName name="IQ_TOTAL_CASH_OPER">"c1354"</definedName>
    <definedName name="IQ_TOTAL_CHARGE_OFFS_FDIC">"c6603"</definedName>
    <definedName name="IQ_TOTAL_CHURN">"c2122"</definedName>
    <definedName name="IQ_TOTAL_CL">"c1245"</definedName>
    <definedName name="IQ_TOTAL_COMMON">"c1411"</definedName>
    <definedName name="IQ_TOTAL_COMMON_EQUITY">"c1246"</definedName>
    <definedName name="IQ_TOTAL_CURRENT_ASSETS">"c1430"</definedName>
    <definedName name="IQ_TOTAL_CURRENT_LIAB">"c1431"</definedName>
    <definedName name="IQ_TOTAL_DEBT">"c1247"</definedName>
    <definedName name="IQ_TOTAL_DEBT_CAPITAL">"c1248"</definedName>
    <definedName name="IQ_TOTAL_DEBT_DUE">"c2509"</definedName>
    <definedName name="IQ_TOTAL_DEBT_EBITDA">"c1249"</definedName>
    <definedName name="IQ_TOTAL_DEBT_EBITDA_CAPEX">"c2948"</definedName>
    <definedName name="IQ_TOTAL_DEBT_EQUITY">"c1250"</definedName>
    <definedName name="IQ_TOTAL_DEBT_EXCL_FIN">"c2937"</definedName>
    <definedName name="IQ_TOTAL_DEBT_ISSUED">"c1251"</definedName>
    <definedName name="IQ_TOTAL_DEBT_ISSUED_BNK">"c1252"</definedName>
    <definedName name="IQ_TOTAL_DEBT_ISSUED_BR">"c1253"</definedName>
    <definedName name="IQ_TOTAL_DEBT_ISSUED_FIN">"c1254"</definedName>
    <definedName name="IQ_TOTAL_DEBT_ISSUED_REIT">"c1255"</definedName>
    <definedName name="IQ_TOTAL_DEBT_ISSUED_UTI">"c1256"</definedName>
    <definedName name="IQ_TOTAL_DEBT_ISSUES_INS">"c1257"</definedName>
    <definedName name="IQ_TOTAL_DEBT_OVER_EBITDA">"c1433"</definedName>
    <definedName name="IQ_TOTAL_DEBT_OVER_TOTAL_BV">"c1434"</definedName>
    <definedName name="IQ_TOTAL_DEBT_OVER_TOTAL_CAP">"c1432"</definedName>
    <definedName name="IQ_TOTAL_DEBT_REPAID">"c1258"</definedName>
    <definedName name="IQ_TOTAL_DEBT_REPAID_BNK">"c1259"</definedName>
    <definedName name="IQ_TOTAL_DEBT_REPAID_BR">"c1260"</definedName>
    <definedName name="IQ_TOTAL_DEBT_REPAID_FIN">"c1261"</definedName>
    <definedName name="IQ_TOTAL_DEBT_REPAID_INS">"c1262"</definedName>
    <definedName name="IQ_TOTAL_DEBT_REPAID_REIT">"c1263"</definedName>
    <definedName name="IQ_TOTAL_DEBT_REPAID_UTI">"c1264"</definedName>
    <definedName name="IQ_TOTAL_DEBT_SECURITIES_FDIC">"c6410"</definedName>
    <definedName name="IQ_TOTAL_DEPOSITS">"c1265"</definedName>
    <definedName name="IQ_TOTAL_DEPOSITS_FDIC">"c6342"</definedName>
    <definedName name="IQ_TOTAL_DIV_PAID_CF">"c1266"</definedName>
    <definedName name="IQ_TOTAL_EMPLOYEE">"c2141"</definedName>
    <definedName name="IQ_TOTAL_EMPLOYEES">"c1522"</definedName>
    <definedName name="IQ_TOTAL_EMPLOYEES_FDIC">"c6355"</definedName>
    <definedName name="IQ_TOTAL_EQUITY">"c1267"</definedName>
    <definedName name="IQ_TOTAL_EQUITY_10YR_ANN_GROWTH">"c1268"</definedName>
    <definedName name="IQ_TOTAL_EQUITY_1YR_ANN_GROWTH">"c1269"</definedName>
    <definedName name="IQ_TOTAL_EQUITY_2YR_ANN_GROWTH">"c1270"</definedName>
    <definedName name="IQ_TOTAL_EQUITY_3YR_ANN_GROWTH">"c1271"</definedName>
    <definedName name="IQ_TOTAL_EQUITY_5YR_ANN_GROWTH">"c1272"</definedName>
    <definedName name="IQ_TOTAL_EQUITY_7YR_ANN_GROWTH">"c1273"</definedName>
    <definedName name="IQ_TOTAL_EQUITY_ALLOWANCE_TOTAL_LOANS">"c1274"</definedName>
    <definedName name="IQ_TOTAL_INTEREST_EXP">"c1382"</definedName>
    <definedName name="IQ_TOTAL_INVENTORY">"c1385"</definedName>
    <definedName name="IQ_TOTAL_INVEST">"c1275"</definedName>
    <definedName name="IQ_TOTAL_LIAB">"c1276"</definedName>
    <definedName name="IQ_TOTAL_LIAB_BNK">"c1277"</definedName>
    <definedName name="IQ_TOTAL_LIAB_BR">"c1278"</definedName>
    <definedName name="IQ_TOTAL_LIAB_EQUITY">"c1279"</definedName>
    <definedName name="IQ_TOTAL_LIAB_EQUITY_FDIC">"c6354"</definedName>
    <definedName name="IQ_TOTAL_LIAB_FIN">"c1280"</definedName>
    <definedName name="IQ_TOTAL_LIAB_INS">"c1281"</definedName>
    <definedName name="IQ_TOTAL_LIAB_REIT">"c1282"</definedName>
    <definedName name="IQ_TOTAL_LIAB_SHAREHOLD">"c1435"</definedName>
    <definedName name="IQ_TOTAL_LIAB_TOTAL_ASSETS">"c1283"</definedName>
    <definedName name="IQ_TOTAL_LIABILITIES_FDIC">"c6348"</definedName>
    <definedName name="IQ_TOTAL_LONG_DEBT">"c1617"</definedName>
    <definedName name="IQ_TOTAL_NON_REC">"c1444"</definedName>
    <definedName name="IQ_TOTAL_OPER_EXP_BR">"c1284"</definedName>
    <definedName name="IQ_TOTAL_OPER_EXP_FIN">"c1285"</definedName>
    <definedName name="IQ_TOTAL_OPER_EXP_INS">"c1286"</definedName>
    <definedName name="IQ_TOTAL_OPER_EXP_REIT">"c1287"</definedName>
    <definedName name="IQ_TOTAL_OPER_EXP_UTI">"c1288"</definedName>
    <definedName name="IQ_TOTAL_OPER_EXPEN">"c1445"</definedName>
    <definedName name="IQ_TOTAL_OPTIONS_BEG_OS">"c2693"</definedName>
    <definedName name="IQ_TOTAL_OPTIONS_CANCELLED">"c2696"</definedName>
    <definedName name="IQ_TOTAL_OPTIONS_END_OS">"c2697"</definedName>
    <definedName name="IQ_TOTAL_OPTIONS_EXERCISED">"c2695"</definedName>
    <definedName name="IQ_TOTAL_OPTIONS_GRANTED">"c2694"</definedName>
    <definedName name="IQ_TOTAL_OTHER_OPER">"c1289"</definedName>
    <definedName name="IQ_TOTAL_OUTSTANDING_BS_DATE">"c1022"</definedName>
    <definedName name="IQ_TOTAL_OUTSTANDING_FILING_DATE">"c2107"</definedName>
    <definedName name="IQ_TOTAL_PENSION_ASSETS">"c1290"</definedName>
    <definedName name="IQ_TOTAL_PENSION_ASSETS_DOMESTIC">"c2658"</definedName>
    <definedName name="IQ_TOTAL_PENSION_ASSETS_FOREIGN">"c2666"</definedName>
    <definedName name="IQ_TOTAL_PENSION_EXP">"c1291"</definedName>
    <definedName name="IQ_TOTAL_PENSION_OBLIGATION">"c1292"</definedName>
    <definedName name="IQ_TOTAL_PRINCIPAL">"c2509"</definedName>
    <definedName name="IQ_TOTAL_PRINCIPAL_PCT">"c2510"</definedName>
    <definedName name="IQ_TOTAL_PROVED_RESERVES_NGL">"c2924"</definedName>
    <definedName name="IQ_TOTAL_PROVED_RESERVES_OIL">"c2040"</definedName>
    <definedName name="IQ_TOTAL_RECEIV">"c1293"</definedName>
    <definedName name="IQ_TOTAL_RECOVERIES_FDIC">"c6622"</definedName>
    <definedName name="IQ_TOTAL_REV">"c1294"</definedName>
    <definedName name="IQ_TOTAL_REV_10YR_ANN_GROWTH">"c1295"</definedName>
    <definedName name="IQ_TOTAL_REV_1YR_ANN_GROWTH">"c1296"</definedName>
    <definedName name="IQ_TOTAL_REV_2YR_ANN_GROWTH">"c1297"</definedName>
    <definedName name="IQ_TOTAL_REV_3YR_ANN_GROWTH">"c1298"</definedName>
    <definedName name="IQ_TOTAL_REV_5YR_ANN_GROWTH">"c1299"</definedName>
    <definedName name="IQ_TOTAL_REV_7YR_ANN_GROWTH">"c1300"</definedName>
    <definedName name="IQ_TOTAL_REV_AS_REPORTED">"c1301"</definedName>
    <definedName name="IQ_TOTAL_REV_BNK">"c1302"</definedName>
    <definedName name="IQ_TOTAL_REV_BNK_FDIC">"c6786"</definedName>
    <definedName name="IQ_TOTAL_REV_BR">"c1303"</definedName>
    <definedName name="IQ_TOTAL_REV_EMPLOYEE">"c1304"</definedName>
    <definedName name="IQ_TOTAL_REV_FIN">"c1305"</definedName>
    <definedName name="IQ_TOTAL_REV_INS">"c1306"</definedName>
    <definedName name="IQ_TOTAL_REV_REIT">"c1307"</definedName>
    <definedName name="IQ_TOTAL_REV_SHARE">"c1912"</definedName>
    <definedName name="IQ_TOTAL_REV_UTI">"c1308"</definedName>
    <definedName name="IQ_TOTAL_REVENUE">"c1436"</definedName>
    <definedName name="IQ_TOTAL_RISK_BASED_CAPITAL_RATIO_FDIC">"c6747"</definedName>
    <definedName name="IQ_TOTAL_SECURITIES_FDIC">"c6306"</definedName>
    <definedName name="IQ_TOTAL_SPECIAL">"c1618"</definedName>
    <definedName name="IQ_TOTAL_ST_BORROW">"c1424"</definedName>
    <definedName name="IQ_TOTAL_SUB_DEBT">"c2528"</definedName>
    <definedName name="IQ_TOTAL_SUB_DEBT_EBITDA">"c2554"</definedName>
    <definedName name="IQ_TOTAL_SUB_DEBT_EBITDA_CAPEX">"c2555"</definedName>
    <definedName name="IQ_TOTAL_SUB_DEBT_PCT">"c2529"</definedName>
    <definedName name="IQ_TOTAL_SUBS">"c2119"</definedName>
    <definedName name="IQ_TOTAL_TIME_DEPOSITS_FDIC">"c6497"</definedName>
    <definedName name="IQ_TOTAL_TIME_SAVINGS_DEPOSITS_FDIC">"c6498"</definedName>
    <definedName name="IQ_TOTAL_UNUSED_COMMITMENTS_FDIC">"c6536"</definedName>
    <definedName name="IQ_TOTAL_UNUSUAL">"c1508"</definedName>
    <definedName name="IQ_TOTAL_UNUSUAL_BR">"c5517"</definedName>
    <definedName name="IQ_TOTAL_WARRANTS_BEG_OS">"c2719"</definedName>
    <definedName name="IQ_TOTAL_WARRANTS_CANCELLED">"c2722"</definedName>
    <definedName name="IQ_TOTAL_WARRANTS_END_OS">"c2723"</definedName>
    <definedName name="IQ_TOTAL_WARRANTS_EXERCISED">"c2721"</definedName>
    <definedName name="IQ_TOTAL_WARRANTS_ISSUED">"c2720"</definedName>
    <definedName name="IQ_TR_ACCT_METHOD">"c2363"</definedName>
    <definedName name="IQ_TR_ACQ_52_WK_HI_PCT">"c2348"</definedName>
    <definedName name="IQ_TR_ACQ_52_WK_LOW_PCT">"c2347"</definedName>
    <definedName name="IQ_TR_ACQ_CASH_ST_INVEST">"c2372"</definedName>
    <definedName name="IQ_TR_ACQ_CLOSEPRICE_1D">"c3027"</definedName>
    <definedName name="IQ_TR_ACQ_DILUT_EPS_EXCL">"c3028"</definedName>
    <definedName name="IQ_TR_ACQ_EARNING_CO">"c2379"</definedName>
    <definedName name="IQ_TR_ACQ_EBIT">"c2380"</definedName>
    <definedName name="IQ_TR_ACQ_EBITDA">"c2381"</definedName>
    <definedName name="IQ_TR_ACQ_FILING_CURRENCY">"c3033"</definedName>
    <definedName name="IQ_TR_ACQ_MCAP_1DAY">"c2345"</definedName>
    <definedName name="IQ_TR_ACQ_MIN_INT">"c2374"</definedName>
    <definedName name="IQ_TR_ACQ_NET_DEBT">"c2373"</definedName>
    <definedName name="IQ_TR_ACQ_NI">"c2378"</definedName>
    <definedName name="IQ_TR_ACQ_PRICEDATE_1D">"c2346"</definedName>
    <definedName name="IQ_TR_ACQ_RETURN">"c2349"</definedName>
    <definedName name="IQ_TR_ACQ_STOCKYEARHIGH_1D">"c2343"</definedName>
    <definedName name="IQ_TR_ACQ_STOCKYEARLOW_1D">"c2344"</definedName>
    <definedName name="IQ_TR_ACQ_TOTAL_ASSETS">"c2371"</definedName>
    <definedName name="IQ_TR_ACQ_TOTAL_COMMON_EQ">"c2377"</definedName>
    <definedName name="IQ_TR_ACQ_TOTAL_DEBT">"c2376"</definedName>
    <definedName name="IQ_TR_ACQ_TOTAL_PREF">"c2375"</definedName>
    <definedName name="IQ_TR_ACQ_TOTAL_REV">"c2382"</definedName>
    <definedName name="IQ_TR_ADJ_SIZE">"c3024"</definedName>
    <definedName name="IQ_TR_ANN_DATE">"c2395"</definedName>
    <definedName name="IQ_TR_ANN_DATE_BL">"c2394"</definedName>
    <definedName name="IQ_TR_BID_DATE">"c2357"</definedName>
    <definedName name="IQ_TR_BLUESKY_FEES">"c2277"</definedName>
    <definedName name="IQ_TR_BUY_ACC_ADVISORS">"c3048"</definedName>
    <definedName name="IQ_TR_BUY_ADVISORS">"c2387"</definedName>
    <definedName name="IQ_TR_BUY_FIN_ADVISORS">"c3045"</definedName>
    <definedName name="IQ_TR_BUY_LEG_ADVISORS">"c2387"</definedName>
    <definedName name="IQ_TR_BUYER_ID">"c2404"</definedName>
    <definedName name="IQ_TR_BUYERNAME">"c2401"</definedName>
    <definedName name="IQ_TR_CANCELLED_DATE">"c2284"</definedName>
    <definedName name="IQ_TR_CASH_CONSID_PCT">"c2296"</definedName>
    <definedName name="IQ_TR_CASH_ST_INVEST">"c3025"</definedName>
    <definedName name="IQ_TR_CHANGE_CONTROL">"c2365"</definedName>
    <definedName name="IQ_TR_CLOSED_DATE">"c2283"</definedName>
    <definedName name="IQ_TR_CO_NET_PROCEEDS">"c2268"</definedName>
    <definedName name="IQ_TR_CO_NET_PROCEEDS_PCT">"c2270"</definedName>
    <definedName name="IQ_TR_COMMENTS">"c2383"</definedName>
    <definedName name="IQ_TR_CURRENCY">"c3016"</definedName>
    <definedName name="IQ_TR_DEAL_ATTITUDE">"c2364"</definedName>
    <definedName name="IQ_TR_DEAL_CONDITIONS">"c2367"</definedName>
    <definedName name="IQ_TR_DEAL_RESOLUTION">"c2391"</definedName>
    <definedName name="IQ_TR_DEAL_RESPONSES">"c2366"</definedName>
    <definedName name="IQ_TR_DEBT_CONSID_PCT">"c2299"</definedName>
    <definedName name="IQ_TR_DEF_AGRMT_DATE">"c2285"</definedName>
    <definedName name="IQ_TR_DISCLOSED_FEES_EXP">"c2288"</definedName>
    <definedName name="IQ_TR_EARNOUTS">"c3023"</definedName>
    <definedName name="IQ_TR_EXPIRED_DATE">"c2412"</definedName>
    <definedName name="IQ_TR_GROSS_OFFERING_AMT">"c2262"</definedName>
    <definedName name="IQ_TR_HYBRID_CONSID_PCT">"c2300"</definedName>
    <definedName name="IQ_TR_IMPLIED_EQ">"c3018"</definedName>
    <definedName name="IQ_TR_IMPLIED_EQ_BV">"c3019"</definedName>
    <definedName name="IQ_TR_IMPLIED_EQ_NI_LTM">"c3020"</definedName>
    <definedName name="IQ_TR_IMPLIED_EV">"c2301"</definedName>
    <definedName name="IQ_TR_IMPLIED_EV_BV">"c2306"</definedName>
    <definedName name="IQ_TR_IMPLIED_EV_EBIT">"c2302"</definedName>
    <definedName name="IQ_TR_IMPLIED_EV_EBITDA">"c2303"</definedName>
    <definedName name="IQ_TR_IMPLIED_EV_NI_LTM">"c2307"</definedName>
    <definedName name="IQ_TR_IMPLIED_EV_REV">"c2304"</definedName>
    <definedName name="IQ_TR_LOI_DATE">"c2282"</definedName>
    <definedName name="IQ_TR_MAJ_MIN_STAKE">"c2389"</definedName>
    <definedName name="IQ_TR_NEGOTIATED_BUYBACK_PRICE">"c2414"</definedName>
    <definedName name="IQ_TR_NET_ASSUM_LIABILITIES">"c2308"</definedName>
    <definedName name="IQ_TR_NET_PROCEEDS">"c2267"</definedName>
    <definedName name="IQ_TR_OFFER_DATE">"c2265"</definedName>
    <definedName name="IQ_TR_OFFER_DATE_MA">"c3035"</definedName>
    <definedName name="IQ_TR_OFFER_PER_SHARE">"c3017"</definedName>
    <definedName name="IQ_TR_OPTIONS_CONSID_PCT">"c2311"</definedName>
    <definedName name="IQ_TR_OTHER_CONSID">"c3022"</definedName>
    <definedName name="IQ_TR_PCT_SOUGHT">"c2309"</definedName>
    <definedName name="IQ_TR_PFEATURES">"c2384"</definedName>
    <definedName name="IQ_TR_PIPE_CONV_PRICE_SHARE">"c2292"</definedName>
    <definedName name="IQ_TR_PIPE_CPN_PCT">"c2291"</definedName>
    <definedName name="IQ_TR_PIPE_NUMBER_SHARES">"c2293"</definedName>
    <definedName name="IQ_TR_PIPE_PPS">"c2290"</definedName>
    <definedName name="IQ_TR_POSTMONEY_VAL">"c2286"</definedName>
    <definedName name="IQ_TR_PREDEAL_SITUATION">"c2390"</definedName>
    <definedName name="IQ_TR_PREF_CONSID_PCT">"c2310"</definedName>
    <definedName name="IQ_TR_PREMONEY_VAL">"c2287"</definedName>
    <definedName name="IQ_TR_PRINTING_FEES">"c2276"</definedName>
    <definedName name="IQ_TR_PT_MONETARY_VALUES">"c2415"</definedName>
    <definedName name="IQ_TR_PT_NUMBER_SHARES">"c2417"</definedName>
    <definedName name="IQ_TR_PT_PCT_SHARES">"c2416"</definedName>
    <definedName name="IQ_TR_RATING_FEES">"c2275"</definedName>
    <definedName name="IQ_TR_REG_EFFECT_DATE">"c2264"</definedName>
    <definedName name="IQ_TR_REG_FILED_DATE">"c2263"</definedName>
    <definedName name="IQ_TR_RENEWAL_BUYBACK">"c2413"</definedName>
    <definedName name="IQ_TR_ROUND_NUMBER">"c2295"</definedName>
    <definedName name="IQ_TR_SEC_FEES">"c2274"</definedName>
    <definedName name="IQ_TR_SECURITY_TYPE_REG">"c2279"</definedName>
    <definedName name="IQ_TR_SELL_ACC_ADVISORS">"c3049"</definedName>
    <definedName name="IQ_TR_SELL_ADVISORS">"c2388"</definedName>
    <definedName name="IQ_TR_SELL_FIN_ADVISORS">"c3046"</definedName>
    <definedName name="IQ_TR_SELL_LEG_ADVISORS">"c2388"</definedName>
    <definedName name="IQ_TR_SELLER_ID">"c2406"</definedName>
    <definedName name="IQ_TR_SELLERNAME">"c2402"</definedName>
    <definedName name="IQ_TR_SFEATURES">"c2385"</definedName>
    <definedName name="IQ_TR_SH_NET_PROCEEDS">"c2269"</definedName>
    <definedName name="IQ_TR_SH_NET_PROCEEDS_PCT">"c2271"</definedName>
    <definedName name="IQ_TR_SPECIAL_COMMITTEE">"c2362"</definedName>
    <definedName name="IQ_TR_STATUS">"c2399"</definedName>
    <definedName name="IQ_TR_STOCK_CONSID_PCT">"c2312"</definedName>
    <definedName name="IQ_TR_SUBDEBT">"c2370"</definedName>
    <definedName name="IQ_TR_SUSPENDED_DATE">"c2407"</definedName>
    <definedName name="IQ_TR_TARGET_52WKHI_PCT">"c2351"</definedName>
    <definedName name="IQ_TR_TARGET_52WKLOW_PCT">"c2350"</definedName>
    <definedName name="IQ_TR_TARGET_ACC_ADVISORS">"c3047"</definedName>
    <definedName name="IQ_TR_TARGET_ADVISORS">"c2386"</definedName>
    <definedName name="IQ_TR_TARGET_CASH_ST_INVEST">"c2327"</definedName>
    <definedName name="IQ_TR_TARGET_CLOSEPRICE_1D">"c2352"</definedName>
    <definedName name="IQ_TR_TARGET_CLOSEPRICE_1M">"c2354"</definedName>
    <definedName name="IQ_TR_TARGET_CLOSEPRICE_1W">"c2353"</definedName>
    <definedName name="IQ_TR_TARGET_DILUT_EPS_EXCL">"c2324"</definedName>
    <definedName name="IQ_TR_TARGET_EARNING_CO">"c2332"</definedName>
    <definedName name="IQ_TR_TARGET_EBIT">"c2333"</definedName>
    <definedName name="IQ_TR_TARGET_EBITDA">"c2334"</definedName>
    <definedName name="IQ_TR_TARGET_FILING_CURRENCY">"c3034"</definedName>
    <definedName name="IQ_TR_TARGET_FIN_ADVISORS">"c3044"</definedName>
    <definedName name="IQ_TR_TARGET_ID">"c2405"</definedName>
    <definedName name="IQ_TR_TARGET_LEG_ADVISORS">"c2386"</definedName>
    <definedName name="IQ_TR_TARGET_MARKETCAP">"c2342"</definedName>
    <definedName name="IQ_TR_TARGET_MIN_INT">"c2328"</definedName>
    <definedName name="IQ_TR_TARGET_NET_DEBT">"c2326"</definedName>
    <definedName name="IQ_TR_TARGET_NI">"c2331"</definedName>
    <definedName name="IQ_TR_TARGET_PRICEDATE_1D">"c2341"</definedName>
    <definedName name="IQ_TR_TARGET_RETURN">"c2355"</definedName>
    <definedName name="IQ_TR_TARGET_SEC_DETAIL">"c3021"</definedName>
    <definedName name="IQ_TR_TARGET_SEC_TI_ID">"c2368"</definedName>
    <definedName name="IQ_TR_TARGET_SEC_TYPE">"c2369"</definedName>
    <definedName name="IQ_TR_TARGET_SPD">"c2313"</definedName>
    <definedName name="IQ_TR_TARGET_SPD_PCT">"c2314"</definedName>
    <definedName name="IQ_TR_TARGET_STOCKPREMIUM_1D">"c2336"</definedName>
    <definedName name="IQ_TR_TARGET_STOCKPREMIUM_1M">"c2337"</definedName>
    <definedName name="IQ_TR_TARGET_STOCKPREMIUM_1W">"c2338"</definedName>
    <definedName name="IQ_TR_TARGET_STOCKYEARHIGH_1D">"c2339"</definedName>
    <definedName name="IQ_TR_TARGET_STOCKYEARLOW_1D">"c2340"</definedName>
    <definedName name="IQ_TR_TARGET_TOTAL_ASSETS">"c2325"</definedName>
    <definedName name="IQ_TR_TARGET_TOTAL_COMMON_EQ">"c2421"</definedName>
    <definedName name="IQ_TR_TARGET_TOTAL_DEBT">"c2330"</definedName>
    <definedName name="IQ_TR_TARGET_TOTAL_PREF">"c2329"</definedName>
    <definedName name="IQ_TR_TARGET_TOTAL_REV">"c2335"</definedName>
    <definedName name="IQ_TR_TARGETNAME">"c2403"</definedName>
    <definedName name="IQ_TR_TERM_FEE">"c2298"</definedName>
    <definedName name="IQ_TR_TERM_FEE_PCT">"c2297"</definedName>
    <definedName name="IQ_TR_TODATE">"c3036"</definedName>
    <definedName name="IQ_TR_TODATE_MONETARY_VALUE">"c2418"</definedName>
    <definedName name="IQ_TR_TODATE_NUMBER_SHARES">"c2420"</definedName>
    <definedName name="IQ_TR_TODATE_PCT_SHARES">"c2419"</definedName>
    <definedName name="IQ_TR_TOTAL_ACCT_FEES">"c2273"</definedName>
    <definedName name="IQ_TR_TOTAL_CASH">"c2315"</definedName>
    <definedName name="IQ_TR_TOTAL_CONSID_SH">"c2316"</definedName>
    <definedName name="IQ_TR_TOTAL_DEBT">"c2317"</definedName>
    <definedName name="IQ_TR_TOTAL_GROSS_TV">"c2318"</definedName>
    <definedName name="IQ_TR_TOTAL_HYBRID">"c2319"</definedName>
    <definedName name="IQ_TR_TOTAL_LEGAL_FEES">"c2272"</definedName>
    <definedName name="IQ_TR_TOTAL_NET_TV">"c2320"</definedName>
    <definedName name="IQ_TR_TOTAL_NEWMONEY">"c2289"</definedName>
    <definedName name="IQ_TR_TOTAL_OPTIONS">"c2322"</definedName>
    <definedName name="IQ_TR_TOTAL_OPTIONS_BUYER">"c3026"</definedName>
    <definedName name="IQ_TR_TOTAL_PREFERRED">"c2321"</definedName>
    <definedName name="IQ_TR_TOTAL_REG_AMT">"c2261"</definedName>
    <definedName name="IQ_TR_TOTAL_STOCK">"c2323"</definedName>
    <definedName name="IQ_TR_TOTAL_TAKEDOWNS">"c2278"</definedName>
    <definedName name="IQ_TR_TOTAL_UW_COMP">"c2280"</definedName>
    <definedName name="IQ_TR_TOTALVALUE">"c2400"</definedName>
    <definedName name="IQ_TR_TRANSACTION_TYPE">"c2398"</definedName>
    <definedName name="IQ_TR_WITHDRAWN_DTE">"c2266"</definedName>
    <definedName name="IQ_TRADE_AR">"c1345"</definedName>
    <definedName name="IQ_TRADE_PRINCIPAL">"c1309"</definedName>
    <definedName name="IQ_TRADING_ACCOUNT_GAINS_FEES_FDIC">"c6573"</definedName>
    <definedName name="IQ_TRADING_ASSETS">"c1310"</definedName>
    <definedName name="IQ_TRADING_ASSETS_FDIC">"c6328"</definedName>
    <definedName name="IQ_TRADING_CURRENCY">"c2212"</definedName>
    <definedName name="IQ_TRADING_LIABILITIES_FDIC">"c6344"</definedName>
    <definedName name="IQ_TRANSACTION_ACCOUNTS_FDIC">"c6544"</definedName>
    <definedName name="IQ_TREASURY">"c1311"</definedName>
    <definedName name="IQ_TREASURY_OTHER_EQUITY">"c1312"</definedName>
    <definedName name="IQ_TREASURY_OTHER_EQUITY_BNK">"c1313"</definedName>
    <definedName name="IQ_TREASURY_OTHER_EQUITY_BR">"c1314"</definedName>
    <definedName name="IQ_TREASURY_OTHER_EQUITY_FIN">"c1315"</definedName>
    <definedName name="IQ_TREASURY_OTHER_EQUITY_INS">"c1316"</definedName>
    <definedName name="IQ_TREASURY_OTHER_EQUITY_REIT">"c1317"</definedName>
    <definedName name="IQ_TREASURY_OTHER_EQUITY_UTI">"c1318"</definedName>
    <definedName name="IQ_TREASURY_STOCK">"c1438"</definedName>
    <definedName name="IQ_TREASURY_STOCK_TRANSACTIONS_FDIC">"c6501"</definedName>
    <definedName name="IQ_TRUST_INC">"c1319"</definedName>
    <definedName name="IQ_TRUST_PREF">"c1320"</definedName>
    <definedName name="IQ_TRUST_PREFERRED">"c3029"</definedName>
    <definedName name="IQ_TRUST_PREFERRED_PCT">"c3030"</definedName>
    <definedName name="IQ_TWELVE_MONTHS_FIXED_AND_FLOATING_FDIC">"c6420"</definedName>
    <definedName name="IQ_TWELVE_MONTHS_MORTGAGE_PASS_THROUGHS_FDIC">"c6412"</definedName>
    <definedName name="IQ_UFCF_10YR_ANN_GROWTH">"c1948"</definedName>
    <definedName name="IQ_UFCF_1YR_ANN_GROWTH">"c1943"</definedName>
    <definedName name="IQ_UFCF_2YR_ANN_GROWTH">"c1944"</definedName>
    <definedName name="IQ_UFCF_3YR_ANN_GROWTH">"c1945"</definedName>
    <definedName name="IQ_UFCF_5YR_ANN_GROWTH">"c1946"</definedName>
    <definedName name="IQ_UFCF_7YR_ANN_GROWTH">"c1947"</definedName>
    <definedName name="IQ_UFCF_MARGIN">"c1962"</definedName>
    <definedName name="IQ_UNAMORT_DISC">"c2513"</definedName>
    <definedName name="IQ_UNAMORT_DISC_PCT">"c2514"</definedName>
    <definedName name="IQ_UNAMORT_PREMIUM">"c2511"</definedName>
    <definedName name="IQ_UNAMORT_PREMIUM_PCT">"c2512"</definedName>
    <definedName name="IQ_UNDIVIDED_PROFITS_FDIC">"c6352"</definedName>
    <definedName name="IQ_UNDRAWN_CP">"c2518"</definedName>
    <definedName name="IQ_UNDRAWN_CREDIT">"c3032"</definedName>
    <definedName name="IQ_UNDRAWN_RC">"c2517"</definedName>
    <definedName name="IQ_UNDRAWN_TL">"c2519"</definedName>
    <definedName name="IQ_UNEARN_PREMIUM">"c1321"</definedName>
    <definedName name="IQ_UNEARN_REV_CURRENT">"c1322"</definedName>
    <definedName name="IQ_UNEARN_REV_CURRENT_BNK">"c1323"</definedName>
    <definedName name="IQ_UNEARN_REV_CURRENT_BR">"c1324"</definedName>
    <definedName name="IQ_UNEARN_REV_CURRENT_FIN">"c1325"</definedName>
    <definedName name="IQ_UNEARN_REV_CURRENT_INS">"c1326"</definedName>
    <definedName name="IQ_UNEARN_REV_CURRENT_REIT">"c1327"</definedName>
    <definedName name="IQ_UNEARN_REV_CURRENT_UTI">"c1328"</definedName>
    <definedName name="IQ_UNEARN_REV_LT">"c1329"</definedName>
    <definedName name="IQ_UNEARNED_INCOME_FDIC">"c6324"</definedName>
    <definedName name="IQ_UNEARNED_INCOME_FOREIGN_FDIC">"c6385"</definedName>
    <definedName name="IQ_UNLEVERED_FCF">"c1908"</definedName>
    <definedName name="IQ_UNPAID_CLAIMS">"c1330"</definedName>
    <definedName name="IQ_UNPROFITABLE_INSTITUTIONS_FDIC">"c6722"</definedName>
    <definedName name="IQ_UNREALIZED_GAIN">"c1619"</definedName>
    <definedName name="IQ_UNSECURED_DEBT">"c2548"</definedName>
    <definedName name="IQ_UNSECURED_DEBT_PCT">"c2549"</definedName>
    <definedName name="IQ_UNUSED_LOAN_COMMITMENTS_FDIC">"c6368"</definedName>
    <definedName name="IQ_UNUSUAL_EXP">"c1456"</definedName>
    <definedName name="IQ_US_BRANCHES_FOREIGN_BANK_LOANS_FDIC">"c6435"</definedName>
    <definedName name="IQ_US_BRANCHES_FOREIGN_BANKS_FDIC">"c6390"</definedName>
    <definedName name="IQ_US_GAAP">"c1331"</definedName>
    <definedName name="IQ_US_GAAP_BASIC_EPS_EXCL">"c2984"</definedName>
    <definedName name="IQ_US_GAAP_BASIC_EPS_INCL">"c2982"</definedName>
    <definedName name="IQ_US_GAAP_BASIC_WEIGHT">"c2980"</definedName>
    <definedName name="IQ_US_GAAP_CA">"c2930"</definedName>
    <definedName name="IQ_US_GAAP_CA_ADJ">"c2925"</definedName>
    <definedName name="IQ_US_GAAP_CASH_FINAN">"c2945"</definedName>
    <definedName name="IQ_US_GAAP_CASH_FINAN_ADJ">"c2941"</definedName>
    <definedName name="IQ_US_GAAP_CASH_INVEST">"c2944"</definedName>
    <definedName name="IQ_US_GAAP_CASH_INVEST_ADJ">"c2940"</definedName>
    <definedName name="IQ_US_GAAP_CASH_OPER">"c2943"</definedName>
    <definedName name="IQ_US_GAAP_CASH_OPER_ADJ">"c2939"</definedName>
    <definedName name="IQ_US_GAAP_CL">"c2932"</definedName>
    <definedName name="IQ_US_GAAP_CL_ADJ">"c2927"</definedName>
    <definedName name="IQ_US_GAAP_COST_REV">"c2965"</definedName>
    <definedName name="IQ_US_GAAP_DILUT_EPS_EXCL">"c2985"</definedName>
    <definedName name="IQ_US_GAAP_DILUT_EPS_INCL">"c2983"</definedName>
    <definedName name="IQ_US_GAAP_DILUT_NI">"c2979"</definedName>
    <definedName name="IQ_US_GAAP_DILUT_WEIGHT">"c2981"</definedName>
    <definedName name="IQ_US_GAAP_DO">"c2973"</definedName>
    <definedName name="IQ_US_GAAP_DO_ADJ">"c2959"</definedName>
    <definedName name="IQ_US_GAAP_EXTRA_ACC_ITEMS">"c2972"</definedName>
    <definedName name="IQ_US_GAAP_EXTRA_ACC_ITEMS_ADJ">"c2958"</definedName>
    <definedName name="IQ_US_GAAP_INC_TAX">"c2975"</definedName>
    <definedName name="IQ_US_GAAP_INC_TAX_ADJ">"c2961"</definedName>
    <definedName name="IQ_US_GAAP_INTEREST_EXP">"c2971"</definedName>
    <definedName name="IQ_US_GAAP_INTEREST_EXP_ADJ">"c2957"</definedName>
    <definedName name="IQ_US_GAAP_LIAB_LT">"c2933"</definedName>
    <definedName name="IQ_US_GAAP_LIAB_LT_ADJ">"c2928"</definedName>
    <definedName name="IQ_US_GAAP_LIAB_TOTAL_LIAB">"c2933"</definedName>
    <definedName name="IQ_US_GAAP_MINORITY_INTEREST_IS">"c2974"</definedName>
    <definedName name="IQ_US_GAAP_MINORITY_INTEREST_IS_ADJ">"c2960"</definedName>
    <definedName name="IQ_US_GAAP_NCA">"c2931"</definedName>
    <definedName name="IQ_US_GAAP_NCA_ADJ">"c2926"</definedName>
    <definedName name="IQ_US_GAAP_NET_CHANGE">"c2946"</definedName>
    <definedName name="IQ_US_GAAP_NET_CHANGE_ADJ">"c2942"</definedName>
    <definedName name="IQ_US_GAAP_NI">"c2976"</definedName>
    <definedName name="IQ_US_GAAP_NI_ADJ">"c2963"</definedName>
    <definedName name="IQ_US_GAAP_NI_AVAIL_EXCL">"c2977"</definedName>
    <definedName name="IQ_US_GAAP_NI_AVAIL_INCL">"c2978"</definedName>
    <definedName name="IQ_US_GAAP_OTHER_ADJ_ADJ">"c2962"</definedName>
    <definedName name="IQ_US_GAAP_OTHER_NON_OPER">"c2969"</definedName>
    <definedName name="IQ_US_GAAP_OTHER_NON_OPER_ADJ">"c2955"</definedName>
    <definedName name="IQ_US_GAAP_OTHER_OPER">"c2968"</definedName>
    <definedName name="IQ_US_GAAP_OTHER_OPER_ADJ">"c2954"</definedName>
    <definedName name="IQ_US_GAAP_RD">"c2967"</definedName>
    <definedName name="IQ_US_GAAP_RD_ADJ">"c2953"</definedName>
    <definedName name="IQ_US_GAAP_SGA">"c2966"</definedName>
    <definedName name="IQ_US_GAAP_SGA_ADJ">"c2952"</definedName>
    <definedName name="IQ_US_GAAP_TOTAL_ASSETS">"c2931"</definedName>
    <definedName name="IQ_US_GAAP_TOTAL_EQUITY">"c2934"</definedName>
    <definedName name="IQ_US_GAAP_TOTAL_EQUITY_ADJ">"c2929"</definedName>
    <definedName name="IQ_US_GAAP_TOTAL_REV">"c2964"</definedName>
    <definedName name="IQ_US_GAAP_TOTAL_REV_ADJ">"c2950"</definedName>
    <definedName name="IQ_US_GAAP_TOTAL_UNUSUAL">"c2970"</definedName>
    <definedName name="IQ_US_GAAP_TOTAL_UNUSUAL_ADJ">"c2956"</definedName>
    <definedName name="IQ_US_GOV_AGENCIES_FDIC">"c6395"</definedName>
    <definedName name="IQ_US_GOV_DEPOSITS_FDIC">"c6483"</definedName>
    <definedName name="IQ_US_GOV_ENTERPRISES_FDIC">"c6396"</definedName>
    <definedName name="IQ_US_GOV_NONCURRENT_LOANS_TOTAL_NONCURRENT_FDIC">"c6779"</definedName>
    <definedName name="IQ_US_GOV_NONTRANSACTION_ACCOUNTS_FDIC">"c6546"</definedName>
    <definedName name="IQ_US_GOV_OBLIGATIONS_FDIC">"c6299"</definedName>
    <definedName name="IQ_US_GOV_SECURITIES_FDIC">"c6297"</definedName>
    <definedName name="IQ_US_GOV_TOTAL_DEPOSITS_FDIC">"c6472"</definedName>
    <definedName name="IQ_US_GOV_TRANSACTION_ACCOUNTS_FDIC">"c6538"</definedName>
    <definedName name="IQ_US_TREASURY_SECURITIES_FDIC">"c6298"</definedName>
    <definedName name="IQ_UTIL_PPE_NET">"c1620"</definedName>
    <definedName name="IQ_UTIL_REV">"c2091"</definedName>
    <definedName name="IQ_UV_PENSION_LIAB">"c1332"</definedName>
    <definedName name="IQ_VALUATION_ALLOWANCES_FDIC">"c6400"</definedName>
    <definedName name="IQ_VALUE_TRADED_LAST_3MTH">"c1530"</definedName>
    <definedName name="IQ_VALUE_TRADED_LAST_6MTH">"c1531"</definedName>
    <definedName name="IQ_VALUE_TRADED_LAST_MTH">"c1529"</definedName>
    <definedName name="IQ_VALUE_TRADED_LAST_WK">"c1528"</definedName>
    <definedName name="IQ_VALUE_TRADED_LAST_YR">"c1532"</definedName>
    <definedName name="IQ_VC_REVENUE_FDIC">"c6667"</definedName>
    <definedName name="IQ_VOL_LAST_3MTH">"c1525"</definedName>
    <definedName name="IQ_VOL_LAST_6MTH">"c1526"</definedName>
    <definedName name="IQ_VOL_LAST_MTH">"c1524"</definedName>
    <definedName name="IQ_VOL_LAST_WK">"c1523"</definedName>
    <definedName name="IQ_VOL_LAST_YR">"c1527"</definedName>
    <definedName name="IQ_VOLATILE_LIABILITIES_FDIC">"c6364"</definedName>
    <definedName name="IQ_VOLUME">"c1333"</definedName>
    <definedName name="IQ_WARRANTS_BEG_OS">"c2698"</definedName>
    <definedName name="IQ_WARRANTS_CANCELLED">"c2701"</definedName>
    <definedName name="IQ_WARRANTS_END_OS">"c2702"</definedName>
    <definedName name="IQ_WARRANTS_EXERCISED">"c2700"</definedName>
    <definedName name="IQ_WARRANTS_ISSUED">"c2699"</definedName>
    <definedName name="IQ_WARRANTS_STRIKE_PRICE_ISSUED">"c2704"</definedName>
    <definedName name="IQ_WARRANTS_STRIKE_PRICE_OS">"c2703"</definedName>
    <definedName name="IQ_WEEK">50000</definedName>
    <definedName name="IQ_WEIGHTED_AVG_PRICE">"c1334"</definedName>
    <definedName name="IQ_WIP_INV">"c1335"</definedName>
    <definedName name="IQ_WORKMEN_WRITTEN">"c1336"</definedName>
    <definedName name="IQ_WRITTEN_OPTION_CONTRACTS_FDIC">"c6509"</definedName>
    <definedName name="IQ_WRITTEN_OPTION_CONTRACTS_FX_RISK_FDIC">"c6514"</definedName>
    <definedName name="IQ_WRITTEN_OPTION_CONTRACTS_NON_FX_IR_FDIC">"c6519"</definedName>
    <definedName name="IQ_XDIV_DATE">"c2104"</definedName>
    <definedName name="IQ_YEARHIGH">"c1337"</definedName>
    <definedName name="IQ_YEARHIGH_DATE">"c2250"</definedName>
    <definedName name="IQ_YEARLOW">"c1338"</definedName>
    <definedName name="IQ_YEARLOW_DATE">"c2251"</definedName>
    <definedName name="IQ_YTD">3000</definedName>
    <definedName name="IQ_YTDMONTH">130000</definedName>
    <definedName name="IQ_Z_SCORE">"c1339"</definedName>
    <definedName name="IQB_BOOKMARK_COUNT">1</definedName>
    <definedName name="IQRA5">"$A$6:$A$131"</definedName>
    <definedName name="IQRA8">"$A$9:$A$260"</definedName>
    <definedName name="IQRAF17">"$AF$18:$AF$259"</definedName>
    <definedName name="IQRAP17">"$AP$18"</definedName>
    <definedName name="IQRAP89">"$AP$90:$AP$97"</definedName>
    <definedName name="IQRAQ17">"$AQ$18"</definedName>
    <definedName name="IQRAQ89">"$AQ$90"</definedName>
    <definedName name="IQRAR89">"$AR$90:$AR$97"</definedName>
    <definedName name="IQRAS17">"$AS$18:$AS$25"</definedName>
    <definedName name="IQRAS89">"$AS$90:$AS$93"</definedName>
    <definedName name="IQRAT17">"$AT$18:$AT$25"</definedName>
    <definedName name="IQRAT89">"$AT$90:$AT$97"</definedName>
    <definedName name="IQRAU17">"$AU$18"</definedName>
    <definedName name="IQRAV89">"$AV$90:$AV$97"</definedName>
    <definedName name="IQRAX89">"$AX$90:$AX$97"</definedName>
    <definedName name="IQRAZ17">"$AZ$18:$AZ$19"</definedName>
    <definedName name="IQRB5">"$B$6:$B$131"</definedName>
    <definedName name="IQRB8">"$B$9:$B$260"</definedName>
    <definedName name="IQRC8">"$C$9:$C$260"</definedName>
    <definedName name="IQRX10">"$X$11:$X$114"</definedName>
    <definedName name="IRI_WorkspaceId">"bccdb1c1af0e4ad2930bd3379ca5d267"</definedName>
    <definedName name="IsColHidden">FALSE()</definedName>
    <definedName name="IsLTMColHidden">FALSE()</definedName>
    <definedName name="iv">{#N/A,#N/A,TRUE,"F3 Bullets";#N/A,#N/A,TRUE,"FD III Port Summ";#N/A,#N/A,TRUE,"BV Valuation";#N/A,#N/A,TRUE,"MV Valuation";#N/A,#N/A,TRUE,"Fd III Cap. Position ";#N/A,#N/A,TRUE,"Beacon";#N/A,#N/A,TRUE,"CII";#N/A,#N/A,TRUE,"MCA";#N/A,#N/A,TRUE,"Elm";#N/A,#N/A,TRUE,"Tharco";#N/A,#N/A,TRUE,"Dee H";#N/A,#N/A,TRUE,"Globe";#N/A,#N/A,TRUE,"Hunt Valve";#N/A,#N/A,TRUE,"KBA";#N/A,#N/A,TRUE,"Glassmaster";#N/A,#N/A,TRUE,"May";#N/A,#N/A,TRUE,"ACE"}</definedName>
    <definedName name="jason">{#N/A,#N/A,FALSE,"TS";#N/A,#N/A,FALSE,"Combo";#N/A,#N/A,FALSE,"FAIR";#N/A,#N/A,FALSE,"RBC";#N/A,#N/A,FALSE,"xxxx";#N/A,#N/A,FALSE,"A_D";#N/A,#N/A,FALSE,"WACC";#N/A,#N/A,FALSE,"DCF";#N/A,#N/A,FALSE,"LBO";#N/A,#N/A,FALSE,"AcqMults";#N/A,#N/A,FALSE,"CompMults"}</definedName>
    <definedName name="jeyj">{#N/A,#N/A,FALSE,"Projections";#N/A,#N/A,FALSE,"AccrDil";#N/A,#N/A,FALSE,"PurchPriMult";#N/A,#N/A,FALSE,"Mults7_13";#N/A,#N/A,FALSE,"Mkt Mults";#N/A,#N/A,FALSE,"Acq Mults";#N/A,#N/A,FALSE,"StockPrices";#N/A,#N/A,FALSE,"Prem Paid";#N/A,#N/A,FALSE,"DCF";#N/A,#N/A,FALSE,"AUTO";#N/A,#N/A,FALSE,"Relative Trading";#N/A,#N/A,FALSE,"Mkt Val";#N/A,#N/A,FALSE,"Acq Val"}</definedName>
    <definedName name="jh">{#N/A,#N/A,FALSE,"Assump";#N/A,#N/A,FALSE,"Income";#N/A,#N/A,FALSE,"Balance";#N/A,#N/A,FALSE,"DCF Pump";#N/A,#N/A,FALSE,"Trans Assump";#N/A,#N/A,FALSE,"Combined Income";#N/A,#N/A,FALSE,"Combined Balance"}</definedName>
    <definedName name="jimwrn.network">{#N/A,#N/A,FALSE,"II.General ";#N/A,#N/A,FALSE,"III.Plan Design";#N/A,#N/A,FALSE,"IV.Delivery System";#N/A,#N/A,FALSE,"V.Reimbursement";#N/A,#N/A,FALSE,"VI.Manage-Satisf.";#N/A,#N/A,FALSE,"VII. &amp;VIII. Other";#N/A,#N/A,FALSE,"Appendix 2";#N/A,#N/A,FALSE,"Appendix 3a";#N/A,#N/A,FALSE,"Appendix 3b";#N/A,#N/A,FALSE,"Appendix 3b(cont.)"}</definedName>
    <definedName name="JJJJJJJJJJJJJJJJJJJJJ">{"Group Benefit Overview",#N/A,TRUE,"mblank";"Rate Summary",#N/A,TRUE,"mblank";"Census and Manual Rates",#N/A,TRUE,"mblank";"Site Rates",#N/A,TRUE,"mblank";"Experience Rates 1",#N/A,TRUE,"mblank";"Experience Rates 2",#N/A,TRUE,"mblank";"Summary of Rate Action",#N/A,TRUE,"mblank";"Employer Reports",#N/A,TRUE,"mblank"}</definedName>
    <definedName name="jklhjk">{#N/A,#N/A,FALSE,"Sheet1"}</definedName>
    <definedName name="ju">{"TransactionAssump",#N/A,FALSE,"Transaction Assump";"Combined Income",#N/A,FALSE,"Combined Income-Contrib.";"Combined Bal",#N/A,FALSE,"Combined Bal.";"Combined Credit",#N/A,FALSE,"Combined Credit";"Income Overview",#N/A,FALSE,"Income Overview";"Balance Overview",#N/A,FALSE,"Balance Overview";"Cash Flow Overview",#N/A,FALSE,"Cash Flow Overview";"Contribution Overview",#N/A,FALSE,"Contribution Overview"}</definedName>
    <definedName name="key">{#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keycopr">{#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keycorp">{#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keycorp2">{#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kj">{#N/A,#N/A,FALSE,"HuscoCombined-Summ";#N/A,#N/A,FALSE,"HuscoCombined-Income";#N/A,#N/A,FALSE,"HuscoCombined-Offering";#N/A,#N/A,FALSE,"HuscoCombined-Split";#N/A,#N/A,FALSE,"HuscoCombined-Mults";#N/A,#N/A,FALSE,"Husco-Summ";#N/A,#N/A,FALSE,"Husco-Income";#N/A,#N/A,FALSE,"Husco-Offering";#N/A,#N/A,FALSE,"Husco-Split";#N/A,#N/A,FALSE,"Husco-Mults";#N/A,#N/A,FALSE,"Target-Income"}</definedName>
    <definedName name="kjhhh">{"cvr",#N/A,FALSE,"CVR";"sum",#N/A,FALSE,"SUM";"obal",#N/A,FALSE,"OBAL";#N/A,#N/A,FALSE,"INC1";#N/A,#N/A,FALSE,"INC2";"bal1",#N/A,FALSE,"BAL1";"inc",#N/A,FALSE,"INC";"bal",#N/A,FALSE,"BAL";"cash",#N/A,FALSE,"CASH";"debt",#N/A,FALSE,"DEBT";"eqty",#N/A,FALSE,"EQTY";"tax",#N/A,FALSE,"TAX";"depr",#N/A,FALSE,"DEPR";#N/A,#N/A,FALSE,"IRR";"strip1",#N/A,FALSE,"STRP";"fee",#N/A,FALSE,"FEE"}</definedName>
    <definedName name="KKK">{#N/A,#N/A,FALSE,"Assessment";#N/A,#N/A,FALSE,"Staffing";#N/A,#N/A,FALSE,"Hires";#N/A,#N/A,FALSE,"Assumptions"}</definedName>
    <definedName name="l">40296.6534606482</definedName>
    <definedName name="LBO">{#N/A,#N/A,FALSE,"Summary";#N/A,#N/A,FALSE,"Projections";#N/A,#N/A,FALSE,"Mkt Mults";#N/A,#N/A,FALSE,"DCF";#N/A,#N/A,FALSE,"Accr Dil";#N/A,#N/A,FALSE,"PIC LBO";#N/A,#N/A,FALSE,"MULT10_4";#N/A,#N/A,FALSE,"CBI LBO"}</definedName>
    <definedName name="limcount">1</definedName>
    <definedName name="ListOffset">1</definedName>
    <definedName name="lkjlkj">{"Final",#N/A,FALSE,"Feb-96"}</definedName>
    <definedName name="ll">{#N/A,#N/A,TRUE,"Fd II Bullets";#N/A,#N/A,TRUE,"FD II Portfolio Summary";#N/A,#N/A,TRUE,"BV Valuation";#N/A,#N/A,TRUE,"FV Valuation";#N/A,#N/A,TRUE,"Fd II Cap. Position ";#N/A,#N/A,TRUE,"JRI";#N/A,#N/A,TRUE,"Weasler";#N/A,#N/A,TRUE,"Weasler val";#N/A,#N/A,TRUE,"NDS ";#N/A,#N/A,TRUE,"J Chain";#N/A,#N/A,TRUE,"J Chain Val";#N/A,#N/A,TRUE,"Monona";#N/A,#N/A,TRUE,"Monona Val";#N/A,#N/A,TRUE,"Stronghaven";#N/A,#N/A,TRUE,"Connor";#N/A,#N/A,TRUE,"DSI";#N/A,#N/A,TRUE,"DSI Val";#N/A,#N/A,TRUE,"HWC";#N/A,#N/A,TRUE,"Temple";#N/A,#N/A,TRUE,"Temple Val"}</definedName>
    <definedName name="lll">{#N/A,#N/A,FALSE,"Summary";#N/A,#N/A,FALSE,"proj1";#N/A,#N/A,FALSE,"proj2"}</definedName>
    <definedName name="LOCAL_MYSQL_DATE_FORMAT">REPT(local_year_format,4)&amp;local_date_separator&amp;REPT(local_month_format,2)&amp;local_date_separator&amp;REPT(local_day_format,2)&amp;" "&amp;REPT(local_hour_format,2)&amp;local_time_separator&amp;REPT(local_minute_format,2)&amp;local_time_separator&amp;REPT(local_second_format,2)</definedName>
    <definedName name="Med_prod">{#N/A,#N/A,FALSE,"Prem_Sum";#N/A,#N/A,FALSE,"Prem"}</definedName>
    <definedName name="Med_prod.xls">{#N/A,#N/A,FALSE,"FACTSHEETS";#N/A,#N/A,FALSE,"pump";#N/A,#N/A,FALSE,"filter"}</definedName>
    <definedName name="Med_products">{#N/A,#N/A,FALSE,"FACTSHEETS";#N/A,#N/A,FALSE,"pump";#N/A,#N/A,FALSE,"filter"}</definedName>
    <definedName name="MEWarning">1</definedName>
    <definedName name="mj">{#N/A,#N/A,FALSE,"Heat";#N/A,#N/A,FALSE,"DCF";#N/A,#N/A,FALSE,"LBO";#N/A,#N/A,FALSE,"A";#N/A,#N/A,FALSE,"C";#N/A,#N/A,FALSE,"impd";#N/A,#N/A,FALSE,"Accr-Dilu"}</definedName>
    <definedName name="mmjj">{#N/A,#N/A,FALSE,"gopher summary";#N/A,#N/A,FALSE,"GOPH-Comp Co. Mult";#N/A,#N/A,FALSE,"GOPH-Acq. Mult ";#N/A,#N/A,FALSE,"gopher dcf";#N/A,#N/A,FALSE,"goph-dividend";#N/A,#N/A,FALSE,"GOPHER WACC";#N/A,#N/A,FALSE,"Contribution";#N/A,#N/A,FALSE,"contr.anal.";#N/A,#N/A,FALSE,"acc_dil";#N/A,#N/A,FALSE,"GOPHER";#N/A,#N/A,FALSE,"pro forma";#N/A,#N/A,FALSE,"PACK-Comp Co. Mult";#N/A,#N/A,FALSE,"packer dcf ";#N/A,#N/A,FALSE,"PACK WACC ";#N/A,#N/A,FALSE,"PACKER";#N/A,#N/A,FALSE,"PurchPriMult"}</definedName>
    <definedName name="mn">{#N/A,#N/A,FALSE,"TS";#N/A,#N/A,FALSE,"Combo";#N/A,#N/A,FALSE,"FAIR";#N/A,#N/A,FALSE,"RBC";#N/A,#N/A,FALSE,"xxxx";#N/A,#N/A,FALSE,"A_D";#N/A,#N/A,FALSE,"WACC";#N/A,#N/A,FALSE,"DCF";#N/A,#N/A,FALSE,"LBO";#N/A,#N/A,FALSE,"AcqMults";#N/A,#N/A,FALSE,"CompMults"}</definedName>
    <definedName name="Moses">{"FCB_ALL",#N/A,FALSE,"FCB"}</definedName>
    <definedName name="Mults02">{#N/A,#N/A,FALSE,"Projections";#N/A,#N/A,FALSE,"Multiples Valuation";#N/A,#N/A,FALSE,"LBO";#N/A,#N/A,FALSE,"Multiples_Sensitivity";#N/A,#N/A,FALSE,"Summary"}</definedName>
    <definedName name="New">{"Outflow 1",#N/A,FALSE,"Outflows-Inflows";"Outflow 2",#N/A,FALSE,"Outflows-Inflows";"Inflow 1",#N/A,FALSE,"Outflows-Inflows";"Inflow 2",#N/A,FALSE,"Outflows-Inflows"}</definedName>
    <definedName name="new.network">{#N/A,#N/A,FALSE,"II.General ";#N/A,#N/A,FALSE,"III.Plan Design";#N/A,#N/A,FALSE,"IV.Delivery System";#N/A,#N/A,FALSE,"V.Reimbursement";#N/A,#N/A,FALSE,"VI.Manage-Satisf.";#N/A,#N/A,FALSE,"VII. &amp;VIII. Other";#N/A,#N/A,FALSE,"Appendix 2";#N/A,#N/A,FALSE,"Appendix 3a";#N/A,#N/A,FALSE,"Appendix 3b";#N/A,#N/A,FALSE,"Appendix 3b(cont.)"}</definedName>
    <definedName name="newa">{"COM1996",#N/A,FALSE,"ANNUAL COMMISSIONS";"COM1997",#N/A,FALSE,"ANNUAL COMMISSIONS"}</definedName>
    <definedName name="newb">{"COM1996",#N/A,FALSE,"ANNUAL COMMISSIONS";"COM1997",#N/A,FALSE,"ANNUAL COMMISSIONS"}</definedName>
    <definedName name="newd">{"COM1996",#N/A,FALSE,"ANNUAL COMMISSIONS";"COM1997",#N/A,FALSE,"ANNUAL COMMISSIONS"}</definedName>
    <definedName name="newe">{"COM1996",#N/A,FALSE,"ANNUAL COMMISSIONS";"COM1997",#N/A,FALSE,"ANNUAL COMMISSIONS"}</definedName>
    <definedName name="newnewnew">{"COM1996",#N/A,FALSE,"ANNUAL COMMISSIONS";"COM1997",#N/A,FALSE,"ANNUAL COMMISSIONS"}</definedName>
    <definedName name="newnewnewnew">{"COM1996",#N/A,FALSE,"ANNUAL COMMISSIONS";"COM1997",#N/A,FALSE,"ANNUAL COMMISSIONS"}</definedName>
    <definedName name="newview">{#N/A,#N/A,FALSE,"Summary";#N/A,#N/A,FALSE,"Signatures";#N/A,#N/A,FALSE,"FL Current";#N/A,#N/A,FALSE,"Assumptions";#N/A,#N/A,FALSE,"Assumptions";#N/A,#N/A,FALSE,"Assumptions";#N/A,#N/A,FALSE,"FL Last";#N/A,#N/A,FALSE,"FL Orig";#N/A,#N/A,FALSE,"C to G Explain"}</definedName>
    <definedName name="newview2">{#N/A,#N/A,FALSE,"Summary";#N/A,#N/A,FALSE,"Signatures";#N/A,#N/A,FALSE,"FL Current";#N/A,#N/A,FALSE,"Assumptions";#N/A,#N/A,FALSE,"Assumptions";#N/A,#N/A,FALSE,"Assumptions";#N/A,#N/A,FALSE,"FL Last";#N/A,#N/A,FALSE,"FL Orig";#N/A,#N/A,FALSE,"C to G Explain"}</definedName>
    <definedName name="newview2a">{"Cover Page",#N/A,TRUE,"Cover";"Strategy",#N/A,TRUE,"Strategy";"Financial Summary",#N/A,TRUE,"Summary";"Signatures",#N/A,TRUE,"Signatures";"FL Current",#N/A,TRUE,"FL Current";#N/A,#N/A,TRUE,"Capital";"FL Assum1",#N/A,TRUE,"Assumptions";"FL Assum2",#N/A,TRUE,"Assumptions";"FL Assum3",#N/A,TRUE,"Assumptions";"FL Last",#N/A,TRUE,"FL Last";#N/A,#N/A,TRUE,"FL Orig";#N/A,#N/A,TRUE,"C to G Explain";#N/A,#N/A,TRUE,"Tornado";#N/A,#N/A,TRUE,"Sensitivity";#N/A,#N/A,TRUE,"Alt View"}</definedName>
    <definedName name="newview2b">{"Cover Page",#N/A,TRUE,"Cover";"Strategy",#N/A,TRUE,"Strategy";"Financial Summary",#N/A,TRUE,"Summary";"Signatures",#N/A,TRUE,"Signatures";"FL Current",#N/A,TRUE,"FL Current";#N/A,#N/A,TRUE,"Capital";"FL Assum1",#N/A,TRUE,"Assumptions";"FL Assum2",#N/A,TRUE,"Assumptions";"FL Assum3",#N/A,TRUE,"Assumptions";"FL Last",#N/A,TRUE,"FL Last";#N/A,#N/A,TRUE,"FL Orig";#N/A,#N/A,TRUE,"C to G Explain";#N/A,#N/A,TRUE,"Tornado";#N/A,#N/A,TRUE,"Sensitivity";#N/A,#N/A,TRUE,"Alt View"}</definedName>
    <definedName name="newview3">{#N/A,#N/A,FALSE,"Summary";#N/A,#N/A,FALSE,"Signatures";#N/A,#N/A,FALSE,"FL Current";#N/A,#N/A,FALSE,"Assumptions";#N/A,#N/A,FALSE,"Assumptions";#N/A,#N/A,FALSE,"Assumptions";#N/A,#N/A,FALSE,"FL Last";#N/A,#N/A,FALSE,"FL Orig";#N/A,#N/A,FALSE,"C to G Explain"}</definedName>
    <definedName name="newview3a">{#N/A,#N/A,FALSE,"Summary";#N/A,#N/A,FALSE,"Signatures";#N/A,#N/A,FALSE,"FL Current";#N/A,#N/A,FALSE,"Assumptions";#N/A,#N/A,FALSE,"Assumptions";#N/A,#N/A,FALSE,"Assumptions";#N/A,#N/A,FALSE,"FL Last";#N/A,#N/A,FALSE,"FL Orig";#N/A,#N/A,FALSE,"C to G Explain"}</definedName>
    <definedName name="newview3b">{#N/A,#N/A,FALSE,"Summary";#N/A,#N/A,FALSE,"Signatures";#N/A,#N/A,FALSE,"FL Current";#N/A,#N/A,FALSE,"Assumptions";#N/A,#N/A,FALSE,"Assumptions";#N/A,#N/A,FALSE,"Assumptions";#N/A,#N/A,FALSE,"FL Last";#N/A,#N/A,FALSE,"FL Orig";#N/A,#N/A,FALSE,"C to G Explain"}</definedName>
    <definedName name="newz">{"COM1996",#N/A,FALSE,"ANNUAL COMMISSIONS";"COM1997",#N/A,FALSE,"ANNUAL COMMISSIONS"}</definedName>
    <definedName name="nnnnnnn">{#N/A,#N/A,TRUE,"TS";#N/A,#N/A,TRUE,"Combo";#N/A,#N/A,TRUE,"FAIR";#N/A,#N/A,TRUE,"RBC";#N/A,#N/A,TRUE,"xxxx"}</definedName>
    <definedName name="NO">{"'Sheet1'!$A$1:$J$121"}</definedName>
    <definedName name="noname">{"TOP",#N/A,TRUE,"TRIPLE OPTION EXPERIENCE";"actives",#N/A,TRUE,"TRIPLE OPTION EXPERIENCE";"experience",#N/A,TRUE,"TRIPLE OPTION EXPERIENCE";"Outacomp",#N/A,TRUE,"FEE FOR SERVICE EXPERIENCE ";"Outacomp",#N/A,TRUE,"FEE FOR SERVICE EXPERIENCE ";"Outret",#N/A,TRUE,"FEE FOR SERVICE EXPERIENCE ";"Outact",#N/A,TRUE,"FEE FOR SERVICE EXPERIENCE ";"OutRcomp",#N/A,TRUE,"FEE FOR SERVICE EXPERIENCE ";"Outact",#N/A,TRUE,"FEE FOR SERVICE EXPERIENCE ";"OutRcomp",#N/A,TRUE,"FEE FOR SERVICE EXPERIENCE ";"Outret",#N/A,TRUE,"FEE FOR SERVICE EXPERIENCE ";"actives",#N/A,TRUE,"TRIPLE OPTION EXPERIENCE";"TOP",#N/A,TRUE,"TRIPLE OPTION EXPERIENCE"}</definedName>
    <definedName name="noname2">{"TOP",#N/A,TRUE,"TRIPLE OPTION EXPERIENCE";"actives",#N/A,TRUE,"TRIPLE OPTION EXPERIENCE";"experience",#N/A,TRUE,"TRIPLE OPTION EXPERIENCE";"Outacomp",#N/A,TRUE,"FEE FOR SERVICE EXPERIENCE ";"Outacomp",#N/A,TRUE,"FEE FOR SERVICE EXPERIENCE ";"Outret",#N/A,TRUE,"FEE FOR SERVICE EXPERIENCE ";"Outact",#N/A,TRUE,"FEE FOR SERVICE EXPERIENCE ";"OutRcomp",#N/A,TRUE,"FEE FOR SERVICE EXPERIENCE ";"Outact",#N/A,TRUE,"FEE FOR SERVICE EXPERIENCE ";"OutRcomp",#N/A,TRUE,"FEE FOR SERVICE EXPERIENCE ";"Outret",#N/A,TRUE,"FEE FOR SERVICE EXPERIENCE ";"actives",#N/A,TRUE,"TRIPLE OPTION EXPERIENCE";"TOP",#N/A,TRUE,"TRIPLE OPTION EXPERIENCE"}</definedName>
    <definedName name="noname3">{"TOP",#N/A,TRUE,"TRIPLE OPTION EXPERIENCE";"actives",#N/A,TRUE,"TRIPLE OPTION EXPERIENCE";"experience",#N/A,TRUE,"TRIPLE OPTION EXPERIENCE";"Outacomp",#N/A,TRUE,"FEE FOR SERVICE EXPERIENCE ";"Outacomp",#N/A,TRUE,"FEE FOR SERVICE EXPERIENCE ";"Outret",#N/A,TRUE,"FEE FOR SERVICE EXPERIENCE ";"Outact",#N/A,TRUE,"FEE FOR SERVICE EXPERIENCE ";"OutRcomp",#N/A,TRUE,"FEE FOR SERVICE EXPERIENCE ";"Outact",#N/A,TRUE,"FEE FOR SERVICE EXPERIENCE ";"OutRcomp",#N/A,TRUE,"FEE FOR SERVICE EXPERIENCE ";"Outret",#N/A,TRUE,"FEE FOR SERVICE EXPERIENCE ";"actives",#N/A,TRUE,"TRIPLE OPTION EXPERIENCE";"TOP",#N/A,TRUE,"TRIPLE OPTION EXPERIENCE"}</definedName>
    <definedName name="NoteTextNames">{"Text 9";"Text 10";"Text 11";"Text 12"}</definedName>
    <definedName name="old">{"Period 5 Income Statements",#N/A,FALSE,"Income Statement";"Period 5 Balance Sheets",#N/A,FALSE,"Balance Sheet";"Period 5 Cashflow Statements",#N/A,FALSE,"Cashflow Statement";"Period 5 Financial Ratios",#N/A,FALSE,"Financial Ratios"}</definedName>
    <definedName name="OO_Book_Settings_AllowResize">"0"</definedName>
    <definedName name="OO_Book_Settings_BGColor">""</definedName>
    <definedName name="OO_Book_Settings_CellBGColor">""</definedName>
    <definedName name="OO_Book_Settings_Destination">"\\cdsrv3\TM1\TM1WebFolder\Reports\Mfg Income Statement by Cost Center.xml"</definedName>
    <definedName name="OO_Book_Settings_Footer">""</definedName>
    <definedName name="OO_Book_Settings_Header">""</definedName>
    <definedName name="OO_Book_Settings_HorizontalCenter">"0"</definedName>
    <definedName name="OO_Book_Settings_IgnoreNoPublishWarning">"0"</definedName>
    <definedName name="OO_Book_Settings_Menu">"Menu:All.dim"</definedName>
    <definedName name="OO_Book_Settings_MenuType">"Dim"</definedName>
    <definedName name="OO_Book_Settings_RecalOnDropDownChange">"1"</definedName>
    <definedName name="OO_Book_Settings_RecalOnInputCellChange">"0"</definedName>
    <definedName name="OO_Book_Settings_SynchDestination">"1"</definedName>
    <definedName name="OO_Book_Settings_TBExport">"1"</definedName>
    <definedName name="OO_Book_Settings_TBPaste">"1"</definedName>
    <definedName name="OO_Book_Settings_TBUpdate">"1"</definedName>
    <definedName name="OO_Book_Settings_TBWorksheets">"0"</definedName>
    <definedName name="OO_Book_Settings_TBZoomIn">"1"</definedName>
    <definedName name="OO_Book_Settings_TBZoomOut">"1"</definedName>
    <definedName name="OO_Book_Settings_Toolbar">"1"</definedName>
    <definedName name="OO_Book_Settings_UpdateButton">""</definedName>
    <definedName name="OO_Book_Settings_UseNamedRanges">"1"</definedName>
    <definedName name="OO_Book_Settings_UseWorkbookSettings">"0"</definedName>
    <definedName name="OO_Book_Settings_WorksheetTabs">"0"</definedName>
    <definedName name="ooo">{"Group Benefit Overview",#N/A,TRUE,"mblank";"Rate Summary",#N/A,TRUE,"mblank";"Census and Manual Rates",#N/A,TRUE,"mblank";"Site Rates",#N/A,TRUE,"mblank";"Experience Rates 1",#N/A,TRUE,"mblank";"Experience Rates 2",#N/A,TRUE,"mblank";"Summary of Rate Action",#N/A,TRUE,"mblank";"Employer Reports",#N/A,TRUE,"mblank"}</definedName>
    <definedName name="otherb">{"COM1996",#N/A,FALSE,"ANNUAL COMMISSIONS";"COM1997",#N/A,FALSE,"ANNUAL COMMISSIONS"}</definedName>
    <definedName name="p.kh">{#N/A,#N/A,FALSE,"Heat";#N/A,#N/A,FALSE,"DCF";#N/A,#N/A,FALSE,"LBO";#N/A,#N/A,FALSE,"A";#N/A,#N/A,FALSE,"C";#N/A,#N/A,FALSE,"impd";#N/A,#N/A,FALSE,"Accr-Dilu"}</definedName>
    <definedName name="PL5YRP">{"ebitda",#N/A,FALSE,"EBITDA";"consolidated",#N/A,FALSE,"CCC PL";"divisions",#N/A,FALSE,"Divisions"}</definedName>
    <definedName name="ploi">{#N/A,#N/A,FALSE,"Assump2";#N/A,#N/A,FALSE,"Income2";#N/A,#N/A,FALSE,"Balance2";#N/A,#N/A,FALSE,"DCF Filter";#N/A,#N/A,FALSE,"Trans Assump2";#N/A,#N/A,FALSE,"Combined Income2";#N/A,#N/A,FALSE,"Combined Balance2"}</definedName>
    <definedName name="pp">{"Group Benefit Overview",#N/A,TRUE,"mblank";"Rate Summary",#N/A,TRUE,"mblank";"Census and Manual Rates",#N/A,TRUE,"mblank";"Site Rates",#N/A,TRUE,"mblank";"Experience Rates 1",#N/A,TRUE,"mblank";"Experience Rates 2",#N/A,TRUE,"mblank";"Summary of Rate Action",#N/A,TRUE,"mblank";"Employer Reports",#N/A,TRUE,"mblank"}</definedName>
    <definedName name="PremiumPaidSUmmary">{#N/A,#N/A,FALSE,"Projections";#N/A,#N/A,FALSE,"Multiples Valuation";#N/A,#N/A,FALSE,"LBO";#N/A,#N/A,FALSE,"Multiples_Sensitivity";#N/A,#N/A,FALSE,"Summary"}</definedName>
    <definedName name="q">{#N/A,#N/A,FALSE,"Projections";#N/A,#N/A,FALSE,"Multiples Valuation";#N/A,#N/A,FALSE,"LBO";#N/A,#N/A,FALSE,"Multiples_Sensitivity";#N/A,#N/A,FALSE,"Summary"}</definedName>
    <definedName name="qe5yh">{#N/A,#N/A,FALSE,"Summary";#N/A,#N/A,FALSE,"Projections";#N/A,#N/A,FALSE,"Mkt Mults";#N/A,#N/A,FALSE,"DCF";#N/A,#N/A,FALSE,"Accr Dil";#N/A,#N/A,FALSE,"PIC LBO";#N/A,#N/A,FALSE,"MULT10_4";#N/A,#N/A,FALSE,"CBI LBO"}</definedName>
    <definedName name="qw">{#N/A,#N/A,FALSE,"Pooling";#N/A,#N/A,FALSE,"income";#N/A,#N/A,FALSE,"valuation"}</definedName>
    <definedName name="qwe">{#N/A,#N/A,FALSE,"Projections";#N/A,#N/A,FALSE,"Multiples Valuation";#N/A,#N/A,FALSE,"LBO";#N/A,#N/A,FALSE,"Multiples_Sensitivity";#N/A,#N/A,FALSE,"Summary"}</definedName>
    <definedName name="qwq">"c4444"</definedName>
    <definedName name="ray">{#N/A,#N/A,FALSE,"Contents";#N/A,#N/A,FALSE,"Cash";#N/A,#N/A,FALSE,"Accts Rec";#N/A,#N/A,FALSE,"Prepaids &amp; Other";#N/A,#N/A,FALSE,"Property &amp; Equip";#N/A,#N/A,FALSE,"Property &amp; Equip ytd";#N/A,#N/A,FALSE,"Other Assets";#N/A,#N/A,FALSE,"AP Trade";#N/A,#N/A,FALSE,"Deferred Rev-ST";#N/A,#N/A,FALSE,"Accrued Payroll &amp; Benefits";#N/A,#N/A,FALSE,"Accrued Taxes Payable";#N/A,#N/A,FALSE,"Accounts Payable Other";#N/A,#N/A,FALSE,"Deferred Revenue";#N/A,#N/A,FALSE,"Notes Payable";#N/A,#N/A,FALSE,"Equity"}</definedName>
    <definedName name="Recap">{#N/A,#N/A,FALSE,"IPO";#N/A,#N/A,FALSE,"DCF";#N/A,#N/A,FALSE,"LBO";#N/A,#N/A,FALSE,"MULT_VAL";#N/A,#N/A,FALSE,"Status Quo";#N/A,#N/A,FALSE,"Recap"}</definedName>
    <definedName name="ReportGroup">0</definedName>
    <definedName name="resources">{#N/A,#N/A,FALSE,"Assessment";#N/A,#N/A,FALSE,"Staffing";#N/A,#N/A,FALSE,"Hires";#N/A,#N/A,FALSE,"Assumptions"}</definedName>
    <definedName name="Retail">{#N/A,#N/A,FALSE,"Summary";#N/A,#N/A,FALSE,"Signatures";#N/A,#N/A,FALSE,"FL Current";#N/A,#N/A,FALSE,"Assumptions";#N/A,#N/A,FALSE,"Assumptions";#N/A,#N/A,FALSE,"Assumptions";#N/A,#N/A,FALSE,"FL Last";#N/A,#N/A,FALSE,"FL Orig";#N/A,#N/A,FALSE,"C to G Explain"}</definedName>
    <definedName name="retyu">{#N/A,#N/A,FALSE,"AD_Purchase";#N/A,#N/A,FALSE,"Credit";#N/A,#N/A,FALSE,"PF Acquisition";#N/A,#N/A,FALSE,"PF Offering"}</definedName>
    <definedName name="rfgg">{#N/A,#N/A,FALSE,"sum-don";#N/A,#N/A,FALSE,"inc-don"}</definedName>
    <definedName name="rt">{#N/A,#N/A,FALSE,"Second";#N/A,#N/A,FALSE,"ownership";#N/A,#N/A,FALSE,"Valuation";#N/A,#N/A,FALSE,"Eqiv";#N/A,#N/A,FALSE,"Mults";#N/A,#N/A,FALSE,"ISCG Graphics"}</definedName>
    <definedName name="ry">{#N/A,#N/A,FALSE,"Contents";#N/A,#N/A,FALSE,"Cash";#N/A,#N/A,FALSE,"Accts Rec";#N/A,#N/A,FALSE,"Prepaids &amp; Other";#N/A,#N/A,FALSE,"Property &amp; Equip";#N/A,#N/A,FALSE,"Property &amp; Equip ytd";#N/A,#N/A,FALSE,"Other Assets";#N/A,#N/A,FALSE,"AP Trade";#N/A,#N/A,FALSE,"Deferred Rev-ST";#N/A,#N/A,FALSE,"Accrued Payroll &amp; Benefits";#N/A,#N/A,FALSE,"Accrued Taxes Payable";#N/A,#N/A,FALSE,"Accounts Payable Other";#N/A,#N/A,FALSE,"Deferred Revenue";#N/A,#N/A,FALSE,"Notes Payable";#N/A,#N/A,FALSE,"Equity"}</definedName>
    <definedName name="s">{"page1",#N/A,FALSE,"GIRLBO";"page2",#N/A,FALSE,"GIRLBO";"page3",#N/A,FALSE,"GIRLBO";"page4",#N/A,FALSE,"GIRLBO";"page5",#N/A,FALSE,"GIRLBO"}</definedName>
    <definedName name="sa">{#N/A,#N/A,FALSE,"IPO";#N/A,#N/A,FALSE,"DCF";#N/A,#N/A,FALSE,"LBO";#N/A,#N/A,FALSE,"MULT_VAL";#N/A,#N/A,FALSE,"Status Quo";#N/A,#N/A,FALSE,"Recap"}</definedName>
    <definedName name="saa">{"rtn",#N/A,FALSE,"RTN";"tables",#N/A,FALSE,"RTN";"cf",#N/A,FALSE,"CF";"stats",#N/A,FALSE,"Stats";"prop",#N/A,FALSE,"Prop"}</definedName>
    <definedName name="saf">{#N/A,#N/A,FALSE,"Projections";#N/A,#N/A,FALSE,"Contribution_Stock";#N/A,#N/A,FALSE,"PF_Combo_Stock";#N/A,#N/A,FALSE,"Projections";#N/A,#N/A,FALSE,"Contribution_Cash";#N/A,#N/A,FALSE,"PF_Combo_Cash";#N/A,#N/A,FALSE,"IPO_Cash"}</definedName>
    <definedName name="SAPBEXhrIndnt">"Wide"</definedName>
    <definedName name="SAPsysID">"708C5W7SBKP804JT78WJ0JNKI"</definedName>
    <definedName name="SAPwbID">"ARS"</definedName>
    <definedName name="sas">{"Outflow 1",#N/A,FALSE,"Outflows-Inflows";"Outflow 2",#N/A,FALSE,"Outflows-Inflows";"Inflow 1",#N/A,FALSE,"Outflows-Inflows";"Inflow 2",#N/A,FALSE,"Outflows-Inflows"}</definedName>
    <definedName name="scott">{#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sd">{#N/A,#N/A,FALSE,"IPO";#N/A,#N/A,FALSE,"DCF";#N/A,#N/A,FALSE,"LBO";#N/A,#N/A,FALSE,"MULT_VAL";#N/A,#N/A,FALSE,"Status Quo";#N/A,#N/A,FALSE,"Recap"}</definedName>
    <definedName name="sda">{#N/A,#N/A,FALSE,"TS";#N/A,#N/A,FALSE,"Combo";#N/A,#N/A,FALSE,"FAIR";#N/A,#N/A,FALSE,"RBC";#N/A,#N/A,FALSE,"xxxx";#N/A,#N/A,FALSE,"A_D";#N/A,#N/A,FALSE,"WACC";#N/A,#N/A,FALSE,"DCF";#N/A,#N/A,FALSE,"LBO";#N/A,#N/A,FALSE,"AcqMults";#N/A,#N/A,FALSE,"CompMults"}</definedName>
    <definedName name="sdf">{#N/A,#N/A,FALSE,"Adj Proj";#N/A,#N/A,FALSE,"Sheet1";#N/A,#N/A,FALSE,"LBO";#N/A,#N/A,FALSE,"LBOMER";#N/A,#N/A,FALSE,"WACC";#N/A,#N/A,FALSE,"DCF";#N/A,#N/A,FALSE,"DCFMER";#N/A,#N/A,FALSE,"Pooling";#N/A,#N/A,FALSE,"income";#N/A,#N/A,FALSE,"Offer"}</definedName>
    <definedName name="sdfasdfsd">{TRUE,TRUE,-1.25,-15.5,604.5,369,FALSE,FALSE,TRUE,TRUE,0,1,83,1,38,4,5,4,TRUE,TRUE,3,TRUE,1,TRUE,75,"Swvu.inputs._.raw._.data.","ACwvu.inputs._.raw._.data.",#N/A,FALSE,FALSE,0.5,0.5,0.5,0.5,2,"&amp;F","&amp;A&amp;RPage &amp;P",FALSE,FALSE,FALSE,FALSE,1,60,#N/A,#N/A,"=R1C61:R53C89","=C1:C5",#N/A,#N/A,FALSE,FALSE,FALSE,1,600,600,FALSE,FALSE,TRUE,TRUE,TRUE}</definedName>
    <definedName name="sdfass">{"Outflow 1",#N/A,FALSE,"Outflows-Inflows";"Outflow 2",#N/A,FALSE,"Outflows-Inflows";"Inflow 1",#N/A,FALSE,"Outflows-Inflows";"Inflow 2",#N/A,FALSE,"Outflows-Inflows"}</definedName>
    <definedName name="sdfd">{"Group Benefit Overview",#N/A,TRUE,"mblank";"Rate Summary",#N/A,TRUE,"mblank";"Census and Manual Rates",#N/A,TRUE,"mblank";"Site Rates",#N/A,TRUE,"mblank";"Experience Rates 1",#N/A,TRUE,"mblank";"Experience Rates 2",#N/A,TRUE,"mblank";"Summary of Rate Action",#N/A,TRUE,"mblank";"Employer Reports",#N/A,TRUE,"mblank"}</definedName>
    <definedName name="sdfds">{"Group Benefit Overview",#N/A,TRUE,"mblank";"Rate Summary",#N/A,TRUE,"mblank";"Census and Manual Rates",#N/A,TRUE,"mblank";"Site Rates",#N/A,TRUE,"mblank";"Experience Rates 1",#N/A,TRUE,"mblank";"Experience Rates 2",#N/A,TRUE,"mblank";"Summary of Rate Action",#N/A,TRUE,"mblank";"Employer Reports",#N/A,TRUE,"mblank"}</definedName>
    <definedName name="sdfs">{#N/A,#N/A,FALSE,"Projections";#N/A,#N/A,FALSE,"Multiples Valuation";#N/A,#N/A,FALSE,"LBO";#N/A,#N/A,FALSE,"Multiples_Sensitivity";#N/A,#N/A,FALSE,"Summary"}</definedName>
    <definedName name="sdfsd">{"Group Benefit Overview",#N/A,TRUE,"mblank";"Rate Summary",#N/A,TRUE,"mblank";"Census and Manual Rates",#N/A,TRUE,"mblank";"Site Rates",#N/A,TRUE,"mblank";"Experience Rates 1",#N/A,TRUE,"mblank";"Experience Rates 2",#N/A,TRUE,"mblank";"Summary of Rate Action",#N/A,TRUE,"mblank";"Employer Reports",#N/A,TRUE,"mblank"}</definedName>
    <definedName name="sdhdhfdfhh">{#N/A,#N/A,FALSE,"Balance Sheet";#N/A,#N/A,FALSE,"Income Statement";#N/A,#N/A,FALSE,"Changes in Financial Position"}</definedName>
    <definedName name="sencount">1</definedName>
    <definedName name="Sheet2">{#N/A,#N/A,FALSE,"Adj Proj";#N/A,#N/A,FALSE,"Sheet1";#N/A,#N/A,FALSE,"LBO";#N/A,#N/A,FALSE,"LBOMER";#N/A,#N/A,FALSE,"WACC";#N/A,#N/A,FALSE,"DCF";#N/A,#N/A,FALSE,"DCFMER";#N/A,#N/A,FALSE,"Pooling";#N/A,#N/A,FALSE,"income";#N/A,#N/A,FALSE,"Offer"}</definedName>
    <definedName name="Sheet3">{#N/A,#N/A,FALSE,"Projections";#N/A,#N/A,FALSE,"Multiples Valuation";#N/A,#N/A,FALSE,"LBO";#N/A,#N/A,FALSE,"Multiples_Sensitivity";#N/A,#N/A,FALSE,"Summary"}</definedName>
    <definedName name="Sheet4">{#N/A,#N/A,FALSE,"Projections";#N/A,#N/A,FALSE,"Multiples Valuation";#N/A,#N/A,FALSE,"LBO";#N/A,#N/A,FALSE,"Multiples_Sensitivity";#N/A,#N/A,FALSE,"Summary"}</definedName>
    <definedName name="Sheet6">{#N/A,#N/A,FALSE,"Projections";#N/A,#N/A,FALSE,"Multiples Valuation";#N/A,#N/A,FALSE,"LBO";#N/A,#N/A,FALSE,"Multiples_Sensitivity";#N/A,#N/A,FALSE,"Summary"}</definedName>
    <definedName name="SleepmasterIncome">{#N/A,#N/A,FALSE,"TS";#N/A,#N/A,FALSE,"Combo";#N/A,#N/A,FALSE,"FAIR";#N/A,#N/A,FALSE,"RBC";#N/A,#N/A,FALSE,"xxxx";#N/A,#N/A,FALSE,"A_D";#N/A,#N/A,FALSE,"WACC";#N/A,#N/A,FALSE,"DCF";#N/A,#N/A,FALSE,"LBO";#N/A,#N/A,FALSE,"AcqMults";#N/A,#N/A,FALSE,"CompMults"}</definedName>
    <definedName name="SLEVIN">{"SUMMARY",#N/A,TRUE,"RIGGIN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SMPS">{#N/A,#N/A,FALSE,"AD_Purchase";#N/A,#N/A,FALSE,"Credit";#N/A,#N/A,FALSE,"PF Acquisition";#N/A,#N/A,FALSE,"PF Offering"}</definedName>
    <definedName name="solver_cvg">0.001</definedName>
    <definedName name="solver_drv">1</definedName>
    <definedName name="solver_est">1</definedName>
    <definedName name="solver_itr">100</definedName>
    <definedName name="solver_lin">0</definedName>
    <definedName name="solver_neg">2</definedName>
    <definedName name="solver_num">0</definedName>
    <definedName name="solver_nwt">1</definedName>
    <definedName name="solver_pre">0.000001</definedName>
    <definedName name="solver_scl">2</definedName>
    <definedName name="solver_sho">2</definedName>
    <definedName name="solver_tim">100</definedName>
    <definedName name="solver_tol">0.05</definedName>
    <definedName name="solver_typ">3</definedName>
    <definedName name="solver_val">0.6</definedName>
    <definedName name="ss">{#N/A,#N/A,FALSE,"Debt Accr";#N/A,#N/A,FALSE,"Stock Accr";#N/A,#N/A,FALSE,"Debt Stock Accr"}</definedName>
    <definedName name="ssss">{#N/A,#N/A,FALSE,"Proj. Summary FS";#N/A,#N/A,FALSE,"Proj. Detail IS";#N/A,#N/A,FALSE,"Proj. Detail BS";#N/A,#N/A,FALSE,"Proj. Detail CF";#N/A,#N/A,FALSE,"Proj. Detail % IS";#N/A,#N/A,FALSE,"Covenants and Census";#N/A,#N/A,FALSE,"Mo. Summary FS";#N/A,#N/A,FALSE,"Mo. Summary IS";#N/A,#N/A,FALSE,"Mo. Summary BS";#N/A,#N/A,FALSE,"Mo. Summary CF";#N/A,#N/A,FALSE,"Mo. Summary % IS";#N/A,#N/A,FALSE,"Mo. Sum. Covenants";#N/A,#N/A,FALSE,"Mo-YTD Summary IS ";#N/A,#N/A,FALSE,"Quarterly  Consol.";#N/A,#N/A,FALSE,"Monthly Consol.";#N/A,#N/A,FALSE,"Y E Projection"}</definedName>
    <definedName name="staffing2">{#N/A,#N/A,FALSE,"Assessment";#N/A,#N/A,FALSE,"Staffing";#N/A,#N/A,FALSE,"Hires";#N/A,#N/A,FALSE,"Assumptions"}</definedName>
    <definedName name="Staffing3">{#N/A,#N/A,FALSE,"Assessment";#N/A,#N/A,FALSE,"Staffing";#N/A,#N/A,FALSE,"Hires";#N/A,#N/A,FALSE,"Assumptions"}</definedName>
    <definedName name="Summary">{#N/A,#N/A,FALSE,"Projections";#N/A,#N/A,FALSE,"AccrDil";#N/A,#N/A,FALSE,"PurchPriMult";#N/A,#N/A,FALSE,"Mults7_13";#N/A,#N/A,FALSE,"Mkt Mults";#N/A,#N/A,FALSE,"Acq Mults";#N/A,#N/A,FALSE,"StockPrices";#N/A,#N/A,FALSE,"Prem Paid";#N/A,#N/A,FALSE,"DCF";#N/A,#N/A,FALSE,"AUTO";#N/A,#N/A,FALSE,"Relative Trading";#N/A,#N/A,FALSE,"Mkt Val";#N/A,#N/A,FALSE,"Acq Val"}</definedName>
    <definedName name="SUMMARY_BOOK">{"page1",#N/A,FALSE,"GIRLBO";"page2",#N/A,FALSE,"GIRLBO";"page3",#N/A,FALSE,"GIRLBO";"page4",#N/A,FALSE,"GIRLBO";"page5",#N/A,FALSE,"GIRLBO"}</definedName>
    <definedName name="Summary2">{#N/A,#N/A,FALSE,"FACTSHEETS";#N/A,#N/A,FALSE,"pump";#N/A,#N/A,FALSE,"filter"}</definedName>
    <definedName name="TargetDCF2">{#N/A,#N/A,FALSE,"Sheet1"}</definedName>
    <definedName name="temp">{#N/A,#N/A,TRUE,"FD II Portfolio Summary";#N/A,#N/A,TRUE,"Fd II Cap. Position ";#N/A,#N/A,TRUE,"BV Valuation";#N/A,#N/A,TRUE,"FV Valuation";#N/A,#N/A,TRUE,"Valuation Change";#N/A,#N/A,TRUE,"Weasler";#N/A,#N/A,TRUE,"Weasler val";#N/A,#N/A,TRUE,"J Chain";#N/A,#N/A,TRUE,"J Chain Val";#N/A,#N/A,TRUE,"Monona";#N/A,#N/A,TRUE,"Monona Val";#N/A,#N/A,TRUE,"DSI";#N/A,#N/A,TRUE,"DSI Val";#N/A,#N/A,TRUE,"Temple";#N/A,#N/A,TRUE,"Temple Val";#N/A,#N/A,TRUE,"JRI";#N/A,#N/A,TRUE,"NDS ";#N/A,#N/A,TRUE,"Stronghaven";#N/A,#N/A,TRUE,"Connor";#N/A,#N/A,TRUE,"HWC"}</definedName>
    <definedName name="Temp_2">{#N/A,#N/A,FALSE,"Assessment";#N/A,#N/A,FALSE,"Staffing";#N/A,#N/A,FALSE,"Hires";#N/A,#N/A,FALSE,"Assumptions"}</definedName>
    <definedName name="Temp_3">{#N/A,#N/A,FALSE,"Assessment";#N/A,#N/A,FALSE,"Staffing";#N/A,#N/A,FALSE,"Hires";#N/A,#N/A,FALSE,"Assumptions"}</definedName>
    <definedName name="temp1">{#N/A,#N/A,TRUE,"BV Valuation II";#N/A,#N/A,TRUE,"FV Valuation";#N/A,#N/A,TRUE,"Fd II Cap. Position ";#N/A,#N/A,TRUE,"JRI";#N/A,#N/A,TRUE,"Weasler";#N/A,#N/A,TRUE,"NDS ";#N/A,#N/A,TRUE,"J Chain";#N/A,#N/A,TRUE,"Monona";#N/A,#N/A,TRUE,"Stronghaven";#N/A,#N/A,TRUE,"Connor";#N/A,#N/A,TRUE,"DSI";#N/A,#N/A,TRUE,"HWC";#N/A,#N/A,TRUE,"Temple";#N/A,#N/A,TRUE,"F3 Bullets";#N/A,#N/A,TRUE,"FD II Portfolio Summary";#N/A,#N/A,TRUE,"BV Valuation";#N/A,#N/A,TRUE,"MV Valuation";#N/A,#N/A,TRUE,"Fd III Cap. Position ";#N/A,#N/A,TRUE,"Beacon";#N/A,#N/A,TRUE,"CII";#N/A,#N/A,TRUE,"MCA";#N/A,#N/A,TRUE,"Elm";#N/A,#N/A,TRUE,"Tharco";#N/A,#N/A,TRUE,"Dee H";#N/A,#N/A,TRUE,"Globe";#N/A,#N/A,TRUE,"Hunt Valve";#N/A,#N/A,TRUE,"KBA";#N/A,#N/A,TRUE,"Glassmaster";#N/A,#N/A,TRUE,"May";#N/A,#N/A,TRUE,"CBSA";#N/A,#N/A,TRUE,"ACE"}</definedName>
    <definedName name="temp2">{#N/A,#N/A,TRUE,"FD II Portfolio Summary";#N/A,#N/A,TRUE,"Fd II Cap. Position ";#N/A,#N/A,TRUE,"BV Valuation";#N/A,#N/A,TRUE,"FV Valuation";#N/A,#N/A,TRUE,"Valuation Change";#N/A,#N/A,TRUE,"Weasler";#N/A,#N/A,TRUE,"Weasler val";#N/A,#N/A,TRUE,"J Chain";#N/A,#N/A,TRUE,"J Chain Val";#N/A,#N/A,TRUE,"Monona";#N/A,#N/A,TRUE,"Monona Val";#N/A,#N/A,TRUE,"DSI";#N/A,#N/A,TRUE,"DSI Val";#N/A,#N/A,TRUE,"Temple";#N/A,#N/A,TRUE,"Temple Val";#N/A,#N/A,TRUE,"JRI";#N/A,#N/A,TRUE,"NDS ";#N/A,#N/A,TRUE,"Stronghaven";#N/A,#N/A,TRUE,"Connor";#N/A,#N/A,TRUE,"HWC"}</definedName>
    <definedName name="tempq">{#N/A,#N/A,TRUE,"BV Valuation II";#N/A,#N/A,TRUE,"FV Valuation";#N/A,#N/A,TRUE,"Fd II Cap. Position ";#N/A,#N/A,TRUE,"JRI";#N/A,#N/A,TRUE,"Weasler";#N/A,#N/A,TRUE,"NDS ";#N/A,#N/A,TRUE,"J Chain";#N/A,#N/A,TRUE,"Monona";#N/A,#N/A,TRUE,"Stronghaven";#N/A,#N/A,TRUE,"Connor";#N/A,#N/A,TRUE,"DSI";#N/A,#N/A,TRUE,"HWC";#N/A,#N/A,TRUE,"Temple";#N/A,#N/A,TRUE,"F3 Bullets";#N/A,#N/A,TRUE,"FD II Portfolio Summary";#N/A,#N/A,TRUE,"BV Valuation";#N/A,#N/A,TRUE,"MV Valuation";#N/A,#N/A,TRUE,"Fd III Cap. Position ";#N/A,#N/A,TRUE,"Beacon";#N/A,#N/A,TRUE,"CII";#N/A,#N/A,TRUE,"MCA";#N/A,#N/A,TRUE,"Elm";#N/A,#N/A,TRUE,"Tharco";#N/A,#N/A,TRUE,"Dee H";#N/A,#N/A,TRUE,"Globe";#N/A,#N/A,TRUE,"Hunt Valve";#N/A,#N/A,TRUE,"KBA";#N/A,#N/A,TRUE,"Glassmaster";#N/A,#N/A,TRUE,"May";#N/A,#N/A,TRUE,"CBSA";#N/A,#N/A,TRUE,"ACE"}</definedName>
    <definedName name="tempq2">{#N/A,#N/A,TRUE,"FD II Portfolio Summary";#N/A,#N/A,TRUE,"Fd II Cap. Position ";#N/A,#N/A,TRUE,"BV Valuation";#N/A,#N/A,TRUE,"FV Valuation";#N/A,#N/A,TRUE,"Valuation Change";#N/A,#N/A,TRUE,"Weasler";#N/A,#N/A,TRUE,"Weasler val";#N/A,#N/A,TRUE,"J Chain";#N/A,#N/A,TRUE,"J Chain Val";#N/A,#N/A,TRUE,"Monona";#N/A,#N/A,TRUE,"Monona Val";#N/A,#N/A,TRUE,"DSI";#N/A,#N/A,TRUE,"DSI Val";#N/A,#N/A,TRUE,"Temple";#N/A,#N/A,TRUE,"Temple Val";#N/A,#N/A,TRUE,"JRI";#N/A,#N/A,TRUE,"NDS ";#N/A,#N/A,TRUE,"Stronghaven";#N/A,#N/A,TRUE,"Connor";#N/A,#N/A,TRUE,"HWC"}</definedName>
    <definedName name="tempq3">{#N/A,#N/A,TRUE,"F3 Bullets";#N/A,#N/A,TRUE,"FD III Port Summ";#N/A,#N/A,TRUE,"BV Valuation";#N/A,#N/A,TRUE,"Fd III Cap. Position ";#N/A,#N/A,TRUE,"Beacon";#N/A,#N/A,TRUE,"Beacon (2)";#N/A,#N/A,TRUE,"CII";#N/A,#N/A,TRUE,"CII 2";#N/A,#N/A,TRUE,"MCA";#N/A,#N/A,TRUE,"Elm";#N/A,#N/A,TRUE,"Tharco";#N/A,#N/A,TRUE,"Dee H";#N/A,#N/A,TRUE,"Globe";#N/A,#N/A,TRUE,"Hunt Valve";#N/A,#N/A,TRUE,"KBA";#N/A,#N/A,TRUE,"Glassmaster";#N/A,#N/A,TRUE,"May"}</definedName>
    <definedName name="tempq4">{#N/A,#N/A,TRUE,"FD III Port Summ";#N/A,#N/A,TRUE,"Beacon";#N/A,#N/A,TRUE,"CII";#N/A,#N/A,TRUE,"MCA";#N/A,#N/A,TRUE,"Elm";#N/A,#N/A,TRUE,"Tharco";#N/A,#N/A,TRUE,"Dee H";#N/A,#N/A,TRUE,"Globe";#N/A,#N/A,TRUE,"Hunt Valve";#N/A,#N/A,TRUE,"KBA";#N/A,#N/A,TRUE,"Glassmaster";#N/A,#N/A,TRUE,"MLS";#N/A,#N/A,TRUE,"CBSA";#N/A,#N/A,TRUE,"ACE";#N/A,#N/A,TRUE,"United Central";#N/A,#N/A,TRUE,"Jakel";#N/A,#N/A,TRUE,"Lake City "}</definedName>
    <definedName name="tempq5">{#N/A,#N/A,TRUE,"F3 Bullets";#N/A,#N/A,TRUE,"FD III Port Summ";#N/A,#N/A,TRUE,"BV Valuation";#N/A,#N/A,TRUE,"MV Valuation";#N/A,#N/A,TRUE,"Fd III Cap. Position ";#N/A,#N/A,TRUE,"Beacon";#N/A,#N/A,TRUE,"CII";#N/A,#N/A,TRUE,"MCA";#N/A,#N/A,TRUE,"Elm";#N/A,#N/A,TRUE,"Tharco";#N/A,#N/A,TRUE,"Dee H";#N/A,#N/A,TRUE,"Globe";#N/A,#N/A,TRUE,"Hunt Valve";#N/A,#N/A,TRUE,"KBA";#N/A,#N/A,TRUE,"Glassmaster";#N/A,#N/A,TRUE,"May";#N/A,#N/A,TRUE,"ACE"}</definedName>
    <definedName name="tempq6">{#N/A,#N/A,TRUE,"FD IV Portfolio Summary ";#N/A,#N/A,TRUE,"Western";#N/A,#N/A,TRUE,"Kranson";#N/A,#N/A,TRUE,"ARC";#N/A,#N/A,TRUE,"Precise";#N/A,#N/A,TRUE,"WNA"}</definedName>
    <definedName name="tempq7">{#N/A,#N/A,TRUE,"FD II Portfolio Summary";#N/A,#N/A,TRUE,"Fd II Cap. Position ";#N/A,#N/A,TRUE,"BV Valuation";#N/A,#N/A,TRUE,"FV Valuation";#N/A,#N/A,TRUE,"Valuation Change";#N/A,#N/A,TRUE,"Weasler";#N/A,#N/A,TRUE,"Weasler val";#N/A,#N/A,TRUE,"J Chain";#N/A,#N/A,TRUE,"J Chain Val";#N/A,#N/A,TRUE,"Monona";#N/A,#N/A,TRUE,"Monona Val";#N/A,#N/A,TRUE,"DSI";#N/A,#N/A,TRUE,"DSI Val";#N/A,#N/A,TRUE,"Temple";#N/A,#N/A,TRUE,"Temple Val";#N/A,#N/A,TRUE,"JRI";#N/A,#N/A,TRUE,"NDS ";#N/A,#N/A,TRUE,"Stronghaven";#N/A,#N/A,TRUE,"Connor";#N/A,#N/A,TRUE,"HWC"}</definedName>
    <definedName name="tempq8">{#N/A,#N/A,TRUE," Bullets II";#N/A,#N/A,TRUE,"Fd II Cap. Position ";#N/A,#N/A,TRUE,"FD II Portfolio Summary";#N/A,#N/A,TRUE,"BV Valuation";#N/A,#N/A,TRUE,"FV Valuation";#N/A,#N/A,TRUE,"Valuation Change II";#N/A,#N/A,TRUE,"Utiliserve";#N/A,#N/A,TRUE,"Temple";#N/A,#N/A,TRUE,"JRI";#N/A,#N/A,TRUE,"Weasler";#N/A,#N/A,TRUE,"NDS ";#N/A,#N/A,TRUE,"Stronghaven";#N/A,#N/A,TRUE,"Connor";#N/A,#N/A,TRUE,"DSI";#N/A,#N/A,TRUE,"HWC";#N/A,#N/A,TRUE,"Bullets III";#N/A,#N/A,TRUE,"Fd III Cap. Position ";#N/A,#N/A,TRUE,"FD III Port Summ";#N/A,#N/A,TRUE,"BV Valuation (2)";#N/A,#N/A,TRUE,"MV Valuation";#N/A,#N/A,TRUE,"Valuation Change III";#N/A,#N/A,TRUE,"Globe";#N/A,#N/A,TRUE,"Beacon";#N/A,#N/A,TRUE,"CII";#N/A,#N/A,TRUE,"MCA";#N/A,#N/A,TRUE,"Elm";#N/A,#N/A,TRUE,"Tharco";#N/A,#N/A,TRUE,"Dee H";#N/A,#N/A,TRUE,"Hunt Valve";#N/A,#N/A,TRUE,"KBA";#N/A,#N/A,TRUE,"Glassmaster";#N/A,#N/A,TRUE,"MLS";#N/A,#N/A,TRUE,"CBSA";#N/A,#N/A,TRUE,"ACE";#N/A,#N/A,TRUE,"United Central";#N/A,#N/A,TRUE,"Jakel";#N/A,#N/A,TRUE,"Lake City ";#N/A,#N/A,TRUE,"Bullets IV";#N/A,#N/A,TRUE,"Fd IV Cap. Position  ";#N/A,#N/A,TRUE,"FD IV Portfolio Summary ";#N/A,#N/A,TRUE,"Fund IV BV  ";#N/A,#N/A,TRUE,"Western";#N/A,#N/A,TRUE,"Kranson"}</definedName>
    <definedName name="test1">{#N/A,#N/A,TRUE,"MAIN FT TERM";#N/A,#N/A,TRUE,"MCI  FT TERM ";#N/A,#N/A,TRUE,"OC12 EQV"}</definedName>
    <definedName name="TextRefCopyRangeCount">1</definedName>
    <definedName name="Total_Payment">scheduled_payment+extra_payment</definedName>
    <definedName name="tou">{#N/A,#N/A,TRUE,"TransPrcd 1";#N/A,#N/A,TRUE,"TransPrcd 2";#N/A,#N/A,TRUE,"TransPrcd 3"}</definedName>
    <definedName name="treeList">"00000000000000000000000000000000000000000000000000000000000000000000000000000000000000000000000000000000000000000000000000000000000000000000000000000000000000000000000000000000000000000000000000000000"</definedName>
    <definedName name="trial">{"Outflow 1",#N/A,FALSE,"Outflows-Inflows";"Outflow 2",#N/A,FALSE,"Outflows-Inflows";"Inflow 1",#N/A,FALSE,"Outflows-Inflows";"Inflow 2",#N/A,FALSE,"Outflows-Inflows"}</definedName>
    <definedName name="tttoot">{#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ty">{"Assumptions",#N/A,TRUE,"Assumptions";"Income",#N/A,TRUE,"Income";"Balance",#N/A,TRUE,"Balance"}</definedName>
    <definedName name="tyr">{#N/A,#N/A,FALSE,"AD_Purch";#N/A,#N/A,FALSE,"Projections";#N/A,#N/A,FALSE,"DCF";#N/A,#N/A,FALSE,"Mkt Val"}</definedName>
    <definedName name="tyryu">{#N/A,#N/A,FALSE,"Sheet1";#N/A,#N/A,FALSE,"Summary";#N/A,#N/A,FALSE,"proj1";#N/A,#N/A,FALSE,"proj2"}</definedName>
    <definedName name="uiknu">{#N/A,#N/A,FALSE,"HuscoCombined-Summ";#N/A,#N/A,FALSE,"HuscoCombined-Income";#N/A,#N/A,FALSE,"HuscoCombined-Offering";#N/A,#N/A,FALSE,"HuscoCombined-Split";#N/A,#N/A,FALSE,"HuscoCombined-Mults";#N/A,#N/A,FALSE,"Husco-Summ";#N/A,#N/A,FALSE,"Husco-Income";#N/A,#N/A,FALSE,"Husco-Offering";#N/A,#N/A,FALSE,"Husco-Split";#N/A,#N/A,FALSE,"Husco-Mults";#N/A,#N/A,FALSE,"Target-Income"}</definedName>
    <definedName name="United">{#N/A,#N/A,TRUE,"BV Valuation II";#N/A,#N/A,TRUE,"FV Valuation";#N/A,#N/A,TRUE,"Fd II Cap. Position ";#N/A,#N/A,TRUE,"JRI";#N/A,#N/A,TRUE,"Weasler";#N/A,#N/A,TRUE,"NDS ";#N/A,#N/A,TRUE,"J Chain";#N/A,#N/A,TRUE,"Monona";#N/A,#N/A,TRUE,"Stronghaven";#N/A,#N/A,TRUE,"Connor";#N/A,#N/A,TRUE,"DSI";#N/A,#N/A,TRUE,"HWC";#N/A,#N/A,TRUE,"Temple";#N/A,#N/A,TRUE,"F3 Bullets";#N/A,#N/A,TRUE,"FD II Portfolio Summary";#N/A,#N/A,TRUE,"BV Valuation";#N/A,#N/A,TRUE,"MV Valuation";#N/A,#N/A,TRUE,"Fd III Cap. Position ";#N/A,#N/A,TRUE,"Beacon";#N/A,#N/A,TRUE,"CII";#N/A,#N/A,TRUE,"MCA";#N/A,#N/A,TRUE,"Elm";#N/A,#N/A,TRUE,"Tharco";#N/A,#N/A,TRUE,"Dee H";#N/A,#N/A,TRUE,"Globe";#N/A,#N/A,TRUE,"Hunt Valve";#N/A,#N/A,TRUE,"KBA";#N/A,#N/A,TRUE,"Glassmaster";#N/A,#N/A,TRUE,"May";#N/A,#N/A,TRUE,"CBSA";#N/A,#N/A,TRUE,"ACE"}</definedName>
    <definedName name="UPDATESUMMARY">{#N/A,#N/A,FALSE,"FACTSHEETS";#N/A,#N/A,FALSE,"pump";#N/A,#N/A,FALSE,"filter"}</definedName>
    <definedName name="uu">{"Group Benefit Overview",#N/A,TRUE,"mblank";"Rate Summary",#N/A,TRUE,"mblank";"Census and Manual Rates",#N/A,TRUE,"mblank";"Site Rates",#N/A,TRUE,"mblank";"Experience Rates 1",#N/A,TRUE,"mblank";"Experience Rates 2",#N/A,TRUE,"mblank";"Summary of Rate Action",#N/A,TRUE,"mblank";"Employer Reports",#N/A,TRUE,"mblank"}</definedName>
    <definedName name="v">{#N/A,#N/A,FALSE,"Summary";#N/A,#N/A,FALSE,"Signatures";#N/A,#N/A,FALSE,"FL Current";#N/A,#N/A,FALSE,"Assumptions";#N/A,#N/A,FALSE,"Assumptions";#N/A,#N/A,FALSE,"Assumptions";#N/A,#N/A,FALSE,"FL Last";#N/A,#N/A,FALSE,"FL Orig";#N/A,#N/A,FALSE,"C to G Explain"}</definedName>
    <definedName name="vcvc">{#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vvcrrr">{#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vvcv">{#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vvcvc">{#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vwew32">{"Assumptions",#N/A,TRUE,"Assumptions";"Income",#N/A,TRUE,"Income";"Balance",#N/A,TRUE,"Balance"}</definedName>
    <definedName name="vzssw">{#N/A,#N/A,FALSE,"Projections";#N/A,#N/A,FALSE,"Acq Mult";#N/A,#N/A,FALSE,"TWER Mult";#N/A,#N/A,FALSE,"DCF EBITDA";#N/A,#N/A,FALSE,"DCF EBIT";#N/A,#N/A,FALSE,"Debt Accr";#N/A,#N/A,FALSE,"Stock Accr";#N/A,#N/A,FALSE,"Debt Stock Accr";#N/A,#N/A,FALSE,"Accr Dil Sensi"}</definedName>
    <definedName name="w5y2367">{#N/A,#N/A,FALSE,"Projections";#N/A,#N/A,FALSE,"AccrDil";#N/A,#N/A,FALSE,"PurchPriMult";#N/A,#N/A,FALSE,"Mults7_13";#N/A,#N/A,FALSE,"Mkt Mults";#N/A,#N/A,FALSE,"Acq Mults";#N/A,#N/A,FALSE,"StockPrices";#N/A,#N/A,FALSE,"Prem Paid";#N/A,#N/A,FALSE,"DCF";#N/A,#N/A,FALSE,"AUTO";#N/A,#N/A,FALSE,"Relative Trading";#N/A,#N/A,FALSE,"Mkt Val";#N/A,#N/A,FALSE,"Acq Val"}</definedName>
    <definedName name="wadasd">{"Group Benefit Overview",#N/A,TRUE,"mblank";"Rate Summary",#N/A,TRUE,"mblank";"Census and Manual Rates",#N/A,TRUE,"mblank";"Site Rates",#N/A,TRUE,"mblank";"Experience Rates 1",#N/A,TRUE,"mblank";"Experience Rates 2",#N/A,TRUE,"mblank";"Summary of Rate Action",#N/A,TRUE,"mblank";"Employer Reports",#N/A,TRUE,"mblank"}</definedName>
    <definedName name="werrr">{#N/A,#N/A,FALSE,"Adj Proj";#N/A,#N/A,FALSE,"Sheet1";#N/A,#N/A,FALSE,"LBO";#N/A,#N/A,FALSE,"LBOMER";#N/A,#N/A,FALSE,"WACC";#N/A,#N/A,FALSE,"DCF";#N/A,#N/A,FALSE,"DCFMER";#N/A,#N/A,FALSE,"Pooling";#N/A,#N/A,FALSE,"income";#N/A,#N/A,FALSE,"Offer"}</definedName>
    <definedName name="werwe">{#N/A,#N/A,FALSE,"Projections";#N/A,#N/A,FALSE,"AccrDil";#N/A,#N/A,FALSE,"PurchPriMult";#N/A,#N/A,FALSE,"Mults7_13";#N/A,#N/A,FALSE,"Mkt Mults";#N/A,#N/A,FALSE,"Acq Mults";#N/A,#N/A,FALSE,"StockPrices";#N/A,#N/A,FALSE,"Prem Paid";#N/A,#N/A,FALSE,"DCF";#N/A,#N/A,FALSE,"AUTO";#N/A,#N/A,FALSE,"Relative Trading";#N/A,#N/A,FALSE,"Mkt Val";#N/A,#N/A,FALSE,"Acq Val"}</definedName>
    <definedName name="Westburne">{#N/A,#N/A,FALSE,"Projections";#N/A,#N/A,FALSE,"Multiples Valuation";#N/A,#N/A,FALSE,"LBO";#N/A,#N/A,FALSE,"Multiples_Sensitivity";#N/A,#N/A,FALSE,"Summary"}</definedName>
    <definedName name="what">{"income statement",#N/A,TRUE,"is";"balance sheet",#N/A,TRUE,"bs";"cashflow",#N/A,TRUE,"cf";"rev summary",#N/A,TRUE,"rev summary";"VAD worldwide",#N/A,TRUE,"VAD (worldwide)";"VAD geog brkdwn",#N/A,TRUE,"VAD (geog breakdown)";"VAD sys wrld wide",#N/A,TRUE,"VADSystem (worldwide)";"VAD sys geog brkdwn",#N/A,TRUE,"VADSystem (geog breakdown)";"VAD sys geog brkdwn 2",#N/A,TRUE,"VADSystem (geog breakdown)";"VAG",#N/A,TRUE,"VAG";"CABG",#N/A,TRUE,"CABG";"milestones",#N/A,TRUE,"milestones";"VAD mkt sum",#N/A,TRUE,"VAD Market Sum";"VAD Mkt WW",#N/A,TRUE,"VAD Mkt (worldwide)";"VAD Mkt geog",#N/A,TRUE,"VAD Mkt (Geog)"}</definedName>
    <definedName name="WHATEVER">{#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WHATEVER2">{#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WHATEVER3">{#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WHATEVERS">{#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whatisthis">{#N/A,#N/A,FALSE,"Summary";#N/A,#N/A,FALSE,"Projections";#N/A,#N/A,FALSE,"Mkt Mults";#N/A,#N/A,FALSE,"DCF";#N/A,#N/A,FALSE,"Accr Dil";#N/A,#N/A,FALSE,"PIC LBO";#N/A,#N/A,FALSE,"MULT10_4";#N/A,#N/A,FALSE,"CBI LBO"}</definedName>
    <definedName name="whatisthissss">{#N/A,#N/A,FALSE,"IPO";#N/A,#N/A,FALSE,"DCF";#N/A,#N/A,FALSE,"LBO";#N/A,#N/A,FALSE,"MULT_VAL";#N/A,#N/A,FALSE,"Status Quo";#N/A,#N/A,FALSE,"Recap"}</definedName>
    <definedName name="whatisthisssss">{#N/A,#N/A,FALSE,"Summary";#N/A,#N/A,FALSE,"Projections";#N/A,#N/A,FALSE,"Mkt Mults";#N/A,#N/A,FALSE,"DCF";#N/A,#N/A,FALSE,"Accr Dil";#N/A,#N/A,FALSE,"PIC LBO";#N/A,#N/A,FALSE,"MULT10_4";#N/A,#N/A,FALSE,"CBI LBO"}</definedName>
    <definedName name="wqwt">{#N/A,#N/A,FALSE,"Projections";#N/A,#N/A,FALSE,"Contribution_Stock";#N/A,#N/A,FALSE,"PF_Combo_Stock";#N/A,#N/A,FALSE,"Projections";#N/A,#N/A,FALSE,"Contribution_Cash";#N/A,#N/A,FALSE,"PF_Combo_Cash";#N/A,#N/A,FALSE,"IPO_Cash"}</definedName>
    <definedName name="wrn_eva">{"EVA",#N/A,FALSE,"EVA";"WACC",#N/A,FALSE,"WACC"}</definedName>
    <definedName name="wrn_otpt">{"DCF","UPSIDE CASE",FALSE,"Sheet1";"DCF","BASE CASE",FALSE,"Sheet1";"DCF","DOWNSIDE CASE",FALSE,"Sheet1"}</definedName>
    <definedName name="wrn.12_30._.Adv._.Book.">{#N/A,#N/A,TRUE,"Fd II Bullets";#N/A,#N/A,TRUE,"Fd II Cap. Position ";#N/A,#N/A,TRUE,"FD II Portfolio Summary";#N/A,#N/A,TRUE,"Fund II BV";#N/A,#N/A,TRUE,"Fund II FV";#N/A,#N/A,TRUE,"JRI";#N/A,#N/A,TRUE,"Weasler";#N/A,#N/A,TRUE,"NDS ";#N/A,#N/A,TRUE,"J Chain";#N/A,#N/A,TRUE,"Stronghaven";#N/A,#N/A,TRUE,"Connor";#N/A,#N/A,TRUE,"DSI";#N/A,#N/A,TRUE,"HWC";#N/A,#N/A,TRUE,"Temple";#N/A,#N/A,TRUE,"F3 Bullets";#N/A,#N/A,TRUE,"Fd III Cap. Position ";#N/A,#N/A,TRUE,"FD III Port Summ";#N/A,#N/A,TRUE,"Fund III BV";#N/A,#N/A,TRUE,"Fund III MV";#N/A,#N/A,TRUE,"Beacon";#N/A,#N/A,TRUE,"CII";#N/A,#N/A,TRUE,"MCA";#N/A,#N/A,TRUE,"Elm";#N/A,#N/A,TRUE,"Tharco";#N/A,#N/A,TRUE,"Dee H";#N/A,#N/A,TRUE,"Globe";#N/A,#N/A,TRUE,"Hunt Valve";#N/A,#N/A,TRUE,"KBA";#N/A,#N/A,TRUE,"Glassmaster";#N/A,#N/A,TRUE,"May";#N/A,#N/A,TRUE,"CBSA";#N/A,#N/A,TRUE,"ACE";#N/A,#N/A,TRUE,"United Central";#N/A,#N/A,TRUE,"Jakel";#N/A,#N/A,TRUE,"Lake City ";#N/A,#N/A,TRUE,"F4 Bullets ";#N/A,#N/A,TRUE,"Fd IV Cap. Position  ";#N/A,#N/A,TRUE,"FD IV Portfolio Summary ";#N/A,#N/A,TRUE,"Fund IV BV";#N/A,#N/A,TRUE,"Western";#N/A,#N/A,TRUE,"Kranson"}</definedName>
    <definedName name="wrn.123100._.Port._.Review.">{#N/A,#N/A,TRUE,"Port Summary II";#N/A,#N/A,TRUE,"II BV IRR";#N/A,#N/A,TRUE,"II FV IRR";#N/A,#N/A,TRUE,"JRI";#N/A,#N/A,TRUE,"Weasler";#N/A,#N/A,TRUE,"Stronghaven";#N/A,#N/A,TRUE,"Connor";#N/A,#N/A,TRUE,"HWC";#N/A,#N/A,TRUE,"Temple";#N/A,#N/A,TRUE,"Port Summary III";#N/A,#N/A,TRUE,"III BV IRR";#N/A,#N/A,TRUE,"III MV IRR";#N/A,#N/A,TRUE,"Beacon";#N/A,#N/A,TRUE,"CII";#N/A,#N/A,TRUE,"MCA";#N/A,#N/A,TRUE,"Elm";#N/A,#N/A,TRUE,"Elm Memo";#N/A,#N/A,TRUE,"Tharco";#N/A,#N/A,TRUE,"Dee H";#N/A,#N/A,TRUE,"DH Memo";#N/A,#N/A,TRUE,"Hunt Valve";#N/A,#N/A,TRUE,"KBA";#N/A,#N/A,TRUE,"Glassmaster";#N/A,#N/A,TRUE,"MLS";#N/A,#N/A,TRUE,"CBSA";#N/A,#N/A,TRUE,"ACE";#N/A,#N/A,TRUE,"United Central";#N/A,#N/A,TRUE,"Jakel";#N/A,#N/A,TRUE,"Lake City ";#N/A,#N/A,TRUE,"LCI Memo";#N/A,#N/A,TRUE,"Port Summary IV";#N/A,#N/A,TRUE,"IV BV IRR";#N/A,#N/A,TRUE,"Western";#N/A,#N/A,TRUE,"Kranson";#N/A,#N/A,TRUE,"ARC";#N/A,#N/A,TRUE,"Precise";#N/A,#N/A,TRUE,"WNA"}</definedName>
    <definedName name="wrn.1996._.BUDGET.">{"SUMMARY",#N/A,TRUE,"SUMMARY";"compare",#N/A,TRUE,"Vs. Bus Plan";"ratios",#N/A,TRUE,"Ratios";"REVENUE",#N/A,TRUE,"Revenue";"expenses",#N/A,TRUE,"1996 budget";"payroll",#N/A,TRUE,"Payroll"}</definedName>
    <definedName name="wrn.1996._.TO._.2004.">{"ten year ratios",#N/A,TRUE,"PROFIT_LOSS";"ten year ratios",#N/A,TRUE,"Ratios";"ten yr opex and capex",#N/A,TRUE,"1996 budget";"ten year revenues",#N/A,TRUE,"Revenue_1996-2004";"ten year payroll",#N/A,TRUE,"Payroll"}</definedName>
    <definedName name="wrn.1998._.Budget.">{#N/A,#N/A,FALSE,"Inc. Statement";#N/A,#N/A,FALSE,"Balance Sheet";#N/A,#N/A,FALSE,"Cash Flow";#N/A,#N/A,FALSE,"Manufacturing";#N/A,#N/A,FALSE,"Quality";#N/A,#N/A,FALSE,"Sales";#N/A,#N/A,FALSE,"Marketing";#N/A,#N/A,FALSE,"R &amp; D";#N/A,#N/A,FALSE,"G &amp; A";#N/A,#N/A,FALSE,"Prof. Fees";#N/A,#N/A,FALSE,"Mfg. Wages";#N/A,#N/A,FALSE,"Mfg. Salaries";#N/A,#N/A,FALSE,"Quality Salaries";#N/A,#N/A,FALSE,"Sales Salaries";#N/A,#N/A,FALSE,"Mktg. Salaries";#N/A,#N/A,FALSE,"R &amp; D Salaries";#N/A,#N/A,FALSE,"G &amp; A Salaries"}</definedName>
    <definedName name="wrn.1999._.Budget.">{#N/A,#N/A,FALSE,"Inc. Statement";#N/A,#N/A,FALSE,"Balance Sheet";#N/A,#N/A,FALSE,"Cash Flow";#N/A,#N/A,FALSE,"Manufacturing";#N/A,#N/A,FALSE,"Quality";#N/A,#N/A,FALSE,"Sales";#N/A,#N/A,FALSE,"Marketing";#N/A,#N/A,FALSE,"R &amp; D";#N/A,#N/A,FALSE,"G &amp; A";#N/A,#N/A,FALSE,"Prof. Fees";#N/A,#N/A,FALSE,"Mfg. Wages";#N/A,#N/A,FALSE,"Mfg. Salaries";#N/A,#N/A,FALSE,"Quality Salaries";#N/A,#N/A,FALSE,"Sales Salaries";#N/A,#N/A,FALSE,"Parker sal.";#N/A,#N/A,FALSE,"Sheets sal.";#N/A,#N/A,FALSE,"Muntean sal.";#N/A,#N/A,FALSE,"G &amp; A Salaries";#N/A,#N/A,FALSE,"P&amp;L Consol.";#N/A,#N/A,FALSE,"P&amp;L Consol. (2)";#N/A,#N/A,FALSE,"P&amp;L Consol. (3)"}</definedName>
    <definedName name="wrn.3.00._.Adv.._.Board.">{#N/A,#N/A,TRUE,"Fd II Inv. act.";#N/A,#N/A,TRUE,"Fd II Cap. Position ";#N/A,#N/A,TRUE,"FD II Portfolio Summary";#N/A,#N/A,TRUE,"BV Valuation";#N/A,#N/A,TRUE,"FV Valuation";#N/A,#N/A,TRUE,"JRI";#N/A,#N/A,TRUE,"Weasler";#N/A,#N/A,TRUE,"NDS ";#N/A,#N/A,TRUE,"Stronghaven";#N/A,#N/A,TRUE,"Connor";#N/A,#N/A,TRUE,"DSI";#N/A,#N/A,TRUE,"HWC";#N/A,#N/A,TRUE,"Temple";#N/A,#N/A,TRUE,"Fd III Inv. act.";#N/A,#N/A,TRUE,"Fd III Cap. Position ";#N/A,#N/A,TRUE,"FD III Port Summ";#N/A,#N/A,TRUE,"FD III BV";#N/A,#N/A,TRUE,"FD III MV";#N/A,#N/A,TRUE,"Beacon";#N/A,#N/A,TRUE,"CII";#N/A,#N/A,TRUE,"MCA";#N/A,#N/A,TRUE,"Elm";#N/A,#N/A,TRUE,"Tharco";#N/A,#N/A,TRUE,"Dee H";#N/A,#N/A,TRUE,"Globe";#N/A,#N/A,TRUE,"Hunt Valve";#N/A,#N/A,TRUE,"KBA";#N/A,#N/A,TRUE,"Glassmaster";#N/A,#N/A,TRUE,"MLS";#N/A,#N/A,TRUE,"CBSA";#N/A,#N/A,TRUE,"ACE";#N/A,#N/A,TRUE,"United Central";#N/A,#N/A,TRUE,"Jakel";#N/A,#N/A,TRUE,"Lake City ";#N/A,#N/A,TRUE,"Fd IV Inv. act.";#N/A,#N/A,TRUE,"Fd IV Cap. Position  ";#N/A,#N/A,TRUE,"FD IV Portfolio Summary ";#N/A,#N/A,TRUE,"FD IV BV";#N/A,#N/A,TRUE,"Western";#N/A,#N/A,TRUE,"Kranson"}</definedName>
    <definedName name="wrn.9_30._.Adv._.Board.">{#N/A,#N/A,TRUE,"Fd II Bullets";#N/A,#N/A,TRUE,"Fd II Cap. Position ";#N/A,#N/A,TRUE,"FD II Portfolio Summary";#N/A,#N/A,TRUE,"BV Valuation ";#N/A,#N/A,TRUE,"FV Valuation";#N/A,#N/A,TRUE,"Valuation Change II";#N/A,#N/A,TRUE,"Costumes";#N/A,#N/A,TRUE,"DSI";#N/A,#N/A,TRUE,"Temple";#N/A,#N/A,TRUE,"Temple Value";#N/A,#N/A,TRUE,"JRI";#N/A,#N/A,TRUE,"Weasler";#N/A,#N/A,TRUE,"NDS ";#N/A,#N/A,TRUE,"J Chain";#N/A,#N/A,TRUE,"Stronghaven";#N/A,#N/A,TRUE,"Connor";#N/A,#N/A,TRUE,"HWC";#N/A,#N/A,TRUE,"F3 Bullets";#N/A,#N/A,TRUE,"Fd III Cap. Position  ";#N/A,#N/A,TRUE,"FD III Port Summ";#N/A,#N/A,TRUE,"BV Valuation";#N/A,#N/A,TRUE,"MV Valuation";#N/A,#N/A,TRUE,"Valuation Change III";#N/A,#N/A,TRUE,"Beacon";#N/A,#N/A,TRUE,"Beacon Value";#N/A,#N/A,TRUE,"Tharco";#N/A,#N/A,TRUE,"Tharco Value";#N/A,#N/A,TRUE,"Dee H";#N/A,#N/A,TRUE,"Dee H Value";#N/A,#N/A,TRUE,"Globe";#N/A,#N/A,TRUE,"Globe Value";#N/A,#N/A,TRUE,"CII";#N/A,#N/A,TRUE,"MCA";#N/A,#N/A,TRUE,"Elm";#N/A,#N/A,TRUE,"Hunt Valve";#N/A,#N/A,TRUE,"Hund 2";#N/A,#N/A,TRUE,"KBA";#N/A,#N/A,TRUE,"Glassmaster";#N/A,#N/A,TRUE,"May";#N/A,#N/A,TRUE,"CBSA";#N/A,#N/A,TRUE,"ACE";#N/A,#N/A,TRUE,"United Central";#N/A,#N/A,TRUE,"Jakel";#N/A,#N/A,TRUE,"Lake City ";#N/A,#N/A,TRUE,"F4 Bullets ";#N/A,#N/A,TRUE,"Fd IV Cap. Position  ";#N/A,#N/A,TRUE,"FD IV Portfolio Summary ";#N/A,#N/A,TRUE,"BV Valuation IV ";#N/A,#N/A,TRUE,"Western"}</definedName>
    <definedName name="wrn.9_30._.LP._.Meeting.">{#N/A,#N/A,TRUE,"Fund II Graph";#N/A,#N/A,TRUE,"Fd II Cap. Position ";#N/A,#N/A,TRUE,"Fd II Inv. act.";#N/A,#N/A,TRUE,"FD II Portfolio Summary";#N/A,#N/A,TRUE,"BV Valuation II";#N/A,#N/A,TRUE,"FV Valuation II";#N/A,#N/A,TRUE,"Fund II Per.";#N/A,#N/A,TRUE,"Valuation Change II";#N/A,#N/A,TRUE,"JRI";#N/A,#N/A,TRUE,"Weasler";#N/A,#N/A,TRUE,"Return Analysis";#N/A,#N/A,TRUE,"NDS Return";#N/A,#N/A,TRUE,"NDS";#N/A,#N/A,TRUE,"Stronghaven";#N/A,#N/A,TRUE,"Connor";#N/A,#N/A,TRUE,"HWC";#N/A,#N/A,TRUE,"Temple";#N/A,#N/A,TRUE,"Fund III Graph";#N/A,#N/A,TRUE,"Fd III Cap. Position ";#N/A,#N/A,TRUE,"Add-ons";#N/A,#N/A,TRUE,"Fd III Inv. act.";#N/A,#N/A,TRUE,"FD III Port Summ";#N/A,#N/A,TRUE,"BV Valuation III";#N/A,#N/A,TRUE,"MV Valuation III";#N/A,#N/A,TRUE,"Fund III Per.";#N/A,#N/A,TRUE,"Valuation Change III";#N/A,#N/A,TRUE,"Beacon";#N/A,#N/A,TRUE,"CII";#N/A,#N/A,TRUE,"MCA";#N/A,#N/A,TRUE,"Elm";#N/A,#N/A,TRUE,"Tharco";#N/A,#N/A,TRUE,"Tharco Write-up";#N/A,#N/A,TRUE,"Dee H";#N/A,#N/A,TRUE,"Dee H. Memo";#N/A,#N/A,TRUE,"Globe";#N/A,#N/A,TRUE,"Hunt Valve";#N/A,#N/A,TRUE,"KBA";#N/A,#N/A,TRUE,"Glassmaster";#N/A,#N/A,TRUE,"MLS";#N/A,#N/A,TRUE,"CBSA";#N/A,#N/A,TRUE,"ACE";#N/A,#N/A,TRUE,"United Central";#N/A,#N/A,TRUE,"Jakel";#N/A,#N/A,TRUE,"Lake City ";#N/A,#N/A,TRUE,"LCF Com.";#N/A,#N/A,TRUE,"Fund IV Graph";#N/A,#N/A,TRUE,"Fd IV Cap. Position  ";#N/A,#N/A,TRUE,"Fd IV Inv. act.";#N/A,#N/A,TRUE,"FD IV Portfolio Summary ";#N/A,#N/A,TRUE,"BV Valuation";#N/A,#N/A,TRUE,"Fund IV Per.";#N/A,#N/A,TRUE,"Western";#N/A,#N/A,TRUE,"Kranson";#N/A,#N/A,TRUE,"ARC";#N/A,#N/A,TRUE,"Precise";#N/A,#N/A,TRUE,"WNA"}</definedName>
    <definedName name="wrn.A_B_workpapers.">{"field_exam_cover_page",#N/A,FALSE,"Input";"workpaper_contents",#N/A,FALSE,"Input";"ar_stats_B_1",#N/A,FALSE,"AR";"ar_aging_trends",#N/A,FALSE,"AR";"availability_comparison",#N/A,FALSE,"AR";"ineligible_summary",#N/A,FALSE,"AR";"ineligible_breakdown",#N/A,FALSE,"AR";"reconciliations",#N/A,FALSE,"AR";"ar_concentrations",#N/A,FALSE,"AR";"bbr_B_13",#N/A,FALSE,"AR";"bbr_questionnair",#N/A,FALSE,"AR"}</definedName>
    <definedName name="wrn.A_VALUATION.">{#N/A,#N/A,FALSE,"A_D";#N/A,#N/A,FALSE,"WACC";#N/A,#N/A,FALSE,"DCF";#N/A,#N/A,FALSE,"A";#N/A,#N/A,FALSE,"LBO";#N/A,#N/A,FALSE,"C";#N/A,#N/A,FALSE,"impd";#N/A,#N/A,FALSE,"comps"}</definedName>
    <definedName name="wrn.Accr_Dil.">{#N/A,#N/A,FALSE,"Debt Accr";#N/A,#N/A,FALSE,"Stock Accr";#N/A,#N/A,FALSE,"Debt Stock Accr"}</definedName>
    <definedName name="wrn.Acquisition_matrix.">{"Acq_matrix",#N/A,FALSE,"Acquisition Matrix"}</definedName>
    <definedName name="wrn.Active._.Stores.">{#N/A,#N/A,FALSE,"RH";#N/A,#N/A,FALSE,"SP";#N/A,#N/A,FALSE,"MB";#N/A,#N/A,FALSE,"WV";#N/A,#N/A,FALSE,"LB";#N/A,#N/A,FALSE,"NB";#N/A,#N/A,FALSE,"MV"}</definedName>
    <definedName name="wrn.adj95.">{"adj95mult",#N/A,FALSE,"COMPCO";"adj95est",#N/A,FALSE,"COMPCO"}</definedName>
    <definedName name="wrn.adj95a">{"adj95mult",#N/A,FALSE,"COMPCO";"adj95est",#N/A,FALSE,"COMPCO"}</definedName>
    <definedName name="wrn.AEA.">{#N/A,#N/A,FALSE,"Proj. Summary FS";#N/A,#N/A,FALSE,"Proj. Detail IS";#N/A,#N/A,FALSE,"Proj. Detail BS";#N/A,#N/A,FALSE,"Proj. Detail CF";#N/A,#N/A,FALSE,"Proj. Detail % IS";#N/A,#N/A,FALSE,"Covenants and Census";#N/A,#N/A,FALSE,"Mo. Summary FS";#N/A,#N/A,FALSE,"Mo. Summary IS";#N/A,#N/A,FALSE,"Mo. Summary BS";#N/A,#N/A,FALSE,"Mo. Summary CF";#N/A,#N/A,FALSE,"Mo. Summary % IS";#N/A,#N/A,FALSE,"Mo. Sum. Covenants";#N/A,#N/A,FALSE,"Mo-YTD Summary IS ";#N/A,#N/A,FALSE,"Quarterly  Consol.";#N/A,#N/A,FALSE,"Monthly Consol.";#N/A,#N/A,FALSE,"Y E Projection"}</definedName>
    <definedName name="wrn.Aging._.and._.Trend._.Analysis.">{#N/A,#N/A,FALSE,"Aging Summary";#N/A,#N/A,FALSE,"Ratio Analysis";#N/A,#N/A,FALSE,"Test 120 Day Accts";#N/A,#N/A,FALSE,"Tickmarks"}</definedName>
    <definedName name="wrn.ALAN.">{"CREDIT STATISTICS",#N/A,FALSE,"STATS";"CF_AND_IS",#N/A,FALSE,"PLAN";"DEBT SCHEDULE",#N/A,FALSE,"PLAN";"SUBSCRIBERS",#N/A,FALSE,"PLAN";"DETAIL_REV",#N/A,FALSE,"PLAN";"DETAIL_EXPENSE",#N/A,FALSE,"PLAN";"SALES_AND EXP_DRIVERS",#N/A,FALSE,"PLAN";"FIXED ASSETS",#N/A,FALSE,"PLAN";"DEPRECIATION SCHEDULE",#N/A,FALSE,"PLAN"}</definedName>
    <definedName name="wrn.All_charts.">{"chart_ar_stats",#N/A,FALSE,"AR Chart1";"chart_percent_AR_past_due",#N/A,FALSE,"AR Chart2";"chart_ap_trends_only",#N/A,FALSE,"AP Chart"}</definedName>
    <definedName name="wrn.All_Models.">{#N/A,#N/A,FALSE,"Summary";#N/A,#N/A,FALSE,"Projections";#N/A,#N/A,FALSE,"Mkt Mults";#N/A,#N/A,FALSE,"DCF";#N/A,#N/A,FALSE,"Accr Dil";#N/A,#N/A,FALSE,"PIC LBO";#N/A,#N/A,FALSE,"MULT10_4";#N/A,#N/A,FALSE,"CBI LBO"}</definedName>
    <definedName name="wrn.All_Models2">{#N/A,#N/A,FALSE,"Projections";#N/A,#N/A,FALSE,"Multiples Valuation";#N/A,#N/A,FALSE,"LBO";#N/A,#N/A,FALSE,"Multiples_Sensitivity";#N/A,#N/A,FALSE,"Summary"}</definedName>
    <definedName name="wrn.All_Sheets.">{#N/A,#N/A,FALSE,"Projections";#N/A,#N/A,FALSE,"Contribution_Stock";#N/A,#N/A,FALSE,"PF_Combo_Stock";#N/A,#N/A,FALSE,"Projections";#N/A,#N/A,FALSE,"Contribution_Cash";#N/A,#N/A,FALSE,"PF_Combo_Cash";#N/A,#N/A,FALSE,"IPO_Cash"}</definedName>
    <definedName name="wrn.all.">{"Matrix",#N/A,FALSE,"ACQMTRX";"Fees",#N/A,FALSE,"ACQMTRX"}</definedName>
    <definedName name="wrn.all._.gulp._.sheets.">{#N/A,#N/A,FALSE,"units";#N/A,#N/A,FALSE,"projections";#N/A,#N/A,FALSE,"calendar";#N/A,#N/A,FALSE,"gulp shares";#N/A,#N/A,FALSE,"gulp comp";#N/A,#N/A,FALSE,"gulp-acq";#N/A,#N/A,FALSE,"gulp dcf";#N/A,#N/A,FALSE,"gulp wacc";#N/A,#N/A,FALSE,"acc_dil";#N/A,#N/A,FALSE,"gulp summary";#N/A,#N/A,FALSE,"snooze";#N/A,#N/A,FALSE,"combined";#N/A,#N/A,FALSE,"valuation";#N/A,#N/A,FALSE,"PurchPriMult";#N/A,#N/A,FALSE,"Trans-Sum";#N/A,#N/A,FALSE,"Net Debt";#N/A,#N/A,FALSE,"fees"}</definedName>
    <definedName name="wrn.all._.input.">{"basic esc rates",#N/A,FALSE,"Basic data";"basic units on",#N/A,FALSE,"Basic data";"basic capacity",#N/A,FALSE,"Basic data";"basic cap factor",#N/A,FALSE,"Basic data";"basic heat rates",#N/A,FALSE,"Basic data";"basic generation",#N/A,FALSE,"Basic data";"basic price",#N/A,FALSE,"Basic data";"basic rev mp",#N/A,FALSE,"Basic data";"basic rev cos",#N/A,FALSE,"Basic data";"basic fuel cost",#N/A,FALSE,"Basic data";"basic o_m",#N/A,FALSE,"Basic data";"basic nox o_m",#N/A,FALSE,"Basic data";"basic env o_m",#N/A,FALSE,"Basic data";"basic corp oh",#N/A,FALSE,"Basic data";"basic oil inv",#N/A,FALSE,"Basic data";"basic prop tax",#N/A,FALSE,"Basic data";"basic summary costs",#N/A,FALSE,"Basic data";"basic gross book value",#N/A,FALSE,"Basic data";"basic cap add",#N/A,FALSE,"Basic data";"basic nox cap add",#N/A,FALSE,"Basic data";"basic other env cap add",#N/A,FALSE,"Basic data";"basic deprec",#N/A,FALSE,"Basic data";"basic decom",#N/A,FALSE,"Basic data";"basic rate base",#N/A,FALSE,"Basic data";"basic summary book value",#N/A,FALSE,"Basic data"}</definedName>
    <definedName name="wrn.ALL._.PAGES.">{#N/A,#N/A,FALSE,"puboff";#N/A,#N/A,FALSE,"financials";#N/A,#N/A,FALSE,"valuation";#N/A,#N/A,FALSE,"split"}</definedName>
    <definedName name="wrn.ALL._.SHEETS.">{#N/A,#N/A,FALSE,"Adj Proj";#N/A,#N/A,FALSE,"Sheet1";#N/A,#N/A,FALSE,"LBO";#N/A,#N/A,FALSE,"LBOMER";#N/A,#N/A,FALSE,"WACC";#N/A,#N/A,FALSE,"DCF";#N/A,#N/A,FALSE,"DCFMER";#N/A,#N/A,FALSE,"Pooling";#N/A,#N/A,FALSE,"income";#N/A,#N/A,FALSE,"Offer"}</definedName>
    <definedName name="wrn.All._.Views.">{#N/A,#N/A,FALSE,"Summary";#N/A,#N/A,FALSE,"Signatures";#N/A,#N/A,FALSE,"FL Current";#N/A,#N/A,FALSE,"Assumptions";#N/A,#N/A,FALSE,"Assumptions";#N/A,#N/A,FALSE,"Assumptions";#N/A,#N/A,FALSE,"FL Last";#N/A,#N/A,FALSE,"FL Orig";#N/A,#N/A,FALSE,"C to G Explain"}</definedName>
    <definedName name="wrn.ALL4">{#N/A,#N/A,FALSE,"ASSUMPTIONS";#N/A,#N/A,FALSE,"Valuation Summary";"page1",#N/A,FALSE,"PRESENTATION";"page2",#N/A,FALSE,"PRESENTATION";#N/A,#N/A,FALSE,"ORIGINAL_ROLLBACK"}</definedName>
    <definedName name="wrn.ALL5">{#N/A,#N/A,FALSE,"ASSUMPTIONS";#N/A,#N/A,FALSE,"Valuation Summary";"page1",#N/A,FALSE,"PRESENTATION";"page2",#N/A,FALSE,"PRESENTATION";#N/A,#N/A,FALSE,"ORIGINAL_ROLLBACK"}</definedName>
    <definedName name="wrn.ALL6">{#N/A,#N/A,FALSE,"ASSUMPTIONS";#N/A,#N/A,FALSE,"Valuation Summary";"page1",#N/A,FALSE,"PRESENTATION";"page2",#N/A,FALSE,"PRESENTATION";#N/A,#N/A,FALSE,"ORIGINAL_ROLLBACK"}</definedName>
    <definedName name="wrn.ALL8">{#N/A,#N/A,FALSE,"ASSUMPTIONS";#N/A,#N/A,FALSE,"Valuation Summary";"page1",#N/A,FALSE,"PRESENTATION";"page2",#N/A,FALSE,"PRESENTATION";#N/A,#N/A,FALSE,"ORIGINAL_ROLLBACK"}</definedName>
    <definedName name="wrn.ALLbutPREMIUM.">{#N/A,#N/A,FALSE,"Projections";#N/A,#N/A,FALSE,"AccrDil";#N/A,#N/A,FALSE,"PurchPriMult";#N/A,#N/A,FALSE,"Mults7_13";#N/A,#N/A,FALSE,"Mkt Mults";#N/A,#N/A,FALSE,"Acq Mults";#N/A,#N/A,FALSE,"StockPrices";#N/A,#N/A,FALSE,"Prem Paid";#N/A,#N/A,FALSE,"DCF";#N/A,#N/A,FALSE,"AUTO";#N/A,#N/A,FALSE,"Relative Trading";#N/A,#N/A,FALSE,"Mkt Val";#N/A,#N/A,FALSE,"Acq Val"}</definedName>
    <definedName name="wrn.ALLbutPREMUIM2">{#N/A,#N/A,FALSE,"Projections";#N/A,#N/A,FALSE,"AccrDil";#N/A,#N/A,FALSE,"PurchPriMult";#N/A,#N/A,FALSE,"Mults7_13";#N/A,#N/A,FALSE,"Mkt Mults";#N/A,#N/A,FALSE,"Acq Mults";#N/A,#N/A,FALSE,"StockPrices";#N/A,#N/A,FALSE,"Prem Paid";#N/A,#N/A,FALSE,"DCF";#N/A,#N/A,FALSE,"AUTO";#N/A,#N/A,FALSE,"Relative Trading";#N/A,#N/A,FALSE,"Mkt Val";#N/A,#N/A,FALSE,"Acq Val"}</definedName>
    <definedName name="wrn.AllDataPages.">{#N/A,#N/A,FALSE,"Balance Sheet";#N/A,#N/A,FALSE,"Income Statement";#N/A,#N/A,FALSE,"Changes in Financial Position"}</definedName>
    <definedName name="wrn.AllModels.">{#N/A,#N/A,FALSE,"AD_Purchase";#N/A,#N/A,FALSE,"Credit";#N/A,#N/A,FALSE,"PF Acquisition";#N/A,#N/A,FALSE,"PF Offering"}</definedName>
    <definedName name="wrn.Analytic.">{#N/A,#N/A,FALSE,"Fisons_Sci_Instr";#N/A,#N/A,FALSE,"Fisons_Lab_Supplies";#N/A,#N/A,FALSE,"Nunc";#N/A,#N/A,FALSE,"Sorvall";#N/A,#N/A,FALSE,"Dynatech";#N/A,#N/A,FALSE,"Hach"}</definedName>
    <definedName name="wrn.AnnualRentRoll.">{"AnnualRentRoll",#N/A,FALSE,"RentRoll"}</definedName>
    <definedName name="wrn.AQUIROR._.DCF.">{"AQUIRORDCF",#N/A,FALSE,"Merger consequences";"Acquirorassns",#N/A,FALSE,"Merger consequences"}</definedName>
    <definedName name="wrn.Assumptions._.and._.Results.">{"CV_1",#N/A,TRUE,"Assumptions and Results"}</definedName>
    <definedName name="wrn.Auto._.Comp.">{#N/A,#N/A,FALSE,"Sheet1"}</definedName>
    <definedName name="wrn.Auto._.Comp.1">{#N/A,#N/A,FALSE,"Sheet1"}</definedName>
    <definedName name="wrn.balance._.sheet.">{"bs",#N/A,FALSE,"SCF"}</definedName>
    <definedName name="wrn.Bank._.Report.">{"Title Page",#N/A,FALSE,"Title Page";"Table of Contents",#N/A,FALSE,"Table of Contents";"Balance Sheet",#N/A,FALSE,"Balance Sheet";"Inc Stmt (Bank Version)",#N/A,FALSE,"Income Stmt &amp; RE";"Notes to FS (Bank Version)",#N/A,FALSE,"Notes to FS";"Notes to FS-Loans (Bank Version)",#N/A,FALSE,"Notes to FS-Loans";"Schedules (Bank Version)",#N/A,FALSE,"Schedules"}</definedName>
    <definedName name="wrn.basics.">{#N/A,#N/A,FALSE,"TSUM";#N/A,#N/A,FALSE,"shares";#N/A,#N/A,FALSE,"earnout";#N/A,#N/A,FALSE,"Heaty";#N/A,#N/A,FALSE,"self-tend";#N/A,#N/A,FALSE,"self-sum"}</definedName>
    <definedName name="wrn.BidCo.">{#N/A,#N/A,FALSE,"BidCo Assumptions";#N/A,#N/A,FALSE,"Credit Stats";#N/A,#N/A,FALSE,"Bidco Summary";#N/A,#N/A,FALSE,"BIDCO Consolidated"}</definedName>
    <definedName name="wrn.BROKER._.COMMISSIONS.">{"COM1996",#N/A,FALSE,"ANNUAL COMMISSIONS";"COM1997",#N/A,FALSE,"ANNUAL COMMISSIONS"}</definedName>
    <definedName name="wrn.BSAnnualModel.">{"BSAnnualModel",#N/A,FALSE,"BS"}</definedName>
    <definedName name="wrn.Budget.">{#N/A,#N/A,FALSE,"QSum";#N/A,#N/A,FALSE,"1Q";#N/A,#N/A,FALSE,"2Q";#N/A,#N/A,FALSE,"3Q";#N/A,#N/A,FALSE,"4Q";#N/A,#N/A,FALSE,"Mthly";#N/A,#N/A,FALSE,"Cur.vs.Prior"}</definedName>
    <definedName name="wrn.Budget._.Detail.">{#N/A,#N/A,FALSE,"Salaries";#N/A,#N/A,FALSE,"Carmen";#N/A,#N/A,FALSE,"Bonus";#N/A,#N/A,FALSE,"Benefits1";#N/A,#N/A,FALSE,"Benefits2";#N/A,#N/A,FALSE,"Benefits3";#N/A,#N/A,FALSE,"Benefits4";#N/A,#N/A,FALSE,"Other1";#N/A,#N/A,FALSE,"Other2";#N/A,#N/A,FALSE,"Other3";#N/A,#N/A,FALSE,"Other4";#N/A,#N/A,FALSE,"Other5";#N/A,#N/A,FALSE,"MIS Other"}</definedName>
    <definedName name="wrn.Buildups.">{"ACQ",#N/A,FALSE,"ACQUISITIONS";"ACQF",#N/A,FALSE,"ACQUISITIONS";"PF",#N/A,FALSE,"PROYECTOVILA";"PV",#N/A,FALSE,"PROYECTOVILA";"Fee Dev",#N/A,FALSE,"DEVELOPMENT GROWTH";"gd",#N/A,FALSE,"DEVELOPMENT GROWTH"}</definedName>
    <definedName name="wrn.bullshit1.">{#N/A,#N/A,FALSE,"Sheet1";#N/A,#N/A,FALSE,"Summary";#N/A,#N/A,FALSE,"proj1";#N/A,#N/A,FALSE,"proj2"}</definedName>
    <definedName name="wrn.C_D_E_O_workpapers.">{"cash_1",#N/A,FALSE,"Cash";"cash_1.1",#N/A,FALSE,"Cash";"ap_aging_trends",#N/A,FALSE,"AP";"ap_concentrations",#N/A,FALSE,"AP";"payroll_tax_E_1",#N/A,FALSE,"Tax";"property_tax",#N/A,FALSE,"Tax";"sales_tax",#N/A,FALSE,"Tax";"sign off sheet",#N/A,FALSE,"O-14"}</definedName>
    <definedName name="wrn.CASHFLOW._.WP.">{#N/A,#N/A,FALSE,"CASHFLOW BS";#N/A,#N/A,FALSE,"CASHFLOW DETAIL"}</definedName>
    <definedName name="wrn.CFSModel.">{"CFSModel",#N/A,FALSE,"CFS"}</definedName>
    <definedName name="wrn.clientcopy.">{"Multiples_clientcopy",#N/A,FALSE,"Multiples";"Adjustments_clientcopy",#N/A,FALSE,"Adjustments to Multiples";"GrowthAdj_clientcopy",#N/A,FALSE,"Growth Adjustments";"RiskAdj_clientcopy",#N/A,FALSE,"Risk Adjustments ";"MarginAdj_clientcopy",#N/A,FALSE,"Margin Adjustments";"Regression_clientcopy",#N/A,FALSE,"Regression";"Ratios_clientcopy",#N/A,FALSE,"Ratios"}</definedName>
    <definedName name="wrn.COMPCO.">{"Page1",#N/A,FALSE,"CompCo";"Page2",#N/A,FALSE,"CompCo"}</definedName>
    <definedName name="wrn.compco2">{"mult96",#N/A,FALSE,"PETCOMP";"est96",#N/A,FALSE,"PETCOMP";"mult95",#N/A,FALSE,"PETCOMP";"est95",#N/A,FALSE,"PETCOMP";"multltm",#N/A,FALSE,"PETCOMP";"resultltm",#N/A,FALSE,"PETCOMP"}</definedName>
    <definedName name="wrn.compco3">{"mult96",#N/A,FALSE,"PETCOMP";"est96",#N/A,FALSE,"PETCOMP";"mult95",#N/A,FALSE,"PETCOMP";"est95",#N/A,FALSE,"PETCOMP";"multltm",#N/A,FALSE,"PETCOMP";"resultltm",#N/A,FALSE,"PETCOMP"}</definedName>
    <definedName name="wrn.CONSENTRY.">{#N/A,#N/A,FALSE,"CONENTRY"}</definedName>
    <definedName name="wrn.cotop.">{"ReportTop",#N/A,FALSE,"report top"}</definedName>
    <definedName name="wrn.DCF_Terminal_Value_qchm.">{"qchm_dcf",#N/A,FALSE,"QCHMDCF2";"qchm_terminal",#N/A,FALSE,"QCHMDCF2"}</definedName>
    <definedName name="wrn.dcf.">{"mgmt forecast",#N/A,FALSE,"Mgmt Forecast";"dcf table",#N/A,FALSE,"Mgmt Forecast";"sensitivity",#N/A,FALSE,"Mgmt Forecast";"table inputs",#N/A,FALSE,"Mgmt Forecast";"calculations",#N/A,FALSE,"Mgmt Forecast"}</definedName>
    <definedName name="wrn.dcf._.backup.">{"dcf_rev",#N/A,FALSE,"Assumptions";"dcf_rev_growth",#N/A,FALSE,"Assumptions";"dcf_exp",#N/A,FALSE,"Assumptions";"dcf_exp_growth",#N/A,FALSE,"Assumptions";"headcount",#N/A,FALSE,"Assumptions";"dcf_capx_breakdown",#N/A,FALSE,"Assumptions";"dcf_capacity",#N/A,FALSE,"Assumptions";"dcf_capacity_toCapx",#N/A,FALSE,"Assumptions";"dcf_D&amp;A",#N/A,FALSE,"Assumptions";"dcf_workingcap",#N/A,FALSE,"Assumptions"}</definedName>
    <definedName name="wrn.DCF._.Valuation.">{"value box",#N/A,TRUE,"DPL Inc. Fin Statements";"unlevered free cash flows",#N/A,TRUE,"DPL Inc. Fin Statements"}</definedName>
    <definedName name="wrn.DCFEpervier.">{#N/A,#N/A,FALSE,"Inc. Statement-DCF";#N/A,#N/A,FALSE,"Assumptions";#N/A,#N/A,FALSE,"Inputs - Sales (KFF)";#N/A,#N/A,FALSE,"Inputs - Margins %";#N/A,#N/A,FALSE,"Inputs - Units";#N/A,#N/A,FALSE,"Output - Prices";#N/A,#N/A,FALSE,"Outputs - Margins (KFF)";#N/A,#N/A,FALSE,"Outputs - Costs";#N/A,#N/A,FALSE,"Outputs - Costs % ";#N/A,#N/A,FALSE,"Output - Units % Inc.";#N/A,#N/A,FALSE,"Output - Sales % Inc";#N/A,#N/A,FALSE,"Output - Prices % Inc.";#N/A,#N/A,FALSE,"WACC"}</definedName>
    <definedName name="wrn.DEB.">{"BSDEB",#N/A,FALSE,"Jun 98";"ISDEB",#N/A,FALSE,"Jun 98";"CFDEB",#N/A,FALSE,"Jun 98";"WP1DEB",#N/A,FALSE,"Jun 98";"WP2DEB",#N/A,FALSE,"Jun 98";"WP3EB",#N/A,FALSE,"Jun 98";"EQUITYDEB",#N/A,FALSE,"Jun 98"}</definedName>
    <definedName name="wrn.debt.">{"CFA",#N/A,FALSE,"CF";"CFQ",#N/A,FALSE,"CF";"dbt.all.anl",#N/A,FALSE,"CF";"dbt.all.qt",#N/A,FALSE,"CF";"dbt.pt1.anl",#N/A,FALSE,"CF";"debt.pt2.anl",#N/A,FALSE,"CF";"dbt.pt1.qt",#N/A,FALSE,"CF";"dbt.pt2.qt",#N/A,FALSE,"CF";"BSA",#N/A,FALSE,"B"}</definedName>
    <definedName name="wrn.Development._.Hours.">{#N/A,#N/A,FALSE,"July 95";#N/A,#N/A,FALSE,"Aug 95";#N/A,#N/A,FALSE,"Sep 95";#N/A,#N/A,FALSE,"October 95"}</definedName>
    <definedName name="wrn.dir.">{#N/A,#N/A,FALSE,"Dir. Marketing_Summary";#N/A,#N/A,FALSE,"Infolink";#N/A,#N/A,FALSE,"Direct";#N/A,#N/A,FALSE,"Med_Marketing";#N/A,#N/A,FALSE,"Dimac_1";#N/A,#N/A,FALSE,"Dimac_2";#N/A,#N/A,FALSE,"Vantage";#N/A,#N/A,FALSE,"Tomahawk";#N/A,#N/A,FALSE,"BofA";#N/A,#N/A,FALSE,"Epsilon";#N/A,#N/A,FALSE,"Epsilon"}</definedName>
    <definedName name="wrn.DIR._.TEMP.">{#N/A,#N/A,FALSE,"TOTAL";#N/A,#N/A,FALSE,"DEPT20";#N/A,#N/A,FALSE,"DEPT21";#N/A,#N/A,FALSE,"DEPT22";#N/A,#N/A,FALSE,"DEPT23";#N/A,#N/A,FALSE,"DEPT24";#N/A,#N/A,FALSE,"DEPT25"}</definedName>
    <definedName name="wrn.Draft.">{"Draft",#N/A,FALSE,"Feb-96"}</definedName>
    <definedName name="wrn.ebitda.">{#N/A,#N/A,FALSE,"2003_Input - P&amp;L"}</definedName>
    <definedName name="wrn.Economic._.Value._.Added._.Analysis.">{"EVA",#N/A,FALSE,"EVA";"WACC",#N/A,FALSE,"WACC"}</definedName>
    <definedName name="wrn.Entire._.Model.">{#N/A,#N/A,FALSE,"TOC";#N/A,#N/A,FALSE,"ASS";#N/A,#N/A,FALSE,"CF";#N/A,#N/A,FALSE,"Tariff";#N/A,#N/A,FALSE,"Price";#N/A,#N/A,FALSE,"RESERVE";#N/A,#N/A,FALSE,"FUEL&amp;MTC";#N/A,#N/A,FALSE,"DRAW";#N/A,#N/A,FALSE,"IDC";#N/A,#N/A,FALSE,"FIN";#N/A,#N/A,FALSE,"TAXES";#N/A,#N/A,FALSE,"DEPR";#N/A,#N/A,FALSE,"BS";#N/A,#N/A,FALSE,"Perf";#N/A,#N/A,FALSE,"ELOANS";#N/A,#N/A,FALSE,"RETURNS";#N/A,#N/A,FALSE,"ENE";#N/A,#N/A,FALSE,"EINC";#N/A,#N/A,FALSE,"DSCR"}</definedName>
    <definedName name="wrn.EntireModel.">{"cvr",#N/A,FALSE,"CVR";"sum",#N/A,FALSE,"SUM";"obal",#N/A,FALSE,"OBAL";#N/A,#N/A,FALSE,"INC1";#N/A,#N/A,FALSE,"INC2";"bal1",#N/A,FALSE,"BAL1";"inc",#N/A,FALSE,"INC";"bal",#N/A,FALSE,"BAL";"cash",#N/A,FALSE,"CASH";"debt",#N/A,FALSE,"DEBT";"eqty",#N/A,FALSE,"EQTY";"tax",#N/A,FALSE,"TAX";"depr",#N/A,FALSE,"DEPR";#N/A,#N/A,FALSE,"IRR";"strip1",#N/A,FALSE,"STRP";"fee",#N/A,FALSE,"FEE"}</definedName>
    <definedName name="wrn.ENTRYDET.">{#N/A,#N/A,FALSE,"ENTRYDET"}</definedName>
    <definedName name="wrn.EPS.">{#N/A,#N/A,FALSE,"EPS"}</definedName>
    <definedName name="wrn.Everything.">{#N/A,#N/A,FALSE,"BNSF";#N/A,#N/A,FALSE,"KC";#N/A,#N/A,FALSE,"KCws";#N/A,#N/A,FALSE,"MergKC";#N/A,#N/A,FALSE,"CredStwKC";#N/A,#N/A,FALSE,"SP";#N/A,#N/A,FALSE,"SPws";#N/A,#N/A,FALSE,"MergSP";#N/A,#N/A,FALSE,"CredStwSP";#N/A,#N/A,FALSE,"SPbrkup";#N/A,#N/A,FALSE,"SPwBNSFws";#N/A,#N/A,FALSE,"MergSPwBNSF";#N/A,#N/A,FALSE,"CredStSPwBNSF (2)";#N/A,#N/A,FALSE,"SPwKCws (2)";#N/A,#N/A,FALSE,"MergSPwKC (2)";#N/A,#N/A,FALSE,"CredStKCwSP";#N/A,#N/A,FALSE,"ILL";#N/A,#N/A,FALSE,"SPwILLws";#N/A,#N/A,FALSE,"CredStILLwSP";#N/A,#N/A,FALSE,"MergSPwILL";#N/A,#N/A,FALSE,"CredStILLwSP";#N/A,#N/A,FALSE,"Conrail";#N/A,#N/A,FALSE,"CONws";#N/A,#N/A,FALSE,"MergCON";#N/A,#N/A,FALSE,"CredStwCON";#N/A,#N/A,FALSE,"SPwCONws ";#N/A,#N/A,FALSE,"MergSPwCON";#N/A,#N/A,FALSE,"CredStILLwCON";#N/A,#N/A,FALSE,"SPws (2)";#N/A,#N/A,FALSE,"MergSP (2)";#N/A,#N/A,FALSE,"CredStwSP (2)";#N/A,#N/A,FALSE,"CSX";#N/A,#N/A,FALSE,"CSXws";#N/A,#N/A,FALSE,"MergCSX";#N/A,#N/A,FALSE,"CredStwCSX";#N/A,#N/A,FALSE,"Norfolk";#N/A,#N/A,FALSE,"NORws";#N/A,#N/A,FALSE,"MergNOR";#N/A,#N/A,FALSE,"CredStwNOR";#N/A,#N/A,FALSE,"NORwCONws";#N/A,#N/A,FALSE,"MergNORwCON"}</definedName>
    <definedName name="wrn.Exhibits.">{#N/A,#N/A,TRUE,"Contents";#N/A,#N/A,TRUE,"Current Plans";#N/A,#N/A,TRUE," EE State";#N/A,#N/A,TRUE,"EE Age";#N/A,#N/A,TRUE,"HPHC HMO";#N/A,#N/A,TRUE,"Tufts HMO";#N/A,#N/A,TRUE,"Tufts POS";#N/A,#N/A,TRUE,"UHC OOA";#N/A,#N/A,TRUE,"UHC CAT";#N/A,#N/A,TRUE,"UHC POS";#N/A,#N/A,TRUE,"UHC Retiree";#N/A,#N/A,TRUE,"Coventry POS";#N/A,#N/A,TRUE,"Coventry HMO";#N/A,#N/A,TRUE,"UHC Princeton POS 1";#N/A,#N/A,TRUE,"UHC Princeton POS 2";#N/A,#N/A,TRUE,"UHC Princeton PPO 1";#N/A,#N/A,TRUE,"UHC Princeton PPO 2";#N/A,#N/A,TRUE,"PacifiCare HMO";#N/A,#N/A,TRUE,"Rate History";#N/A,#N/A,TRUE,"Large Claims"}</definedName>
    <definedName name="wrn.ExitAndSalesAssumptions.">{#N/A,#N/A,FALSE,"ExitStratigy"}</definedName>
    <definedName name="wrn.FCB.">{"FCB_ALL",#N/A,FALSE,"FCB"}</definedName>
    <definedName name="wrn.fcb2">{"FCB_ALL",#N/A,FALSE,"FCB"}</definedName>
    <definedName name="wrn.FDII6_01PortReview.">{#N/A,#N/A,TRUE,"Port Summary II";#N/A,#N/A,TRUE,"BV Valuation";#N/A,#N/A,TRUE,"FV Valuation";#N/A,#N/A,TRUE,"JRI";#N/A,#N/A,TRUE,"Weasler";#N/A,#N/A,TRUE,"Stronghaven";#N/A,#N/A,TRUE,"Connor";#N/A,#N/A,TRUE,"HWC";#N/A,#N/A,TRUE,"Temple"}</definedName>
    <definedName name="wrn.FdIII6_30_01PortRev..">{#N/A,#N/A,TRUE,"Beacon";#N/A,#N/A,TRUE,"CII";#N/A,#N/A,TRUE,"MCA";#N/A,#N/A,TRUE,"Elm";#N/A,#N/A,TRUE,"Tharco";#N/A,#N/A,TRUE,"Dee H";#N/A,#N/A,TRUE,"Hunt Valve";#N/A,#N/A,TRUE,"KBA";#N/A,#N/A,TRUE,"Glassmaster";#N/A,#N/A,TRUE,"MLS";#N/A,#N/A,TRUE,"CBSA";#N/A,#N/A,TRUE,"ACE";#N/A,#N/A,TRUE,"United Central";#N/A,#N/A,TRUE,"Jakel";#N/A,#N/A,TRUE,"Lake City "}</definedName>
    <definedName name="wrn.filecopy.">{"Multiples_filecopy",#N/A,FALSE,"Multiples";"Adjustments_filecopy",#N/A,FALSE,"Adjustments to Multiples";"GrowthAdj_filecopy",#N/A,FALSE,"Growth Adjustments";"RiskAdj_filecopy",#N/A,FALSE,"Risk Adjustments ";"MarginAdj_filecopy",#N/A,FALSE,"Margin Adjustments";"Regression_filecopy",#N/A,FALSE,"Regression";"Ratios_filecopy",#N/A,FALSE,"Ratios"}</definedName>
    <definedName name="wrn.Filter.">{#N/A,#N/A,FALSE,"Assump2";#N/A,#N/A,FALSE,"Income2";#N/A,#N/A,FALSE,"Balance2";#N/A,#N/A,FALSE,"DCF Filter";#N/A,#N/A,FALSE,"Trans Assump2";#N/A,#N/A,FALSE,"Combined Income2";#N/A,#N/A,FALSE,"Combined Balance2"}</definedName>
    <definedName name="wrn.fin">{#N/A,#N/A,FALSE,"Contents";#N/A,#N/A,FALSE,"Cash";#N/A,#N/A,FALSE,"Accts Rec";#N/A,#N/A,FALSE,"Prepaids &amp; Other";#N/A,#N/A,FALSE,"Property &amp; Equip";#N/A,#N/A,FALSE,"Property &amp; Equip ytd";#N/A,#N/A,FALSE,"Other Assets";#N/A,#N/A,FALSE,"AP Trade";#N/A,#N/A,FALSE,"Deferred Rev-ST";#N/A,#N/A,FALSE,"Accrued Payroll &amp; Benefits";#N/A,#N/A,FALSE,"Accrued Taxes Payable";#N/A,#N/A,FALSE,"Accounts Payable Other";#N/A,#N/A,FALSE,"Deferred Revenue";#N/A,#N/A,FALSE,"Notes Payable";#N/A,#N/A,FALSE,"Equity"}</definedName>
    <definedName name="wrn.Final.">{"Final",#N/A,FALSE,"Feb-96"}</definedName>
    <definedName name="wrn.Financial.">{#N/A,#N/A,FALSE,"Contents";#N/A,#N/A,FALSE,"Cash";#N/A,#N/A,FALSE,"Accts Rec";#N/A,#N/A,FALSE,"Prepaids &amp; Other";#N/A,#N/A,FALSE,"Property &amp; Equip";#N/A,#N/A,FALSE,"Property &amp; Equip ytd";#N/A,#N/A,FALSE,"Other Assets";#N/A,#N/A,FALSE,"AP Trade";#N/A,#N/A,FALSE,"Deferred Rev-ST";#N/A,#N/A,FALSE,"Accrued Payroll &amp; Benefits";#N/A,#N/A,FALSE,"Accrued Taxes Payable";#N/A,#N/A,FALSE,"Accounts Payable Other";#N/A,#N/A,FALSE,"Deferred Revenue";#N/A,#N/A,FALSE,"Notes Payable";#N/A,#N/A,FALSE,"Equity"}</definedName>
    <definedName name="wrn.Financial._.Statements.">{"Consolidated Balance Sheet",#N/A,FALSE,"Sheet2";"Consolidating Balance Sheet",#N/A,FALSE,"Sheet2";"Consolidated Income Statement",#N/A,FALSE,"Sheet2";"Consolidating Income Statement",#N/A,FALSE,"Sheet2";"Statement of Stockholders equity",#N/A,FALSE,"Sheet2"}</definedName>
    <definedName name="wrn.Financial._.Statements._.Wrk.">{#N/A,#N/A,FALSE,"Sep 98";"Bal Sheet CY - Legal",#N/A,FALSE,"Sep 98";"Bal Sheet PY - Legal",#N/A,FALSE,"Sep 98";"Inc Stmt - Legal",#N/A,FALSE,"Sep 98";"Cash Flow - Legal",#N/A,FALSE,"Sep 98"}</definedName>
    <definedName name="wrn.Financials_long.">{"IS",#N/A,FALSE,"Financials2 (Expanded)";"bsa",#N/A,FALSE,"Financials2 (Expanded)";"BS",#N/A,FALSE,"Financials2 (Expanded)";"CF",#N/A,FALSE,"Financials2 (Expanded)"}</definedName>
    <definedName name="wrn.Financials.">{#N/A,#N/A,TRUE,"Income Statement";#N/A,#N/A,TRUE,"Balance Sheet";#N/A,#N/A,TRUE,"Cash Flow"}</definedName>
    <definedName name="wrn.first2.">{#N/A,#N/A,FALSE,"sum-don";#N/A,#N/A,FALSE,"inc-don"}</definedName>
    <definedName name="wrn.first3.">{#N/A,#N/A,FALSE,"Summary";#N/A,#N/A,FALSE,"proj1";#N/A,#N/A,FALSE,"proj2"}</definedName>
    <definedName name="wrn.first4.">{#N/A,#N/A,FALSE,"Summary";#N/A,#N/A,FALSE,"proj1";#N/A,#N/A,FALSE,"proj2";#N/A,#N/A,FALSE,"DCF"}</definedName>
    <definedName name="wrn.Five._.Year._.Model.">{"income statement",#N/A,TRUE,"is";"balance sheet",#N/A,TRUE,"bs";"cashflow",#N/A,TRUE,"cf";"rev summary",#N/A,TRUE,"rev summary";"VAD worldwide",#N/A,TRUE,"VAD (worldwide)";"VAD geog brkdwn",#N/A,TRUE,"VAD (geog breakdown)";"VAD sys wrld wide",#N/A,TRUE,"VADSystem (worldwide)";"VAD sys geog brkdwn",#N/A,TRUE,"VADSystem (geog breakdown)";"VAD sys geog brkdwn 2",#N/A,TRUE,"VADSystem (geog breakdown)";"VAG",#N/A,TRUE,"VAG";"CABG",#N/A,TRUE,"CABG";"milestones",#N/A,TRUE,"milestones";"VAD mkt sum",#N/A,TRUE,"VAD Market Sum";"VAD Mkt WW",#N/A,TRUE,"VAD Mkt (worldwide)";"VAD Mkt geog",#N/A,TRUE,"VAD Mkt (Geog)"}</definedName>
    <definedName name="wrn.FIVE._.YEAR._.PROJECTION.">{"FIVEYEAR",#N/A,TRUE,"SUMMARY";"FIVEYEAR",#N/A,TRUE,"Ratios";"FIVEYEAR",#N/A,TRUE,"Revenue";"FIVEYEAR",#N/A,TRUE,"DETAIL";"FIVEYEAR",#N/A,TRUE,"Payroll"}</definedName>
    <definedName name="wrn.fleck.">{"first",#N/A,FALSE,"FLEXPAC2";"second",#N/A,FALSE,"FLEXPAC2"}</definedName>
    <definedName name="wrn.fleckcompac.">{"one",#N/A,FALSE,"FLEXPAC2";"two",#N/A,FALSE,"FLEXPAC2";"three",#N/A,FALSE,"FLEXPAC2"}</definedName>
    <definedName name="wrn.formula._.pages.">{"field_exam_formula_summary",#N/A,FALSE,"Input";"multi_co_formula",#N/A,FALSE,"Input";"availability_comparison",#N/A,FALSE,"AR";"general_input_area",#N/A,FALSE,"Input";"ineligible_summary",#N/A,FALSE,"AR"}</definedName>
    <definedName name="wrn.Full._.Monty.">{"ROIC",#N/A,FALSE,"ROIC";"Graphs",#N/A,FALSE,"TY analysis";"fcf",#N/A,FALSE,"FCF";"Matrix_2004",#N/A,FALSE,"MATRIX(2004)";"matrix_2008",#N/A,FALSE,"MATRIX(2008)";"FS_Condensed",#N/A,FALSE,"Financial Statements2";"TAXES",#N/A,FALSE,"Taxes";"DEBT_INVEST",#N/A,FALSE,"Debt&amp;Investment Schedule";"Main_menu",#N/A,FALSE,"Main Menu"}</definedName>
    <definedName name="wrn.Full._.Report.">{#N/A,#N/A,TRUE,"Income Statement";#N/A,#N/A,TRUE,"Gas Assumptions";#N/A,#N/A,TRUE,"DCF";#N/A,#N/A,TRUE,"Depreciation Matrix";#N/A,#N/A,TRUE,"Matrix";#N/A,#N/A,TRUE,"Matrix_Perpetuity"}</definedName>
    <definedName name="wrn.Fund._.II.">{#N/A,#N/A,TRUE,"Fd II Bullets";#N/A,#N/A,TRUE,"FD II Portfolio Summary";#N/A,#N/A,TRUE,"BV Valuation";#N/A,#N/A,TRUE,"FV Valuation";#N/A,#N/A,TRUE,"Fd II Cap. Position ";#N/A,#N/A,TRUE,"JRI";#N/A,#N/A,TRUE,"Weasler";#N/A,#N/A,TRUE,"Weasler val";#N/A,#N/A,TRUE,"NDS ";#N/A,#N/A,TRUE,"J Chain";#N/A,#N/A,TRUE,"J Chain Val";#N/A,#N/A,TRUE,"Monona";#N/A,#N/A,TRUE,"Monona Val";#N/A,#N/A,TRUE,"Stronghaven";#N/A,#N/A,TRUE,"Connor";#N/A,#N/A,TRUE,"DSI";#N/A,#N/A,TRUE,"DSI Val";#N/A,#N/A,TRUE,"HWC";#N/A,#N/A,TRUE,"Temple";#N/A,#N/A,TRUE,"Temple Val"}</definedName>
    <definedName name="wrn.Fund._.II._.Adv._.Mtg..">{#N/A,#N/A,TRUE,"BV Valuation II";#N/A,#N/A,TRUE,"FV Valuation";#N/A,#N/A,TRUE,"Fd II Cap. Position ";#N/A,#N/A,TRUE,"JRI";#N/A,#N/A,TRUE,"Weasler";#N/A,#N/A,TRUE,"NDS ";#N/A,#N/A,TRUE,"J Chain";#N/A,#N/A,TRUE,"Monona";#N/A,#N/A,TRUE,"Stronghaven";#N/A,#N/A,TRUE,"Connor";#N/A,#N/A,TRUE,"DSI";#N/A,#N/A,TRUE,"HWC";#N/A,#N/A,TRUE,"Temple";#N/A,#N/A,TRUE,"F3 Bullets";#N/A,#N/A,TRUE,"FD II Portfolio Summary";#N/A,#N/A,TRUE,"BV Valuation";#N/A,#N/A,TRUE,"MV Valuation";#N/A,#N/A,TRUE,"Fd III Cap. Position ";#N/A,#N/A,TRUE,"Beacon";#N/A,#N/A,TRUE,"CII";#N/A,#N/A,TRUE,"MCA";#N/A,#N/A,TRUE,"Elm";#N/A,#N/A,TRUE,"Tharco";#N/A,#N/A,TRUE,"Dee H";#N/A,#N/A,TRUE,"Globe";#N/A,#N/A,TRUE,"Hunt Valve";#N/A,#N/A,TRUE,"KBA";#N/A,#N/A,TRUE,"Glassmaster";#N/A,#N/A,TRUE,"May";#N/A,#N/A,TRUE,"CBSA";#N/A,#N/A,TRUE,"ACE"}</definedName>
    <definedName name="wrn.Fund._.II._.Adv.._.Brd._.June._.2000.">{#N/A,#N/A,TRUE,"FD II Portfolio Summary";#N/A,#N/A,TRUE,"JRI";#N/A,#N/A,TRUE,"NDS";#N/A,#N/A,TRUE,"Weasler";#N/A,#N/A,TRUE,"Stronghaven";#N/A,#N/A,TRUE,"Connor";#N/A,#N/A,TRUE,"Docu";#N/A,#N/A,TRUE,"HWC";#N/A,#N/A,TRUE,"Temple"}</definedName>
    <definedName name="wrn.Fund._.II._.Mtg..">{#N/A,#N/A,TRUE,"FD II Portfolio Summary";#N/A,#N/A,TRUE,"Fd II Cap. Position ";#N/A,#N/A,TRUE,"BV Valuation";#N/A,#N/A,TRUE,"FV Valuation";#N/A,#N/A,TRUE,"Valuation Change";#N/A,#N/A,TRUE,"Weasler";#N/A,#N/A,TRUE,"Weasler val";#N/A,#N/A,TRUE,"J Chain";#N/A,#N/A,TRUE,"J Chain Val";#N/A,#N/A,TRUE,"Monona";#N/A,#N/A,TRUE,"Monona Val";#N/A,#N/A,TRUE,"DSI";#N/A,#N/A,TRUE,"DSI Val";#N/A,#N/A,TRUE,"Temple";#N/A,#N/A,TRUE,"Temple Val";#N/A,#N/A,TRUE,"JRI";#N/A,#N/A,TRUE,"NDS ";#N/A,#N/A,TRUE,"Stronghaven";#N/A,#N/A,TRUE,"Connor";#N/A,#N/A,TRUE,"HWC"}</definedName>
    <definedName name="wrn.Fund._.III.">{#N/A,#N/A,TRUE,"F3 Bullets";#N/A,#N/A,TRUE,"FD III Port Summ";#N/A,#N/A,TRUE,"BV Valuation";#N/A,#N/A,TRUE,"Fd III Cap. Position ";#N/A,#N/A,TRUE,"Beacon";#N/A,#N/A,TRUE,"Beacon (2)";#N/A,#N/A,TRUE,"CII";#N/A,#N/A,TRUE,"CII 2";#N/A,#N/A,TRUE,"MCA";#N/A,#N/A,TRUE,"Elm";#N/A,#N/A,TRUE,"Tharco";#N/A,#N/A,TRUE,"Dee H";#N/A,#N/A,TRUE,"Globe";#N/A,#N/A,TRUE,"Hunt Valve";#N/A,#N/A,TRUE,"KBA";#N/A,#N/A,TRUE,"Glassmaster";#N/A,#N/A,TRUE,"May"}</definedName>
    <definedName name="wrn.Fund._.III._.Adv._.Mtg..">{#N/A,#N/A,TRUE,"F3 Bullets";#N/A,#N/A,TRUE,"FD III Port Summ";#N/A,#N/A,TRUE,"BV Valuation";#N/A,#N/A,TRUE,"MV Valuation";#N/A,#N/A,TRUE,"Fd III Cap. Position ";#N/A,#N/A,TRUE,"Beacon";#N/A,#N/A,TRUE,"CII";#N/A,#N/A,TRUE,"MCA";#N/A,#N/A,TRUE,"Elm";#N/A,#N/A,TRUE,"Tharco";#N/A,#N/A,TRUE,"Dee H";#N/A,#N/A,TRUE,"Globe";#N/A,#N/A,TRUE,"Hunt Valve";#N/A,#N/A,TRUE,"KBA";#N/A,#N/A,TRUE,"Glassmaster";#N/A,#N/A,TRUE,"May";#N/A,#N/A,TRUE,"ACE"}</definedName>
    <definedName name="wrn.Fund._.III._.Adv.._.Brd.._.June._.2000.">{#N/A,#N/A,TRUE,"FD III Port Summ";#N/A,#N/A,TRUE,"Beacon";#N/A,#N/A,TRUE,"CII";#N/A,#N/A,TRUE,"MCA";#N/A,#N/A,TRUE,"Elm";#N/A,#N/A,TRUE,"Tharco";#N/A,#N/A,TRUE,"Dee H";#N/A,#N/A,TRUE,"Globe";#N/A,#N/A,TRUE,"Hunt Valve";#N/A,#N/A,TRUE,"KBA";#N/A,#N/A,TRUE,"Glassmaster";#N/A,#N/A,TRUE,"MLS";#N/A,#N/A,TRUE,"CBSA";#N/A,#N/A,TRUE,"ACE";#N/A,#N/A,TRUE,"United Central";#N/A,#N/A,TRUE,"Jakel";#N/A,#N/A,TRUE,"Lake City "}</definedName>
    <definedName name="wrn.Fund._.IV._.Adv.._.Brd.._.June._.2000.">{#N/A,#N/A,TRUE,"FD IV Portfolio Summary ";#N/A,#N/A,TRUE,"Western";#N/A,#N/A,TRUE,"Kranson";#N/A,#N/A,TRUE,"ARC";#N/A,#N/A,TRUE,"Precise";#N/A,#N/A,TRUE,"WNA"}</definedName>
    <definedName name="wrn.FY97SBP.">{#N/A,#N/A,FALSE,"FY97";#N/A,#N/A,FALSE,"FY98";#N/A,#N/A,FALSE,"FY99";#N/A,#N/A,FALSE,"FY00";#N/A,#N/A,FALSE,"FY01"}</definedName>
    <definedName name="wrn.FY97SBP.1">{#N/A,#N/A,FALSE,"FY97";#N/A,#N/A,FALSE,"FY98";#N/A,#N/A,FALSE,"FY99";#N/A,#N/A,FALSE,"FY00";#N/A,#N/A,FALSE,"FY01"}</definedName>
    <definedName name="wrn.graphs.">{"mkt cap",#N/A,FALSE,"Graph-market-cap";"price",#N/A,FALSE,"Graph-Price";"ebit",#N/A,FALSE,"Graph-EBIT-DA";"ebitda",#N/A,FALSE,"Graph-EBIT-DA"}</definedName>
    <definedName name="wrn.HEAT.">{#N/A,#N/A,FALSE,"Heat";#N/A,#N/A,FALSE,"DCF";#N/A,#N/A,FALSE,"LBO";#N/A,#N/A,FALSE,"A";#N/A,#N/A,FALSE,"C";#N/A,#N/A,FALSE,"impd";#N/A,#N/A,FALSE,"Accr-Dilu"}</definedName>
    <definedName name="wrn.historical.">{"historical_is_annual",#N/A,FALSE,"historical is";"historical_is_annual_cs",#N/A,FALSE,"historical is";"historical_is_annual_growth",#N/A,FALSE,"historical is";"historical_is_quarter",#N/A,FALSE,"historical is";"historical_is_quarter_cs",#N/A,FALSE,"historical is";"historical_is_quarter_growth",#N/A,FALSE,"historical is";"historical_bs_annual",#N/A,FALSE,"historical is";"historical_bs_annaul_cs",#N/A,FALSE,"historical is";"historical_bs_annaul_growth",#N/A,FALSE,"historical is";"historical_bs_quarter",#N/A,FALSE,"historical is";"historical_bs_quarter_cs",#N/A,FALSE,"historical is";"historical_bs_quarter_growth",#N/A,FALSE,"historical is";"historical_cf",#N/A,FALSE,"historical is";"historical_ratios_1",#N/A,FALSE,"historical is";"historical_ratios_2",#N/A,FALSE,"historical is";"historical_ratios_3",#N/A,FALSE,"historical is"}</definedName>
    <definedName name="wrn.historical._.backup.">{"hist_rev",#N/A,FALSE,"Revenue buildup-hist";"hist_rev_growth",#N/A,FALSE,"Revenue buildup-hist";"hist_exp",#N/A,FALSE,"Revenue buildup-hist";"hist_exp_growth",#N/A,FALSE,"Revenue buildup-hist";"historical_workcap",#N/A,FALSE,"Assumptions"}</definedName>
    <definedName name="wrn.Hydraulic.">{#N/A,#N/A,FALSE,"HuscoCombined-Summ";#N/A,#N/A,FALSE,"HuscoCombined-Income";#N/A,#N/A,FALSE,"HuscoCombined-Offering";#N/A,#N/A,FALSE,"HuscoCombined-Split";#N/A,#N/A,FALSE,"HuscoCombined-Mults";#N/A,#N/A,FALSE,"Husco-Summ";#N/A,#N/A,FALSE,"Husco-Income";#N/A,#N/A,FALSE,"Husco-Offering";#N/A,#N/A,FALSE,"Husco-Split";#N/A,#N/A,FALSE,"Husco-Mults";#N/A,#N/A,FALSE,"Target-Income"}</definedName>
    <definedName name="wrn.Hydraulic2.">{#N/A,#N/A,FALSE,"HuscoCombined-Summ";#N/A,#N/A,FALSE,"HuscoCombined-Income";#N/A,#N/A,FALSE,"HuscoCombined-Offering";#N/A,#N/A,FALSE,"Husco-Income";#N/A,#N/A,FALSE,"TargetEngineer";#N/A,#N/A,FALSE,"TargetAcqCalc";#N/A,#N/A,FALSE,"Husco-Acq"}</definedName>
    <definedName name="wrn.I_1._.thru._.I_6._.workpapers.">{"inventory detail I_1",#N/A,FALSE,"I-01";"inventory detail I_1.1",#N/A,FALSE,"I-01";"inventory detail I_1.2",#N/A,FALSE,"I-01";"Source Comparison I_2",#N/A,FALSE,"I-02";"source comparison I_2.1",#N/A,FALSE,"I-02";"source comparison I_2.2",#N/A,FALSE,"I-02";"reporting analysis I_3",#N/A,FALSE,"I-03";"test count I_4",#N/A,FALSE,"I-04";"test count I_4.1",#N/A,FALSE,"I-04";"costing test I_5",#N/A,FALSE,"I-05";"costing test I_5.1",#N/A,FALSE,"I-05";"turns I_6",#N/A,FALSE,"I-06";"turns I_6.1",#N/A,FALSE,"I-06"}</definedName>
    <definedName name="wrn.I_7._.thru._.I_21._.workpapers.">{"inventory mix I_11",#N/A,FALSE,"I-11";"inventory mix I_11.1",#N/A,FALSE,"I-11";"physical results I_12",#N/A,FALSE,"I-12";"questionnaire I_14",#N/A,FALSE,"I-14";"questionnaire I_14.1",#N/A,FALSE,"I-14";"questionnaire I_14.2",#N/A,FALSE,"I-14";"risk analysis I_15",#N/A,FALSE,"I-15";"risk analysis I_15.1",#N/A,FALSE,"I-15";"risk analysis I_15.2",#N/A,FALSE,"I-15";"liquidation alternatives I_18",#N/A,FALSE,"I-18"}</definedName>
    <definedName name="wrn.icem.">{#N/A,#N/A,FALSE,"Exb 2";#N/A,#N/A,FALSE,"Exb 3(a)";#N/A,#N/A,FALSE,"WACC";#N/A,#N/A,FALSE,"Exh 4(a)";#N/A,#N/A,FALSE,"Exh 4(b)";#N/A,#N/A,FALSE,"Exb 5(a)";#N/A,#N/A,FALSE,"Exb 5(b)"}</definedName>
    <definedName name="wrn.II._.PortRev33102.">{#N/A,#N/A,TRUE,"Port Summary II";#N/A,#N/A,TRUE,"BV Valuation";#N/A,#N/A,TRUE,"FV Valuation";#N/A,#N/A,TRUE,"JRI";#N/A,#N/A,TRUE,"Weasler";#N/A,#N/A,TRUE,"Stronghaven";#N/A,#N/A,TRUE,"Connor";#N/A,#N/A,TRUE,"HWC";#N/A,#N/A,TRUE,"Temple"}</definedName>
    <definedName name="wrn.info.">{#N/A,#N/A,FALSE,"IT_Summary";#N/A,#N/A,FALSE,"Renaissance";#N/A,#N/A,FALSE,"Intermetrics";#N/A,#N/A,FALSE,"Systems";#N/A,#N/A,FALSE,"IMI";#N/A,#N/A,FALSE,"Landmark";#N/A,#N/A,FALSE,"Rational";#N/A,#N/A,FALSE,"AGS";#N/A,#N/A,FALSE,"GE"}</definedName>
    <definedName name="wrn.input._.and._.output.">{"EBITDA",#N/A,TRUE,"P&amp;L Net of Disc Ops";"output net of disc ops",#N/A,TRUE,"Revenue";"input",#N/A,TRUE,"Revenue";"output",#N/A,TRUE,"DC";"Input",#N/A,TRUE,"DC";"MTN and MCN",#N/A,TRUE,"Margin";"output detail line items",#N/A,TRUE,"SGA";"personnel by year",#N/A,TRUE,"Payroll";#N/A,#N/A,TRUE,"CapEx"}</definedName>
    <definedName name="wrn.INTERNAL._.COV._.PG.">{#N/A,#N/A,FALSE,"YE INT COV";#N/A,#N/A,FALSE,"YE INT COV B"}</definedName>
    <definedName name="wrn.Internal._.Report._.for._.Martha.">{"Title Page",#N/A,FALSE,"Title Page";"Table of Contents",#N/A,FALSE,"Table of Contents";"Balance Sheet",#N/A,FALSE,"Balance Sheet";"Inc Stmt - Internal",#N/A,FALSE,"Income Stmt &amp; RE";"Inc Stmt (Bank Version)",#N/A,FALSE,"Income Stmt &amp; RE";"Schedules - Internal Version",#N/A,FALSE,"Schedules";"Schedules (Bank Version)",#N/A,FALSE,"Schedules";"Notes to FS - Internal",#N/A,FALSE,"Notes to FS";"Notes to FS (Bank Version)",#N/A,FALSE,"Notes to FS";"Notes to FS-Loans (Internal)",#N/A,FALSE,"Notes to FS-Loans";"Notes to FS-Loans (Bank Version)",#N/A,FALSE,"Notes to FS-Loans"}</definedName>
    <definedName name="wrn.Investor._.Cash._.Flows.">{"CV_2",#N/A,TRUE,"Investor Cash Flows"}</definedName>
    <definedName name="wrn.ipovalue.">{#N/A,#N/A,FALSE,"puboff";#N/A,#N/A,FALSE,"valuation";#N/A,#N/A,FALSE,"finanalsis";#N/A,#N/A,FALSE,"split";#N/A,#N/A,FALSE,"ownership"}</definedName>
    <definedName name="wrn.ISAnnualModel.">{"AnnModel",#N/A,FALSE,"IS"}</definedName>
    <definedName name="wrn.ISCG._.model.">{#N/A,#N/A,FALSE,"Second";#N/A,#N/A,FALSE,"ownership";#N/A,#N/A,FALSE,"Valuation";#N/A,#N/A,FALSE,"Eqiv";#N/A,#N/A,FALSE,"Mults";#N/A,#N/A,FALSE,"ISCG Graphics"}</definedName>
    <definedName name="wrn.ISQtrModel.">{"QtrModel",#N/A,FALSE,"IS"}</definedName>
    <definedName name="wrn.JODM._.Graphs.">{"graph",#N/A,FALSE,"WWJU";"graph",#N/A,FALSE,"WWSEM";"graph",#N/A,FALSE,"GOMJU";"graph",#N/A,FALSE,"GOMSEM";"graph",#N/A,FALSE,"NSJU";"graph",#N/A,FALSE,"NSSEM";"graph",#N/A,FALSE,"WAJU";"graph",#N/A,FALSE,"STOCKPRI";"graph",#N/A,FALSE,"CFTEV";"graph",#N/A,FALSE,"NAV-RCV";"graph",#N/A,FALSE,"CRUDEWW"}</definedName>
    <definedName name="wrn.kairen.">{#N/A,#N/A,FALSE,"Non Medicare Results UC";#N/A,#N/A,FALSE,"Non Medicare Projection UC";#N/A,#N/A,FALSE,"Non Medicare Results BOB";#N/A,#N/A,FALSE,"Non Medicare Projection BOB";#N/A,#N/A,FALSE,"Medicare Risk Results UC";#N/A,#N/A,FALSE,"Medicare Risk Projection UC";#N/A,#N/A,FALSE,"Medicare Risk Results BOB";#N/A,#N/A,FALSE,"Medicare Risk Projection BOB";#N/A,#N/A,FALSE,"Medicare Cost Results UC";#N/A,#N/A,FALSE,"Medicare Cost Projection UC";#N/A,#N/A,FALSE,"Medicare Cost Results BOB";#N/A,#N/A,FALSE,"Medicare Cost Projection BOB";#N/A,#N/A,FALSE,"pmpm";#N/A,#N/A,FALSE,"Enrollment by Tier";#N/A,#N/A,FALSE,"Mnthly Mmbershp UC Actives";#N/A,#N/A,FALSE,"Mnthly Mmbershp UC Medicare";#N/A,#N/A,FALSE,"Mnthly Mmbershp BOB Actives";#N/A,#N/A,FALSE,"out_drug";#N/A,#N/A,FALSE,"area_adj";#N/A,#N/A,FALSE,"util_s";#N/A,#N/A,FALSE,"util_p";#N/A,#N/A,FALSE,"Care_Mg";#N/A,#N/A,FALSE,"Large Claims Non Medicare";#N/A,#N/A,FALSE,"Large Claims Medicare";#N/A,#N/A,FALSE,"rx_nmed_uc";#N/A,#N/A,FALSE,"mo_nmed";#N/A,#N/A,FALSE,"rx_med_uc";#N/A,#N/A,FALSE,"mo_med_uc";#N/A,#N/A,FALSE,"rx_diag_uc";#N/A,#N/A,FALSE,"rx_diag_med_uc";#N/A,#N/A,FALSE,"HEDIS";#N/A,#N/A,FALSE,"GHAA"}</definedName>
    <definedName name="wrn.LBO._.Summary.">{"LBO Summary",#N/A,FALSE,"Summary"}</definedName>
    <definedName name="wrn.LoanInformation.">{#N/A,#N/A,FALSE,"LoanAssumptions"}</definedName>
    <definedName name="wrn.LP._.Committee._.Book.">{#N/A,#N/A,TRUE,"FD II Portfolio Summary";#N/A,#N/A,TRUE,"Fd II Cap. Position ";#N/A,#N/A,TRUE,"BV Valuation";#N/A,#N/A,TRUE,"FV Valuation";#N/A,#N/A,TRUE,"Valuation Change";#N/A,#N/A,TRUE,"Weasler";#N/A,#N/A,TRUE,"Weasler val";#N/A,#N/A,TRUE,"J Chain";#N/A,#N/A,TRUE,"J Chain Val";#N/A,#N/A,TRUE,"Monona";#N/A,#N/A,TRUE,"Monona Val";#N/A,#N/A,TRUE,"DSI";#N/A,#N/A,TRUE,"DSI Val";#N/A,#N/A,TRUE,"Temple";#N/A,#N/A,TRUE,"Temple Val";#N/A,#N/A,TRUE,"JRI";#N/A,#N/A,TRUE,"NDS ";#N/A,#N/A,TRUE,"Stronghaven";#N/A,#N/A,TRUE,"Connor";#N/A,#N/A,TRUE,"HWC"}</definedName>
    <definedName name="wrn.LP._.Committee._.June._.13.._.2000.">{#N/A,#N/A,TRUE," Bullets II";#N/A,#N/A,TRUE,"Fd II Cap. Position ";#N/A,#N/A,TRUE,"FD II Portfolio Summary";#N/A,#N/A,TRUE,"BV Valuation";#N/A,#N/A,TRUE,"FV Valuation";#N/A,#N/A,TRUE,"Valuation Change II";#N/A,#N/A,TRUE,"Utiliserve";#N/A,#N/A,TRUE,"Temple";#N/A,#N/A,TRUE,"JRI";#N/A,#N/A,TRUE,"Weasler";#N/A,#N/A,TRUE,"NDS ";#N/A,#N/A,TRUE,"Stronghaven";#N/A,#N/A,TRUE,"Connor";#N/A,#N/A,TRUE,"DSI";#N/A,#N/A,TRUE,"HWC";#N/A,#N/A,TRUE,"Bullets III";#N/A,#N/A,TRUE,"Fd III Cap. Position ";#N/A,#N/A,TRUE,"FD III Port Summ";#N/A,#N/A,TRUE,"BV Valuation (2)";#N/A,#N/A,TRUE,"MV Valuation";#N/A,#N/A,TRUE,"Valuation Change III";#N/A,#N/A,TRUE,"Globe";#N/A,#N/A,TRUE,"Beacon";#N/A,#N/A,TRUE,"CII";#N/A,#N/A,TRUE,"MCA";#N/A,#N/A,TRUE,"Elm";#N/A,#N/A,TRUE,"Tharco";#N/A,#N/A,TRUE,"Dee H";#N/A,#N/A,TRUE,"Hunt Valve";#N/A,#N/A,TRUE,"KBA";#N/A,#N/A,TRUE,"Glassmaster";#N/A,#N/A,TRUE,"MLS";#N/A,#N/A,TRUE,"CBSA";#N/A,#N/A,TRUE,"ACE";#N/A,#N/A,TRUE,"United Central";#N/A,#N/A,TRUE,"Jakel";#N/A,#N/A,TRUE,"Lake City ";#N/A,#N/A,TRUE,"Bullets IV";#N/A,#N/A,TRUE,"Fd IV Cap. Position  ";#N/A,#N/A,TRUE,"FD IV Portfolio Summary ";#N/A,#N/A,TRUE,"Fund IV BV  ";#N/A,#N/A,TRUE,"Western";#N/A,#N/A,TRUE,"Kranson"}</definedName>
    <definedName name="wrn.M_File_Print_Out.">{"Group Benefit Overview",#N/A,TRUE,"mblank";"Rate Summary",#N/A,TRUE,"mblank";"Census and Manual Rates",#N/A,TRUE,"mblank";"Site Rates",#N/A,TRUE,"mblank";"Experience Rates 1",#N/A,TRUE,"mblank";"Experience Rates 2",#N/A,TRUE,"mblank";"Summary of Rate Action",#N/A,TRUE,"mblank";"Employer Reports",#N/A,TRUE,"mblank"}</definedName>
    <definedName name="wrn.Maine.">{"Assumptions",#N/A,TRUE,"Assumptions";"Income",#N/A,TRUE,"Income";"Balance",#N/A,TRUE,"Balance"}</definedName>
    <definedName name="wrn.Maine2.">{"TransactionAssump",#N/A,FALSE,"Transaction Assump";"Combined Income",#N/A,FALSE,"Combined Income-Contrib.";"Combined Bal",#N/A,FALSE,"Combined Bal.";"Combined Credit",#N/A,FALSE,"Combined Credit";"Income Overview",#N/A,FALSE,"Income Overview";"Balance Overview",#N/A,FALSE,"Balance Overview";"Cash Flow Overview",#N/A,FALSE,"Cash Flow Overview";"Contribution Overview",#N/A,FALSE,"Contribution Overview"}</definedName>
    <definedName name="wrn.merge.">{#N/A,#N/A,FALSE,"IPO";#N/A,#N/A,FALSE,"DCF";#N/A,#N/A,FALSE,"LBO";#N/A,#N/A,FALSE,"MULT_VAL";#N/A,#N/A,FALSE,"Status Quo";#N/A,#N/A,FALSE,"Recap"}</definedName>
    <definedName name="wrn.model.">{"page1",#N/A,FALSE,"GIRLBO";"page2",#N/A,FALSE,"GIRLBO";"page3",#N/A,FALSE,"GIRLBO";"page4",#N/A,FALSE,"GIRLBO";"page5",#N/A,FALSE,"GIRLBO"}</definedName>
    <definedName name="wrn.Monica.">{#N/A,#N/A,FALSE,"Revolver";#N/A,#N/A,FALSE,"Term Loan";#N/A,#N/A,FALSE,"Unused Line Fee Term";#N/A,#N/A,FALSE,"Unused Line Fee Revolver"}</definedName>
    <definedName name="wrn.MONTHLY.">{"1999MONTHLY",#N/A,FALSE,"MONTHLY";"2000MONTHLY",#N/A,FALSE,"MONTHLY";"2001MONTHLY",#N/A,FALSE,"MONTHLY"}</definedName>
    <definedName name="wrn.Monthly._.MIFA._.Sheets.">{"(MEASDATA) BY QUARTER",#N/A,FALSE,"measdata";"(BS) BALANCE SHEET",#N/A,FALSE,"bs";"(BS) CASH FLOW",#N/A,FALSE,"bs";"(INCST) INCOME STATEMENT",#N/A,FALSE,"incst";"(PROGDETAIL) BY MONTH",#N/A,FALSE,"progdetail";"(PROGDETAIL) BY QTR",#N/A,FALSE,"progdetail";"(ORDERS) GOR ORDERS",#N/A,FALSE,"Orders";"(DELIVERIES) UNIT SALES",#N/A,FALSE,"Deliveries";#N/A,#N/A,FALSE,"Risk&amp;OpprTY"}</definedName>
    <definedName name="wrn.Monthly._.MIFA._.Sheets.1">{"(MEASDATA) BY QUARTER",#N/A,FALSE,"measdata";"(BS) BALANCE SHEET",#N/A,FALSE,"bs";"(BS) CASH FLOW",#N/A,FALSE,"bs";"(INCST) INCOME STATEMENT",#N/A,FALSE,"incst";"(PROGDETAIL) BY MONTH",#N/A,FALSE,"progdetail";"(PROGDETAIL) BY QTR",#N/A,FALSE,"progdetail";"(ORDERS) GOR ORDERS",#N/A,FALSE,"Orders";"(DELIVERIES) UNIT SALES",#N/A,FALSE,"Deliveries";#N/A,#N/A,FALSE,"Risk&amp;OpprTY"}</definedName>
    <definedName name="wrn.Monthly._.Reports.">{"Nil","Nil",FALSE,"Detail P&amp;L-M";"Nil","Nil",FALSE,"Dep &amp; Amort-M";"Nil","Nil",FALSE,"Equity-M";"Nil","Nil",FALSE,"Debt &amp; Cash Flow-M";"Nil","Nil",FALSE,"Interest-M"}</definedName>
    <definedName name="wrn.MonthlyRentRoll.">{"MonthlyRentRoll",#N/A,FALSE,"RentRoll"}</definedName>
    <definedName name="wrn.nema.">{#N/A,#N/A,FALSE,"Distbn Ntwrk";#N/A,#N/A,FALSE,"Workforce";#N/A,#N/A,FALSE,"cur-prod1";#N/A,#N/A,FALSE,"in-proc"}</definedName>
    <definedName name="wrn.network.">{#N/A,#N/A,FALSE,"II.General ";#N/A,#N/A,FALSE,"III.Plan Design";#N/A,#N/A,FALSE,"IV.Delivery System";#N/A,#N/A,FALSE,"V.Reimbursement";#N/A,#N/A,FALSE,"VI.Manage-Satisf.";#N/A,#N/A,FALSE,"VII. &amp;VIII. Other";#N/A,#N/A,FALSE,"Appendix 2";#N/A,#N/A,FALSE,"Appendix 3a";#N/A,#N/A,FALSE,"Appendix 3b";#N/A,#N/A,FALSE,"Appendix 3b(cont.)"}</definedName>
    <definedName name="wrn.new.">{"new1",#N/A,FALSE,"FLEXPAC2";"new2",#N/A,FALSE,"FLEXPAC2"}</definedName>
    <definedName name="wrn.New._.Client._.Report.">{#N/A,#N/A,TRUE,"Cover";#N/A,#N/A,TRUE,"Table of Contents";#N/A,#N/A,TRUE,"Summary";#N/A,#N/A,TRUE,"Detailed Summary";#N/A,#N/A,TRUE,"Value";#N/A,#N/A,TRUE,"Rebates";#N/A,#N/A,TRUE,"Perf. Guar.";#N/A,#N/A,TRUE,"Other Guar.";#N/A,#N/A,TRUE,"Margin";#N/A,#N/A,TRUE,"Savings";#N/A,#N/A,TRUE,"Costs";#N/A,#N/A,TRUE,"PDN";#N/A,#N/A,TRUE,"Drivers"}</definedName>
    <definedName name="wrn.newest.">{#N/A,#N/A,TRUE,"TS";#N/A,#N/A,TRUE,"Combo";#N/A,#N/A,TRUE,"FAIR";#N/A,#N/A,TRUE,"RBC";#N/A,#N/A,TRUE,"xxxx"}</definedName>
    <definedName name="wrn.ntfinance.">{"Rate",#N/A,TRUE,"SUMMARY";"Ratios",#N/A,TRUE,"Ratios";"BUDGETREVENUE",#N/A,TRUE,"Revenue";"TOTALS",#N/A,TRUE,"DETAIL"}</definedName>
    <definedName name="wrn.OperatingAssumtions.">{#N/A,#N/A,FALSE,"OperatingAssumptions"}</definedName>
    <definedName name="wrn.ORIGINALS.">{#N/A,#N/A,FALSE,"BS";#N/A,#N/A,FALSE,"IS";#N/A,#N/A,FALSE,"PI";#N/A,#N/A,FALSE,"CF"}</definedName>
    <definedName name="wrn.OUTPUT.">{"DCF","UPSIDE CASE",FALSE,"Sheet1";"DCF","BASE CASE",FALSE,"Sheet1";"DCF","DOWNSIDE CASE",FALSE,"Sheet1"}</definedName>
    <definedName name="wrn.packer._.1.">{#N/A,#N/A,FALSE,"gopher summary";#N/A,#N/A,FALSE,"GOPH-Comp Co. Mult";#N/A,#N/A,FALSE,"GOPH-Acq. Mult ";#N/A,#N/A,FALSE,"gopher dcf";#N/A,#N/A,FALSE,"goph-dividend";#N/A,#N/A,FALSE,"GOPHER WACC";#N/A,#N/A,FALSE,"Contribution";#N/A,#N/A,FALSE,"contr.anal.";#N/A,#N/A,FALSE,"acc_dil";#N/A,#N/A,FALSE,"GOPHER";#N/A,#N/A,FALSE,"pro forma";#N/A,#N/A,FALSE,"PACK-Comp Co. Mult";#N/A,#N/A,FALSE,"packer dcf ";#N/A,#N/A,FALSE,"PACK WACC ";#N/A,#N/A,FALSE,"PACKER";#N/A,#N/A,FALSE,"PurchPriMult"}</definedName>
    <definedName name="wrn.Period._.1._.Financial._.Statements.">{"Period 1 Income Statements",#N/A,FALSE,"Income Statement";"Period 1 Balance Sheets",#N/A,FALSE,"Balance Sheet";"Period 1 Cashflow Statements",#N/A,FALSE,"Cashflow Statement";"Period 1 Financial Ratios",#N/A,FALSE,"Financial Ratios"}</definedName>
    <definedName name="wrn.Period._.10._.Financial._.Statements.">{"Period 10 Income Statements",#N/A,FALSE,"Income Statement";"Period 10 Balance Sheets",#N/A,FALSE,"Balance Sheet";"Period 10 Cashflow Statements",#N/A,FALSE,"Cashflow Statement";"Period 10 Financial Ratios",#N/A,FALSE,"Financial Ratios"}</definedName>
    <definedName name="wrn.Period._.11._.Financial._.Statements.">{"Period 11 Income Statements",#N/A,FALSE,"Income Statement";"Period 11 Balance Sheets",#N/A,FALSE,"Balance Sheet";"Period 11 Cashflow Statements",#N/A,FALSE,"Cashflow Statement";"Period 11 Financial Ratios",#N/A,FALSE,"Financial Ratios"}</definedName>
    <definedName name="wrn.Period._.12._.Financial._.Statements.">{"Period 12 Income Statements",#N/A,FALSE,"Income Statement";"Period 12 Balance Sheets",#N/A,FALSE,"Balance Sheet";"Period 12 Cashflow Statements",#N/A,FALSE,"Cashflow Statement";"Period 12 Financial Ratios",#N/A,FALSE,"Financial Ratios"}</definedName>
    <definedName name="wrn.Period._.2._.Financial._.Statements.">{"Period 2 Income Statements",#N/A,FALSE,"Income Statement";"Period 2 Balance Sheets",#N/A,FALSE,"Balance Sheet";"Period 2 Cashflow Statements",#N/A,FALSE,"Cashflow Statement";"Period 2 Financial Ratios",#N/A,FALSE,"Financial Ratios"}</definedName>
    <definedName name="wrn.Period._.3._.Financial._.Statements.">{"Period 3 Income Statements",#N/A,FALSE,"Income Statement";"Period 3 Balance Sheets",#N/A,FALSE,"Balance Sheet";"Period 3 Cashflow Statements",#N/A,FALSE,"Cashflow Statement";"Period 3 Financial Ratios",#N/A,FALSE,"Financial Ratios"}</definedName>
    <definedName name="wrn.Period._.4._.Financial._.Statements.">{"Period 4 Income Statements",#N/A,FALSE,"Income Statement";"Period 4 Balance Sheets",#N/A,FALSE,"Balance Sheet";"Period 4 Cashflow Statements",#N/A,FALSE,"Cashflow Statement";"Period 4 Financial Ratios",#N/A,FALSE,"Financial Ratios"}</definedName>
    <definedName name="wrn.Period._.5._.Financial._.Statements.">{"Period 5 Income Statements",#N/A,FALSE,"Income Statement";"Period 5 Balance Sheets",#N/A,FALSE,"Balance Sheet";"Period 5 Cashflow Statements",#N/A,FALSE,"Cashflow Statement";"Period 5 Financial Ratios",#N/A,FALSE,"Financial Ratios"}</definedName>
    <definedName name="wrn.Period._.6._.Financial._.Statements.">{"Period 6 Income Statements",#N/A,FALSE,"Income Statement";"Period 6 Balance Sheets",#N/A,FALSE,"Balance Sheet";"Period 6 Cashflow Statements",#N/A,FALSE,"Cashflow Statement";"Period 6 Financial Ratios",#N/A,FALSE,"Financial Ratios"}</definedName>
    <definedName name="wrn.Period._.7._.Financial._.Statements.">{"Period 7 Income Statements",#N/A,FALSE,"Income Statement";"Period 7 Balance Sheets",#N/A,FALSE,"Balance Sheet";"Period 7 Cashflow Statements",#N/A,FALSE,"Cashflow Statement";"Period 7 Financial Ratios",#N/A,FALSE,"Financial Ratios";"Period 7 New Cash Flow",#N/A,FALSE,"New Cashflow Statement"}</definedName>
    <definedName name="wrn.Period._.8._.Financial._.Statements.">{"Period 8 Income Statements",#N/A,FALSE,"Income Statement";"Period 8 Balance Sheets",#N/A,FALSE,"Balance Sheet";"Period 8 Cashflow Statements",#N/A,FALSE,"Cashflow Statement";"Period 8 Financial Ratios",#N/A,FALSE,"Financial Ratios"}</definedName>
    <definedName name="wrn.Period._.9._.Financial._.Statements.">{"Period 9 Income Statements",#N/A,FALSE,"Income Statement";"Period 9 Balance Sheets",#N/A,FALSE,"Balance Sheet";"Period 9 Cashflow Statements",#N/A,FALSE,"Cashflow Statement";"Period 9 Financial Ratios",#N/A,FALSE,"Financial Ratios"}</definedName>
    <definedName name="wrn.PLAN.">{#N/A,#N/A,FALSE,"5YRPL";#N/A,#N/A,FALSE,"3YRPL"}</definedName>
    <definedName name="wrn.Plan._.Sheets.">{#N/A,#N/A,TRUE,"95 Consolidated Forecast";#N/A,#N/A,TRUE,"95 Consolidated Frcst per Gal";#N/A,#N/A,TRUE,"96 Consolidated Plan";#N/A,#N/A,TRUE,"96 Consolidated per Gallon"}</definedName>
    <definedName name="wrn.PLX.">{"cred comp",#N/A,FALSE,"Comparable Credit Analysis";"IS",#N/A,FALSE,"IS";"Sensitivity",#N/A,FALSE,"Sensitivity";"BS",#N/A,FALSE,"BS";"Bond Summary",#N/A,FALSE,"B Summary";"AD",#N/A,FALSE,"Accretion";"NAV",#N/A,FALSE,"NAV";"SU",#N/A,FALSE,"S&amp;U";"acq. study",#N/A,FALSE,"Acq. Study";"F Charges",#N/A,FALSE,"Fixed Charges"}</definedName>
    <definedName name="wrn.PRES_OUT.">{"page1",#N/A,FALSE,"PRESENTATION";"page2",#N/A,FALSE,"PRESENTATION";#N/A,#N/A,FALSE,"Valuation Summary"}</definedName>
    <definedName name="wrn.PRES_OUT2">{"page1",#N/A,FALSE,"PRESENTATION";"page2",#N/A,FALSE,"PRESENTATION";#N/A,#N/A,FALSE,"Valuation Summary"}</definedName>
    <definedName name="wrn.Pres_OUT3">{"page1",#N/A,FALSE,"PRESENTATION";"page2",#N/A,FALSE,"PRESENTATION";#N/A,#N/A,FALSE,"Valuation Summary"}</definedName>
    <definedName name="wrn.PRES_OUT4">{"page1",#N/A,FALSE,"PRESENTATION";"page2",#N/A,FALSE,"PRESENTATION";#N/A,#N/A,FALSE,"Valuation Summary"}</definedName>
    <definedName name="wrn.PRES_OUT5">{"page1",#N/A,FALSE,"PRESENTATION";"page2",#N/A,FALSE,"PRESENTATION";#N/A,#N/A,FALSE,"Valuation Summary"}</definedName>
    <definedName name="wrn.PRES_OUT6">{"page1",#N/A,FALSE,"PRESENTATION";"page2",#N/A,FALSE,"PRESENTATION";#N/A,#N/A,FALSE,"Valuation Summary"}</definedName>
    <definedName name="wrn.PRES_OUT8">{"page1",#N/A,FALSE,"PRESENTATION";"page2",#N/A,FALSE,"PRESENTATION";#N/A,#N/A,FALSE,"Valuation Summary"}</definedName>
    <definedName name="wrn.Presentation.">{#N/A,#N/A,TRUE,"Summary";"AnnualRentRoll",#N/A,TRUE,"RentRoll";#N/A,#N/A,TRUE,"ExitStratigy";#N/A,#N/A,TRUE,"OperatingAssumptions"}</definedName>
    <definedName name="wrn.print.">{"page1",#N/A,FALSE,"PROFORMA";"page2",#N/A,FALSE,"PROFORMA";"page3",#N/A,FALSE,"PROFORMA";"page4",#N/A,FALSE,"PROFORMA";"page5",#N/A,FALSE,"PROFORMA";"page6",#N/A,FALSE,"PROFORMA";"page7",#N/A,FALSE,"PROFORMA";"page8",#N/A,FALSE,"PROFORMA"}</definedName>
    <definedName name="wrn.Print._.4.">{"Outflow 1",#N/A,FALSE,"Outflows-Inflows";"Outflow 2",#N/A,FALSE,"Outflows-Inflows";"Inflow 1",#N/A,FALSE,"Outflows-Inflows";"Inflow 2",#N/A,FALSE,"Outflows-Inflows"}</definedName>
    <definedName name="wrn.Print._.6.">{"print 1.6",#N/A,FALSE,"Sheet1";"print 2.6",#N/A,FALSE,"Sheet1";"print 3.6",#N/A,FALSE,"Sheet1";"print 4.6",#N/A,FALSE,"Sheet1";"print 5.6",#N/A,FALSE,"Sheet1";"print 6.6",#N/A,FALSE,"Sheet1"}</definedName>
    <definedName name="wrn.Print._.All._.Pages.">{"LBO Summary",#N/A,FALSE,"Summary";"Income Statement",#N/A,FALSE,"Model";"Cash Flow",#N/A,FALSE,"Model";"Balance Sheet",#N/A,FALSE,"Model";"Working Capital",#N/A,FALSE,"Model";"Pro Forma Balance Sheets",#N/A,FALSE,"PFBS";"Debt Balances",#N/A,FALSE,"Model";"Fee Schedules",#N/A,FALSE,"Model"}</definedName>
    <definedName name="wrn.print._.graphs.">{"cap_structure",#N/A,FALSE,"Graph-Mkt Cap";"price",#N/A,FALSE,"Graph-Price";"ebit",#N/A,FALSE,"Graph-EBITDA";"ebitda",#N/A,FALSE,"Graph-EBITDA"}</definedName>
    <definedName name="wrn.print._.raw._.data._.entry.">{"inputs raw data",#N/A,TRUE,"INPUT"}</definedName>
    <definedName name="wrn.Print._.Report.">{"MPODE 1",#N/A,FALSE,"Scenarios";"CAPEX",#N/A,FALSE,"DEPRECIACIONES";"Trans Costs",#N/A,FALSE,"Transmission";"Trans Revenue",#N/A,FALSE,"Transmission";"Revenues Summary",#N/A,FALSE,"Revenues";"Assumptions General",#N/A,FALSE,"assumptions";"Assumptions Summary",#N/A,FALSE,"assumptions";"Flores 1",#N/A,FALSE,"assumptions";"Tebsa 4",#N/A,FALSE,"assumptions";"Tebsa 7",#N/A,FALSE,"assumptions";"Termoballenas 1",#N/A,FALSE,"assumptions";"Termoballenas 2",#N/A,FALSE,"assumptions";"Termochinu 5",#N/A,FALSE,"assumptions";"Termochinu 6",#N/A,FALSE,"assumptions";"Termochinu 7",#N/A,FALSE,"assumptions";"Termochinu 8",#N/A,FALSE,"assumptions";"Termoguajira 1",#N/A,FALSE,"assumptions";"Termoguajira 2",#N/A,FALSE,"assumptions";"Monetary gain",#N/A,FALSE,"capex &amp; dep";"Income Statement",#N/A,FALSE,"Fin Stmts";"Balance Sheet",#N/A,FALSE,"Fin Stmts";"Cash Flow",#N/A,FALSE,"Fin Stmts";"Labor Personnel\",#N/A,FALSE,"Labor";"TEBSA PPA",#N/A,FALSE,"TEBSA";"Free Cash Flow",#N/A,FALSE,"Valuation";"Valuation",#N/A,FALSE,"Valuation";#N/A,#N/A,FALSE,"Work Cap"}</definedName>
    <definedName name="wrn.print._.standalone.">{"standalone1",#N/A,FALSE,"DCFBase";"standalone2",#N/A,FALSE,"DCFBase"}</definedName>
    <definedName name="wrn.print._.summary._.sheets.">{"summary1",#N/A,TRUE,"Comps";"summary2",#N/A,TRUE,"Comps";"summary3",#N/A,TRUE,"Comps"}</definedName>
    <definedName name="wrn.PrintAll.">{"PA1",#N/A,TRUE,"BORDMW";"pa2",#N/A,TRUE,"BORDMW";"PA3",#N/A,TRUE,"BORDMW";"PA4",#N/A,TRUE,"BORDMW"}</definedName>
    <definedName name="wrn.PrintExhibits.">{#N/A,#N/A,TRUE,"Exhibit A1";#N/A,#N/A,TRUE,"Exhibit A2";#N/A,#N/A,TRUE,"Exhibit A3";#N/A,#N/A,TRUE,"Exhibit B - ASO";#N/A,#N/A,TRUE,"Exhibit C - Stop Loss";#N/A,#N/A,TRUE,"Exhibit D - Addl Services"}</definedName>
    <definedName name="wrn.PROFIT_LOSS.">{"רווה_מסכם",#N/A,FALSE,"p&amp;l";"באור_תפעול",#N/A,FALSE,"operation";"באור_מופ",#N/A,FALSE,"R&amp;D";"באור_שיווק",#N/A,FALSE,"M&amp;S";"באור_הנהלה",#N/A,FALSE,"g&amp;a"}</definedName>
    <definedName name="wrn.Projections.">{"Volume",#N/A,FALSE,"volume";"revenue",#N/A,FALSE,"revenue"}</definedName>
    <definedName name="wrn.PropertyInformation.">{#N/A,#N/A,FALSE,"PropertyInfo"}</definedName>
    <definedName name="wrn.PRUD._.QTR._.3.">{#N/A,#N/A,FALSE,"FBS-ASSETS";#N/A,#N/A,FALSE,"FBS-LIAB&amp;SE";#N/A,#N/A,FALSE,"FIS-QTR";#N/A,#N/A,FALSE,"FIS-YTD";#N/A,#N/A,FALSE,"FCF-QTR";#N/A,#N/A,FALSE,"FCF-YTD";#N/A,#N/A,FALSE,"FSE-QTR";#N/A,#N/A,FALSE,"FSE-YTD";#N/A,#N/A,FALSE,"CONSOLIDATING PGS 1";#N/A,#N/A,FALSE,"CONSOLIDATING PGS 2";#N/A,#N/A,FALSE,"ELIMINATIONS"}</definedName>
    <definedName name="wrn.Pump.">{#N/A,#N/A,FALSE,"Assump";#N/A,#N/A,FALSE,"Income";#N/A,#N/A,FALSE,"Balance";#N/A,#N/A,FALSE,"DCF Pump";#N/A,#N/A,FALSE,"Trans Assump";#N/A,#N/A,FALSE,"Combined Income";#N/A,#N/A,FALSE,"Combined Balance"}</definedName>
    <definedName name="wrn.QTRLY.">{"QTRLY1999",#N/A,FALSE,"QTRLY";"QTRLY2000",#N/A,FALSE,"QTRLY";"QTRLY2001",#N/A,FALSE,"QTRLY"}</definedName>
    <definedName name="wrn.Quarterly._.MIFA._.Sheets.">{"(MEASDATA) BY QUARTER",#N/A,FALSE,"measdata";"(SEGMENTDETAILS) DATA",#N/A,FALSE,"segmentdetails";"(SEGMENTDETAILS) EXPLANATIONS",#N/A,FALSE,"segmentdetails";"(BS) BALANCE SHEET",#N/A,FALSE,"bs";"(BS) CASH FLOW",#N/A,FALSE,"bs";"(INCST) INCOME STATEMENT",#N/A,FALSE,"incst";"(PROGDETAIL) BY MONTH",#N/A,FALSE,"progdetail";"(PROGDETAIL) BY QTR",#N/A,FALSE,"progdetail";"(ORDERS) GOR ORDERS",#N/A,FALSE,"Orders";"(DELIVERIES) UNIT SALES",#N/A,FALSE,"Deliveries";#N/A,#N/A,FALSE,"QTRComments";#N/A,#N/A,FALSE,"Risk&amp;OpprQtr";#N/A,#N/A,FALSE,"Risk&amp;OpprTY";#N/A,#N/A,FALSE,"divbklgsales"}</definedName>
    <definedName name="wrn.Quarterly._.MIFA._.Sheets.1">{"(MEASDATA) BY QUARTER",#N/A,FALSE,"measdata";"(SEGMENTDETAILS) DATA",#N/A,FALSE,"segmentdetails";"(SEGMENTDETAILS) EXPLANATIONS",#N/A,FALSE,"segmentdetails";"(BS) BALANCE SHEET",#N/A,FALSE,"bs";"(BS) CASH FLOW",#N/A,FALSE,"bs";"(INCST) INCOME STATEMENT",#N/A,FALSE,"incst";"(PROGDETAIL) BY MONTH",#N/A,FALSE,"progdetail";"(PROGDETAIL) BY QTR",#N/A,FALSE,"progdetail";"(ORDERS) GOR ORDERS",#N/A,FALSE,"Orders";"(DELIVERIES) UNIT SALES",#N/A,FALSE,"Deliveries";#N/A,#N/A,FALSE,"QTRComments";#N/A,#N/A,FALSE,"Risk&amp;OpprQtr";#N/A,#N/A,FALSE,"Risk&amp;OpprTY";#N/A,#N/A,FALSE,"divbklgsales"}</definedName>
    <definedName name="wrn.Quarterly._.Reports.">{"Nil","Pass1",FALSE,"Rev&amp;OI-Q";"Nil","Pass2",FALSE,"Rev&amp;OI-Q";"Nil","Pass3",FALSE,"Rev&amp;OI-Q";"Nil","Pass1",FALSE,"Summary P&amp;L-Q";"Nil","Pass2",FALSE,"Summary P&amp;L-Q";"Nil","Pass3",FALSE,"Summary P&amp;L-Q";"Nil","Pass1",FALSE,"Bus Seg Summary-Q";"Nil","Pass2",FALSE,"Bus Seg Summary-Q";"Nil","Pass3",FALSE,"Bus Seg Summary-Q";"Nil","Pass1",FALSE,"Bus Seg Detail-Q";"Nil","Pass2",FALSE,"Bus Seg Detail-Q";"Nil","Pass3",FALSE,"Bus Seg Detail-Q";"Nil","Pass1Rev",FALSE,"Unit Detail-Q";"Nil","Pass1OI",FALSE,"Unit Detail-Q";"Nil","Pass2Rev",FALSE,"Unit Detail-Q";"Nil","Pass2OI",FALSE,"Unit Detail-Q";"Nil","Pass3Rev",FALSE,"Unit Detail-Q";"Nil","Pass3OI",FALSE,"Unit Detail-Q"}</definedName>
    <definedName name="wrn.Relevant.">{#N/A,#N/A,FALSE,"Title Page";#N/A,#N/A,FALSE,"Conclusions";#N/A,#N/A,FALSE,"Assum.";#N/A,#N/A,FALSE,"Sun  DCF-WC-Dep";#N/A,#N/A,FALSE,"MarketValue";#N/A,#N/A,FALSE,"BalSheet";#N/A,#N/A,FALSE,"WACC";#N/A,#N/A,FALSE,"PC+ Info.";#N/A,#N/A,FALSE,"PC+Info_2"}</definedName>
    <definedName name="wrn.RELEVANTSHEETS.">{#N/A,#N/A,FALSE,"AD_Purch";#N/A,#N/A,FALSE,"Projections";#N/A,#N/A,FALSE,"DCF";#N/A,#N/A,FALSE,"Mkt Val"}</definedName>
    <definedName name="wrn.renewal.">{#N/A,#N/A,FALSE,"Non Medicare Results UC";#N/A,#N/A,FALSE,"Non Medicare Projection UC";#N/A,#N/A,FALSE,"Non Medicare Results BOB";#N/A,#N/A,FALSE,"Non Medicare Projection BOB";#N/A,#N/A,FALSE,"Medicare Risk Results UC";#N/A,#N/A,FALSE,"Medicare Risk Projection UC";#N/A,#N/A,FALSE,"Medicare Risk Results BOB";#N/A,#N/A,FALSE,"Medicare Risk Projection BOB";#N/A,#N/A,FALSE,"Medicare Cost Results UC";#N/A,#N/A,FALSE,"Medicare Cost Projection UC";#N/A,#N/A,FALSE,"Medicare Cost Results BOB";#N/A,#N/A,FALSE,"Medicare Cost Projection BOB";#N/A,#N/A,FALSE,"pmpm";#N/A,#N/A,FALSE,"Trend";#N/A,#N/A,FALSE,"Enrollment by Tier";#N/A,#N/A,FALSE,"Mnthly Mmbershp UC Actives";#N/A,#N/A,FALSE,"Mnthly Mmbershp UC Medicare";#N/A,#N/A,FALSE,"Mnthly Mmbershp BOB Actives";#N/A,#N/A,FALSE,"out_drug";#N/A,#N/A,FALSE,"area_adj";#N/A,#N/A,FALSE,"util_s";#N/A,#N/A,FALSE,"util_p";#N/A,#N/A,FALSE,"Care_Mg";#N/A,#N/A,FALSE,"Large Claims Non Medicare";#N/A,#N/A,FALSE,"Large Claims Medicare";#N/A,#N/A,FALSE,"UC med ctr";#N/A,#N/A,FALSE,"other phys";#N/A,#N/A,FALSE,"util_admit nmed";#N/A,#N/A,FALSE,"util_admit medr";#N/A,#N/A,FALSE,"util_admit_medc";#N/A,#N/A,FALSE,"util_clms nmed";#N/A,#N/A,FALSE,"util_clms medr";#N/A,#N/A,FALSE,"util_clms_medc";#N/A,#N/A,FALSE,"cap_nmed";#N/A,#N/A,FALSE,"cap_med";#N/A,#N/A,FALSE,"cap_medc";#N/A,#N/A,FALSE,"rx_nmed_uc";#N/A,#N/A,FALSE,"mo_nmed";#N/A,#N/A,FALSE,"rx_med_uc";#N/A,#N/A,FALSE,"mo_med_uc";#N/A,#N/A,FALSE,"rx_diag_uc";#N/A,#N/A,FALSE,"rx_diag_med_uc";#N/A,#N/A,FALSE,"GHAA";#N/A,#N/A,FALSE,"HEDIS"}</definedName>
    <definedName name="wrn.report.">{#N/A,#N/A,FALSE,"ValSum";#N/A,#N/A,FALSE,"Market Multiple";#N/A,#N/A,FALSE,"Multiple Analysis";#N/A,#N/A,FALSE,"Representative Levels";#N/A,#N/A,FALSE,"SCF - BS";#N/A,#N/A,FALSE,"SCF - IS";#N/A,#N/A,FALSE,"SCF - CFA";#N/A,#N/A,FALSE,"Market Info1";#N/A,#N/A,FALSE,"Market Info2";#N/A,#N/A,FALSE,"Operating Data";#N/A,#N/A,FALSE,"Balance Sheet Ratios";#N/A,#N/A,FALSE,"Financial";#N/A,#N/A,FALSE,"Trend";#N/A,#N/A,FALSE,"Rankings"}</definedName>
    <definedName name="wrn.Report1.">{#N/A,#N/A,FALSE,"July 95";#N/A,#N/A,FALSE,"Aug 95";#N/A,#N/A,FALSE,"Sep 95";#N/A,#N/A,FALSE,"October 95";#N/A,#N/A,FALSE,"November 95";#N/A,#N/A,FALSE,"December 95";#N/A,#N/A,FALSE,"February 96";#N/A,#N/A,FALSE,"March 96"}</definedName>
    <definedName name="wrn.Restricted._.Rpts.">{"RptRY",#N/A,FALSE,"CDGy";"RptRQ",#N/A,FALSE,"CDGq";"RptRM",#N/A,FALSE,"CDGm"}</definedName>
    <definedName name="wrn.ReviewPack.">{#N/A,#N/A,FALSE,"PCS";#N/A,#N/A,FALSE,"Market Info1";#N/A,#N/A,FALSE,"Market Info2";#N/A,#N/A,FALSE,"Operating Data";#N/A,#N/A,FALSE,"Balance Sheet Ratios";#N/A,#N/A,FALSE,"Financial";#N/A,#N/A,FALSE,"Trend";#N/A,#N/A,FALSE,"Rankings";#N/A,#N/A,FALSE,"Wage Analysis";#N/A,#N/A,FALSE,"SCF - BS";#N/A,#N/A,FALSE,"SCF - IS";#N/A,#N/A,FALSE,"SCF - CFA";#N/A,#N/A,FALSE,"Volatility";#N/A,#N/A,FALSE,"Option Analysis";#N/A,#N/A,FALSE,"Representative Levels";#N/A,#N/A,FALSE,"ValSum";#N/A,#N/A,FALSE,"Market Multiple";#N/A,#N/A,FALSE,"Multiple Analysis";#N/A,#N/A,FALSE,"Market Changes"}</definedName>
    <definedName name="wrn.ReviewPackBrief.">{#N/A,#N/A,FALSE,"Market Info1";#N/A,#N/A,FALSE,"Market Info2";#N/A,#N/A,FALSE,"PCS";#N/A,#N/A,FALSE,"Operating Data";#N/A,#N/A,FALSE,"Balance Sheet Ratios";#N/A,#N/A,FALSE,"Financial";#N/A,#N/A,FALSE,"Trend";#N/A,#N/A,FALSE,"Rankings";#N/A,#N/A,FALSE,"Market Changes";#N/A,#N/A,FALSE,"Other Analysis"}</definedName>
    <definedName name="wrn.Revs.">{"Base_rev",#N/A,FALSE,"Proj_IS_Base";"Projrev",#N/A,FALSE,"Proj_IS_wOTLC";"Delta",#N/A,FALSE,"Delta Rev_PV"}</definedName>
    <definedName name="wrn.sales.">{"sales",#N/A,FALSE,"Sales";"sales existing",#N/A,FALSE,"Sales";"sales rd1",#N/A,FALSE,"Sales";"sales rd2",#N/A,FALSE,"Sales"}</definedName>
    <definedName name="wrn.Sales._.Pres.">{#N/A,#N/A,TRUE,"Cost Comparison";#N/A,#N/A,TRUE,"Plan Design"}</definedName>
    <definedName name="wrn.SalesMarginPages.">{"(MEASDATA) BY QUARTER",#N/A,FALSE,"measdata";"(PROGDETAIL) BY MONTH",#N/A,FALSE,"progdetail";"(PROGDETAIL) BY QTR",#N/A,FALSE,"progdetail";"(ORDERS) GOR ORDERS",#N/A,FALSE,"Orders";"(DELIVERIES) UNIT SALES",#N/A,FALSE,"Deliveries";"(SEGMENTDETAILS) DATA",#N/A,FALSE,"QTRComments"}</definedName>
    <definedName name="wrn.SalesMarginPages.1">{"(MEASDATA) BY QUARTER",#N/A,FALSE,"measdata";"(PROGDETAIL) BY MONTH",#N/A,FALSE,"progdetail";"(PROGDETAIL) BY QTR",#N/A,FALSE,"progdetail";"(ORDERS) GOR ORDERS",#N/A,FALSE,"Orders";"(DELIVERIES) UNIT SALES",#N/A,FALSE,"Deliveries";"(SEGMENTDETAILS) DATA",#N/A,FALSE,"QTRComments"}</definedName>
    <definedName name="wrn.SANDSQUARTERLY.">{#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wrn.SCIOH.">{#N/A,#N/A,FALSE,"TOTOH";#N/A,#N/A,FALSE,"TOTMFG";#N/A,#N/A,FALSE,"DEPT31";#N/A,#N/A,FALSE,"DEPT35";#N/A,#N/A,FALSE,"DEPT55";#N/A,#N/A,FALSE,"DEPT62";#N/A,#N/A,FALSE,"DEPT95"}</definedName>
    <definedName name="wrn.sdi.">{#N/A,#N/A,FALSE,"Customer Base";#N/A,#N/A,FALSE,"Workforce";#N/A,#N/A,FALSE,"cur prod";#N/A,#N/A,FALSE,"in-proc";#N/A,#N/A,FALSE,"Trademark"}</definedName>
    <definedName name="wrn.SEGSCH.">{#N/A,#N/A,FALSE,"SEGINC";#N/A,#N/A,FALSE,"INTINCEXP";#N/A,#N/A,FALSE,"SEGSALE";#N/A,#N/A,FALSE,"IDENTASSETS"}</definedName>
    <definedName name="wrn.SHORT.">{"CREDIT STATISTICS",#N/A,FALSE,"STATS";"CF_AND_IS",#N/A,FALSE,"PLAN";"BALSHEET",#N/A,FALSE,"BALANCE SHEET"}</definedName>
    <definedName name="wrn.Short._.Print.">{#N/A,#N/A,FALSE,"Cover";#N/A,#N/A,FALSE,"Stack";#N/A,#N/A,FALSE,"Cost S";#N/A,#N/A,FALSE," CF";#N/A,#N/A,FALSE,"Investor"}</definedName>
    <definedName name="wrn.SKSCS1.">{#N/A,#N/A,FALSE,"Antony Financials";#N/A,#N/A,FALSE,"Cowboy Financials";#N/A,#N/A,FALSE,"Combined";#N/A,#N/A,FALSE,"Valuematrix";#N/A,#N/A,FALSE,"DCFAntony";#N/A,#N/A,FALSE,"DCFCowboy";#N/A,#N/A,FALSE,"DCFCombined"}</definedName>
    <definedName name="wrn.Staffing.">{#N/A,#N/A,FALSE,"Assessment";#N/A,#N/A,FALSE,"Staffing";#N/A,#N/A,FALSE,"Hires";#N/A,#N/A,FALSE,"Assumptions"}</definedName>
    <definedName name="wrn.Staffing1">{#N/A,#N/A,FALSE,"Assessment";#N/A,#N/A,FALSE,"Staffing";#N/A,#N/A,FALSE,"Hires";#N/A,#N/A,FALSE,"Assumptions"}</definedName>
    <definedName name="wrn.STAND_ALONE_BOTH.">{"FCB_ALL",#N/A,FALSE,"FCB";"GREY_ALL",#N/A,FALSE,"GREY"}</definedName>
    <definedName name="wrn.Stanford._.Experience.">{"TOP",#N/A,TRUE,"TRIPLE OPTION EXPERIENCE";"actives",#N/A,TRUE,"TRIPLE OPTION EXPERIENCE";"experience",#N/A,TRUE,"TRIPLE OPTION EXPERIENCE";"Outacomp",#N/A,TRUE,"FEE FOR SERVICE EXPERIENCE ";"Outacomp",#N/A,TRUE,"FEE FOR SERVICE EXPERIENCE ";"Outret",#N/A,TRUE,"FEE FOR SERVICE EXPERIENCE ";"Outact",#N/A,TRUE,"FEE FOR SERVICE EXPERIENCE ";"OutRcomp",#N/A,TRUE,"FEE FOR SERVICE EXPERIENCE ";"Outact",#N/A,TRUE,"FEE FOR SERVICE EXPERIENCE ";"OutRcomp",#N/A,TRUE,"FEE FOR SERVICE EXPERIENCE ";"Outret",#N/A,TRUE,"FEE FOR SERVICE EXPERIENCE ";"actives",#N/A,TRUE,"TRIPLE OPTION EXPERIENCE";"TOP",#N/A,TRUE,"TRIPLE OPTION EXPERIENCE"}</definedName>
    <definedName name="wrn.sum.">{"Opsys",#N/A,FALSE,"NPV_OPsys";"NT",#N/A,FALSE,"NPV_NT";"DevP",#N/A,FALSE,"NPV_DevPdt";"Office",#N/A,FALSE,"NPV_Office"}</definedName>
    <definedName name="wrn.SUMMARY.">{"SUMMARY",#N/A,TRUE,"RIGGIN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wrn.Summary._.Presentation.">{#N/A,#N/A,FALSE,"Financial Statements";#N/A,#N/A,FALSE,"MM FA &amp; Multiples";#N/A,#N/A,FALSE,"Preliminary Valuation";#N/A,#N/A,FALSE,"WACC"}</definedName>
    <definedName name="wrn.summaryANDbackup.">{#N/A,#N/A,FALSE,"Prem_Sum";#N/A,#N/A,FALSE,"Prem"}</definedName>
    <definedName name="wrn.SummaryPgs.">{#N/A,#N/A,FALSE,"CreditStat";#N/A,#N/A,FALSE,"SPbrkup";#N/A,#N/A,FALSE,"MerSPsyn";#N/A,#N/A,FALSE,"MerSPwKCsyn";#N/A,#N/A,FALSE,"MerSPwKCsyn (2)";#N/A,#N/A,FALSE,"CreditStat (2)"}</definedName>
    <definedName name="wrn.TARGET._.DCF.">{"targetdcf",#N/A,FALSE,"Merger consequences";"TARGETASSU",#N/A,FALSE,"Merger consequences";"TERMINAL VALUE",#N/A,FALSE,"Merger consequences"}</definedName>
    <definedName name="wrn.tel2.">{#N/A,#N/A,FALSE,"FS_Summary";#N/A,#N/A,FALSE,"Tel_Summary";#N/A,#N/A,FALSE,"Tomahawk";#N/A,#N/A,FALSE,"Medical Marketing";#N/A,#N/A,FALSE,"DIMAC";#N/A,#N/A,FALSE,"Epsilon";#N/A,#N/A,FALSE,"Direct";#N/A,#N/A,FALSE,"DIMAC(2)"}</definedName>
    <definedName name="wrn.telem.">{#N/A,#N/A,FALSE,"FS_Summary";#N/A,#N/A,FALSE,"Tomahawk";#N/A,#N/A,FALSE,"Medical Marketing";#N/A,#N/A,FALSE,"Epsilon";#N/A,#N/A,FALSE,"DIMAC";#N/A,#N/A,FALSE,"Direct";#N/A,#N/A,FALSE,"DIMAC(2)"}</definedName>
    <definedName name="wrn.test.">{"Cash Flow",#N/A,FALSE,"Cash Flow"}</definedName>
    <definedName name="wrn.todo.">{#N/A,#N/A,FALSE,"Hip.Bas";#N/A,#N/A,FALSE,"ventas";#N/A,#N/A,FALSE,"ingre-Año";#N/A,#N/A,FALSE,"ventas-Año";#N/A,#N/A,FALSE,"Costepro";#N/A,#N/A,FALSE,"inversion";#N/A,#N/A,FALSE,"personal";#N/A,#N/A,FALSE,"Gastos-V";#N/A,#N/A,FALSE,"Circulante";#N/A,#N/A,FALSE,"CONSOLI";#N/A,#N/A,FALSE,"Es-Fin";#N/A,#N/A,FALSE,"Margen-P"}</definedName>
    <definedName name="wrn.TOOL.">{#N/A,#N/A,TRUE,"Consolidated";#N/A,#N/A,TRUE,"Offering";#N/A,#N/A,TRUE,"WAE";#N/A,#N/A,TRUE,"Combined";#N/A,#N/A,TRUE,"PE Consolidated";#N/A,#N/A,TRUE,"CF Consolidated";#N/A,#N/A,TRUE,"Income";#N/A,#N/A,TRUE,"OfferingTool";#N/A,#N/A,TRUE,"Inputs";#N/A,#N/A,TRUE,"PE";#N/A,#N/A,TRUE,"CF";#N/A,#N/A,TRUE,"Income (2)";#N/A,#N/A,TRUE,"Inputs (2)";#N/A,#N/A,TRUE,"PE (2)";#N/A,#N/A,TRUE,"CF (2)";#N/A,#N/A,TRUE,"Summary"}</definedName>
    <definedName name="wrn.Total.">{#N/A,#N/A,FALSE,"Trans-Sum";#N/A,#N/A,FALSE,"Accr-Dilu2";#N/A,#N/A,FALSE,"Contribution";#N/A,#N/A,FALSE,"Combined";#N/A,#N/A,FALSE,"ASTF";#N/A,#N/A,FALSE,"BRA";#N/A,#N/A,FALSE,"Bra_C";#N/A,#N/A,FALSE,"AcqMults";#N/A,#N/A,FALSE,"CompMults";#N/A,#N/A,FALSE,"DCF";#N/A,#N/A,FALSE,"WACC";#N/A,#N/A,FALSE,"LBO";#N/A,#N/A,FALSE,"Summary";#N/A,#N/A,FALSE,"StructSum"}</definedName>
    <definedName name="wrn.Total._.Presentation.">{#N/A,#N/A,TRUE,"Financial Statements";#N/A,#N/A,TRUE,"Normalized Salaries";#N/A,#N/A,TRUE,"Valuation";#N/A,#N/A,TRUE,"Beta, Wd, We and Excess WC";#N/A,#N/A,TRUE,"WACC";#N/A,#N/A,TRUE,"MM FA &amp; Multiples"}</definedName>
    <definedName name="wrn.total._.year.">{#N/A,#N/A,FALSE,"2003_Input - P&amp;L"}</definedName>
    <definedName name="wrn.TransPrcd_123.">{#N/A,#N/A,TRUE,"TransPrcd 1";#N/A,#N/A,TRUE,"TransPrcd 2";#N/A,#N/A,TRUE,"TransPrcd 3"}</definedName>
    <definedName name="wrn.Tweety.">{#N/A,#N/A,FALSE,"A&amp;E";#N/A,#N/A,FALSE,"HighTop";#N/A,#N/A,FALSE,"JG";#N/A,#N/A,FALSE,"RI";#N/A,#N/A,FALSE,"woHT";#N/A,#N/A,FALSE,"woHT&amp;JG"}</definedName>
    <definedName name="wrn.Tycon._.Model.">{"rtn",#N/A,FALSE,"RTN";"tables",#N/A,FALSE,"RTN";"cf",#N/A,FALSE,"CF";"stats",#N/A,FALSE,"Stats";"prop",#N/A,FALSE,"Prop"}</definedName>
    <definedName name="wrn.Typhoon.">{"Agg Output",#N/A,FALSE,"Operational Drivers Output";"NW Output",#N/A,FALSE,"Operational Drivers Output";"South Output",#N/A,FALSE,"Operational Drivers Output";"Central Output",#N/A,FALSE,"Operational Drivers Output"}</definedName>
    <definedName name="wrn.upstairs.">{"histincome",#N/A,FALSE,"hyfins";"closing balance",#N/A,FALSE,"hyfins"}</definedName>
    <definedName name="wrn.VALUATION.">{#N/A,#N/A,FALSE,"Pooling";#N/A,#N/A,FALSE,"income";#N/A,#N/A,FALSE,"valuation"}</definedName>
    <definedName name="wrn.Valuation._.Worksheets.">{#N/A,#N/A,FALSE,"ID Page";#N/A,#N/A,FALSE,"Index";#N/A,#N/A,FALSE,"Assumptions";#N/A,#N/A,FALSE,"Equity Summary";#N/A,#N/A,FALSE,"Market";#N/A,#N/A,FALSE,"Description (Comps)";#N/A,#N/A,FALSE,"Comp Ratios";#N/A,#N/A,FALSE,"Sim Tran";#N/A,#N/A,FALSE,"Description (Sim Tran)";#N/A,#N/A,FALSE,"WACC";#N/A,#N/A,FALSE,"Income St";#N/A,#N/A,FALSE,"Balance Sheet";#N/A,#N/A,FALSE,"Working Capital";#N/A,#N/A,FALSE,"WC Trend (1)";#N/A,#N/A,FALSE,"WC trend (2)";#N/A,#N/A,FALSE,"Intangibles Indication"}</definedName>
    <definedName name="wrn.Wacc.">{"Area1",#N/A,FALSE,"OREWACC";"Area2",#N/A,FALSE,"OREWACC"}</definedName>
    <definedName name="wrn.WACHOVIA._.QTR._.5.">{#N/A,#N/A,FALSE,"FBS-ASSETS";#N/A,#N/A,FALSE,"FBS-LIAB&amp;SE";#N/A,#N/A,FALSE,"FIS-QTR";#N/A,#N/A,FALSE,"FIS-YTD";#N/A,#N/A,FALSE,"FCF-QTR";#N/A,#N/A,FALSE,"FCF-YTD";#N/A,#N/A,FALSE,"FSE-QTR";#N/A,#N/A,FALSE,"FSE-YTD"}</definedName>
    <definedName name="wrn.WARCO._.ALPHA.">{#N/A,#N/A,FALSE,"WARCO";#N/A,#N/A,FALSE,"ALPHA"}</definedName>
    <definedName name="wrn.Web._.Portfolio._.Companies._.June._.2000.">{#N/A,#N/A,TRUE,"FD II Portfolio Summary";#N/A,#N/A,TRUE,"Fund II BV";#N/A,#N/A,TRUE,"Fund II FV";#N/A,#N/A,TRUE,"JRI";#N/A,#N/A,TRUE,"NDS";#N/A,#N/A,TRUE,"Weasler";#N/A,#N/A,TRUE,"Stronghaven";#N/A,#N/A,TRUE,"Connor";#N/A,#N/A,TRUE,"Docu";#N/A,#N/A,TRUE,"HWC";#N/A,#N/A,TRUE,"Temple";#N/A,#N/A,TRUE,"FD III Port Summ";#N/A,#N/A,TRUE,"Fund III BV ";#N/A,#N/A,TRUE,"Fund III MV ";#N/A,#N/A,TRUE,"Beacon";#N/A,#N/A,TRUE,"CII";#N/A,#N/A,TRUE,"MCA";#N/A,#N/A,TRUE,"Elm";#N/A,#N/A,TRUE,"Tharco";#N/A,#N/A,TRUE,"Dee H";#N/A,#N/A,TRUE,"Globe";#N/A,#N/A,TRUE,"Hunt Valve";#N/A,#N/A,TRUE,"KBA";#N/A,#N/A,TRUE,"Glassmaster";#N/A,#N/A,TRUE,"MLS";#N/A,#N/A,TRUE,"CBSA";#N/A,#N/A,TRUE,"ACE";#N/A,#N/A,TRUE,"United Central";#N/A,#N/A,TRUE,"Jakel";#N/A,#N/A,TRUE,"Lake City ";#N/A,#N/A,TRUE,"FD IV Portfolio Summary ";#N/A,#N/A,TRUE,"BV Valuation";#N/A,#N/A,TRUE,"Western";#N/A,#N/A,TRUE,"Kranson";#N/A,#N/A,TRUE,"ARC";#N/A,#N/A,TRUE,"Precise"}</definedName>
    <definedName name="wrn.WHOLE.">{#N/A,#N/A,FALSE,"assumptions";#N/A,#N/A,FALSE,"contrib_annual";#N/A,#N/A,FALSE,"historic";#N/A,#N/A,FALSE,"Proforma";#N/A,#N/A,FALSE,"CALENDARIZED";#N/A,#N/A,FALSE,"Has_gets";#N/A,#N/A,FALSE,"DILUTION"}</definedName>
    <definedName name="wrn.wicor.">{#N/A,#N/A,FALSE,"FACTSHEETS";#N/A,#N/A,FALSE,"pump";#N/A,#N/A,FALSE,"filter"}</definedName>
    <definedName name="wrn.Workpapers.">{"Cash Flow Input - Legal",#N/A,FALSE,"Sep 98";"Net Income Adj - Legal",#N/A,FALSE,"Sep 98";"Working Cap Adj - Legal",#N/A,FALSE,"Sep 98";"Equity - Legal",#N/A,FALSE,"Sep 98"}</definedName>
    <definedName name="wrn.YE._.ADDITIONAL._.INFO.">{#N/A,#N/A,FALSE,"FBS-ASSETS";#N/A,#N/A,FALSE,"FBS-LIAB&amp;SE";#N/A,#N/A,FALSE,"FIS-YTD";#N/A,#N/A,FALSE,"FCF-YTD";#N/A,#N/A,FALSE,"FSE-YTD";#N/A,#N/A,FALSE,"CONSOLIDATING PGS 1";#N/A,#N/A,FALSE,"CONSOLIDATING PGS 2";#N/A,#N/A,FALSE,"ELIMINATIONS"}</definedName>
    <definedName name="wrn.YE._.BANK._.COV._.PG.">{#N/A,#N/A,FALSE,"YE BK COV PG"}</definedName>
    <definedName name="wrn.YE._.FINANCIAL._.STAT.">{#N/A,#N/A,FALSE,"FBS-ASSETS";#N/A,#N/A,FALSE,"FBS-LIAB&amp;SE";#N/A,#N/A,FALSE,"FIS-YTD";#N/A,#N/A,FALSE,"FCF-YTD";#N/A,#N/A,FALSE,"FSE-YTD"}</definedName>
    <definedName name="wrn.Yearly._.Reports.">{"CashFlow","Nil",FALSE,"Yearly Reports-Y";"Revenue_OI","Nil",FALSE,"Yearly Reports-Y";"MTVNChannelComp","Nil",FALSE,"Yearly Reports-Y"}</definedName>
    <definedName name="wrn.דוח_מרכז.">{"רווח והפסד",#N/A,FALSE,"תכנית לבנק (2)";"באור_ראשון",#N/A,FALSE,"תכנית לבנק (2)";"באור_שני",#N/A,FALSE,"תכנית לבנק (2)";"מכירות",#N/A,FALSE,"SALES"}</definedName>
    <definedName name="wrn.הערות._.רבעון._.3.">{"הערות",#N/A,FALSE,"תקציב מול ביצוע (2)"}</definedName>
    <definedName name="wrn.השקעות.">{"השקעות",#N/A,FALSE,"investments";"מפעל חדש",#N/A,FALSE,"nf"}</definedName>
    <definedName name="wrn.טבלאות_עזר.">{"ניסוי_אירופה",#N/A,FALSE,"ct-eu";"ניסוי_ארהב",#N/A,FALSE,"ct-us";"רמות",#N/A,FALSE,"RAMOT";"יועצי_מופ",#N/A,FALSE,"r&amp;d_consultants";"יועצים",#N/A,FALSE,"r&amp;d_subcontractors";"הוצאות_רכב",#N/A,FALSE,"car+phone"}</definedName>
    <definedName name="wrn.מאזן_בוחן_כללי.">{#N/A,#N/A,FALSE,"מאזן בוחן";"כל_מאזן_בוחן",#N/A,FALSE,"מאזן בוחן"}</definedName>
    <definedName name="wrn.מאזן.">{"מאזן",#N/A,FALSE,"מאזן בוחן"}</definedName>
    <definedName name="wrn.מופ.">{"באור_מופ",#N/A,FALSE,"R&amp;D";"מופ_לפי_מוצרים",#N/A,FALSE,"R&amp;D"}</definedName>
    <definedName name="wrn.סעיפי_מאזן_בוחן.">{"מזומנים",#N/A,FALSE,"מאזן בוחן";"חיבים_ויתרות_חובה",#N/A,FALSE,"מאזן בוחן";"רכוש_קבוע",#N/A,FALSE,"מאזן בוחן";"השקעה_זק",#N/A,FALSE,"מאזן בוחן";"השקעה_במוחזקות",#N/A,FALSE,"מאזן בוחן";"השקעה_אחרות",#N/A,FALSE,"מאזן בוחן";"זכאים_ויתרות_זכות",#N/A,FALSE,"מאזן בוחן";"הלוואות_בעמנ_ובנקים",#N/A,FALSE,"מאזן בוחן";"עתודה_לפצויים_והון",#N/A,FALSE,"מאזן בוחן";"הכנסות",#N/A,FALSE,"מאזן בוחן";"הוצאות_הנהלה_וכלליות",#N/A,FALSE,"מאזן בוחן";"הוצאות_מימון",#N/A,FALSE,"מאזן בוחן";"אקוויטי_ובדיקת_השקעו",#N/A,FALSE,"מאזן בוחן"}</definedName>
    <definedName name="wrn.רווה_לפי_מוצרים.">{"ossix",#N/A,FALSE,"ossix";"דרמיקול",#N/A,FALSE,"dermicol";"reflux",#N/A,FALSE,"reflux";"מופ_לפי_מוצרים",#N/A,FALSE,"R&amp;D"}</definedName>
    <definedName name="wrn.רווה.">{"רווה",#N/A,FALSE,"מאזן בוחן"}</definedName>
    <definedName name="wrn.שכר_כולל.">{"שכר_כללי",#N/A,FALSE,"sal_total";"שכר_ייצור1",#N/A,FALSE,"operation_sal";"שכר_ייצור2",#N/A,FALSE,"operation_sal";"שכר_מופ1",#N/A,FALSE,"r&amp;d_sal";"שכר_מופ2",#N/A,FALSE,"r&amp;d_sal";"שכר_שיווק",#N/A,FALSE,"s&amp;m_sal";"שכר_הנהלה",#N/A,FALSE,"G&amp;A_SAL"}</definedName>
    <definedName name="wrn.תזרים.">{"תזרים",#N/A,FALSE,"cf"}</definedName>
    <definedName name="WRN1.ALL">{#N/A,#N/A,FALSE,"RH1";#N/A,#N/A,FALSE,"SP2";#N/A,#N/A,FALSE,"MB3";#N/A,#N/A,FALSE,"WV5";#N/A,#N/A,FALSE,"LB6";#N/A,#N/A,FALSE,"NB7";#N/A,#N/A,FALSE,"MV8";#N/A,#N/A,FALSE,"ALL STORES (7)";#N/A,#N/A,FALSE,"MATURE STORES (3)";#N/A,#N/A,FALSE,"BASE STORES (5)";#N/A,#N/A,FALSE,"NEW STORES (2)"}</definedName>
    <definedName name="wvu.Final._.Day._.1.">{TRUE,TRUE,-1.25,-15.5,604.5,369.75,FALSE,TRUE,TRUE,TRUE,0,1,5,1,7,4,6,4,TRUE,TRUE,3,TRUE,1,TRUE,100,"Swvu.Final._.Day._.1.","ACwvu.Final._.Day._.1.",#N/A,FALSE,FALSE,0,0,0.65,0,2,"&amp;C&amp;""Arial Rounded MT Bold,Bold""&amp;16Simon and Schuster
Consumer Group
Daily Sales Summary","",TRUE,FALSE,FALSE,FALSE,1,#N/A,1,1,"=R1C1:R46C26",FALSE,"Rwvu.Final._.Day._.1.",#N/A,FALSE,FALSE,FALSE,1,#N/A,#N/A,FALSE,FALSE,TRUE,TRUE,TRUE}</definedName>
    <definedName name="wvu.Final._.Day._.2.">{TRUE,TRUE,-1.25,-15.5,604.5,369.75,FALSE,TRUE,TRUE,TRUE,0,1,5,1,7,4,6,4,TRUE,TRUE,3,TRUE,1,TRUE,100,"Swvu.Final._.Day._.1.","ACwvu.Final._.Day._.1.",#N/A,FALSE,FALSE,0,0,0.65,0,2,"&amp;C&amp;""Arial Rounded MT Bold,Bold""&amp;16Simon and Schuster
Consumer Group
Daily Sales Summary","",TRUE,FALSE,FALSE,FALSE,1,#N/A,1,1,"=R1C1:R46C26",FALSE,"Rwvu.Final._.Day._.1.",#N/A,FALSE,FALSE,FALSE,1,#N/A,#N/A,FALSE,FALSE,TRUE,TRUE,TRUE}</definedName>
    <definedName name="wvu.Full.">{TRUE,TRUE,-1.25,-15.5,604.5,369.75,FALSE,TRUE,TRUE,TRUE,0,1,5,1,7,4,6,4,TRUE,TRUE,3,TRUE,1,TRUE,100,"Swvu.Full.","ACwvu.Full.",#N/A,FALSE,FALSE,0,0,0.65,0,2,"&amp;C&amp;""Arial Rounded MT Bold,Bold""&amp;16Simon and Schuster
Consumer Group
Daily Sales Summary","",TRUE,FALSE,FALSE,FALSE,1,#N/A,1,1,"=R1C1:R46C26",FALSE,"Rwvu.Full.",#N/A,FALSE,FALSE,FALSE,1,#N/A,#N/A,FALSE,FALSE,TRUE,TRUE,TRUE}</definedName>
    <definedName name="wvu.Full2.">{TRUE,TRUE,-1.25,-15.5,604.5,369.75,FALSE,TRUE,TRUE,TRUE,0,1,5,1,7,4,6,4,TRUE,TRUE,3,TRUE,1,TRUE,100,"Swvu.Full.","ACwvu.Full.",#N/A,FALSE,FALSE,0,0,0.65,0,2,"&amp;C&amp;""Arial Rounded MT Bold,Bold""&amp;16Simon and Schuster
Consumer Group
Daily Sales Summary","",TRUE,FALSE,FALSE,FALSE,1,#N/A,1,1,"=R1C1:R46C26",FALSE,"Rwvu.Full.",#N/A,FALSE,FALSE,FALSE,1,#N/A,#N/A,FALSE,FALSE,TRUE,TRUE,TRUE}</definedName>
    <definedName name="wvu.inputs._.raw._.data.">{TRUE,TRUE,-1.25,-15.5,604.5,369,FALSE,FALSE,TRUE,TRUE,0,1,83,1,38,4,5,4,TRUE,TRUE,3,TRUE,1,TRUE,75,"Swvu.inputs._.raw._.data.","ACwvu.inputs._.raw._.data.",#N/A,FALSE,FALSE,0.5,0.5,0.5,0.5,2,"&amp;F","&amp;A&amp;RPage &amp;P",FALSE,FALSE,FALSE,FALSE,1,60,#N/A,#N/A,"=R1C61:R53C89","=C1:C5",#N/A,#N/A,FALSE,FALSE,FALSE,1,600,600,FALSE,FALSE,TRUE,TRUE,TRUE}</definedName>
    <definedName name="wvu.summary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2.">{TRUE,TRUE,-1.25,-15.5,604.5,369,FALSE,FALSE,TRUE,TRUE,0,1,#N/A,41,#N/A,20.5555555555556,27.0714285714286,1,FALSE,FALSE,3,TRUE,1,FALSE,80,"Swvu.summary2.","ACwvu.summary2.",#N/A,FALSE,FALSE,0.5,0.5,0.5,0.5,2,"&amp;F","&amp;A&amp;RPage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3.">{TRUE,TRUE,-1.25,-15.5,604.5,369,FALSE,FALSE,TRUE,TRUE,0,1,#N/A,91,#N/A,20.5555555555556,24.8571428571429,1,FALSE,FALSE,3,TRUE,1,FALSE,80,"Swvu.summary3.","ACwvu.summary3.",#N/A,FALSE,FALSE,0.5,0.5,0.5,0.5,2,"&amp;F","&amp;A&amp;RPage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w.Rele">{#N/A,#N/A,FALSE,"Title Page";#N/A,#N/A,FALSE,"Conclusions";#N/A,#N/A,FALSE,"Assum.";#N/A,#N/A,FALSE,"Sun  DCF-WC-Dep";#N/A,#N/A,FALSE,"MarketValue";#N/A,#N/A,FALSE,"BalSheet";#N/A,#N/A,FALSE,"WACC";#N/A,#N/A,FALSE,"PC+ Info.";#N/A,#N/A,FALSE,"PC+Info_2"}</definedName>
    <definedName name="x">{#N/A,#N/A,FALSE,"FY97";#N/A,#N/A,FALSE,"FY98";#N/A,#N/A,FALSE,"FY99";#N/A,#N/A,FALSE,"FY00";#N/A,#N/A,FALSE,"FY01"}</definedName>
    <definedName name="xcxzc">{#N/A,#N/A,FALSE,"AD_Purchase";#N/A,#N/A,FALSE,"Credit";#N/A,#N/A,FALSE,"PF Acquisition";#N/A,#N/A,FALSE,"PF Offering"}</definedName>
    <definedName name="XRefColumnsCount">15</definedName>
    <definedName name="XRefCopyRangeCount">10</definedName>
    <definedName name="XRefPasteRangeCount">14</definedName>
    <definedName name="xx">{#N/A,#N/A,FALSE,"Projections";#N/A,#N/A,FALSE,"AccrDil";#N/A,#N/A,FALSE,"PurchPriMult";#N/A,#N/A,FALSE,"Mults7_13";#N/A,#N/A,FALSE,"Mkt Mults";#N/A,#N/A,FALSE,"Acq Mults";#N/A,#N/A,FALSE,"StockPrices";#N/A,#N/A,FALSE,"Prem Paid";#N/A,#N/A,FALSE,"DCF";#N/A,#N/A,FALSE,"AUTO";#N/A,#N/A,FALSE,"Relative Trading";#N/A,#N/A,FALSE,"Mkt Val";#N/A,#N/A,FALSE,"Acq Val"}</definedName>
    <definedName name="xxx">{#N/A,#N/A,FALSE,"2003_Input - P&amp;L"}</definedName>
    <definedName name="xxxx">{#N/A,#N/A,FALSE,"Inc. Statement";#N/A,#N/A,FALSE,"Balance Sheet";#N/A,#N/A,FALSE,"Cash Flow";#N/A,#N/A,FALSE,"Manufacturing";#N/A,#N/A,FALSE,"Quality";#N/A,#N/A,FALSE,"Sales";#N/A,#N/A,FALSE,"Marketing";#N/A,#N/A,FALSE,"R &amp; D";#N/A,#N/A,FALSE,"G &amp; A";#N/A,#N/A,FALSE,"Prof. Fees";#N/A,#N/A,FALSE,"Mfg. Wages";#N/A,#N/A,FALSE,"Mfg. Salaries";#N/A,#N/A,FALSE,"Quality Salaries";#N/A,#N/A,FALSE,"Sales Salaries";#N/A,#N/A,FALSE,"Mktg. Salaries";#N/A,#N/A,FALSE,"R &amp; D Salaries";#N/A,#N/A,FALSE,"G &amp; A Salaries"}</definedName>
    <definedName name="YEAH">{#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YEAHRIGHT">{#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yhn">{#N/A,#N/A,FALSE,"TS";#N/A,#N/A,FALSE,"Combo";#N/A,#N/A,FALSE,"FAIR";#N/A,#N/A,FALSE,"RBC";#N/A,#N/A,FALSE,"xxxx";#N/A,#N/A,FALSE,"A_D";#N/A,#N/A,FALSE,"WACC";#N/A,#N/A,FALSE,"DCF";#N/A,#N/A,FALSE,"LBO";#N/A,#N/A,FALSE,"AcqMults";#N/A,#N/A,FALSE,"CompMults"}</definedName>
    <definedName name="youh">{#N/A,#N/A,FALSE,"AD_Purchase";#N/A,#N/A,FALSE,"Credit";#N/A,#N/A,FALSE,"PF Acquisition";#N/A,#N/A,FALSE,"PF Offering"}</definedName>
    <definedName name="yu">{#N/A,#N/A,FALSE,"Projections";#N/A,#N/A,FALSE,"AccrDil";#N/A,#N/A,FALSE,"PurchPriMult";#N/A,#N/A,FALSE,"Mults7_13";#N/A,#N/A,FALSE,"Mkt Mults";#N/A,#N/A,FALSE,"Acq Mults";#N/A,#N/A,FALSE,"StockPrices";#N/A,#N/A,FALSE,"Prem Paid";#N/A,#N/A,FALSE,"DCF";#N/A,#N/A,FALSE,"AUTO";#N/A,#N/A,FALSE,"Relative Trading";#N/A,#N/A,FALSE,"Mkt Val";#N/A,#N/A,FALSE,"Acq Val"}</definedName>
    <definedName name="yyy">{#N/A,#N/A,FALSE,"Inc. Statement";#N/A,#N/A,FALSE,"Balance Sheet";#N/A,#N/A,FALSE,"Cash Flow";#N/A,#N/A,FALSE,"Manufacturing";#N/A,#N/A,FALSE,"Quality";#N/A,#N/A,FALSE,"Sales";#N/A,#N/A,FALSE,"Marketing";#N/A,#N/A,FALSE,"R &amp; D";#N/A,#N/A,FALSE,"G &amp; A";#N/A,#N/A,FALSE,"Prof. Fees";#N/A,#N/A,FALSE,"Mfg. Wages";#N/A,#N/A,FALSE,"Mfg. Salaries";#N/A,#N/A,FALSE,"Quality Salaries";#N/A,#N/A,FALSE,"Sales Salaries";#N/A,#N/A,FALSE,"Mktg. Salaries";#N/A,#N/A,FALSE,"R &amp; D Salaries";#N/A,#N/A,FALSE,"G &amp; A Salaries"}</definedName>
    <definedName name="z">{#N/A,#N/A,FALSE,"Projections";#N/A,#N/A,FALSE,"Multiples Valuation";#N/A,#N/A,FALSE,"LBO";#N/A,#N/A,FALSE,"Multiples_Sensitivity";#N/A,#N/A,FALSE,"Summary"}</definedName>
    <definedName name="zcvqa">{#N/A,#N/A,FALSE,"AD_Purchase";#N/A,#N/A,FALSE,"Credit";#N/A,#N/A,FALSE,"PF Acquisition";#N/A,#N/A,FALSE,"PF Offering"}</definedName>
    <definedName name="zcvzaa">{#N/A,#N/A,FALSE,"Debt Accr";#N/A,#N/A,FALSE,"Stock Accr";#N/A,#N/A,FALSE,"Debt Stock Accr"}</definedName>
    <definedName name="zcxzxva">{#N/A,#N/A,FALSE,"HuscoCombined-Summ";#N/A,#N/A,FALSE,"HuscoCombined-Income";#N/A,#N/A,FALSE,"HuscoCombined-Offering";#N/A,#N/A,FALSE,"Husco-Income";#N/A,#N/A,FALSE,"TargetEngineer";#N/A,#N/A,FALSE,"TargetAcqCalc";#N/A,#N/A,FALSE,"Husco-Acq"}</definedName>
    <definedName name="zscz">{#N/A,#N/A,FALSE,"Pooling";#N/A,#N/A,FALSE,"income";#N/A,#N/A,FALSE,"valuation"}</definedName>
    <definedName name="zx">{#N/A,#N/A,FALSE,"AD_Purchase";#N/A,#N/A,FALSE,"Credit";#N/A,#N/A,FALSE,"PF Acquisition";#N/A,#N/A,FALSE,"PF Offering"}</definedName>
    <definedName name="zxcc">{#N/A,#N/A,FALSE,"Projections";#N/A,#N/A,FALSE,"Contribution_Stock";#N/A,#N/A,FALSE,"PF_Combo_Stock";#N/A,#N/A,FALSE,"Projections";#N/A,#N/A,FALSE,"Contribution_Cash";#N/A,#N/A,FALSE,"PF_Combo_Cash";#N/A,#N/A,FALSE,"IPO_Cash"}</definedName>
    <definedName name="zzz.com">{#N/A,#N/A,FALSE,"Title Page";#N/A,#N/A,FALSE,"Conclusions";#N/A,#N/A,FALSE,"Assum.";#N/A,#N/A,FALSE,"Sun  DCF-WC-Dep";#N/A,#N/A,FALSE,"MarketValue";#N/A,#N/A,FALSE,"BalSheet";#N/A,#N/A,FALSE,"WACC";#N/A,#N/A,FALSE,"PC+ Info.";#N/A,#N/A,FALSE,"PC+Info_2"}</definedName>
    <definedName name="אאא">{#N/A,#N/A,FALSE,"מאזן בוחן";"כל_מאזן_בוחן",#N/A,FALSE,"מאזן בוחן"}</definedName>
    <definedName name="בככ">{"מזומנים",#N/A,FALSE,"מאזן בוחן";"חיבים_ויתרות_חובה",#N/A,FALSE,"מאזן בוחן";"רכוש_קבוע",#N/A,FALSE,"מאזן בוחן";"השקעה_זק",#N/A,FALSE,"מאזן בוחן";"השקעה_במוחזקות",#N/A,FALSE,"מאזן בוחן";"השקעה_אחרות",#N/A,FALSE,"מאזן בוחן";"זכאים_ויתרות_זכות",#N/A,FALSE,"מאזן בוחן";"הלוואות_בעמנ_ובנקים",#N/A,FALSE,"מאזן בוחן";"עתודה_לפצויים_והון",#N/A,FALSE,"מאזן בוחן";"הכנסות",#N/A,FALSE,"מאזן בוחן";"הוצאות_הנהלה_וכלליות",#N/A,FALSE,"מאזן בוחן";"הוצאות_מימון",#N/A,FALSE,"מאזן בוחן";"אקוויטי_ובדיקת_השקעו",#N/A,FALSE,"מאזן בוחן"}</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W20" i="16" l="1"/>
  <c r="V20" i="16"/>
  <c r="U20" i="16"/>
  <c r="S20" i="16"/>
  <c r="O20" i="16"/>
  <c r="N20" i="16"/>
  <c r="M20" i="16"/>
  <c r="L20" i="16"/>
  <c r="K20" i="16"/>
  <c r="H20" i="16"/>
  <c r="AB20" i="16" s="1"/>
  <c r="Q49" i="20"/>
  <c r="P49" i="20"/>
  <c r="O49" i="20"/>
  <c r="N49" i="20"/>
  <c r="M49" i="20"/>
  <c r="L49" i="20"/>
  <c r="K49" i="20"/>
  <c r="J49" i="20"/>
  <c r="I49" i="20"/>
  <c r="H49" i="20"/>
  <c r="G49" i="20"/>
  <c r="F49" i="20"/>
  <c r="E49" i="20"/>
  <c r="D49" i="20"/>
  <c r="C49" i="20"/>
  <c r="B49" i="20"/>
  <c r="A42" i="20"/>
  <c r="A41" i="20"/>
  <c r="A40" i="20"/>
  <c r="A39" i="20"/>
  <c r="A38" i="20"/>
  <c r="A37" i="20"/>
  <c r="A36" i="20"/>
  <c r="A35" i="20"/>
  <c r="A34" i="20"/>
  <c r="Q33" i="20"/>
  <c r="P33" i="20"/>
  <c r="O33" i="20"/>
  <c r="O46" i="20" s="1"/>
  <c r="N33" i="20"/>
  <c r="N46" i="20" s="1"/>
  <c r="M33" i="20"/>
  <c r="M46" i="20" s="1"/>
  <c r="L33" i="20"/>
  <c r="L46" i="20" s="1"/>
  <c r="K33" i="20"/>
  <c r="J33" i="20"/>
  <c r="I33" i="20"/>
  <c r="H33" i="20"/>
  <c r="G33" i="20"/>
  <c r="G46" i="20" s="1"/>
  <c r="F33" i="20"/>
  <c r="F46" i="20" s="1"/>
  <c r="E33" i="20"/>
  <c r="E46" i="20" s="1"/>
  <c r="D33" i="20"/>
  <c r="D46" i="20" s="1"/>
  <c r="C33" i="20"/>
  <c r="B33" i="20"/>
  <c r="E28" i="20"/>
  <c r="J27" i="20"/>
  <c r="Q26" i="20"/>
  <c r="P26" i="20"/>
  <c r="O26" i="20"/>
  <c r="N26" i="20"/>
  <c r="M26" i="20"/>
  <c r="L26" i="20"/>
  <c r="K26" i="20"/>
  <c r="J26" i="20"/>
  <c r="I26" i="20"/>
  <c r="H26" i="20"/>
  <c r="G26" i="20"/>
  <c r="F26" i="20"/>
  <c r="E26" i="20"/>
  <c r="D26" i="20"/>
  <c r="C26" i="20"/>
  <c r="B26" i="20"/>
  <c r="O24" i="20"/>
  <c r="I24" i="20"/>
  <c r="G24" i="20"/>
  <c r="X22" i="20"/>
  <c r="W22" i="20"/>
  <c r="P22" i="20"/>
  <c r="O22" i="20"/>
  <c r="M22" i="20"/>
  <c r="M42" i="20" s="1"/>
  <c r="G22" i="20"/>
  <c r="E22" i="20"/>
  <c r="E42" i="20" s="1"/>
  <c r="C22" i="20"/>
  <c r="C42" i="20" s="1"/>
  <c r="X21" i="20"/>
  <c r="W21" i="20"/>
  <c r="M21" i="20"/>
  <c r="K21" i="20"/>
  <c r="J21" i="20"/>
  <c r="H21" i="20"/>
  <c r="E21" i="20"/>
  <c r="X20" i="20"/>
  <c r="W20" i="20"/>
  <c r="Q20" i="20"/>
  <c r="O20" i="20"/>
  <c r="M20" i="20"/>
  <c r="I20" i="20"/>
  <c r="H20" i="20"/>
  <c r="G20" i="20"/>
  <c r="E20" i="20"/>
  <c r="W19" i="20"/>
  <c r="O19" i="20"/>
  <c r="N19" i="20"/>
  <c r="M19" i="20"/>
  <c r="G19" i="20"/>
  <c r="E19" i="20"/>
  <c r="B19" i="20"/>
  <c r="X18" i="20"/>
  <c r="K18" i="20"/>
  <c r="J18" i="20"/>
  <c r="C18" i="20"/>
  <c r="B18" i="20"/>
  <c r="Y17" i="20"/>
  <c r="X17" i="20"/>
  <c r="O17" i="20"/>
  <c r="M17" i="20"/>
  <c r="L17" i="20"/>
  <c r="J17" i="20"/>
  <c r="H17" i="20"/>
  <c r="G17" i="20"/>
  <c r="E17" i="20"/>
  <c r="B17" i="20"/>
  <c r="X16" i="20"/>
  <c r="K16" i="20"/>
  <c r="J16" i="20"/>
  <c r="I16" i="20"/>
  <c r="H16" i="20"/>
  <c r="Y15" i="20"/>
  <c r="X15" i="20"/>
  <c r="P15" i="20"/>
  <c r="O15" i="20"/>
  <c r="M15" i="20"/>
  <c r="J15" i="20"/>
  <c r="J28" i="20" s="1"/>
  <c r="H15" i="20"/>
  <c r="H28" i="20" s="1"/>
  <c r="G15" i="20"/>
  <c r="F15" i="20"/>
  <c r="E15" i="20"/>
  <c r="B15" i="20"/>
  <c r="B28" i="20" s="1"/>
  <c r="X14" i="20"/>
  <c r="Q14" i="20"/>
  <c r="P14" i="20"/>
  <c r="K14" i="20"/>
  <c r="J14" i="20"/>
  <c r="I14" i="20"/>
  <c r="H14" i="20"/>
  <c r="F14" i="20"/>
  <c r="Q13" i="20"/>
  <c r="Q16" i="20" s="1"/>
  <c r="P13" i="20"/>
  <c r="P19" i="20" s="1"/>
  <c r="O13" i="20"/>
  <c r="O18" i="20" s="1"/>
  <c r="N13" i="20"/>
  <c r="N18" i="20" s="1"/>
  <c r="M13" i="20"/>
  <c r="M24" i="20" s="1"/>
  <c r="L13" i="20"/>
  <c r="K13" i="20"/>
  <c r="J13" i="20"/>
  <c r="J20" i="20" s="1"/>
  <c r="I13" i="20"/>
  <c r="I18" i="20" s="1"/>
  <c r="H13" i="20"/>
  <c r="H19" i="20" s="1"/>
  <c r="G13" i="20"/>
  <c r="G18" i="20" s="1"/>
  <c r="F13" i="20"/>
  <c r="E13" i="20"/>
  <c r="E24" i="20" s="1"/>
  <c r="D13" i="20"/>
  <c r="C13" i="20"/>
  <c r="B13" i="20"/>
  <c r="B21" i="20" s="1"/>
  <c r="B10" i="20"/>
  <c r="B9" i="20"/>
  <c r="Y22" i="20" s="1"/>
  <c r="B8" i="20"/>
  <c r="B7" i="20"/>
  <c r="B6" i="20"/>
  <c r="B5" i="20"/>
  <c r="X11" i="19"/>
  <c r="W11" i="19"/>
  <c r="V11" i="19"/>
  <c r="U11" i="19"/>
  <c r="T11" i="19"/>
  <c r="S11" i="19"/>
  <c r="R11" i="19"/>
  <c r="Q11" i="19"/>
  <c r="P11" i="19"/>
  <c r="O11" i="19"/>
  <c r="N11" i="19"/>
  <c r="M11" i="19"/>
  <c r="L11" i="19"/>
  <c r="K11" i="19"/>
  <c r="J11" i="19"/>
  <c r="I11" i="19"/>
  <c r="AB64" i="18"/>
  <c r="AB63" i="18"/>
  <c r="AB62" i="18"/>
  <c r="AB61" i="18"/>
  <c r="AB60" i="18"/>
  <c r="AB59" i="18"/>
  <c r="AB57" i="18"/>
  <c r="X57" i="18"/>
  <c r="W57" i="18"/>
  <c r="V57" i="18"/>
  <c r="U57" i="18"/>
  <c r="T57" i="18"/>
  <c r="S57" i="18"/>
  <c r="R57" i="18"/>
  <c r="Q57" i="18"/>
  <c r="P57" i="18"/>
  <c r="O57" i="18"/>
  <c r="N57" i="18"/>
  <c r="M57" i="18"/>
  <c r="Z57" i="18" s="1"/>
  <c r="L57" i="18"/>
  <c r="K57" i="18"/>
  <c r="J57" i="18"/>
  <c r="I57" i="18"/>
  <c r="H57" i="18"/>
  <c r="AB56" i="18"/>
  <c r="X56" i="18"/>
  <c r="W56" i="18"/>
  <c r="V56" i="18"/>
  <c r="U56" i="18"/>
  <c r="T56" i="18"/>
  <c r="S56" i="18"/>
  <c r="R56" i="18"/>
  <c r="Q56" i="18"/>
  <c r="P56" i="18"/>
  <c r="O56" i="18"/>
  <c r="N56" i="18"/>
  <c r="M56" i="18"/>
  <c r="Z56" i="18" s="1"/>
  <c r="L56" i="18"/>
  <c r="K56" i="18"/>
  <c r="J56" i="18"/>
  <c r="I56" i="18"/>
  <c r="H56" i="18"/>
  <c r="AB55" i="18"/>
  <c r="X55" i="18"/>
  <c r="W55" i="18"/>
  <c r="V55" i="18"/>
  <c r="U55" i="18"/>
  <c r="T55" i="18"/>
  <c r="S55" i="18"/>
  <c r="R55" i="18"/>
  <c r="Q55" i="18"/>
  <c r="P55" i="18"/>
  <c r="O55" i="18"/>
  <c r="N55" i="18"/>
  <c r="M55" i="18"/>
  <c r="L55" i="18"/>
  <c r="K55" i="18"/>
  <c r="J55" i="18"/>
  <c r="I55" i="18"/>
  <c r="H55" i="18"/>
  <c r="AB54" i="18"/>
  <c r="X54" i="18"/>
  <c r="W54" i="18"/>
  <c r="V54" i="18"/>
  <c r="U54" i="18"/>
  <c r="T54" i="18"/>
  <c r="S54" i="18"/>
  <c r="R54" i="18"/>
  <c r="Q54" i="18"/>
  <c r="P54" i="18"/>
  <c r="O54" i="18"/>
  <c r="N54" i="18"/>
  <c r="M54" i="18"/>
  <c r="L54" i="18"/>
  <c r="K54" i="18"/>
  <c r="J54" i="18"/>
  <c r="I54" i="18"/>
  <c r="H54" i="18"/>
  <c r="AB53" i="18"/>
  <c r="X53" i="18"/>
  <c r="W53" i="18"/>
  <c r="V53" i="18"/>
  <c r="U53" i="18"/>
  <c r="T53" i="18"/>
  <c r="S53" i="18"/>
  <c r="R53" i="18"/>
  <c r="Q53" i="18"/>
  <c r="P53" i="18"/>
  <c r="O53" i="18"/>
  <c r="N53" i="18"/>
  <c r="M53" i="18"/>
  <c r="L53" i="18"/>
  <c r="K53" i="18"/>
  <c r="J53" i="18"/>
  <c r="I53" i="18"/>
  <c r="H53" i="18"/>
  <c r="AB52" i="18"/>
  <c r="X52" i="18"/>
  <c r="X55" i="19" s="1"/>
  <c r="W52" i="18"/>
  <c r="V52" i="18"/>
  <c r="V55" i="19" s="1"/>
  <c r="U52" i="18"/>
  <c r="U55" i="19" s="1"/>
  <c r="T52" i="18"/>
  <c r="T55" i="19" s="1"/>
  <c r="S52" i="18"/>
  <c r="R52" i="18"/>
  <c r="Q52" i="18"/>
  <c r="P52" i="18"/>
  <c r="P55" i="19" s="1"/>
  <c r="O52" i="18"/>
  <c r="N52" i="18"/>
  <c r="M52" i="18"/>
  <c r="M55" i="19" s="1"/>
  <c r="L52" i="18"/>
  <c r="K52" i="18"/>
  <c r="J52" i="18"/>
  <c r="I52" i="18"/>
  <c r="H52" i="18"/>
  <c r="AB50" i="18"/>
  <c r="X50" i="18"/>
  <c r="W50" i="18"/>
  <c r="V50" i="18"/>
  <c r="U50" i="18"/>
  <c r="T50" i="18"/>
  <c r="S50" i="18"/>
  <c r="R50" i="18"/>
  <c r="Q50" i="18"/>
  <c r="Z50" i="18" s="1"/>
  <c r="P50" i="18"/>
  <c r="O50" i="18"/>
  <c r="N50" i="18"/>
  <c r="M50" i="18"/>
  <c r="L50" i="18"/>
  <c r="K50" i="18"/>
  <c r="J50" i="18"/>
  <c r="I50" i="18"/>
  <c r="H50" i="18"/>
  <c r="AB49" i="18"/>
  <c r="X49" i="18"/>
  <c r="W49" i="18"/>
  <c r="V49" i="18"/>
  <c r="U49" i="18"/>
  <c r="T49" i="18"/>
  <c r="S49" i="18"/>
  <c r="R49" i="18"/>
  <c r="Q49" i="18"/>
  <c r="P49" i="18"/>
  <c r="O49" i="18"/>
  <c r="N49" i="18"/>
  <c r="M49" i="18"/>
  <c r="L49" i="18"/>
  <c r="K49" i="18"/>
  <c r="J49" i="18"/>
  <c r="I49" i="18"/>
  <c r="H49" i="18"/>
  <c r="AB48" i="18"/>
  <c r="X48" i="18"/>
  <c r="W48" i="18"/>
  <c r="V48" i="18"/>
  <c r="U48" i="18"/>
  <c r="T48" i="18"/>
  <c r="S48" i="18"/>
  <c r="R48" i="18"/>
  <c r="Q48" i="18"/>
  <c r="P48" i="18"/>
  <c r="O48" i="18"/>
  <c r="Z48" i="18" s="1"/>
  <c r="N48" i="18"/>
  <c r="M48" i="18"/>
  <c r="L48" i="18"/>
  <c r="K48" i="18"/>
  <c r="J48" i="18"/>
  <c r="I48" i="18"/>
  <c r="H48" i="18"/>
  <c r="AB47" i="18"/>
  <c r="X47" i="18"/>
  <c r="W47" i="18"/>
  <c r="V47" i="18"/>
  <c r="U47" i="18"/>
  <c r="T47" i="18"/>
  <c r="S47" i="18"/>
  <c r="R47" i="18"/>
  <c r="Q47" i="18"/>
  <c r="P47" i="18"/>
  <c r="O47" i="18"/>
  <c r="N47" i="18"/>
  <c r="M47" i="18"/>
  <c r="Z47" i="18" s="1"/>
  <c r="L47" i="18"/>
  <c r="K47" i="18"/>
  <c r="J47" i="18"/>
  <c r="I47" i="18"/>
  <c r="H47" i="18"/>
  <c r="AB46" i="18"/>
  <c r="X46" i="18"/>
  <c r="W46" i="18"/>
  <c r="V46" i="18"/>
  <c r="U46" i="18"/>
  <c r="T46" i="18"/>
  <c r="S46" i="18"/>
  <c r="R46" i="18"/>
  <c r="Q46" i="18"/>
  <c r="P46" i="18"/>
  <c r="O46" i="18"/>
  <c r="N46" i="18"/>
  <c r="M46" i="18"/>
  <c r="Z46" i="18" s="1"/>
  <c r="L46" i="18"/>
  <c r="K46" i="18"/>
  <c r="J46" i="18"/>
  <c r="I46" i="18"/>
  <c r="H46" i="18"/>
  <c r="AB45" i="18"/>
  <c r="X45" i="18"/>
  <c r="W45" i="18"/>
  <c r="V45" i="18"/>
  <c r="U45" i="18"/>
  <c r="T45" i="18"/>
  <c r="S45" i="18"/>
  <c r="R45" i="18"/>
  <c r="Q45" i="18"/>
  <c r="P45" i="18"/>
  <c r="O45" i="18"/>
  <c r="N45" i="18"/>
  <c r="M45" i="18"/>
  <c r="L45" i="18"/>
  <c r="K45" i="18"/>
  <c r="J45" i="18"/>
  <c r="I45" i="18"/>
  <c r="H45" i="18"/>
  <c r="AB44" i="18"/>
  <c r="X44" i="18"/>
  <c r="W44" i="18"/>
  <c r="V44" i="18"/>
  <c r="U44" i="18"/>
  <c r="T44" i="18"/>
  <c r="S44" i="18"/>
  <c r="R44" i="18"/>
  <c r="Q44" i="18"/>
  <c r="P44" i="18"/>
  <c r="O44" i="18"/>
  <c r="N44" i="18"/>
  <c r="M44" i="18"/>
  <c r="L44" i="18"/>
  <c r="K44" i="18"/>
  <c r="J44" i="18"/>
  <c r="I44" i="18"/>
  <c r="H44" i="18"/>
  <c r="AB43" i="18"/>
  <c r="X43" i="18"/>
  <c r="W43" i="18"/>
  <c r="V43" i="18"/>
  <c r="U43" i="18"/>
  <c r="T43" i="18"/>
  <c r="S43" i="18"/>
  <c r="R43" i="18"/>
  <c r="Q43" i="18"/>
  <c r="Z43" i="18" s="1"/>
  <c r="P43" i="18"/>
  <c r="O43" i="18"/>
  <c r="N43" i="18"/>
  <c r="M43" i="18"/>
  <c r="L43" i="18"/>
  <c r="K43" i="18"/>
  <c r="J43" i="18"/>
  <c r="I43" i="18"/>
  <c r="H43" i="18"/>
  <c r="AB42" i="18"/>
  <c r="X42" i="18"/>
  <c r="W42" i="18"/>
  <c r="V42" i="18"/>
  <c r="U42" i="18"/>
  <c r="T42" i="18"/>
  <c r="S42" i="18"/>
  <c r="R42" i="18"/>
  <c r="Q42" i="18"/>
  <c r="P42" i="18"/>
  <c r="O42" i="18"/>
  <c r="N42" i="18"/>
  <c r="M42" i="18"/>
  <c r="Z42" i="18" s="1"/>
  <c r="L42" i="18"/>
  <c r="K42" i="18"/>
  <c r="J42" i="18"/>
  <c r="I42" i="18"/>
  <c r="H42" i="18"/>
  <c r="AB41" i="18"/>
  <c r="X41" i="18"/>
  <c r="W41" i="18"/>
  <c r="V41" i="18"/>
  <c r="U41" i="18"/>
  <c r="T41" i="18"/>
  <c r="S41" i="18"/>
  <c r="R41" i="18"/>
  <c r="Q41" i="18"/>
  <c r="P41" i="18"/>
  <c r="O41" i="18"/>
  <c r="N41" i="18"/>
  <c r="M41" i="18"/>
  <c r="L41" i="18"/>
  <c r="K41" i="18"/>
  <c r="J41" i="18"/>
  <c r="I41" i="18"/>
  <c r="H41" i="18"/>
  <c r="AB39" i="18"/>
  <c r="X39" i="18"/>
  <c r="W39" i="18"/>
  <c r="V39" i="18"/>
  <c r="U39" i="18"/>
  <c r="T39" i="18"/>
  <c r="S39" i="18"/>
  <c r="R39" i="18"/>
  <c r="Q39" i="18"/>
  <c r="Z39" i="18" s="1"/>
  <c r="P39" i="18"/>
  <c r="O39" i="18"/>
  <c r="N39" i="18"/>
  <c r="M39" i="18"/>
  <c r="L39" i="18"/>
  <c r="K39" i="18"/>
  <c r="J39" i="18"/>
  <c r="I39" i="18"/>
  <c r="H39" i="18"/>
  <c r="AB38" i="18"/>
  <c r="X38" i="18"/>
  <c r="W38" i="18"/>
  <c r="V38" i="18"/>
  <c r="U38" i="18"/>
  <c r="T38" i="18"/>
  <c r="S38" i="18"/>
  <c r="R38" i="18"/>
  <c r="Q38" i="18"/>
  <c r="P38" i="18"/>
  <c r="O38" i="18"/>
  <c r="N38" i="18"/>
  <c r="M38" i="18"/>
  <c r="L38" i="18"/>
  <c r="K38" i="18"/>
  <c r="J38" i="18"/>
  <c r="I38" i="18"/>
  <c r="H38" i="18"/>
  <c r="AB37" i="18"/>
  <c r="X37" i="18"/>
  <c r="W37" i="18"/>
  <c r="V37" i="18"/>
  <c r="U37" i="18"/>
  <c r="T37" i="18"/>
  <c r="S37" i="18"/>
  <c r="R37" i="18"/>
  <c r="Q37" i="18"/>
  <c r="P37" i="18"/>
  <c r="O37" i="18"/>
  <c r="N37" i="18"/>
  <c r="M37" i="18"/>
  <c r="L37" i="18"/>
  <c r="K37" i="18"/>
  <c r="J37" i="18"/>
  <c r="I37" i="18"/>
  <c r="H37" i="18"/>
  <c r="AB36" i="18"/>
  <c r="X36" i="18"/>
  <c r="W36" i="18"/>
  <c r="V36" i="18"/>
  <c r="U36" i="18"/>
  <c r="T36" i="18"/>
  <c r="S36" i="18"/>
  <c r="R36" i="18"/>
  <c r="Q36" i="18"/>
  <c r="P36" i="18"/>
  <c r="Z36" i="18" s="1"/>
  <c r="O36" i="18"/>
  <c r="N36" i="18"/>
  <c r="M36" i="18"/>
  <c r="L36" i="18"/>
  <c r="K36" i="18"/>
  <c r="J36" i="18"/>
  <c r="I36" i="18"/>
  <c r="H36" i="18"/>
  <c r="AB35" i="18"/>
  <c r="X35" i="18"/>
  <c r="W35" i="18"/>
  <c r="V35" i="18"/>
  <c r="U35" i="18"/>
  <c r="T35" i="18"/>
  <c r="S35" i="18"/>
  <c r="R35" i="18"/>
  <c r="Q35" i="18"/>
  <c r="P35" i="18"/>
  <c r="O35" i="18"/>
  <c r="N35" i="18"/>
  <c r="M35" i="18"/>
  <c r="L35" i="18"/>
  <c r="K35" i="18"/>
  <c r="J35" i="18"/>
  <c r="I35" i="18"/>
  <c r="H35" i="18"/>
  <c r="X33" i="18"/>
  <c r="W33" i="18"/>
  <c r="V33" i="18"/>
  <c r="U33" i="18"/>
  <c r="T33" i="18"/>
  <c r="S33" i="18"/>
  <c r="R33" i="18"/>
  <c r="Q33" i="18"/>
  <c r="P33" i="18"/>
  <c r="O33" i="18"/>
  <c r="N33" i="18"/>
  <c r="Z33" i="18" s="1"/>
  <c r="M33" i="18"/>
  <c r="L33" i="18"/>
  <c r="K33" i="18"/>
  <c r="J33" i="18"/>
  <c r="I33" i="18"/>
  <c r="H33" i="18"/>
  <c r="AB33" i="18" s="1"/>
  <c r="AB32" i="18"/>
  <c r="X32" i="18"/>
  <c r="W32" i="18"/>
  <c r="V32" i="18"/>
  <c r="U32" i="18"/>
  <c r="T32" i="18"/>
  <c r="S32" i="18"/>
  <c r="R32" i="18"/>
  <c r="Q32" i="18"/>
  <c r="Z32" i="18" s="1"/>
  <c r="P32" i="18"/>
  <c r="O32" i="18"/>
  <c r="N32" i="18"/>
  <c r="M32" i="18"/>
  <c r="L32" i="18"/>
  <c r="K32" i="18"/>
  <c r="J32" i="18"/>
  <c r="I32" i="18"/>
  <c r="H32" i="18"/>
  <c r="X31" i="18"/>
  <c r="W31" i="18"/>
  <c r="V31" i="18"/>
  <c r="U31" i="18"/>
  <c r="T31" i="18"/>
  <c r="S31" i="18"/>
  <c r="R31" i="18"/>
  <c r="Q31" i="18"/>
  <c r="P31" i="18"/>
  <c r="O31" i="18"/>
  <c r="N31" i="18"/>
  <c r="M31" i="18"/>
  <c r="L31" i="18"/>
  <c r="K31" i="18"/>
  <c r="J31" i="18"/>
  <c r="I31" i="18"/>
  <c r="H31" i="18"/>
  <c r="AB31" i="18" s="1"/>
  <c r="AB30" i="18"/>
  <c r="X30" i="18"/>
  <c r="W30" i="18"/>
  <c r="V30" i="18"/>
  <c r="U30" i="18"/>
  <c r="T30" i="18"/>
  <c r="S30" i="18"/>
  <c r="R30" i="18"/>
  <c r="Q30" i="18"/>
  <c r="P30" i="18"/>
  <c r="O30" i="18"/>
  <c r="Z30" i="18" s="1"/>
  <c r="N30" i="18"/>
  <c r="M30" i="18"/>
  <c r="L30" i="18"/>
  <c r="K30" i="18"/>
  <c r="J30" i="18"/>
  <c r="I30" i="18"/>
  <c r="H30" i="18"/>
  <c r="AB29" i="18"/>
  <c r="X29" i="18"/>
  <c r="W29" i="18"/>
  <c r="V29" i="18"/>
  <c r="U29" i="18"/>
  <c r="T29" i="18"/>
  <c r="S29" i="18"/>
  <c r="R29" i="18"/>
  <c r="Q29" i="18"/>
  <c r="P29" i="18"/>
  <c r="O29" i="18"/>
  <c r="N29" i="18"/>
  <c r="M29" i="18"/>
  <c r="L29" i="18"/>
  <c r="K29" i="18"/>
  <c r="J29" i="18"/>
  <c r="I29" i="18"/>
  <c r="H29" i="18"/>
  <c r="X28" i="18"/>
  <c r="W28" i="18"/>
  <c r="V28" i="18"/>
  <c r="U28" i="18"/>
  <c r="T28" i="18"/>
  <c r="S28" i="18"/>
  <c r="R28" i="18"/>
  <c r="Q28" i="18"/>
  <c r="Z28" i="18" s="1"/>
  <c r="P28" i="18"/>
  <c r="O28" i="18"/>
  <c r="N28" i="18"/>
  <c r="M28" i="18"/>
  <c r="L28" i="18"/>
  <c r="K28" i="18"/>
  <c r="J28" i="18"/>
  <c r="I28" i="18"/>
  <c r="H28" i="18"/>
  <c r="AB28" i="18" s="1"/>
  <c r="X27" i="18"/>
  <c r="W27" i="18"/>
  <c r="V27" i="18"/>
  <c r="U27" i="18"/>
  <c r="T27" i="18"/>
  <c r="S27" i="18"/>
  <c r="R27" i="18"/>
  <c r="Q27" i="18"/>
  <c r="P27" i="18"/>
  <c r="O27" i="18"/>
  <c r="N27" i="18"/>
  <c r="M27" i="18"/>
  <c r="L27" i="18"/>
  <c r="K27" i="18"/>
  <c r="J27" i="18"/>
  <c r="I27" i="18"/>
  <c r="H27" i="18"/>
  <c r="AB27" i="18" s="1"/>
  <c r="X26" i="18"/>
  <c r="W26" i="18"/>
  <c r="V26" i="18"/>
  <c r="U26" i="18"/>
  <c r="T26" i="18"/>
  <c r="S26" i="18"/>
  <c r="R26" i="18"/>
  <c r="Q26" i="18"/>
  <c r="P26" i="18"/>
  <c r="O26" i="18"/>
  <c r="N26" i="18"/>
  <c r="M26" i="18"/>
  <c r="L26" i="18"/>
  <c r="K26" i="18"/>
  <c r="J26" i="18"/>
  <c r="I26" i="18"/>
  <c r="H26" i="18"/>
  <c r="AB26" i="18" s="1"/>
  <c r="X25" i="18"/>
  <c r="W25" i="18"/>
  <c r="V25" i="18"/>
  <c r="U25" i="18"/>
  <c r="T25" i="18"/>
  <c r="S25" i="18"/>
  <c r="R25" i="18"/>
  <c r="Q25" i="18"/>
  <c r="P25" i="18"/>
  <c r="O25" i="18"/>
  <c r="N25" i="18"/>
  <c r="Z25" i="18" s="1"/>
  <c r="M25" i="18"/>
  <c r="L25" i="18"/>
  <c r="K25" i="18"/>
  <c r="J25" i="18"/>
  <c r="I25" i="18"/>
  <c r="H25" i="18"/>
  <c r="AB25" i="18" s="1"/>
  <c r="AB24" i="18"/>
  <c r="X24" i="18"/>
  <c r="W24" i="18"/>
  <c r="V24" i="18"/>
  <c r="U24" i="18"/>
  <c r="T24" i="18"/>
  <c r="S24" i="18"/>
  <c r="R24" i="18"/>
  <c r="Q24" i="18"/>
  <c r="Z24" i="18" s="1"/>
  <c r="P24" i="18"/>
  <c r="O24" i="18"/>
  <c r="N24" i="18"/>
  <c r="M24" i="18"/>
  <c r="L24" i="18"/>
  <c r="K24" i="18"/>
  <c r="J24" i="18"/>
  <c r="I24" i="18"/>
  <c r="H24" i="18"/>
  <c r="X23" i="18"/>
  <c r="W23" i="18"/>
  <c r="V23" i="18"/>
  <c r="U23" i="18"/>
  <c r="T23" i="18"/>
  <c r="S23" i="18"/>
  <c r="R23" i="18"/>
  <c r="Q23" i="18"/>
  <c r="P23" i="18"/>
  <c r="O23" i="18"/>
  <c r="N23" i="18"/>
  <c r="M23" i="18"/>
  <c r="Z23" i="18" s="1"/>
  <c r="L23" i="18"/>
  <c r="K23" i="18"/>
  <c r="J23" i="18"/>
  <c r="I23" i="18"/>
  <c r="H23" i="18"/>
  <c r="AB23" i="18" s="1"/>
  <c r="X22" i="18"/>
  <c r="J22" i="18"/>
  <c r="H22" i="18"/>
  <c r="P22" i="18" s="1"/>
  <c r="AB21" i="18"/>
  <c r="U21" i="18"/>
  <c r="R21" i="18"/>
  <c r="M21" i="18"/>
  <c r="L21" i="18"/>
  <c r="J21" i="18"/>
  <c r="H21" i="18"/>
  <c r="X20" i="18"/>
  <c r="U20" i="18"/>
  <c r="M20" i="18"/>
  <c r="H20" i="18"/>
  <c r="AB20" i="18" s="1"/>
  <c r="AB19" i="18"/>
  <c r="X19" i="18"/>
  <c r="R19" i="18"/>
  <c r="P19" i="18"/>
  <c r="L19" i="18"/>
  <c r="J19" i="18"/>
  <c r="H19" i="18"/>
  <c r="W18" i="18"/>
  <c r="U18" i="18"/>
  <c r="T18" i="18"/>
  <c r="O18" i="18"/>
  <c r="L18" i="18"/>
  <c r="H18" i="18"/>
  <c r="AB18" i="18" s="1"/>
  <c r="AB17" i="18"/>
  <c r="X17" i="18"/>
  <c r="T17" i="18"/>
  <c r="P17" i="18"/>
  <c r="O17" i="18"/>
  <c r="H17" i="18"/>
  <c r="W17" i="18" s="1"/>
  <c r="AB16" i="18"/>
  <c r="W16" i="18"/>
  <c r="U16" i="18"/>
  <c r="R16" i="18"/>
  <c r="O16" i="18"/>
  <c r="M16" i="18"/>
  <c r="K16" i="18"/>
  <c r="J16" i="18"/>
  <c r="H16" i="18"/>
  <c r="AB15" i="18"/>
  <c r="X15" i="18"/>
  <c r="W15" i="18"/>
  <c r="U15" i="18"/>
  <c r="P15" i="18"/>
  <c r="O15" i="18"/>
  <c r="M15" i="18"/>
  <c r="J15" i="18"/>
  <c r="H15" i="18"/>
  <c r="H14" i="18"/>
  <c r="X10" i="18"/>
  <c r="W10" i="18"/>
  <c r="W19" i="18" s="1"/>
  <c r="V10" i="18"/>
  <c r="V21" i="18" s="1"/>
  <c r="U10" i="18"/>
  <c r="T10" i="18"/>
  <c r="T21" i="18" s="1"/>
  <c r="S10" i="18"/>
  <c r="S21" i="18" s="1"/>
  <c r="R10" i="18"/>
  <c r="Q10" i="18"/>
  <c r="P10" i="18"/>
  <c r="O10" i="18"/>
  <c r="O19" i="18" s="1"/>
  <c r="N10" i="18"/>
  <c r="M10" i="18"/>
  <c r="L10" i="18"/>
  <c r="L17" i="18" s="1"/>
  <c r="K10" i="18"/>
  <c r="K22" i="18" s="1"/>
  <c r="J10" i="18"/>
  <c r="I10" i="18"/>
  <c r="AB64" i="17"/>
  <c r="AB63" i="17"/>
  <c r="AB62" i="17"/>
  <c r="AB61" i="17"/>
  <c r="AB60" i="17"/>
  <c r="AB59" i="17"/>
  <c r="AB57" i="17"/>
  <c r="X57" i="17"/>
  <c r="W57" i="17"/>
  <c r="V57" i="17"/>
  <c r="U57" i="17"/>
  <c r="T57" i="17"/>
  <c r="S57" i="17"/>
  <c r="R57" i="17"/>
  <c r="Q57" i="17"/>
  <c r="P57" i="17"/>
  <c r="Z57" i="17" s="1"/>
  <c r="O57" i="17"/>
  <c r="N57" i="17"/>
  <c r="M57" i="17"/>
  <c r="L57" i="17"/>
  <c r="K57" i="17"/>
  <c r="J57" i="17"/>
  <c r="I57" i="17"/>
  <c r="H57" i="17"/>
  <c r="AB56" i="17"/>
  <c r="X56" i="17"/>
  <c r="W56" i="17"/>
  <c r="V56" i="17"/>
  <c r="U56" i="17"/>
  <c r="T56" i="17"/>
  <c r="S56" i="17"/>
  <c r="R56" i="17"/>
  <c r="Q56" i="17"/>
  <c r="P56" i="17"/>
  <c r="O56" i="17"/>
  <c r="N56" i="17"/>
  <c r="M56" i="17"/>
  <c r="Z56" i="17" s="1"/>
  <c r="L56" i="17"/>
  <c r="K56" i="17"/>
  <c r="J56" i="17"/>
  <c r="I56" i="17"/>
  <c r="H56" i="17"/>
  <c r="AB55" i="17"/>
  <c r="X55" i="17"/>
  <c r="W55" i="17"/>
  <c r="V55" i="17"/>
  <c r="U55" i="17"/>
  <c r="T55" i="17"/>
  <c r="S55" i="17"/>
  <c r="R55" i="17"/>
  <c r="Q55" i="17"/>
  <c r="Z55" i="17" s="1"/>
  <c r="P55" i="17"/>
  <c r="O55" i="17"/>
  <c r="N55" i="17"/>
  <c r="M55" i="17"/>
  <c r="L55" i="17"/>
  <c r="K55" i="17"/>
  <c r="J55" i="17"/>
  <c r="I55" i="17"/>
  <c r="H55" i="17"/>
  <c r="AB54" i="17"/>
  <c r="X54" i="17"/>
  <c r="W54" i="17"/>
  <c r="V54" i="17"/>
  <c r="U54" i="17"/>
  <c r="T54" i="17"/>
  <c r="S54" i="17"/>
  <c r="R54" i="17"/>
  <c r="Q54" i="17"/>
  <c r="Z54" i="17" s="1"/>
  <c r="P54" i="17"/>
  <c r="O54" i="17"/>
  <c r="N54" i="17"/>
  <c r="M54" i="17"/>
  <c r="L54" i="17"/>
  <c r="K54" i="17"/>
  <c r="J54" i="17"/>
  <c r="I54" i="17"/>
  <c r="H54" i="17"/>
  <c r="AB53" i="17"/>
  <c r="X53" i="17"/>
  <c r="W53" i="17"/>
  <c r="V53" i="17"/>
  <c r="U53" i="17"/>
  <c r="T53" i="17"/>
  <c r="S53" i="17"/>
  <c r="R53" i="17"/>
  <c r="Q53" i="17"/>
  <c r="P53" i="17"/>
  <c r="O53" i="17"/>
  <c r="N53" i="17"/>
  <c r="M53" i="17"/>
  <c r="L53" i="17"/>
  <c r="K53" i="17"/>
  <c r="J53" i="17"/>
  <c r="I53" i="17"/>
  <c r="H53" i="17"/>
  <c r="AB52" i="17"/>
  <c r="X52" i="17"/>
  <c r="X54" i="19" s="1"/>
  <c r="W52" i="17"/>
  <c r="V52" i="17"/>
  <c r="U52" i="17"/>
  <c r="T52" i="17"/>
  <c r="S52" i="17"/>
  <c r="R52" i="17"/>
  <c r="R54" i="19" s="1"/>
  <c r="Q52" i="17"/>
  <c r="P52" i="17"/>
  <c r="P54" i="19" s="1"/>
  <c r="O52" i="17"/>
  <c r="N52" i="17"/>
  <c r="M52" i="17"/>
  <c r="L52" i="17"/>
  <c r="K52" i="17"/>
  <c r="J52" i="17"/>
  <c r="J54" i="19" s="1"/>
  <c r="I52" i="17"/>
  <c r="H52" i="17"/>
  <c r="AB50" i="17"/>
  <c r="X50" i="17"/>
  <c r="W50" i="17"/>
  <c r="V50" i="17"/>
  <c r="U50" i="17"/>
  <c r="T50" i="17"/>
  <c r="S50" i="17"/>
  <c r="R50" i="17"/>
  <c r="Q50" i="17"/>
  <c r="P50" i="17"/>
  <c r="O50" i="17"/>
  <c r="N50" i="17"/>
  <c r="M50" i="17"/>
  <c r="L50" i="17"/>
  <c r="K50" i="17"/>
  <c r="J50" i="17"/>
  <c r="I50" i="17"/>
  <c r="H50" i="17"/>
  <c r="AB49" i="17"/>
  <c r="X49" i="17"/>
  <c r="W49" i="17"/>
  <c r="V49" i="17"/>
  <c r="U49" i="17"/>
  <c r="T49" i="17"/>
  <c r="S49" i="17"/>
  <c r="R49" i="17"/>
  <c r="Q49" i="17"/>
  <c r="P49" i="17"/>
  <c r="O49" i="17"/>
  <c r="N49" i="17"/>
  <c r="M49" i="17"/>
  <c r="Z49" i="17" s="1"/>
  <c r="L49" i="17"/>
  <c r="K49" i="17"/>
  <c r="J49" i="17"/>
  <c r="I49" i="17"/>
  <c r="H49" i="17"/>
  <c r="AB48" i="17"/>
  <c r="X48" i="17"/>
  <c r="W48" i="17"/>
  <c r="V48" i="17"/>
  <c r="U48" i="17"/>
  <c r="T48" i="17"/>
  <c r="S48" i="17"/>
  <c r="R48" i="17"/>
  <c r="Q48" i="17"/>
  <c r="P48" i="17"/>
  <c r="Z48" i="17" s="1"/>
  <c r="O48" i="17"/>
  <c r="N48" i="17"/>
  <c r="M48" i="17"/>
  <c r="L48" i="17"/>
  <c r="K48" i="17"/>
  <c r="J48" i="17"/>
  <c r="I48" i="17"/>
  <c r="H48" i="17"/>
  <c r="AB47" i="17"/>
  <c r="X47" i="17"/>
  <c r="W47" i="17"/>
  <c r="V47" i="17"/>
  <c r="U47" i="17"/>
  <c r="T47" i="17"/>
  <c r="S47" i="17"/>
  <c r="R47" i="17"/>
  <c r="Q47" i="17"/>
  <c r="P47" i="17"/>
  <c r="O47" i="17"/>
  <c r="N47" i="17"/>
  <c r="M47" i="17"/>
  <c r="Z47" i="17" s="1"/>
  <c r="L47" i="17"/>
  <c r="K47" i="17"/>
  <c r="J47" i="17"/>
  <c r="I47" i="17"/>
  <c r="H47" i="17"/>
  <c r="AB46" i="17"/>
  <c r="X46" i="17"/>
  <c r="W46" i="17"/>
  <c r="V46" i="17"/>
  <c r="U46" i="17"/>
  <c r="T46" i="17"/>
  <c r="S46" i="17"/>
  <c r="R46" i="17"/>
  <c r="Q46" i="17"/>
  <c r="P46" i="17"/>
  <c r="O46" i="17"/>
  <c r="N46" i="17"/>
  <c r="M46" i="17"/>
  <c r="L46" i="17"/>
  <c r="K46" i="17"/>
  <c r="J46" i="17"/>
  <c r="I46" i="17"/>
  <c r="H46" i="17"/>
  <c r="AB45" i="17"/>
  <c r="X45" i="17"/>
  <c r="W45" i="17"/>
  <c r="V45" i="17"/>
  <c r="U45" i="17"/>
  <c r="T45" i="17"/>
  <c r="S45" i="17"/>
  <c r="R45" i="17"/>
  <c r="Q45" i="17"/>
  <c r="Z45" i="17" s="1"/>
  <c r="P45" i="17"/>
  <c r="O45" i="17"/>
  <c r="N45" i="17"/>
  <c r="M45" i="17"/>
  <c r="L45" i="17"/>
  <c r="K45" i="17"/>
  <c r="J45" i="17"/>
  <c r="I45" i="17"/>
  <c r="H45" i="17"/>
  <c r="AB44" i="17"/>
  <c r="X44" i="17"/>
  <c r="W44" i="17"/>
  <c r="V44" i="17"/>
  <c r="U44" i="17"/>
  <c r="T44" i="17"/>
  <c r="S44" i="17"/>
  <c r="R44" i="17"/>
  <c r="Q44" i="17"/>
  <c r="P44" i="17"/>
  <c r="O44" i="17"/>
  <c r="N44" i="17"/>
  <c r="M44" i="17"/>
  <c r="L44" i="17"/>
  <c r="K44" i="17"/>
  <c r="J44" i="17"/>
  <c r="I44" i="17"/>
  <c r="H44" i="17"/>
  <c r="AB43" i="17"/>
  <c r="X43" i="17"/>
  <c r="W43" i="17"/>
  <c r="V43" i="17"/>
  <c r="U43" i="17"/>
  <c r="T43" i="17"/>
  <c r="S43" i="17"/>
  <c r="R43" i="17"/>
  <c r="Q43" i="17"/>
  <c r="P43" i="17"/>
  <c r="O43" i="17"/>
  <c r="N43" i="17"/>
  <c r="M43" i="17"/>
  <c r="L43" i="17"/>
  <c r="K43" i="17"/>
  <c r="J43" i="17"/>
  <c r="I43" i="17"/>
  <c r="H43" i="17"/>
  <c r="AB42" i="17"/>
  <c r="X42" i="17"/>
  <c r="W42" i="17"/>
  <c r="V42" i="17"/>
  <c r="U42" i="17"/>
  <c r="T42" i="17"/>
  <c r="S42" i="17"/>
  <c r="R42" i="17"/>
  <c r="Q42" i="17"/>
  <c r="P42" i="17"/>
  <c r="O42" i="17"/>
  <c r="N42" i="17"/>
  <c r="M42" i="17"/>
  <c r="L42" i="17"/>
  <c r="K42" i="17"/>
  <c r="J42" i="17"/>
  <c r="I42" i="17"/>
  <c r="H42" i="17"/>
  <c r="AB41" i="17"/>
  <c r="X41" i="17"/>
  <c r="W41" i="17"/>
  <c r="V41" i="17"/>
  <c r="U41" i="17"/>
  <c r="T41" i="17"/>
  <c r="S41" i="17"/>
  <c r="R41" i="17"/>
  <c r="Q41" i="17"/>
  <c r="P41" i="17"/>
  <c r="O41" i="17"/>
  <c r="N41" i="17"/>
  <c r="M41" i="17"/>
  <c r="Z41" i="17" s="1"/>
  <c r="L41" i="17"/>
  <c r="K41" i="17"/>
  <c r="J41" i="17"/>
  <c r="I41" i="17"/>
  <c r="H41" i="17"/>
  <c r="AB39" i="17"/>
  <c r="X39" i="17"/>
  <c r="W39" i="17"/>
  <c r="V39" i="17"/>
  <c r="U39" i="17"/>
  <c r="T39" i="17"/>
  <c r="S39" i="17"/>
  <c r="R39" i="17"/>
  <c r="Q39" i="17"/>
  <c r="P39" i="17"/>
  <c r="Z39" i="17" s="1"/>
  <c r="O39" i="17"/>
  <c r="N39" i="17"/>
  <c r="M39" i="17"/>
  <c r="L39" i="17"/>
  <c r="K39" i="17"/>
  <c r="J39" i="17"/>
  <c r="I39" i="17"/>
  <c r="H39" i="17"/>
  <c r="AB38" i="17"/>
  <c r="X38" i="17"/>
  <c r="W38" i="17"/>
  <c r="V38" i="17"/>
  <c r="U38" i="17"/>
  <c r="T38" i="17"/>
  <c r="S38" i="17"/>
  <c r="R38" i="17"/>
  <c r="Q38" i="17"/>
  <c r="P38" i="17"/>
  <c r="O38" i="17"/>
  <c r="N38" i="17"/>
  <c r="M38" i="17"/>
  <c r="L38" i="17"/>
  <c r="K38" i="17"/>
  <c r="J38" i="17"/>
  <c r="I38" i="17"/>
  <c r="H38" i="17"/>
  <c r="AB37" i="17"/>
  <c r="X37" i="17"/>
  <c r="W37" i="17"/>
  <c r="V37" i="17"/>
  <c r="U37" i="17"/>
  <c r="T37" i="17"/>
  <c r="S37" i="17"/>
  <c r="R37" i="17"/>
  <c r="Q37" i="17"/>
  <c r="Z37" i="17" s="1"/>
  <c r="P37" i="17"/>
  <c r="O37" i="17"/>
  <c r="N37" i="17"/>
  <c r="M37" i="17"/>
  <c r="L37" i="17"/>
  <c r="K37" i="17"/>
  <c r="J37" i="17"/>
  <c r="I37" i="17"/>
  <c r="H37" i="17"/>
  <c r="AB36" i="17"/>
  <c r="X36" i="17"/>
  <c r="W36" i="17"/>
  <c r="V36" i="17"/>
  <c r="U36" i="17"/>
  <c r="T36" i="17"/>
  <c r="S36" i="17"/>
  <c r="R36" i="17"/>
  <c r="Q36" i="17"/>
  <c r="Z36" i="17" s="1"/>
  <c r="P36" i="17"/>
  <c r="O36" i="17"/>
  <c r="N36" i="17"/>
  <c r="M36" i="17"/>
  <c r="L36" i="17"/>
  <c r="K36" i="17"/>
  <c r="J36" i="17"/>
  <c r="I36" i="17"/>
  <c r="H36" i="17"/>
  <c r="AB35" i="17"/>
  <c r="W35" i="17"/>
  <c r="V35" i="17"/>
  <c r="U35" i="17"/>
  <c r="O35" i="17"/>
  <c r="N35" i="17"/>
  <c r="M35" i="17"/>
  <c r="L35" i="17"/>
  <c r="H35" i="17"/>
  <c r="AB33" i="17"/>
  <c r="X33" i="17"/>
  <c r="W33" i="17"/>
  <c r="V33" i="17"/>
  <c r="U33" i="17"/>
  <c r="T33" i="17"/>
  <c r="S33" i="17"/>
  <c r="R33" i="17"/>
  <c r="Q33" i="17"/>
  <c r="Z33" i="17" s="1"/>
  <c r="P33" i="17"/>
  <c r="O33" i="17"/>
  <c r="N33" i="17"/>
  <c r="M33" i="17"/>
  <c r="L33" i="17"/>
  <c r="K33" i="17"/>
  <c r="J33" i="17"/>
  <c r="I33" i="17"/>
  <c r="H33" i="17"/>
  <c r="AB32" i="17"/>
  <c r="X32" i="17"/>
  <c r="W32" i="17"/>
  <c r="V32" i="17"/>
  <c r="U32" i="17"/>
  <c r="T32" i="17"/>
  <c r="S32" i="17"/>
  <c r="R32" i="17"/>
  <c r="Q32" i="17"/>
  <c r="P32" i="17"/>
  <c r="O32" i="17"/>
  <c r="N32" i="17"/>
  <c r="M32" i="17"/>
  <c r="Z32" i="17" s="1"/>
  <c r="L32" i="17"/>
  <c r="K32" i="17"/>
  <c r="J32" i="17"/>
  <c r="I32" i="17"/>
  <c r="H32" i="17"/>
  <c r="X31" i="17"/>
  <c r="W31" i="17"/>
  <c r="V31" i="17"/>
  <c r="U31" i="17"/>
  <c r="T31" i="17"/>
  <c r="S31" i="17"/>
  <c r="R31" i="17"/>
  <c r="Q31" i="17"/>
  <c r="P31" i="17"/>
  <c r="O31" i="17"/>
  <c r="N31" i="17"/>
  <c r="M31" i="17"/>
  <c r="L31" i="17"/>
  <c r="K31" i="17"/>
  <c r="J31" i="17"/>
  <c r="I31" i="17"/>
  <c r="H31" i="17"/>
  <c r="AB31" i="17" s="1"/>
  <c r="AB30" i="17"/>
  <c r="X30" i="17"/>
  <c r="W30" i="17"/>
  <c r="V30" i="17"/>
  <c r="U30" i="17"/>
  <c r="T30" i="17"/>
  <c r="S30" i="17"/>
  <c r="R30" i="17"/>
  <c r="Q30" i="17"/>
  <c r="Z30" i="17" s="1"/>
  <c r="P30" i="17"/>
  <c r="O30" i="17"/>
  <c r="N30" i="17"/>
  <c r="M30" i="17"/>
  <c r="L30" i="17"/>
  <c r="K30" i="17"/>
  <c r="J30" i="17"/>
  <c r="I30" i="17"/>
  <c r="H30" i="17"/>
  <c r="AB29" i="17"/>
  <c r="X29" i="17"/>
  <c r="W29" i="17"/>
  <c r="V29" i="17"/>
  <c r="U29" i="17"/>
  <c r="T29" i="17"/>
  <c r="S29" i="17"/>
  <c r="R29" i="17"/>
  <c r="Q29" i="17"/>
  <c r="P29" i="17"/>
  <c r="O29" i="17"/>
  <c r="N29" i="17"/>
  <c r="M29" i="17"/>
  <c r="L29" i="17"/>
  <c r="K29" i="17"/>
  <c r="J29" i="17"/>
  <c r="I29" i="17"/>
  <c r="H29" i="17"/>
  <c r="X28" i="17"/>
  <c r="W28" i="17"/>
  <c r="V28" i="17"/>
  <c r="U28" i="17"/>
  <c r="T28" i="17"/>
  <c r="S28" i="17"/>
  <c r="R28" i="17"/>
  <c r="Q28" i="17"/>
  <c r="P28" i="17"/>
  <c r="O28" i="17"/>
  <c r="N28" i="17"/>
  <c r="Z28" i="17" s="1"/>
  <c r="M28" i="17"/>
  <c r="L28" i="17"/>
  <c r="K28" i="17"/>
  <c r="J28" i="17"/>
  <c r="I28" i="17"/>
  <c r="H28" i="17"/>
  <c r="AB28" i="17" s="1"/>
  <c r="AB27" i="17"/>
  <c r="X27" i="17"/>
  <c r="W27" i="17"/>
  <c r="V27" i="17"/>
  <c r="U27" i="17"/>
  <c r="T27" i="17"/>
  <c r="S27" i="17"/>
  <c r="R27" i="17"/>
  <c r="Q27" i="17"/>
  <c r="Z27" i="17" s="1"/>
  <c r="P27" i="17"/>
  <c r="O27" i="17"/>
  <c r="N27" i="17"/>
  <c r="M27" i="17"/>
  <c r="L27" i="17"/>
  <c r="K27" i="17"/>
  <c r="J27" i="17"/>
  <c r="I27" i="17"/>
  <c r="H27" i="17"/>
  <c r="AB26" i="17"/>
  <c r="X26" i="17"/>
  <c r="W26" i="17"/>
  <c r="V26" i="17"/>
  <c r="U26" i="17"/>
  <c r="T26" i="17"/>
  <c r="S26" i="17"/>
  <c r="R26" i="17"/>
  <c r="Q26" i="17"/>
  <c r="P26" i="17"/>
  <c r="O26" i="17"/>
  <c r="N26" i="17"/>
  <c r="M26" i="17"/>
  <c r="L26" i="17"/>
  <c r="K26" i="17"/>
  <c r="J26" i="17"/>
  <c r="I26" i="17"/>
  <c r="H26" i="17"/>
  <c r="X25" i="17"/>
  <c r="W25" i="17"/>
  <c r="V25" i="17"/>
  <c r="U25" i="17"/>
  <c r="T25" i="17"/>
  <c r="S25" i="17"/>
  <c r="R25" i="17"/>
  <c r="Q25" i="17"/>
  <c r="P25" i="17"/>
  <c r="O25" i="17"/>
  <c r="Z25" i="17" s="1"/>
  <c r="N25" i="17"/>
  <c r="M25" i="17"/>
  <c r="L25" i="17"/>
  <c r="K25" i="17"/>
  <c r="J25" i="17"/>
  <c r="I25" i="17"/>
  <c r="H25" i="17"/>
  <c r="AB25" i="17" s="1"/>
  <c r="AB24" i="17"/>
  <c r="X24" i="17"/>
  <c r="W24" i="17"/>
  <c r="V24" i="17"/>
  <c r="U24" i="17"/>
  <c r="T24" i="17"/>
  <c r="S24" i="17"/>
  <c r="R24" i="17"/>
  <c r="Q24" i="17"/>
  <c r="P24" i="17"/>
  <c r="O24" i="17"/>
  <c r="N24" i="17"/>
  <c r="M24" i="17"/>
  <c r="Z24" i="17" s="1"/>
  <c r="L24" i="17"/>
  <c r="K24" i="17"/>
  <c r="J24" i="17"/>
  <c r="I24" i="17"/>
  <c r="H24" i="17"/>
  <c r="X23" i="17"/>
  <c r="W23" i="17"/>
  <c r="V23" i="17"/>
  <c r="U23" i="17"/>
  <c r="T23" i="17"/>
  <c r="S23" i="17"/>
  <c r="R23" i="17"/>
  <c r="Q23" i="17"/>
  <c r="P23" i="17"/>
  <c r="O23" i="17"/>
  <c r="N23" i="17"/>
  <c r="M23" i="17"/>
  <c r="L23" i="17"/>
  <c r="K23" i="17"/>
  <c r="J23" i="17"/>
  <c r="I23" i="17"/>
  <c r="H23" i="17"/>
  <c r="AB23" i="17" s="1"/>
  <c r="AB22" i="17"/>
  <c r="X22" i="17"/>
  <c r="W22" i="17"/>
  <c r="V22" i="17"/>
  <c r="U22" i="17"/>
  <c r="T22" i="17"/>
  <c r="S22" i="17"/>
  <c r="R22" i="17"/>
  <c r="Q22" i="17"/>
  <c r="Z22" i="17" s="1"/>
  <c r="P22" i="17"/>
  <c r="O22" i="17"/>
  <c r="N22" i="17"/>
  <c r="M22" i="17"/>
  <c r="L22" i="17"/>
  <c r="K22" i="17"/>
  <c r="J22" i="17"/>
  <c r="I22" i="17"/>
  <c r="H22" i="17"/>
  <c r="AB21" i="17"/>
  <c r="X21" i="17"/>
  <c r="W21" i="17"/>
  <c r="V21" i="17"/>
  <c r="U21" i="17"/>
  <c r="T21" i="17"/>
  <c r="S21" i="17"/>
  <c r="R21" i="17"/>
  <c r="Q21" i="17"/>
  <c r="P21" i="17"/>
  <c r="O21" i="17"/>
  <c r="N21" i="17"/>
  <c r="M21" i="17"/>
  <c r="L21" i="17"/>
  <c r="K21" i="17"/>
  <c r="J21" i="17"/>
  <c r="I21" i="17"/>
  <c r="H21" i="17"/>
  <c r="X20" i="17"/>
  <c r="W20" i="17"/>
  <c r="V20" i="17"/>
  <c r="U20" i="17"/>
  <c r="T20" i="17"/>
  <c r="S20" i="17"/>
  <c r="R20" i="17"/>
  <c r="Q20" i="17"/>
  <c r="P20" i="17"/>
  <c r="O20" i="17"/>
  <c r="N20" i="17"/>
  <c r="M20" i="17"/>
  <c r="L20" i="17"/>
  <c r="K20" i="17"/>
  <c r="J20" i="17"/>
  <c r="I20" i="17"/>
  <c r="H20" i="17"/>
  <c r="AB20" i="17" s="1"/>
  <c r="AB19" i="17"/>
  <c r="K19" i="17"/>
  <c r="J19" i="17"/>
  <c r="H19" i="17"/>
  <c r="AB18" i="17"/>
  <c r="W18" i="17"/>
  <c r="V18" i="17"/>
  <c r="U18" i="17"/>
  <c r="O18" i="17"/>
  <c r="N18" i="17"/>
  <c r="M18" i="17"/>
  <c r="H18" i="17"/>
  <c r="X17" i="17"/>
  <c r="W17" i="17"/>
  <c r="Q17" i="17"/>
  <c r="H17" i="17"/>
  <c r="AB16" i="17"/>
  <c r="U16" i="17"/>
  <c r="T16" i="17"/>
  <c r="M16" i="17"/>
  <c r="K16" i="17"/>
  <c r="J16" i="17"/>
  <c r="H16" i="17"/>
  <c r="X16" i="17" s="1"/>
  <c r="H15" i="17"/>
  <c r="S14" i="17"/>
  <c r="R14" i="17"/>
  <c r="Q14" i="17"/>
  <c r="P14" i="17"/>
  <c r="K14" i="17"/>
  <c r="H14" i="17"/>
  <c r="X10" i="17"/>
  <c r="X35" i="17" s="1"/>
  <c r="W10" i="17"/>
  <c r="W19" i="17" s="1"/>
  <c r="V10" i="17"/>
  <c r="V19" i="17" s="1"/>
  <c r="U10" i="17"/>
  <c r="U19" i="17" s="1"/>
  <c r="T10" i="17"/>
  <c r="T19" i="17" s="1"/>
  <c r="S10" i="17"/>
  <c r="R10" i="17"/>
  <c r="R17" i="17" s="1"/>
  <c r="Q10" i="17"/>
  <c r="P10" i="17"/>
  <c r="P35" i="17" s="1"/>
  <c r="O10" i="17"/>
  <c r="O19" i="17" s="1"/>
  <c r="N10" i="17"/>
  <c r="N19" i="17" s="1"/>
  <c r="M10" i="17"/>
  <c r="M19" i="17" s="1"/>
  <c r="L10" i="17"/>
  <c r="K10" i="17"/>
  <c r="J10" i="17"/>
  <c r="J17" i="17" s="1"/>
  <c r="I10" i="17"/>
  <c r="I19" i="17" s="1"/>
  <c r="AB64" i="16"/>
  <c r="AB63" i="16"/>
  <c r="AB62" i="16"/>
  <c r="AB61" i="16"/>
  <c r="AB60" i="16"/>
  <c r="AB59" i="16"/>
  <c r="AB57" i="16"/>
  <c r="X57" i="16"/>
  <c r="W57" i="16"/>
  <c r="V57" i="16"/>
  <c r="U57" i="16"/>
  <c r="T57" i="16"/>
  <c r="S57" i="16"/>
  <c r="R57" i="16"/>
  <c r="Q57" i="16"/>
  <c r="P57" i="16"/>
  <c r="O57" i="16"/>
  <c r="N57" i="16"/>
  <c r="M57" i="16"/>
  <c r="L57" i="16"/>
  <c r="K57" i="16"/>
  <c r="J57" i="16"/>
  <c r="I57" i="16"/>
  <c r="H57" i="16"/>
  <c r="AB56" i="16"/>
  <c r="X56" i="16"/>
  <c r="W56" i="16"/>
  <c r="V56" i="16"/>
  <c r="U56" i="16"/>
  <c r="T56" i="16"/>
  <c r="S56" i="16"/>
  <c r="R56" i="16"/>
  <c r="Q56" i="16"/>
  <c r="P56" i="16"/>
  <c r="Z56" i="16" s="1"/>
  <c r="O56" i="16"/>
  <c r="N56" i="16"/>
  <c r="M56" i="16"/>
  <c r="L56" i="16"/>
  <c r="K56" i="16"/>
  <c r="J56" i="16"/>
  <c r="I56" i="16"/>
  <c r="H56" i="16"/>
  <c r="AB55" i="16"/>
  <c r="X55" i="16"/>
  <c r="W55" i="16"/>
  <c r="V55" i="16"/>
  <c r="U55" i="16"/>
  <c r="T55" i="16"/>
  <c r="S55" i="16"/>
  <c r="R55" i="16"/>
  <c r="Q55" i="16"/>
  <c r="P55" i="16"/>
  <c r="O55" i="16"/>
  <c r="N55" i="16"/>
  <c r="M55" i="16"/>
  <c r="L55" i="16"/>
  <c r="K55" i="16"/>
  <c r="J55" i="16"/>
  <c r="I55" i="16"/>
  <c r="H55" i="16"/>
  <c r="AB54" i="16"/>
  <c r="X54" i="16"/>
  <c r="W54" i="16"/>
  <c r="V54" i="16"/>
  <c r="U54" i="16"/>
  <c r="T54" i="16"/>
  <c r="S54" i="16"/>
  <c r="R54" i="16"/>
  <c r="Q54" i="16"/>
  <c r="P54" i="16"/>
  <c r="O54" i="16"/>
  <c r="N54" i="16"/>
  <c r="Z54" i="16" s="1"/>
  <c r="M54" i="16"/>
  <c r="L54" i="16"/>
  <c r="K54" i="16"/>
  <c r="J54" i="16"/>
  <c r="I54" i="16"/>
  <c r="H54" i="16"/>
  <c r="AB53" i="16"/>
  <c r="X53" i="16"/>
  <c r="W53" i="16"/>
  <c r="V53" i="16"/>
  <c r="U53" i="16"/>
  <c r="T53" i="16"/>
  <c r="S53" i="16"/>
  <c r="R53" i="16"/>
  <c r="Q53" i="16"/>
  <c r="Z53" i="16" s="1"/>
  <c r="P53" i="16"/>
  <c r="O53" i="16"/>
  <c r="N53" i="16"/>
  <c r="M53" i="16"/>
  <c r="L53" i="16"/>
  <c r="K53" i="16"/>
  <c r="J53" i="16"/>
  <c r="I53" i="16"/>
  <c r="H53" i="16"/>
  <c r="AB52" i="16"/>
  <c r="X52" i="16"/>
  <c r="W52" i="16"/>
  <c r="V52" i="16"/>
  <c r="U52" i="16"/>
  <c r="T52" i="16"/>
  <c r="T56" i="19" s="1"/>
  <c r="S52" i="16"/>
  <c r="R52" i="16"/>
  <c r="Q52" i="16"/>
  <c r="P52" i="16"/>
  <c r="O52" i="16"/>
  <c r="N52" i="16"/>
  <c r="M52" i="16"/>
  <c r="L52" i="16"/>
  <c r="L56" i="19" s="1"/>
  <c r="K52" i="16"/>
  <c r="J52" i="16"/>
  <c r="J56" i="19" s="1"/>
  <c r="I52" i="16"/>
  <c r="H52" i="16"/>
  <c r="AB50" i="16"/>
  <c r="X50" i="16"/>
  <c r="W50" i="16"/>
  <c r="V50" i="16"/>
  <c r="U50" i="16"/>
  <c r="T50" i="16"/>
  <c r="S50" i="16"/>
  <c r="R50" i="16"/>
  <c r="Q50" i="16"/>
  <c r="P50" i="16"/>
  <c r="O50" i="16"/>
  <c r="N50" i="16"/>
  <c r="M50" i="16"/>
  <c r="L50" i="16"/>
  <c r="K50" i="16"/>
  <c r="J50" i="16"/>
  <c r="I50" i="16"/>
  <c r="H50" i="16"/>
  <c r="AB49" i="16"/>
  <c r="X49" i="16"/>
  <c r="W49" i="16"/>
  <c r="V49" i="16"/>
  <c r="U49" i="16"/>
  <c r="T49" i="16"/>
  <c r="S49" i="16"/>
  <c r="R49" i="16"/>
  <c r="Q49" i="16"/>
  <c r="P49" i="16"/>
  <c r="O49" i="16"/>
  <c r="N49" i="16"/>
  <c r="M49" i="16"/>
  <c r="L49" i="16"/>
  <c r="K49" i="16"/>
  <c r="J49" i="16"/>
  <c r="I49" i="16"/>
  <c r="H49" i="16"/>
  <c r="AB48" i="16"/>
  <c r="X48" i="16"/>
  <c r="W48" i="16"/>
  <c r="V48" i="16"/>
  <c r="U48" i="16"/>
  <c r="T48" i="16"/>
  <c r="S48" i="16"/>
  <c r="R48" i="16"/>
  <c r="Q48" i="16"/>
  <c r="P48" i="16"/>
  <c r="O48" i="16"/>
  <c r="N48" i="16"/>
  <c r="M48" i="16"/>
  <c r="L48" i="16"/>
  <c r="K48" i="16"/>
  <c r="J48" i="16"/>
  <c r="I48" i="16"/>
  <c r="H48" i="16"/>
  <c r="AB47" i="16"/>
  <c r="X47" i="16"/>
  <c r="W47" i="16"/>
  <c r="V47" i="16"/>
  <c r="U47" i="16"/>
  <c r="T47" i="16"/>
  <c r="S47" i="16"/>
  <c r="R47" i="16"/>
  <c r="Q47" i="16"/>
  <c r="P47" i="16"/>
  <c r="O47" i="16"/>
  <c r="N47" i="16"/>
  <c r="Z47" i="16" s="1"/>
  <c r="M47" i="16"/>
  <c r="L47" i="16"/>
  <c r="K47" i="16"/>
  <c r="J47" i="16"/>
  <c r="I47" i="16"/>
  <c r="H47" i="16"/>
  <c r="AB46" i="16"/>
  <c r="X46" i="16"/>
  <c r="W46" i="16"/>
  <c r="V46" i="16"/>
  <c r="U46" i="16"/>
  <c r="T46" i="16"/>
  <c r="S46" i="16"/>
  <c r="R46" i="16"/>
  <c r="Q46" i="16"/>
  <c r="Z46" i="16" s="1"/>
  <c r="P46" i="16"/>
  <c r="O46" i="16"/>
  <c r="N46" i="16"/>
  <c r="M46" i="16"/>
  <c r="L46" i="16"/>
  <c r="K46" i="16"/>
  <c r="J46" i="16"/>
  <c r="I46" i="16"/>
  <c r="H46" i="16"/>
  <c r="AB45" i="16"/>
  <c r="X45" i="16"/>
  <c r="W45" i="16"/>
  <c r="V45" i="16"/>
  <c r="U45" i="16"/>
  <c r="T45" i="16"/>
  <c r="S45" i="16"/>
  <c r="R45" i="16"/>
  <c r="Q45" i="16"/>
  <c r="P45" i="16"/>
  <c r="O45" i="16"/>
  <c r="N45" i="16"/>
  <c r="M45" i="16"/>
  <c r="L45" i="16"/>
  <c r="K45" i="16"/>
  <c r="J45" i="16"/>
  <c r="I45" i="16"/>
  <c r="H45" i="16"/>
  <c r="AB44" i="16"/>
  <c r="X44" i="16"/>
  <c r="W44" i="16"/>
  <c r="V44" i="16"/>
  <c r="U44" i="16"/>
  <c r="T44" i="16"/>
  <c r="S44" i="16"/>
  <c r="R44" i="16"/>
  <c r="Q44" i="16"/>
  <c r="P44" i="16"/>
  <c r="O44" i="16"/>
  <c r="Z44" i="16" s="1"/>
  <c r="N44" i="16"/>
  <c r="M44" i="16"/>
  <c r="L44" i="16"/>
  <c r="K44" i="16"/>
  <c r="J44" i="16"/>
  <c r="I44" i="16"/>
  <c r="H44" i="16"/>
  <c r="AB43" i="16"/>
  <c r="X43" i="16"/>
  <c r="W43" i="16"/>
  <c r="V43" i="16"/>
  <c r="U43" i="16"/>
  <c r="T43" i="16"/>
  <c r="S43" i="16"/>
  <c r="R43" i="16"/>
  <c r="Q43" i="16"/>
  <c r="P43" i="16"/>
  <c r="O43" i="16"/>
  <c r="N43" i="16"/>
  <c r="M43" i="16"/>
  <c r="L43" i="16"/>
  <c r="K43" i="16"/>
  <c r="J43" i="16"/>
  <c r="I43" i="16"/>
  <c r="H43" i="16"/>
  <c r="AB42" i="16"/>
  <c r="X42" i="16"/>
  <c r="W42" i="16"/>
  <c r="V42" i="16"/>
  <c r="U42" i="16"/>
  <c r="T42" i="16"/>
  <c r="S42" i="16"/>
  <c r="R42" i="16"/>
  <c r="Q42" i="16"/>
  <c r="P42" i="16"/>
  <c r="O42" i="16"/>
  <c r="N42" i="16"/>
  <c r="M42" i="16"/>
  <c r="L42" i="16"/>
  <c r="K42" i="16"/>
  <c r="J42" i="16"/>
  <c r="I42" i="16"/>
  <c r="H42" i="16"/>
  <c r="H41" i="16"/>
  <c r="T41" i="16" s="1"/>
  <c r="AB39" i="16"/>
  <c r="X39" i="16"/>
  <c r="W39" i="16"/>
  <c r="V39" i="16"/>
  <c r="U39" i="16"/>
  <c r="T39" i="16"/>
  <c r="S39" i="16"/>
  <c r="R39" i="16"/>
  <c r="Q39" i="16"/>
  <c r="P39" i="16"/>
  <c r="O39" i="16"/>
  <c r="N39" i="16"/>
  <c r="M39" i="16"/>
  <c r="L39" i="16"/>
  <c r="K39" i="16"/>
  <c r="J39" i="16"/>
  <c r="I39" i="16"/>
  <c r="H39" i="16"/>
  <c r="AB38" i="16"/>
  <c r="X38" i="16"/>
  <c r="W38" i="16"/>
  <c r="V38" i="16"/>
  <c r="U38" i="16"/>
  <c r="T38" i="16"/>
  <c r="S38" i="16"/>
  <c r="R38" i="16"/>
  <c r="Q38" i="16"/>
  <c r="Z38" i="16" s="1"/>
  <c r="P38" i="16"/>
  <c r="O38" i="16"/>
  <c r="N38" i="16"/>
  <c r="M38" i="16"/>
  <c r="L38" i="16"/>
  <c r="K38" i="16"/>
  <c r="J38" i="16"/>
  <c r="I38" i="16"/>
  <c r="H38" i="16"/>
  <c r="AB37" i="16"/>
  <c r="X37" i="16"/>
  <c r="W37" i="16"/>
  <c r="V37" i="16"/>
  <c r="U37" i="16"/>
  <c r="T37" i="16"/>
  <c r="S37" i="16"/>
  <c r="R37" i="16"/>
  <c r="Q37" i="16"/>
  <c r="P37" i="16"/>
  <c r="O37" i="16"/>
  <c r="N37" i="16"/>
  <c r="M37" i="16"/>
  <c r="L37" i="16"/>
  <c r="K37" i="16"/>
  <c r="J37" i="16"/>
  <c r="I37" i="16"/>
  <c r="H37" i="16"/>
  <c r="AB36" i="16"/>
  <c r="X36" i="16"/>
  <c r="W36" i="16"/>
  <c r="V36" i="16"/>
  <c r="U36" i="16"/>
  <c r="T36" i="16"/>
  <c r="S36" i="16"/>
  <c r="R36" i="16"/>
  <c r="Q36" i="16"/>
  <c r="P36" i="16"/>
  <c r="O36" i="16"/>
  <c r="N36" i="16"/>
  <c r="M36" i="16"/>
  <c r="L36" i="16"/>
  <c r="K36" i="16"/>
  <c r="J36" i="16"/>
  <c r="I36" i="16"/>
  <c r="H36" i="16"/>
  <c r="AB35" i="16"/>
  <c r="X35" i="16"/>
  <c r="W35" i="16"/>
  <c r="V35" i="16"/>
  <c r="U35" i="16"/>
  <c r="T35" i="16"/>
  <c r="S35" i="16"/>
  <c r="R35" i="16"/>
  <c r="Q35" i="16"/>
  <c r="P35" i="16"/>
  <c r="O35" i="16"/>
  <c r="N35" i="16"/>
  <c r="M35" i="16"/>
  <c r="L35" i="16"/>
  <c r="K35" i="16"/>
  <c r="J35" i="16"/>
  <c r="I35" i="16"/>
  <c r="H35" i="16"/>
  <c r="AB33" i="16"/>
  <c r="X33" i="16"/>
  <c r="W33" i="16"/>
  <c r="V33" i="16"/>
  <c r="U33" i="16"/>
  <c r="T33" i="16"/>
  <c r="S33" i="16"/>
  <c r="R33" i="16"/>
  <c r="Q33" i="16"/>
  <c r="P33" i="16"/>
  <c r="O33" i="16"/>
  <c r="N33" i="16"/>
  <c r="M33" i="16"/>
  <c r="L33" i="16"/>
  <c r="K33" i="16"/>
  <c r="J33" i="16"/>
  <c r="I33" i="16"/>
  <c r="H33" i="16"/>
  <c r="AB32" i="16"/>
  <c r="X32" i="16"/>
  <c r="W32" i="16"/>
  <c r="V32" i="16"/>
  <c r="U32" i="16"/>
  <c r="T32" i="16"/>
  <c r="S32" i="16"/>
  <c r="R32" i="16"/>
  <c r="Q32" i="16"/>
  <c r="P32" i="16"/>
  <c r="O32" i="16"/>
  <c r="Z32" i="16" s="1"/>
  <c r="N32" i="16"/>
  <c r="M32" i="16"/>
  <c r="L32" i="16"/>
  <c r="K32" i="16"/>
  <c r="J32" i="16"/>
  <c r="I32" i="16"/>
  <c r="H32" i="16"/>
  <c r="AB31" i="16"/>
  <c r="X31" i="16"/>
  <c r="W31" i="16"/>
  <c r="V31" i="16"/>
  <c r="U31" i="16"/>
  <c r="T31" i="16"/>
  <c r="S31" i="16"/>
  <c r="R31" i="16"/>
  <c r="Q31" i="16"/>
  <c r="P31" i="16"/>
  <c r="O31" i="16"/>
  <c r="N31" i="16"/>
  <c r="M31" i="16"/>
  <c r="L31" i="16"/>
  <c r="K31" i="16"/>
  <c r="J31" i="16"/>
  <c r="I31" i="16"/>
  <c r="H31" i="16"/>
  <c r="X30" i="16"/>
  <c r="W30" i="16"/>
  <c r="V30" i="16"/>
  <c r="U30" i="16"/>
  <c r="T30" i="16"/>
  <c r="S30" i="16"/>
  <c r="R30" i="16"/>
  <c r="Q30" i="16"/>
  <c r="P30" i="16"/>
  <c r="O30" i="16"/>
  <c r="N30" i="16"/>
  <c r="M30" i="16"/>
  <c r="L30" i="16"/>
  <c r="K30" i="16"/>
  <c r="J30" i="16"/>
  <c r="I30" i="16"/>
  <c r="H30" i="16"/>
  <c r="AB30" i="16" s="1"/>
  <c r="X29" i="16"/>
  <c r="W29" i="16"/>
  <c r="V29" i="16"/>
  <c r="U29" i="16"/>
  <c r="T29" i="16"/>
  <c r="S29" i="16"/>
  <c r="R29" i="16"/>
  <c r="Q29" i="16"/>
  <c r="P29" i="16"/>
  <c r="Z29" i="16" s="1"/>
  <c r="O29" i="16"/>
  <c r="N29" i="16"/>
  <c r="M29" i="16"/>
  <c r="L29" i="16"/>
  <c r="K29" i="16"/>
  <c r="J29" i="16"/>
  <c r="I29" i="16"/>
  <c r="H29" i="16"/>
  <c r="AB29" i="16" s="1"/>
  <c r="X28" i="16"/>
  <c r="W28" i="16"/>
  <c r="V28" i="16"/>
  <c r="U28" i="16"/>
  <c r="T28" i="16"/>
  <c r="S28" i="16"/>
  <c r="R28" i="16"/>
  <c r="Q28" i="16"/>
  <c r="Z28" i="16" s="1"/>
  <c r="P28" i="16"/>
  <c r="O28" i="16"/>
  <c r="N28" i="16"/>
  <c r="M28" i="16"/>
  <c r="L28" i="16"/>
  <c r="K28" i="16"/>
  <c r="J28" i="16"/>
  <c r="I28" i="16"/>
  <c r="H28" i="16"/>
  <c r="AB28" i="16" s="1"/>
  <c r="X27" i="16"/>
  <c r="W27" i="16"/>
  <c r="V27" i="16"/>
  <c r="U27" i="16"/>
  <c r="T27" i="16"/>
  <c r="S27" i="16"/>
  <c r="R27" i="16"/>
  <c r="Q27" i="16"/>
  <c r="Z27" i="16" s="1"/>
  <c r="P27" i="16"/>
  <c r="O27" i="16"/>
  <c r="N27" i="16"/>
  <c r="M27" i="16"/>
  <c r="L27" i="16"/>
  <c r="K27" i="16"/>
  <c r="J27" i="16"/>
  <c r="I27" i="16"/>
  <c r="H27" i="16"/>
  <c r="AB27" i="16" s="1"/>
  <c r="AB26" i="16"/>
  <c r="X26" i="16"/>
  <c r="W26" i="16"/>
  <c r="V26" i="16"/>
  <c r="U26" i="16"/>
  <c r="T26" i="16"/>
  <c r="S26" i="16"/>
  <c r="R26" i="16"/>
  <c r="Q26" i="16"/>
  <c r="P26" i="16"/>
  <c r="O26" i="16"/>
  <c r="N26" i="16"/>
  <c r="M26" i="16"/>
  <c r="L26" i="16"/>
  <c r="K26" i="16"/>
  <c r="J26" i="16"/>
  <c r="I26" i="16"/>
  <c r="H26" i="16"/>
  <c r="AB25" i="16"/>
  <c r="X25" i="16"/>
  <c r="W25" i="16"/>
  <c r="V25" i="16"/>
  <c r="U25" i="16"/>
  <c r="T25" i="16"/>
  <c r="S25" i="16"/>
  <c r="R25" i="16"/>
  <c r="Q25" i="16"/>
  <c r="P25" i="16"/>
  <c r="O25" i="16"/>
  <c r="N25" i="16"/>
  <c r="M25" i="16"/>
  <c r="L25" i="16"/>
  <c r="K25" i="16"/>
  <c r="J25" i="16"/>
  <c r="I25" i="16"/>
  <c r="H25" i="16"/>
  <c r="AB24" i="16"/>
  <c r="X24" i="16"/>
  <c r="W24" i="16"/>
  <c r="V24" i="16"/>
  <c r="U24" i="16"/>
  <c r="T24" i="16"/>
  <c r="S24" i="16"/>
  <c r="R24" i="16"/>
  <c r="Q24" i="16"/>
  <c r="Z24" i="16" s="1"/>
  <c r="P24" i="16"/>
  <c r="O24" i="16"/>
  <c r="N24" i="16"/>
  <c r="M24" i="16"/>
  <c r="L24" i="16"/>
  <c r="K24" i="16"/>
  <c r="J24" i="16"/>
  <c r="I24" i="16"/>
  <c r="H24" i="16"/>
  <c r="AB23" i="16"/>
  <c r="X23" i="16"/>
  <c r="W23" i="16"/>
  <c r="V23" i="16"/>
  <c r="U23" i="16"/>
  <c r="T23" i="16"/>
  <c r="S23" i="16"/>
  <c r="R23" i="16"/>
  <c r="Q23" i="16"/>
  <c r="P23" i="16"/>
  <c r="O23" i="16"/>
  <c r="N23" i="16"/>
  <c r="M23" i="16"/>
  <c r="L23" i="16"/>
  <c r="K23" i="16"/>
  <c r="J23" i="16"/>
  <c r="I23" i="16"/>
  <c r="H23" i="16"/>
  <c r="X22" i="16"/>
  <c r="W22" i="16"/>
  <c r="V22" i="16"/>
  <c r="U22" i="16"/>
  <c r="T22" i="16"/>
  <c r="S22" i="16"/>
  <c r="R22" i="16"/>
  <c r="Q22" i="16"/>
  <c r="P22" i="16"/>
  <c r="O22" i="16"/>
  <c r="N22" i="16"/>
  <c r="M22" i="16"/>
  <c r="L22" i="16"/>
  <c r="K22" i="16"/>
  <c r="J22" i="16"/>
  <c r="I22" i="16"/>
  <c r="H22" i="16"/>
  <c r="AB22" i="16" s="1"/>
  <c r="AB21" i="16"/>
  <c r="X21" i="16"/>
  <c r="W21" i="16"/>
  <c r="V21" i="16"/>
  <c r="U21" i="16"/>
  <c r="T21" i="16"/>
  <c r="S21" i="16"/>
  <c r="R21" i="16"/>
  <c r="Q21" i="16"/>
  <c r="Z21" i="16" s="1"/>
  <c r="P21" i="16"/>
  <c r="O21" i="16"/>
  <c r="N21" i="16"/>
  <c r="M21" i="16"/>
  <c r="L21" i="16"/>
  <c r="K21" i="16"/>
  <c r="J21" i="16"/>
  <c r="I21" i="16"/>
  <c r="H21" i="16"/>
  <c r="X19" i="16"/>
  <c r="W19" i="16"/>
  <c r="V19" i="16"/>
  <c r="U19" i="16"/>
  <c r="T19" i="16"/>
  <c r="S19" i="16"/>
  <c r="R19" i="16"/>
  <c r="Q19" i="16"/>
  <c r="P19" i="16"/>
  <c r="O19" i="16"/>
  <c r="N19" i="16"/>
  <c r="M19" i="16"/>
  <c r="L19" i="16"/>
  <c r="K19" i="16"/>
  <c r="J19" i="16"/>
  <c r="I19" i="16"/>
  <c r="H19" i="16"/>
  <c r="AB19" i="16" s="1"/>
  <c r="AB18" i="16"/>
  <c r="W18" i="16"/>
  <c r="S18" i="16"/>
  <c r="R18" i="16"/>
  <c r="L18" i="16"/>
  <c r="K18" i="16"/>
  <c r="J18" i="16"/>
  <c r="H18" i="16"/>
  <c r="AB17" i="16"/>
  <c r="U17" i="16"/>
  <c r="T17" i="16"/>
  <c r="R17" i="16"/>
  <c r="N17" i="16"/>
  <c r="M17" i="16"/>
  <c r="J17" i="16"/>
  <c r="H17" i="16"/>
  <c r="AB16" i="16"/>
  <c r="W16" i="16"/>
  <c r="R16" i="16"/>
  <c r="P16" i="16"/>
  <c r="O16" i="16"/>
  <c r="M16" i="16"/>
  <c r="J16" i="16"/>
  <c r="H16" i="16"/>
  <c r="U16" i="16" s="1"/>
  <c r="W15" i="16"/>
  <c r="U15" i="16"/>
  <c r="T15" i="16"/>
  <c r="R15" i="16"/>
  <c r="L15" i="16"/>
  <c r="K15" i="16"/>
  <c r="J15" i="16"/>
  <c r="H15" i="16"/>
  <c r="AB15" i="16" s="1"/>
  <c r="AB14" i="16"/>
  <c r="S14" i="16"/>
  <c r="R14" i="16"/>
  <c r="O14" i="16"/>
  <c r="J14" i="16"/>
  <c r="H14" i="16"/>
  <c r="M14" i="16" s="1"/>
  <c r="X10" i="16"/>
  <c r="W10" i="16"/>
  <c r="V10" i="16"/>
  <c r="U10" i="16"/>
  <c r="U18" i="16" s="1"/>
  <c r="T10" i="16"/>
  <c r="T18" i="16" s="1"/>
  <c r="S10" i="16"/>
  <c r="S15" i="16" s="1"/>
  <c r="R10" i="16"/>
  <c r="Q10" i="16"/>
  <c r="P10" i="16"/>
  <c r="O10" i="16"/>
  <c r="N10" i="16"/>
  <c r="M10" i="16"/>
  <c r="M18" i="16" s="1"/>
  <c r="L10" i="16"/>
  <c r="K10" i="16"/>
  <c r="J10" i="16"/>
  <c r="I10" i="16"/>
  <c r="AB63" i="15"/>
  <c r="AB62" i="15"/>
  <c r="AB61" i="15"/>
  <c r="AB60" i="15"/>
  <c r="AB59" i="15"/>
  <c r="AB58" i="15"/>
  <c r="AB56" i="15"/>
  <c r="X56" i="15"/>
  <c r="W56" i="15"/>
  <c r="V56" i="15"/>
  <c r="U56" i="15"/>
  <c r="T56" i="15"/>
  <c r="S56" i="15"/>
  <c r="R56" i="15"/>
  <c r="Q56" i="15"/>
  <c r="P56" i="15"/>
  <c r="O56" i="15"/>
  <c r="N56" i="15"/>
  <c r="M56" i="15"/>
  <c r="L56" i="15"/>
  <c r="K56" i="15"/>
  <c r="J56" i="15"/>
  <c r="I56" i="15"/>
  <c r="H56" i="15"/>
  <c r="AB55" i="15"/>
  <c r="X55" i="15"/>
  <c r="W55" i="15"/>
  <c r="V55" i="15"/>
  <c r="U55" i="15"/>
  <c r="T55" i="15"/>
  <c r="S55" i="15"/>
  <c r="R55" i="15"/>
  <c r="Q55" i="15"/>
  <c r="P55" i="15"/>
  <c r="O55" i="15"/>
  <c r="N55" i="15"/>
  <c r="M55" i="15"/>
  <c r="L55" i="15"/>
  <c r="K55" i="15"/>
  <c r="J55" i="15"/>
  <c r="I55" i="15"/>
  <c r="H55" i="15"/>
  <c r="AB54" i="15"/>
  <c r="X54" i="15"/>
  <c r="W54" i="15"/>
  <c r="V54" i="15"/>
  <c r="U54" i="15"/>
  <c r="T54" i="15"/>
  <c r="S54" i="15"/>
  <c r="R54" i="15"/>
  <c r="Q54" i="15"/>
  <c r="P54" i="15"/>
  <c r="O54" i="15"/>
  <c r="N54" i="15"/>
  <c r="M54" i="15"/>
  <c r="L54" i="15"/>
  <c r="K54" i="15"/>
  <c r="J54" i="15"/>
  <c r="I54" i="15"/>
  <c r="H54" i="15"/>
  <c r="AB53" i="15"/>
  <c r="X53" i="15"/>
  <c r="W53" i="15"/>
  <c r="V53" i="15"/>
  <c r="U53" i="15"/>
  <c r="T53" i="15"/>
  <c r="S53" i="15"/>
  <c r="R53" i="15"/>
  <c r="Q53" i="15"/>
  <c r="P53" i="15"/>
  <c r="O53" i="15"/>
  <c r="N53" i="15"/>
  <c r="M53" i="15"/>
  <c r="L53" i="15"/>
  <c r="K53" i="15"/>
  <c r="J53" i="15"/>
  <c r="I53" i="15"/>
  <c r="H53" i="15"/>
  <c r="AB52" i="15"/>
  <c r="X52" i="15"/>
  <c r="W52" i="15"/>
  <c r="V52" i="15"/>
  <c r="U52" i="15"/>
  <c r="T52" i="15"/>
  <c r="S52" i="15"/>
  <c r="R52" i="15"/>
  <c r="Q52" i="15"/>
  <c r="P52" i="15"/>
  <c r="O52" i="15"/>
  <c r="N52" i="15"/>
  <c r="M52" i="15"/>
  <c r="L52" i="15"/>
  <c r="K52" i="15"/>
  <c r="J52" i="15"/>
  <c r="I52" i="15"/>
  <c r="H52" i="15"/>
  <c r="AB51" i="15"/>
  <c r="X51" i="15"/>
  <c r="W51" i="15"/>
  <c r="V51" i="15"/>
  <c r="U51" i="15"/>
  <c r="T51" i="15"/>
  <c r="S51" i="15"/>
  <c r="R51" i="15"/>
  <c r="Q51" i="15"/>
  <c r="P51" i="15"/>
  <c r="O51" i="15"/>
  <c r="N51" i="15"/>
  <c r="M51" i="15"/>
  <c r="L51" i="15"/>
  <c r="K51" i="15"/>
  <c r="J51" i="15"/>
  <c r="I51" i="15"/>
  <c r="H51" i="15"/>
  <c r="AB49" i="15"/>
  <c r="X49" i="15"/>
  <c r="W49" i="15"/>
  <c r="V49" i="15"/>
  <c r="U49" i="15"/>
  <c r="T49" i="15"/>
  <c r="S49" i="15"/>
  <c r="R49" i="15"/>
  <c r="Q49" i="15"/>
  <c r="P49" i="15"/>
  <c r="O49" i="15"/>
  <c r="N49" i="15"/>
  <c r="M49" i="15"/>
  <c r="L49" i="15"/>
  <c r="K49" i="15"/>
  <c r="J49" i="15"/>
  <c r="I49" i="15"/>
  <c r="H49" i="15"/>
  <c r="AB48" i="15"/>
  <c r="X48" i="15"/>
  <c r="W48" i="15"/>
  <c r="V48" i="15"/>
  <c r="U48" i="15"/>
  <c r="T48" i="15"/>
  <c r="S48" i="15"/>
  <c r="R48" i="15"/>
  <c r="Q48" i="15"/>
  <c r="P48" i="15"/>
  <c r="O48" i="15"/>
  <c r="N48" i="15"/>
  <c r="M48" i="15"/>
  <c r="L48" i="15"/>
  <c r="K48" i="15"/>
  <c r="J48" i="15"/>
  <c r="I48" i="15"/>
  <c r="H48" i="15"/>
  <c r="AB47" i="15"/>
  <c r="X47" i="15"/>
  <c r="W47" i="15"/>
  <c r="V47" i="15"/>
  <c r="U47" i="15"/>
  <c r="T47" i="15"/>
  <c r="S47" i="15"/>
  <c r="R47" i="15"/>
  <c r="Q47" i="15"/>
  <c r="P47" i="15"/>
  <c r="O47" i="15"/>
  <c r="N47" i="15"/>
  <c r="M47" i="15"/>
  <c r="L47" i="15"/>
  <c r="K47" i="15"/>
  <c r="J47" i="15"/>
  <c r="I47" i="15"/>
  <c r="H47" i="15"/>
  <c r="AB46" i="15"/>
  <c r="X46" i="15"/>
  <c r="W46" i="15"/>
  <c r="V46" i="15"/>
  <c r="U46" i="15"/>
  <c r="T46" i="15"/>
  <c r="S46" i="15"/>
  <c r="R46" i="15"/>
  <c r="Q46" i="15"/>
  <c r="P46" i="15"/>
  <c r="O46" i="15"/>
  <c r="Z46" i="15" s="1"/>
  <c r="N46" i="15"/>
  <c r="M46" i="15"/>
  <c r="L46" i="15"/>
  <c r="K46" i="15"/>
  <c r="J46" i="15"/>
  <c r="I46" i="15"/>
  <c r="H46" i="15"/>
  <c r="AB45" i="15"/>
  <c r="X45" i="15"/>
  <c r="W45" i="15"/>
  <c r="V45" i="15"/>
  <c r="U45" i="15"/>
  <c r="T45" i="15"/>
  <c r="S45" i="15"/>
  <c r="R45" i="15"/>
  <c r="Q45" i="15"/>
  <c r="P45" i="15"/>
  <c r="O45" i="15"/>
  <c r="N45" i="15"/>
  <c r="M45" i="15"/>
  <c r="L45" i="15"/>
  <c r="K45" i="15"/>
  <c r="J45" i="15"/>
  <c r="I45" i="15"/>
  <c r="H45" i="15"/>
  <c r="AB44" i="15"/>
  <c r="X44" i="15"/>
  <c r="W44" i="15"/>
  <c r="V44" i="15"/>
  <c r="U44" i="15"/>
  <c r="T44" i="15"/>
  <c r="S44" i="15"/>
  <c r="R44" i="15"/>
  <c r="Q44" i="15"/>
  <c r="P44" i="15"/>
  <c r="O44" i="15"/>
  <c r="N44" i="15"/>
  <c r="M44" i="15"/>
  <c r="L44" i="15"/>
  <c r="K44" i="15"/>
  <c r="J44" i="15"/>
  <c r="I44" i="15"/>
  <c r="H44" i="15"/>
  <c r="AB43" i="15"/>
  <c r="X43" i="15"/>
  <c r="W43" i="15"/>
  <c r="V43" i="15"/>
  <c r="U43" i="15"/>
  <c r="T43" i="15"/>
  <c r="S43" i="15"/>
  <c r="R43" i="15"/>
  <c r="Q43" i="15"/>
  <c r="P43" i="15"/>
  <c r="O43" i="15"/>
  <c r="N43" i="15"/>
  <c r="M43" i="15"/>
  <c r="Z43" i="15" s="1"/>
  <c r="L43" i="15"/>
  <c r="K43" i="15"/>
  <c r="J43" i="15"/>
  <c r="I43" i="15"/>
  <c r="H43" i="15"/>
  <c r="AB42" i="15"/>
  <c r="X42" i="15"/>
  <c r="W42" i="15"/>
  <c r="V42" i="15"/>
  <c r="U42" i="15"/>
  <c r="T42" i="15"/>
  <c r="S42" i="15"/>
  <c r="R42" i="15"/>
  <c r="Q42" i="15"/>
  <c r="P42" i="15"/>
  <c r="O42" i="15"/>
  <c r="N42" i="15"/>
  <c r="M42" i="15"/>
  <c r="L42" i="15"/>
  <c r="K42" i="15"/>
  <c r="J42" i="15"/>
  <c r="I42" i="15"/>
  <c r="H42" i="15"/>
  <c r="AB41" i="15"/>
  <c r="X41" i="15"/>
  <c r="W41" i="15"/>
  <c r="V41" i="15"/>
  <c r="U41" i="15"/>
  <c r="T41" i="15"/>
  <c r="S41" i="15"/>
  <c r="R41" i="15"/>
  <c r="Q41" i="15"/>
  <c r="P41" i="15"/>
  <c r="O41" i="15"/>
  <c r="N41" i="15"/>
  <c r="M41" i="15"/>
  <c r="L41" i="15"/>
  <c r="K41" i="15"/>
  <c r="J41" i="15"/>
  <c r="I41" i="15"/>
  <c r="H41" i="15"/>
  <c r="AB40" i="15"/>
  <c r="X40" i="15"/>
  <c r="W40" i="15"/>
  <c r="V40" i="15"/>
  <c r="U40" i="15"/>
  <c r="T40" i="15"/>
  <c r="S40" i="15"/>
  <c r="R40" i="15"/>
  <c r="Q40" i="15"/>
  <c r="P40" i="15"/>
  <c r="O40" i="15"/>
  <c r="N40" i="15"/>
  <c r="M40" i="15"/>
  <c r="L40" i="15"/>
  <c r="K40" i="15"/>
  <c r="J40" i="15"/>
  <c r="I40" i="15"/>
  <c r="H40" i="15"/>
  <c r="AB38" i="15"/>
  <c r="X38" i="15"/>
  <c r="W38" i="15"/>
  <c r="V38" i="15"/>
  <c r="U38" i="15"/>
  <c r="T38" i="15"/>
  <c r="S38" i="15"/>
  <c r="R38" i="15"/>
  <c r="Q38" i="15"/>
  <c r="P38" i="15"/>
  <c r="O38" i="15"/>
  <c r="N38" i="15"/>
  <c r="M38" i="15"/>
  <c r="L38" i="15"/>
  <c r="K38" i="15"/>
  <c r="J38" i="15"/>
  <c r="I38" i="15"/>
  <c r="H38" i="15"/>
  <c r="AB37" i="15"/>
  <c r="X37" i="15"/>
  <c r="W37" i="15"/>
  <c r="V37" i="15"/>
  <c r="U37" i="15"/>
  <c r="T37" i="15"/>
  <c r="S37" i="15"/>
  <c r="R37" i="15"/>
  <c r="Q37" i="15"/>
  <c r="P37" i="15"/>
  <c r="O37" i="15"/>
  <c r="Z37" i="15" s="1"/>
  <c r="N37" i="15"/>
  <c r="M37" i="15"/>
  <c r="L37" i="15"/>
  <c r="K37" i="15"/>
  <c r="J37" i="15"/>
  <c r="I37" i="15"/>
  <c r="H37" i="15"/>
  <c r="AB36" i="15"/>
  <c r="X36" i="15"/>
  <c r="W36" i="15"/>
  <c r="V36" i="15"/>
  <c r="U36" i="15"/>
  <c r="T36" i="15"/>
  <c r="S36" i="15"/>
  <c r="R36" i="15"/>
  <c r="Q36" i="15"/>
  <c r="P36" i="15"/>
  <c r="O36" i="15"/>
  <c r="N36" i="15"/>
  <c r="M36" i="15"/>
  <c r="L36" i="15"/>
  <c r="K36" i="15"/>
  <c r="J36" i="15"/>
  <c r="I36" i="15"/>
  <c r="H36" i="15"/>
  <c r="AB35" i="15"/>
  <c r="X35" i="15"/>
  <c r="W35" i="15"/>
  <c r="V35" i="15"/>
  <c r="U35" i="15"/>
  <c r="T35" i="15"/>
  <c r="S35" i="15"/>
  <c r="R35" i="15"/>
  <c r="Q35" i="15"/>
  <c r="P35" i="15"/>
  <c r="O35" i="15"/>
  <c r="N35" i="15"/>
  <c r="M35" i="15"/>
  <c r="L35" i="15"/>
  <c r="K35" i="15"/>
  <c r="J35" i="15"/>
  <c r="I35" i="15"/>
  <c r="H35" i="15"/>
  <c r="AB34" i="15"/>
  <c r="X34" i="15"/>
  <c r="W34" i="15"/>
  <c r="V34" i="15"/>
  <c r="U34" i="15"/>
  <c r="T34" i="15"/>
  <c r="S34" i="15"/>
  <c r="R34" i="15"/>
  <c r="Q34" i="15"/>
  <c r="P34" i="15"/>
  <c r="O34" i="15"/>
  <c r="N34" i="15"/>
  <c r="M34" i="15"/>
  <c r="L34" i="15"/>
  <c r="K34" i="15"/>
  <c r="J34" i="15"/>
  <c r="I34" i="15"/>
  <c r="H34" i="15"/>
  <c r="X32" i="15"/>
  <c r="W32" i="15"/>
  <c r="V32" i="15"/>
  <c r="U32" i="15"/>
  <c r="T32" i="15"/>
  <c r="S32" i="15"/>
  <c r="R32" i="15"/>
  <c r="Q32" i="15"/>
  <c r="P32" i="15"/>
  <c r="O32" i="15"/>
  <c r="N32" i="15"/>
  <c r="M32" i="15"/>
  <c r="L32" i="15"/>
  <c r="K32" i="15"/>
  <c r="J32" i="15"/>
  <c r="I32" i="15"/>
  <c r="H32" i="15"/>
  <c r="AB32" i="15" s="1"/>
  <c r="X31" i="15"/>
  <c r="W31" i="15"/>
  <c r="V31" i="15"/>
  <c r="U31" i="15"/>
  <c r="T31" i="15"/>
  <c r="S31" i="15"/>
  <c r="R31" i="15"/>
  <c r="Q31" i="15"/>
  <c r="P31" i="15"/>
  <c r="O31" i="15"/>
  <c r="N31" i="15"/>
  <c r="M31" i="15"/>
  <c r="L31" i="15"/>
  <c r="K31" i="15"/>
  <c r="J31" i="15"/>
  <c r="I31" i="15"/>
  <c r="H31" i="15"/>
  <c r="AB31" i="15" s="1"/>
  <c r="AB30" i="15"/>
  <c r="X30" i="15"/>
  <c r="W30" i="15"/>
  <c r="V30" i="15"/>
  <c r="U30" i="15"/>
  <c r="T30" i="15"/>
  <c r="S30" i="15"/>
  <c r="R30" i="15"/>
  <c r="Q30" i="15"/>
  <c r="Z30" i="15" s="1"/>
  <c r="P30" i="15"/>
  <c r="O30" i="15"/>
  <c r="N30" i="15"/>
  <c r="M30" i="15"/>
  <c r="L30" i="15"/>
  <c r="K30" i="15"/>
  <c r="J30" i="15"/>
  <c r="I30" i="15"/>
  <c r="H30" i="15"/>
  <c r="X29" i="15"/>
  <c r="W29" i="15"/>
  <c r="V29" i="15"/>
  <c r="U29" i="15"/>
  <c r="T29" i="15"/>
  <c r="S29" i="15"/>
  <c r="R29" i="15"/>
  <c r="Q29" i="15"/>
  <c r="P29" i="15"/>
  <c r="O29" i="15"/>
  <c r="N29" i="15"/>
  <c r="M29" i="15"/>
  <c r="L29" i="15"/>
  <c r="K29" i="15"/>
  <c r="J29" i="15"/>
  <c r="I29" i="15"/>
  <c r="H29" i="15"/>
  <c r="AB29" i="15" s="1"/>
  <c r="X28" i="15"/>
  <c r="W28" i="15"/>
  <c r="V28" i="15"/>
  <c r="U28" i="15"/>
  <c r="T28" i="15"/>
  <c r="S28" i="15"/>
  <c r="R28" i="15"/>
  <c r="Q28" i="15"/>
  <c r="P28" i="15"/>
  <c r="O28" i="15"/>
  <c r="N28" i="15"/>
  <c r="M28" i="15"/>
  <c r="L28" i="15"/>
  <c r="K28" i="15"/>
  <c r="J28" i="15"/>
  <c r="I28" i="15"/>
  <c r="H28" i="15"/>
  <c r="AB28" i="15" s="1"/>
  <c r="X27" i="15"/>
  <c r="W27" i="15"/>
  <c r="V27" i="15"/>
  <c r="U27" i="15"/>
  <c r="T27" i="15"/>
  <c r="S27" i="15"/>
  <c r="R27" i="15"/>
  <c r="Q27" i="15"/>
  <c r="P27" i="15"/>
  <c r="O27" i="15"/>
  <c r="N27" i="15"/>
  <c r="M27" i="15"/>
  <c r="L27" i="15"/>
  <c r="K27" i="15"/>
  <c r="J27" i="15"/>
  <c r="I27" i="15"/>
  <c r="H27" i="15"/>
  <c r="AB27" i="15" s="1"/>
  <c r="X26" i="15"/>
  <c r="W26" i="15"/>
  <c r="V26" i="15"/>
  <c r="U26" i="15"/>
  <c r="T26" i="15"/>
  <c r="S26" i="15"/>
  <c r="R26" i="15"/>
  <c r="Q26" i="15"/>
  <c r="P26" i="15"/>
  <c r="O26" i="15"/>
  <c r="N26" i="15"/>
  <c r="M26" i="15"/>
  <c r="L26" i="15"/>
  <c r="K26" i="15"/>
  <c r="J26" i="15"/>
  <c r="I26" i="15"/>
  <c r="H26" i="15"/>
  <c r="AB26" i="15" s="1"/>
  <c r="AB25" i="15"/>
  <c r="X25" i="15"/>
  <c r="W25" i="15"/>
  <c r="V25" i="15"/>
  <c r="U25" i="15"/>
  <c r="T25" i="15"/>
  <c r="S25" i="15"/>
  <c r="R25" i="15"/>
  <c r="Q25" i="15"/>
  <c r="P25" i="15"/>
  <c r="O25" i="15"/>
  <c r="N25" i="15"/>
  <c r="M25" i="15"/>
  <c r="L25" i="15"/>
  <c r="K25" i="15"/>
  <c r="J25" i="15"/>
  <c r="I25" i="15"/>
  <c r="H25" i="15"/>
  <c r="X24" i="15"/>
  <c r="W24" i="15"/>
  <c r="V24" i="15"/>
  <c r="U24" i="15"/>
  <c r="T24" i="15"/>
  <c r="S24" i="15"/>
  <c r="R24" i="15"/>
  <c r="Q24" i="15"/>
  <c r="P24" i="15"/>
  <c r="O24" i="15"/>
  <c r="N24" i="15"/>
  <c r="M24" i="15"/>
  <c r="L24" i="15"/>
  <c r="K24" i="15"/>
  <c r="J24" i="15"/>
  <c r="I24" i="15"/>
  <c r="H24" i="15"/>
  <c r="AB24" i="15" s="1"/>
  <c r="X23" i="15"/>
  <c r="W23" i="15"/>
  <c r="V23" i="15"/>
  <c r="U23" i="15"/>
  <c r="T23" i="15"/>
  <c r="S23" i="15"/>
  <c r="R23" i="15"/>
  <c r="Q23" i="15"/>
  <c r="P23" i="15"/>
  <c r="O23" i="15"/>
  <c r="N23" i="15"/>
  <c r="M23" i="15"/>
  <c r="L23" i="15"/>
  <c r="K23" i="15"/>
  <c r="J23" i="15"/>
  <c r="I23" i="15"/>
  <c r="H23" i="15"/>
  <c r="AB23" i="15" s="1"/>
  <c r="AB22" i="15"/>
  <c r="X22" i="15"/>
  <c r="W22" i="15"/>
  <c r="V22" i="15"/>
  <c r="U22" i="15"/>
  <c r="T22" i="15"/>
  <c r="S22" i="15"/>
  <c r="R22" i="15"/>
  <c r="Q22" i="15"/>
  <c r="P22" i="15"/>
  <c r="O22" i="15"/>
  <c r="N22" i="15"/>
  <c r="M22" i="15"/>
  <c r="L22" i="15"/>
  <c r="K22" i="15"/>
  <c r="J22" i="15"/>
  <c r="I22" i="15"/>
  <c r="H22" i="15"/>
  <c r="N21" i="15"/>
  <c r="H21" i="15"/>
  <c r="AB21" i="15" s="1"/>
  <c r="S20" i="15"/>
  <c r="Q20" i="15"/>
  <c r="K20" i="15"/>
  <c r="H20" i="15"/>
  <c r="H19" i="15"/>
  <c r="AB19" i="15" s="1"/>
  <c r="AB18" i="15"/>
  <c r="H18" i="15"/>
  <c r="K18" i="15" s="1"/>
  <c r="V17" i="15"/>
  <c r="S17" i="15"/>
  <c r="H17" i="15"/>
  <c r="AB17" i="15" s="1"/>
  <c r="AB16" i="15"/>
  <c r="H16" i="15"/>
  <c r="AB15" i="15"/>
  <c r="S15" i="15"/>
  <c r="K15" i="15"/>
  <c r="I15" i="15"/>
  <c r="H15" i="15"/>
  <c r="W14" i="15"/>
  <c r="V14" i="15"/>
  <c r="T14" i="15"/>
  <c r="H14" i="15"/>
  <c r="AB14" i="15" s="1"/>
  <c r="X10" i="15"/>
  <c r="W10" i="15"/>
  <c r="V10" i="15"/>
  <c r="V10" i="19" s="1"/>
  <c r="U10" i="15"/>
  <c r="T10" i="15"/>
  <c r="T10" i="19" s="1"/>
  <c r="S10" i="15"/>
  <c r="S10" i="19" s="1"/>
  <c r="R10" i="15"/>
  <c r="R10" i="19" s="1"/>
  <c r="Q10" i="15"/>
  <c r="Q15" i="15" s="1"/>
  <c r="P10" i="15"/>
  <c r="O10" i="15"/>
  <c r="N10" i="15"/>
  <c r="N10" i="19" s="1"/>
  <c r="M10" i="15"/>
  <c r="M19" i="15" s="1"/>
  <c r="L10" i="15"/>
  <c r="L10" i="19" s="1"/>
  <c r="K10" i="15"/>
  <c r="K10" i="19" s="1"/>
  <c r="J10" i="15"/>
  <c r="J10" i="19" s="1"/>
  <c r="I10" i="15"/>
  <c r="I20" i="15" s="1"/>
  <c r="AB64" i="14"/>
  <c r="AB63" i="14"/>
  <c r="AB62" i="14"/>
  <c r="AB61" i="14"/>
  <c r="AB60" i="14"/>
  <c r="AB59" i="14"/>
  <c r="AB57" i="14"/>
  <c r="X57" i="14"/>
  <c r="W57" i="14"/>
  <c r="V57" i="14"/>
  <c r="U57" i="14"/>
  <c r="T57" i="14"/>
  <c r="S57" i="14"/>
  <c r="R57" i="14"/>
  <c r="Q57" i="14"/>
  <c r="Z57" i="14" s="1"/>
  <c r="P57" i="14"/>
  <c r="O57" i="14"/>
  <c r="N57" i="14"/>
  <c r="M57" i="14"/>
  <c r="L57" i="14"/>
  <c r="K57" i="14"/>
  <c r="J57" i="14"/>
  <c r="I57" i="14"/>
  <c r="H57" i="14"/>
  <c r="AB56" i="14"/>
  <c r="X56" i="14"/>
  <c r="W56" i="14"/>
  <c r="V56" i="14"/>
  <c r="U56" i="14"/>
  <c r="T56" i="14"/>
  <c r="S56" i="14"/>
  <c r="R56" i="14"/>
  <c r="Q56" i="14"/>
  <c r="P56" i="14"/>
  <c r="O56" i="14"/>
  <c r="N56" i="14"/>
  <c r="M56" i="14"/>
  <c r="Z56" i="14" s="1"/>
  <c r="L56" i="14"/>
  <c r="K56" i="14"/>
  <c r="J56" i="14"/>
  <c r="I56" i="14"/>
  <c r="H56" i="14"/>
  <c r="AB55" i="14"/>
  <c r="X55" i="14"/>
  <c r="W55" i="14"/>
  <c r="V55" i="14"/>
  <c r="U55" i="14"/>
  <c r="T55" i="14"/>
  <c r="S55" i="14"/>
  <c r="R55" i="14"/>
  <c r="Q55" i="14"/>
  <c r="P55" i="14"/>
  <c r="O55" i="14"/>
  <c r="N55" i="14"/>
  <c r="M55" i="14"/>
  <c r="L55" i="14"/>
  <c r="K55" i="14"/>
  <c r="J55" i="14"/>
  <c r="I55" i="14"/>
  <c r="H55" i="14"/>
  <c r="AB54" i="14"/>
  <c r="X54" i="14"/>
  <c r="W54" i="14"/>
  <c r="V54" i="14"/>
  <c r="U54" i="14"/>
  <c r="T54" i="14"/>
  <c r="S54" i="14"/>
  <c r="R54" i="14"/>
  <c r="Q54" i="14"/>
  <c r="P54" i="14"/>
  <c r="O54" i="14"/>
  <c r="N54" i="14"/>
  <c r="M54" i="14"/>
  <c r="L54" i="14"/>
  <c r="K54" i="14"/>
  <c r="J54" i="14"/>
  <c r="I54" i="14"/>
  <c r="H54" i="14"/>
  <c r="AB53" i="14"/>
  <c r="X53" i="14"/>
  <c r="W53" i="14"/>
  <c r="V53" i="14"/>
  <c r="U53" i="14"/>
  <c r="T53" i="14"/>
  <c r="S53" i="14"/>
  <c r="R53" i="14"/>
  <c r="Q53" i="14"/>
  <c r="P53" i="14"/>
  <c r="O53" i="14"/>
  <c r="N53" i="14"/>
  <c r="M53" i="14"/>
  <c r="Z53" i="14" s="1"/>
  <c r="L53" i="14"/>
  <c r="K53" i="14"/>
  <c r="J53" i="14"/>
  <c r="I53" i="14"/>
  <c r="H53" i="14"/>
  <c r="AB52" i="14"/>
  <c r="X52" i="14"/>
  <c r="W52" i="14"/>
  <c r="V52" i="14"/>
  <c r="U52" i="14"/>
  <c r="T52" i="14"/>
  <c r="S52" i="14"/>
  <c r="R52" i="14"/>
  <c r="Q52" i="14"/>
  <c r="P52" i="14"/>
  <c r="O52" i="14"/>
  <c r="N52" i="14"/>
  <c r="M52" i="14"/>
  <c r="L52" i="14"/>
  <c r="K52" i="14"/>
  <c r="J52" i="14"/>
  <c r="I52" i="14"/>
  <c r="H52" i="14"/>
  <c r="AB50" i="14"/>
  <c r="X50" i="14"/>
  <c r="W50" i="14"/>
  <c r="V50" i="14"/>
  <c r="U50" i="14"/>
  <c r="T50" i="14"/>
  <c r="S50" i="14"/>
  <c r="R50" i="14"/>
  <c r="Q50" i="14"/>
  <c r="P50" i="14"/>
  <c r="O50" i="14"/>
  <c r="N50" i="14"/>
  <c r="M50" i="14"/>
  <c r="L50" i="14"/>
  <c r="K50" i="14"/>
  <c r="J50" i="14"/>
  <c r="I50" i="14"/>
  <c r="H50" i="14"/>
  <c r="AB49" i="14"/>
  <c r="X49" i="14"/>
  <c r="W49" i="14"/>
  <c r="V49" i="14"/>
  <c r="U49" i="14"/>
  <c r="T49" i="14"/>
  <c r="S49" i="14"/>
  <c r="R49" i="14"/>
  <c r="Q49" i="14"/>
  <c r="P49" i="14"/>
  <c r="O49" i="14"/>
  <c r="N49" i="14"/>
  <c r="M49" i="14"/>
  <c r="L49" i="14"/>
  <c r="K49" i="14"/>
  <c r="J49" i="14"/>
  <c r="I49" i="14"/>
  <c r="H49" i="14"/>
  <c r="AB48" i="14"/>
  <c r="X48" i="14"/>
  <c r="W48" i="14"/>
  <c r="V48" i="14"/>
  <c r="U48" i="14"/>
  <c r="T48" i="14"/>
  <c r="S48" i="14"/>
  <c r="R48" i="14"/>
  <c r="Q48" i="14"/>
  <c r="P48" i="14"/>
  <c r="O48" i="14"/>
  <c r="N48" i="14"/>
  <c r="M48" i="14"/>
  <c r="Z48" i="14" s="1"/>
  <c r="L48" i="14"/>
  <c r="K48" i="14"/>
  <c r="J48" i="14"/>
  <c r="I48" i="14"/>
  <c r="H48" i="14"/>
  <c r="AB47" i="14"/>
  <c r="X47" i="14"/>
  <c r="W47" i="14"/>
  <c r="V47" i="14"/>
  <c r="U47" i="14"/>
  <c r="T47" i="14"/>
  <c r="S47" i="14"/>
  <c r="R47" i="14"/>
  <c r="Q47" i="14"/>
  <c r="P47" i="14"/>
  <c r="O47" i="14"/>
  <c r="N47" i="14"/>
  <c r="M47" i="14"/>
  <c r="L47" i="14"/>
  <c r="K47" i="14"/>
  <c r="J47" i="14"/>
  <c r="I47" i="14"/>
  <c r="H47" i="14"/>
  <c r="AB46" i="14"/>
  <c r="X46" i="14"/>
  <c r="W46" i="14"/>
  <c r="V46" i="14"/>
  <c r="U46" i="14"/>
  <c r="T46" i="14"/>
  <c r="S46" i="14"/>
  <c r="R46" i="14"/>
  <c r="Q46" i="14"/>
  <c r="P46" i="14"/>
  <c r="O46" i="14"/>
  <c r="Z46" i="14" s="1"/>
  <c r="N46" i="14"/>
  <c r="M46" i="14"/>
  <c r="L46" i="14"/>
  <c r="K46" i="14"/>
  <c r="J46" i="14"/>
  <c r="I46" i="14"/>
  <c r="H46" i="14"/>
  <c r="AB45" i="14"/>
  <c r="X45" i="14"/>
  <c r="W45" i="14"/>
  <c r="V45" i="14"/>
  <c r="U45" i="14"/>
  <c r="T45" i="14"/>
  <c r="S45" i="14"/>
  <c r="R45" i="14"/>
  <c r="Q45" i="14"/>
  <c r="P45" i="14"/>
  <c r="O45" i="14"/>
  <c r="N45" i="14"/>
  <c r="M45" i="14"/>
  <c r="L45" i="14"/>
  <c r="K45" i="14"/>
  <c r="J45" i="14"/>
  <c r="I45" i="14"/>
  <c r="H45" i="14"/>
  <c r="AB44" i="14"/>
  <c r="X44" i="14"/>
  <c r="W44" i="14"/>
  <c r="V44" i="14"/>
  <c r="U44" i="14"/>
  <c r="T44" i="14"/>
  <c r="S44" i="14"/>
  <c r="R44" i="14"/>
  <c r="Q44" i="14"/>
  <c r="Z44" i="14" s="1"/>
  <c r="P44" i="14"/>
  <c r="O44" i="14"/>
  <c r="N44" i="14"/>
  <c r="M44" i="14"/>
  <c r="L44" i="14"/>
  <c r="K44" i="14"/>
  <c r="J44" i="14"/>
  <c r="I44" i="14"/>
  <c r="H44" i="14"/>
  <c r="AB43" i="14"/>
  <c r="X43" i="14"/>
  <c r="W43" i="14"/>
  <c r="V43" i="14"/>
  <c r="U43" i="14"/>
  <c r="T43" i="14"/>
  <c r="S43" i="14"/>
  <c r="R43" i="14"/>
  <c r="Q43" i="14"/>
  <c r="P43" i="14"/>
  <c r="O43" i="14"/>
  <c r="N43" i="14"/>
  <c r="M43" i="14"/>
  <c r="L43" i="14"/>
  <c r="K43" i="14"/>
  <c r="J43" i="14"/>
  <c r="I43" i="14"/>
  <c r="H43" i="14"/>
  <c r="AB42" i="14"/>
  <c r="X42" i="14"/>
  <c r="W42" i="14"/>
  <c r="V42" i="14"/>
  <c r="U42" i="14"/>
  <c r="T42" i="14"/>
  <c r="S42" i="14"/>
  <c r="R42" i="14"/>
  <c r="Q42" i="14"/>
  <c r="P42" i="14"/>
  <c r="O42" i="14"/>
  <c r="N42" i="14"/>
  <c r="M42" i="14"/>
  <c r="L42" i="14"/>
  <c r="K42" i="14"/>
  <c r="J42" i="14"/>
  <c r="I42" i="14"/>
  <c r="H42" i="14"/>
  <c r="AB41" i="14"/>
  <c r="X41" i="14"/>
  <c r="W41" i="14"/>
  <c r="V41" i="14"/>
  <c r="U41" i="14"/>
  <c r="T41" i="14"/>
  <c r="S41" i="14"/>
  <c r="R41" i="14"/>
  <c r="Q41" i="14"/>
  <c r="Z41" i="14" s="1"/>
  <c r="P41" i="14"/>
  <c r="O41" i="14"/>
  <c r="N41" i="14"/>
  <c r="M41" i="14"/>
  <c r="L41" i="14"/>
  <c r="K41" i="14"/>
  <c r="J41" i="14"/>
  <c r="I41" i="14"/>
  <c r="H41" i="14"/>
  <c r="AB39" i="14"/>
  <c r="X39" i="14"/>
  <c r="W39" i="14"/>
  <c r="V39" i="14"/>
  <c r="U39" i="14"/>
  <c r="T39" i="14"/>
  <c r="S39" i="14"/>
  <c r="R39" i="14"/>
  <c r="Q39" i="14"/>
  <c r="P39" i="14"/>
  <c r="O39" i="14"/>
  <c r="N39" i="14"/>
  <c r="M39" i="14"/>
  <c r="Z39" i="14" s="1"/>
  <c r="L39" i="14"/>
  <c r="K39" i="14"/>
  <c r="J39" i="14"/>
  <c r="I39" i="14"/>
  <c r="H39" i="14"/>
  <c r="AB38" i="14"/>
  <c r="X38" i="14"/>
  <c r="W38" i="14"/>
  <c r="V38" i="14"/>
  <c r="U38" i="14"/>
  <c r="T38" i="14"/>
  <c r="S38" i="14"/>
  <c r="R38" i="14"/>
  <c r="Q38" i="14"/>
  <c r="P38" i="14"/>
  <c r="O38" i="14"/>
  <c r="N38" i="14"/>
  <c r="M38" i="14"/>
  <c r="L38" i="14"/>
  <c r="K38" i="14"/>
  <c r="J38" i="14"/>
  <c r="I38" i="14"/>
  <c r="H38" i="14"/>
  <c r="AB37" i="14"/>
  <c r="X37" i="14"/>
  <c r="W37" i="14"/>
  <c r="V37" i="14"/>
  <c r="U37" i="14"/>
  <c r="T37" i="14"/>
  <c r="S37" i="14"/>
  <c r="R37" i="14"/>
  <c r="Q37" i="14"/>
  <c r="P37" i="14"/>
  <c r="O37" i="14"/>
  <c r="N37" i="14"/>
  <c r="M37" i="14"/>
  <c r="L37" i="14"/>
  <c r="K37" i="14"/>
  <c r="J37" i="14"/>
  <c r="I37" i="14"/>
  <c r="H37" i="14"/>
  <c r="AB36" i="14"/>
  <c r="X36" i="14"/>
  <c r="W36" i="14"/>
  <c r="V36" i="14"/>
  <c r="U36" i="14"/>
  <c r="T36" i="14"/>
  <c r="S36" i="14"/>
  <c r="R36" i="14"/>
  <c r="Q36" i="14"/>
  <c r="P36" i="14"/>
  <c r="O36" i="14"/>
  <c r="N36" i="14"/>
  <c r="M36" i="14"/>
  <c r="L36" i="14"/>
  <c r="K36" i="14"/>
  <c r="J36" i="14"/>
  <c r="I36" i="14"/>
  <c r="H36" i="14"/>
  <c r="AB35" i="14"/>
  <c r="X35" i="14"/>
  <c r="W35" i="14"/>
  <c r="V35" i="14"/>
  <c r="U35" i="14"/>
  <c r="T35" i="14"/>
  <c r="S35" i="14"/>
  <c r="R35" i="14"/>
  <c r="Q35" i="14"/>
  <c r="P35" i="14"/>
  <c r="O35" i="14"/>
  <c r="N35" i="14"/>
  <c r="M35" i="14"/>
  <c r="L35" i="14"/>
  <c r="K35" i="14"/>
  <c r="J35" i="14"/>
  <c r="I35" i="14"/>
  <c r="H35" i="14"/>
  <c r="AB33" i="14"/>
  <c r="X33" i="14"/>
  <c r="W33" i="14"/>
  <c r="V33" i="14"/>
  <c r="U33" i="14"/>
  <c r="T33" i="14"/>
  <c r="S33" i="14"/>
  <c r="R33" i="14"/>
  <c r="Q33" i="14"/>
  <c r="Z33" i="14" s="1"/>
  <c r="P33" i="14"/>
  <c r="O33" i="14"/>
  <c r="N33" i="14"/>
  <c r="M33" i="14"/>
  <c r="L33" i="14"/>
  <c r="K33" i="14"/>
  <c r="J33" i="14"/>
  <c r="I33" i="14"/>
  <c r="H33" i="14"/>
  <c r="X32" i="14"/>
  <c r="W32" i="14"/>
  <c r="V32" i="14"/>
  <c r="U32" i="14"/>
  <c r="T32" i="14"/>
  <c r="S32" i="14"/>
  <c r="R32" i="14"/>
  <c r="Q32" i="14"/>
  <c r="P32" i="14"/>
  <c r="O32" i="14"/>
  <c r="N32" i="14"/>
  <c r="M32" i="14"/>
  <c r="L32" i="14"/>
  <c r="K32" i="14"/>
  <c r="J32" i="14"/>
  <c r="I32" i="14"/>
  <c r="H32" i="14"/>
  <c r="AB32" i="14" s="1"/>
  <c r="X31" i="14"/>
  <c r="W31" i="14"/>
  <c r="V31" i="14"/>
  <c r="U31" i="14"/>
  <c r="T31" i="14"/>
  <c r="S31" i="14"/>
  <c r="R31" i="14"/>
  <c r="Q31" i="14"/>
  <c r="P31" i="14"/>
  <c r="O31" i="14"/>
  <c r="N31" i="14"/>
  <c r="M31" i="14"/>
  <c r="L31" i="14"/>
  <c r="K31" i="14"/>
  <c r="J31" i="14"/>
  <c r="I31" i="14"/>
  <c r="H31" i="14"/>
  <c r="AB31" i="14" s="1"/>
  <c r="AB30" i="14"/>
  <c r="X30" i="14"/>
  <c r="W30" i="14"/>
  <c r="V30" i="14"/>
  <c r="U30" i="14"/>
  <c r="T30" i="14"/>
  <c r="S30" i="14"/>
  <c r="R30" i="14"/>
  <c r="Q30" i="14"/>
  <c r="P30" i="14"/>
  <c r="O30" i="14"/>
  <c r="N30" i="14"/>
  <c r="Z30" i="14" s="1"/>
  <c r="M30" i="14"/>
  <c r="L30" i="14"/>
  <c r="K30" i="14"/>
  <c r="J30" i="14"/>
  <c r="I30" i="14"/>
  <c r="H30" i="14"/>
  <c r="X29" i="14"/>
  <c r="R29" i="14"/>
  <c r="H29" i="14"/>
  <c r="AB29" i="14" s="1"/>
  <c r="H28" i="14"/>
  <c r="AB28" i="14" s="1"/>
  <c r="AB27" i="14"/>
  <c r="T27" i="14"/>
  <c r="H27" i="14"/>
  <c r="U26" i="14"/>
  <c r="I26" i="14"/>
  <c r="H26" i="14"/>
  <c r="AB26" i="14" s="1"/>
  <c r="U25" i="14"/>
  <c r="T25" i="14"/>
  <c r="L25" i="14"/>
  <c r="I25" i="14"/>
  <c r="H25" i="14"/>
  <c r="AB25" i="14" s="1"/>
  <c r="V24" i="14"/>
  <c r="U24" i="14"/>
  <c r="T24" i="14"/>
  <c r="M24" i="14"/>
  <c r="L24" i="14"/>
  <c r="I24" i="14"/>
  <c r="H24" i="14"/>
  <c r="AB24" i="14" s="1"/>
  <c r="W23" i="14"/>
  <c r="V23" i="14"/>
  <c r="T23" i="14"/>
  <c r="N23" i="14"/>
  <c r="L23" i="14"/>
  <c r="J23" i="14"/>
  <c r="H23" i="14"/>
  <c r="AB23" i="14" s="1"/>
  <c r="AB22" i="14"/>
  <c r="W22" i="14"/>
  <c r="V22" i="14"/>
  <c r="U22" i="14"/>
  <c r="T22" i="14"/>
  <c r="N22" i="14"/>
  <c r="M22" i="14"/>
  <c r="L22" i="14"/>
  <c r="H22" i="14"/>
  <c r="X21" i="14"/>
  <c r="W21" i="14"/>
  <c r="V21" i="14"/>
  <c r="T21" i="14"/>
  <c r="O21" i="14"/>
  <c r="N21" i="14"/>
  <c r="M21" i="14"/>
  <c r="L21" i="14"/>
  <c r="H21" i="14"/>
  <c r="AB21" i="14" s="1"/>
  <c r="H20" i="14"/>
  <c r="AB19" i="14"/>
  <c r="Q19" i="14"/>
  <c r="P19" i="14"/>
  <c r="H19" i="14"/>
  <c r="V18" i="14"/>
  <c r="U18" i="14"/>
  <c r="T18" i="14"/>
  <c r="N18" i="14"/>
  <c r="M18" i="14"/>
  <c r="L18" i="14"/>
  <c r="H18" i="14"/>
  <c r="AB18" i="14" s="1"/>
  <c r="W17" i="14"/>
  <c r="V17" i="14"/>
  <c r="Q17" i="14"/>
  <c r="H17" i="14"/>
  <c r="AB16" i="14"/>
  <c r="W16" i="14"/>
  <c r="T16" i="14"/>
  <c r="O16" i="14"/>
  <c r="L16" i="14"/>
  <c r="J16" i="14"/>
  <c r="H16" i="14"/>
  <c r="AB15" i="14"/>
  <c r="W15" i="14"/>
  <c r="V15" i="14"/>
  <c r="U15" i="14"/>
  <c r="T15" i="14"/>
  <c r="O15" i="14"/>
  <c r="N15" i="14"/>
  <c r="M15" i="14"/>
  <c r="L15" i="14"/>
  <c r="H15" i="14"/>
  <c r="X14" i="14"/>
  <c r="W14" i="14"/>
  <c r="J14" i="14"/>
  <c r="I14" i="14"/>
  <c r="H14" i="14"/>
  <c r="AB14" i="14" s="1"/>
  <c r="X10" i="14"/>
  <c r="X17" i="14" s="1"/>
  <c r="W10" i="14"/>
  <c r="W25" i="14" s="1"/>
  <c r="V10" i="14"/>
  <c r="U10" i="14"/>
  <c r="U23" i="14" s="1"/>
  <c r="T10" i="14"/>
  <c r="S10" i="14"/>
  <c r="S26" i="14" s="1"/>
  <c r="R10" i="14"/>
  <c r="Q10" i="14"/>
  <c r="Q29" i="14" s="1"/>
  <c r="P10" i="14"/>
  <c r="O10" i="14"/>
  <c r="O25" i="14" s="1"/>
  <c r="N10" i="14"/>
  <c r="M10" i="14"/>
  <c r="M23" i="14" s="1"/>
  <c r="L10" i="14"/>
  <c r="K10" i="14"/>
  <c r="J10" i="14"/>
  <c r="I10" i="14"/>
  <c r="M73" i="13"/>
  <c r="L73" i="13"/>
  <c r="K73" i="13"/>
  <c r="J73" i="13"/>
  <c r="I73" i="13"/>
  <c r="H73" i="13"/>
  <c r="G73" i="13"/>
  <c r="F73" i="13"/>
  <c r="E73" i="13"/>
  <c r="D73" i="13"/>
  <c r="C73" i="13"/>
  <c r="B73" i="13"/>
  <c r="A67" i="13"/>
  <c r="A66" i="13"/>
  <c r="G65" i="13"/>
  <c r="A65" i="13"/>
  <c r="M64" i="13"/>
  <c r="A64" i="13"/>
  <c r="A63" i="13"/>
  <c r="A62" i="13"/>
  <c r="A61" i="13"/>
  <c r="A60" i="13"/>
  <c r="E59" i="13"/>
  <c r="A59" i="13"/>
  <c r="M58" i="13"/>
  <c r="L58" i="13"/>
  <c r="K58" i="13"/>
  <c r="J58" i="13"/>
  <c r="I58" i="13"/>
  <c r="H58" i="13"/>
  <c r="G58" i="13"/>
  <c r="F58" i="13"/>
  <c r="E58" i="13"/>
  <c r="D58" i="13"/>
  <c r="C58" i="13"/>
  <c r="B58" i="13"/>
  <c r="M56" i="13"/>
  <c r="L56" i="13"/>
  <c r="I55" i="13"/>
  <c r="I54" i="13"/>
  <c r="H54" i="13"/>
  <c r="G54" i="13"/>
  <c r="K53" i="13"/>
  <c r="D53" i="13"/>
  <c r="D54" i="13" s="1"/>
  <c r="C53" i="13"/>
  <c r="B52" i="13"/>
  <c r="M51" i="13"/>
  <c r="L51" i="13"/>
  <c r="K51" i="13"/>
  <c r="K54" i="13" s="1"/>
  <c r="J51" i="13"/>
  <c r="I51" i="13"/>
  <c r="H51" i="13"/>
  <c r="H53" i="13" s="1"/>
  <c r="G51" i="13"/>
  <c r="G53" i="13" s="1"/>
  <c r="F51" i="13"/>
  <c r="E51" i="13"/>
  <c r="E53" i="13" s="1"/>
  <c r="D51" i="13"/>
  <c r="C51" i="13"/>
  <c r="B51" i="13"/>
  <c r="M50" i="13"/>
  <c r="L50" i="13"/>
  <c r="K50" i="13"/>
  <c r="K55" i="13" s="1"/>
  <c r="J50" i="13"/>
  <c r="J52" i="13" s="1"/>
  <c r="J56" i="13" s="1"/>
  <c r="I50" i="13"/>
  <c r="H50" i="13"/>
  <c r="G50" i="13"/>
  <c r="F50" i="13"/>
  <c r="E50" i="13"/>
  <c r="D50" i="13"/>
  <c r="C50" i="13"/>
  <c r="B50" i="13"/>
  <c r="M49" i="13"/>
  <c r="M52" i="13" s="1"/>
  <c r="L49" i="13"/>
  <c r="L52" i="13" s="1"/>
  <c r="K49" i="13"/>
  <c r="J49" i="13"/>
  <c r="I49" i="13"/>
  <c r="I52" i="13" s="1"/>
  <c r="I56" i="13" s="1"/>
  <c r="H49" i="13"/>
  <c r="G49" i="13"/>
  <c r="F49" i="13"/>
  <c r="E49" i="13"/>
  <c r="E52" i="13" s="1"/>
  <c r="E56" i="13" s="1"/>
  <c r="D49" i="13"/>
  <c r="D52" i="13" s="1"/>
  <c r="D56" i="13" s="1"/>
  <c r="C49" i="13"/>
  <c r="B49" i="13"/>
  <c r="M48" i="13"/>
  <c r="L48" i="13"/>
  <c r="K48" i="13"/>
  <c r="J48" i="13"/>
  <c r="I48" i="13"/>
  <c r="H48" i="13"/>
  <c r="G48" i="13"/>
  <c r="F48" i="13"/>
  <c r="E48" i="13"/>
  <c r="D48" i="13"/>
  <c r="C48" i="13"/>
  <c r="B48" i="13"/>
  <c r="B38" i="13"/>
  <c r="J33" i="13"/>
  <c r="I33" i="13"/>
  <c r="H33" i="13"/>
  <c r="G33" i="13"/>
  <c r="F33" i="13"/>
  <c r="E33" i="13"/>
  <c r="D33" i="13"/>
  <c r="C33" i="13"/>
  <c r="B33" i="13"/>
  <c r="J32" i="13"/>
  <c r="I32" i="13"/>
  <c r="H32" i="13"/>
  <c r="G32" i="13"/>
  <c r="F32" i="13"/>
  <c r="E32" i="13"/>
  <c r="D32" i="13"/>
  <c r="C32" i="13"/>
  <c r="B32" i="13"/>
  <c r="K32" i="13" s="1"/>
  <c r="J31" i="13"/>
  <c r="I31" i="13"/>
  <c r="H31" i="13"/>
  <c r="G31" i="13"/>
  <c r="F31" i="13"/>
  <c r="E31" i="13"/>
  <c r="D31" i="13"/>
  <c r="C31" i="13"/>
  <c r="K31" i="13" s="1"/>
  <c r="B31" i="13"/>
  <c r="J30" i="13"/>
  <c r="I30" i="13"/>
  <c r="H30" i="13"/>
  <c r="G30" i="13"/>
  <c r="F30" i="13"/>
  <c r="E30" i="13"/>
  <c r="D30" i="13"/>
  <c r="C30" i="13"/>
  <c r="B30" i="13"/>
  <c r="J29" i="13"/>
  <c r="I29" i="13"/>
  <c r="H29" i="13"/>
  <c r="G29" i="13"/>
  <c r="F29" i="13"/>
  <c r="E29" i="13"/>
  <c r="D29" i="13"/>
  <c r="C29" i="13"/>
  <c r="B29" i="13"/>
  <c r="J28" i="13"/>
  <c r="I28" i="13"/>
  <c r="H28" i="13"/>
  <c r="G28" i="13"/>
  <c r="F28" i="13"/>
  <c r="E28" i="13"/>
  <c r="D28" i="13"/>
  <c r="C28" i="13"/>
  <c r="B28" i="13"/>
  <c r="J27" i="13"/>
  <c r="I27" i="13"/>
  <c r="H27" i="13"/>
  <c r="G27" i="13"/>
  <c r="F27" i="13"/>
  <c r="E27" i="13"/>
  <c r="D27" i="13"/>
  <c r="C27" i="13"/>
  <c r="B27" i="13"/>
  <c r="B23" i="13"/>
  <c r="B22" i="13"/>
  <c r="C21" i="13"/>
  <c r="C20" i="13"/>
  <c r="C19" i="13"/>
  <c r="B19" i="13"/>
  <c r="C18" i="13"/>
  <c r="C17" i="13"/>
  <c r="C16" i="13"/>
  <c r="C15" i="13"/>
  <c r="C14" i="13"/>
  <c r="C13" i="13"/>
  <c r="B7" i="13"/>
  <c r="I53" i="13" s="1"/>
  <c r="B121" i="12"/>
  <c r="C96" i="12"/>
  <c r="K95" i="12"/>
  <c r="J95" i="12"/>
  <c r="H95" i="12"/>
  <c r="C95" i="12"/>
  <c r="B95" i="12"/>
  <c r="L88" i="12"/>
  <c r="K88" i="12"/>
  <c r="H88" i="12"/>
  <c r="M85" i="12"/>
  <c r="M95" i="12" s="1"/>
  <c r="L85" i="12"/>
  <c r="L95" i="12" s="1"/>
  <c r="K85" i="12"/>
  <c r="J85" i="12"/>
  <c r="I85" i="12"/>
  <c r="I95" i="12" s="1"/>
  <c r="H85" i="12"/>
  <c r="G85" i="12"/>
  <c r="G95" i="12" s="1"/>
  <c r="F85" i="12"/>
  <c r="F95" i="12" s="1"/>
  <c r="N95" i="12" s="1"/>
  <c r="C119" i="12" s="1"/>
  <c r="D119" i="12" s="1"/>
  <c r="E85" i="12"/>
  <c r="E95" i="12" s="1"/>
  <c r="D85" i="12"/>
  <c r="D95" i="12" s="1"/>
  <c r="C85" i="12"/>
  <c r="B85" i="12"/>
  <c r="M82" i="12"/>
  <c r="L82" i="12"/>
  <c r="K82" i="12"/>
  <c r="J82" i="12"/>
  <c r="I82" i="12"/>
  <c r="H82" i="12"/>
  <c r="G82" i="12"/>
  <c r="F82" i="12"/>
  <c r="E82" i="12"/>
  <c r="N82" i="12" s="1"/>
  <c r="D82" i="12"/>
  <c r="C82" i="12"/>
  <c r="B82" i="12"/>
  <c r="M77" i="12"/>
  <c r="M96" i="12" s="1"/>
  <c r="L77" i="12"/>
  <c r="L96" i="12" s="1"/>
  <c r="K77" i="12"/>
  <c r="K96" i="12" s="1"/>
  <c r="J77" i="12"/>
  <c r="J96" i="12" s="1"/>
  <c r="I77" i="12"/>
  <c r="I96" i="12" s="1"/>
  <c r="H77" i="12"/>
  <c r="H96" i="12" s="1"/>
  <c r="G77" i="12"/>
  <c r="G96" i="12" s="1"/>
  <c r="F77" i="12"/>
  <c r="F96" i="12" s="1"/>
  <c r="E77" i="12"/>
  <c r="E96" i="12" s="1"/>
  <c r="D77" i="12"/>
  <c r="D96" i="12" s="1"/>
  <c r="C77" i="12"/>
  <c r="B77" i="12"/>
  <c r="B96" i="12" s="1"/>
  <c r="M75" i="12"/>
  <c r="H75" i="12"/>
  <c r="D75" i="12"/>
  <c r="C75" i="12"/>
  <c r="G73" i="12"/>
  <c r="M72" i="12"/>
  <c r="L72" i="12"/>
  <c r="K72" i="12"/>
  <c r="J72" i="12"/>
  <c r="I72" i="12"/>
  <c r="H72" i="12"/>
  <c r="G72" i="12"/>
  <c r="F72" i="12"/>
  <c r="E72" i="12"/>
  <c r="D72" i="12"/>
  <c r="C72" i="12"/>
  <c r="B72" i="12"/>
  <c r="G71" i="12"/>
  <c r="G84" i="12" s="1"/>
  <c r="G91" i="12" s="1"/>
  <c r="F71" i="12"/>
  <c r="E71" i="12"/>
  <c r="E73" i="12" s="1"/>
  <c r="M70" i="12"/>
  <c r="L70" i="12"/>
  <c r="K70" i="12"/>
  <c r="J70" i="12"/>
  <c r="I70" i="12"/>
  <c r="H70" i="12"/>
  <c r="G70" i="12"/>
  <c r="F70" i="12"/>
  <c r="E70" i="12"/>
  <c r="E84" i="12" s="1"/>
  <c r="E91" i="12" s="1"/>
  <c r="D70" i="12"/>
  <c r="C70" i="12"/>
  <c r="B70" i="12"/>
  <c r="H67" i="12"/>
  <c r="G67" i="12"/>
  <c r="F67" i="12"/>
  <c r="H62" i="12"/>
  <c r="G62" i="12"/>
  <c r="F62" i="12"/>
  <c r="L57" i="12"/>
  <c r="K57" i="12"/>
  <c r="J57" i="12"/>
  <c r="C57" i="12"/>
  <c r="B57" i="12"/>
  <c r="B56" i="12"/>
  <c r="L55" i="12"/>
  <c r="K55" i="12"/>
  <c r="D55" i="12"/>
  <c r="C55" i="12"/>
  <c r="M53" i="12"/>
  <c r="L53" i="12"/>
  <c r="K53" i="12"/>
  <c r="J53" i="12"/>
  <c r="I53" i="12"/>
  <c r="H53" i="12"/>
  <c r="G53" i="12"/>
  <c r="F53" i="12"/>
  <c r="N53" i="12" s="1"/>
  <c r="E53" i="12"/>
  <c r="D53" i="12"/>
  <c r="C53" i="12"/>
  <c r="B53" i="12"/>
  <c r="M52" i="12"/>
  <c r="M54" i="12" s="1"/>
  <c r="L52" i="12"/>
  <c r="L54" i="12" s="1"/>
  <c r="K52" i="12"/>
  <c r="K54" i="12" s="1"/>
  <c r="J52" i="12"/>
  <c r="I52" i="12"/>
  <c r="H52" i="12"/>
  <c r="G52" i="12"/>
  <c r="F52" i="12"/>
  <c r="E52" i="12"/>
  <c r="E54" i="12" s="1"/>
  <c r="D52" i="12"/>
  <c r="D54" i="12" s="1"/>
  <c r="C52" i="12"/>
  <c r="C54" i="12" s="1"/>
  <c r="B52" i="12"/>
  <c r="N52" i="12" s="1"/>
  <c r="M51" i="12"/>
  <c r="L51" i="12"/>
  <c r="K51" i="12"/>
  <c r="J51" i="12"/>
  <c r="I51" i="12"/>
  <c r="I54" i="12" s="1"/>
  <c r="H51" i="12"/>
  <c r="H54" i="12" s="1"/>
  <c r="G51" i="12"/>
  <c r="G54" i="12" s="1"/>
  <c r="F51" i="12"/>
  <c r="E51" i="12"/>
  <c r="D51" i="12"/>
  <c r="C51" i="12"/>
  <c r="B51" i="12"/>
  <c r="M50" i="12"/>
  <c r="L50" i="12"/>
  <c r="D50" i="12"/>
  <c r="C50" i="12"/>
  <c r="M49" i="12"/>
  <c r="L49" i="12"/>
  <c r="K49" i="12"/>
  <c r="K50" i="12" s="1"/>
  <c r="J49" i="12"/>
  <c r="I49" i="12"/>
  <c r="H49" i="12"/>
  <c r="G49" i="12"/>
  <c r="F49" i="12"/>
  <c r="E49" i="12"/>
  <c r="D49" i="12"/>
  <c r="C49" i="12"/>
  <c r="B49" i="12"/>
  <c r="M48" i="12"/>
  <c r="L48" i="12"/>
  <c r="K48" i="12"/>
  <c r="J48" i="12"/>
  <c r="I48" i="12"/>
  <c r="H48" i="12"/>
  <c r="H50" i="12" s="1"/>
  <c r="G48" i="12"/>
  <c r="G50" i="12" s="1"/>
  <c r="F48" i="12"/>
  <c r="E48" i="12"/>
  <c r="D48" i="12"/>
  <c r="C48" i="12"/>
  <c r="B48" i="12"/>
  <c r="M47" i="12"/>
  <c r="L47" i="12"/>
  <c r="K47" i="12"/>
  <c r="J47" i="12"/>
  <c r="I47" i="12"/>
  <c r="H47" i="12"/>
  <c r="G47" i="12"/>
  <c r="F47" i="12"/>
  <c r="F50" i="12" s="1"/>
  <c r="E47" i="12"/>
  <c r="E50" i="12" s="1"/>
  <c r="D47" i="12"/>
  <c r="C47" i="12"/>
  <c r="B47" i="12"/>
  <c r="L44" i="12"/>
  <c r="L45" i="12" s="1"/>
  <c r="J44" i="12"/>
  <c r="I44" i="12"/>
  <c r="J43" i="12"/>
  <c r="G43" i="12"/>
  <c r="M42" i="12"/>
  <c r="M44" i="12" s="1"/>
  <c r="L42" i="12"/>
  <c r="L56" i="12" s="1"/>
  <c r="L58" i="12" s="1"/>
  <c r="L83" i="12" s="1"/>
  <c r="L89" i="12" s="1"/>
  <c r="K42" i="12"/>
  <c r="J42" i="12"/>
  <c r="I42" i="12"/>
  <c r="H42" i="12"/>
  <c r="H44" i="12" s="1"/>
  <c r="G42" i="12"/>
  <c r="F42" i="12"/>
  <c r="E42" i="12"/>
  <c r="D42" i="12"/>
  <c r="C42" i="12"/>
  <c r="B42" i="12"/>
  <c r="M41" i="12"/>
  <c r="M57" i="12" s="1"/>
  <c r="L41" i="12"/>
  <c r="K41" i="12"/>
  <c r="J41" i="12"/>
  <c r="I41" i="12"/>
  <c r="H41" i="12"/>
  <c r="H57" i="12" s="1"/>
  <c r="G41" i="12"/>
  <c r="G57" i="12" s="1"/>
  <c r="F41" i="12"/>
  <c r="F57" i="12" s="1"/>
  <c r="E41" i="12"/>
  <c r="E57" i="12" s="1"/>
  <c r="D41" i="12"/>
  <c r="C41" i="12"/>
  <c r="B41" i="12"/>
  <c r="M40" i="12"/>
  <c r="L40" i="12"/>
  <c r="K40" i="12"/>
  <c r="J40" i="12"/>
  <c r="I40" i="12"/>
  <c r="H40" i="12"/>
  <c r="G40" i="12"/>
  <c r="F40" i="12"/>
  <c r="E40" i="12"/>
  <c r="D40" i="12"/>
  <c r="C40" i="12"/>
  <c r="B40" i="12"/>
  <c r="M39" i="12"/>
  <c r="L39" i="12"/>
  <c r="K39" i="12"/>
  <c r="J39" i="12"/>
  <c r="I39" i="12"/>
  <c r="H39" i="12"/>
  <c r="G39" i="12"/>
  <c r="G75" i="12" s="1"/>
  <c r="F39" i="12"/>
  <c r="E39" i="12"/>
  <c r="D39" i="12"/>
  <c r="C39" i="12"/>
  <c r="B39" i="12"/>
  <c r="B36" i="12"/>
  <c r="B35" i="12"/>
  <c r="B34" i="12"/>
  <c r="B33" i="12"/>
  <c r="B32" i="12"/>
  <c r="B44" i="12" s="1"/>
  <c r="B31" i="12"/>
  <c r="B29" i="12"/>
  <c r="B37" i="12" s="1"/>
  <c r="E63" i="12" s="1"/>
  <c r="B19" i="12"/>
  <c r="B18" i="12"/>
  <c r="B14" i="12"/>
  <c r="Q69" i="11"/>
  <c r="P69" i="11"/>
  <c r="O69" i="11"/>
  <c r="N69" i="11"/>
  <c r="M69" i="11"/>
  <c r="L69" i="11"/>
  <c r="K69" i="11"/>
  <c r="J69" i="11"/>
  <c r="I69" i="11"/>
  <c r="H69" i="11"/>
  <c r="G69" i="11"/>
  <c r="F69" i="11"/>
  <c r="E69" i="11"/>
  <c r="D69" i="11"/>
  <c r="C69" i="11"/>
  <c r="B69" i="11"/>
  <c r="R69" i="11" s="1"/>
  <c r="S66" i="11"/>
  <c r="R66" i="11"/>
  <c r="P66" i="11"/>
  <c r="O66" i="11"/>
  <c r="J66" i="11"/>
  <c r="H66" i="11"/>
  <c r="G66" i="11"/>
  <c r="G64" i="11"/>
  <c r="Q50" i="11"/>
  <c r="P50" i="11"/>
  <c r="O50" i="11"/>
  <c r="N50" i="11"/>
  <c r="M50" i="11"/>
  <c r="L50" i="11"/>
  <c r="K50" i="11"/>
  <c r="J50" i="11"/>
  <c r="I50" i="11"/>
  <c r="H50" i="11"/>
  <c r="G50" i="11"/>
  <c r="F50" i="11"/>
  <c r="E50" i="11"/>
  <c r="D50" i="11"/>
  <c r="C50" i="11"/>
  <c r="B50" i="11"/>
  <c r="F48" i="11"/>
  <c r="Q46" i="11"/>
  <c r="P46" i="11"/>
  <c r="O46" i="11"/>
  <c r="N46" i="11"/>
  <c r="M46" i="11"/>
  <c r="L46" i="11"/>
  <c r="K46" i="11"/>
  <c r="J46" i="11"/>
  <c r="I46" i="11"/>
  <c r="H46" i="11"/>
  <c r="G46" i="11"/>
  <c r="S46" i="11" s="1"/>
  <c r="F46" i="11"/>
  <c r="E46" i="11"/>
  <c r="D46" i="11"/>
  <c r="C46" i="11"/>
  <c r="B46" i="11"/>
  <c r="R46" i="11" s="1"/>
  <c r="S45" i="11"/>
  <c r="R45" i="11"/>
  <c r="Q45" i="11"/>
  <c r="I45" i="11"/>
  <c r="E45" i="11"/>
  <c r="C45" i="11"/>
  <c r="B45" i="11"/>
  <c r="Q29" i="11"/>
  <c r="P29" i="11"/>
  <c r="O29" i="11"/>
  <c r="N29" i="11"/>
  <c r="M29" i="11"/>
  <c r="L29" i="11"/>
  <c r="K29" i="11"/>
  <c r="J29" i="11"/>
  <c r="I29" i="11"/>
  <c r="H29" i="11"/>
  <c r="G29" i="11"/>
  <c r="F29" i="11"/>
  <c r="E29" i="11"/>
  <c r="D29" i="11"/>
  <c r="C29" i="11"/>
  <c r="B29" i="11"/>
  <c r="H26" i="11"/>
  <c r="Q25" i="11"/>
  <c r="P25" i="11"/>
  <c r="O25" i="11"/>
  <c r="N25" i="11"/>
  <c r="M25" i="11"/>
  <c r="L25" i="11"/>
  <c r="K25" i="11"/>
  <c r="J25" i="11"/>
  <c r="I25" i="11"/>
  <c r="H25" i="11"/>
  <c r="G25" i="11"/>
  <c r="F25" i="11"/>
  <c r="E25" i="11"/>
  <c r="D25" i="11"/>
  <c r="C25" i="11"/>
  <c r="B25" i="11"/>
  <c r="Q24" i="11"/>
  <c r="Q66" i="11" s="1"/>
  <c r="P24" i="11"/>
  <c r="P45" i="11" s="1"/>
  <c r="O24" i="11"/>
  <c r="O45" i="11" s="1"/>
  <c r="N24" i="11"/>
  <c r="M24" i="11"/>
  <c r="L24" i="11"/>
  <c r="K24" i="11"/>
  <c r="K66" i="11" s="1"/>
  <c r="J24" i="11"/>
  <c r="J45" i="11" s="1"/>
  <c r="I24" i="11"/>
  <c r="I66" i="11" s="1"/>
  <c r="H24" i="11"/>
  <c r="H45" i="11" s="1"/>
  <c r="G24" i="11"/>
  <c r="G45" i="11" s="1"/>
  <c r="F24" i="11"/>
  <c r="E24" i="11"/>
  <c r="E66" i="11" s="1"/>
  <c r="D24" i="11"/>
  <c r="C24" i="11"/>
  <c r="C66" i="11" s="1"/>
  <c r="B24" i="11"/>
  <c r="B66" i="11" s="1"/>
  <c r="D22" i="11"/>
  <c r="E22" i="11" s="1"/>
  <c r="F22" i="11" s="1"/>
  <c r="G22" i="11" s="1"/>
  <c r="H22" i="11" s="1"/>
  <c r="I22" i="11" s="1"/>
  <c r="J22" i="11" s="1"/>
  <c r="K22" i="11" s="1"/>
  <c r="L22" i="11" s="1"/>
  <c r="M22" i="11" s="1"/>
  <c r="N22" i="11" s="1"/>
  <c r="O22" i="11" s="1"/>
  <c r="C22" i="11"/>
  <c r="B22" i="11"/>
  <c r="G17" i="11"/>
  <c r="H17" i="11" s="1"/>
  <c r="I17" i="11" s="1"/>
  <c r="J17" i="11" s="1"/>
  <c r="K17" i="11" s="1"/>
  <c r="L17" i="11" s="1"/>
  <c r="M17" i="11" s="1"/>
  <c r="N17" i="11" s="1"/>
  <c r="O17" i="11" s="1"/>
  <c r="F17" i="11"/>
  <c r="B17" i="11"/>
  <c r="C17" i="11" s="1"/>
  <c r="D17" i="11" s="1"/>
  <c r="E17" i="11" s="1"/>
  <c r="Q9" i="11"/>
  <c r="S7" i="11"/>
  <c r="S9" i="11" s="1"/>
  <c r="Q7" i="11"/>
  <c r="S6" i="11"/>
  <c r="S5" i="11"/>
  <c r="O78" i="10"/>
  <c r="O76" i="10"/>
  <c r="O75" i="10"/>
  <c r="O77" i="10" s="1"/>
  <c r="N75" i="10"/>
  <c r="M75" i="10"/>
  <c r="M76" i="10" s="1"/>
  <c r="Q65" i="10"/>
  <c r="P65" i="10"/>
  <c r="O65" i="10"/>
  <c r="N65" i="10"/>
  <c r="M65" i="10"/>
  <c r="L65" i="10"/>
  <c r="K65" i="10"/>
  <c r="J65" i="10"/>
  <c r="I65" i="10"/>
  <c r="H65" i="10"/>
  <c r="G65" i="10"/>
  <c r="F65" i="10"/>
  <c r="E65" i="10"/>
  <c r="D65" i="10"/>
  <c r="C65" i="10"/>
  <c r="B65" i="10"/>
  <c r="P62" i="10"/>
  <c r="O62" i="10"/>
  <c r="N62" i="10"/>
  <c r="G62" i="10"/>
  <c r="F62" i="10"/>
  <c r="E62" i="10"/>
  <c r="M59" i="10"/>
  <c r="L59" i="10"/>
  <c r="D59" i="10"/>
  <c r="E58" i="10"/>
  <c r="L55" i="10"/>
  <c r="N54" i="10"/>
  <c r="M54" i="10"/>
  <c r="L54" i="10"/>
  <c r="E54" i="10"/>
  <c r="E56" i="10" s="1"/>
  <c r="D54" i="10"/>
  <c r="C54" i="10"/>
  <c r="C56" i="10" s="1"/>
  <c r="Q53" i="10"/>
  <c r="N53" i="10"/>
  <c r="M53" i="10"/>
  <c r="M55" i="10" s="1"/>
  <c r="G53" i="10"/>
  <c r="G55" i="10" s="1"/>
  <c r="G59" i="10" s="1"/>
  <c r="F53" i="10"/>
  <c r="Q52" i="10"/>
  <c r="P52" i="10"/>
  <c r="O52" i="10"/>
  <c r="O53" i="10" s="1"/>
  <c r="O55" i="10" s="1"/>
  <c r="O59" i="10" s="1"/>
  <c r="N52" i="10"/>
  <c r="M52" i="10"/>
  <c r="L52" i="10"/>
  <c r="K52" i="10"/>
  <c r="K54" i="10" s="1"/>
  <c r="J52" i="10"/>
  <c r="I52" i="10"/>
  <c r="H52" i="10"/>
  <c r="G52" i="10"/>
  <c r="F52" i="10"/>
  <c r="E52" i="10"/>
  <c r="D52" i="10"/>
  <c r="C52" i="10"/>
  <c r="B52" i="10"/>
  <c r="Q51" i="10"/>
  <c r="P51" i="10"/>
  <c r="O51" i="10"/>
  <c r="N51" i="10"/>
  <c r="M51" i="10"/>
  <c r="L51" i="10"/>
  <c r="L53" i="10" s="1"/>
  <c r="K51" i="10"/>
  <c r="K53" i="10" s="1"/>
  <c r="J51" i="10"/>
  <c r="J53" i="10" s="1"/>
  <c r="K55" i="10" s="1"/>
  <c r="K59" i="10" s="1"/>
  <c r="I51" i="10"/>
  <c r="H51" i="10"/>
  <c r="G51" i="10"/>
  <c r="F51" i="10"/>
  <c r="E51" i="10"/>
  <c r="E53" i="10" s="1"/>
  <c r="E55" i="10" s="1"/>
  <c r="E59" i="10" s="1"/>
  <c r="D51" i="10"/>
  <c r="D53" i="10" s="1"/>
  <c r="C51" i="10"/>
  <c r="C53" i="10" s="1"/>
  <c r="D55" i="10" s="1"/>
  <c r="B51" i="10" a="1"/>
  <c r="B51" i="10"/>
  <c r="O49" i="10"/>
  <c r="N49" i="10"/>
  <c r="H49" i="10"/>
  <c r="G49" i="10"/>
  <c r="F49" i="10"/>
  <c r="P39" i="10" a="1"/>
  <c r="P39" i="10" s="1"/>
  <c r="N39" i="10" a="1"/>
  <c r="N39" i="10"/>
  <c r="M39" i="10"/>
  <c r="L39" i="10" a="1"/>
  <c r="L39" i="10" s="1"/>
  <c r="F39" i="10" a="1"/>
  <c r="F39" i="10"/>
  <c r="E39" i="10" a="1"/>
  <c r="E39" i="10" s="1"/>
  <c r="Q38" i="10"/>
  <c r="P38" i="10"/>
  <c r="O38" i="10"/>
  <c r="N38" i="10"/>
  <c r="M38" i="10"/>
  <c r="L38" i="10"/>
  <c r="K38" i="10"/>
  <c r="S38" i="10" s="1"/>
  <c r="J38" i="10"/>
  <c r="I38" i="10"/>
  <c r="H38" i="10"/>
  <c r="G38" i="10"/>
  <c r="F38" i="10"/>
  <c r="E38" i="10"/>
  <c r="D38" i="10"/>
  <c r="C38" i="10"/>
  <c r="B38" i="10"/>
  <c r="H37" i="10"/>
  <c r="E37" i="10"/>
  <c r="N34" i="10"/>
  <c r="P29" i="10" a="1"/>
  <c r="P29" i="10" s="1"/>
  <c r="P34" i="10" s="1"/>
  <c r="N29" i="10" a="1"/>
  <c r="N29" i="10" s="1"/>
  <c r="H29" i="10" a="1"/>
  <c r="H29" i="10"/>
  <c r="H34" i="10" s="1"/>
  <c r="F29" i="10" a="1"/>
  <c r="F29" i="10"/>
  <c r="E29" i="10" a="1"/>
  <c r="E29" i="10" s="1"/>
  <c r="E34" i="10" s="1"/>
  <c r="Q28" i="10"/>
  <c r="P28" i="10"/>
  <c r="O28" i="10"/>
  <c r="N28" i="10"/>
  <c r="M28" i="10"/>
  <c r="L28" i="10"/>
  <c r="K28" i="10"/>
  <c r="J28" i="10"/>
  <c r="I28" i="10"/>
  <c r="S28" i="10" s="1"/>
  <c r="H28" i="10"/>
  <c r="G28" i="10"/>
  <c r="F28" i="10"/>
  <c r="E28" i="10"/>
  <c r="D28" i="10"/>
  <c r="C28" i="10"/>
  <c r="B28" i="10"/>
  <c r="R28" i="10" s="1"/>
  <c r="Q27" i="10"/>
  <c r="Q39" i="10" s="1" a="1"/>
  <c r="Q39" i="10" s="1"/>
  <c r="P27" i="10"/>
  <c r="O27" i="10"/>
  <c r="O39" i="10" s="1" a="1"/>
  <c r="O39" i="10" s="1"/>
  <c r="N27" i="10"/>
  <c r="M27" i="10"/>
  <c r="M39" i="10" s="1" a="1"/>
  <c r="L27" i="10"/>
  <c r="L29" i="10" s="1" a="1"/>
  <c r="L29" i="10" s="1"/>
  <c r="L34" i="10" s="1"/>
  <c r="K27" i="10"/>
  <c r="J27" i="10"/>
  <c r="J39" i="10" s="1" a="1"/>
  <c r="J39" i="10" s="1"/>
  <c r="I27" i="10"/>
  <c r="H27" i="10"/>
  <c r="H39" i="10" s="1" a="1"/>
  <c r="H39" i="10" s="1"/>
  <c r="G27" i="10"/>
  <c r="G39" i="10" s="1" a="1"/>
  <c r="G39" i="10" s="1"/>
  <c r="F27" i="10"/>
  <c r="E27" i="10"/>
  <c r="D27" i="10"/>
  <c r="C27" i="10"/>
  <c r="B27" i="10"/>
  <c r="Q26" i="10"/>
  <c r="P26" i="10"/>
  <c r="P75" i="10" s="1"/>
  <c r="O26" i="10"/>
  <c r="O37" i="10" s="1"/>
  <c r="N26" i="10"/>
  <c r="N37" i="10" s="1"/>
  <c r="M26" i="10"/>
  <c r="M62" i="10" s="1"/>
  <c r="L26" i="10"/>
  <c r="L75" i="10" s="1"/>
  <c r="K26" i="10"/>
  <c r="J26" i="10"/>
  <c r="I26" i="10"/>
  <c r="H26" i="10"/>
  <c r="H75" i="10" s="1"/>
  <c r="G26" i="10"/>
  <c r="G37" i="10" s="1"/>
  <c r="F26" i="10"/>
  <c r="F37" i="10" s="1"/>
  <c r="E26" i="10"/>
  <c r="E75" i="10" s="1"/>
  <c r="D26" i="10"/>
  <c r="C26" i="10"/>
  <c r="B26" i="10"/>
  <c r="H23" i="10"/>
  <c r="K22" i="10"/>
  <c r="L21" i="10"/>
  <c r="K21" i="10"/>
  <c r="K23" i="10" s="1"/>
  <c r="J21" i="10"/>
  <c r="I21" i="10"/>
  <c r="H21" i="10"/>
  <c r="Q20" i="10"/>
  <c r="P20" i="10"/>
  <c r="O20" i="10"/>
  <c r="N20" i="10"/>
  <c r="M20" i="10"/>
  <c r="L20" i="10"/>
  <c r="K20" i="10"/>
  <c r="J20" i="10"/>
  <c r="I20" i="10"/>
  <c r="H20" i="10"/>
  <c r="G20" i="10"/>
  <c r="F20" i="10"/>
  <c r="E20" i="10"/>
  <c r="E21" i="10" s="1"/>
  <c r="D20" i="10"/>
  <c r="C20" i="10"/>
  <c r="B20" i="10"/>
  <c r="Q19" i="10"/>
  <c r="P19" i="10"/>
  <c r="O19" i="10"/>
  <c r="N19" i="10"/>
  <c r="M19" i="10"/>
  <c r="L19" i="10"/>
  <c r="K19" i="10"/>
  <c r="J19" i="10"/>
  <c r="I19" i="10"/>
  <c r="H19" i="10"/>
  <c r="G19" i="10"/>
  <c r="F19" i="10"/>
  <c r="E19" i="10"/>
  <c r="D19" i="10"/>
  <c r="C19" i="10"/>
  <c r="B19" i="10"/>
  <c r="B16" i="10"/>
  <c r="B15" i="10"/>
  <c r="M7" i="10"/>
  <c r="Q21" i="10" s="1"/>
  <c r="M6" i="10"/>
  <c r="B25" i="13" s="1"/>
  <c r="M5" i="10"/>
  <c r="B24" i="13" s="1"/>
  <c r="E223" i="9"/>
  <c r="B223" i="9"/>
  <c r="Q222" i="9"/>
  <c r="K222" i="9"/>
  <c r="I222" i="9"/>
  <c r="B222" i="9"/>
  <c r="J221" i="9"/>
  <c r="I221" i="9"/>
  <c r="I223" i="9" s="1"/>
  <c r="G221" i="9"/>
  <c r="D221" i="9"/>
  <c r="B221" i="9"/>
  <c r="Q220" i="9"/>
  <c r="P220" i="9"/>
  <c r="O220" i="9"/>
  <c r="N220" i="9"/>
  <c r="M220" i="9"/>
  <c r="L220" i="9"/>
  <c r="K220" i="9"/>
  <c r="J220" i="9"/>
  <c r="I220" i="9"/>
  <c r="H220" i="9"/>
  <c r="G220" i="9"/>
  <c r="F220" i="9"/>
  <c r="E220" i="9"/>
  <c r="D220" i="9"/>
  <c r="C220" i="9"/>
  <c r="B220" i="9"/>
  <c r="B194" i="9"/>
  <c r="B193" i="9"/>
  <c r="N192" i="9"/>
  <c r="P189" i="9"/>
  <c r="O189" i="9"/>
  <c r="N189" i="9"/>
  <c r="M189" i="9"/>
  <c r="L189" i="9"/>
  <c r="K189" i="9"/>
  <c r="J189" i="9"/>
  <c r="I189" i="9"/>
  <c r="H189" i="9"/>
  <c r="G189" i="9"/>
  <c r="F189" i="9"/>
  <c r="B189" i="9"/>
  <c r="O188" i="9"/>
  <c r="N188" i="9"/>
  <c r="M188" i="9"/>
  <c r="L188" i="9"/>
  <c r="K188" i="9"/>
  <c r="J188" i="9"/>
  <c r="I188" i="9"/>
  <c r="H188" i="9"/>
  <c r="G188" i="9"/>
  <c r="F188" i="9"/>
  <c r="B188" i="9"/>
  <c r="N187" i="9"/>
  <c r="M187" i="9"/>
  <c r="L187" i="9"/>
  <c r="K187" i="9"/>
  <c r="J187" i="9"/>
  <c r="I187" i="9"/>
  <c r="H187" i="9"/>
  <c r="G187" i="9"/>
  <c r="F187" i="9"/>
  <c r="B187" i="9"/>
  <c r="M186" i="9"/>
  <c r="L186" i="9"/>
  <c r="K186" i="9"/>
  <c r="J186" i="9"/>
  <c r="I186" i="9"/>
  <c r="H186" i="9"/>
  <c r="G186" i="9"/>
  <c r="F186" i="9"/>
  <c r="B186" i="9"/>
  <c r="L185" i="9"/>
  <c r="K185" i="9"/>
  <c r="J185" i="9"/>
  <c r="I185" i="9"/>
  <c r="H185" i="9"/>
  <c r="G185" i="9"/>
  <c r="F185" i="9"/>
  <c r="B185" i="9"/>
  <c r="K184" i="9"/>
  <c r="J184" i="9"/>
  <c r="I184" i="9"/>
  <c r="H184" i="9"/>
  <c r="G184" i="9"/>
  <c r="F184" i="9"/>
  <c r="B184" i="9"/>
  <c r="J183" i="9"/>
  <c r="I183" i="9"/>
  <c r="H183" i="9"/>
  <c r="G183" i="9"/>
  <c r="F183" i="9"/>
  <c r="B183" i="9"/>
  <c r="I182" i="9"/>
  <c r="H182" i="9"/>
  <c r="G182" i="9"/>
  <c r="F182" i="9"/>
  <c r="B182" i="9"/>
  <c r="H181" i="9"/>
  <c r="G181" i="9"/>
  <c r="F181" i="9"/>
  <c r="B181" i="9"/>
  <c r="G180" i="9"/>
  <c r="F180" i="9"/>
  <c r="B180" i="9"/>
  <c r="F179" i="9"/>
  <c r="B179" i="9"/>
  <c r="B178" i="9"/>
  <c r="P176" i="9"/>
  <c r="O176" i="9"/>
  <c r="N176" i="9"/>
  <c r="M176" i="9"/>
  <c r="L176" i="9"/>
  <c r="K176" i="9"/>
  <c r="J176" i="9"/>
  <c r="I176" i="9"/>
  <c r="H176" i="9"/>
  <c r="G176" i="9"/>
  <c r="F176" i="9"/>
  <c r="B176" i="9"/>
  <c r="O175" i="9"/>
  <c r="N175" i="9"/>
  <c r="M175" i="9"/>
  <c r="L175" i="9"/>
  <c r="K175" i="9"/>
  <c r="J175" i="9"/>
  <c r="I175" i="9"/>
  <c r="H175" i="9"/>
  <c r="G175" i="9"/>
  <c r="F175" i="9"/>
  <c r="B175" i="9"/>
  <c r="N174" i="9"/>
  <c r="M174" i="9"/>
  <c r="L174" i="9"/>
  <c r="K174" i="9"/>
  <c r="J174" i="9"/>
  <c r="I174" i="9"/>
  <c r="H174" i="9"/>
  <c r="G174" i="9"/>
  <c r="F174" i="9"/>
  <c r="B174" i="9"/>
  <c r="M173" i="9"/>
  <c r="L173" i="9"/>
  <c r="K173" i="9"/>
  <c r="J173" i="9"/>
  <c r="I173" i="9"/>
  <c r="H173" i="9"/>
  <c r="G173" i="9"/>
  <c r="F173" i="9"/>
  <c r="B173" i="9"/>
  <c r="L172" i="9"/>
  <c r="K172" i="9"/>
  <c r="J172" i="9"/>
  <c r="I172" i="9"/>
  <c r="H172" i="9"/>
  <c r="G172" i="9"/>
  <c r="F172" i="9"/>
  <c r="B172" i="9"/>
  <c r="K171" i="9"/>
  <c r="J171" i="9"/>
  <c r="I171" i="9"/>
  <c r="H171" i="9"/>
  <c r="G171" i="9"/>
  <c r="F171" i="9"/>
  <c r="B171" i="9"/>
  <c r="J170" i="9"/>
  <c r="I170" i="9"/>
  <c r="H170" i="9"/>
  <c r="G170" i="9"/>
  <c r="F170" i="9"/>
  <c r="B170" i="9"/>
  <c r="I169" i="9"/>
  <c r="H169" i="9"/>
  <c r="G169" i="9"/>
  <c r="F169" i="9"/>
  <c r="B169" i="9"/>
  <c r="H168" i="9"/>
  <c r="G168" i="9"/>
  <c r="F168" i="9"/>
  <c r="B168" i="9"/>
  <c r="G167" i="9"/>
  <c r="F167" i="9"/>
  <c r="B167" i="9"/>
  <c r="F166" i="9"/>
  <c r="B166" i="9"/>
  <c r="B165" i="9"/>
  <c r="Q163" i="9"/>
  <c r="P163" i="9"/>
  <c r="Q161" i="9"/>
  <c r="O161" i="9"/>
  <c r="E161" i="9"/>
  <c r="O160" i="9"/>
  <c r="E160" i="9"/>
  <c r="C160" i="9"/>
  <c r="O158" i="9"/>
  <c r="M158" i="9"/>
  <c r="L158" i="9"/>
  <c r="L161" i="9" s="1"/>
  <c r="K158" i="9"/>
  <c r="J158" i="9"/>
  <c r="G158" i="9"/>
  <c r="D158" i="9"/>
  <c r="C157" i="9"/>
  <c r="C156" i="9"/>
  <c r="Q155" i="9"/>
  <c r="O155" i="9"/>
  <c r="M155" i="9"/>
  <c r="K155" i="9"/>
  <c r="J155" i="9"/>
  <c r="I155" i="9"/>
  <c r="E155" i="9"/>
  <c r="D155" i="9"/>
  <c r="C154" i="9"/>
  <c r="K153" i="9"/>
  <c r="J153" i="9"/>
  <c r="I153" i="9"/>
  <c r="G153" i="9"/>
  <c r="E153" i="9"/>
  <c r="B153" i="9"/>
  <c r="C152" i="9"/>
  <c r="Q151" i="9"/>
  <c r="P151" i="9"/>
  <c r="O151" i="9"/>
  <c r="N151" i="9"/>
  <c r="N155" i="9" s="1"/>
  <c r="M151" i="9"/>
  <c r="M222" i="9" s="1"/>
  <c r="L151" i="9"/>
  <c r="K151" i="9"/>
  <c r="J151" i="9"/>
  <c r="J222" i="9" s="1"/>
  <c r="J223" i="9" s="1"/>
  <c r="I151" i="9"/>
  <c r="H151" i="9"/>
  <c r="G151" i="9"/>
  <c r="G155" i="9" s="1"/>
  <c r="F151" i="9"/>
  <c r="E151" i="9"/>
  <c r="E222" i="9" s="1"/>
  <c r="D151" i="9"/>
  <c r="C151" i="9"/>
  <c r="B151" i="9"/>
  <c r="B155" i="9" s="1"/>
  <c r="Q150" i="9"/>
  <c r="Q153" i="9" s="1"/>
  <c r="B205" i="9" s="1"/>
  <c r="P150" i="9"/>
  <c r="O150" i="9"/>
  <c r="N150" i="9"/>
  <c r="M150" i="9"/>
  <c r="M221" i="9" s="1"/>
  <c r="M223" i="9" s="1"/>
  <c r="L150" i="9"/>
  <c r="L153" i="9" s="1"/>
  <c r="K150" i="9"/>
  <c r="K221" i="9" s="1"/>
  <c r="K223" i="9" s="1"/>
  <c r="J150" i="9"/>
  <c r="I150" i="9"/>
  <c r="H150" i="9"/>
  <c r="H221" i="9" s="1"/>
  <c r="G150" i="9"/>
  <c r="F150" i="9"/>
  <c r="E150" i="9"/>
  <c r="E221" i="9" s="1"/>
  <c r="D150" i="9"/>
  <c r="C150" i="9"/>
  <c r="B150" i="9"/>
  <c r="Q136" i="9"/>
  <c r="Q158" i="9" s="1"/>
  <c r="Q159" i="9" s="1"/>
  <c r="P136" i="9"/>
  <c r="P158" i="9" s="1"/>
  <c r="O136" i="9"/>
  <c r="N136" i="9"/>
  <c r="N158" i="9" s="1"/>
  <c r="M136" i="9"/>
  <c r="L136" i="9"/>
  <c r="K136" i="9"/>
  <c r="J136" i="9"/>
  <c r="I136" i="9"/>
  <c r="I158" i="9" s="1"/>
  <c r="H136" i="9"/>
  <c r="H158" i="9" s="1"/>
  <c r="G136" i="9"/>
  <c r="F136" i="9"/>
  <c r="F158" i="9" s="1"/>
  <c r="E136" i="9"/>
  <c r="E158" i="9" s="1"/>
  <c r="D136" i="9"/>
  <c r="C136" i="9"/>
  <c r="C158" i="9" s="1"/>
  <c r="B136" i="9"/>
  <c r="B158" i="9" s="1"/>
  <c r="B134" i="9"/>
  <c r="B124" i="9"/>
  <c r="B123" i="9"/>
  <c r="B122" i="9"/>
  <c r="G118" i="9"/>
  <c r="C117" i="9"/>
  <c r="D116" i="9"/>
  <c r="C116" i="9"/>
  <c r="B116" i="9"/>
  <c r="A116" i="9"/>
  <c r="D115" i="9"/>
  <c r="C115" i="9"/>
  <c r="B115" i="9"/>
  <c r="A115" i="9"/>
  <c r="D114" i="9"/>
  <c r="C114" i="9"/>
  <c r="B114" i="9"/>
  <c r="A114" i="9"/>
  <c r="D113" i="9"/>
  <c r="C113" i="9"/>
  <c r="B113" i="9"/>
  <c r="A113" i="9"/>
  <c r="D112" i="9"/>
  <c r="C112" i="9"/>
  <c r="E112" i="9" s="1"/>
  <c r="B112" i="9"/>
  <c r="A112" i="9"/>
  <c r="D111" i="9"/>
  <c r="C111" i="9"/>
  <c r="B111" i="9"/>
  <c r="H111" i="9" s="1"/>
  <c r="A111" i="9"/>
  <c r="E110" i="9"/>
  <c r="D110" i="9"/>
  <c r="C110" i="9"/>
  <c r="B110" i="9"/>
  <c r="A110" i="9"/>
  <c r="F109" i="9"/>
  <c r="G109" i="9" s="1"/>
  <c r="D109" i="9"/>
  <c r="C109" i="9"/>
  <c r="B109" i="9"/>
  <c r="A109" i="9"/>
  <c r="E108" i="9"/>
  <c r="D108" i="9"/>
  <c r="C108" i="9"/>
  <c r="B108" i="9"/>
  <c r="A108" i="9"/>
  <c r="D107" i="9"/>
  <c r="C107" i="9"/>
  <c r="B107" i="9"/>
  <c r="A107" i="9"/>
  <c r="D106" i="9"/>
  <c r="D117" i="9" s="1"/>
  <c r="C106" i="9"/>
  <c r="B106" i="9"/>
  <c r="A106" i="9"/>
  <c r="E105" i="9"/>
  <c r="D105" i="9"/>
  <c r="C105" i="9"/>
  <c r="B105" i="9"/>
  <c r="A105" i="9"/>
  <c r="F104" i="9"/>
  <c r="G104" i="9" s="1"/>
  <c r="E104" i="9"/>
  <c r="D104" i="9"/>
  <c r="C104" i="9"/>
  <c r="B104" i="9"/>
  <c r="A104" i="9"/>
  <c r="F103" i="9"/>
  <c r="G103" i="9" s="1"/>
  <c r="E103" i="9"/>
  <c r="D103" i="9"/>
  <c r="C103" i="9"/>
  <c r="B103" i="9"/>
  <c r="A103" i="9"/>
  <c r="D102" i="9"/>
  <c r="C102" i="9"/>
  <c r="B102" i="9"/>
  <c r="E102" i="9" s="1"/>
  <c r="A102" i="9"/>
  <c r="D101" i="9"/>
  <c r="C101" i="9"/>
  <c r="B101" i="9"/>
  <c r="A101" i="9"/>
  <c r="B96" i="9"/>
  <c r="D93" i="9"/>
  <c r="C93" i="9"/>
  <c r="B93" i="9"/>
  <c r="B94" i="9" s="1"/>
  <c r="B95" i="9" s="1"/>
  <c r="C92" i="9"/>
  <c r="C91" i="9"/>
  <c r="B91" i="9"/>
  <c r="D90" i="9"/>
  <c r="C90" i="9"/>
  <c r="B90" i="9"/>
  <c r="B92" i="9" s="1"/>
  <c r="L78" i="9"/>
  <c r="K78" i="9"/>
  <c r="P75" i="9"/>
  <c r="K75" i="9"/>
  <c r="J75" i="9"/>
  <c r="I75" i="9"/>
  <c r="H75" i="9"/>
  <c r="B75" i="9"/>
  <c r="K74" i="9"/>
  <c r="J74" i="9"/>
  <c r="I74" i="9"/>
  <c r="H74" i="9"/>
  <c r="B74" i="9"/>
  <c r="K73" i="9"/>
  <c r="J73" i="9"/>
  <c r="I73" i="9"/>
  <c r="H73" i="9"/>
  <c r="B73" i="9"/>
  <c r="K72" i="9"/>
  <c r="J72" i="9"/>
  <c r="I72" i="9"/>
  <c r="H72" i="9"/>
  <c r="B72" i="9"/>
  <c r="K71" i="9"/>
  <c r="J71" i="9"/>
  <c r="I71" i="9"/>
  <c r="H71" i="9"/>
  <c r="B71" i="9"/>
  <c r="K70" i="9"/>
  <c r="J70" i="9"/>
  <c r="I70" i="9"/>
  <c r="H70" i="9"/>
  <c r="B70" i="9"/>
  <c r="J69" i="9"/>
  <c r="I69" i="9"/>
  <c r="H69" i="9"/>
  <c r="B69" i="9"/>
  <c r="I68" i="9"/>
  <c r="H68" i="9"/>
  <c r="B68" i="9"/>
  <c r="H67" i="9"/>
  <c r="B67" i="9"/>
  <c r="B66" i="9"/>
  <c r="B65" i="9"/>
  <c r="B64" i="9"/>
  <c r="P62" i="9"/>
  <c r="O62" i="9"/>
  <c r="N62" i="9"/>
  <c r="M62" i="9"/>
  <c r="L62" i="9"/>
  <c r="K62" i="9"/>
  <c r="J62" i="9"/>
  <c r="I62" i="9"/>
  <c r="H62" i="9"/>
  <c r="G62" i="9"/>
  <c r="F62" i="9"/>
  <c r="B62" i="9"/>
  <c r="Q61" i="9"/>
  <c r="O61" i="9"/>
  <c r="N61" i="9"/>
  <c r="M61" i="9"/>
  <c r="L61" i="9"/>
  <c r="K61" i="9"/>
  <c r="J61" i="9"/>
  <c r="I61" i="9"/>
  <c r="H61" i="9"/>
  <c r="G61" i="9"/>
  <c r="F61" i="9"/>
  <c r="B61" i="9"/>
  <c r="Q60" i="9"/>
  <c r="P60" i="9"/>
  <c r="N60" i="9"/>
  <c r="M60" i="9"/>
  <c r="L60" i="9"/>
  <c r="K60" i="9"/>
  <c r="J60" i="9"/>
  <c r="I60" i="9"/>
  <c r="H60" i="9"/>
  <c r="R60" i="9" s="1"/>
  <c r="G60" i="9"/>
  <c r="F60" i="9"/>
  <c r="B60" i="9"/>
  <c r="M59" i="9"/>
  <c r="L59" i="9"/>
  <c r="K59" i="9"/>
  <c r="J59" i="9"/>
  <c r="I59" i="9"/>
  <c r="H59" i="9"/>
  <c r="G59" i="9"/>
  <c r="F59" i="9"/>
  <c r="B59" i="9"/>
  <c r="Q58" i="9"/>
  <c r="P58" i="9"/>
  <c r="L58" i="9"/>
  <c r="K58" i="9"/>
  <c r="J58" i="9"/>
  <c r="I58" i="9"/>
  <c r="H58" i="9"/>
  <c r="G58" i="9"/>
  <c r="F58" i="9"/>
  <c r="B58" i="9"/>
  <c r="Q57" i="9"/>
  <c r="K57" i="9"/>
  <c r="J57" i="9"/>
  <c r="I57" i="9"/>
  <c r="H57" i="9"/>
  <c r="G57" i="9"/>
  <c r="F57" i="9"/>
  <c r="B57" i="9"/>
  <c r="J56" i="9"/>
  <c r="I56" i="9"/>
  <c r="H56" i="9"/>
  <c r="G56" i="9"/>
  <c r="F56" i="9"/>
  <c r="B56" i="9"/>
  <c r="I55" i="9"/>
  <c r="H55" i="9"/>
  <c r="G55" i="9"/>
  <c r="F55" i="9"/>
  <c r="B55" i="9"/>
  <c r="H54" i="9"/>
  <c r="G54" i="9"/>
  <c r="F54" i="9"/>
  <c r="B54" i="9"/>
  <c r="Q53" i="9"/>
  <c r="H53" i="9"/>
  <c r="G53" i="9"/>
  <c r="F53" i="9"/>
  <c r="B53" i="9"/>
  <c r="H52" i="9"/>
  <c r="F52" i="9"/>
  <c r="B52" i="9"/>
  <c r="B51" i="9"/>
  <c r="P49" i="9"/>
  <c r="O49" i="9"/>
  <c r="N49" i="9"/>
  <c r="M49" i="9"/>
  <c r="L49" i="9"/>
  <c r="K49" i="9"/>
  <c r="J49" i="9"/>
  <c r="I49" i="9"/>
  <c r="H49" i="9"/>
  <c r="G49" i="9"/>
  <c r="F49" i="9"/>
  <c r="B49" i="9"/>
  <c r="O48" i="9"/>
  <c r="N48" i="9"/>
  <c r="M48" i="9"/>
  <c r="L48" i="9"/>
  <c r="K48" i="9"/>
  <c r="J48" i="9"/>
  <c r="I48" i="9"/>
  <c r="H48" i="9"/>
  <c r="G48" i="9"/>
  <c r="F48" i="9"/>
  <c r="B48" i="9"/>
  <c r="N47" i="9"/>
  <c r="M47" i="9"/>
  <c r="L47" i="9"/>
  <c r="K47" i="9"/>
  <c r="J47" i="9"/>
  <c r="I47" i="9"/>
  <c r="H47" i="9"/>
  <c r="G47" i="9"/>
  <c r="F47" i="9"/>
  <c r="B47" i="9"/>
  <c r="M46" i="9"/>
  <c r="L46" i="9"/>
  <c r="K46" i="9"/>
  <c r="J46" i="9"/>
  <c r="I46" i="9"/>
  <c r="H46" i="9"/>
  <c r="G46" i="9"/>
  <c r="F46" i="9"/>
  <c r="B46" i="9"/>
  <c r="L45" i="9"/>
  <c r="K45" i="9"/>
  <c r="J45" i="9"/>
  <c r="I45" i="9"/>
  <c r="H45" i="9"/>
  <c r="G45" i="9"/>
  <c r="F45" i="9"/>
  <c r="B45" i="9"/>
  <c r="K44" i="9"/>
  <c r="J44" i="9"/>
  <c r="I44" i="9"/>
  <c r="H44" i="9"/>
  <c r="G44" i="9"/>
  <c r="F44" i="9"/>
  <c r="B44" i="9"/>
  <c r="J43" i="9"/>
  <c r="I43" i="9"/>
  <c r="H43" i="9"/>
  <c r="G43" i="9"/>
  <c r="F43" i="9"/>
  <c r="B43" i="9"/>
  <c r="I42" i="9"/>
  <c r="H42" i="9"/>
  <c r="G42" i="9"/>
  <c r="F42" i="9"/>
  <c r="B42" i="9"/>
  <c r="H41" i="9"/>
  <c r="G41" i="9"/>
  <c r="F41" i="9"/>
  <c r="B41" i="9"/>
  <c r="G40" i="9"/>
  <c r="F40" i="9"/>
  <c r="B40" i="9"/>
  <c r="F39" i="9"/>
  <c r="B39" i="9"/>
  <c r="B38" i="9"/>
  <c r="P36" i="9"/>
  <c r="K36" i="9"/>
  <c r="J36" i="9"/>
  <c r="H36" i="9"/>
  <c r="B36" i="9"/>
  <c r="B35" i="9"/>
  <c r="Q34" i="9"/>
  <c r="P34" i="9"/>
  <c r="O34" i="9"/>
  <c r="N34" i="9"/>
  <c r="I34" i="9"/>
  <c r="H34" i="9"/>
  <c r="G34" i="9"/>
  <c r="F34" i="9"/>
  <c r="E34" i="9"/>
  <c r="L34" i="9" s="1"/>
  <c r="B34" i="9"/>
  <c r="E33" i="9"/>
  <c r="P33" i="9" s="1"/>
  <c r="B33" i="9"/>
  <c r="Q30" i="9"/>
  <c r="D62" i="9" s="1"/>
  <c r="E62" i="9" s="1"/>
  <c r="Q62" i="9" s="1"/>
  <c r="P30" i="9"/>
  <c r="D61" i="9" s="1"/>
  <c r="E61" i="9" s="1"/>
  <c r="P61" i="9" s="1"/>
  <c r="O30" i="9"/>
  <c r="D60" i="9" s="1"/>
  <c r="E60" i="9" s="1"/>
  <c r="O60" i="9" s="1"/>
  <c r="N30" i="9"/>
  <c r="D59" i="9" s="1"/>
  <c r="E59" i="9" s="1"/>
  <c r="P59" i="9" s="1"/>
  <c r="M30" i="9"/>
  <c r="D58" i="9" s="1"/>
  <c r="E58" i="9" s="1"/>
  <c r="L30" i="9"/>
  <c r="D57" i="9" s="1"/>
  <c r="E57" i="9" s="1"/>
  <c r="P57" i="9" s="1"/>
  <c r="K30" i="9"/>
  <c r="D56" i="9" s="1"/>
  <c r="E56" i="9" s="1"/>
  <c r="Q56" i="9" s="1"/>
  <c r="J30" i="9"/>
  <c r="D55" i="9" s="1"/>
  <c r="E55" i="9" s="1"/>
  <c r="Q55" i="9" s="1"/>
  <c r="I30" i="9"/>
  <c r="D54" i="9" s="1"/>
  <c r="E54" i="9" s="1"/>
  <c r="Q54" i="9" s="1"/>
  <c r="H30" i="9"/>
  <c r="D53" i="9" s="1"/>
  <c r="E53" i="9" s="1"/>
  <c r="G30" i="9"/>
  <c r="D52" i="9" s="1"/>
  <c r="E52" i="9" s="1"/>
  <c r="F30" i="9"/>
  <c r="Q29" i="9"/>
  <c r="P29" i="9"/>
  <c r="D74" i="9" s="1"/>
  <c r="E74" i="9" s="1"/>
  <c r="Q74" i="9" s="1"/>
  <c r="O29" i="9"/>
  <c r="D73" i="9" s="1"/>
  <c r="E73" i="9" s="1"/>
  <c r="Q73" i="9" s="1"/>
  <c r="N29" i="9"/>
  <c r="D72" i="9" s="1"/>
  <c r="E72" i="9" s="1"/>
  <c r="Q72" i="9" s="1"/>
  <c r="M29" i="9"/>
  <c r="D71" i="9" s="1"/>
  <c r="L29" i="9"/>
  <c r="K29" i="9"/>
  <c r="J29" i="9"/>
  <c r="I29" i="9"/>
  <c r="H29" i="9"/>
  <c r="D66" i="9" s="1"/>
  <c r="E66" i="9" s="1"/>
  <c r="J66" i="9" s="1"/>
  <c r="G29" i="9"/>
  <c r="D65" i="9" s="1"/>
  <c r="E65" i="9" s="1"/>
  <c r="J65" i="9" s="1"/>
  <c r="F29" i="9"/>
  <c r="D64" i="9" s="1"/>
  <c r="E64" i="9" s="1"/>
  <c r="J64" i="9" s="1"/>
  <c r="Q27" i="9"/>
  <c r="Q192" i="9" s="1"/>
  <c r="P27" i="9"/>
  <c r="O27" i="9"/>
  <c r="N27" i="9"/>
  <c r="M27" i="9"/>
  <c r="L27" i="9"/>
  <c r="K27" i="9"/>
  <c r="K163" i="9" s="1"/>
  <c r="J27" i="9"/>
  <c r="J163" i="9" s="1"/>
  <c r="I27" i="9"/>
  <c r="H27" i="9"/>
  <c r="G27" i="9"/>
  <c r="F27" i="9"/>
  <c r="B24" i="9"/>
  <c r="E36" i="9" s="1"/>
  <c r="I36" i="9" s="1"/>
  <c r="B23" i="9"/>
  <c r="E35" i="9" s="1"/>
  <c r="O35" i="9" s="1"/>
  <c r="B22" i="9"/>
  <c r="B21" i="9"/>
  <c r="B11" i="9"/>
  <c r="N75" i="9" s="1"/>
  <c r="B7" i="9"/>
  <c r="R75" i="8"/>
  <c r="Q75" i="8"/>
  <c r="P75" i="8"/>
  <c r="O75" i="8"/>
  <c r="N75" i="8"/>
  <c r="M75" i="8"/>
  <c r="L75" i="8"/>
  <c r="K75" i="8"/>
  <c r="J75" i="8"/>
  <c r="I75" i="8"/>
  <c r="H75" i="8"/>
  <c r="G75" i="8"/>
  <c r="F75" i="8"/>
  <c r="E75" i="8"/>
  <c r="D75" i="8"/>
  <c r="C75" i="8"/>
  <c r="B75" i="8"/>
  <c r="R74" i="8"/>
  <c r="Q74" i="8"/>
  <c r="P74" i="8"/>
  <c r="O74" i="8"/>
  <c r="N74" i="8"/>
  <c r="M74" i="8"/>
  <c r="L74" i="8"/>
  <c r="K74" i="8"/>
  <c r="J74" i="8"/>
  <c r="I74" i="8"/>
  <c r="H74" i="8"/>
  <c r="G74" i="8"/>
  <c r="F74" i="8"/>
  <c r="E74" i="8"/>
  <c r="D74" i="8"/>
  <c r="C74" i="8"/>
  <c r="B74" i="8"/>
  <c r="R73" i="8"/>
  <c r="Q73" i="8"/>
  <c r="P73" i="8"/>
  <c r="O73" i="8"/>
  <c r="N73" i="8"/>
  <c r="M73" i="8"/>
  <c r="L73" i="8"/>
  <c r="K73" i="8"/>
  <c r="J73" i="8"/>
  <c r="I73" i="8"/>
  <c r="H73" i="8"/>
  <c r="G73" i="8"/>
  <c r="F73" i="8"/>
  <c r="E73" i="8"/>
  <c r="D73" i="8"/>
  <c r="C73" i="8"/>
  <c r="B73" i="8"/>
  <c r="R72" i="8"/>
  <c r="Q72" i="8"/>
  <c r="P72" i="8"/>
  <c r="O72" i="8"/>
  <c r="N72" i="8"/>
  <c r="M72" i="8"/>
  <c r="L72" i="8"/>
  <c r="K72" i="8"/>
  <c r="J72" i="8"/>
  <c r="I72" i="8"/>
  <c r="H72" i="8"/>
  <c r="G72" i="8"/>
  <c r="F72" i="8"/>
  <c r="E72" i="8"/>
  <c r="D72" i="8"/>
  <c r="C72" i="8"/>
  <c r="B72" i="8"/>
  <c r="F71" i="8"/>
  <c r="E71" i="8"/>
  <c r="R70" i="8"/>
  <c r="Q70" i="8"/>
  <c r="P70" i="8"/>
  <c r="O70" i="8"/>
  <c r="N70" i="8"/>
  <c r="M70" i="8"/>
  <c r="L70" i="8"/>
  <c r="K70" i="8"/>
  <c r="J70" i="8"/>
  <c r="I70" i="8"/>
  <c r="H70" i="8"/>
  <c r="G70" i="8"/>
  <c r="F70" i="8"/>
  <c r="E70" i="8"/>
  <c r="D70" i="8"/>
  <c r="C70" i="8"/>
  <c r="B70" i="8"/>
  <c r="R34" i="8"/>
  <c r="R33" i="8"/>
  <c r="R28" i="8" a="1"/>
  <c r="R28" i="8"/>
  <c r="Q28" i="8"/>
  <c r="Q47" i="11" s="1"/>
  <c r="P28" i="8"/>
  <c r="P47" i="11" s="1"/>
  <c r="O28" i="8"/>
  <c r="O47" i="11" s="1"/>
  <c r="N28" i="8"/>
  <c r="N47" i="11" s="1"/>
  <c r="M28" i="8"/>
  <c r="M47" i="11" s="1"/>
  <c r="L28" i="8"/>
  <c r="L47" i="11" s="1"/>
  <c r="K28" i="8"/>
  <c r="K47" i="11" s="1"/>
  <c r="J28" i="8"/>
  <c r="J47" i="11" s="1"/>
  <c r="I28" i="8"/>
  <c r="I47" i="11" s="1"/>
  <c r="H28" i="8"/>
  <c r="H47" i="11" s="1"/>
  <c r="G28" i="8"/>
  <c r="G47" i="11" s="1"/>
  <c r="G48" i="11" s="1"/>
  <c r="F28" i="8"/>
  <c r="F47" i="11" s="1"/>
  <c r="E28" i="8"/>
  <c r="E47" i="11" s="1"/>
  <c r="D28" i="8"/>
  <c r="D47" i="11" s="1"/>
  <c r="C28" i="8"/>
  <c r="C47" i="11" s="1"/>
  <c r="B28" i="8"/>
  <c r="B47" i="11" s="1"/>
  <c r="R27" i="8" a="1"/>
  <c r="R27" i="8" s="1"/>
  <c r="Q27" i="8"/>
  <c r="Q26" i="11" s="1"/>
  <c r="P27" i="8"/>
  <c r="P26" i="11" s="1"/>
  <c r="O27" i="8"/>
  <c r="O26" i="11" s="1"/>
  <c r="N27" i="8"/>
  <c r="N26" i="11" s="1"/>
  <c r="M27" i="8"/>
  <c r="M26" i="11" s="1"/>
  <c r="L27" i="8"/>
  <c r="L26" i="11" s="1"/>
  <c r="K27" i="8"/>
  <c r="K26" i="11" s="1"/>
  <c r="J27" i="8"/>
  <c r="J26" i="11" s="1"/>
  <c r="I27" i="8"/>
  <c r="I26" i="11" s="1"/>
  <c r="H27" i="8"/>
  <c r="G27" i="8"/>
  <c r="G26" i="11" s="1"/>
  <c r="F27" i="8"/>
  <c r="F26" i="11" s="1"/>
  <c r="E27" i="8"/>
  <c r="E26" i="11" s="1"/>
  <c r="D27" i="8"/>
  <c r="D26" i="11" s="1"/>
  <c r="C27" i="8"/>
  <c r="C26" i="11" s="1"/>
  <c r="B27" i="8"/>
  <c r="B26" i="11" s="1"/>
  <c r="R18" i="8"/>
  <c r="R71" i="8" s="1"/>
  <c r="Q18" i="8"/>
  <c r="Q71" i="8" s="1"/>
  <c r="P18" i="8"/>
  <c r="P71" i="8" s="1"/>
  <c r="O18" i="8"/>
  <c r="O71" i="8" s="1"/>
  <c r="N18" i="8"/>
  <c r="N71" i="8" s="1"/>
  <c r="M18" i="8"/>
  <c r="M71" i="8" s="1"/>
  <c r="L18" i="8"/>
  <c r="L71" i="8" s="1"/>
  <c r="K18" i="8"/>
  <c r="K71" i="8" s="1"/>
  <c r="J18" i="8"/>
  <c r="J71" i="8" s="1"/>
  <c r="I18" i="8"/>
  <c r="I71" i="8" s="1"/>
  <c r="H18" i="8"/>
  <c r="H71" i="8" s="1"/>
  <c r="G18" i="8"/>
  <c r="G71" i="8" s="1"/>
  <c r="F18" i="8"/>
  <c r="E18" i="8"/>
  <c r="D18" i="8"/>
  <c r="D71" i="8" s="1"/>
  <c r="C18" i="8"/>
  <c r="C71" i="8" s="1"/>
  <c r="B18" i="8"/>
  <c r="B71" i="8" s="1"/>
  <c r="R13" i="8"/>
  <c r="Q13" i="8"/>
  <c r="P13" i="8"/>
  <c r="O13" i="8"/>
  <c r="N13" i="8"/>
  <c r="M13" i="8"/>
  <c r="L13" i="8"/>
  <c r="K13" i="8"/>
  <c r="J13" i="8"/>
  <c r="I13" i="8"/>
  <c r="H13" i="8"/>
  <c r="G13" i="8"/>
  <c r="F13" i="8"/>
  <c r="E13" i="8"/>
  <c r="D13" i="8"/>
  <c r="C13" i="8"/>
  <c r="B13" i="8"/>
  <c r="Q12" i="8"/>
  <c r="P12" i="8"/>
  <c r="O12" i="8"/>
  <c r="N12" i="8"/>
  <c r="M12" i="8"/>
  <c r="L12" i="8"/>
  <c r="K12" i="8"/>
  <c r="J12" i="8"/>
  <c r="I12" i="8"/>
  <c r="H12" i="8"/>
  <c r="G12" i="8"/>
  <c r="F12" i="8"/>
  <c r="E12" i="8"/>
  <c r="D12" i="8"/>
  <c r="C12" i="8"/>
  <c r="B12" i="8"/>
  <c r="R10" i="8"/>
  <c r="R12" i="8" s="1"/>
  <c r="AF140" i="7"/>
  <c r="AE140" i="7"/>
  <c r="AD140" i="7"/>
  <c r="AC140" i="7"/>
  <c r="AB140" i="7"/>
  <c r="AA140" i="7"/>
  <c r="Z140" i="7"/>
  <c r="Y140" i="7"/>
  <c r="X140" i="7"/>
  <c r="W140" i="7"/>
  <c r="V140" i="7"/>
  <c r="U140" i="7"/>
  <c r="M140" i="7"/>
  <c r="L140" i="7"/>
  <c r="K140" i="7"/>
  <c r="J140" i="7"/>
  <c r="I140" i="7"/>
  <c r="H140" i="7"/>
  <c r="G140" i="7"/>
  <c r="F140" i="7"/>
  <c r="E140" i="7"/>
  <c r="D140" i="7"/>
  <c r="C140" i="7"/>
  <c r="B140" i="7"/>
  <c r="AF139" i="7"/>
  <c r="AE139" i="7"/>
  <c r="AD139" i="7"/>
  <c r="AC139" i="7"/>
  <c r="AB139" i="7"/>
  <c r="AA139" i="7"/>
  <c r="Z139" i="7"/>
  <c r="Y139" i="7"/>
  <c r="X139" i="7"/>
  <c r="W139" i="7"/>
  <c r="V139" i="7"/>
  <c r="U139" i="7"/>
  <c r="M139" i="7"/>
  <c r="L139" i="7"/>
  <c r="L142" i="7" s="1"/>
  <c r="K139" i="7"/>
  <c r="K142" i="7" s="1"/>
  <c r="J139" i="7"/>
  <c r="I139" i="7"/>
  <c r="I142" i="7" s="1"/>
  <c r="H139" i="7"/>
  <c r="G139" i="7"/>
  <c r="G142" i="7" s="1"/>
  <c r="F139" i="7"/>
  <c r="F142" i="7" s="1"/>
  <c r="E139" i="7"/>
  <c r="D139" i="7"/>
  <c r="D142" i="7" s="1"/>
  <c r="C139" i="7"/>
  <c r="B139" i="7"/>
  <c r="Y138" i="7"/>
  <c r="M138" i="7"/>
  <c r="L138" i="7"/>
  <c r="K138" i="7"/>
  <c r="J138" i="7"/>
  <c r="I138" i="7"/>
  <c r="H138" i="7"/>
  <c r="G138" i="7"/>
  <c r="F138" i="7"/>
  <c r="E138" i="7"/>
  <c r="D138" i="7"/>
  <c r="C138" i="7"/>
  <c r="C142" i="7" s="1"/>
  <c r="B138" i="7"/>
  <c r="AF137" i="7"/>
  <c r="AE137" i="7"/>
  <c r="AD137" i="7"/>
  <c r="AC137" i="7"/>
  <c r="AB137" i="7"/>
  <c r="AA137" i="7"/>
  <c r="Z137" i="7"/>
  <c r="Y137" i="7"/>
  <c r="X137" i="7"/>
  <c r="X142" i="7" s="1"/>
  <c r="W137" i="7"/>
  <c r="V137" i="7"/>
  <c r="U137" i="7"/>
  <c r="M137" i="7"/>
  <c r="L137" i="7"/>
  <c r="K137" i="7"/>
  <c r="J137" i="7"/>
  <c r="I137" i="7"/>
  <c r="H137" i="7"/>
  <c r="G137" i="7"/>
  <c r="F137" i="7"/>
  <c r="E137" i="7"/>
  <c r="D137" i="7"/>
  <c r="C137" i="7"/>
  <c r="B137" i="7"/>
  <c r="M131" i="7"/>
  <c r="L131" i="7"/>
  <c r="G131" i="7"/>
  <c r="E131" i="7"/>
  <c r="AF130" i="7"/>
  <c r="X130" i="7"/>
  <c r="M130" i="7"/>
  <c r="L130" i="7"/>
  <c r="K130" i="7"/>
  <c r="K131" i="7" s="1"/>
  <c r="J130" i="7"/>
  <c r="J131" i="7" s="1"/>
  <c r="I130" i="7"/>
  <c r="H130" i="7"/>
  <c r="G130" i="7"/>
  <c r="F130" i="7"/>
  <c r="E130" i="7"/>
  <c r="D130" i="7"/>
  <c r="D131" i="7" s="1"/>
  <c r="C130" i="7"/>
  <c r="C131" i="7" s="1"/>
  <c r="B130" i="7"/>
  <c r="B131" i="7" s="1"/>
  <c r="AF129" i="7"/>
  <c r="AE129" i="7"/>
  <c r="AD129" i="7"/>
  <c r="AC129" i="7"/>
  <c r="AB129" i="7"/>
  <c r="AA129" i="7"/>
  <c r="Z129" i="7"/>
  <c r="Y129" i="7"/>
  <c r="X129" i="7"/>
  <c r="W129" i="7"/>
  <c r="V129" i="7"/>
  <c r="V130" i="7" s="1"/>
  <c r="U129" i="7"/>
  <c r="AG129" i="7" s="1"/>
  <c r="N129" i="7"/>
  <c r="AF128" i="7"/>
  <c r="AE128" i="7"/>
  <c r="AE130" i="7" s="1"/>
  <c r="AD128" i="7"/>
  <c r="AC128" i="7"/>
  <c r="AB128" i="7"/>
  <c r="AA128" i="7"/>
  <c r="Z128" i="7"/>
  <c r="Y128" i="7"/>
  <c r="X128" i="7"/>
  <c r="W128" i="7"/>
  <c r="W130" i="7" s="1"/>
  <c r="V128" i="7"/>
  <c r="U128" i="7"/>
  <c r="N128" i="7"/>
  <c r="AF127" i="7"/>
  <c r="AE127" i="7"/>
  <c r="AD127" i="7"/>
  <c r="AC127" i="7"/>
  <c r="AB127" i="7"/>
  <c r="AA127" i="7"/>
  <c r="Z127" i="7"/>
  <c r="Y127" i="7"/>
  <c r="X127" i="7"/>
  <c r="W127" i="7"/>
  <c r="V127" i="7"/>
  <c r="U127" i="7"/>
  <c r="AF126" i="7"/>
  <c r="AE126" i="7"/>
  <c r="AD126" i="7"/>
  <c r="AC126" i="7"/>
  <c r="AB126" i="7"/>
  <c r="AA126" i="7"/>
  <c r="Z126" i="7"/>
  <c r="Y126" i="7"/>
  <c r="Y130" i="7" s="1"/>
  <c r="X126" i="7"/>
  <c r="W126" i="7"/>
  <c r="V126" i="7"/>
  <c r="U126" i="7"/>
  <c r="N126" i="7"/>
  <c r="AF125" i="7"/>
  <c r="AE125" i="7"/>
  <c r="AD125" i="7"/>
  <c r="AC125" i="7"/>
  <c r="AB125" i="7"/>
  <c r="AA125" i="7"/>
  <c r="Z125" i="7"/>
  <c r="Y125" i="7"/>
  <c r="X125" i="7"/>
  <c r="W125" i="7"/>
  <c r="V125" i="7"/>
  <c r="U125" i="7"/>
  <c r="AG125" i="7" s="1"/>
  <c r="N125" i="7"/>
  <c r="AF124" i="7"/>
  <c r="AE124" i="7"/>
  <c r="AD124" i="7"/>
  <c r="AD130" i="7" s="1"/>
  <c r="AC124" i="7"/>
  <c r="AB124" i="7"/>
  <c r="AB130" i="7" s="1"/>
  <c r="AA124" i="7"/>
  <c r="Z124" i="7"/>
  <c r="Y124" i="7"/>
  <c r="X124" i="7"/>
  <c r="W124" i="7"/>
  <c r="V124" i="7"/>
  <c r="U124" i="7"/>
  <c r="AD122" i="7"/>
  <c r="AC122" i="7"/>
  <c r="V122" i="7"/>
  <c r="U122" i="7"/>
  <c r="M122" i="7"/>
  <c r="L122" i="7"/>
  <c r="K122" i="7"/>
  <c r="J122" i="7"/>
  <c r="I122" i="7"/>
  <c r="H122" i="7"/>
  <c r="H131" i="7" s="1"/>
  <c r="G122" i="7"/>
  <c r="F122" i="7"/>
  <c r="F131" i="7" s="1"/>
  <c r="E122" i="7"/>
  <c r="D122" i="7"/>
  <c r="C122" i="7"/>
  <c r="B122" i="7"/>
  <c r="AF121" i="7"/>
  <c r="AE121" i="7"/>
  <c r="AD121" i="7"/>
  <c r="AC121" i="7"/>
  <c r="AB121" i="7"/>
  <c r="AA121" i="7"/>
  <c r="AA122" i="7" s="1"/>
  <c r="Z121" i="7"/>
  <c r="Y121" i="7"/>
  <c r="X121" i="7"/>
  <c r="W121" i="7"/>
  <c r="V121" i="7"/>
  <c r="U121" i="7"/>
  <c r="N121" i="7"/>
  <c r="AF120" i="7"/>
  <c r="AF122" i="7" s="1"/>
  <c r="AF131" i="7" s="1"/>
  <c r="AE120" i="7"/>
  <c r="AE122" i="7" s="1"/>
  <c r="AE131" i="7" s="1"/>
  <c r="AD120" i="7"/>
  <c r="AC120" i="7"/>
  <c r="AB120" i="7"/>
  <c r="AB122" i="7" s="1"/>
  <c r="AB131" i="7" s="1"/>
  <c r="AA120" i="7"/>
  <c r="Z120" i="7"/>
  <c r="Z122" i="7" s="1"/>
  <c r="Y120" i="7"/>
  <c r="Y122" i="7" s="1"/>
  <c r="Y131" i="7" s="1"/>
  <c r="X120" i="7"/>
  <c r="X122" i="7" s="1"/>
  <c r="X131" i="7" s="1"/>
  <c r="W120" i="7"/>
  <c r="W122" i="7" s="1"/>
  <c r="W131" i="7" s="1"/>
  <c r="V120" i="7"/>
  <c r="U120" i="7"/>
  <c r="N120" i="7"/>
  <c r="L116" i="7"/>
  <c r="J116" i="7"/>
  <c r="G116" i="7"/>
  <c r="E116" i="7"/>
  <c r="D116" i="7"/>
  <c r="B116" i="7"/>
  <c r="AF115" i="7"/>
  <c r="AE115" i="7"/>
  <c r="AD115" i="7"/>
  <c r="AC115" i="7"/>
  <c r="AB115" i="7"/>
  <c r="AA115" i="7"/>
  <c r="Z115" i="7"/>
  <c r="Y115" i="7"/>
  <c r="X115" i="7"/>
  <c r="W115" i="7"/>
  <c r="V115" i="7"/>
  <c r="U115" i="7"/>
  <c r="AG115" i="7" s="1"/>
  <c r="N115" i="7"/>
  <c r="AJ115" i="7" s="1"/>
  <c r="AF114" i="7"/>
  <c r="AE114" i="7"/>
  <c r="AD114" i="7"/>
  <c r="AC114" i="7"/>
  <c r="AB114" i="7"/>
  <c r="AA114" i="7"/>
  <c r="Z114" i="7"/>
  <c r="Y114" i="7"/>
  <c r="X114" i="7"/>
  <c r="W114" i="7"/>
  <c r="V114" i="7"/>
  <c r="U114" i="7"/>
  <c r="N114" i="7"/>
  <c r="AF113" i="7"/>
  <c r="AE113" i="7"/>
  <c r="AD113" i="7"/>
  <c r="AC113" i="7"/>
  <c r="AB113" i="7"/>
  <c r="AA113" i="7"/>
  <c r="Z113" i="7"/>
  <c r="Y113" i="7"/>
  <c r="X113" i="7"/>
  <c r="W113" i="7"/>
  <c r="V113" i="7"/>
  <c r="AG113" i="7" s="1"/>
  <c r="U113" i="7"/>
  <c r="N113" i="7"/>
  <c r="AF112" i="7"/>
  <c r="AE112" i="7"/>
  <c r="AD112" i="7"/>
  <c r="AC112" i="7"/>
  <c r="AB112" i="7"/>
  <c r="AA112" i="7"/>
  <c r="Z112" i="7"/>
  <c r="Y112" i="7"/>
  <c r="X112" i="7"/>
  <c r="W112" i="7"/>
  <c r="AG112" i="7" s="1"/>
  <c r="V112" i="7"/>
  <c r="U112" i="7"/>
  <c r="N112" i="7"/>
  <c r="AF111" i="7"/>
  <c r="AE111" i="7"/>
  <c r="AD111" i="7"/>
  <c r="AC111" i="7"/>
  <c r="AB111" i="7"/>
  <c r="AA111" i="7"/>
  <c r="Z111" i="7"/>
  <c r="Y111" i="7"/>
  <c r="X111" i="7"/>
  <c r="W111" i="7"/>
  <c r="V111" i="7"/>
  <c r="U111" i="7"/>
  <c r="N111" i="7"/>
  <c r="AF110" i="7"/>
  <c r="AE110" i="7"/>
  <c r="AD110" i="7"/>
  <c r="AC110" i="7"/>
  <c r="AB110" i="7"/>
  <c r="AA110" i="7"/>
  <c r="Z110" i="7"/>
  <c r="Y110" i="7"/>
  <c r="AG110" i="7" s="1"/>
  <c r="X110" i="7"/>
  <c r="W110" i="7"/>
  <c r="V110" i="7"/>
  <c r="U110" i="7"/>
  <c r="N110" i="7"/>
  <c r="AF109" i="7"/>
  <c r="AE109" i="7"/>
  <c r="AD109" i="7"/>
  <c r="AC109" i="7"/>
  <c r="AB109" i="7"/>
  <c r="AA109" i="7"/>
  <c r="Z109" i="7"/>
  <c r="Y109" i="7"/>
  <c r="X109" i="7"/>
  <c r="W109" i="7"/>
  <c r="V109" i="7"/>
  <c r="U109" i="7"/>
  <c r="N109" i="7"/>
  <c r="AF108" i="7"/>
  <c r="AE108" i="7"/>
  <c r="AD108" i="7"/>
  <c r="AC108" i="7"/>
  <c r="AB108" i="7"/>
  <c r="AA108" i="7"/>
  <c r="Z108" i="7"/>
  <c r="Y108" i="7"/>
  <c r="X108" i="7"/>
  <c r="W108" i="7"/>
  <c r="V108" i="7"/>
  <c r="U108" i="7"/>
  <c r="N108" i="7"/>
  <c r="AF107" i="7"/>
  <c r="AE107" i="7"/>
  <c r="AD107" i="7"/>
  <c r="AC107" i="7"/>
  <c r="AB107" i="7"/>
  <c r="AA107" i="7"/>
  <c r="Z107" i="7"/>
  <c r="Y107" i="7"/>
  <c r="X107" i="7"/>
  <c r="W107" i="7"/>
  <c r="V107" i="7"/>
  <c r="U107" i="7"/>
  <c r="AG107" i="7" s="1"/>
  <c r="N107" i="7"/>
  <c r="AF106" i="7"/>
  <c r="AE106" i="7"/>
  <c r="AD106" i="7"/>
  <c r="AC106" i="7"/>
  <c r="AB106" i="7"/>
  <c r="AA106" i="7"/>
  <c r="Z106" i="7"/>
  <c r="Y106" i="7"/>
  <c r="X106" i="7"/>
  <c r="W106" i="7"/>
  <c r="V106" i="7"/>
  <c r="U106" i="7"/>
  <c r="AG106" i="7" s="1"/>
  <c r="N106" i="7"/>
  <c r="AJ106" i="7" s="1"/>
  <c r="AF105" i="7"/>
  <c r="AE105" i="7"/>
  <c r="AD105" i="7"/>
  <c r="AC105" i="7"/>
  <c r="AB105" i="7"/>
  <c r="AA105" i="7"/>
  <c r="Z105" i="7"/>
  <c r="Y105" i="7"/>
  <c r="AG105" i="7" s="1"/>
  <c r="X105" i="7"/>
  <c r="W105" i="7"/>
  <c r="V105" i="7"/>
  <c r="U105" i="7"/>
  <c r="N105" i="7"/>
  <c r="AF104" i="7"/>
  <c r="AE104" i="7"/>
  <c r="AD104" i="7"/>
  <c r="AC104" i="7"/>
  <c r="AB104" i="7"/>
  <c r="AA104" i="7"/>
  <c r="Z104" i="7"/>
  <c r="Y104" i="7"/>
  <c r="AG104" i="7" s="1"/>
  <c r="X104" i="7"/>
  <c r="W104" i="7"/>
  <c r="V104" i="7"/>
  <c r="U104" i="7"/>
  <c r="N104" i="7"/>
  <c r="AF103" i="7"/>
  <c r="AE103" i="7"/>
  <c r="AD103" i="7"/>
  <c r="AC103" i="7"/>
  <c r="AB103" i="7"/>
  <c r="AA103" i="7"/>
  <c r="Z103" i="7"/>
  <c r="Y103" i="7"/>
  <c r="X103" i="7"/>
  <c r="AG103" i="7" s="1"/>
  <c r="W103" i="7"/>
  <c r="V103" i="7"/>
  <c r="U103" i="7"/>
  <c r="N103" i="7"/>
  <c r="AF102" i="7"/>
  <c r="AE102" i="7"/>
  <c r="AD102" i="7"/>
  <c r="AC102" i="7"/>
  <c r="AB102" i="7"/>
  <c r="AA102" i="7"/>
  <c r="Z102" i="7"/>
  <c r="Y102" i="7"/>
  <c r="AG102" i="7" s="1"/>
  <c r="X102" i="7"/>
  <c r="W102" i="7"/>
  <c r="V102" i="7"/>
  <c r="U102" i="7"/>
  <c r="N102" i="7"/>
  <c r="AF101" i="7"/>
  <c r="AE101" i="7"/>
  <c r="AD101" i="7"/>
  <c r="AC101" i="7"/>
  <c r="AB101" i="7"/>
  <c r="AA101" i="7"/>
  <c r="Z101" i="7"/>
  <c r="Y101" i="7"/>
  <c r="X101" i="7"/>
  <c r="W101" i="7"/>
  <c r="V101" i="7"/>
  <c r="U101" i="7"/>
  <c r="AG101" i="7" s="1"/>
  <c r="N101" i="7"/>
  <c r="AF100" i="7"/>
  <c r="AE100" i="7"/>
  <c r="AD100" i="7"/>
  <c r="AC100" i="7"/>
  <c r="AB100" i="7"/>
  <c r="AA100" i="7"/>
  <c r="Z100" i="7"/>
  <c r="Y100" i="7"/>
  <c r="X100" i="7"/>
  <c r="W100" i="7"/>
  <c r="V100" i="7"/>
  <c r="U100" i="7"/>
  <c r="AG100" i="7" s="1"/>
  <c r="N100" i="7"/>
  <c r="AF99" i="7"/>
  <c r="AE99" i="7"/>
  <c r="AD99" i="7"/>
  <c r="AC99" i="7"/>
  <c r="AB99" i="7"/>
  <c r="AA99" i="7"/>
  <c r="Z99" i="7"/>
  <c r="Y99" i="7"/>
  <c r="X99" i="7"/>
  <c r="W99" i="7"/>
  <c r="V99" i="7"/>
  <c r="U99" i="7"/>
  <c r="AG99" i="7" s="1"/>
  <c r="N99" i="7"/>
  <c r="AJ99" i="7" s="1"/>
  <c r="AF98" i="7"/>
  <c r="AE98" i="7"/>
  <c r="AD98" i="7"/>
  <c r="AC98" i="7"/>
  <c r="AB98" i="7"/>
  <c r="AA98" i="7"/>
  <c r="Z98" i="7"/>
  <c r="Y98" i="7"/>
  <c r="X98" i="7"/>
  <c r="W98" i="7"/>
  <c r="V98" i="7"/>
  <c r="U98" i="7"/>
  <c r="N98" i="7"/>
  <c r="AF97" i="7"/>
  <c r="AE97" i="7"/>
  <c r="AD97" i="7"/>
  <c r="AC97" i="7"/>
  <c r="AB97" i="7"/>
  <c r="AA97" i="7"/>
  <c r="Z97" i="7"/>
  <c r="Y97" i="7"/>
  <c r="X97" i="7"/>
  <c r="W97" i="7"/>
  <c r="V97" i="7"/>
  <c r="AG97" i="7" s="1"/>
  <c r="U97" i="7"/>
  <c r="N97" i="7"/>
  <c r="AF96" i="7"/>
  <c r="AE96" i="7"/>
  <c r="AD96" i="7"/>
  <c r="AC96" i="7"/>
  <c r="AB96" i="7"/>
  <c r="AA96" i="7"/>
  <c r="Z96" i="7"/>
  <c r="Y96" i="7"/>
  <c r="X96" i="7"/>
  <c r="W96" i="7"/>
  <c r="AG96" i="7" s="1"/>
  <c r="V96" i="7"/>
  <c r="U96" i="7"/>
  <c r="N96" i="7"/>
  <c r="AJ96" i="7" s="1"/>
  <c r="AF95" i="7"/>
  <c r="AE95" i="7"/>
  <c r="AD95" i="7"/>
  <c r="AC95" i="7"/>
  <c r="AB95" i="7"/>
  <c r="AA95" i="7"/>
  <c r="Z95" i="7"/>
  <c r="Y95" i="7"/>
  <c r="X95" i="7"/>
  <c r="W95" i="7"/>
  <c r="V95" i="7"/>
  <c r="U95" i="7"/>
  <c r="N95" i="7"/>
  <c r="AF94" i="7"/>
  <c r="AE94" i="7"/>
  <c r="AD94" i="7"/>
  <c r="AC94" i="7"/>
  <c r="AB94" i="7"/>
  <c r="AA94" i="7"/>
  <c r="Z94" i="7"/>
  <c r="Y94" i="7"/>
  <c r="X94" i="7"/>
  <c r="W94" i="7"/>
  <c r="V94" i="7"/>
  <c r="U94" i="7"/>
  <c r="N94" i="7"/>
  <c r="AF93" i="7"/>
  <c r="AE93" i="7"/>
  <c r="AD93" i="7"/>
  <c r="AC93" i="7"/>
  <c r="AB93" i="7"/>
  <c r="AA93" i="7"/>
  <c r="Z93" i="7"/>
  <c r="Y93" i="7"/>
  <c r="X93" i="7"/>
  <c r="W93" i="7"/>
  <c r="V93" i="7"/>
  <c r="U93" i="7"/>
  <c r="N93" i="7"/>
  <c r="AF92" i="7"/>
  <c r="AE92" i="7"/>
  <c r="AD92" i="7"/>
  <c r="AC92" i="7"/>
  <c r="AB92" i="7"/>
  <c r="AA92" i="7"/>
  <c r="Z92" i="7"/>
  <c r="Y92" i="7"/>
  <c r="X92" i="7"/>
  <c r="W92" i="7"/>
  <c r="V92" i="7"/>
  <c r="U92" i="7"/>
  <c r="N92" i="7"/>
  <c r="AF91" i="7"/>
  <c r="AE91" i="7"/>
  <c r="AD91" i="7"/>
  <c r="AC91" i="7"/>
  <c r="AB91" i="7"/>
  <c r="AA91" i="7"/>
  <c r="Z91" i="7"/>
  <c r="Y91" i="7"/>
  <c r="X91" i="7"/>
  <c r="W91" i="7"/>
  <c r="V91" i="7"/>
  <c r="U91" i="7"/>
  <c r="N91" i="7"/>
  <c r="AF90" i="7"/>
  <c r="AE90" i="7"/>
  <c r="AD90" i="7"/>
  <c r="AC90" i="7"/>
  <c r="AB90" i="7"/>
  <c r="AA90" i="7"/>
  <c r="Z90" i="7"/>
  <c r="Y90" i="7"/>
  <c r="X90" i="7"/>
  <c r="W90" i="7"/>
  <c r="V90" i="7"/>
  <c r="U90" i="7"/>
  <c r="AG90" i="7" s="1"/>
  <c r="N90" i="7"/>
  <c r="AJ90" i="7" s="1"/>
  <c r="AF89" i="7"/>
  <c r="AE89" i="7"/>
  <c r="AD89" i="7"/>
  <c r="AC89" i="7"/>
  <c r="AB89" i="7"/>
  <c r="AA89" i="7"/>
  <c r="Z89" i="7"/>
  <c r="Y89" i="7"/>
  <c r="AG89" i="7" s="1"/>
  <c r="X89" i="7"/>
  <c r="W89" i="7"/>
  <c r="V89" i="7"/>
  <c r="U89" i="7"/>
  <c r="N89" i="7"/>
  <c r="AF88" i="7"/>
  <c r="AE88" i="7"/>
  <c r="AD88" i="7"/>
  <c r="AC88" i="7"/>
  <c r="AB88" i="7"/>
  <c r="AA88" i="7"/>
  <c r="Z88" i="7"/>
  <c r="Y88" i="7"/>
  <c r="AG88" i="7" s="1"/>
  <c r="X88" i="7"/>
  <c r="W88" i="7"/>
  <c r="V88" i="7"/>
  <c r="U88" i="7"/>
  <c r="N88" i="7"/>
  <c r="AA87" i="7"/>
  <c r="M87" i="7"/>
  <c r="M116" i="7" s="1"/>
  <c r="L87" i="7"/>
  <c r="K87" i="7"/>
  <c r="J87" i="7"/>
  <c r="I87" i="7"/>
  <c r="H87" i="7"/>
  <c r="G87" i="7"/>
  <c r="F87" i="7"/>
  <c r="E87" i="7"/>
  <c r="D87" i="7"/>
  <c r="C87" i="7"/>
  <c r="N87" i="7" s="1"/>
  <c r="B87" i="7"/>
  <c r="AF86" i="7"/>
  <c r="AF87" i="7" s="1"/>
  <c r="AE86" i="7"/>
  <c r="AD86" i="7"/>
  <c r="AC86" i="7"/>
  <c r="AB86" i="7"/>
  <c r="AA86" i="7"/>
  <c r="Z86" i="7"/>
  <c r="Y86" i="7"/>
  <c r="X86" i="7"/>
  <c r="W86" i="7"/>
  <c r="V86" i="7"/>
  <c r="U86" i="7"/>
  <c r="N86" i="7"/>
  <c r="AF85" i="7"/>
  <c r="AE85" i="7"/>
  <c r="AD85" i="7"/>
  <c r="AC85" i="7"/>
  <c r="AB85" i="7"/>
  <c r="AA85" i="7"/>
  <c r="Z85" i="7"/>
  <c r="Y85" i="7"/>
  <c r="X85" i="7"/>
  <c r="W85" i="7"/>
  <c r="V85" i="7"/>
  <c r="AG85" i="7" s="1"/>
  <c r="U85" i="7"/>
  <c r="N85" i="7"/>
  <c r="AF84" i="7"/>
  <c r="AE84" i="7"/>
  <c r="AD84" i="7"/>
  <c r="AC84" i="7"/>
  <c r="AB84" i="7"/>
  <c r="AA84" i="7"/>
  <c r="Z84" i="7"/>
  <c r="Y84" i="7"/>
  <c r="X84" i="7"/>
  <c r="W84" i="7"/>
  <c r="AG84" i="7" s="1"/>
  <c r="V84" i="7"/>
  <c r="U84" i="7"/>
  <c r="N84" i="7"/>
  <c r="AF83" i="7"/>
  <c r="AE83" i="7"/>
  <c r="AD83" i="7"/>
  <c r="AC83" i="7"/>
  <c r="AC87" i="7" s="1"/>
  <c r="AB83" i="7"/>
  <c r="AA83" i="7"/>
  <c r="Z83" i="7"/>
  <c r="Y83" i="7"/>
  <c r="X83" i="7"/>
  <c r="AG83" i="7" s="1"/>
  <c r="W83" i="7"/>
  <c r="V83" i="7"/>
  <c r="U83" i="7"/>
  <c r="U87" i="7" s="1"/>
  <c r="N83" i="7"/>
  <c r="AF82" i="7"/>
  <c r="AE82" i="7"/>
  <c r="AD82" i="7"/>
  <c r="AC82" i="7"/>
  <c r="AB82" i="7"/>
  <c r="AB87" i="7" s="1"/>
  <c r="AA82" i="7"/>
  <c r="Z82" i="7"/>
  <c r="Z87" i="7" s="1"/>
  <c r="Y82" i="7"/>
  <c r="X82" i="7"/>
  <c r="W82" i="7"/>
  <c r="V82" i="7"/>
  <c r="U82" i="7"/>
  <c r="N82" i="7"/>
  <c r="AF80" i="7"/>
  <c r="AE80" i="7"/>
  <c r="AD80" i="7"/>
  <c r="AC80" i="7"/>
  <c r="AB80" i="7"/>
  <c r="AA80" i="7"/>
  <c r="Z80" i="7"/>
  <c r="Y80" i="7"/>
  <c r="X80" i="7"/>
  <c r="W80" i="7"/>
  <c r="V80" i="7"/>
  <c r="U80" i="7"/>
  <c r="N80" i="7"/>
  <c r="AF79" i="7"/>
  <c r="AE79" i="7"/>
  <c r="AD79" i="7"/>
  <c r="AC79" i="7"/>
  <c r="AB79" i="7"/>
  <c r="AA79" i="7"/>
  <c r="Z79" i="7"/>
  <c r="Y79" i="7"/>
  <c r="X79" i="7"/>
  <c r="W79" i="7"/>
  <c r="V79" i="7"/>
  <c r="U79" i="7"/>
  <c r="N79" i="7"/>
  <c r="AF78" i="7"/>
  <c r="AE78" i="7"/>
  <c r="AD78" i="7"/>
  <c r="AC78" i="7"/>
  <c r="AB78" i="7"/>
  <c r="AA78" i="7"/>
  <c r="Z78" i="7"/>
  <c r="Y78" i="7"/>
  <c r="X78" i="7"/>
  <c r="W78" i="7"/>
  <c r="V78" i="7"/>
  <c r="U78" i="7"/>
  <c r="AG78" i="7" s="1"/>
  <c r="N78" i="7"/>
  <c r="AJ78" i="7" s="1"/>
  <c r="AF77" i="7"/>
  <c r="AE77" i="7"/>
  <c r="AD77" i="7"/>
  <c r="AC77" i="7"/>
  <c r="AB77" i="7"/>
  <c r="AA77" i="7"/>
  <c r="Z77" i="7"/>
  <c r="Y77" i="7"/>
  <c r="X77" i="7"/>
  <c r="W77" i="7"/>
  <c r="V77" i="7"/>
  <c r="U77" i="7"/>
  <c r="N77" i="7"/>
  <c r="AE76" i="7"/>
  <c r="AD76" i="7"/>
  <c r="Y76" i="7"/>
  <c r="V76" i="7"/>
  <c r="U76" i="7"/>
  <c r="N76" i="7"/>
  <c r="AF75" i="7"/>
  <c r="AE75" i="7"/>
  <c r="AD75" i="7"/>
  <c r="AC75" i="7"/>
  <c r="AB75" i="7"/>
  <c r="AA75" i="7"/>
  <c r="Z75" i="7"/>
  <c r="Y75" i="7"/>
  <c r="X75" i="7"/>
  <c r="W75" i="7"/>
  <c r="V75" i="7"/>
  <c r="AG75" i="7" s="1"/>
  <c r="U75" i="7"/>
  <c r="N75" i="7"/>
  <c r="V74" i="7"/>
  <c r="U74" i="7"/>
  <c r="AG74" i="7" s="1"/>
  <c r="N74" i="7"/>
  <c r="AJ74" i="7" s="1"/>
  <c r="Y73" i="7"/>
  <c r="X73" i="7"/>
  <c r="W73" i="7"/>
  <c r="V73" i="7"/>
  <c r="M73" i="7"/>
  <c r="L73" i="7"/>
  <c r="K73" i="7"/>
  <c r="J73" i="7"/>
  <c r="I73" i="7"/>
  <c r="I116" i="7" s="1"/>
  <c r="H73" i="7"/>
  <c r="H116" i="7" s="1"/>
  <c r="G73" i="7"/>
  <c r="F73" i="7"/>
  <c r="F116" i="7" s="1"/>
  <c r="E73" i="7"/>
  <c r="D73" i="7"/>
  <c r="C73" i="7"/>
  <c r="B73" i="7"/>
  <c r="AF72" i="7"/>
  <c r="AE72" i="7"/>
  <c r="AD72" i="7"/>
  <c r="AC72" i="7"/>
  <c r="AB72" i="7"/>
  <c r="AA72" i="7"/>
  <c r="Z72" i="7"/>
  <c r="Y72" i="7"/>
  <c r="X72" i="7"/>
  <c r="W72" i="7"/>
  <c r="V72" i="7"/>
  <c r="U72" i="7"/>
  <c r="AG72" i="7" s="1"/>
  <c r="N72" i="7"/>
  <c r="AF71" i="7"/>
  <c r="AE71" i="7"/>
  <c r="AD71" i="7"/>
  <c r="AC71" i="7"/>
  <c r="AB71" i="7"/>
  <c r="AA71" i="7"/>
  <c r="AA73" i="7" s="1"/>
  <c r="Z71" i="7"/>
  <c r="Y71" i="7"/>
  <c r="X71" i="7"/>
  <c r="W71" i="7"/>
  <c r="V71" i="7"/>
  <c r="U71" i="7"/>
  <c r="N71" i="7"/>
  <c r="AF70" i="7"/>
  <c r="AF138" i="7" s="1"/>
  <c r="AE70" i="7"/>
  <c r="AE138" i="7" s="1"/>
  <c r="AD70" i="7"/>
  <c r="AD138" i="7" s="1"/>
  <c r="AC70" i="7"/>
  <c r="AB70" i="7"/>
  <c r="AB138" i="7" s="1"/>
  <c r="AA70" i="7"/>
  <c r="AA138" i="7" s="1"/>
  <c r="Z70" i="7"/>
  <c r="Z138" i="7" s="1"/>
  <c r="Y70" i="7"/>
  <c r="X70" i="7"/>
  <c r="X138" i="7" s="1"/>
  <c r="W70" i="7"/>
  <c r="W138" i="7" s="1"/>
  <c r="V70" i="7"/>
  <c r="V138" i="7" s="1"/>
  <c r="U70" i="7"/>
  <c r="N70" i="7"/>
  <c r="N138" i="7" s="1"/>
  <c r="AG69" i="7"/>
  <c r="N69" i="7"/>
  <c r="AJ69" i="7" s="1"/>
  <c r="AJ68" i="7"/>
  <c r="AG68" i="7"/>
  <c r="N68" i="7"/>
  <c r="AG67" i="7"/>
  <c r="AJ67" i="7" s="1"/>
  <c r="N67" i="7"/>
  <c r="AF62" i="7"/>
  <c r="AE62" i="7"/>
  <c r="AD62" i="7"/>
  <c r="AC62" i="7"/>
  <c r="AB62" i="7"/>
  <c r="AA62" i="7"/>
  <c r="Z62" i="7"/>
  <c r="Y62" i="7"/>
  <c r="X62" i="7"/>
  <c r="W62" i="7"/>
  <c r="V62" i="7"/>
  <c r="U62" i="7"/>
  <c r="N62" i="7"/>
  <c r="AA61" i="7"/>
  <c r="M61" i="7"/>
  <c r="L61" i="7"/>
  <c r="K61" i="7"/>
  <c r="J61" i="7"/>
  <c r="I61" i="7"/>
  <c r="H61" i="7"/>
  <c r="G61" i="7"/>
  <c r="F61" i="7"/>
  <c r="E61" i="7"/>
  <c r="D61" i="7"/>
  <c r="C61" i="7"/>
  <c r="N61" i="7" s="1"/>
  <c r="B61" i="7"/>
  <c r="AF60" i="7"/>
  <c r="AE60" i="7"/>
  <c r="AD60" i="7"/>
  <c r="AC60" i="7"/>
  <c r="AB60" i="7"/>
  <c r="AA60" i="7"/>
  <c r="Z60" i="7"/>
  <c r="Y60" i="7"/>
  <c r="X60" i="7"/>
  <c r="W60" i="7"/>
  <c r="V60" i="7"/>
  <c r="U60" i="7"/>
  <c r="AG60" i="7" s="1"/>
  <c r="N60" i="7"/>
  <c r="AF59" i="7"/>
  <c r="AF61" i="7" s="1"/>
  <c r="AE59" i="7"/>
  <c r="AD59" i="7"/>
  <c r="AC59" i="7"/>
  <c r="AB59" i="7"/>
  <c r="AA59" i="7"/>
  <c r="Z59" i="7"/>
  <c r="Y59" i="7"/>
  <c r="Y61" i="7" s="1"/>
  <c r="X59" i="7"/>
  <c r="W59" i="7"/>
  <c r="V59" i="7"/>
  <c r="U59" i="7"/>
  <c r="N59" i="7"/>
  <c r="AF58" i="7"/>
  <c r="AE58" i="7"/>
  <c r="AE61" i="7" s="1"/>
  <c r="AD58" i="7"/>
  <c r="AD61" i="7" s="1"/>
  <c r="AC58" i="7"/>
  <c r="AB58" i="7"/>
  <c r="AB61" i="7" s="1"/>
  <c r="AA58" i="7"/>
  <c r="Z58" i="7"/>
  <c r="Z61" i="7" s="1"/>
  <c r="Y58" i="7"/>
  <c r="X58" i="7"/>
  <c r="W58" i="7"/>
  <c r="V58" i="7"/>
  <c r="V61" i="7" s="1"/>
  <c r="U58" i="7"/>
  <c r="N58" i="7"/>
  <c r="AA56" i="7"/>
  <c r="Z56" i="7"/>
  <c r="M56" i="7"/>
  <c r="L56" i="7"/>
  <c r="K56" i="7"/>
  <c r="F56" i="7"/>
  <c r="E56" i="7"/>
  <c r="D56" i="7"/>
  <c r="C56" i="7"/>
  <c r="AF55" i="7"/>
  <c r="AE55" i="7"/>
  <c r="AD55" i="7"/>
  <c r="AC55" i="7"/>
  <c r="AB55" i="7"/>
  <c r="AA55" i="7"/>
  <c r="Z55" i="7"/>
  <c r="Y55" i="7"/>
  <c r="X55" i="7"/>
  <c r="W55" i="7"/>
  <c r="V55" i="7"/>
  <c r="U55" i="7"/>
  <c r="AG55" i="7" s="1"/>
  <c r="M55" i="7"/>
  <c r="L55" i="7"/>
  <c r="K55" i="7"/>
  <c r="J55" i="7"/>
  <c r="J56" i="7" s="1"/>
  <c r="I55" i="7"/>
  <c r="I56" i="7" s="1"/>
  <c r="H55" i="7"/>
  <c r="H56" i="7" s="1"/>
  <c r="G55" i="7"/>
  <c r="G56" i="7" s="1"/>
  <c r="F55" i="7"/>
  <c r="E55" i="7"/>
  <c r="D55" i="7"/>
  <c r="C55" i="7"/>
  <c r="B55" i="7"/>
  <c r="AJ54" i="7"/>
  <c r="AG54" i="7"/>
  <c r="N54" i="7"/>
  <c r="AG53" i="7"/>
  <c r="N53" i="7"/>
  <c r="AG52" i="7"/>
  <c r="N52" i="7"/>
  <c r="AF50" i="7"/>
  <c r="AE50" i="7"/>
  <c r="AD50" i="7"/>
  <c r="AC50" i="7"/>
  <c r="AB50" i="7"/>
  <c r="AA50" i="7"/>
  <c r="Z50" i="7"/>
  <c r="Y50" i="7"/>
  <c r="AG50" i="7" s="1"/>
  <c r="X50" i="7"/>
  <c r="W50" i="7"/>
  <c r="V50" i="7"/>
  <c r="U50" i="7"/>
  <c r="N50" i="7"/>
  <c r="AJ50" i="7" s="1"/>
  <c r="AF49" i="7"/>
  <c r="AE49" i="7"/>
  <c r="AD49" i="7"/>
  <c r="AC49" i="7"/>
  <c r="AB49" i="7"/>
  <c r="AA49" i="7"/>
  <c r="Z49" i="7"/>
  <c r="Y49" i="7"/>
  <c r="X49" i="7"/>
  <c r="W49" i="7"/>
  <c r="V49" i="7"/>
  <c r="U49" i="7"/>
  <c r="N49" i="7"/>
  <c r="AF48" i="7"/>
  <c r="AE48" i="7"/>
  <c r="AD48" i="7"/>
  <c r="AC48" i="7"/>
  <c r="AB48" i="7"/>
  <c r="AA48" i="7"/>
  <c r="Z48" i="7"/>
  <c r="Y48" i="7"/>
  <c r="X48" i="7"/>
  <c r="W48" i="7"/>
  <c r="V48" i="7"/>
  <c r="U48" i="7"/>
  <c r="N48" i="7"/>
  <c r="AF47" i="7"/>
  <c r="AE47" i="7"/>
  <c r="AD47" i="7"/>
  <c r="AC47" i="7"/>
  <c r="AB47" i="7"/>
  <c r="AA47" i="7"/>
  <c r="Z47" i="7"/>
  <c r="Y47" i="7"/>
  <c r="X47" i="7"/>
  <c r="W47" i="7"/>
  <c r="V47" i="7"/>
  <c r="U47" i="7"/>
  <c r="N47" i="7"/>
  <c r="AF46" i="7"/>
  <c r="AE46" i="7"/>
  <c r="AD46" i="7"/>
  <c r="AC46" i="7"/>
  <c r="AB46" i="7"/>
  <c r="AA46" i="7"/>
  <c r="Z46" i="7"/>
  <c r="Y46" i="7"/>
  <c r="X46" i="7"/>
  <c r="W46" i="7"/>
  <c r="V46" i="7"/>
  <c r="U46" i="7"/>
  <c r="AG46" i="7" s="1"/>
  <c r="N46" i="7"/>
  <c r="AJ46" i="7" s="1"/>
  <c r="AF45" i="7"/>
  <c r="AE45" i="7"/>
  <c r="AD45" i="7"/>
  <c r="AC45" i="7"/>
  <c r="AB45" i="7"/>
  <c r="AA45" i="7"/>
  <c r="Z45" i="7"/>
  <c r="Y45" i="7"/>
  <c r="AG45" i="7" s="1"/>
  <c r="X45" i="7"/>
  <c r="W45" i="7"/>
  <c r="V45" i="7"/>
  <c r="U45" i="7"/>
  <c r="N45" i="7"/>
  <c r="AF44" i="7"/>
  <c r="AF56" i="7" s="1"/>
  <c r="AE44" i="7"/>
  <c r="AD44" i="7"/>
  <c r="AC44" i="7"/>
  <c r="AB44" i="7"/>
  <c r="AB56" i="7" s="1"/>
  <c r="AA44" i="7"/>
  <c r="Z44" i="7"/>
  <c r="Y44" i="7"/>
  <c r="X44" i="7"/>
  <c r="X56" i="7" s="1"/>
  <c r="W44" i="7"/>
  <c r="V44" i="7"/>
  <c r="U44" i="7"/>
  <c r="N44" i="7"/>
  <c r="AF42" i="7"/>
  <c r="AE42" i="7"/>
  <c r="AD42" i="7"/>
  <c r="AC42" i="7"/>
  <c r="AB42" i="7"/>
  <c r="AA42" i="7"/>
  <c r="Z42" i="7"/>
  <c r="Y42" i="7"/>
  <c r="AG42" i="7" s="1"/>
  <c r="X42" i="7"/>
  <c r="W42" i="7"/>
  <c r="V42" i="7"/>
  <c r="U42" i="7"/>
  <c r="N42" i="7"/>
  <c r="AF41" i="7"/>
  <c r="AE41" i="7"/>
  <c r="AD41" i="7"/>
  <c r="AC41" i="7"/>
  <c r="AB41" i="7"/>
  <c r="AA41" i="7"/>
  <c r="Z41" i="7"/>
  <c r="Y41" i="7"/>
  <c r="AG41" i="7" s="1"/>
  <c r="X41" i="7"/>
  <c r="W41" i="7"/>
  <c r="V41" i="7"/>
  <c r="U41" i="7"/>
  <c r="N41" i="7"/>
  <c r="AF40" i="7"/>
  <c r="AE40" i="7"/>
  <c r="AD40" i="7"/>
  <c r="AC40" i="7"/>
  <c r="AB40" i="7"/>
  <c r="AA40" i="7"/>
  <c r="Z40" i="7"/>
  <c r="Y40" i="7"/>
  <c r="X40" i="7"/>
  <c r="W40" i="7"/>
  <c r="V40" i="7"/>
  <c r="U40" i="7"/>
  <c r="N40" i="7"/>
  <c r="AF39" i="7"/>
  <c r="AE39" i="7"/>
  <c r="AD39" i="7"/>
  <c r="AC39" i="7"/>
  <c r="AB39" i="7"/>
  <c r="AA39" i="7"/>
  <c r="Z39" i="7"/>
  <c r="Y39" i="7"/>
  <c r="X39" i="7"/>
  <c r="W39" i="7"/>
  <c r="V39" i="7"/>
  <c r="U39" i="7"/>
  <c r="N39" i="7"/>
  <c r="AF38" i="7"/>
  <c r="AE38" i="7"/>
  <c r="AD38" i="7"/>
  <c r="AC38" i="7"/>
  <c r="AB38" i="7"/>
  <c r="AA38" i="7"/>
  <c r="Z38" i="7"/>
  <c r="Y38" i="7"/>
  <c r="X38" i="7"/>
  <c r="W38" i="7"/>
  <c r="V38" i="7"/>
  <c r="U38" i="7"/>
  <c r="AG38" i="7" s="1"/>
  <c r="N38" i="7"/>
  <c r="X37" i="7"/>
  <c r="K37" i="7"/>
  <c r="J37" i="7"/>
  <c r="J63" i="7" s="1"/>
  <c r="I37" i="7"/>
  <c r="I63" i="7" s="1"/>
  <c r="C37" i="7"/>
  <c r="B37" i="7"/>
  <c r="AF36" i="7"/>
  <c r="AE36" i="7"/>
  <c r="AD36" i="7"/>
  <c r="AC36" i="7"/>
  <c r="AB36" i="7"/>
  <c r="AA36" i="7"/>
  <c r="Z36" i="7"/>
  <c r="Y36" i="7"/>
  <c r="X36" i="7"/>
  <c r="W36" i="7"/>
  <c r="V36" i="7"/>
  <c r="U36" i="7"/>
  <c r="M36" i="7"/>
  <c r="L36" i="7"/>
  <c r="K36" i="7"/>
  <c r="J36" i="7"/>
  <c r="I36" i="7"/>
  <c r="H36" i="7"/>
  <c r="H37" i="7" s="1"/>
  <c r="H63" i="7" s="1"/>
  <c r="G36" i="7"/>
  <c r="F36" i="7"/>
  <c r="N36" i="7" s="1"/>
  <c r="E36" i="7"/>
  <c r="D36" i="7"/>
  <c r="C36" i="7"/>
  <c r="B36" i="7"/>
  <c r="AG35" i="7"/>
  <c r="AG140" i="7" s="1"/>
  <c r="N35" i="7"/>
  <c r="AG34" i="7"/>
  <c r="N34" i="7"/>
  <c r="N139" i="7" s="1"/>
  <c r="AG33" i="7"/>
  <c r="N33" i="7"/>
  <c r="N137" i="7" s="1"/>
  <c r="AF31" i="7"/>
  <c r="AE31" i="7"/>
  <c r="AD31" i="7"/>
  <c r="AC31" i="7"/>
  <c r="AB31" i="7"/>
  <c r="AA31" i="7"/>
  <c r="Z31" i="7"/>
  <c r="Y31" i="7"/>
  <c r="AG31" i="7" s="1"/>
  <c r="X31" i="7"/>
  <c r="W31" i="7"/>
  <c r="V31" i="7"/>
  <c r="U31" i="7"/>
  <c r="N31" i="7"/>
  <c r="AF30" i="7"/>
  <c r="AE30" i="7"/>
  <c r="AD30" i="7"/>
  <c r="AC30" i="7"/>
  <c r="AB30" i="7"/>
  <c r="AA30" i="7"/>
  <c r="Z30" i="7"/>
  <c r="Y30" i="7"/>
  <c r="X30" i="7"/>
  <c r="W30" i="7"/>
  <c r="AG30" i="7" s="1"/>
  <c r="V30" i="7"/>
  <c r="U30" i="7"/>
  <c r="N30" i="7"/>
  <c r="AF29" i="7"/>
  <c r="AE29" i="7"/>
  <c r="AD29" i="7"/>
  <c r="AC29" i="7"/>
  <c r="AB29" i="7"/>
  <c r="AA29" i="7"/>
  <c r="Z29" i="7"/>
  <c r="Y29" i="7"/>
  <c r="AG29" i="7" s="1"/>
  <c r="X29" i="7"/>
  <c r="W29" i="7"/>
  <c r="V29" i="7"/>
  <c r="U29" i="7"/>
  <c r="N29" i="7"/>
  <c r="AF28" i="7"/>
  <c r="AE28" i="7"/>
  <c r="AD28" i="7"/>
  <c r="AC28" i="7"/>
  <c r="AB28" i="7"/>
  <c r="AA28" i="7"/>
  <c r="Z28" i="7"/>
  <c r="Y28" i="7"/>
  <c r="AG28" i="7" s="1"/>
  <c r="X28" i="7"/>
  <c r="W28" i="7"/>
  <c r="V28" i="7"/>
  <c r="U28" i="7"/>
  <c r="N28" i="7"/>
  <c r="AC27" i="7"/>
  <c r="AB27" i="7"/>
  <c r="U27" i="7"/>
  <c r="M27" i="7"/>
  <c r="M37" i="7" s="1"/>
  <c r="M63" i="7" s="1"/>
  <c r="L27" i="7"/>
  <c r="L37" i="7" s="1"/>
  <c r="L63" i="7" s="1"/>
  <c r="K27" i="7"/>
  <c r="J27" i="7"/>
  <c r="I27" i="7"/>
  <c r="H27" i="7"/>
  <c r="G27" i="7"/>
  <c r="F27" i="7"/>
  <c r="E27" i="7"/>
  <c r="D27" i="7"/>
  <c r="D37" i="7" s="1"/>
  <c r="D63" i="7" s="1"/>
  <c r="C27" i="7"/>
  <c r="B27" i="7"/>
  <c r="AF26" i="7"/>
  <c r="AE26" i="7"/>
  <c r="AD26" i="7"/>
  <c r="AC26" i="7"/>
  <c r="AB26" i="7"/>
  <c r="AA26" i="7"/>
  <c r="Z26" i="7"/>
  <c r="Y26" i="7"/>
  <c r="X26" i="7"/>
  <c r="W26" i="7"/>
  <c r="AG26" i="7" s="1"/>
  <c r="V26" i="7"/>
  <c r="U26" i="7"/>
  <c r="N26" i="7"/>
  <c r="AJ26" i="7" s="1"/>
  <c r="AF25" i="7"/>
  <c r="AE25" i="7"/>
  <c r="AE27" i="7" s="1"/>
  <c r="AD25" i="7"/>
  <c r="AC25" i="7"/>
  <c r="AB25" i="7"/>
  <c r="AA25" i="7"/>
  <c r="Z25" i="7"/>
  <c r="Y25" i="7"/>
  <c r="X25" i="7"/>
  <c r="AG25" i="7" s="1"/>
  <c r="W25" i="7"/>
  <c r="W27" i="7" s="1"/>
  <c r="V25" i="7"/>
  <c r="U25" i="7"/>
  <c r="N25" i="7"/>
  <c r="AF24" i="7"/>
  <c r="AF27" i="7" s="1"/>
  <c r="AE24" i="7"/>
  <c r="AD24" i="7"/>
  <c r="AD27" i="7" s="1"/>
  <c r="AD37" i="7" s="1"/>
  <c r="AC24" i="7"/>
  <c r="AB24" i="7"/>
  <c r="AA24" i="7"/>
  <c r="AA27" i="7" s="1"/>
  <c r="Z24" i="7"/>
  <c r="Z27" i="7" s="1"/>
  <c r="Y24" i="7"/>
  <c r="Y27" i="7" s="1"/>
  <c r="X24" i="7"/>
  <c r="X27" i="7" s="1"/>
  <c r="W24" i="7"/>
  <c r="V24" i="7"/>
  <c r="V27" i="7" s="1"/>
  <c r="U24" i="7"/>
  <c r="N24" i="7"/>
  <c r="AF22" i="7"/>
  <c r="AE22" i="7"/>
  <c r="AD22" i="7"/>
  <c r="AC22" i="7"/>
  <c r="AB22" i="7"/>
  <c r="AA22" i="7"/>
  <c r="Z22" i="7"/>
  <c r="Y22" i="7"/>
  <c r="X22" i="7"/>
  <c r="W22" i="7"/>
  <c r="V22" i="7"/>
  <c r="U22" i="7"/>
  <c r="N22" i="7"/>
  <c r="AF21" i="7"/>
  <c r="AE21" i="7"/>
  <c r="AD21" i="7"/>
  <c r="AC21" i="7"/>
  <c r="AB21" i="7"/>
  <c r="AA21" i="7"/>
  <c r="Z21" i="7"/>
  <c r="Y21" i="7"/>
  <c r="X21" i="7"/>
  <c r="W21" i="7"/>
  <c r="V21" i="7"/>
  <c r="U21" i="7"/>
  <c r="N21" i="7"/>
  <c r="AF20" i="7"/>
  <c r="AE20" i="7"/>
  <c r="AD20" i="7"/>
  <c r="AC20" i="7"/>
  <c r="AB20" i="7"/>
  <c r="AA20" i="7"/>
  <c r="Z20" i="7"/>
  <c r="Y20" i="7"/>
  <c r="X20" i="7"/>
  <c r="W20" i="7"/>
  <c r="V20" i="7"/>
  <c r="U20" i="7"/>
  <c r="AG20" i="7" s="1"/>
  <c r="N20" i="7"/>
  <c r="AJ20" i="7" s="1"/>
  <c r="AF19" i="7"/>
  <c r="AF37" i="7" s="1"/>
  <c r="AE19" i="7"/>
  <c r="AD19" i="7"/>
  <c r="AC19" i="7"/>
  <c r="AB19" i="7"/>
  <c r="AA19" i="7"/>
  <c r="Z19" i="7"/>
  <c r="Y19" i="7"/>
  <c r="Y37" i="7" s="1"/>
  <c r="X19" i="7"/>
  <c r="W19" i="7"/>
  <c r="V19" i="7"/>
  <c r="U19" i="7"/>
  <c r="N19" i="7"/>
  <c r="AF16" i="7"/>
  <c r="AE16" i="7"/>
  <c r="AD16" i="7"/>
  <c r="L16" i="7"/>
  <c r="K16" i="7"/>
  <c r="J16" i="7"/>
  <c r="J64" i="7" s="1"/>
  <c r="J117" i="7" s="1"/>
  <c r="J132" i="7" s="1"/>
  <c r="D16" i="7"/>
  <c r="C16" i="7"/>
  <c r="B16" i="7"/>
  <c r="AF15" i="7"/>
  <c r="AE15" i="7"/>
  <c r="AD15" i="7"/>
  <c r="AC15" i="7"/>
  <c r="AB15" i="7"/>
  <c r="AA15" i="7"/>
  <c r="Z15" i="7"/>
  <c r="Y15" i="7"/>
  <c r="X15" i="7"/>
  <c r="W15" i="7"/>
  <c r="V15" i="7"/>
  <c r="U15" i="7"/>
  <c r="AG15" i="7" s="1"/>
  <c r="N15" i="7"/>
  <c r="AE14" i="7"/>
  <c r="AD14" i="7"/>
  <c r="W14" i="7"/>
  <c r="W16" i="7" s="1"/>
  <c r="V14" i="7"/>
  <c r="V16" i="7" s="1"/>
  <c r="U14" i="7"/>
  <c r="M14" i="7"/>
  <c r="M16" i="7" s="1"/>
  <c r="L14" i="7"/>
  <c r="K14" i="7"/>
  <c r="J14" i="7"/>
  <c r="I14" i="7"/>
  <c r="I16" i="7" s="1"/>
  <c r="I64" i="7" s="1"/>
  <c r="I117" i="7" s="1"/>
  <c r="H14" i="7"/>
  <c r="H16" i="7" s="1"/>
  <c r="G14" i="7"/>
  <c r="G16" i="7" s="1"/>
  <c r="F14" i="7"/>
  <c r="F16" i="7" s="1"/>
  <c r="E14" i="7"/>
  <c r="E16" i="7" s="1"/>
  <c r="D14" i="7"/>
  <c r="C14" i="7"/>
  <c r="B14" i="7"/>
  <c r="AF13" i="7"/>
  <c r="AE13" i="7"/>
  <c r="AD13" i="7"/>
  <c r="AC13" i="7"/>
  <c r="AB13" i="7"/>
  <c r="AA13" i="7"/>
  <c r="Z13" i="7"/>
  <c r="Y13" i="7"/>
  <c r="AG13" i="7" s="1"/>
  <c r="X13" i="7"/>
  <c r="W13" i="7"/>
  <c r="V13" i="7"/>
  <c r="U13" i="7"/>
  <c r="N13" i="7"/>
  <c r="AF12" i="7"/>
  <c r="AF14" i="7" s="1"/>
  <c r="AE12" i="7"/>
  <c r="AD12" i="7"/>
  <c r="AC12" i="7"/>
  <c r="AC14" i="7" s="1"/>
  <c r="AB12" i="7"/>
  <c r="AB14" i="7" s="1"/>
  <c r="AA12" i="7"/>
  <c r="Z12" i="7"/>
  <c r="Z14" i="7" s="1"/>
  <c r="Z16" i="7" s="1"/>
  <c r="Y12" i="7"/>
  <c r="X12" i="7"/>
  <c r="X14" i="7" s="1"/>
  <c r="X16" i="7" s="1"/>
  <c r="W12" i="7"/>
  <c r="V12" i="7"/>
  <c r="U12" i="7"/>
  <c r="N12" i="7"/>
  <c r="L142" i="6"/>
  <c r="K142" i="6"/>
  <c r="F142" i="6"/>
  <c r="M140" i="6"/>
  <c r="L140" i="6"/>
  <c r="K140" i="6"/>
  <c r="J140" i="6"/>
  <c r="I140" i="6"/>
  <c r="H140" i="6"/>
  <c r="G140" i="6"/>
  <c r="F140" i="6"/>
  <c r="E140" i="6"/>
  <c r="E142" i="6" s="1"/>
  <c r="D140" i="6"/>
  <c r="C140" i="6"/>
  <c r="B140" i="6"/>
  <c r="M139" i="6"/>
  <c r="L139" i="6"/>
  <c r="K139" i="6"/>
  <c r="J139" i="6"/>
  <c r="J142" i="6" s="1"/>
  <c r="I139" i="6"/>
  <c r="H139" i="6"/>
  <c r="G139" i="6"/>
  <c r="G142" i="6" s="1"/>
  <c r="F139" i="6"/>
  <c r="E139" i="6"/>
  <c r="D139" i="6"/>
  <c r="C139" i="6"/>
  <c r="B139" i="6"/>
  <c r="AF138" i="6"/>
  <c r="AE138" i="6"/>
  <c r="Z138" i="6"/>
  <c r="Y138" i="6"/>
  <c r="X138" i="6"/>
  <c r="W138" i="6"/>
  <c r="M138" i="6"/>
  <c r="L138" i="6"/>
  <c r="K138" i="6"/>
  <c r="J138" i="6"/>
  <c r="I138" i="6"/>
  <c r="H138" i="6"/>
  <c r="G138" i="6"/>
  <c r="F138" i="6"/>
  <c r="E138" i="6"/>
  <c r="D138" i="6"/>
  <c r="C138" i="6"/>
  <c r="B138" i="6"/>
  <c r="M137" i="6"/>
  <c r="M142" i="6" s="1"/>
  <c r="L137" i="6"/>
  <c r="K137" i="6"/>
  <c r="J137" i="6"/>
  <c r="I137" i="6"/>
  <c r="H137" i="6"/>
  <c r="G137" i="6"/>
  <c r="F137" i="6"/>
  <c r="E137" i="6"/>
  <c r="D137" i="6"/>
  <c r="D142" i="6" s="1"/>
  <c r="C137" i="6"/>
  <c r="C142" i="6" s="1"/>
  <c r="B137" i="6"/>
  <c r="M131" i="6"/>
  <c r="H131" i="6"/>
  <c r="F131" i="6"/>
  <c r="AF130" i="6"/>
  <c r="Y130" i="6"/>
  <c r="M130" i="6"/>
  <c r="L130" i="6"/>
  <c r="L131" i="6" s="1"/>
  <c r="K130" i="6"/>
  <c r="K131" i="6" s="1"/>
  <c r="J130" i="6"/>
  <c r="I130" i="6"/>
  <c r="H130" i="6"/>
  <c r="G130" i="6"/>
  <c r="F130" i="6"/>
  <c r="E130" i="6"/>
  <c r="E131" i="6" s="1"/>
  <c r="D130" i="6"/>
  <c r="D131" i="6" s="1"/>
  <c r="C130" i="6"/>
  <c r="C131" i="6" s="1"/>
  <c r="B130" i="6"/>
  <c r="AF129" i="6"/>
  <c r="AE129" i="6"/>
  <c r="AD129" i="6"/>
  <c r="AC129" i="6"/>
  <c r="AB129" i="6"/>
  <c r="AA129" i="6"/>
  <c r="Z129" i="6"/>
  <c r="Y129" i="6"/>
  <c r="X129" i="6"/>
  <c r="W129" i="6"/>
  <c r="V129" i="6"/>
  <c r="U129" i="6"/>
  <c r="N129" i="6"/>
  <c r="AF128" i="6"/>
  <c r="AE128" i="6"/>
  <c r="AD128" i="6"/>
  <c r="AC128" i="6"/>
  <c r="AB128" i="6"/>
  <c r="AA128" i="6"/>
  <c r="Z128" i="6"/>
  <c r="Y128" i="6"/>
  <c r="X128" i="6"/>
  <c r="X130" i="6" s="1"/>
  <c r="W128" i="6"/>
  <c r="V128" i="6"/>
  <c r="U128" i="6"/>
  <c r="N128" i="6"/>
  <c r="AF127" i="6"/>
  <c r="AE127" i="6"/>
  <c r="AD127" i="6"/>
  <c r="AC127" i="6"/>
  <c r="AB127" i="6"/>
  <c r="AA127" i="6"/>
  <c r="Z127" i="6"/>
  <c r="Y127" i="6"/>
  <c r="X127" i="6"/>
  <c r="W127" i="6"/>
  <c r="V127" i="6"/>
  <c r="U127" i="6"/>
  <c r="AF126" i="6"/>
  <c r="AE126" i="6"/>
  <c r="AD126" i="6"/>
  <c r="AC126" i="6"/>
  <c r="AB126" i="6"/>
  <c r="AA126" i="6"/>
  <c r="Z126" i="6"/>
  <c r="Z130" i="6" s="1"/>
  <c r="Y126" i="6"/>
  <c r="X126" i="6"/>
  <c r="W126" i="6"/>
  <c r="V126" i="6"/>
  <c r="U126" i="6"/>
  <c r="N126" i="6"/>
  <c r="AF125" i="6"/>
  <c r="AE125" i="6"/>
  <c r="AD125" i="6"/>
  <c r="AC125" i="6"/>
  <c r="AB125" i="6"/>
  <c r="AA125" i="6"/>
  <c r="Z125" i="6"/>
  <c r="Y125" i="6"/>
  <c r="X125" i="6"/>
  <c r="W125" i="6"/>
  <c r="V125" i="6"/>
  <c r="U125" i="6"/>
  <c r="N125" i="6"/>
  <c r="AF124" i="6"/>
  <c r="AE124" i="6"/>
  <c r="AD124" i="6"/>
  <c r="AC124" i="6"/>
  <c r="AB124" i="6"/>
  <c r="AA124" i="6"/>
  <c r="Z124" i="6"/>
  <c r="Y124" i="6"/>
  <c r="X124" i="6"/>
  <c r="W124" i="6"/>
  <c r="V124" i="6"/>
  <c r="U124" i="6"/>
  <c r="AE122" i="6"/>
  <c r="AD122" i="6"/>
  <c r="W122" i="6"/>
  <c r="V122" i="6"/>
  <c r="M122" i="6"/>
  <c r="L122" i="6"/>
  <c r="K122" i="6"/>
  <c r="J122" i="6"/>
  <c r="J131" i="6" s="1"/>
  <c r="I122" i="6"/>
  <c r="I131" i="6" s="1"/>
  <c r="H122" i="6"/>
  <c r="G122" i="6"/>
  <c r="G131" i="6" s="1"/>
  <c r="F122" i="6"/>
  <c r="E122" i="6"/>
  <c r="D122" i="6"/>
  <c r="C122" i="6"/>
  <c r="B122" i="6"/>
  <c r="AF121" i="6"/>
  <c r="AE121" i="6"/>
  <c r="AD121" i="6"/>
  <c r="AC121" i="6"/>
  <c r="AB121" i="6"/>
  <c r="AB122" i="6" s="1"/>
  <c r="AA121" i="6"/>
  <c r="Z121" i="6"/>
  <c r="Y121" i="6"/>
  <c r="X121" i="6"/>
  <c r="W121" i="6"/>
  <c r="V121" i="6"/>
  <c r="U121" i="6"/>
  <c r="N121" i="6"/>
  <c r="AF120" i="6"/>
  <c r="AF122" i="6" s="1"/>
  <c r="AE120" i="6"/>
  <c r="AD120" i="6"/>
  <c r="AC120" i="6"/>
  <c r="AC122" i="6" s="1"/>
  <c r="AB120" i="6"/>
  <c r="AA120" i="6"/>
  <c r="AA122" i="6" s="1"/>
  <c r="Z120" i="6"/>
  <c r="Z122" i="6" s="1"/>
  <c r="Y120" i="6"/>
  <c r="Y122" i="6" s="1"/>
  <c r="Y131" i="6" s="1"/>
  <c r="X120" i="6"/>
  <c r="X122" i="6" s="1"/>
  <c r="W120" i="6"/>
  <c r="V120" i="6"/>
  <c r="U120" i="6"/>
  <c r="N120" i="6"/>
  <c r="M116" i="6"/>
  <c r="L116" i="6"/>
  <c r="K116" i="6"/>
  <c r="D116" i="6"/>
  <c r="C116" i="6"/>
  <c r="AF115" i="6"/>
  <c r="AE115" i="6"/>
  <c r="AD115" i="6"/>
  <c r="AC115" i="6"/>
  <c r="AB115" i="6"/>
  <c r="AA115" i="6"/>
  <c r="Z115" i="6"/>
  <c r="Y115" i="6"/>
  <c r="X115" i="6"/>
  <c r="W115" i="6"/>
  <c r="V115" i="6"/>
  <c r="U115" i="6"/>
  <c r="AG115" i="6" s="1"/>
  <c r="N115" i="6"/>
  <c r="AF114" i="6"/>
  <c r="AE114" i="6"/>
  <c r="AD114" i="6"/>
  <c r="AC114" i="6"/>
  <c r="AB114" i="6"/>
  <c r="AA114" i="6"/>
  <c r="Z114" i="6"/>
  <c r="Y114" i="6"/>
  <c r="X114" i="6"/>
  <c r="W114" i="6"/>
  <c r="V114" i="6"/>
  <c r="AG114" i="6" s="1"/>
  <c r="U114" i="6"/>
  <c r="N114" i="6"/>
  <c r="AF113" i="6"/>
  <c r="AE113" i="6"/>
  <c r="AD113" i="6"/>
  <c r="AC113" i="6"/>
  <c r="AB113" i="6"/>
  <c r="AA113" i="6"/>
  <c r="Z113" i="6"/>
  <c r="Y113" i="6"/>
  <c r="X113" i="6"/>
  <c r="W113" i="6"/>
  <c r="V113" i="6"/>
  <c r="U113" i="6"/>
  <c r="N113" i="6"/>
  <c r="AF112" i="6"/>
  <c r="AE112" i="6"/>
  <c r="AD112" i="6"/>
  <c r="AC112" i="6"/>
  <c r="AB112" i="6"/>
  <c r="AA112" i="6"/>
  <c r="Z112" i="6"/>
  <c r="Y112" i="6"/>
  <c r="X112" i="6"/>
  <c r="W112" i="6"/>
  <c r="V112" i="6"/>
  <c r="U112" i="6"/>
  <c r="N112" i="6"/>
  <c r="AF111" i="6"/>
  <c r="AE111" i="6"/>
  <c r="AD111" i="6"/>
  <c r="AC111" i="6"/>
  <c r="AB111" i="6"/>
  <c r="AA111" i="6"/>
  <c r="Z111" i="6"/>
  <c r="Y111" i="6"/>
  <c r="AG111" i="6" s="1"/>
  <c r="AJ111" i="6" s="1"/>
  <c r="X111" i="6"/>
  <c r="W111" i="6"/>
  <c r="V111" i="6"/>
  <c r="U111" i="6"/>
  <c r="N111" i="6"/>
  <c r="AF110" i="6"/>
  <c r="AE110" i="6"/>
  <c r="AD110" i="6"/>
  <c r="AC110" i="6"/>
  <c r="AB110" i="6"/>
  <c r="AA110" i="6"/>
  <c r="Z110" i="6"/>
  <c r="Y110" i="6"/>
  <c r="X110" i="6"/>
  <c r="W110" i="6"/>
  <c r="V110" i="6"/>
  <c r="U110" i="6"/>
  <c r="N110" i="6"/>
  <c r="AF109" i="6"/>
  <c r="AE109" i="6"/>
  <c r="AD109" i="6"/>
  <c r="AC109" i="6"/>
  <c r="AB109" i="6"/>
  <c r="AA109" i="6"/>
  <c r="Z109" i="6"/>
  <c r="Y109" i="6"/>
  <c r="X109" i="6"/>
  <c r="W109" i="6"/>
  <c r="V109" i="6"/>
  <c r="U109" i="6"/>
  <c r="N109" i="6"/>
  <c r="AF108" i="6"/>
  <c r="AE108" i="6"/>
  <c r="AD108" i="6"/>
  <c r="AC108" i="6"/>
  <c r="AB108" i="6"/>
  <c r="AA108" i="6"/>
  <c r="Z108" i="6"/>
  <c r="Y108" i="6"/>
  <c r="X108" i="6"/>
  <c r="W108" i="6"/>
  <c r="V108" i="6"/>
  <c r="U108" i="6"/>
  <c r="N108" i="6"/>
  <c r="AF107" i="6"/>
  <c r="AE107" i="6"/>
  <c r="AD107" i="6"/>
  <c r="AC107" i="6"/>
  <c r="AB107" i="6"/>
  <c r="AA107" i="6"/>
  <c r="Z107" i="6"/>
  <c r="Y107" i="6"/>
  <c r="X107" i="6"/>
  <c r="W107" i="6"/>
  <c r="V107" i="6"/>
  <c r="U107" i="6"/>
  <c r="N107" i="6"/>
  <c r="AF106" i="6"/>
  <c r="AE106" i="6"/>
  <c r="AD106" i="6"/>
  <c r="AC106" i="6"/>
  <c r="AB106" i="6"/>
  <c r="AA106" i="6"/>
  <c r="Z106" i="6"/>
  <c r="Y106" i="6"/>
  <c r="X106" i="6"/>
  <c r="W106" i="6"/>
  <c r="V106" i="6"/>
  <c r="AG106" i="6" s="1"/>
  <c r="U106" i="6"/>
  <c r="N106" i="6"/>
  <c r="AF105" i="6"/>
  <c r="AE105" i="6"/>
  <c r="AD105" i="6"/>
  <c r="AC105" i="6"/>
  <c r="AB105" i="6"/>
  <c r="AA105" i="6"/>
  <c r="Z105" i="6"/>
  <c r="Y105" i="6"/>
  <c r="X105" i="6"/>
  <c r="W105" i="6"/>
  <c r="AG105" i="6" s="1"/>
  <c r="V105" i="6"/>
  <c r="U105" i="6"/>
  <c r="N105" i="6"/>
  <c r="AJ105" i="6" s="1"/>
  <c r="AF104" i="6"/>
  <c r="AE104" i="6"/>
  <c r="AD104" i="6"/>
  <c r="AC104" i="6"/>
  <c r="AB104" i="6"/>
  <c r="AA104" i="6"/>
  <c r="Z104" i="6"/>
  <c r="Y104" i="6"/>
  <c r="X104" i="6"/>
  <c r="W104" i="6"/>
  <c r="V104" i="6"/>
  <c r="U104" i="6"/>
  <c r="N104" i="6"/>
  <c r="AF103" i="6"/>
  <c r="AE103" i="6"/>
  <c r="AD103" i="6"/>
  <c r="AC103" i="6"/>
  <c r="AB103" i="6"/>
  <c r="AA103" i="6"/>
  <c r="Z103" i="6"/>
  <c r="Y103" i="6"/>
  <c r="X103" i="6"/>
  <c r="W103" i="6"/>
  <c r="V103" i="6"/>
  <c r="U103" i="6"/>
  <c r="N103" i="6"/>
  <c r="AF102" i="6"/>
  <c r="AE102" i="6"/>
  <c r="AD102" i="6"/>
  <c r="AC102" i="6"/>
  <c r="AB102" i="6"/>
  <c r="AA102" i="6"/>
  <c r="Z102" i="6"/>
  <c r="Y102" i="6"/>
  <c r="X102" i="6"/>
  <c r="W102" i="6"/>
  <c r="V102" i="6"/>
  <c r="U102" i="6"/>
  <c r="N102" i="6"/>
  <c r="AF101" i="6"/>
  <c r="AE101" i="6"/>
  <c r="AD101" i="6"/>
  <c r="AC101" i="6"/>
  <c r="AB101" i="6"/>
  <c r="AA101" i="6"/>
  <c r="Z101" i="6"/>
  <c r="Y101" i="6"/>
  <c r="X101" i="6"/>
  <c r="W101" i="6"/>
  <c r="V101" i="6"/>
  <c r="U101" i="6"/>
  <c r="N101" i="6"/>
  <c r="AF100" i="6"/>
  <c r="AE100" i="6"/>
  <c r="AD100" i="6"/>
  <c r="AC100" i="6"/>
  <c r="AB100" i="6"/>
  <c r="AA100" i="6"/>
  <c r="Z100" i="6"/>
  <c r="Y100" i="6"/>
  <c r="X100" i="6"/>
  <c r="W100" i="6"/>
  <c r="V100" i="6"/>
  <c r="U100" i="6"/>
  <c r="N100" i="6"/>
  <c r="AF99" i="6"/>
  <c r="AE99" i="6"/>
  <c r="AD99" i="6"/>
  <c r="AC99" i="6"/>
  <c r="AB99" i="6"/>
  <c r="AA99" i="6"/>
  <c r="Z99" i="6"/>
  <c r="Y99" i="6"/>
  <c r="X99" i="6"/>
  <c r="W99" i="6"/>
  <c r="V99" i="6"/>
  <c r="U99" i="6"/>
  <c r="N99" i="6"/>
  <c r="AF98" i="6"/>
  <c r="AE98" i="6"/>
  <c r="AD98" i="6"/>
  <c r="AC98" i="6"/>
  <c r="AB98" i="6"/>
  <c r="AA98" i="6"/>
  <c r="Z98" i="6"/>
  <c r="Y98" i="6"/>
  <c r="X98" i="6"/>
  <c r="W98" i="6"/>
  <c r="V98" i="6"/>
  <c r="AG98" i="6" s="1"/>
  <c r="U98" i="6"/>
  <c r="N98" i="6"/>
  <c r="AF97" i="6"/>
  <c r="AE97" i="6"/>
  <c r="AD97" i="6"/>
  <c r="AC97" i="6"/>
  <c r="AB97" i="6"/>
  <c r="AA97" i="6"/>
  <c r="Z97" i="6"/>
  <c r="Y97" i="6"/>
  <c r="X97" i="6"/>
  <c r="W97" i="6"/>
  <c r="V97" i="6"/>
  <c r="U97" i="6"/>
  <c r="N97" i="6"/>
  <c r="AF96" i="6"/>
  <c r="AE96" i="6"/>
  <c r="AD96" i="6"/>
  <c r="AC96" i="6"/>
  <c r="AB96" i="6"/>
  <c r="AA96" i="6"/>
  <c r="Z96" i="6"/>
  <c r="Y96" i="6"/>
  <c r="X96" i="6"/>
  <c r="W96" i="6"/>
  <c r="V96" i="6"/>
  <c r="U96" i="6"/>
  <c r="N96" i="6"/>
  <c r="AF95" i="6"/>
  <c r="AE95" i="6"/>
  <c r="AD95" i="6"/>
  <c r="AC95" i="6"/>
  <c r="AB95" i="6"/>
  <c r="AA95" i="6"/>
  <c r="Z95" i="6"/>
  <c r="Y95" i="6"/>
  <c r="X95" i="6"/>
  <c r="W95" i="6"/>
  <c r="V95" i="6"/>
  <c r="U95" i="6"/>
  <c r="N95" i="6"/>
  <c r="AF94" i="6"/>
  <c r="AE94" i="6"/>
  <c r="AD94" i="6"/>
  <c r="AC94" i="6"/>
  <c r="AB94" i="6"/>
  <c r="AA94" i="6"/>
  <c r="Z94" i="6"/>
  <c r="Y94" i="6"/>
  <c r="X94" i="6"/>
  <c r="W94" i="6"/>
  <c r="V94" i="6"/>
  <c r="U94" i="6"/>
  <c r="N94" i="6"/>
  <c r="AF93" i="6"/>
  <c r="AE93" i="6"/>
  <c r="AD93" i="6"/>
  <c r="AC93" i="6"/>
  <c r="AB93" i="6"/>
  <c r="AA93" i="6"/>
  <c r="Z93" i="6"/>
  <c r="Y93" i="6"/>
  <c r="X93" i="6"/>
  <c r="W93" i="6"/>
  <c r="V93" i="6"/>
  <c r="U93" i="6"/>
  <c r="N93" i="6"/>
  <c r="AF92" i="6"/>
  <c r="AE92" i="6"/>
  <c r="AD92" i="6"/>
  <c r="AC92" i="6"/>
  <c r="AB92" i="6"/>
  <c r="AA92" i="6"/>
  <c r="Z92" i="6"/>
  <c r="Y92" i="6"/>
  <c r="X92" i="6"/>
  <c r="W92" i="6"/>
  <c r="V92" i="6"/>
  <c r="U92" i="6"/>
  <c r="N92" i="6"/>
  <c r="AF91" i="6"/>
  <c r="AE91" i="6"/>
  <c r="AD91" i="6"/>
  <c r="AC91" i="6"/>
  <c r="AB91" i="6"/>
  <c r="AA91" i="6"/>
  <c r="Z91" i="6"/>
  <c r="Y91" i="6"/>
  <c r="X91" i="6"/>
  <c r="W91" i="6"/>
  <c r="V91" i="6"/>
  <c r="U91" i="6"/>
  <c r="N91" i="6"/>
  <c r="AF90" i="6"/>
  <c r="AE90" i="6"/>
  <c r="AD90" i="6"/>
  <c r="AC90" i="6"/>
  <c r="AB90" i="6"/>
  <c r="AA90" i="6"/>
  <c r="Z90" i="6"/>
  <c r="Y90" i="6"/>
  <c r="X90" i="6"/>
  <c r="W90" i="6"/>
  <c r="V90" i="6"/>
  <c r="AG90" i="6" s="1"/>
  <c r="U90" i="6"/>
  <c r="N90" i="6"/>
  <c r="AF89" i="6"/>
  <c r="AE89" i="6"/>
  <c r="AD89" i="6"/>
  <c r="AC89" i="6"/>
  <c r="AB89" i="6"/>
  <c r="AA89" i="6"/>
  <c r="Z89" i="6"/>
  <c r="Y89" i="6"/>
  <c r="X89" i="6"/>
  <c r="W89" i="6"/>
  <c r="AG89" i="6" s="1"/>
  <c r="V89" i="6"/>
  <c r="U89" i="6"/>
  <c r="N89" i="6"/>
  <c r="AF88" i="6"/>
  <c r="AE88" i="6"/>
  <c r="AD88" i="6"/>
  <c r="AC88" i="6"/>
  <c r="AB88" i="6"/>
  <c r="AA88" i="6"/>
  <c r="Z88" i="6"/>
  <c r="Y88" i="6"/>
  <c r="X88" i="6"/>
  <c r="W88" i="6"/>
  <c r="V88" i="6"/>
  <c r="U88" i="6"/>
  <c r="N88" i="6"/>
  <c r="AA87" i="6"/>
  <c r="Z87" i="6"/>
  <c r="M87" i="6"/>
  <c r="L87" i="6"/>
  <c r="K87" i="6"/>
  <c r="J87" i="6"/>
  <c r="I87" i="6"/>
  <c r="H87" i="6"/>
  <c r="G87" i="6"/>
  <c r="F87" i="6"/>
  <c r="E87" i="6"/>
  <c r="N87" i="6" s="1"/>
  <c r="D87" i="6"/>
  <c r="C87" i="6"/>
  <c r="B87" i="6"/>
  <c r="AF86" i="6"/>
  <c r="AE86" i="6"/>
  <c r="AD86" i="6"/>
  <c r="AC86" i="6"/>
  <c r="AB86" i="6"/>
  <c r="AA86" i="6"/>
  <c r="Z86" i="6"/>
  <c r="Y86" i="6"/>
  <c r="Y87" i="6" s="1"/>
  <c r="X86" i="6"/>
  <c r="W86" i="6"/>
  <c r="V86" i="6"/>
  <c r="U86" i="6"/>
  <c r="N86" i="6"/>
  <c r="AF85" i="6"/>
  <c r="AE85" i="6"/>
  <c r="AD85" i="6"/>
  <c r="AC85" i="6"/>
  <c r="AB85" i="6"/>
  <c r="AA85" i="6"/>
  <c r="Z85" i="6"/>
  <c r="Y85" i="6"/>
  <c r="X85" i="6"/>
  <c r="W85" i="6"/>
  <c r="AG85" i="6" s="1"/>
  <c r="V85" i="6"/>
  <c r="U85" i="6"/>
  <c r="N85" i="6"/>
  <c r="AJ85" i="6" s="1"/>
  <c r="AF84" i="6"/>
  <c r="AE84" i="6"/>
  <c r="AD84" i="6"/>
  <c r="AC84" i="6"/>
  <c r="AB84" i="6"/>
  <c r="AA84" i="6"/>
  <c r="Z84" i="6"/>
  <c r="Y84" i="6"/>
  <c r="X84" i="6"/>
  <c r="AG84" i="6" s="1"/>
  <c r="W84" i="6"/>
  <c r="V84" i="6"/>
  <c r="U84" i="6"/>
  <c r="N84" i="6"/>
  <c r="AF83" i="6"/>
  <c r="AF87" i="6" s="1"/>
  <c r="AE83" i="6"/>
  <c r="AD83" i="6"/>
  <c r="AD87" i="6" s="1"/>
  <c r="AC83" i="6"/>
  <c r="AB83" i="6"/>
  <c r="AA83" i="6"/>
  <c r="Z83" i="6"/>
  <c r="Y83" i="6"/>
  <c r="X83" i="6"/>
  <c r="X87" i="6" s="1"/>
  <c r="W83" i="6"/>
  <c r="V83" i="6"/>
  <c r="V87" i="6" s="1"/>
  <c r="U83" i="6"/>
  <c r="N83" i="6"/>
  <c r="AF82" i="6"/>
  <c r="AE82" i="6"/>
  <c r="AD82" i="6"/>
  <c r="AC82" i="6"/>
  <c r="AC87" i="6" s="1"/>
  <c r="AB82" i="6"/>
  <c r="AA82" i="6"/>
  <c r="Z82" i="6"/>
  <c r="Y82" i="6"/>
  <c r="X82" i="6"/>
  <c r="W82" i="6"/>
  <c r="V82" i="6"/>
  <c r="U82" i="6"/>
  <c r="N82" i="6"/>
  <c r="AF80" i="6"/>
  <c r="AE80" i="6"/>
  <c r="AD80" i="6"/>
  <c r="AC80" i="6"/>
  <c r="AB80" i="6"/>
  <c r="AA80" i="6"/>
  <c r="Z80" i="6"/>
  <c r="Y80" i="6"/>
  <c r="X80" i="6"/>
  <c r="W80" i="6"/>
  <c r="V80" i="6"/>
  <c r="U80" i="6"/>
  <c r="N80" i="6"/>
  <c r="AF79" i="6"/>
  <c r="AE79" i="6"/>
  <c r="AD79" i="6"/>
  <c r="AC79" i="6"/>
  <c r="AB79" i="6"/>
  <c r="AA79" i="6"/>
  <c r="Z79" i="6"/>
  <c r="Y79" i="6"/>
  <c r="X79" i="6"/>
  <c r="W79" i="6"/>
  <c r="V79" i="6"/>
  <c r="U79" i="6"/>
  <c r="AG79" i="6" s="1"/>
  <c r="N79" i="6"/>
  <c r="AJ79" i="6" s="1"/>
  <c r="AF78" i="6"/>
  <c r="AE78" i="6"/>
  <c r="AD78" i="6"/>
  <c r="AC78" i="6"/>
  <c r="AB78" i="6"/>
  <c r="AA78" i="6"/>
  <c r="Z78" i="6"/>
  <c r="Y78" i="6"/>
  <c r="X78" i="6"/>
  <c r="W78" i="6"/>
  <c r="V78" i="6"/>
  <c r="U78" i="6"/>
  <c r="N78" i="6"/>
  <c r="AF77" i="6"/>
  <c r="AE77" i="6"/>
  <c r="AD77" i="6"/>
  <c r="AC77" i="6"/>
  <c r="AB77" i="6"/>
  <c r="AA77" i="6"/>
  <c r="Z77" i="6"/>
  <c r="Y77" i="6"/>
  <c r="X77" i="6"/>
  <c r="W77" i="6"/>
  <c r="V77" i="6"/>
  <c r="AG77" i="6" s="1"/>
  <c r="U77" i="6"/>
  <c r="N77" i="6"/>
  <c r="AF76" i="6"/>
  <c r="AE76" i="6"/>
  <c r="AD76" i="6"/>
  <c r="AC76" i="6"/>
  <c r="AB76" i="6"/>
  <c r="AA76" i="6"/>
  <c r="Z76" i="6"/>
  <c r="Y76" i="6"/>
  <c r="X76" i="6"/>
  <c r="W76" i="6"/>
  <c r="AG76" i="6" s="1"/>
  <c r="V76" i="6"/>
  <c r="U76" i="6"/>
  <c r="N76" i="6"/>
  <c r="AJ76" i="6" s="1"/>
  <c r="N75" i="6"/>
  <c r="N74" i="6"/>
  <c r="E87" i="13" s="1"/>
  <c r="M73" i="6"/>
  <c r="L73" i="6"/>
  <c r="K73" i="6"/>
  <c r="J73" i="6"/>
  <c r="J116" i="6" s="1"/>
  <c r="I73" i="6"/>
  <c r="I116" i="6" s="1"/>
  <c r="H73" i="6"/>
  <c r="H116" i="6" s="1"/>
  <c r="G73" i="6"/>
  <c r="F73" i="6"/>
  <c r="F116" i="6" s="1"/>
  <c r="E73" i="6"/>
  <c r="D73" i="6"/>
  <c r="C73" i="6"/>
  <c r="B73" i="6"/>
  <c r="B116" i="6" s="1"/>
  <c r="AF72" i="6"/>
  <c r="AE72" i="6"/>
  <c r="AD72" i="6"/>
  <c r="AC72" i="6"/>
  <c r="AB72" i="6"/>
  <c r="AA72" i="6"/>
  <c r="Z72" i="6"/>
  <c r="Y72" i="6"/>
  <c r="X72" i="6"/>
  <c r="W72" i="6"/>
  <c r="V72" i="6"/>
  <c r="U72" i="6"/>
  <c r="N72" i="6"/>
  <c r="AF71" i="6"/>
  <c r="AE71" i="6"/>
  <c r="AD71" i="6"/>
  <c r="AC71" i="6"/>
  <c r="AB71" i="6"/>
  <c r="AA71" i="6"/>
  <c r="Z71" i="6"/>
  <c r="Y71" i="6"/>
  <c r="X71" i="6"/>
  <c r="AG71" i="6" s="1"/>
  <c r="W71" i="6"/>
  <c r="V71" i="6"/>
  <c r="U71" i="6"/>
  <c r="N71" i="6"/>
  <c r="AF70" i="6"/>
  <c r="AE70" i="6"/>
  <c r="AD70" i="6"/>
  <c r="AD138" i="6" s="1"/>
  <c r="AC70" i="6"/>
  <c r="AC138" i="6" s="1"/>
  <c r="AB70" i="6"/>
  <c r="AB138" i="6" s="1"/>
  <c r="AA70" i="6"/>
  <c r="AA138" i="6" s="1"/>
  <c r="Z70" i="6"/>
  <c r="Y70" i="6"/>
  <c r="X70" i="6"/>
  <c r="W70" i="6"/>
  <c r="V70" i="6"/>
  <c r="V138" i="6" s="1"/>
  <c r="U70" i="6"/>
  <c r="U138" i="6" s="1"/>
  <c r="N70" i="6"/>
  <c r="N138" i="6" s="1"/>
  <c r="N69" i="6"/>
  <c r="N68" i="6"/>
  <c r="E90" i="13" s="1"/>
  <c r="N67" i="6"/>
  <c r="E89" i="13" s="1"/>
  <c r="G63" i="6"/>
  <c r="E63" i="6"/>
  <c r="AF62" i="6"/>
  <c r="AE62" i="6"/>
  <c r="AD62" i="6"/>
  <c r="AC62" i="6"/>
  <c r="AB62" i="6"/>
  <c r="AA62" i="6"/>
  <c r="Z62" i="6"/>
  <c r="Y62" i="6"/>
  <c r="AG62" i="6" s="1"/>
  <c r="X62" i="6"/>
  <c r="W62" i="6"/>
  <c r="V62" i="6"/>
  <c r="U62" i="6"/>
  <c r="N62" i="6"/>
  <c r="AA61" i="6"/>
  <c r="M61" i="6"/>
  <c r="L61" i="6"/>
  <c r="K61" i="6"/>
  <c r="J61" i="6"/>
  <c r="I61" i="6"/>
  <c r="H61" i="6"/>
  <c r="G61" i="6"/>
  <c r="F61" i="6"/>
  <c r="E61" i="6"/>
  <c r="D61" i="6"/>
  <c r="N61" i="6" s="1"/>
  <c r="C61" i="6"/>
  <c r="B61" i="6"/>
  <c r="AF60" i="6"/>
  <c r="AE60" i="6"/>
  <c r="AD60" i="6"/>
  <c r="AC60" i="6"/>
  <c r="AB60" i="6"/>
  <c r="AA60" i="6"/>
  <c r="Z60" i="6"/>
  <c r="Y60" i="6"/>
  <c r="X60" i="6"/>
  <c r="W60" i="6"/>
  <c r="V60" i="6"/>
  <c r="U60" i="6"/>
  <c r="N60" i="6"/>
  <c r="AF59" i="6"/>
  <c r="AE59" i="6"/>
  <c r="AD59" i="6"/>
  <c r="AC59" i="6"/>
  <c r="AC61" i="6" s="1"/>
  <c r="AB59" i="6"/>
  <c r="AA59" i="6"/>
  <c r="Z59" i="6"/>
  <c r="Y59" i="6"/>
  <c r="AG59" i="6" s="1"/>
  <c r="X59" i="6"/>
  <c r="W59" i="6"/>
  <c r="V59" i="6"/>
  <c r="U59" i="6"/>
  <c r="U61" i="6" s="1"/>
  <c r="N59" i="6"/>
  <c r="AF58" i="6"/>
  <c r="AF61" i="6" s="1"/>
  <c r="AE58" i="6"/>
  <c r="AD58" i="6"/>
  <c r="AC58" i="6"/>
  <c r="AB58" i="6"/>
  <c r="AB61" i="6" s="1"/>
  <c r="AA58" i="6"/>
  <c r="Z58" i="6"/>
  <c r="Z61" i="6" s="1"/>
  <c r="Y58" i="6"/>
  <c r="X58" i="6"/>
  <c r="X61" i="6" s="1"/>
  <c r="W58" i="6"/>
  <c r="V58" i="6"/>
  <c r="U58" i="6"/>
  <c r="N58" i="6"/>
  <c r="AF56" i="6"/>
  <c r="X56" i="6"/>
  <c r="M56" i="6"/>
  <c r="L56" i="6"/>
  <c r="K56" i="6"/>
  <c r="F56" i="6"/>
  <c r="E56" i="6"/>
  <c r="D56" i="6"/>
  <c r="C56" i="6"/>
  <c r="AF55" i="6"/>
  <c r="AE55" i="6"/>
  <c r="AD55" i="6"/>
  <c r="AC55" i="6"/>
  <c r="AB55" i="6"/>
  <c r="AA55" i="6"/>
  <c r="Z55" i="6"/>
  <c r="Y55" i="6"/>
  <c r="X55" i="6"/>
  <c r="W55" i="6"/>
  <c r="V55" i="6"/>
  <c r="U55" i="6"/>
  <c r="AG55" i="6" s="1"/>
  <c r="M55" i="6"/>
  <c r="L55" i="6"/>
  <c r="K55" i="6"/>
  <c r="J55" i="6"/>
  <c r="J56" i="6" s="1"/>
  <c r="I55" i="6"/>
  <c r="I56" i="6" s="1"/>
  <c r="H55" i="6"/>
  <c r="H56" i="6" s="1"/>
  <c r="G55" i="6"/>
  <c r="G56" i="6" s="1"/>
  <c r="F55" i="6"/>
  <c r="E55" i="6"/>
  <c r="D55" i="6"/>
  <c r="C55" i="6"/>
  <c r="B55" i="6"/>
  <c r="AJ54" i="6"/>
  <c r="AG54" i="6"/>
  <c r="N54" i="6"/>
  <c r="AG53" i="6"/>
  <c r="N53" i="6"/>
  <c r="AG52" i="6"/>
  <c r="N52" i="6"/>
  <c r="AF50" i="6"/>
  <c r="AE50" i="6"/>
  <c r="AD50" i="6"/>
  <c r="AC50" i="6"/>
  <c r="AB50" i="6"/>
  <c r="AA50" i="6"/>
  <c r="Z50" i="6"/>
  <c r="Y50" i="6"/>
  <c r="AG50" i="6" s="1"/>
  <c r="AJ50" i="6" s="1"/>
  <c r="X50" i="6"/>
  <c r="W50" i="6"/>
  <c r="V50" i="6"/>
  <c r="U50" i="6"/>
  <c r="N50" i="6"/>
  <c r="AF49" i="6"/>
  <c r="AE49" i="6"/>
  <c r="AD49" i="6"/>
  <c r="AC49" i="6"/>
  <c r="AB49" i="6"/>
  <c r="AA49" i="6"/>
  <c r="Z49" i="6"/>
  <c r="Y49" i="6"/>
  <c r="X49" i="6"/>
  <c r="W49" i="6"/>
  <c r="V49" i="6"/>
  <c r="U49" i="6"/>
  <c r="N49" i="6"/>
  <c r="AF48" i="6"/>
  <c r="AE48" i="6"/>
  <c r="AD48" i="6"/>
  <c r="AC48" i="6"/>
  <c r="AB48" i="6"/>
  <c r="AA48" i="6"/>
  <c r="Z48" i="6"/>
  <c r="Y48" i="6"/>
  <c r="X48" i="6"/>
  <c r="W48" i="6"/>
  <c r="V48" i="6"/>
  <c r="U48" i="6"/>
  <c r="AG48" i="6" s="1"/>
  <c r="N48" i="6"/>
  <c r="AF47" i="6"/>
  <c r="AE47" i="6"/>
  <c r="AD47" i="6"/>
  <c r="AC47" i="6"/>
  <c r="AB47" i="6"/>
  <c r="AA47" i="6"/>
  <c r="Z47" i="6"/>
  <c r="Y47" i="6"/>
  <c r="X47" i="6"/>
  <c r="W47" i="6"/>
  <c r="V47" i="6"/>
  <c r="U47" i="6"/>
  <c r="N47" i="6"/>
  <c r="AF46" i="6"/>
  <c r="AE46" i="6"/>
  <c r="AD46" i="6"/>
  <c r="AC46" i="6"/>
  <c r="AB46" i="6"/>
  <c r="AA46" i="6"/>
  <c r="Z46" i="6"/>
  <c r="Y46" i="6"/>
  <c r="X46" i="6"/>
  <c r="W46" i="6"/>
  <c r="V46" i="6"/>
  <c r="U46" i="6"/>
  <c r="N46" i="6"/>
  <c r="AF45" i="6"/>
  <c r="AE45" i="6"/>
  <c r="AD45" i="6"/>
  <c r="AC45" i="6"/>
  <c r="AB45" i="6"/>
  <c r="AA45" i="6"/>
  <c r="Z45" i="6"/>
  <c r="Y45" i="6"/>
  <c r="Y56" i="6" s="1"/>
  <c r="X45" i="6"/>
  <c r="W45" i="6"/>
  <c r="V45" i="6"/>
  <c r="AG45" i="6" s="1"/>
  <c r="U45" i="6"/>
  <c r="N45" i="6"/>
  <c r="AF44" i="6"/>
  <c r="AE44" i="6"/>
  <c r="AD44" i="6"/>
  <c r="AD56" i="6" s="1"/>
  <c r="AC44" i="6"/>
  <c r="AB44" i="6"/>
  <c r="AB56" i="6" s="1"/>
  <c r="AA44" i="6"/>
  <c r="Z44" i="6"/>
  <c r="Z56" i="6" s="1"/>
  <c r="Y44" i="6"/>
  <c r="X44" i="6"/>
  <c r="W44" i="6"/>
  <c r="V44" i="6"/>
  <c r="V56" i="6" s="1"/>
  <c r="U44" i="6"/>
  <c r="N44" i="6"/>
  <c r="AF42" i="6"/>
  <c r="AE42" i="6"/>
  <c r="AD42" i="6"/>
  <c r="AC42" i="6"/>
  <c r="AB42" i="6"/>
  <c r="AA42" i="6"/>
  <c r="Z42" i="6"/>
  <c r="Y42" i="6"/>
  <c r="X42" i="6"/>
  <c r="AG42" i="6" s="1"/>
  <c r="W42" i="6"/>
  <c r="V42" i="6"/>
  <c r="U42" i="6"/>
  <c r="N42" i="6"/>
  <c r="AF41" i="6"/>
  <c r="AE41" i="6"/>
  <c r="AD41" i="6"/>
  <c r="AC41" i="6"/>
  <c r="AB41" i="6"/>
  <c r="AA41" i="6"/>
  <c r="Z41" i="6"/>
  <c r="Y41" i="6"/>
  <c r="X41" i="6"/>
  <c r="W41" i="6"/>
  <c r="V41" i="6"/>
  <c r="U41" i="6"/>
  <c r="N41" i="6"/>
  <c r="AF40" i="6"/>
  <c r="AE40" i="6"/>
  <c r="AD40" i="6"/>
  <c r="AC40" i="6"/>
  <c r="AB40" i="6"/>
  <c r="AA40" i="6"/>
  <c r="Z40" i="6"/>
  <c r="Y40" i="6"/>
  <c r="X40" i="6"/>
  <c r="W40" i="6"/>
  <c r="V40" i="6"/>
  <c r="U40" i="6"/>
  <c r="N40" i="6"/>
  <c r="AJ39" i="6"/>
  <c r="AF39" i="6"/>
  <c r="AE39" i="6"/>
  <c r="AD39" i="6"/>
  <c r="AC39" i="6"/>
  <c r="AB39" i="6"/>
  <c r="AA39" i="6"/>
  <c r="Z39" i="6"/>
  <c r="Y39" i="6"/>
  <c r="X39" i="6"/>
  <c r="W39" i="6"/>
  <c r="V39" i="6"/>
  <c r="U39" i="6"/>
  <c r="AG39" i="6" s="1"/>
  <c r="N39" i="6"/>
  <c r="AF38" i="6"/>
  <c r="AE38" i="6"/>
  <c r="AD38" i="6"/>
  <c r="AC38" i="6"/>
  <c r="AB38" i="6"/>
  <c r="AA38" i="6"/>
  <c r="Z38" i="6"/>
  <c r="Y38" i="6"/>
  <c r="X38" i="6"/>
  <c r="W38" i="6"/>
  <c r="V38" i="6"/>
  <c r="U38" i="6"/>
  <c r="N38" i="6"/>
  <c r="K37" i="6"/>
  <c r="J37" i="6"/>
  <c r="J63" i="6" s="1"/>
  <c r="I37" i="6"/>
  <c r="I63" i="6" s="1"/>
  <c r="C37" i="6"/>
  <c r="B37" i="6"/>
  <c r="AF36" i="6"/>
  <c r="AE36" i="6"/>
  <c r="AD36" i="6"/>
  <c r="AC36" i="6"/>
  <c r="AB36" i="6"/>
  <c r="AA36" i="6"/>
  <c r="Z36" i="6"/>
  <c r="Y36" i="6"/>
  <c r="X36" i="6"/>
  <c r="W36" i="6"/>
  <c r="V36" i="6"/>
  <c r="U36" i="6"/>
  <c r="AG36" i="6" s="1"/>
  <c r="M36" i="6"/>
  <c r="L36" i="6"/>
  <c r="K36" i="6"/>
  <c r="J36" i="6"/>
  <c r="I36" i="6"/>
  <c r="H36" i="6"/>
  <c r="H37" i="6" s="1"/>
  <c r="G36" i="6"/>
  <c r="F36" i="6"/>
  <c r="N36" i="6" s="1"/>
  <c r="E36" i="6"/>
  <c r="D36" i="6"/>
  <c r="C36" i="6"/>
  <c r="B36" i="6"/>
  <c r="AG35" i="6"/>
  <c r="N35" i="6"/>
  <c r="AG34" i="6"/>
  <c r="N34" i="6"/>
  <c r="AG33" i="6"/>
  <c r="AJ33" i="6" s="1"/>
  <c r="N33" i="6"/>
  <c r="N31" i="6"/>
  <c r="E86" i="13" s="1"/>
  <c r="N30" i="6"/>
  <c r="E85" i="13" s="1"/>
  <c r="AF29" i="6"/>
  <c r="AE29" i="6"/>
  <c r="AD29" i="6"/>
  <c r="AC29" i="6"/>
  <c r="AB29" i="6"/>
  <c r="AA29" i="6"/>
  <c r="Z29" i="6"/>
  <c r="Y29" i="6"/>
  <c r="X29" i="6"/>
  <c r="W29" i="6"/>
  <c r="V29" i="6"/>
  <c r="U29" i="6"/>
  <c r="N29" i="6"/>
  <c r="AF28" i="6"/>
  <c r="AE28" i="6"/>
  <c r="AD28" i="6"/>
  <c r="AC28" i="6"/>
  <c r="AB28" i="6"/>
  <c r="AA28" i="6"/>
  <c r="Z28" i="6"/>
  <c r="Y28" i="6"/>
  <c r="X28" i="6"/>
  <c r="W28" i="6"/>
  <c r="V28" i="6"/>
  <c r="U28" i="6"/>
  <c r="N28" i="6"/>
  <c r="AC27" i="6"/>
  <c r="U27" i="6"/>
  <c r="M27" i="6"/>
  <c r="M37" i="6" s="1"/>
  <c r="L27" i="6"/>
  <c r="L37" i="6" s="1"/>
  <c r="K27" i="6"/>
  <c r="J27" i="6"/>
  <c r="I27" i="6"/>
  <c r="H27" i="6"/>
  <c r="G27" i="6"/>
  <c r="G37" i="6" s="1"/>
  <c r="F27" i="6"/>
  <c r="F37" i="6" s="1"/>
  <c r="F63" i="6" s="1"/>
  <c r="E27" i="6"/>
  <c r="E37" i="6" s="1"/>
  <c r="D27" i="6"/>
  <c r="D37" i="6" s="1"/>
  <c r="C27" i="6"/>
  <c r="B27" i="6"/>
  <c r="AF26" i="6"/>
  <c r="AE26" i="6"/>
  <c r="AD26" i="6"/>
  <c r="AC26" i="6"/>
  <c r="AB26" i="6"/>
  <c r="AA26" i="6"/>
  <c r="Z26" i="6"/>
  <c r="Y26" i="6"/>
  <c r="X26" i="6"/>
  <c r="W26" i="6"/>
  <c r="AG26" i="6" s="1"/>
  <c r="V26" i="6"/>
  <c r="U26" i="6"/>
  <c r="N26" i="6"/>
  <c r="AF25" i="6"/>
  <c r="AE25" i="6"/>
  <c r="AD25" i="6"/>
  <c r="AC25" i="6"/>
  <c r="AB25" i="6"/>
  <c r="AA25" i="6"/>
  <c r="Z25" i="6"/>
  <c r="Y25" i="6"/>
  <c r="X25" i="6"/>
  <c r="W25" i="6"/>
  <c r="V25" i="6"/>
  <c r="U25" i="6"/>
  <c r="N25" i="6"/>
  <c r="AF24" i="6"/>
  <c r="AF27" i="6" s="1"/>
  <c r="AE24" i="6"/>
  <c r="AD24" i="6"/>
  <c r="AD27" i="6" s="1"/>
  <c r="AC24" i="6"/>
  <c r="AB24" i="6"/>
  <c r="AB27" i="6" s="1"/>
  <c r="AA24" i="6"/>
  <c r="AA27" i="6" s="1"/>
  <c r="Z24" i="6"/>
  <c r="Z27" i="6" s="1"/>
  <c r="Y24" i="6"/>
  <c r="Y27" i="6" s="1"/>
  <c r="X24" i="6"/>
  <c r="X27" i="6" s="1"/>
  <c r="W24" i="6"/>
  <c r="V24" i="6"/>
  <c r="V27" i="6" s="1"/>
  <c r="U24" i="6"/>
  <c r="N24" i="6"/>
  <c r="AF22" i="6"/>
  <c r="AE22" i="6"/>
  <c r="AD22" i="6"/>
  <c r="AC22" i="6"/>
  <c r="AB22" i="6"/>
  <c r="AA22" i="6"/>
  <c r="Z22" i="6"/>
  <c r="Y22" i="6"/>
  <c r="X22" i="6"/>
  <c r="W22" i="6"/>
  <c r="V22" i="6"/>
  <c r="U22" i="6"/>
  <c r="N22" i="6"/>
  <c r="AF21" i="6"/>
  <c r="AE21" i="6"/>
  <c r="AD21" i="6"/>
  <c r="AC21" i="6"/>
  <c r="AB21" i="6"/>
  <c r="AA21" i="6"/>
  <c r="Z21" i="6"/>
  <c r="Y21" i="6"/>
  <c r="X21" i="6"/>
  <c r="W21" i="6"/>
  <c r="V21" i="6"/>
  <c r="U21" i="6"/>
  <c r="N21" i="6"/>
  <c r="AF20" i="6"/>
  <c r="AE20" i="6"/>
  <c r="AD20" i="6"/>
  <c r="AC20" i="6"/>
  <c r="AB20" i="6"/>
  <c r="AA20" i="6"/>
  <c r="Z20" i="6"/>
  <c r="Y20" i="6"/>
  <c r="X20" i="6"/>
  <c r="W20" i="6"/>
  <c r="V20" i="6"/>
  <c r="U20" i="6"/>
  <c r="N20" i="6"/>
  <c r="AF19" i="6"/>
  <c r="AE19" i="6"/>
  <c r="AD19" i="6"/>
  <c r="AC19" i="6"/>
  <c r="AB19" i="6"/>
  <c r="AA19" i="6"/>
  <c r="Z19" i="6"/>
  <c r="Y19" i="6"/>
  <c r="X19" i="6"/>
  <c r="W19" i="6"/>
  <c r="V19" i="6"/>
  <c r="U19" i="6"/>
  <c r="N19" i="6"/>
  <c r="AE16" i="6"/>
  <c r="AD16" i="6"/>
  <c r="X16" i="6"/>
  <c r="L16" i="6"/>
  <c r="K16" i="6"/>
  <c r="I16" i="6"/>
  <c r="D16" i="6"/>
  <c r="C16" i="6"/>
  <c r="AF15" i="6"/>
  <c r="AE15" i="6"/>
  <c r="AD15" i="6"/>
  <c r="AC15" i="6"/>
  <c r="AB15" i="6"/>
  <c r="AA15" i="6"/>
  <c r="Z15" i="6"/>
  <c r="Y15" i="6"/>
  <c r="X15" i="6"/>
  <c r="W15" i="6"/>
  <c r="V15" i="6"/>
  <c r="U15" i="6"/>
  <c r="AG15" i="6" s="1"/>
  <c r="N15" i="6"/>
  <c r="AE14" i="6"/>
  <c r="AD14" i="6"/>
  <c r="W14" i="6"/>
  <c r="W16" i="6" s="1"/>
  <c r="V14" i="6"/>
  <c r="V16" i="6" s="1"/>
  <c r="U14" i="6"/>
  <c r="M14" i="6"/>
  <c r="M16" i="6" s="1"/>
  <c r="L14" i="6"/>
  <c r="K14" i="6"/>
  <c r="J14" i="6"/>
  <c r="J16" i="6" s="1"/>
  <c r="J64" i="6" s="1"/>
  <c r="J117" i="6" s="1"/>
  <c r="J132" i="6" s="1"/>
  <c r="I14" i="6"/>
  <c r="H14" i="6"/>
  <c r="H16" i="6" s="1"/>
  <c r="G14" i="6"/>
  <c r="G16" i="6" s="1"/>
  <c r="F14" i="6"/>
  <c r="F16" i="6" s="1"/>
  <c r="E14" i="6"/>
  <c r="E16" i="6" s="1"/>
  <c r="D14" i="6"/>
  <c r="C14" i="6"/>
  <c r="B14" i="6"/>
  <c r="AF13" i="6"/>
  <c r="AE13" i="6"/>
  <c r="AD13" i="6"/>
  <c r="AC13" i="6"/>
  <c r="AB13" i="6"/>
  <c r="AA13" i="6"/>
  <c r="Z13" i="6"/>
  <c r="Y13" i="6"/>
  <c r="AG13" i="6" s="1"/>
  <c r="X13" i="6"/>
  <c r="W13" i="6"/>
  <c r="V13" i="6"/>
  <c r="U13" i="6"/>
  <c r="N13" i="6"/>
  <c r="AF12" i="6"/>
  <c r="AF14" i="6" s="1"/>
  <c r="AF16" i="6" s="1"/>
  <c r="AE12" i="6"/>
  <c r="AD12" i="6"/>
  <c r="AC12" i="6"/>
  <c r="AC14" i="6" s="1"/>
  <c r="AC16" i="6" s="1"/>
  <c r="AB12" i="6"/>
  <c r="AB14" i="6" s="1"/>
  <c r="AB16" i="6" s="1"/>
  <c r="AA12" i="6"/>
  <c r="AA14" i="6" s="1"/>
  <c r="Z12" i="6"/>
  <c r="Z14" i="6" s="1"/>
  <c r="Z16" i="6" s="1"/>
  <c r="Y12" i="6"/>
  <c r="Y14" i="6" s="1"/>
  <c r="Y16" i="6" s="1"/>
  <c r="X12" i="6"/>
  <c r="X14" i="6" s="1"/>
  <c r="W12" i="6"/>
  <c r="V12" i="6"/>
  <c r="U12" i="6"/>
  <c r="N12" i="6"/>
  <c r="M142" i="5"/>
  <c r="E142" i="5"/>
  <c r="M140" i="5"/>
  <c r="L140" i="5"/>
  <c r="K140" i="5"/>
  <c r="J140" i="5"/>
  <c r="I140" i="5"/>
  <c r="H140" i="5"/>
  <c r="G140" i="5"/>
  <c r="F140" i="5"/>
  <c r="E140" i="5"/>
  <c r="D140" i="5"/>
  <c r="C140" i="5"/>
  <c r="B140" i="5"/>
  <c r="M139" i="5"/>
  <c r="L139" i="5"/>
  <c r="K139" i="5"/>
  <c r="J139" i="5"/>
  <c r="J142" i="5" s="1"/>
  <c r="I139" i="5"/>
  <c r="H139" i="5"/>
  <c r="G139" i="5"/>
  <c r="F139" i="5"/>
  <c r="F142" i="5" s="1"/>
  <c r="E139" i="5"/>
  <c r="D139" i="5"/>
  <c r="C139" i="5"/>
  <c r="B139" i="5"/>
  <c r="B142" i="5" s="1"/>
  <c r="AE138" i="5"/>
  <c r="AD138" i="5"/>
  <c r="W138" i="5"/>
  <c r="V138" i="5"/>
  <c r="M138" i="5"/>
  <c r="L138" i="5"/>
  <c r="K138" i="5"/>
  <c r="J138" i="5"/>
  <c r="I138" i="5"/>
  <c r="H138" i="5"/>
  <c r="G138" i="5"/>
  <c r="F138" i="5"/>
  <c r="E138" i="5"/>
  <c r="D138" i="5"/>
  <c r="C138" i="5"/>
  <c r="B138" i="5"/>
  <c r="M137" i="5"/>
  <c r="L137" i="5"/>
  <c r="K137" i="5"/>
  <c r="K142" i="5" s="1"/>
  <c r="J137" i="5"/>
  <c r="I137" i="5"/>
  <c r="H137" i="5"/>
  <c r="G137" i="5"/>
  <c r="F137" i="5"/>
  <c r="E137" i="5"/>
  <c r="D137" i="5"/>
  <c r="C137" i="5"/>
  <c r="B137" i="5"/>
  <c r="M131" i="5"/>
  <c r="L131" i="5"/>
  <c r="E131" i="5"/>
  <c r="D131" i="5"/>
  <c r="AD130" i="5"/>
  <c r="X130" i="5"/>
  <c r="V130" i="5"/>
  <c r="M130" i="5"/>
  <c r="L130" i="5"/>
  <c r="K130" i="5"/>
  <c r="J130" i="5"/>
  <c r="I130" i="5"/>
  <c r="H130" i="5"/>
  <c r="G130" i="5"/>
  <c r="F130" i="5"/>
  <c r="E130" i="5"/>
  <c r="D130" i="5"/>
  <c r="C130" i="5"/>
  <c r="B130" i="5"/>
  <c r="N130" i="5" s="1"/>
  <c r="AF129" i="5"/>
  <c r="AE129" i="5"/>
  <c r="AE130" i="5" s="1"/>
  <c r="AD129" i="5"/>
  <c r="AC129" i="5"/>
  <c r="AB129" i="5"/>
  <c r="AA129" i="5"/>
  <c r="Z129" i="5"/>
  <c r="Y129" i="5"/>
  <c r="X129" i="5"/>
  <c r="W129" i="5"/>
  <c r="V129" i="5"/>
  <c r="U129" i="5"/>
  <c r="AG129" i="5" s="1"/>
  <c r="N129" i="5"/>
  <c r="AF128" i="5"/>
  <c r="AF130" i="5" s="1"/>
  <c r="AE128" i="5"/>
  <c r="AD128" i="5"/>
  <c r="AC128" i="5"/>
  <c r="AB128" i="5"/>
  <c r="AA128" i="5"/>
  <c r="Z128" i="5"/>
  <c r="Y128" i="5"/>
  <c r="X128" i="5"/>
  <c r="W128" i="5"/>
  <c r="V128" i="5"/>
  <c r="U128" i="5"/>
  <c r="N128" i="5"/>
  <c r="AF127" i="5"/>
  <c r="AE127" i="5"/>
  <c r="AD127" i="5"/>
  <c r="AC127" i="5"/>
  <c r="AB127" i="5"/>
  <c r="AA127" i="5"/>
  <c r="Z127" i="5"/>
  <c r="Y127" i="5"/>
  <c r="X127" i="5"/>
  <c r="W127" i="5"/>
  <c r="V127" i="5"/>
  <c r="U127" i="5"/>
  <c r="AF126" i="5"/>
  <c r="AE126" i="5"/>
  <c r="AD126" i="5"/>
  <c r="AC126" i="5"/>
  <c r="AB126" i="5"/>
  <c r="AA126" i="5"/>
  <c r="Z126" i="5"/>
  <c r="Y126" i="5"/>
  <c r="Y130" i="5" s="1"/>
  <c r="X126" i="5"/>
  <c r="W126" i="5"/>
  <c r="V126" i="5"/>
  <c r="U126" i="5"/>
  <c r="N126" i="5"/>
  <c r="AF125" i="5"/>
  <c r="AE125" i="5"/>
  <c r="AD125" i="5"/>
  <c r="AC125" i="5"/>
  <c r="AB125" i="5"/>
  <c r="AA125" i="5"/>
  <c r="Z125" i="5"/>
  <c r="Y125" i="5"/>
  <c r="X125" i="5"/>
  <c r="W125" i="5"/>
  <c r="V125" i="5"/>
  <c r="U125" i="5"/>
  <c r="N125" i="5"/>
  <c r="AF124" i="5"/>
  <c r="AE124" i="5"/>
  <c r="AD124" i="5"/>
  <c r="AC124" i="5"/>
  <c r="AB124" i="5"/>
  <c r="AA124" i="5"/>
  <c r="Z124" i="5"/>
  <c r="Y124" i="5"/>
  <c r="X124" i="5"/>
  <c r="W124" i="5"/>
  <c r="V124" i="5"/>
  <c r="U124" i="5"/>
  <c r="AE122" i="5"/>
  <c r="AD122" i="5"/>
  <c r="AA122" i="5"/>
  <c r="W122" i="5"/>
  <c r="V122" i="5"/>
  <c r="M122" i="5"/>
  <c r="L122" i="5"/>
  <c r="K122" i="5"/>
  <c r="K131" i="5" s="1"/>
  <c r="J122" i="5"/>
  <c r="J131" i="5" s="1"/>
  <c r="I122" i="5"/>
  <c r="I131" i="5" s="1"/>
  <c r="H122" i="5"/>
  <c r="H131" i="5" s="1"/>
  <c r="G122" i="5"/>
  <c r="G131" i="5" s="1"/>
  <c r="F122" i="5"/>
  <c r="F131" i="5" s="1"/>
  <c r="E122" i="5"/>
  <c r="D122" i="5"/>
  <c r="C122" i="5"/>
  <c r="C131" i="5" s="1"/>
  <c r="B122" i="5"/>
  <c r="B131" i="5" s="1"/>
  <c r="AF121" i="5"/>
  <c r="AF122" i="5" s="1"/>
  <c r="AE121" i="5"/>
  <c r="AD121" i="5"/>
  <c r="AC121" i="5"/>
  <c r="AB121" i="5"/>
  <c r="AB122" i="5" s="1"/>
  <c r="AA121" i="5"/>
  <c r="Z121" i="5"/>
  <c r="Y121" i="5"/>
  <c r="AG121" i="5" s="1"/>
  <c r="X121" i="5"/>
  <c r="X122" i="5" s="1"/>
  <c r="W121" i="5"/>
  <c r="V121" i="5"/>
  <c r="U121" i="5"/>
  <c r="N121" i="5"/>
  <c r="AF120" i="5"/>
  <c r="AE120" i="5"/>
  <c r="AD120" i="5"/>
  <c r="AC120" i="5"/>
  <c r="AC122" i="5" s="1"/>
  <c r="AB120" i="5"/>
  <c r="AA120" i="5"/>
  <c r="Z120" i="5"/>
  <c r="Z122" i="5" s="1"/>
  <c r="Y120" i="5"/>
  <c r="X120" i="5"/>
  <c r="W120" i="5"/>
  <c r="V120" i="5"/>
  <c r="U120" i="5"/>
  <c r="N120" i="5"/>
  <c r="J116" i="5"/>
  <c r="B116" i="5"/>
  <c r="AF115" i="5"/>
  <c r="AE115" i="5"/>
  <c r="AD115" i="5"/>
  <c r="AC115" i="5"/>
  <c r="AB115" i="5"/>
  <c r="AA115" i="5"/>
  <c r="Z115" i="5"/>
  <c r="Y115" i="5"/>
  <c r="X115" i="5"/>
  <c r="W115" i="5"/>
  <c r="V115" i="5"/>
  <c r="U115" i="5"/>
  <c r="N115" i="5"/>
  <c r="AF114" i="5"/>
  <c r="AE114" i="5"/>
  <c r="AD114" i="5"/>
  <c r="AC114" i="5"/>
  <c r="AB114" i="5"/>
  <c r="AA114" i="5"/>
  <c r="Z114" i="5"/>
  <c r="Y114" i="5"/>
  <c r="AG114" i="5" s="1"/>
  <c r="X114" i="5"/>
  <c r="W114" i="5"/>
  <c r="V114" i="5"/>
  <c r="U114" i="5"/>
  <c r="N114" i="5"/>
  <c r="AF113" i="5"/>
  <c r="AE113" i="5"/>
  <c r="AD113" i="5"/>
  <c r="AC113" i="5"/>
  <c r="AB113" i="5"/>
  <c r="AA113" i="5"/>
  <c r="Z113" i="5"/>
  <c r="Y113" i="5"/>
  <c r="X113" i="5"/>
  <c r="W113" i="5"/>
  <c r="V113" i="5"/>
  <c r="U113" i="5"/>
  <c r="N113" i="5"/>
  <c r="AF112" i="5"/>
  <c r="AE112" i="5"/>
  <c r="AD112" i="5"/>
  <c r="AC112" i="5"/>
  <c r="AB112" i="5"/>
  <c r="AA112" i="5"/>
  <c r="Z112" i="5"/>
  <c r="Y112" i="5"/>
  <c r="AG112" i="5" s="1"/>
  <c r="X112" i="5"/>
  <c r="W112" i="5"/>
  <c r="V112" i="5"/>
  <c r="U112" i="5"/>
  <c r="N112" i="5"/>
  <c r="AF111" i="5"/>
  <c r="AE111" i="5"/>
  <c r="AD111" i="5"/>
  <c r="AC111" i="5"/>
  <c r="AB111" i="5"/>
  <c r="AA111" i="5"/>
  <c r="Z111" i="5"/>
  <c r="Y111" i="5"/>
  <c r="AG111" i="5" s="1"/>
  <c r="X111" i="5"/>
  <c r="W111" i="5"/>
  <c r="V111" i="5"/>
  <c r="U111" i="5"/>
  <c r="N111" i="5"/>
  <c r="AF110" i="5"/>
  <c r="AE110" i="5"/>
  <c r="AD110" i="5"/>
  <c r="AC110" i="5"/>
  <c r="AB110" i="5"/>
  <c r="AA110" i="5"/>
  <c r="Z110" i="5"/>
  <c r="Y110" i="5"/>
  <c r="AG110" i="5" s="1"/>
  <c r="X110" i="5"/>
  <c r="W110" i="5"/>
  <c r="V110" i="5"/>
  <c r="U110" i="5"/>
  <c r="N110" i="5"/>
  <c r="AF109" i="5"/>
  <c r="AE109" i="5"/>
  <c r="AD109" i="5"/>
  <c r="AC109" i="5"/>
  <c r="AB109" i="5"/>
  <c r="AA109" i="5"/>
  <c r="Z109" i="5"/>
  <c r="Y109" i="5"/>
  <c r="X109" i="5"/>
  <c r="W109" i="5"/>
  <c r="V109" i="5"/>
  <c r="U109" i="5"/>
  <c r="AG109" i="5" s="1"/>
  <c r="N109" i="5"/>
  <c r="AF108" i="5"/>
  <c r="AE108" i="5"/>
  <c r="AD108" i="5"/>
  <c r="AC108" i="5"/>
  <c r="AB108" i="5"/>
  <c r="AA108" i="5"/>
  <c r="Z108" i="5"/>
  <c r="Y108" i="5"/>
  <c r="X108" i="5"/>
  <c r="W108" i="5"/>
  <c r="V108" i="5"/>
  <c r="U108" i="5"/>
  <c r="N108" i="5"/>
  <c r="AF107" i="5"/>
  <c r="AE107" i="5"/>
  <c r="AD107" i="5"/>
  <c r="AC107" i="5"/>
  <c r="AB107" i="5"/>
  <c r="AA107" i="5"/>
  <c r="Z107" i="5"/>
  <c r="Y107" i="5"/>
  <c r="X107" i="5"/>
  <c r="W107" i="5"/>
  <c r="V107" i="5"/>
  <c r="U107" i="5"/>
  <c r="AG107" i="5" s="1"/>
  <c r="N107" i="5"/>
  <c r="N106" i="5"/>
  <c r="AF105" i="5"/>
  <c r="AE105" i="5"/>
  <c r="AD105" i="5"/>
  <c r="AC105" i="5"/>
  <c r="AB105" i="5"/>
  <c r="AA105" i="5"/>
  <c r="Z105" i="5"/>
  <c r="Y105" i="5"/>
  <c r="X105" i="5"/>
  <c r="W105" i="5"/>
  <c r="V105" i="5"/>
  <c r="U105" i="5"/>
  <c r="N105" i="5"/>
  <c r="AF104" i="5"/>
  <c r="AE104" i="5"/>
  <c r="AD104" i="5"/>
  <c r="AC104" i="5"/>
  <c r="AB104" i="5"/>
  <c r="AA104" i="5"/>
  <c r="Z104" i="5"/>
  <c r="Y104" i="5"/>
  <c r="AG104" i="5" s="1"/>
  <c r="X104" i="5"/>
  <c r="W104" i="5"/>
  <c r="V104" i="5"/>
  <c r="U104" i="5"/>
  <c r="N104" i="5"/>
  <c r="AF103" i="5"/>
  <c r="AE103" i="5"/>
  <c r="AD103" i="5"/>
  <c r="AC103" i="5"/>
  <c r="AB103" i="5"/>
  <c r="AA103" i="5"/>
  <c r="Z103" i="5"/>
  <c r="Y103" i="5"/>
  <c r="AG103" i="5" s="1"/>
  <c r="X103" i="5"/>
  <c r="W103" i="5"/>
  <c r="V103" i="5"/>
  <c r="U103" i="5"/>
  <c r="N103" i="5"/>
  <c r="AF102" i="5"/>
  <c r="AE102" i="5"/>
  <c r="AD102" i="5"/>
  <c r="AC102" i="5"/>
  <c r="AB102" i="5"/>
  <c r="AA102" i="5"/>
  <c r="Z102" i="5"/>
  <c r="Z102" i="2" s="1"/>
  <c r="Y102" i="5"/>
  <c r="AG102" i="5" s="1"/>
  <c r="X102" i="5"/>
  <c r="W102" i="5"/>
  <c r="V102" i="5"/>
  <c r="U102" i="5"/>
  <c r="N102" i="5"/>
  <c r="AF101" i="5"/>
  <c r="AE101" i="5"/>
  <c r="AD101" i="5"/>
  <c r="AC101" i="5"/>
  <c r="AB101" i="5"/>
  <c r="AA101" i="5"/>
  <c r="Z101" i="5"/>
  <c r="Y101" i="5"/>
  <c r="X101" i="5"/>
  <c r="W101" i="5"/>
  <c r="V101" i="5"/>
  <c r="U101" i="5"/>
  <c r="AG101" i="5" s="1"/>
  <c r="N101" i="5"/>
  <c r="AJ101" i="5" s="1"/>
  <c r="AF100" i="5"/>
  <c r="AE100" i="5"/>
  <c r="AD100" i="5"/>
  <c r="AC100" i="5"/>
  <c r="AB100" i="5"/>
  <c r="AA100" i="5"/>
  <c r="Z100" i="5"/>
  <c r="Y100" i="5"/>
  <c r="X100" i="5"/>
  <c r="W100" i="5"/>
  <c r="V100" i="5"/>
  <c r="U100" i="5"/>
  <c r="N100" i="5"/>
  <c r="AF99" i="5"/>
  <c r="AE99" i="5"/>
  <c r="AD99" i="5"/>
  <c r="AC99" i="5"/>
  <c r="AB99" i="5"/>
  <c r="AA99" i="5"/>
  <c r="Z99" i="5"/>
  <c r="Y99" i="5"/>
  <c r="X99" i="5"/>
  <c r="W99" i="5"/>
  <c r="V99" i="5"/>
  <c r="U99" i="5"/>
  <c r="N99" i="5"/>
  <c r="AB98" i="2"/>
  <c r="Z98" i="2"/>
  <c r="W98" i="2"/>
  <c r="N98" i="5"/>
  <c r="AF97" i="5"/>
  <c r="AE97" i="5"/>
  <c r="AD97" i="5"/>
  <c r="AC97" i="5"/>
  <c r="AB97" i="5"/>
  <c r="AA97" i="5"/>
  <c r="Z97" i="5"/>
  <c r="Y97" i="5"/>
  <c r="X97" i="5"/>
  <c r="W97" i="5"/>
  <c r="V97" i="5"/>
  <c r="U97" i="5"/>
  <c r="N97" i="5"/>
  <c r="AF96" i="5"/>
  <c r="AE96" i="5"/>
  <c r="AD96" i="5"/>
  <c r="AC96" i="5"/>
  <c r="AB96" i="5"/>
  <c r="AA96" i="5"/>
  <c r="Z96" i="5"/>
  <c r="Y96" i="5"/>
  <c r="X96" i="5"/>
  <c r="AG96" i="5" s="1"/>
  <c r="W96" i="5"/>
  <c r="V96" i="5"/>
  <c r="U96" i="5"/>
  <c r="N96" i="5"/>
  <c r="AF95" i="5"/>
  <c r="AE95" i="5"/>
  <c r="AD95" i="5"/>
  <c r="AC95" i="5"/>
  <c r="AB95" i="5"/>
  <c r="AA95" i="5"/>
  <c r="Z95" i="5"/>
  <c r="Y95" i="5"/>
  <c r="AG95" i="5" s="1"/>
  <c r="X95" i="5"/>
  <c r="W95" i="5"/>
  <c r="V95" i="5"/>
  <c r="U95" i="5"/>
  <c r="N95" i="5"/>
  <c r="AF94" i="5"/>
  <c r="AE94" i="5"/>
  <c r="AD94" i="5"/>
  <c r="AC94" i="5"/>
  <c r="AB94" i="5"/>
  <c r="AA94" i="5"/>
  <c r="Z94" i="5"/>
  <c r="Y94" i="5"/>
  <c r="AG94" i="5" s="1"/>
  <c r="X94" i="5"/>
  <c r="W94" i="5"/>
  <c r="V94" i="5"/>
  <c r="U94" i="5"/>
  <c r="N94" i="5"/>
  <c r="AF93" i="5"/>
  <c r="AE93" i="5"/>
  <c r="AD93" i="5"/>
  <c r="AC93" i="5"/>
  <c r="AB93" i="5"/>
  <c r="AA93" i="5"/>
  <c r="Z93" i="5"/>
  <c r="Y93" i="5"/>
  <c r="X93" i="5"/>
  <c r="W93" i="5"/>
  <c r="V93" i="5"/>
  <c r="U93" i="5"/>
  <c r="AG93" i="5" s="1"/>
  <c r="N93" i="5"/>
  <c r="AJ93" i="5" s="1"/>
  <c r="AF92" i="5"/>
  <c r="AE92" i="5"/>
  <c r="AD92" i="5"/>
  <c r="AC92" i="5"/>
  <c r="AB92" i="5"/>
  <c r="AA92" i="5"/>
  <c r="Z92" i="5"/>
  <c r="Y92" i="5"/>
  <c r="X92" i="5"/>
  <c r="W92" i="5"/>
  <c r="V92" i="5"/>
  <c r="U92" i="5"/>
  <c r="N92" i="5"/>
  <c r="AF91" i="5"/>
  <c r="AE91" i="5"/>
  <c r="AD91" i="5"/>
  <c r="AC91" i="5"/>
  <c r="AB91" i="5"/>
  <c r="AA91" i="5"/>
  <c r="Z91" i="5"/>
  <c r="Y91" i="5"/>
  <c r="X91" i="5"/>
  <c r="W91" i="5"/>
  <c r="V91" i="5"/>
  <c r="U91" i="5"/>
  <c r="AG91" i="5" s="1"/>
  <c r="N91" i="5"/>
  <c r="AF90" i="5"/>
  <c r="AE90" i="5"/>
  <c r="AD90" i="5"/>
  <c r="AC90" i="5"/>
  <c r="AB90" i="5"/>
  <c r="AA90" i="5"/>
  <c r="Z90" i="5"/>
  <c r="Y90" i="5"/>
  <c r="X90" i="5"/>
  <c r="W90" i="5"/>
  <c r="V90" i="5"/>
  <c r="U90" i="5"/>
  <c r="AG90" i="5" s="1"/>
  <c r="N90" i="5"/>
  <c r="AF89" i="5"/>
  <c r="AE89" i="5"/>
  <c r="AD89" i="5"/>
  <c r="AC89" i="5"/>
  <c r="AB89" i="5"/>
  <c r="AA89" i="5"/>
  <c r="Z89" i="5"/>
  <c r="Y89" i="5"/>
  <c r="X89" i="5"/>
  <c r="W89" i="5"/>
  <c r="V89" i="5"/>
  <c r="U89" i="5"/>
  <c r="N89" i="5"/>
  <c r="AF88" i="5"/>
  <c r="AE88" i="5"/>
  <c r="AD88" i="5"/>
  <c r="AC88" i="5"/>
  <c r="AB88" i="5"/>
  <c r="AA88" i="5"/>
  <c r="Z88" i="5"/>
  <c r="Y88" i="5"/>
  <c r="Y88" i="2" s="1"/>
  <c r="X88" i="5"/>
  <c r="W88" i="5"/>
  <c r="V88" i="5"/>
  <c r="U88" i="5"/>
  <c r="N88" i="5"/>
  <c r="AB87" i="5"/>
  <c r="M87" i="5"/>
  <c r="L87" i="5"/>
  <c r="K87" i="5"/>
  <c r="K116" i="5" s="1"/>
  <c r="J87" i="5"/>
  <c r="I87" i="5"/>
  <c r="H87" i="5"/>
  <c r="G87" i="5"/>
  <c r="F87" i="5"/>
  <c r="E87" i="5"/>
  <c r="D87" i="5"/>
  <c r="C87" i="5"/>
  <c r="N87" i="5" s="1"/>
  <c r="B87" i="5"/>
  <c r="AF86" i="5"/>
  <c r="AE86" i="5"/>
  <c r="AD86" i="5"/>
  <c r="AC86" i="5"/>
  <c r="AB86" i="5"/>
  <c r="AA86" i="5"/>
  <c r="Z86" i="5"/>
  <c r="Y86" i="5"/>
  <c r="AG86" i="5" s="1"/>
  <c r="X86" i="5"/>
  <c r="W86" i="5"/>
  <c r="V86" i="5"/>
  <c r="U86" i="5"/>
  <c r="N86" i="5"/>
  <c r="AF85" i="5"/>
  <c r="AE85" i="5"/>
  <c r="AD85" i="5"/>
  <c r="AC85" i="5"/>
  <c r="AB85" i="5"/>
  <c r="AA85" i="5"/>
  <c r="Z85" i="5"/>
  <c r="Z87" i="5" s="1"/>
  <c r="Y85" i="5"/>
  <c r="X85" i="5"/>
  <c r="W85" i="5"/>
  <c r="V85" i="5"/>
  <c r="AG85" i="5" s="1"/>
  <c r="U85" i="5"/>
  <c r="N85" i="5"/>
  <c r="AF84" i="5"/>
  <c r="AE84" i="5"/>
  <c r="AD84" i="5"/>
  <c r="AC84" i="5"/>
  <c r="AB84" i="5"/>
  <c r="AA84" i="5"/>
  <c r="Z84" i="5"/>
  <c r="Y84" i="5"/>
  <c r="AG84" i="5" s="1"/>
  <c r="X84" i="5"/>
  <c r="W84" i="5"/>
  <c r="V84" i="5"/>
  <c r="U84" i="5"/>
  <c r="N84" i="5"/>
  <c r="AF83" i="5"/>
  <c r="AF87" i="5" s="1"/>
  <c r="AE83" i="5"/>
  <c r="AD83" i="5"/>
  <c r="AC83" i="5"/>
  <c r="AB83" i="5"/>
  <c r="AA83" i="5"/>
  <c r="Z83" i="5"/>
  <c r="Y83" i="5"/>
  <c r="X83" i="5"/>
  <c r="W83" i="5"/>
  <c r="V83" i="5"/>
  <c r="U83" i="5"/>
  <c r="N83" i="5"/>
  <c r="AF82" i="5"/>
  <c r="AE82" i="5"/>
  <c r="AE87" i="5" s="1"/>
  <c r="AD82" i="5"/>
  <c r="AC82" i="5"/>
  <c r="AC87" i="5" s="1"/>
  <c r="AB82" i="5"/>
  <c r="AA82" i="5"/>
  <c r="AA87" i="5" s="1"/>
  <c r="Z82" i="5"/>
  <c r="Y82" i="5"/>
  <c r="AG82" i="5" s="1"/>
  <c r="X82" i="5"/>
  <c r="W82" i="5"/>
  <c r="W87" i="5" s="1"/>
  <c r="V82" i="5"/>
  <c r="U82" i="5"/>
  <c r="U87" i="5" s="1"/>
  <c r="N82" i="5"/>
  <c r="AF80" i="5"/>
  <c r="AE80" i="5"/>
  <c r="AD80" i="5"/>
  <c r="AC80" i="5"/>
  <c r="AB80" i="5"/>
  <c r="AA80" i="5"/>
  <c r="Z80" i="5"/>
  <c r="Y80" i="5"/>
  <c r="X80" i="5"/>
  <c r="W80" i="5"/>
  <c r="V80" i="5"/>
  <c r="U80" i="5"/>
  <c r="N80" i="5"/>
  <c r="AF79" i="5"/>
  <c r="AE79" i="5"/>
  <c r="AD79" i="5"/>
  <c r="AC79" i="5"/>
  <c r="AB79" i="5"/>
  <c r="AA79" i="5"/>
  <c r="Z79" i="5"/>
  <c r="Y79" i="5"/>
  <c r="X79" i="5"/>
  <c r="W79" i="5"/>
  <c r="V79" i="5"/>
  <c r="U79" i="5"/>
  <c r="N79" i="5"/>
  <c r="AF78" i="5"/>
  <c r="AE78" i="5"/>
  <c r="AD78" i="5"/>
  <c r="AC78" i="5"/>
  <c r="AB78" i="5"/>
  <c r="AA78" i="5"/>
  <c r="Z78" i="5"/>
  <c r="Y78" i="5"/>
  <c r="X78" i="5"/>
  <c r="W78" i="5"/>
  <c r="V78" i="5"/>
  <c r="U78" i="5"/>
  <c r="AG78" i="5" s="1"/>
  <c r="N78" i="5"/>
  <c r="AF77" i="5"/>
  <c r="AE77" i="5"/>
  <c r="AD77" i="5"/>
  <c r="AC77" i="5"/>
  <c r="AB77" i="5"/>
  <c r="AA77" i="5"/>
  <c r="Z77" i="5"/>
  <c r="Y77" i="5"/>
  <c r="AG77" i="5" s="1"/>
  <c r="X77" i="5"/>
  <c r="W77" i="5"/>
  <c r="V77" i="5"/>
  <c r="U77" i="5"/>
  <c r="N77" i="5"/>
  <c r="AF76" i="5"/>
  <c r="AE76" i="5"/>
  <c r="AD76" i="5"/>
  <c r="AC76" i="5"/>
  <c r="AB76" i="5"/>
  <c r="AA76" i="5"/>
  <c r="Z76" i="5"/>
  <c r="Y76" i="5"/>
  <c r="X76" i="5"/>
  <c r="W76" i="5"/>
  <c r="V76" i="5"/>
  <c r="U76" i="5"/>
  <c r="N76" i="5"/>
  <c r="AF75" i="5"/>
  <c r="AE75" i="5"/>
  <c r="AD75" i="5"/>
  <c r="AC75" i="5"/>
  <c r="AB75" i="5"/>
  <c r="AA75" i="5"/>
  <c r="Z75" i="5"/>
  <c r="Y75" i="5"/>
  <c r="X75" i="5"/>
  <c r="AG75" i="5" s="1"/>
  <c r="W75" i="5"/>
  <c r="V75" i="5"/>
  <c r="U75" i="5"/>
  <c r="N75" i="5"/>
  <c r="AF74" i="5"/>
  <c r="AE74" i="5"/>
  <c r="AD74" i="5"/>
  <c r="AC74" i="5"/>
  <c r="AB74" i="5"/>
  <c r="AA74" i="5"/>
  <c r="Z74" i="5"/>
  <c r="Y74" i="5"/>
  <c r="X74" i="5"/>
  <c r="AG74" i="5" s="1"/>
  <c r="W74" i="5"/>
  <c r="V74" i="5"/>
  <c r="U74" i="5"/>
  <c r="N74" i="5"/>
  <c r="M73" i="5"/>
  <c r="M116" i="5" s="1"/>
  <c r="L73" i="5"/>
  <c r="L116" i="5" s="1"/>
  <c r="K73" i="5"/>
  <c r="J73" i="5"/>
  <c r="I73" i="5"/>
  <c r="I116" i="5" s="1"/>
  <c r="H73" i="5"/>
  <c r="H116" i="5" s="1"/>
  <c r="G73" i="5"/>
  <c r="G116" i="5" s="1"/>
  <c r="F73" i="5"/>
  <c r="F116" i="5" s="1"/>
  <c r="E73" i="5"/>
  <c r="E116" i="5" s="1"/>
  <c r="D73" i="5"/>
  <c r="C73" i="5"/>
  <c r="B73" i="5"/>
  <c r="AF72" i="5"/>
  <c r="AE72" i="5"/>
  <c r="AD72" i="5"/>
  <c r="AC72" i="5"/>
  <c r="AB72" i="5"/>
  <c r="AA72" i="5"/>
  <c r="Z72" i="5"/>
  <c r="Y72" i="5"/>
  <c r="X72" i="5"/>
  <c r="W72" i="5"/>
  <c r="V72" i="5"/>
  <c r="U72" i="5"/>
  <c r="N72" i="5"/>
  <c r="AF71" i="5"/>
  <c r="AE71" i="5"/>
  <c r="AD71" i="5"/>
  <c r="AC71" i="5"/>
  <c r="AB71" i="5"/>
  <c r="AA71" i="5"/>
  <c r="Z71" i="5"/>
  <c r="Y71" i="5"/>
  <c r="AG71" i="5" s="1"/>
  <c r="X71" i="5"/>
  <c r="W71" i="5"/>
  <c r="V71" i="5"/>
  <c r="U71" i="5"/>
  <c r="N71" i="5"/>
  <c r="AF70" i="5"/>
  <c r="AF138" i="5" s="1"/>
  <c r="AE70" i="5"/>
  <c r="AD70" i="5"/>
  <c r="AC70" i="5"/>
  <c r="AC138" i="5" s="1"/>
  <c r="AB70" i="5"/>
  <c r="AB138" i="5" s="1"/>
  <c r="AA70" i="5"/>
  <c r="AA138" i="5" s="1"/>
  <c r="Z70" i="5"/>
  <c r="Z138" i="5" s="1"/>
  <c r="Y70" i="5"/>
  <c r="Y138" i="5" s="1"/>
  <c r="X70" i="5"/>
  <c r="X138" i="5" s="1"/>
  <c r="W70" i="5"/>
  <c r="V70" i="5"/>
  <c r="U70" i="5"/>
  <c r="U138" i="5" s="1"/>
  <c r="N70" i="5"/>
  <c r="N138" i="5" s="1"/>
  <c r="N69" i="5"/>
  <c r="N68" i="5"/>
  <c r="N67" i="5"/>
  <c r="I64" i="5"/>
  <c r="I117" i="5" s="1"/>
  <c r="I132" i="5" s="1"/>
  <c r="AF62" i="5"/>
  <c r="AE62" i="5"/>
  <c r="AD62" i="5"/>
  <c r="AC62" i="5"/>
  <c r="AB62" i="5"/>
  <c r="AA62" i="5"/>
  <c r="Z62" i="5"/>
  <c r="Y62" i="5"/>
  <c r="X62" i="5"/>
  <c r="W62" i="5"/>
  <c r="V62" i="5"/>
  <c r="AG62" i="5" s="1"/>
  <c r="U62" i="5"/>
  <c r="N62" i="5"/>
  <c r="AJ62" i="5" s="1"/>
  <c r="AE61" i="5"/>
  <c r="AA61" i="5"/>
  <c r="Y61" i="5"/>
  <c r="M61" i="5"/>
  <c r="L61" i="5"/>
  <c r="K61" i="5"/>
  <c r="J61" i="5"/>
  <c r="I61" i="5"/>
  <c r="H61" i="5"/>
  <c r="G61" i="5"/>
  <c r="F61" i="5"/>
  <c r="E61" i="5"/>
  <c r="D61" i="5"/>
  <c r="C61" i="5"/>
  <c r="B61" i="5"/>
  <c r="N61" i="5" s="1"/>
  <c r="AF60" i="5"/>
  <c r="AE60" i="5"/>
  <c r="AD60" i="5"/>
  <c r="AC60" i="5"/>
  <c r="AB60" i="5"/>
  <c r="AA60" i="5"/>
  <c r="Z60" i="5"/>
  <c r="Y60" i="5"/>
  <c r="X60" i="5"/>
  <c r="X61" i="5" s="1"/>
  <c r="W60" i="5"/>
  <c r="V60" i="5"/>
  <c r="U60" i="5"/>
  <c r="N60" i="5"/>
  <c r="AF59" i="5"/>
  <c r="AE59" i="5"/>
  <c r="AD59" i="5"/>
  <c r="AC59" i="5"/>
  <c r="AC61" i="5" s="1"/>
  <c r="AB59" i="5"/>
  <c r="AA59" i="5"/>
  <c r="Z59" i="5"/>
  <c r="Y59" i="5"/>
  <c r="X59" i="5"/>
  <c r="W59" i="5"/>
  <c r="W61" i="5" s="1"/>
  <c r="V59" i="5"/>
  <c r="U59" i="5"/>
  <c r="N59" i="5"/>
  <c r="AF58" i="5"/>
  <c r="AE58" i="5"/>
  <c r="AD58" i="5"/>
  <c r="AC58" i="5"/>
  <c r="AB58" i="5"/>
  <c r="AB61" i="5" s="1"/>
  <c r="AA58" i="5"/>
  <c r="Z58" i="5"/>
  <c r="Z61" i="5" s="1"/>
  <c r="Y58" i="5"/>
  <c r="X58" i="5"/>
  <c r="W58" i="5"/>
  <c r="V58" i="5"/>
  <c r="U58" i="5"/>
  <c r="N58" i="5"/>
  <c r="Y56" i="5"/>
  <c r="M56" i="5"/>
  <c r="L56" i="5"/>
  <c r="J56" i="5"/>
  <c r="F56" i="5"/>
  <c r="E56" i="5"/>
  <c r="D56" i="5"/>
  <c r="C56" i="5"/>
  <c r="N56" i="5" s="1"/>
  <c r="B56" i="5"/>
  <c r="AF55" i="5"/>
  <c r="AE55" i="5"/>
  <c r="AD55" i="5"/>
  <c r="AC55" i="5"/>
  <c r="AB55" i="5"/>
  <c r="AA55" i="5"/>
  <c r="Z55" i="5"/>
  <c r="Y55" i="5"/>
  <c r="X55" i="5"/>
  <c r="W55" i="5"/>
  <c r="V55" i="5"/>
  <c r="U55" i="5"/>
  <c r="M55" i="5"/>
  <c r="L55" i="5"/>
  <c r="K55" i="5"/>
  <c r="K56" i="5" s="1"/>
  <c r="J55" i="5"/>
  <c r="I55" i="5"/>
  <c r="I56" i="5" s="1"/>
  <c r="H55" i="5"/>
  <c r="H56" i="5" s="1"/>
  <c r="G55" i="5"/>
  <c r="G56" i="5" s="1"/>
  <c r="F55" i="5"/>
  <c r="E55" i="5"/>
  <c r="D55" i="5"/>
  <c r="C55" i="5"/>
  <c r="B55" i="5"/>
  <c r="AG54" i="5"/>
  <c r="AJ54" i="5" s="1"/>
  <c r="N54" i="5"/>
  <c r="AG53" i="5"/>
  <c r="N53" i="5"/>
  <c r="AJ53" i="5" s="1"/>
  <c r="AG52" i="5"/>
  <c r="N52" i="5"/>
  <c r="AF50" i="5"/>
  <c r="AE50" i="5"/>
  <c r="AD50" i="5"/>
  <c r="AC50" i="5"/>
  <c r="AB50" i="5"/>
  <c r="AA50" i="5"/>
  <c r="Z50" i="5"/>
  <c r="Y50" i="5"/>
  <c r="X50" i="5"/>
  <c r="W50" i="5"/>
  <c r="V50" i="5"/>
  <c r="U50" i="5"/>
  <c r="N50" i="5"/>
  <c r="AF49" i="5"/>
  <c r="AE49" i="5"/>
  <c r="AD49" i="5"/>
  <c r="AC49" i="5"/>
  <c r="AB49" i="5"/>
  <c r="AA49" i="5"/>
  <c r="Z49" i="5"/>
  <c r="Y49" i="5"/>
  <c r="X49" i="5"/>
  <c r="W49" i="5"/>
  <c r="V49" i="5"/>
  <c r="U49" i="5"/>
  <c r="AG49" i="5" s="1"/>
  <c r="N49" i="5"/>
  <c r="AF48" i="5"/>
  <c r="AE48" i="5"/>
  <c r="AD48" i="5"/>
  <c r="AC48" i="5"/>
  <c r="AB48" i="5"/>
  <c r="AA48" i="5"/>
  <c r="AA56" i="5" s="1"/>
  <c r="Z48" i="5"/>
  <c r="Y48" i="5"/>
  <c r="X48" i="5"/>
  <c r="W48" i="5"/>
  <c r="V48" i="5"/>
  <c r="U48" i="5"/>
  <c r="N48" i="5"/>
  <c r="AF47" i="5"/>
  <c r="AE47" i="5"/>
  <c r="AD47" i="5"/>
  <c r="AC47" i="5"/>
  <c r="AB47" i="5"/>
  <c r="AA47" i="5"/>
  <c r="Z47" i="5"/>
  <c r="Y47" i="5"/>
  <c r="X47" i="5"/>
  <c r="W47" i="5"/>
  <c r="V47" i="5"/>
  <c r="U47" i="5"/>
  <c r="N47" i="5"/>
  <c r="AF46" i="5"/>
  <c r="AE46" i="5"/>
  <c r="AD46" i="5"/>
  <c r="AC46" i="5"/>
  <c r="AB46" i="5"/>
  <c r="AA46" i="5"/>
  <c r="Z46" i="5"/>
  <c r="Y46" i="5"/>
  <c r="X46" i="5"/>
  <c r="X56" i="5" s="1"/>
  <c r="W46" i="5"/>
  <c r="V46" i="5"/>
  <c r="U46" i="5"/>
  <c r="N46" i="5"/>
  <c r="AF45" i="5"/>
  <c r="AE45" i="5"/>
  <c r="AD45" i="5"/>
  <c r="AC45" i="5"/>
  <c r="AB45" i="5"/>
  <c r="AA45" i="5"/>
  <c r="Z45" i="5"/>
  <c r="Y45" i="5"/>
  <c r="X45" i="5"/>
  <c r="W45" i="5"/>
  <c r="W56" i="5" s="1"/>
  <c r="V45" i="5"/>
  <c r="U45" i="5"/>
  <c r="N45" i="5"/>
  <c r="AF44" i="5"/>
  <c r="AE44" i="5"/>
  <c r="AD44" i="5"/>
  <c r="AC44" i="5"/>
  <c r="AB44" i="5"/>
  <c r="AA44" i="5"/>
  <c r="Z44" i="5"/>
  <c r="Z56" i="5" s="1"/>
  <c r="Y44" i="5"/>
  <c r="X44" i="5"/>
  <c r="W44" i="5"/>
  <c r="V44" i="5"/>
  <c r="U44" i="5"/>
  <c r="N44" i="5"/>
  <c r="AF42" i="5"/>
  <c r="AE42" i="5"/>
  <c r="AD42" i="5"/>
  <c r="AC42" i="5"/>
  <c r="AB42" i="5"/>
  <c r="AA42" i="5"/>
  <c r="Z42" i="5"/>
  <c r="Y42" i="5"/>
  <c r="AG42" i="5" s="1"/>
  <c r="X42" i="5"/>
  <c r="W42" i="5"/>
  <c r="V42" i="5"/>
  <c r="U42" i="5"/>
  <c r="N42" i="5"/>
  <c r="AF41" i="5"/>
  <c r="AE41" i="5"/>
  <c r="AD41" i="5"/>
  <c r="AC41" i="5"/>
  <c r="AB41" i="5"/>
  <c r="AA41" i="5"/>
  <c r="Z41" i="5"/>
  <c r="Y41" i="5"/>
  <c r="X41" i="5"/>
  <c r="W41" i="5"/>
  <c r="V41" i="5"/>
  <c r="U41" i="5"/>
  <c r="N41" i="5"/>
  <c r="AF40" i="5"/>
  <c r="AE40" i="5"/>
  <c r="AD40" i="5"/>
  <c r="AC40" i="5"/>
  <c r="AB40" i="5"/>
  <c r="AA40" i="5"/>
  <c r="Z40" i="5"/>
  <c r="Y40" i="5"/>
  <c r="X40" i="5"/>
  <c r="W40" i="5"/>
  <c r="V40" i="5"/>
  <c r="U40" i="5"/>
  <c r="AG40" i="5" s="1"/>
  <c r="N40" i="5"/>
  <c r="AF39" i="5"/>
  <c r="AE39" i="5"/>
  <c r="AD39" i="5"/>
  <c r="AC39" i="5"/>
  <c r="AB39" i="5"/>
  <c r="AA39" i="5"/>
  <c r="Z39" i="5"/>
  <c r="Y39" i="5"/>
  <c r="X39" i="5"/>
  <c r="W39" i="5"/>
  <c r="V39" i="5"/>
  <c r="U39" i="5"/>
  <c r="N39" i="5"/>
  <c r="AF38" i="5"/>
  <c r="AE38" i="5"/>
  <c r="AD38" i="5"/>
  <c r="AC38" i="5"/>
  <c r="AB38" i="5"/>
  <c r="AA38" i="5"/>
  <c r="Z38" i="5"/>
  <c r="Y38" i="5"/>
  <c r="X38" i="5"/>
  <c r="W38" i="5"/>
  <c r="V38" i="5"/>
  <c r="U38" i="5"/>
  <c r="N38" i="5"/>
  <c r="K37" i="5"/>
  <c r="J37" i="5"/>
  <c r="I37" i="5"/>
  <c r="I63" i="5" s="1"/>
  <c r="G37" i="5"/>
  <c r="C37" i="5"/>
  <c r="B37" i="5"/>
  <c r="AF36" i="5"/>
  <c r="AE36" i="5"/>
  <c r="AD36" i="5"/>
  <c r="AC36" i="5"/>
  <c r="AB36" i="5"/>
  <c r="AA36" i="5"/>
  <c r="Z36" i="5"/>
  <c r="Y36" i="5"/>
  <c r="AG36" i="5" s="1"/>
  <c r="X36" i="5"/>
  <c r="W36" i="5"/>
  <c r="V36" i="5"/>
  <c r="U36" i="5"/>
  <c r="M36" i="5"/>
  <c r="L36" i="5"/>
  <c r="K36" i="5"/>
  <c r="J36" i="5"/>
  <c r="I36" i="5"/>
  <c r="H36" i="5"/>
  <c r="G36" i="5"/>
  <c r="F36" i="5"/>
  <c r="E36" i="5"/>
  <c r="D36" i="5"/>
  <c r="C36" i="5"/>
  <c r="B36" i="5"/>
  <c r="AG35" i="5"/>
  <c r="N35" i="5"/>
  <c r="AJ34" i="5"/>
  <c r="AG34" i="5"/>
  <c r="N34" i="5"/>
  <c r="AG33" i="5"/>
  <c r="N33" i="5"/>
  <c r="AF31" i="5"/>
  <c r="AE31" i="5"/>
  <c r="AD31" i="5"/>
  <c r="AC31" i="5"/>
  <c r="AB31" i="5"/>
  <c r="AA31" i="5"/>
  <c r="Z31" i="5"/>
  <c r="Y31" i="5"/>
  <c r="X31" i="5"/>
  <c r="W31" i="5"/>
  <c r="V31" i="5"/>
  <c r="U31" i="5"/>
  <c r="AG31" i="5" s="1"/>
  <c r="N31" i="5"/>
  <c r="AF30" i="5"/>
  <c r="AE30" i="5"/>
  <c r="AD30" i="5"/>
  <c r="AC30" i="5"/>
  <c r="AB30" i="5"/>
  <c r="AA30" i="5"/>
  <c r="Z30" i="5"/>
  <c r="Y30" i="5"/>
  <c r="X30" i="5"/>
  <c r="W30" i="5"/>
  <c r="V30" i="5"/>
  <c r="U30" i="5"/>
  <c r="N30" i="5"/>
  <c r="AF29" i="5"/>
  <c r="AE29" i="5"/>
  <c r="AD29" i="5"/>
  <c r="AC29" i="5"/>
  <c r="AB29" i="5"/>
  <c r="AA29" i="5"/>
  <c r="Z29" i="5"/>
  <c r="Y29" i="5"/>
  <c r="AG29" i="5" s="1"/>
  <c r="X29" i="5"/>
  <c r="W29" i="5"/>
  <c r="V29" i="5"/>
  <c r="U29" i="5"/>
  <c r="N29" i="5"/>
  <c r="AF28" i="5"/>
  <c r="AE28" i="5"/>
  <c r="AD28" i="5"/>
  <c r="AC28" i="5"/>
  <c r="AB28" i="5"/>
  <c r="AA28" i="5"/>
  <c r="Z28" i="5"/>
  <c r="Y28" i="5"/>
  <c r="X28" i="5"/>
  <c r="AG28" i="5" s="1"/>
  <c r="W28" i="5"/>
  <c r="V28" i="5"/>
  <c r="U28" i="5"/>
  <c r="N28" i="5"/>
  <c r="AC27" i="5"/>
  <c r="Y27" i="5"/>
  <c r="U27" i="5"/>
  <c r="M27" i="5"/>
  <c r="L27" i="5"/>
  <c r="K27" i="5"/>
  <c r="J27" i="5"/>
  <c r="I27" i="5"/>
  <c r="H27" i="5"/>
  <c r="H37" i="5" s="1"/>
  <c r="H63" i="5" s="1"/>
  <c r="G27" i="5"/>
  <c r="F27" i="5"/>
  <c r="F37" i="5" s="1"/>
  <c r="F63" i="5" s="1"/>
  <c r="E27" i="5"/>
  <c r="D27" i="5"/>
  <c r="C27" i="5"/>
  <c r="B27" i="5"/>
  <c r="AF26" i="5"/>
  <c r="AE26" i="5"/>
  <c r="AD26" i="5"/>
  <c r="AC26" i="5"/>
  <c r="AB26" i="5"/>
  <c r="AA26" i="5"/>
  <c r="Z26" i="5"/>
  <c r="Y26" i="5"/>
  <c r="X26" i="5"/>
  <c r="W26" i="5"/>
  <c r="V26" i="5"/>
  <c r="AG26" i="5" s="1"/>
  <c r="U26" i="5"/>
  <c r="N26" i="5"/>
  <c r="AF25" i="5"/>
  <c r="AE25" i="5"/>
  <c r="AD25" i="5"/>
  <c r="AC25" i="5"/>
  <c r="AB25" i="5"/>
  <c r="AA25" i="5"/>
  <c r="AA27" i="5" s="1"/>
  <c r="Z25" i="5"/>
  <c r="Y25" i="5"/>
  <c r="X25" i="5"/>
  <c r="W25" i="5"/>
  <c r="V25" i="5"/>
  <c r="U25" i="5"/>
  <c r="N25" i="5"/>
  <c r="AF24" i="5"/>
  <c r="AE24" i="5"/>
  <c r="AD24" i="5"/>
  <c r="AC24" i="5"/>
  <c r="AB24" i="5"/>
  <c r="AB27" i="5" s="1"/>
  <c r="AA24" i="5"/>
  <c r="Z24" i="5"/>
  <c r="Z27" i="5" s="1"/>
  <c r="Y24" i="5"/>
  <c r="AG24" i="5" s="1"/>
  <c r="X24" i="5"/>
  <c r="W24" i="5"/>
  <c r="V24" i="5"/>
  <c r="U24" i="5"/>
  <c r="N24" i="5"/>
  <c r="AF22" i="5"/>
  <c r="AE22" i="5"/>
  <c r="AD22" i="5"/>
  <c r="AC22" i="5"/>
  <c r="AB22" i="5"/>
  <c r="AA22" i="5"/>
  <c r="Z22" i="5"/>
  <c r="Y22" i="5"/>
  <c r="X22" i="5"/>
  <c r="W22" i="5"/>
  <c r="V22" i="5"/>
  <c r="U22" i="5"/>
  <c r="N22" i="5"/>
  <c r="AF21" i="5"/>
  <c r="AE21" i="5"/>
  <c r="AD21" i="5"/>
  <c r="AC21" i="5"/>
  <c r="AB21" i="5"/>
  <c r="AA21" i="5"/>
  <c r="Z21" i="5"/>
  <c r="Y21" i="5"/>
  <c r="X21" i="5"/>
  <c r="W21" i="5"/>
  <c r="V21" i="5"/>
  <c r="U21" i="5"/>
  <c r="N21" i="5"/>
  <c r="AF20" i="5"/>
  <c r="AE20" i="5"/>
  <c r="AD20" i="5"/>
  <c r="AC20" i="5"/>
  <c r="AB20" i="5"/>
  <c r="AB37" i="5" s="1"/>
  <c r="AA20" i="5"/>
  <c r="Z20" i="5"/>
  <c r="Y20" i="5"/>
  <c r="X20" i="5"/>
  <c r="W20" i="5"/>
  <c r="V20" i="5"/>
  <c r="U20" i="5"/>
  <c r="AG20" i="5" s="1"/>
  <c r="N20" i="5"/>
  <c r="AF19" i="5"/>
  <c r="AE19" i="5"/>
  <c r="AD19" i="5"/>
  <c r="AC19" i="5"/>
  <c r="AB19" i="5"/>
  <c r="AA19" i="5"/>
  <c r="AA37" i="5" s="1"/>
  <c r="Z19" i="5"/>
  <c r="Y19" i="5"/>
  <c r="X19" i="5"/>
  <c r="W19" i="5"/>
  <c r="V19" i="5"/>
  <c r="U19" i="5"/>
  <c r="N19" i="5"/>
  <c r="AE16" i="5"/>
  <c r="AD16" i="5"/>
  <c r="U16" i="5"/>
  <c r="M16" i="5"/>
  <c r="L16" i="5"/>
  <c r="K16" i="5"/>
  <c r="J16" i="5"/>
  <c r="I16" i="5"/>
  <c r="E16" i="5"/>
  <c r="D16" i="5"/>
  <c r="C16" i="5"/>
  <c r="AF15" i="5"/>
  <c r="AE15" i="5"/>
  <c r="AD15" i="5"/>
  <c r="AC15" i="5"/>
  <c r="AB15" i="5"/>
  <c r="AA15" i="5"/>
  <c r="Z15" i="5"/>
  <c r="Y15" i="5"/>
  <c r="X15" i="5"/>
  <c r="W15" i="5"/>
  <c r="V15" i="5"/>
  <c r="V16" i="5" s="1"/>
  <c r="U15" i="5"/>
  <c r="N15" i="5"/>
  <c r="AE14" i="5"/>
  <c r="AD14" i="5"/>
  <c r="AA14" i="5"/>
  <c r="AA16" i="5" s="1"/>
  <c r="W14" i="5"/>
  <c r="W16" i="5" s="1"/>
  <c r="V14" i="5"/>
  <c r="M14" i="5"/>
  <c r="L14" i="5"/>
  <c r="K14" i="5"/>
  <c r="J14" i="5"/>
  <c r="I14" i="5"/>
  <c r="H14" i="5"/>
  <c r="H16" i="5" s="1"/>
  <c r="G14" i="5"/>
  <c r="G16" i="5" s="1"/>
  <c r="F14" i="5"/>
  <c r="F16" i="5" s="1"/>
  <c r="E14" i="5"/>
  <c r="D14" i="5"/>
  <c r="C14" i="5"/>
  <c r="B14" i="5"/>
  <c r="N14" i="5" s="1"/>
  <c r="AF13" i="5"/>
  <c r="AF14" i="5" s="1"/>
  <c r="AF16" i="5" s="1"/>
  <c r="AE13" i="5"/>
  <c r="AD13" i="5"/>
  <c r="AC13" i="5"/>
  <c r="AB13" i="5"/>
  <c r="AB14" i="5" s="1"/>
  <c r="AB16" i="5" s="1"/>
  <c r="AA13" i="5"/>
  <c r="Z13" i="5"/>
  <c r="Y13" i="5"/>
  <c r="X13" i="5"/>
  <c r="W13" i="5"/>
  <c r="V13" i="5"/>
  <c r="U13" i="5"/>
  <c r="N13" i="5"/>
  <c r="AF12" i="5"/>
  <c r="AE12" i="5"/>
  <c r="AD12" i="5"/>
  <c r="AC12" i="5"/>
  <c r="AC14" i="5" s="1"/>
  <c r="AC16" i="5" s="1"/>
  <c r="AB12" i="5"/>
  <c r="AA12" i="5"/>
  <c r="Z12" i="5"/>
  <c r="Y12" i="5"/>
  <c r="Y14" i="5" s="1"/>
  <c r="Y16" i="5" s="1"/>
  <c r="X12" i="5"/>
  <c r="W12" i="5"/>
  <c r="V12" i="5"/>
  <c r="U12" i="5"/>
  <c r="U14" i="5" s="1"/>
  <c r="N12" i="5"/>
  <c r="L142" i="4"/>
  <c r="M140" i="4"/>
  <c r="L140" i="4"/>
  <c r="K140" i="4"/>
  <c r="J140" i="4"/>
  <c r="I140" i="4"/>
  <c r="H140" i="4"/>
  <c r="G140" i="4"/>
  <c r="F140" i="4"/>
  <c r="E140" i="4"/>
  <c r="D140" i="4"/>
  <c r="C140" i="4"/>
  <c r="B140" i="4"/>
  <c r="M139" i="4"/>
  <c r="L139" i="4"/>
  <c r="K139" i="4"/>
  <c r="J139" i="4"/>
  <c r="J142" i="4" s="1"/>
  <c r="I139" i="4"/>
  <c r="H139" i="4"/>
  <c r="G139" i="4"/>
  <c r="G142" i="4" s="1"/>
  <c r="F139" i="4"/>
  <c r="F142" i="4" s="1"/>
  <c r="E139" i="4"/>
  <c r="D139" i="4"/>
  <c r="C139" i="4"/>
  <c r="B139" i="4"/>
  <c r="B142" i="4" s="1"/>
  <c r="AE138" i="4"/>
  <c r="AD138" i="4"/>
  <c r="Z138" i="4"/>
  <c r="X138" i="4"/>
  <c r="W138" i="4"/>
  <c r="M138" i="4"/>
  <c r="L138" i="4"/>
  <c r="K138" i="4"/>
  <c r="J138" i="4"/>
  <c r="I138" i="4"/>
  <c r="H138" i="4"/>
  <c r="G138" i="4"/>
  <c r="F138" i="4"/>
  <c r="E138" i="4"/>
  <c r="D138" i="4"/>
  <c r="C138" i="4"/>
  <c r="B138" i="4"/>
  <c r="M137" i="4"/>
  <c r="L137" i="4"/>
  <c r="K137" i="4"/>
  <c r="K142" i="4" s="1"/>
  <c r="J137" i="4"/>
  <c r="I137" i="4"/>
  <c r="H137" i="4"/>
  <c r="G137" i="4"/>
  <c r="F137" i="4"/>
  <c r="E137" i="4"/>
  <c r="D137" i="4"/>
  <c r="D142" i="4" s="1"/>
  <c r="C137" i="4"/>
  <c r="C142" i="4" s="1"/>
  <c r="B137" i="4"/>
  <c r="L131" i="4"/>
  <c r="D131" i="4"/>
  <c r="B131" i="4"/>
  <c r="AF130" i="4"/>
  <c r="AE130" i="4"/>
  <c r="M130" i="4"/>
  <c r="M131" i="4" s="1"/>
  <c r="L130" i="4"/>
  <c r="K130" i="4"/>
  <c r="J130" i="4"/>
  <c r="I130" i="4"/>
  <c r="H130" i="4"/>
  <c r="G130" i="4"/>
  <c r="F130" i="4"/>
  <c r="F131" i="4" s="1"/>
  <c r="E130" i="4"/>
  <c r="E131" i="4" s="1"/>
  <c r="D130" i="4"/>
  <c r="C130" i="4"/>
  <c r="B130" i="4"/>
  <c r="AF129" i="4"/>
  <c r="AE129" i="4"/>
  <c r="AD129" i="4"/>
  <c r="AC129" i="4"/>
  <c r="AB129" i="4"/>
  <c r="AA129" i="4"/>
  <c r="Z129" i="4"/>
  <c r="Y129" i="4"/>
  <c r="X129" i="4"/>
  <c r="W129" i="4"/>
  <c r="V129" i="4"/>
  <c r="AG129" i="4" s="1"/>
  <c r="U129" i="4"/>
  <c r="N129" i="4"/>
  <c r="AF128" i="4"/>
  <c r="AE128" i="4"/>
  <c r="AD128" i="4"/>
  <c r="AC128" i="4"/>
  <c r="AB128" i="4"/>
  <c r="AA128" i="4"/>
  <c r="Z128" i="4"/>
  <c r="Y128" i="4"/>
  <c r="X128" i="4"/>
  <c r="W128" i="4"/>
  <c r="V128" i="4"/>
  <c r="AG128" i="4" s="1"/>
  <c r="U128" i="4"/>
  <c r="N128" i="4"/>
  <c r="AJ128" i="4" s="1"/>
  <c r="AF127" i="4"/>
  <c r="AE127" i="4"/>
  <c r="AD127" i="4"/>
  <c r="AC127" i="4"/>
  <c r="AB127" i="4"/>
  <c r="AA127" i="4"/>
  <c r="Z127" i="4"/>
  <c r="Y127" i="4"/>
  <c r="X127" i="4"/>
  <c r="W127" i="4"/>
  <c r="V127" i="4"/>
  <c r="U127" i="4"/>
  <c r="AF126" i="4"/>
  <c r="AE126" i="4"/>
  <c r="AD126" i="4"/>
  <c r="AC126" i="4"/>
  <c r="AB126" i="4"/>
  <c r="AA126" i="4"/>
  <c r="Z126" i="4"/>
  <c r="Y126" i="4"/>
  <c r="X126" i="4"/>
  <c r="W126" i="4"/>
  <c r="V126" i="4"/>
  <c r="U126" i="4"/>
  <c r="N126" i="4"/>
  <c r="AF125" i="4"/>
  <c r="AE125" i="4"/>
  <c r="AD125" i="4"/>
  <c r="AC125" i="4"/>
  <c r="AB125" i="4"/>
  <c r="AB125" i="2" s="1"/>
  <c r="AA125" i="4"/>
  <c r="Z125" i="4"/>
  <c r="Z130" i="4" s="1"/>
  <c r="Y125" i="4"/>
  <c r="X125" i="4"/>
  <c r="W125" i="4"/>
  <c r="W130" i="4" s="1"/>
  <c r="V125" i="4"/>
  <c r="U125" i="4"/>
  <c r="N125" i="4"/>
  <c r="AF124" i="4"/>
  <c r="AE124" i="4"/>
  <c r="AD124" i="4"/>
  <c r="AC124" i="4"/>
  <c r="AB124" i="4"/>
  <c r="AB130" i="4" s="1"/>
  <c r="AA124" i="4"/>
  <c r="AA130" i="4" s="1"/>
  <c r="Z124" i="4"/>
  <c r="Y124" i="4"/>
  <c r="X124" i="4"/>
  <c r="X130" i="4" s="1"/>
  <c r="W124" i="4"/>
  <c r="V124" i="4"/>
  <c r="U124" i="4"/>
  <c r="AE122" i="4"/>
  <c r="AC122" i="4"/>
  <c r="V122" i="4"/>
  <c r="U122" i="4"/>
  <c r="M122" i="4"/>
  <c r="L122" i="4"/>
  <c r="K122" i="4"/>
  <c r="J122" i="4"/>
  <c r="I122" i="4"/>
  <c r="I131" i="4" s="1"/>
  <c r="H122" i="4"/>
  <c r="H131" i="4" s="1"/>
  <c r="G122" i="4"/>
  <c r="G131" i="4" s="1"/>
  <c r="F122" i="4"/>
  <c r="E122" i="4"/>
  <c r="D122" i="4"/>
  <c r="C122" i="4"/>
  <c r="B122" i="4"/>
  <c r="AF121" i="4"/>
  <c r="AF122" i="4" s="1"/>
  <c r="AF131" i="4" s="1"/>
  <c r="AE121" i="4"/>
  <c r="AD121" i="4"/>
  <c r="AD122" i="4" s="1"/>
  <c r="AC121" i="4"/>
  <c r="AB121" i="4"/>
  <c r="AA121" i="4"/>
  <c r="Z121" i="4"/>
  <c r="Y121" i="4"/>
  <c r="Y122" i="4" s="1"/>
  <c r="X121" i="4"/>
  <c r="X122" i="4" s="1"/>
  <c r="W121" i="4"/>
  <c r="V121" i="4"/>
  <c r="U121" i="4"/>
  <c r="N121" i="4"/>
  <c r="AF120" i="4"/>
  <c r="AE120" i="4"/>
  <c r="AD120" i="4"/>
  <c r="AC120" i="4"/>
  <c r="AB120" i="4"/>
  <c r="AB122" i="4" s="1"/>
  <c r="AA120" i="4"/>
  <c r="AA122" i="4" s="1"/>
  <c r="Z120" i="4"/>
  <c r="Y120" i="4"/>
  <c r="X120" i="4"/>
  <c r="W120" i="4"/>
  <c r="V120" i="4"/>
  <c r="U120" i="4"/>
  <c r="N120" i="4"/>
  <c r="K116" i="4"/>
  <c r="J116" i="4"/>
  <c r="F116" i="4"/>
  <c r="B116" i="4"/>
  <c r="AF115" i="4"/>
  <c r="AE115" i="4"/>
  <c r="AD115" i="4"/>
  <c r="AC115" i="4"/>
  <c r="AB115" i="4"/>
  <c r="AA115" i="4"/>
  <c r="Z115" i="4"/>
  <c r="Y115" i="4"/>
  <c r="X115" i="4"/>
  <c r="W115" i="4"/>
  <c r="V115" i="4"/>
  <c r="U115" i="4"/>
  <c r="AG115" i="4" s="1"/>
  <c r="N115" i="4"/>
  <c r="AF114" i="4"/>
  <c r="AE114" i="4"/>
  <c r="AD114" i="4"/>
  <c r="AC114" i="4"/>
  <c r="AB114" i="4"/>
  <c r="AA114" i="4"/>
  <c r="Z114" i="4"/>
  <c r="Y114" i="4"/>
  <c r="X114" i="4"/>
  <c r="W114" i="4"/>
  <c r="V114" i="4"/>
  <c r="U114" i="4"/>
  <c r="N114" i="4"/>
  <c r="AF113" i="4"/>
  <c r="AE113" i="4"/>
  <c r="AD113" i="4"/>
  <c r="AC113" i="4"/>
  <c r="AB113" i="4"/>
  <c r="AA113" i="4"/>
  <c r="Z113" i="4"/>
  <c r="Y113" i="4"/>
  <c r="X113" i="4"/>
  <c r="W113" i="4"/>
  <c r="V113" i="4"/>
  <c r="U113" i="4"/>
  <c r="N113" i="4"/>
  <c r="AF112" i="4"/>
  <c r="AF112" i="2" s="1"/>
  <c r="AE112" i="4"/>
  <c r="AD112" i="4"/>
  <c r="AC112" i="4"/>
  <c r="AB112" i="4"/>
  <c r="AA112" i="4"/>
  <c r="Z112" i="4"/>
  <c r="Y112" i="4"/>
  <c r="X112" i="4"/>
  <c r="W112" i="4"/>
  <c r="V112" i="4"/>
  <c r="U112" i="4"/>
  <c r="N112" i="4"/>
  <c r="AF111" i="4"/>
  <c r="AF111" i="2" s="1"/>
  <c r="AE111" i="4"/>
  <c r="AD111" i="4"/>
  <c r="AC111" i="4"/>
  <c r="AB111" i="4"/>
  <c r="AA111" i="4"/>
  <c r="Z111" i="4"/>
  <c r="Y111" i="4"/>
  <c r="X111" i="4"/>
  <c r="W111" i="4"/>
  <c r="V111" i="4"/>
  <c r="U111" i="4"/>
  <c r="N111" i="4"/>
  <c r="AF110" i="4"/>
  <c r="AE110" i="4"/>
  <c r="AD110" i="4"/>
  <c r="AC110" i="4"/>
  <c r="AB110" i="4"/>
  <c r="AA110" i="4"/>
  <c r="Z110" i="4"/>
  <c r="Y110" i="4"/>
  <c r="AG110" i="4" s="1"/>
  <c r="X110" i="4"/>
  <c r="W110" i="4"/>
  <c r="V110" i="4"/>
  <c r="U110" i="4"/>
  <c r="N110" i="4"/>
  <c r="AF109" i="4"/>
  <c r="AE109" i="4"/>
  <c r="AD109" i="4"/>
  <c r="AC109" i="4"/>
  <c r="AB109" i="4"/>
  <c r="AA109" i="4"/>
  <c r="Z109" i="4"/>
  <c r="Y109" i="4"/>
  <c r="X109" i="4"/>
  <c r="W109" i="4"/>
  <c r="V109" i="4"/>
  <c r="U109" i="4"/>
  <c r="N109" i="4"/>
  <c r="AF108" i="4"/>
  <c r="AE108" i="4"/>
  <c r="AD108" i="4"/>
  <c r="AC108" i="4"/>
  <c r="AB108" i="4"/>
  <c r="AA108" i="4"/>
  <c r="Z108" i="4"/>
  <c r="Y108" i="4"/>
  <c r="X108" i="4"/>
  <c r="W108" i="4"/>
  <c r="V108" i="4"/>
  <c r="AG108" i="4" s="1"/>
  <c r="U108" i="4"/>
  <c r="N108" i="4"/>
  <c r="AF107" i="4"/>
  <c r="AE107" i="4"/>
  <c r="AD107" i="4"/>
  <c r="AC107" i="4"/>
  <c r="AB107" i="4"/>
  <c r="AA107" i="4"/>
  <c r="Z107" i="4"/>
  <c r="Y107" i="4"/>
  <c r="X107" i="4"/>
  <c r="W107" i="4"/>
  <c r="V107" i="4"/>
  <c r="AG107" i="4" s="1"/>
  <c r="U107" i="4"/>
  <c r="N107" i="4"/>
  <c r="AF106" i="4"/>
  <c r="AE106" i="4"/>
  <c r="AD106" i="4"/>
  <c r="AC106" i="4"/>
  <c r="AB106" i="4"/>
  <c r="AA106" i="4"/>
  <c r="Z106" i="4"/>
  <c r="Y106" i="4"/>
  <c r="X106" i="4"/>
  <c r="W106" i="4"/>
  <c r="AG106" i="4" s="1"/>
  <c r="V106" i="4"/>
  <c r="U106" i="4"/>
  <c r="N106" i="4"/>
  <c r="AF105" i="4"/>
  <c r="AE105" i="4"/>
  <c r="AD105" i="4"/>
  <c r="AC105" i="4"/>
  <c r="AB105" i="4"/>
  <c r="AA105" i="4"/>
  <c r="Z105" i="4"/>
  <c r="Y105" i="4"/>
  <c r="X105" i="4"/>
  <c r="W105" i="4"/>
  <c r="V105" i="4"/>
  <c r="U105" i="4"/>
  <c r="N105" i="4"/>
  <c r="AF104" i="4"/>
  <c r="AE104" i="4"/>
  <c r="AD104" i="4"/>
  <c r="AC104" i="4"/>
  <c r="AB104" i="4"/>
  <c r="AA104" i="4"/>
  <c r="Z104" i="4"/>
  <c r="Y104" i="4"/>
  <c r="X104" i="4"/>
  <c r="W104" i="4"/>
  <c r="V104" i="4"/>
  <c r="U104" i="4"/>
  <c r="N104" i="4"/>
  <c r="AF103" i="4"/>
  <c r="AE103" i="4"/>
  <c r="AD103" i="4"/>
  <c r="AC103" i="4"/>
  <c r="AB103" i="4"/>
  <c r="AA103" i="4"/>
  <c r="Z103" i="4"/>
  <c r="Y103" i="4"/>
  <c r="X103" i="4"/>
  <c r="W103" i="4"/>
  <c r="V103" i="4"/>
  <c r="U103" i="4"/>
  <c r="AG103" i="4" s="1"/>
  <c r="N103" i="4"/>
  <c r="AF102" i="4"/>
  <c r="AE102" i="4"/>
  <c r="AD102" i="4"/>
  <c r="AC102" i="4"/>
  <c r="AB102" i="4"/>
  <c r="AA102" i="4"/>
  <c r="AA102" i="2" s="1"/>
  <c r="Z102" i="4"/>
  <c r="Y102" i="4"/>
  <c r="X102" i="4"/>
  <c r="W102" i="4"/>
  <c r="V102" i="4"/>
  <c r="U102" i="4"/>
  <c r="N102" i="4"/>
  <c r="AF101" i="4"/>
  <c r="AE101" i="4"/>
  <c r="AD101" i="4"/>
  <c r="AC101" i="4"/>
  <c r="AB101" i="4"/>
  <c r="AA101" i="4"/>
  <c r="Z101" i="4"/>
  <c r="Y101" i="4"/>
  <c r="X101" i="4"/>
  <c r="W101" i="4"/>
  <c r="V101" i="4"/>
  <c r="U101" i="4"/>
  <c r="N101" i="4"/>
  <c r="AF100" i="4"/>
  <c r="AE100" i="4"/>
  <c r="AD100" i="4"/>
  <c r="AC100" i="4"/>
  <c r="AB100" i="4"/>
  <c r="AA100" i="4"/>
  <c r="Z100" i="4"/>
  <c r="Y100" i="4"/>
  <c r="X100" i="4"/>
  <c r="W100" i="4"/>
  <c r="V100" i="4"/>
  <c r="U100" i="4"/>
  <c r="N100" i="4"/>
  <c r="AF99" i="4"/>
  <c r="AE99" i="4"/>
  <c r="AD99" i="4"/>
  <c r="AC99" i="4"/>
  <c r="AB99" i="4"/>
  <c r="AA99" i="4"/>
  <c r="Z99" i="4"/>
  <c r="Y99" i="4"/>
  <c r="X99" i="4"/>
  <c r="W99" i="4"/>
  <c r="V99" i="4"/>
  <c r="U99" i="4"/>
  <c r="AG99" i="4" s="1"/>
  <c r="N99" i="4"/>
  <c r="AF98" i="4"/>
  <c r="AE98" i="4"/>
  <c r="AD98" i="4"/>
  <c r="AC98" i="4"/>
  <c r="AB98" i="4"/>
  <c r="AA98" i="4"/>
  <c r="Z98" i="4"/>
  <c r="Y98" i="4"/>
  <c r="X98" i="4"/>
  <c r="W98" i="4"/>
  <c r="V98" i="4"/>
  <c r="U98" i="4"/>
  <c r="N98" i="4"/>
  <c r="AF97" i="4"/>
  <c r="AE97" i="4"/>
  <c r="AD97" i="4"/>
  <c r="AC97" i="4"/>
  <c r="AB97" i="4"/>
  <c r="AA97" i="4"/>
  <c r="Z97" i="4"/>
  <c r="Y97" i="4"/>
  <c r="X97" i="4"/>
  <c r="W97" i="4"/>
  <c r="V97" i="4"/>
  <c r="U97" i="4"/>
  <c r="N97" i="4"/>
  <c r="AF96" i="4"/>
  <c r="AF96" i="2" s="1"/>
  <c r="AE96" i="4"/>
  <c r="AD96" i="4"/>
  <c r="AC96" i="4"/>
  <c r="AB96" i="4"/>
  <c r="AA96" i="4"/>
  <c r="Z96" i="4"/>
  <c r="Y96" i="4"/>
  <c r="X96" i="4"/>
  <c r="W96" i="4"/>
  <c r="V96" i="4"/>
  <c r="U96" i="4"/>
  <c r="N96" i="4"/>
  <c r="AF95" i="4"/>
  <c r="AF95" i="2" s="1"/>
  <c r="AE95" i="4"/>
  <c r="AD95" i="4"/>
  <c r="AC95" i="4"/>
  <c r="AB95" i="4"/>
  <c r="AA95" i="4"/>
  <c r="Z95" i="4"/>
  <c r="Y95" i="4"/>
  <c r="X95" i="4"/>
  <c r="W95" i="4"/>
  <c r="V95" i="4"/>
  <c r="U95" i="4"/>
  <c r="N95" i="4"/>
  <c r="AF94" i="4"/>
  <c r="AE94" i="4"/>
  <c r="AD94" i="4"/>
  <c r="AC94" i="4"/>
  <c r="AB94" i="4"/>
  <c r="AA94" i="4"/>
  <c r="Z94" i="4"/>
  <c r="Y94" i="4"/>
  <c r="AG94" i="4" s="1"/>
  <c r="X94" i="4"/>
  <c r="W94" i="4"/>
  <c r="V94" i="4"/>
  <c r="U94" i="4"/>
  <c r="N94" i="4"/>
  <c r="AF93" i="4"/>
  <c r="AE93" i="4"/>
  <c r="AD93" i="4"/>
  <c r="AC93" i="4"/>
  <c r="AB93" i="4"/>
  <c r="AA93" i="4"/>
  <c r="Z93" i="4"/>
  <c r="Y93" i="4"/>
  <c r="X93" i="4"/>
  <c r="W93" i="4"/>
  <c r="V93" i="4"/>
  <c r="U93" i="4"/>
  <c r="N93" i="4"/>
  <c r="AF92" i="4"/>
  <c r="AE92" i="4"/>
  <c r="AD92" i="4"/>
  <c r="AC92" i="4"/>
  <c r="AB92" i="4"/>
  <c r="AA92" i="4"/>
  <c r="Z92" i="4"/>
  <c r="Y92" i="4"/>
  <c r="X92" i="4"/>
  <c r="W92" i="4"/>
  <c r="V92" i="4"/>
  <c r="AG92" i="4" s="1"/>
  <c r="U92" i="4"/>
  <c r="N92" i="4"/>
  <c r="AF91" i="4"/>
  <c r="AE91" i="4"/>
  <c r="AD91" i="4"/>
  <c r="AC91" i="4"/>
  <c r="AB91" i="4"/>
  <c r="AA91" i="4"/>
  <c r="Z91" i="4"/>
  <c r="Y91" i="4"/>
  <c r="X91" i="4"/>
  <c r="W91" i="4"/>
  <c r="V91" i="4"/>
  <c r="AG91" i="4" s="1"/>
  <c r="U91" i="4"/>
  <c r="N91" i="4"/>
  <c r="AF90" i="4"/>
  <c r="AE90" i="4"/>
  <c r="AD90" i="4"/>
  <c r="AC90" i="4"/>
  <c r="AB90" i="4"/>
  <c r="AA90" i="4"/>
  <c r="Z90" i="4"/>
  <c r="Y90" i="4"/>
  <c r="X90" i="4"/>
  <c r="W90" i="4"/>
  <c r="AG90" i="4" s="1"/>
  <c r="V90" i="4"/>
  <c r="U90" i="4"/>
  <c r="N90" i="4"/>
  <c r="AF89" i="4"/>
  <c r="AE89" i="4"/>
  <c r="AD89" i="4"/>
  <c r="AC89" i="4"/>
  <c r="AB89" i="4"/>
  <c r="AA89" i="4"/>
  <c r="Z89" i="4"/>
  <c r="Y89" i="4"/>
  <c r="X89" i="4"/>
  <c r="W89" i="4"/>
  <c r="V89" i="4"/>
  <c r="U89" i="4"/>
  <c r="N89" i="4"/>
  <c r="AF88" i="4"/>
  <c r="AE88" i="4"/>
  <c r="AD88" i="4"/>
  <c r="AC88" i="4"/>
  <c r="AB88" i="4"/>
  <c r="AA88" i="4"/>
  <c r="Z88" i="4"/>
  <c r="Y88" i="4"/>
  <c r="X88" i="4"/>
  <c r="W88" i="4"/>
  <c r="V88" i="4"/>
  <c r="U88" i="4"/>
  <c r="AG88" i="4" s="1"/>
  <c r="N88" i="4"/>
  <c r="AA87" i="4"/>
  <c r="M87" i="4"/>
  <c r="L87" i="4"/>
  <c r="K87" i="4"/>
  <c r="J87" i="4"/>
  <c r="I87" i="4"/>
  <c r="H87" i="4"/>
  <c r="G87" i="4"/>
  <c r="F87" i="4"/>
  <c r="E87" i="4"/>
  <c r="D87" i="4"/>
  <c r="C87" i="4"/>
  <c r="C116" i="4" s="1"/>
  <c r="B87" i="4"/>
  <c r="AF86" i="4"/>
  <c r="AE86" i="4"/>
  <c r="AD86" i="4"/>
  <c r="AC86" i="4"/>
  <c r="AB86" i="4"/>
  <c r="AA86" i="4"/>
  <c r="Z86" i="4"/>
  <c r="Y86" i="4"/>
  <c r="Y87" i="4" s="1"/>
  <c r="X86" i="4"/>
  <c r="W86" i="4"/>
  <c r="AG86" i="4" s="1"/>
  <c r="V86" i="4"/>
  <c r="U86" i="4"/>
  <c r="N86" i="4"/>
  <c r="AF85" i="4"/>
  <c r="AE85" i="4"/>
  <c r="AD85" i="4"/>
  <c r="AC85" i="4"/>
  <c r="AB85" i="4"/>
  <c r="AA85" i="4"/>
  <c r="Z85" i="4"/>
  <c r="Y85" i="4"/>
  <c r="X85" i="4"/>
  <c r="W85" i="4"/>
  <c r="AG85" i="4" s="1"/>
  <c r="V85" i="4"/>
  <c r="U85" i="4"/>
  <c r="N85" i="4"/>
  <c r="AF84" i="4"/>
  <c r="AE84" i="4"/>
  <c r="AD84" i="4"/>
  <c r="AC84" i="4"/>
  <c r="AC87" i="4" s="1"/>
  <c r="AB84" i="4"/>
  <c r="AA84" i="4"/>
  <c r="Z84" i="4"/>
  <c r="Y84" i="4"/>
  <c r="X84" i="4"/>
  <c r="X87" i="4" s="1"/>
  <c r="W84" i="4"/>
  <c r="V84" i="4"/>
  <c r="U84" i="4"/>
  <c r="AG84" i="4" s="1"/>
  <c r="N84" i="4"/>
  <c r="AF83" i="4"/>
  <c r="AF87" i="4" s="1"/>
  <c r="AE83" i="4"/>
  <c r="AD83" i="4"/>
  <c r="AD87" i="4" s="1"/>
  <c r="AC83" i="4"/>
  <c r="AB83" i="4"/>
  <c r="AA83" i="4"/>
  <c r="Z83" i="4"/>
  <c r="Y83" i="4"/>
  <c r="X83" i="4"/>
  <c r="W83" i="4"/>
  <c r="V83" i="4"/>
  <c r="AG83" i="4" s="1"/>
  <c r="U83" i="4"/>
  <c r="N83" i="4"/>
  <c r="AF82" i="4"/>
  <c r="AE82" i="4"/>
  <c r="AD82" i="4"/>
  <c r="AC82" i="4"/>
  <c r="AB82" i="4"/>
  <c r="AB87" i="4" s="1"/>
  <c r="AA82" i="4"/>
  <c r="Z82" i="4"/>
  <c r="Z87" i="4" s="1"/>
  <c r="Y82" i="4"/>
  <c r="X82" i="4"/>
  <c r="W82" i="4"/>
  <c r="V82" i="4"/>
  <c r="V87" i="4" s="1"/>
  <c r="U82" i="4"/>
  <c r="N82" i="4"/>
  <c r="AF80" i="4"/>
  <c r="AE80" i="4"/>
  <c r="AD80" i="4"/>
  <c r="AC80" i="4"/>
  <c r="AB80" i="4"/>
  <c r="AA80" i="4"/>
  <c r="Z80" i="4"/>
  <c r="Y80" i="4"/>
  <c r="X80" i="4"/>
  <c r="W80" i="4"/>
  <c r="V80" i="4"/>
  <c r="U80" i="4"/>
  <c r="N80" i="4"/>
  <c r="AF79" i="4"/>
  <c r="AE79" i="4"/>
  <c r="AD79" i="4"/>
  <c r="AC79" i="4"/>
  <c r="AB79" i="4"/>
  <c r="AA79" i="4"/>
  <c r="Z79" i="4"/>
  <c r="Y79" i="4"/>
  <c r="X79" i="4"/>
  <c r="W79" i="4"/>
  <c r="V79" i="4"/>
  <c r="U79" i="4"/>
  <c r="N79" i="4"/>
  <c r="AF78" i="4"/>
  <c r="AE78" i="4"/>
  <c r="AD78" i="4"/>
  <c r="AC78" i="4"/>
  <c r="AB78" i="4"/>
  <c r="AA78" i="4"/>
  <c r="Z78" i="4"/>
  <c r="Y78" i="4"/>
  <c r="X78" i="4"/>
  <c r="W78" i="4"/>
  <c r="V78" i="4"/>
  <c r="U78" i="4"/>
  <c r="N78" i="4"/>
  <c r="AF77" i="4"/>
  <c r="AE77" i="4"/>
  <c r="AD77" i="4"/>
  <c r="AC77" i="4"/>
  <c r="AB77" i="4"/>
  <c r="AA77" i="4"/>
  <c r="Z77" i="4"/>
  <c r="Y77" i="4"/>
  <c r="AG77" i="4" s="1"/>
  <c r="X77" i="4"/>
  <c r="W77" i="4"/>
  <c r="V77" i="4"/>
  <c r="U77" i="4"/>
  <c r="N77" i="4"/>
  <c r="AF76" i="4"/>
  <c r="AE76" i="4"/>
  <c r="AD76" i="4"/>
  <c r="AC76" i="4"/>
  <c r="AB76" i="4"/>
  <c r="AA76" i="4"/>
  <c r="Z76" i="4"/>
  <c r="Y76" i="4"/>
  <c r="X76" i="4"/>
  <c r="AG76" i="4" s="1"/>
  <c r="W76" i="4"/>
  <c r="V76" i="4"/>
  <c r="U76" i="4"/>
  <c r="N76" i="4"/>
  <c r="AF75" i="4"/>
  <c r="AE75" i="4"/>
  <c r="AD75" i="4"/>
  <c r="AC75" i="4"/>
  <c r="AB75" i="4"/>
  <c r="AA75" i="4"/>
  <c r="Z75" i="4"/>
  <c r="Y75" i="4"/>
  <c r="AG75" i="4" s="1"/>
  <c r="X75" i="4"/>
  <c r="W75" i="4"/>
  <c r="V75" i="4"/>
  <c r="U75" i="4"/>
  <c r="N75" i="4"/>
  <c r="AF74" i="4"/>
  <c r="AE74" i="4"/>
  <c r="AD74" i="4"/>
  <c r="AC74" i="4"/>
  <c r="AB74" i="4"/>
  <c r="AA74" i="4"/>
  <c r="Z74" i="4"/>
  <c r="Y74" i="4"/>
  <c r="X74" i="4"/>
  <c r="W74" i="4"/>
  <c r="V74" i="4"/>
  <c r="U74" i="4"/>
  <c r="N74" i="4"/>
  <c r="AC73" i="4"/>
  <c r="M73" i="4"/>
  <c r="M116" i="4" s="1"/>
  <c r="L73" i="4"/>
  <c r="L116" i="4" s="1"/>
  <c r="K73" i="4"/>
  <c r="J73" i="4"/>
  <c r="I73" i="4"/>
  <c r="I116" i="4" s="1"/>
  <c r="H73" i="4"/>
  <c r="H116" i="4" s="1"/>
  <c r="G73" i="4"/>
  <c r="F73" i="4"/>
  <c r="E73" i="4"/>
  <c r="E116" i="4" s="1"/>
  <c r="D73" i="4"/>
  <c r="C73" i="4"/>
  <c r="B73" i="4"/>
  <c r="AF72" i="4"/>
  <c r="AE72" i="4"/>
  <c r="AE73" i="4" s="1"/>
  <c r="AD72" i="4"/>
  <c r="AD73" i="4" s="1"/>
  <c r="AD116" i="4" s="1"/>
  <c r="AC72" i="4"/>
  <c r="AB72" i="4"/>
  <c r="AA72" i="4"/>
  <c r="Z72" i="4"/>
  <c r="Y72" i="4"/>
  <c r="X72" i="4"/>
  <c r="W72" i="4"/>
  <c r="V72" i="4"/>
  <c r="V73" i="4" s="1"/>
  <c r="V116" i="4" s="1"/>
  <c r="U72" i="4"/>
  <c r="N72" i="4"/>
  <c r="AF71" i="4"/>
  <c r="AE71" i="4"/>
  <c r="AD71" i="4"/>
  <c r="AC71" i="4"/>
  <c r="AB71" i="4"/>
  <c r="AA71" i="4"/>
  <c r="Z71" i="4"/>
  <c r="Z73" i="4" s="1"/>
  <c r="Z116" i="4" s="1"/>
  <c r="Y71" i="4"/>
  <c r="X71" i="4"/>
  <c r="W71" i="4"/>
  <c r="V71" i="4"/>
  <c r="U71" i="4"/>
  <c r="N71" i="4"/>
  <c r="AF70" i="4"/>
  <c r="AE70" i="4"/>
  <c r="AD70" i="4"/>
  <c r="AC70" i="4"/>
  <c r="AC138" i="4" s="1"/>
  <c r="AB70" i="4"/>
  <c r="AA70" i="4"/>
  <c r="AA138" i="4" s="1"/>
  <c r="Z70" i="4"/>
  <c r="Y70" i="4"/>
  <c r="X70" i="4"/>
  <c r="X73" i="4" s="1"/>
  <c r="W70" i="4"/>
  <c r="V70" i="4"/>
  <c r="V138" i="4" s="1"/>
  <c r="U70" i="4"/>
  <c r="U138" i="4" s="1"/>
  <c r="N70" i="4"/>
  <c r="N138" i="4" s="1"/>
  <c r="AG69" i="4"/>
  <c r="AJ69" i="4" s="1"/>
  <c r="N69" i="4"/>
  <c r="AG68" i="4"/>
  <c r="N68" i="4"/>
  <c r="AJ68" i="4" s="1"/>
  <c r="AJ67" i="4"/>
  <c r="AG67" i="4"/>
  <c r="N67" i="4"/>
  <c r="I63" i="4"/>
  <c r="I64" i="4" s="1"/>
  <c r="I117" i="4" s="1"/>
  <c r="I132" i="4" s="1"/>
  <c r="AF62" i="4"/>
  <c r="AE62" i="4"/>
  <c r="AD62" i="4"/>
  <c r="AC62" i="4"/>
  <c r="AB62" i="4"/>
  <c r="AA62" i="4"/>
  <c r="Z62" i="4"/>
  <c r="Y62" i="4"/>
  <c r="X62" i="4"/>
  <c r="W62" i="4"/>
  <c r="V62" i="4"/>
  <c r="U62" i="4"/>
  <c r="N62" i="4"/>
  <c r="AF61" i="4"/>
  <c r="AC61" i="4"/>
  <c r="AB61" i="4"/>
  <c r="AA61" i="4"/>
  <c r="W61" i="4"/>
  <c r="M61" i="4"/>
  <c r="L61" i="4"/>
  <c r="K61" i="4"/>
  <c r="J61" i="4"/>
  <c r="I61" i="4"/>
  <c r="H61" i="4"/>
  <c r="G61" i="4"/>
  <c r="F61" i="4"/>
  <c r="E61" i="4"/>
  <c r="D61" i="4"/>
  <c r="C61" i="4"/>
  <c r="B61" i="4"/>
  <c r="N61" i="4" s="1"/>
  <c r="AF60" i="4"/>
  <c r="AE60" i="4"/>
  <c r="AD60" i="4"/>
  <c r="AC60" i="4"/>
  <c r="AB60" i="4"/>
  <c r="AA60" i="4"/>
  <c r="Z60" i="4"/>
  <c r="Y60" i="4"/>
  <c r="X60" i="4"/>
  <c r="W60" i="4"/>
  <c r="V60" i="4"/>
  <c r="U60" i="4"/>
  <c r="AG60" i="4" s="1"/>
  <c r="N60" i="4"/>
  <c r="AF59" i="4"/>
  <c r="AE59" i="4"/>
  <c r="AD59" i="4"/>
  <c r="AC59" i="4"/>
  <c r="AB59" i="4"/>
  <c r="AA59" i="4"/>
  <c r="Z59" i="4"/>
  <c r="Y59" i="4"/>
  <c r="Y61" i="4" s="1"/>
  <c r="X59" i="4"/>
  <c r="W59" i="4"/>
  <c r="V59" i="4"/>
  <c r="U59" i="4"/>
  <c r="AG59" i="4" s="1"/>
  <c r="N59" i="4"/>
  <c r="AF58" i="4"/>
  <c r="AE58" i="4"/>
  <c r="AE61" i="4" s="1"/>
  <c r="AD58" i="4"/>
  <c r="AC58" i="4"/>
  <c r="AB58" i="4"/>
  <c r="AA58" i="4"/>
  <c r="Z58" i="4"/>
  <c r="Y58" i="4"/>
  <c r="X58" i="4"/>
  <c r="X61" i="4" s="1"/>
  <c r="W58" i="4"/>
  <c r="V58" i="4"/>
  <c r="U58" i="4"/>
  <c r="N58" i="4"/>
  <c r="AF56" i="4"/>
  <c r="U56" i="4"/>
  <c r="K56" i="4"/>
  <c r="J56" i="4"/>
  <c r="I56" i="4"/>
  <c r="H56" i="4"/>
  <c r="B56" i="4"/>
  <c r="AF55" i="4"/>
  <c r="AE55" i="4"/>
  <c r="AD55" i="4"/>
  <c r="AC55" i="4"/>
  <c r="AB55" i="4"/>
  <c r="AA55" i="4"/>
  <c r="Z55" i="4"/>
  <c r="Y55" i="4"/>
  <c r="X55" i="4"/>
  <c r="W55" i="4"/>
  <c r="V55" i="4"/>
  <c r="U55" i="4"/>
  <c r="M55" i="4"/>
  <c r="M56" i="4" s="1"/>
  <c r="L55" i="4"/>
  <c r="L56" i="4" s="1"/>
  <c r="L63" i="4" s="1"/>
  <c r="K55" i="4"/>
  <c r="J55" i="4"/>
  <c r="I55" i="4"/>
  <c r="H55" i="4"/>
  <c r="G55" i="4"/>
  <c r="G56" i="4" s="1"/>
  <c r="F55" i="4"/>
  <c r="F56" i="4" s="1"/>
  <c r="E55" i="4"/>
  <c r="E56" i="4" s="1"/>
  <c r="D55" i="4"/>
  <c r="D56" i="4" s="1"/>
  <c r="C55" i="4"/>
  <c r="C56" i="4" s="1"/>
  <c r="B55" i="4"/>
  <c r="AG54" i="4"/>
  <c r="N54" i="4"/>
  <c r="AJ54" i="4" s="1"/>
  <c r="AJ53" i="4"/>
  <c r="AG53" i="4"/>
  <c r="N53" i="4"/>
  <c r="AG52" i="4"/>
  <c r="N52" i="4"/>
  <c r="AF50" i="4"/>
  <c r="AE50" i="4"/>
  <c r="AD50" i="4"/>
  <c r="AC50" i="4"/>
  <c r="AB50" i="4"/>
  <c r="AA50" i="4"/>
  <c r="Z50" i="4"/>
  <c r="Y50" i="4"/>
  <c r="X50" i="4"/>
  <c r="W50" i="4"/>
  <c r="V50" i="4"/>
  <c r="U50" i="4"/>
  <c r="N50" i="4"/>
  <c r="AF49" i="4"/>
  <c r="AE49" i="4"/>
  <c r="AD49" i="4"/>
  <c r="AC49" i="4"/>
  <c r="AB49" i="4"/>
  <c r="AA49" i="4"/>
  <c r="Z49" i="4"/>
  <c r="Y49" i="4"/>
  <c r="X49" i="4"/>
  <c r="X56" i="4" s="1"/>
  <c r="W49" i="4"/>
  <c r="V49" i="4"/>
  <c r="U49" i="4"/>
  <c r="AG49" i="4" s="1"/>
  <c r="N49" i="4"/>
  <c r="AF48" i="4"/>
  <c r="AE48" i="4"/>
  <c r="AD48" i="4"/>
  <c r="AD56" i="4" s="1"/>
  <c r="AC48" i="4"/>
  <c r="AB48" i="4"/>
  <c r="AA48" i="4"/>
  <c r="Z48" i="4"/>
  <c r="Y48" i="4"/>
  <c r="X48" i="4"/>
  <c r="W48" i="4"/>
  <c r="V48" i="4"/>
  <c r="U48" i="4"/>
  <c r="N48" i="4"/>
  <c r="AF47" i="4"/>
  <c r="AE47" i="4"/>
  <c r="AD47" i="4"/>
  <c r="AC47" i="4"/>
  <c r="AB47" i="4"/>
  <c r="AA47" i="4"/>
  <c r="Z47" i="4"/>
  <c r="Y47" i="4"/>
  <c r="X47" i="4"/>
  <c r="W47" i="4"/>
  <c r="V47" i="4"/>
  <c r="U47" i="4"/>
  <c r="AG47" i="4" s="1"/>
  <c r="N47" i="4"/>
  <c r="AF46" i="4"/>
  <c r="AE46" i="4"/>
  <c r="AD46" i="4"/>
  <c r="AC46" i="4"/>
  <c r="AC56" i="4" s="1"/>
  <c r="AB46" i="4"/>
  <c r="AA46" i="4"/>
  <c r="Z46" i="4"/>
  <c r="Y46" i="4"/>
  <c r="X46" i="4"/>
  <c r="W46" i="4"/>
  <c r="V46" i="4"/>
  <c r="U46" i="4"/>
  <c r="AG46" i="4" s="1"/>
  <c r="N46" i="4"/>
  <c r="AF45" i="4"/>
  <c r="AE45" i="4"/>
  <c r="AD45" i="4"/>
  <c r="AC45" i="4"/>
  <c r="AB45" i="4"/>
  <c r="AA45" i="4"/>
  <c r="Z45" i="4"/>
  <c r="Y45" i="4"/>
  <c r="Y56" i="4" s="1"/>
  <c r="X45" i="4"/>
  <c r="W45" i="4"/>
  <c r="V45" i="4"/>
  <c r="U45" i="4"/>
  <c r="N45" i="4"/>
  <c r="AF44" i="4"/>
  <c r="AE44" i="4"/>
  <c r="AD44" i="4"/>
  <c r="AC44" i="4"/>
  <c r="AB44" i="4"/>
  <c r="AA44" i="4"/>
  <c r="Z44" i="4"/>
  <c r="Y44" i="4"/>
  <c r="X44" i="4"/>
  <c r="W44" i="4"/>
  <c r="V44" i="4"/>
  <c r="U44" i="4"/>
  <c r="N44" i="4"/>
  <c r="AF42" i="4"/>
  <c r="AE42" i="4"/>
  <c r="AD42" i="4"/>
  <c r="AC42" i="4"/>
  <c r="AB42" i="4"/>
  <c r="AA42" i="4"/>
  <c r="Z42" i="4"/>
  <c r="Y42" i="4"/>
  <c r="AG42" i="4" s="1"/>
  <c r="X42" i="4"/>
  <c r="W42" i="4"/>
  <c r="V42" i="4"/>
  <c r="U42" i="4"/>
  <c r="N42" i="4"/>
  <c r="AF41" i="4"/>
  <c r="AE41" i="4"/>
  <c r="AD41" i="4"/>
  <c r="AC41" i="4"/>
  <c r="AB41" i="4"/>
  <c r="Z41" i="4"/>
  <c r="Y41" i="4"/>
  <c r="X41" i="4"/>
  <c r="W41" i="4"/>
  <c r="V41" i="4"/>
  <c r="U41" i="4"/>
  <c r="N41" i="4"/>
  <c r="AF40" i="4"/>
  <c r="AE40" i="4"/>
  <c r="AD40" i="4"/>
  <c r="AA40" i="4"/>
  <c r="Z40" i="4"/>
  <c r="Y40" i="4"/>
  <c r="X40" i="4"/>
  <c r="W40" i="4"/>
  <c r="V40" i="4"/>
  <c r="U40" i="4"/>
  <c r="N40" i="4"/>
  <c r="AD39" i="4"/>
  <c r="AB39" i="4"/>
  <c r="Y39" i="4"/>
  <c r="X39" i="4"/>
  <c r="W39" i="4"/>
  <c r="N39" i="4"/>
  <c r="AF39" i="4" s="1"/>
  <c r="AF38" i="4"/>
  <c r="AE38" i="4"/>
  <c r="AD38" i="4"/>
  <c r="AC38" i="4"/>
  <c r="AB38" i="4"/>
  <c r="AA38" i="4"/>
  <c r="Z38" i="4"/>
  <c r="Y38" i="4"/>
  <c r="X38" i="4"/>
  <c r="W38" i="4"/>
  <c r="V38" i="4"/>
  <c r="U38" i="4"/>
  <c r="N38" i="4"/>
  <c r="I37" i="4"/>
  <c r="M36" i="4"/>
  <c r="L36" i="4"/>
  <c r="K36" i="4"/>
  <c r="K37" i="4" s="1"/>
  <c r="K63" i="4" s="1"/>
  <c r="J36" i="4"/>
  <c r="I36" i="4"/>
  <c r="H36" i="4"/>
  <c r="H37" i="4" s="1"/>
  <c r="H63" i="4" s="1"/>
  <c r="G36" i="4"/>
  <c r="F36" i="4"/>
  <c r="E36" i="4"/>
  <c r="D36" i="4"/>
  <c r="C36" i="4"/>
  <c r="C37" i="4" s="1"/>
  <c r="C63" i="4" s="1"/>
  <c r="B36" i="4"/>
  <c r="N35" i="4"/>
  <c r="N34" i="4"/>
  <c r="N33" i="4"/>
  <c r="AF31" i="4"/>
  <c r="AE31" i="4"/>
  <c r="AD31" i="4"/>
  <c r="AC31" i="4"/>
  <c r="AB31" i="4"/>
  <c r="AA31" i="4"/>
  <c r="Z31" i="4"/>
  <c r="Y31" i="4"/>
  <c r="X31" i="4"/>
  <c r="W31" i="4"/>
  <c r="V31" i="4"/>
  <c r="AG31" i="4" s="1"/>
  <c r="U31" i="4"/>
  <c r="N31" i="4"/>
  <c r="AF30" i="4"/>
  <c r="AE30" i="4"/>
  <c r="AD30" i="4"/>
  <c r="AC30" i="4"/>
  <c r="AB30" i="4"/>
  <c r="AA30" i="4"/>
  <c r="Z30" i="4"/>
  <c r="Y30" i="4"/>
  <c r="X30" i="4"/>
  <c r="W30" i="4"/>
  <c r="V30" i="4"/>
  <c r="AG30" i="4" s="1"/>
  <c r="U30" i="4"/>
  <c r="N30" i="4"/>
  <c r="AJ30" i="4" s="1"/>
  <c r="AF29" i="4"/>
  <c r="AE29" i="4"/>
  <c r="AD29" i="4"/>
  <c r="AC29" i="4"/>
  <c r="AB29" i="4"/>
  <c r="AA29" i="4"/>
  <c r="Z29" i="4"/>
  <c r="Y29" i="4"/>
  <c r="X29" i="4"/>
  <c r="W29" i="4"/>
  <c r="AG29" i="4" s="1"/>
  <c r="V29" i="4"/>
  <c r="U29" i="4"/>
  <c r="N29" i="4"/>
  <c r="AJ29" i="4" s="1"/>
  <c r="AF28" i="4"/>
  <c r="AE28" i="4"/>
  <c r="AD28" i="4"/>
  <c r="AC28" i="4"/>
  <c r="AB28" i="4"/>
  <c r="AA28" i="4"/>
  <c r="Z28" i="4"/>
  <c r="Y28" i="4"/>
  <c r="X28" i="4"/>
  <c r="AG28" i="4" s="1"/>
  <c r="W28" i="4"/>
  <c r="V28" i="4"/>
  <c r="U28" i="4"/>
  <c r="N28" i="4"/>
  <c r="M27" i="4"/>
  <c r="M37" i="4" s="1"/>
  <c r="M63" i="4" s="1"/>
  <c r="L27" i="4"/>
  <c r="L37" i="4" s="1"/>
  <c r="K27" i="4"/>
  <c r="J27" i="4"/>
  <c r="I27" i="4"/>
  <c r="H27" i="4"/>
  <c r="G27" i="4"/>
  <c r="G37" i="4" s="1"/>
  <c r="F27" i="4"/>
  <c r="F37" i="4" s="1"/>
  <c r="F63" i="4" s="1"/>
  <c r="E27" i="4"/>
  <c r="N27" i="4" s="1"/>
  <c r="D27" i="4"/>
  <c r="D37" i="4" s="1"/>
  <c r="D63" i="4" s="1"/>
  <c r="C27" i="4"/>
  <c r="B27" i="4"/>
  <c r="AF26" i="4"/>
  <c r="AF26" i="2" s="1"/>
  <c r="AE26" i="4"/>
  <c r="AD26" i="4"/>
  <c r="AD26" i="2" s="1"/>
  <c r="AC26" i="4"/>
  <c r="AB26" i="4"/>
  <c r="AA26" i="4"/>
  <c r="Z26" i="4"/>
  <c r="Y26" i="4"/>
  <c r="X26" i="4"/>
  <c r="W26" i="4"/>
  <c r="V26" i="4"/>
  <c r="U26" i="4"/>
  <c r="N26" i="4"/>
  <c r="AF25" i="4"/>
  <c r="AF25" i="2" s="1"/>
  <c r="AE25" i="4"/>
  <c r="AE25" i="2" s="1"/>
  <c r="AD25" i="4"/>
  <c r="AD25" i="2" s="1"/>
  <c r="AC25" i="4"/>
  <c r="AC27" i="4" s="1"/>
  <c r="AB25" i="4"/>
  <c r="AB25" i="2" s="1"/>
  <c r="AA25" i="4"/>
  <c r="Z25" i="4"/>
  <c r="Y25" i="4"/>
  <c r="X25" i="4"/>
  <c r="X25" i="2" s="1"/>
  <c r="W25" i="4"/>
  <c r="W25" i="2" s="1"/>
  <c r="V25" i="4"/>
  <c r="V25" i="2" s="1"/>
  <c r="U25" i="4"/>
  <c r="U25" i="2" s="1"/>
  <c r="N25" i="4"/>
  <c r="AF24" i="4"/>
  <c r="AE24" i="4"/>
  <c r="AE24" i="2" s="1"/>
  <c r="AD24" i="4"/>
  <c r="AC24" i="4"/>
  <c r="AB24" i="4"/>
  <c r="AA24" i="4"/>
  <c r="AA27" i="4" s="1"/>
  <c r="Z24" i="4"/>
  <c r="Z27" i="4" s="1"/>
  <c r="Y24" i="4"/>
  <c r="X24" i="4"/>
  <c r="W24" i="4"/>
  <c r="W24" i="2" s="1"/>
  <c r="V24" i="4"/>
  <c r="U24" i="4"/>
  <c r="N24" i="4"/>
  <c r="N22" i="4"/>
  <c r="N21" i="4"/>
  <c r="N20" i="4"/>
  <c r="N19" i="4"/>
  <c r="Z16" i="4"/>
  <c r="I16" i="4"/>
  <c r="H16" i="4"/>
  <c r="H64" i="4" s="1"/>
  <c r="H117" i="4" s="1"/>
  <c r="H132" i="4" s="1"/>
  <c r="G16" i="4"/>
  <c r="E16" i="4"/>
  <c r="D16" i="4"/>
  <c r="AF15" i="4"/>
  <c r="AE15" i="4"/>
  <c r="AE16" i="4" s="1"/>
  <c r="AD15" i="4"/>
  <c r="AC15" i="4"/>
  <c r="AB15" i="4"/>
  <c r="AA15" i="4"/>
  <c r="Z15" i="4"/>
  <c r="Y15" i="4"/>
  <c r="X15" i="4"/>
  <c r="AG15" i="4" s="1"/>
  <c r="W15" i="4"/>
  <c r="V15" i="4"/>
  <c r="U15" i="4"/>
  <c r="M15" i="4"/>
  <c r="M16" i="4" s="1"/>
  <c r="L15" i="4"/>
  <c r="L16" i="4" s="1"/>
  <c r="L64" i="4" s="1"/>
  <c r="L117" i="4" s="1"/>
  <c r="L132" i="4" s="1"/>
  <c r="K15" i="4"/>
  <c r="J15" i="4"/>
  <c r="N15" i="4" s="1"/>
  <c r="AE14" i="4"/>
  <c r="AB14" i="4"/>
  <c r="AB16" i="4" s="1"/>
  <c r="AA14" i="4"/>
  <c r="AA16" i="4" s="1"/>
  <c r="X14" i="4"/>
  <c r="X16" i="4" s="1"/>
  <c r="W14" i="4"/>
  <c r="W16" i="4" s="1"/>
  <c r="M14" i="4"/>
  <c r="L14" i="4"/>
  <c r="K14" i="4"/>
  <c r="K16" i="4" s="1"/>
  <c r="J14" i="4"/>
  <c r="I14" i="4"/>
  <c r="H14" i="4"/>
  <c r="G14" i="4"/>
  <c r="F14" i="4"/>
  <c r="F16" i="4" s="1"/>
  <c r="F64" i="4" s="1"/>
  <c r="F117" i="4" s="1"/>
  <c r="E14" i="4"/>
  <c r="D14" i="4"/>
  <c r="C14" i="4"/>
  <c r="B14" i="4"/>
  <c r="B16" i="4" s="1"/>
  <c r="AF13" i="4"/>
  <c r="AF14" i="4" s="1"/>
  <c r="AE13" i="4"/>
  <c r="AD13" i="4"/>
  <c r="AC13" i="4"/>
  <c r="AC14" i="4" s="1"/>
  <c r="AC16" i="4" s="1"/>
  <c r="AB13" i="4"/>
  <c r="AA13" i="4"/>
  <c r="Z13" i="4"/>
  <c r="Y13" i="4"/>
  <c r="X13" i="4"/>
  <c r="W13" i="4"/>
  <c r="V13" i="4"/>
  <c r="U13" i="4"/>
  <c r="AG13" i="4" s="1"/>
  <c r="N13" i="4"/>
  <c r="AF12" i="4"/>
  <c r="AE12" i="4"/>
  <c r="AD12" i="4"/>
  <c r="AD14" i="4" s="1"/>
  <c r="AD16" i="4" s="1"/>
  <c r="AC12" i="4"/>
  <c r="AB12" i="4"/>
  <c r="AA12" i="4"/>
  <c r="Z12" i="4"/>
  <c r="Z14" i="4" s="1"/>
  <c r="Y12" i="4"/>
  <c r="Y14" i="4" s="1"/>
  <c r="X12" i="4"/>
  <c r="W12" i="4"/>
  <c r="V12" i="4"/>
  <c r="U12" i="4"/>
  <c r="N12" i="4"/>
  <c r="K141" i="3"/>
  <c r="M140" i="3"/>
  <c r="L140" i="3"/>
  <c r="K140" i="3"/>
  <c r="J140" i="3"/>
  <c r="I140" i="3"/>
  <c r="H140" i="3"/>
  <c r="G140" i="3"/>
  <c r="F140" i="3"/>
  <c r="E140" i="3"/>
  <c r="D140" i="3"/>
  <c r="C140" i="3"/>
  <c r="B140" i="3"/>
  <c r="M139" i="3"/>
  <c r="L139" i="3"/>
  <c r="K139" i="3"/>
  <c r="J139" i="3"/>
  <c r="J141" i="3" s="1"/>
  <c r="I139" i="3"/>
  <c r="I141" i="3" s="1"/>
  <c r="H139" i="3"/>
  <c r="G139" i="3"/>
  <c r="G141" i="3" s="1"/>
  <c r="F139" i="3"/>
  <c r="F141" i="3" s="1"/>
  <c r="E139" i="3"/>
  <c r="E141" i="3" s="1"/>
  <c r="D139" i="3"/>
  <c r="C139" i="3"/>
  <c r="B139" i="3"/>
  <c r="B141" i="3" s="1"/>
  <c r="AA138" i="3"/>
  <c r="Z138" i="3"/>
  <c r="Y138" i="3"/>
  <c r="M138" i="3"/>
  <c r="L138" i="3"/>
  <c r="K138" i="3"/>
  <c r="J138" i="3"/>
  <c r="I138" i="3"/>
  <c r="H138" i="3"/>
  <c r="G138" i="3"/>
  <c r="F138" i="3"/>
  <c r="E138" i="3"/>
  <c r="D138" i="3"/>
  <c r="C138" i="3"/>
  <c r="B138" i="3"/>
  <c r="M137" i="3"/>
  <c r="M141" i="3" s="1"/>
  <c r="L137" i="3"/>
  <c r="K137" i="3"/>
  <c r="J137" i="3"/>
  <c r="I137" i="3"/>
  <c r="H137" i="3"/>
  <c r="G137" i="3"/>
  <c r="F137" i="3"/>
  <c r="E137" i="3"/>
  <c r="D137" i="3"/>
  <c r="C137" i="3"/>
  <c r="B137" i="3"/>
  <c r="H131" i="3"/>
  <c r="AA130" i="3"/>
  <c r="Z130" i="3"/>
  <c r="M130" i="3"/>
  <c r="M131" i="3" s="1"/>
  <c r="L130" i="3"/>
  <c r="K130" i="3"/>
  <c r="J130" i="3"/>
  <c r="I130" i="3"/>
  <c r="H130" i="3"/>
  <c r="G130" i="3"/>
  <c r="G131" i="3" s="1"/>
  <c r="F130" i="3"/>
  <c r="F131" i="3" s="1"/>
  <c r="E130" i="3"/>
  <c r="D130" i="3"/>
  <c r="N130" i="3" s="1"/>
  <c r="C130" i="3"/>
  <c r="B130" i="3"/>
  <c r="AF129" i="3"/>
  <c r="AF129" i="2" s="1"/>
  <c r="AE129" i="3"/>
  <c r="AD129" i="3"/>
  <c r="AC129" i="3"/>
  <c r="AB129" i="3"/>
  <c r="AA129" i="3"/>
  <c r="Z129" i="3"/>
  <c r="Y129" i="3"/>
  <c r="Y129" i="2" s="1"/>
  <c r="X129" i="3"/>
  <c r="X129" i="2" s="1"/>
  <c r="W129" i="3"/>
  <c r="W129" i="2" s="1"/>
  <c r="V129" i="3"/>
  <c r="AG129" i="3" s="1"/>
  <c r="U129" i="3"/>
  <c r="N129" i="3"/>
  <c r="AF128" i="3"/>
  <c r="AF128" i="2" s="1"/>
  <c r="AE128" i="3"/>
  <c r="AE128" i="2" s="1"/>
  <c r="AD128" i="3"/>
  <c r="AC128" i="3"/>
  <c r="AB128" i="3"/>
  <c r="AA128" i="3"/>
  <c r="Z128" i="3"/>
  <c r="Y128" i="3"/>
  <c r="AG128" i="3" s="1"/>
  <c r="X128" i="3"/>
  <c r="X128" i="2" s="1"/>
  <c r="W128" i="3"/>
  <c r="W128" i="2" s="1"/>
  <c r="V128" i="3"/>
  <c r="U128" i="3"/>
  <c r="N128" i="3"/>
  <c r="AF127" i="3"/>
  <c r="AF127" i="2" s="1"/>
  <c r="AE127" i="3"/>
  <c r="AE127" i="2" s="1"/>
  <c r="AD127" i="3"/>
  <c r="AC127" i="3"/>
  <c r="AB127" i="3"/>
  <c r="AA127" i="3"/>
  <c r="Z127" i="3"/>
  <c r="Y127" i="3"/>
  <c r="X127" i="3"/>
  <c r="X127" i="2" s="1"/>
  <c r="W127" i="3"/>
  <c r="W127" i="2" s="1"/>
  <c r="V127" i="3"/>
  <c r="U127" i="3"/>
  <c r="AF126" i="3"/>
  <c r="AE126" i="3"/>
  <c r="AE126" i="2" s="1"/>
  <c r="AD126" i="3"/>
  <c r="AD126" i="2" s="1"/>
  <c r="AC126" i="3"/>
  <c r="AC126" i="2" s="1"/>
  <c r="AB126" i="3"/>
  <c r="AB126" i="2" s="1"/>
  <c r="AA126" i="3"/>
  <c r="Z126" i="3"/>
  <c r="Y126" i="3"/>
  <c r="X126" i="3"/>
  <c r="W126" i="3"/>
  <c r="W126" i="2" s="1"/>
  <c r="V126" i="3"/>
  <c r="V126" i="2" s="1"/>
  <c r="U126" i="3"/>
  <c r="N126" i="3"/>
  <c r="AF125" i="3"/>
  <c r="AE125" i="3"/>
  <c r="AD125" i="3"/>
  <c r="AC125" i="3"/>
  <c r="AB125" i="3"/>
  <c r="AA125" i="3"/>
  <c r="Z125" i="3"/>
  <c r="Y125" i="3"/>
  <c r="X125" i="3"/>
  <c r="W125" i="3"/>
  <c r="V125" i="3"/>
  <c r="U125" i="3"/>
  <c r="AG125" i="3" s="1"/>
  <c r="N125" i="3"/>
  <c r="AJ125" i="3" s="1"/>
  <c r="AF124" i="3"/>
  <c r="AF130" i="3" s="1"/>
  <c r="AE124" i="3"/>
  <c r="AD124" i="3"/>
  <c r="AC124" i="3"/>
  <c r="AB124" i="3"/>
  <c r="AA124" i="3"/>
  <c r="Z124" i="3"/>
  <c r="Y124" i="3"/>
  <c r="Y130" i="3" s="1"/>
  <c r="X124" i="3"/>
  <c r="X130" i="3" s="1"/>
  <c r="W124" i="3"/>
  <c r="V124" i="3"/>
  <c r="U124" i="3"/>
  <c r="AF122" i="3"/>
  <c r="AD122" i="3"/>
  <c r="Y122" i="3"/>
  <c r="X122" i="3"/>
  <c r="M122" i="3"/>
  <c r="L122" i="3"/>
  <c r="K122" i="3"/>
  <c r="K131" i="3" s="1"/>
  <c r="J122" i="3"/>
  <c r="J131" i="3" s="1"/>
  <c r="I122" i="3"/>
  <c r="I131" i="3" s="1"/>
  <c r="H122" i="3"/>
  <c r="G122" i="3"/>
  <c r="F122" i="3"/>
  <c r="E122" i="3"/>
  <c r="D122" i="3"/>
  <c r="C122" i="3"/>
  <c r="C131" i="3" s="1"/>
  <c r="B122" i="3"/>
  <c r="AF121" i="3"/>
  <c r="AE121" i="3"/>
  <c r="AD121" i="3"/>
  <c r="AD121" i="2" s="1"/>
  <c r="AC121" i="3"/>
  <c r="AC121" i="2" s="1"/>
  <c r="AB121" i="3"/>
  <c r="AA121" i="3"/>
  <c r="AA121" i="2" s="1"/>
  <c r="AA122" i="2" s="1"/>
  <c r="Z121" i="3"/>
  <c r="Y121" i="3"/>
  <c r="X121" i="3"/>
  <c r="W121" i="3"/>
  <c r="V121" i="3"/>
  <c r="V121" i="2" s="1"/>
  <c r="U121" i="3"/>
  <c r="N121" i="3"/>
  <c r="AF120" i="3"/>
  <c r="AE120" i="3"/>
  <c r="AE122" i="3" s="1"/>
  <c r="AD120" i="3"/>
  <c r="AC120" i="3"/>
  <c r="AB120" i="3"/>
  <c r="AA120" i="3"/>
  <c r="Z120" i="3"/>
  <c r="Z122" i="3" s="1"/>
  <c r="Z131" i="3" s="1"/>
  <c r="Y120" i="3"/>
  <c r="X120" i="3"/>
  <c r="W120" i="3"/>
  <c r="W122" i="3" s="1"/>
  <c r="V120" i="3"/>
  <c r="U120" i="3"/>
  <c r="N120" i="3"/>
  <c r="M116" i="3"/>
  <c r="L116" i="3"/>
  <c r="H116" i="3"/>
  <c r="F116" i="3"/>
  <c r="E116" i="3"/>
  <c r="D116" i="3"/>
  <c r="AF115" i="3"/>
  <c r="AE115" i="3"/>
  <c r="AD115" i="3"/>
  <c r="AC115" i="3"/>
  <c r="AB115" i="3"/>
  <c r="AA115" i="3"/>
  <c r="Z115" i="3"/>
  <c r="Z115" i="2" s="1"/>
  <c r="Y115" i="3"/>
  <c r="Y115" i="2" s="1"/>
  <c r="X115" i="3"/>
  <c r="W115" i="3"/>
  <c r="AG115" i="3" s="1"/>
  <c r="V115" i="3"/>
  <c r="U115" i="3"/>
  <c r="N115" i="3"/>
  <c r="AF114" i="3"/>
  <c r="AF114" i="2" s="1"/>
  <c r="AE114" i="3"/>
  <c r="AD114" i="3"/>
  <c r="AC114" i="3"/>
  <c r="AB114" i="3"/>
  <c r="AA114" i="3"/>
  <c r="Z114" i="3"/>
  <c r="Y114" i="3"/>
  <c r="Y114" i="2" s="1"/>
  <c r="X114" i="3"/>
  <c r="X114" i="2" s="1"/>
  <c r="W114" i="3"/>
  <c r="V114" i="3"/>
  <c r="U114" i="3"/>
  <c r="N114" i="3"/>
  <c r="AF113" i="3"/>
  <c r="AE113" i="3"/>
  <c r="AD113" i="3"/>
  <c r="AC113" i="3"/>
  <c r="AB113" i="3"/>
  <c r="AB113" i="2" s="1"/>
  <c r="AA113" i="3"/>
  <c r="AA113" i="2" s="1"/>
  <c r="Z113" i="3"/>
  <c r="Y113" i="3"/>
  <c r="AG113" i="3" s="1"/>
  <c r="X113" i="3"/>
  <c r="W113" i="3"/>
  <c r="V113" i="3"/>
  <c r="U113" i="3"/>
  <c r="N113" i="3"/>
  <c r="AJ113" i="3" s="1"/>
  <c r="AF112" i="3"/>
  <c r="AE112" i="3"/>
  <c r="AD112" i="3"/>
  <c r="AC112" i="3"/>
  <c r="AB112" i="3"/>
  <c r="AA112" i="3"/>
  <c r="AA112" i="2" s="1"/>
  <c r="Z112" i="3"/>
  <c r="Z112" i="2" s="1"/>
  <c r="Y112" i="3"/>
  <c r="X112" i="3"/>
  <c r="W112" i="3"/>
  <c r="V112" i="3"/>
  <c r="U112" i="3"/>
  <c r="AG112" i="3" s="1"/>
  <c r="N112" i="3"/>
  <c r="AJ112" i="3" s="1"/>
  <c r="AF111" i="3"/>
  <c r="AE111" i="3"/>
  <c r="AD111" i="3"/>
  <c r="AD111" i="2" s="1"/>
  <c r="AC111" i="3"/>
  <c r="AC111" i="2" s="1"/>
  <c r="AB111" i="3"/>
  <c r="AA111" i="3"/>
  <c r="Z111" i="3"/>
  <c r="Y111" i="3"/>
  <c r="X111" i="3"/>
  <c r="W111" i="3"/>
  <c r="V111" i="3"/>
  <c r="V111" i="2" s="1"/>
  <c r="U111" i="3"/>
  <c r="N111" i="3"/>
  <c r="AF110" i="3"/>
  <c r="AE110" i="3"/>
  <c r="AD110" i="3"/>
  <c r="AC110" i="3"/>
  <c r="AC110" i="2" s="1"/>
  <c r="AB110" i="3"/>
  <c r="AB110" i="2" s="1"/>
  <c r="AA110" i="3"/>
  <c r="Z110" i="3"/>
  <c r="Y110" i="3"/>
  <c r="X110" i="3"/>
  <c r="W110" i="3"/>
  <c r="V110" i="3"/>
  <c r="U110" i="3"/>
  <c r="N110" i="3"/>
  <c r="AF109" i="3"/>
  <c r="AF109" i="2" s="1"/>
  <c r="AE109" i="3"/>
  <c r="AE109" i="2" s="1"/>
  <c r="AD109" i="3"/>
  <c r="AC109" i="3"/>
  <c r="AB109" i="3"/>
  <c r="AA109" i="3"/>
  <c r="Z109" i="3"/>
  <c r="Y109" i="3"/>
  <c r="X109" i="3"/>
  <c r="X109" i="2" s="1"/>
  <c r="W109" i="3"/>
  <c r="W109" i="2" s="1"/>
  <c r="V109" i="3"/>
  <c r="U109" i="3"/>
  <c r="N109" i="3"/>
  <c r="AF108" i="3"/>
  <c r="AF108" i="2" s="1"/>
  <c r="AE108" i="3"/>
  <c r="AE108" i="2" s="1"/>
  <c r="AD108" i="3"/>
  <c r="AD108" i="2" s="1"/>
  <c r="AC108" i="3"/>
  <c r="AB108" i="3"/>
  <c r="AA108" i="3"/>
  <c r="Z108" i="3"/>
  <c r="Y108" i="3"/>
  <c r="X108" i="3"/>
  <c r="W108" i="3"/>
  <c r="W108" i="2" s="1"/>
  <c r="V108" i="3"/>
  <c r="V108" i="2" s="1"/>
  <c r="AG108" i="2" s="1"/>
  <c r="AJ108" i="2" s="1"/>
  <c r="U108" i="3"/>
  <c r="N108" i="3"/>
  <c r="AF107" i="3"/>
  <c r="AE107" i="3"/>
  <c r="AD107" i="3"/>
  <c r="AC107" i="3"/>
  <c r="AB107" i="3"/>
  <c r="AA107" i="3"/>
  <c r="Z107" i="3"/>
  <c r="Z107" i="2" s="1"/>
  <c r="Y107" i="3"/>
  <c r="Y107" i="2" s="1"/>
  <c r="X107" i="3"/>
  <c r="W107" i="3"/>
  <c r="AG107" i="3" s="1"/>
  <c r="V107" i="3"/>
  <c r="U107" i="3"/>
  <c r="N107" i="3"/>
  <c r="AF106" i="3"/>
  <c r="AF106" i="2" s="1"/>
  <c r="AE106" i="3"/>
  <c r="AD106" i="3"/>
  <c r="AC106" i="3"/>
  <c r="AB106" i="3"/>
  <c r="AA106" i="3"/>
  <c r="Z106" i="3"/>
  <c r="Y106" i="3"/>
  <c r="Y106" i="2" s="1"/>
  <c r="X106" i="3"/>
  <c r="X106" i="2" s="1"/>
  <c r="W106" i="3"/>
  <c r="V106" i="3"/>
  <c r="U106" i="3"/>
  <c r="N106" i="3"/>
  <c r="AF105" i="3"/>
  <c r="AE105" i="3"/>
  <c r="AD105" i="3"/>
  <c r="AC105" i="3"/>
  <c r="AB105" i="3"/>
  <c r="AB105" i="2" s="1"/>
  <c r="AA105" i="3"/>
  <c r="AA105" i="2" s="1"/>
  <c r="Z105" i="3"/>
  <c r="Y105" i="3"/>
  <c r="AG105" i="3" s="1"/>
  <c r="X105" i="3"/>
  <c r="W105" i="3"/>
  <c r="V105" i="3"/>
  <c r="U105" i="3"/>
  <c r="N105" i="3"/>
  <c r="AJ105" i="3" s="1"/>
  <c r="AF104" i="3"/>
  <c r="AE104" i="3"/>
  <c r="AD104" i="3"/>
  <c r="AC104" i="3"/>
  <c r="AC104" i="2" s="1"/>
  <c r="AB104" i="3"/>
  <c r="AA104" i="3"/>
  <c r="Z104" i="3"/>
  <c r="Z104" i="2" s="1"/>
  <c r="Y104" i="3"/>
  <c r="X104" i="3"/>
  <c r="W104" i="3"/>
  <c r="V104" i="3"/>
  <c r="U104" i="3"/>
  <c r="AG104" i="3" s="1"/>
  <c r="N104" i="3"/>
  <c r="AJ104" i="3" s="1"/>
  <c r="AF103" i="3"/>
  <c r="AE103" i="3"/>
  <c r="AD103" i="3"/>
  <c r="AD103" i="2" s="1"/>
  <c r="AC103" i="3"/>
  <c r="AC103" i="2" s="1"/>
  <c r="AB103" i="3"/>
  <c r="AB103" i="2" s="1"/>
  <c r="AA103" i="3"/>
  <c r="Z103" i="3"/>
  <c r="Y103" i="3"/>
  <c r="X103" i="3"/>
  <c r="W103" i="3"/>
  <c r="V103" i="3"/>
  <c r="V103" i="2" s="1"/>
  <c r="U103" i="3"/>
  <c r="N103" i="3"/>
  <c r="AF102" i="3"/>
  <c r="AE102" i="3"/>
  <c r="AD102" i="3"/>
  <c r="AC102" i="3"/>
  <c r="AC102" i="2" s="1"/>
  <c r="AB102" i="3"/>
  <c r="AB102" i="2" s="1"/>
  <c r="AA102" i="3"/>
  <c r="Z102" i="3"/>
  <c r="Y102" i="3"/>
  <c r="X102" i="3"/>
  <c r="W102" i="3"/>
  <c r="V102" i="3"/>
  <c r="U102" i="3"/>
  <c r="N102" i="3"/>
  <c r="AF101" i="3"/>
  <c r="AF101" i="2" s="1"/>
  <c r="AE101" i="3"/>
  <c r="AE101" i="2" s="1"/>
  <c r="AD101" i="3"/>
  <c r="AC101" i="3"/>
  <c r="AB101" i="3"/>
  <c r="AA101" i="3"/>
  <c r="Z101" i="3"/>
  <c r="Y101" i="3"/>
  <c r="X101" i="3"/>
  <c r="X101" i="2" s="1"/>
  <c r="W101" i="3"/>
  <c r="W101" i="2" s="1"/>
  <c r="V101" i="3"/>
  <c r="U101" i="3"/>
  <c r="N101" i="3"/>
  <c r="AF100" i="3"/>
  <c r="AF100" i="2" s="1"/>
  <c r="AE100" i="3"/>
  <c r="AE100" i="2" s="1"/>
  <c r="AD100" i="3"/>
  <c r="AD100" i="2" s="1"/>
  <c r="AC100" i="3"/>
  <c r="AB100" i="3"/>
  <c r="AA100" i="3"/>
  <c r="Z100" i="3"/>
  <c r="Y100" i="3"/>
  <c r="Y100" i="2" s="1"/>
  <c r="X100" i="3"/>
  <c r="X100" i="2" s="1"/>
  <c r="W100" i="3"/>
  <c r="W100" i="2" s="1"/>
  <c r="V100" i="3"/>
  <c r="V100" i="2" s="1"/>
  <c r="U100" i="3"/>
  <c r="N100" i="3"/>
  <c r="AF99" i="3"/>
  <c r="AF99" i="2" s="1"/>
  <c r="AE99" i="3"/>
  <c r="AE99" i="2" s="1"/>
  <c r="AD99" i="3"/>
  <c r="AC99" i="3"/>
  <c r="AB99" i="3"/>
  <c r="AA99" i="3"/>
  <c r="Z99" i="3"/>
  <c r="Z99" i="2" s="1"/>
  <c r="Y99" i="3"/>
  <c r="Y99" i="2" s="1"/>
  <c r="X99" i="3"/>
  <c r="W99" i="3"/>
  <c r="AG99" i="3" s="1"/>
  <c r="V99" i="3"/>
  <c r="U99" i="3"/>
  <c r="N99" i="3"/>
  <c r="AF98" i="3"/>
  <c r="AF98" i="2" s="1"/>
  <c r="AE98" i="3"/>
  <c r="AD98" i="3"/>
  <c r="AC98" i="3"/>
  <c r="AB98" i="3"/>
  <c r="AA98" i="3"/>
  <c r="Z98" i="3"/>
  <c r="Y98" i="3"/>
  <c r="Y98" i="2" s="1"/>
  <c r="X98" i="3"/>
  <c r="X98" i="2" s="1"/>
  <c r="W98" i="3"/>
  <c r="V98" i="3"/>
  <c r="U98" i="3"/>
  <c r="N98" i="3"/>
  <c r="AF97" i="3"/>
  <c r="AE97" i="3"/>
  <c r="AD97" i="3"/>
  <c r="AC97" i="3"/>
  <c r="AB97" i="3"/>
  <c r="AB97" i="2" s="1"/>
  <c r="AA97" i="3"/>
  <c r="AA97" i="2" s="1"/>
  <c r="Z97" i="3"/>
  <c r="Y97" i="3"/>
  <c r="AG97" i="3" s="1"/>
  <c r="X97" i="3"/>
  <c r="W97" i="3"/>
  <c r="V97" i="3"/>
  <c r="U97" i="3"/>
  <c r="N97" i="3"/>
  <c r="AJ97" i="3" s="1"/>
  <c r="AF96" i="3"/>
  <c r="AE96" i="3"/>
  <c r="AD96" i="3"/>
  <c r="AC96" i="3"/>
  <c r="AC96" i="2" s="1"/>
  <c r="AB96" i="3"/>
  <c r="AA96" i="3"/>
  <c r="AA96" i="2" s="1"/>
  <c r="Z96" i="3"/>
  <c r="Z96" i="2" s="1"/>
  <c r="Y96" i="3"/>
  <c r="X96" i="3"/>
  <c r="W96" i="3"/>
  <c r="V96" i="3"/>
  <c r="U96" i="3"/>
  <c r="AG96" i="3" s="1"/>
  <c r="N96" i="3"/>
  <c r="AJ96" i="3" s="1"/>
  <c r="AF95" i="3"/>
  <c r="AE95" i="3"/>
  <c r="AD95" i="3"/>
  <c r="AD95" i="2" s="1"/>
  <c r="AC95" i="3"/>
  <c r="AC95" i="2" s="1"/>
  <c r="AB95" i="3"/>
  <c r="AB95" i="2" s="1"/>
  <c r="AA95" i="3"/>
  <c r="Z95" i="3"/>
  <c r="Y95" i="3"/>
  <c r="X95" i="3"/>
  <c r="W95" i="3"/>
  <c r="V95" i="3"/>
  <c r="V95" i="2" s="1"/>
  <c r="U95" i="3"/>
  <c r="N95" i="3"/>
  <c r="AF94" i="3"/>
  <c r="AE94" i="3"/>
  <c r="AD94" i="3"/>
  <c r="AC94" i="3"/>
  <c r="AB94" i="3"/>
  <c r="AB94" i="2" s="1"/>
  <c r="AA94" i="3"/>
  <c r="Z94" i="3"/>
  <c r="Y94" i="3"/>
  <c r="X94" i="3"/>
  <c r="W94" i="3"/>
  <c r="V94" i="3"/>
  <c r="U94" i="3"/>
  <c r="N94" i="3"/>
  <c r="AF93" i="3"/>
  <c r="AF93" i="2" s="1"/>
  <c r="AE93" i="3"/>
  <c r="AE93" i="2" s="1"/>
  <c r="AD93" i="3"/>
  <c r="AC93" i="3"/>
  <c r="AB93" i="3"/>
  <c r="AA93" i="3"/>
  <c r="Z93" i="3"/>
  <c r="Y93" i="3"/>
  <c r="X93" i="3"/>
  <c r="X93" i="2" s="1"/>
  <c r="W93" i="3"/>
  <c r="W93" i="2" s="1"/>
  <c r="V93" i="3"/>
  <c r="U93" i="3"/>
  <c r="N93" i="3"/>
  <c r="AF92" i="3"/>
  <c r="AE92" i="3"/>
  <c r="AD92" i="3"/>
  <c r="AD92" i="2" s="1"/>
  <c r="AC92" i="3"/>
  <c r="AB92" i="3"/>
  <c r="AA92" i="3"/>
  <c r="Z92" i="3"/>
  <c r="Y92" i="3"/>
  <c r="X92" i="3"/>
  <c r="W92" i="3"/>
  <c r="V92" i="3"/>
  <c r="V92" i="2" s="1"/>
  <c r="U92" i="3"/>
  <c r="N92" i="3"/>
  <c r="AF91" i="3"/>
  <c r="AE91" i="3"/>
  <c r="AD91" i="3"/>
  <c r="AC91" i="3"/>
  <c r="AB91" i="3"/>
  <c r="AA91" i="3"/>
  <c r="Z91" i="3"/>
  <c r="Z91" i="2" s="1"/>
  <c r="Y91" i="3"/>
  <c r="Y91" i="2" s="1"/>
  <c r="X91" i="3"/>
  <c r="W91" i="3"/>
  <c r="AG91" i="3" s="1"/>
  <c r="V91" i="3"/>
  <c r="U91" i="3"/>
  <c r="N91" i="3"/>
  <c r="AF90" i="3"/>
  <c r="AF90" i="2" s="1"/>
  <c r="AE90" i="3"/>
  <c r="AD90" i="3"/>
  <c r="AC90" i="3"/>
  <c r="AB90" i="3"/>
  <c r="AA90" i="3"/>
  <c r="Z90" i="3"/>
  <c r="Y90" i="3"/>
  <c r="X90" i="3"/>
  <c r="X90" i="2" s="1"/>
  <c r="W90" i="3"/>
  <c r="V90" i="3"/>
  <c r="U90" i="3"/>
  <c r="N90" i="3"/>
  <c r="AF89" i="3"/>
  <c r="AE89" i="3"/>
  <c r="AD89" i="3"/>
  <c r="AC89" i="3"/>
  <c r="AB89" i="3"/>
  <c r="AB89" i="2" s="1"/>
  <c r="AA89" i="3"/>
  <c r="AA89" i="2" s="1"/>
  <c r="Z89" i="3"/>
  <c r="Y89" i="3"/>
  <c r="AG89" i="3" s="1"/>
  <c r="X89" i="3"/>
  <c r="W89" i="3"/>
  <c r="V89" i="3"/>
  <c r="U89" i="3"/>
  <c r="N89" i="3"/>
  <c r="AJ89" i="3" s="1"/>
  <c r="AF88" i="3"/>
  <c r="AE88" i="3"/>
  <c r="AD88" i="3"/>
  <c r="AC88" i="3"/>
  <c r="AC88" i="2" s="1"/>
  <c r="AB88" i="3"/>
  <c r="AA88" i="3"/>
  <c r="Z88" i="3"/>
  <c r="Z88" i="2" s="1"/>
  <c r="Y88" i="3"/>
  <c r="X88" i="3"/>
  <c r="W88" i="3"/>
  <c r="V88" i="3"/>
  <c r="U88" i="3"/>
  <c r="AG88" i="3" s="1"/>
  <c r="N88" i="3"/>
  <c r="AJ88" i="3" s="1"/>
  <c r="V87" i="3"/>
  <c r="M87" i="3"/>
  <c r="L87" i="3"/>
  <c r="K87" i="3"/>
  <c r="J87" i="3"/>
  <c r="I87" i="3"/>
  <c r="H87" i="3"/>
  <c r="G87" i="3"/>
  <c r="F87" i="3"/>
  <c r="N87" i="3" s="1"/>
  <c r="E87" i="3"/>
  <c r="D87" i="3"/>
  <c r="C87" i="3"/>
  <c r="B87" i="3"/>
  <c r="AF86" i="3"/>
  <c r="AE86" i="3"/>
  <c r="AD86" i="3"/>
  <c r="AC86" i="3"/>
  <c r="AB86" i="3"/>
  <c r="AA86" i="3"/>
  <c r="AA86" i="2" s="1"/>
  <c r="Z86" i="3"/>
  <c r="Z86" i="2" s="1"/>
  <c r="Y86" i="3"/>
  <c r="AG86" i="3" s="1"/>
  <c r="X86" i="3"/>
  <c r="W86" i="3"/>
  <c r="V86" i="3"/>
  <c r="U86" i="3"/>
  <c r="N86" i="3"/>
  <c r="AF85" i="3"/>
  <c r="AE85" i="3"/>
  <c r="AD85" i="3"/>
  <c r="AC85" i="3"/>
  <c r="AB85" i="3"/>
  <c r="AB85" i="2" s="1"/>
  <c r="AA85" i="3"/>
  <c r="AA85" i="2" s="1"/>
  <c r="Z85" i="3"/>
  <c r="Y85" i="3"/>
  <c r="Y85" i="2" s="1"/>
  <c r="X85" i="3"/>
  <c r="W85" i="3"/>
  <c r="V85" i="3"/>
  <c r="U85" i="3"/>
  <c r="N85" i="3"/>
  <c r="AF84" i="3"/>
  <c r="AE84" i="3"/>
  <c r="AD84" i="3"/>
  <c r="AC84" i="3"/>
  <c r="AC84" i="2" s="1"/>
  <c r="AB84" i="3"/>
  <c r="AB84" i="2" s="1"/>
  <c r="AA84" i="3"/>
  <c r="AA84" i="2" s="1"/>
  <c r="Z84" i="3"/>
  <c r="Y84" i="3"/>
  <c r="X84" i="3"/>
  <c r="W84" i="3"/>
  <c r="V84" i="3"/>
  <c r="U84" i="3"/>
  <c r="N84" i="3"/>
  <c r="AF83" i="3"/>
  <c r="AE83" i="3"/>
  <c r="AD83" i="3"/>
  <c r="AC83" i="3"/>
  <c r="AC87" i="3" s="1"/>
  <c r="AB83" i="3"/>
  <c r="AB83" i="2" s="1"/>
  <c r="AB87" i="2" s="1"/>
  <c r="AA83" i="3"/>
  <c r="AA83" i="2" s="1"/>
  <c r="Z83" i="3"/>
  <c r="Z87" i="3" s="1"/>
  <c r="Y83" i="3"/>
  <c r="X83" i="3"/>
  <c r="W83" i="3"/>
  <c r="V83" i="3"/>
  <c r="U83" i="3"/>
  <c r="U83" i="2" s="1"/>
  <c r="N83" i="3"/>
  <c r="AF82" i="3"/>
  <c r="AF87" i="3" s="1"/>
  <c r="AE82" i="3"/>
  <c r="AD82" i="3"/>
  <c r="AD82" i="2" s="1"/>
  <c r="AC82" i="3"/>
  <c r="AB82" i="3"/>
  <c r="AA82" i="3"/>
  <c r="Z82" i="3"/>
  <c r="Y82" i="3"/>
  <c r="X82" i="3"/>
  <c r="X87" i="3" s="1"/>
  <c r="W82" i="3"/>
  <c r="V82" i="3"/>
  <c r="V82" i="2" s="1"/>
  <c r="U82" i="3"/>
  <c r="U87" i="3" s="1"/>
  <c r="N82" i="3"/>
  <c r="AF80" i="3"/>
  <c r="AF80" i="2" s="1"/>
  <c r="AE80" i="3"/>
  <c r="AE80" i="2" s="1"/>
  <c r="AD80" i="3"/>
  <c r="AD80" i="2" s="1"/>
  <c r="AC80" i="3"/>
  <c r="AC80" i="2" s="1"/>
  <c r="AB80" i="3"/>
  <c r="AA80" i="3"/>
  <c r="Z80" i="3"/>
  <c r="Y80" i="3"/>
  <c r="X80" i="3"/>
  <c r="X80" i="2" s="1"/>
  <c r="W80" i="3"/>
  <c r="W80" i="2" s="1"/>
  <c r="V80" i="3"/>
  <c r="V80" i="2" s="1"/>
  <c r="U80" i="3"/>
  <c r="N80" i="3"/>
  <c r="AF79" i="3"/>
  <c r="AE79" i="3"/>
  <c r="AD79" i="3"/>
  <c r="AC79" i="3"/>
  <c r="AB79" i="3"/>
  <c r="AA79" i="3"/>
  <c r="Z79" i="3"/>
  <c r="Y79" i="3"/>
  <c r="X79" i="3"/>
  <c r="W79" i="3"/>
  <c r="V79" i="3"/>
  <c r="AG79" i="3" s="1"/>
  <c r="U79" i="3"/>
  <c r="N79" i="3"/>
  <c r="AF78" i="3"/>
  <c r="AE78" i="3"/>
  <c r="AD78" i="3"/>
  <c r="AC78" i="3"/>
  <c r="AB78" i="3"/>
  <c r="AA78" i="3"/>
  <c r="Z78" i="3"/>
  <c r="Y78" i="3"/>
  <c r="AG78" i="3" s="1"/>
  <c r="X78" i="3"/>
  <c r="W78" i="3"/>
  <c r="V78" i="3"/>
  <c r="U78" i="3"/>
  <c r="N78" i="3"/>
  <c r="AF77" i="3"/>
  <c r="AE77" i="3"/>
  <c r="AD77" i="3"/>
  <c r="AC77" i="3"/>
  <c r="AB77" i="3"/>
  <c r="AA77" i="3"/>
  <c r="Z77" i="3"/>
  <c r="Y77" i="3"/>
  <c r="AG77" i="3" s="1"/>
  <c r="X77" i="3"/>
  <c r="W77" i="3"/>
  <c r="V77" i="3"/>
  <c r="U77" i="3"/>
  <c r="N77" i="3"/>
  <c r="AF76" i="3"/>
  <c r="AE76" i="3"/>
  <c r="AD76" i="3"/>
  <c r="AC76" i="3"/>
  <c r="AB76" i="3"/>
  <c r="AA76" i="3"/>
  <c r="Z76" i="3"/>
  <c r="Y76" i="3"/>
  <c r="AG76" i="3" s="1"/>
  <c r="X76" i="3"/>
  <c r="W76" i="3"/>
  <c r="V76" i="3"/>
  <c r="U76" i="3"/>
  <c r="N76" i="3"/>
  <c r="AF75" i="3"/>
  <c r="AE75" i="3"/>
  <c r="AD75" i="3"/>
  <c r="AC75" i="3"/>
  <c r="AB75" i="3"/>
  <c r="AA75" i="3"/>
  <c r="Z75" i="3"/>
  <c r="Y75" i="3"/>
  <c r="X75" i="3"/>
  <c r="W75" i="3"/>
  <c r="V75" i="3"/>
  <c r="U75" i="3"/>
  <c r="N75" i="3"/>
  <c r="AF74" i="3"/>
  <c r="AE74" i="3"/>
  <c r="AD74" i="3"/>
  <c r="AC74" i="3"/>
  <c r="AB74" i="3"/>
  <c r="AA74" i="3"/>
  <c r="Z74" i="3"/>
  <c r="Y74" i="3"/>
  <c r="X74" i="3"/>
  <c r="W74" i="3"/>
  <c r="V74" i="3"/>
  <c r="U74" i="3"/>
  <c r="N74" i="3"/>
  <c r="AE73" i="3"/>
  <c r="W73" i="3"/>
  <c r="U73" i="3"/>
  <c r="M73" i="3"/>
  <c r="L73" i="3"/>
  <c r="K73" i="3"/>
  <c r="K116" i="3" s="1"/>
  <c r="J73" i="3"/>
  <c r="J116" i="3" s="1"/>
  <c r="I73" i="3"/>
  <c r="H73" i="3"/>
  <c r="G73" i="3"/>
  <c r="G116" i="3" s="1"/>
  <c r="F73" i="3"/>
  <c r="E73" i="3"/>
  <c r="D73" i="3"/>
  <c r="C73" i="3"/>
  <c r="C116" i="3" s="1"/>
  <c r="B73" i="3"/>
  <c r="AF72" i="3"/>
  <c r="AE72" i="3"/>
  <c r="AD72" i="3"/>
  <c r="AC72" i="3"/>
  <c r="AB72" i="3"/>
  <c r="AA72" i="3"/>
  <c r="Z72" i="3"/>
  <c r="Y72" i="3"/>
  <c r="AG72" i="3" s="1"/>
  <c r="X72" i="3"/>
  <c r="W72" i="3"/>
  <c r="V72" i="3"/>
  <c r="U72" i="3"/>
  <c r="N72" i="3"/>
  <c r="AF71" i="3"/>
  <c r="AF73" i="3" s="1"/>
  <c r="AE71" i="3"/>
  <c r="AD71" i="3"/>
  <c r="AC71" i="3"/>
  <c r="AC73" i="3" s="1"/>
  <c r="AC116" i="3" s="1"/>
  <c r="AB71" i="3"/>
  <c r="AA71" i="3"/>
  <c r="Z71" i="3"/>
  <c r="Y71" i="3"/>
  <c r="X71" i="3"/>
  <c r="X73" i="3" s="1"/>
  <c r="W71" i="3"/>
  <c r="V71" i="3"/>
  <c r="U71" i="3"/>
  <c r="N71" i="3"/>
  <c r="AF70" i="3"/>
  <c r="AF138" i="3" s="1"/>
  <c r="AE70" i="3"/>
  <c r="AE138" i="3" s="1"/>
  <c r="AD70" i="3"/>
  <c r="AD138" i="3" s="1"/>
  <c r="AC70" i="3"/>
  <c r="AC138" i="3" s="1"/>
  <c r="AB70" i="3"/>
  <c r="AB73" i="3" s="1"/>
  <c r="AA70" i="3"/>
  <c r="Z70" i="3"/>
  <c r="Y70" i="3"/>
  <c r="X70" i="3"/>
  <c r="X138" i="3" s="1"/>
  <c r="W70" i="3"/>
  <c r="W138" i="3" s="1"/>
  <c r="V70" i="3"/>
  <c r="V138" i="3" s="1"/>
  <c r="U70" i="3"/>
  <c r="N70" i="3"/>
  <c r="N138" i="3" s="1"/>
  <c r="AG69" i="3"/>
  <c r="N69" i="3"/>
  <c r="AG68" i="3"/>
  <c r="AJ68" i="3" s="1"/>
  <c r="N68" i="3"/>
  <c r="AG67" i="3"/>
  <c r="N67" i="3"/>
  <c r="AF62" i="3"/>
  <c r="AE62" i="3"/>
  <c r="AD62" i="3"/>
  <c r="AC62" i="3"/>
  <c r="AB62" i="3"/>
  <c r="AA62" i="3"/>
  <c r="Z62" i="3"/>
  <c r="Y62" i="3"/>
  <c r="X62" i="3"/>
  <c r="W62" i="3"/>
  <c r="V62" i="3"/>
  <c r="U62" i="3"/>
  <c r="AG62" i="3" s="1"/>
  <c r="N62" i="3"/>
  <c r="AJ62" i="3" s="1"/>
  <c r="Y61" i="3"/>
  <c r="W61" i="3"/>
  <c r="M61" i="3"/>
  <c r="L61" i="3"/>
  <c r="K61" i="3"/>
  <c r="J61" i="3"/>
  <c r="I61" i="3"/>
  <c r="H61" i="3"/>
  <c r="G61" i="3"/>
  <c r="F61" i="3"/>
  <c r="E61" i="3"/>
  <c r="D61" i="3"/>
  <c r="C61" i="3"/>
  <c r="B61" i="3"/>
  <c r="AF60" i="3"/>
  <c r="AE60" i="3"/>
  <c r="AD60" i="3"/>
  <c r="AC60" i="3"/>
  <c r="AB60" i="3"/>
  <c r="AB60" i="2" s="1"/>
  <c r="AA60" i="3"/>
  <c r="Z60" i="3"/>
  <c r="Y60" i="3"/>
  <c r="X60" i="3"/>
  <c r="W60" i="3"/>
  <c r="V60" i="3"/>
  <c r="V61" i="3" s="1"/>
  <c r="U60" i="3"/>
  <c r="N60" i="3"/>
  <c r="AF59" i="3"/>
  <c r="AE59" i="3"/>
  <c r="AD59" i="3"/>
  <c r="AC59" i="3"/>
  <c r="AB59" i="3"/>
  <c r="AA59" i="3"/>
  <c r="Z59" i="3"/>
  <c r="Z61" i="3" s="1"/>
  <c r="Y59" i="3"/>
  <c r="X59" i="3"/>
  <c r="W59" i="3"/>
  <c r="V59" i="3"/>
  <c r="U59" i="3"/>
  <c r="N59" i="3"/>
  <c r="AF58" i="3"/>
  <c r="AF61" i="3" s="1"/>
  <c r="AE58" i="3"/>
  <c r="AE61" i="3" s="1"/>
  <c r="AD58" i="3"/>
  <c r="AD61" i="3" s="1"/>
  <c r="AC58" i="3"/>
  <c r="AB58" i="3"/>
  <c r="AA58" i="3"/>
  <c r="AA61" i="3" s="1"/>
  <c r="Z58" i="3"/>
  <c r="Y58" i="3"/>
  <c r="X58" i="3"/>
  <c r="X61" i="3" s="1"/>
  <c r="W58" i="3"/>
  <c r="V58" i="3"/>
  <c r="U58" i="3"/>
  <c r="N58" i="3"/>
  <c r="L56" i="3"/>
  <c r="K56" i="3"/>
  <c r="J56" i="3"/>
  <c r="I56" i="3"/>
  <c r="D56" i="3"/>
  <c r="C56" i="3"/>
  <c r="B56" i="3"/>
  <c r="M55" i="3"/>
  <c r="M56" i="3" s="1"/>
  <c r="L55" i="3"/>
  <c r="K55" i="3"/>
  <c r="J55" i="3"/>
  <c r="I55" i="3"/>
  <c r="H55" i="3"/>
  <c r="H56" i="3" s="1"/>
  <c r="G55" i="3"/>
  <c r="G56" i="3" s="1"/>
  <c r="F55" i="3"/>
  <c r="F56" i="3" s="1"/>
  <c r="E55" i="3"/>
  <c r="E56" i="3" s="1"/>
  <c r="D55" i="3"/>
  <c r="C55" i="3"/>
  <c r="B55" i="3"/>
  <c r="N54" i="3"/>
  <c r="N53" i="3"/>
  <c r="N52" i="3"/>
  <c r="AF50" i="3"/>
  <c r="AE50" i="3"/>
  <c r="AD50" i="3"/>
  <c r="AC50" i="3"/>
  <c r="AB50" i="3"/>
  <c r="AA50" i="3"/>
  <c r="Z50" i="3"/>
  <c r="Y50" i="3"/>
  <c r="X50" i="3"/>
  <c r="W50" i="3"/>
  <c r="V50" i="3"/>
  <c r="U50" i="3"/>
  <c r="AG50" i="3" s="1"/>
  <c r="N50" i="3"/>
  <c r="AJ50" i="3" s="1"/>
  <c r="AF49" i="3"/>
  <c r="AE49" i="3"/>
  <c r="AD49" i="3"/>
  <c r="AC49" i="3"/>
  <c r="AB49" i="3"/>
  <c r="AA49" i="3"/>
  <c r="Z49" i="3"/>
  <c r="Y49" i="3"/>
  <c r="X49" i="3"/>
  <c r="W49" i="3"/>
  <c r="V49" i="3"/>
  <c r="U49" i="3"/>
  <c r="AG49" i="3" s="1"/>
  <c r="N49" i="3"/>
  <c r="AJ49" i="3" s="1"/>
  <c r="AF48" i="3"/>
  <c r="AE48" i="3"/>
  <c r="AD48" i="3"/>
  <c r="AC48" i="3"/>
  <c r="AB48" i="3"/>
  <c r="AA48" i="3"/>
  <c r="Z48" i="3"/>
  <c r="Y48" i="3"/>
  <c r="X48" i="3"/>
  <c r="W48" i="3"/>
  <c r="V48" i="3"/>
  <c r="U48" i="3"/>
  <c r="N48" i="3"/>
  <c r="N47" i="3"/>
  <c r="N46" i="3"/>
  <c r="N45" i="3"/>
  <c r="Z44" i="3"/>
  <c r="Z44" i="2" s="1"/>
  <c r="X44" i="3"/>
  <c r="N44" i="3"/>
  <c r="AF42" i="3"/>
  <c r="AE42" i="3"/>
  <c r="AD42" i="3"/>
  <c r="AC42" i="3"/>
  <c r="AC42" i="2" s="1"/>
  <c r="AB42" i="3"/>
  <c r="AA42" i="3"/>
  <c r="Z42" i="3"/>
  <c r="Y42" i="3"/>
  <c r="X42" i="3"/>
  <c r="W42" i="3"/>
  <c r="V42" i="3"/>
  <c r="U42" i="3"/>
  <c r="AG42" i="3" s="1"/>
  <c r="N42" i="3"/>
  <c r="AJ42" i="3" s="1"/>
  <c r="AF41" i="3"/>
  <c r="AE41" i="3"/>
  <c r="AD41" i="3"/>
  <c r="AC41" i="3"/>
  <c r="AB41" i="3"/>
  <c r="AB41" i="2" s="1"/>
  <c r="AA41" i="3"/>
  <c r="Z41" i="3"/>
  <c r="Y41" i="3"/>
  <c r="X41" i="3"/>
  <c r="W41" i="3"/>
  <c r="V41" i="3"/>
  <c r="U41" i="3"/>
  <c r="N41" i="3"/>
  <c r="AF40" i="3"/>
  <c r="AE40" i="3"/>
  <c r="AD40" i="3"/>
  <c r="AC40" i="3"/>
  <c r="AB40" i="3"/>
  <c r="AA40" i="3"/>
  <c r="Z40" i="3"/>
  <c r="Y40" i="3"/>
  <c r="X40" i="3"/>
  <c r="W40" i="3"/>
  <c r="V40" i="3"/>
  <c r="U40" i="3"/>
  <c r="N40" i="3"/>
  <c r="AF39" i="3"/>
  <c r="AE39" i="3"/>
  <c r="AD39" i="3"/>
  <c r="AC39" i="3"/>
  <c r="AB39" i="3"/>
  <c r="AA39" i="3"/>
  <c r="Z39" i="3"/>
  <c r="Y39" i="3"/>
  <c r="X39" i="3"/>
  <c r="W39" i="3"/>
  <c r="V39" i="3"/>
  <c r="U39" i="3"/>
  <c r="N39" i="3"/>
  <c r="AF38" i="3"/>
  <c r="AF38" i="2" s="1"/>
  <c r="AE38" i="3"/>
  <c r="AD38" i="3"/>
  <c r="AC38" i="3"/>
  <c r="AB38" i="3"/>
  <c r="AA38" i="3"/>
  <c r="Z38" i="3"/>
  <c r="Y38" i="3"/>
  <c r="X38" i="3"/>
  <c r="X38" i="2" s="1"/>
  <c r="W38" i="3"/>
  <c r="V38" i="3"/>
  <c r="AG38" i="3" s="1"/>
  <c r="U38" i="3"/>
  <c r="N38" i="3"/>
  <c r="M37" i="3"/>
  <c r="M63" i="3" s="1"/>
  <c r="L37" i="3"/>
  <c r="L63" i="3" s="1"/>
  <c r="K37" i="3"/>
  <c r="K63" i="3" s="1"/>
  <c r="J37" i="3"/>
  <c r="J63" i="3" s="1"/>
  <c r="E37" i="3"/>
  <c r="E63" i="3" s="1"/>
  <c r="D37" i="3"/>
  <c r="D63" i="3" s="1"/>
  <c r="C37" i="3"/>
  <c r="C63" i="3" s="1"/>
  <c r="B37" i="3"/>
  <c r="AF36" i="3"/>
  <c r="AE36" i="3"/>
  <c r="AD36" i="3"/>
  <c r="AC36" i="3"/>
  <c r="AB36" i="3"/>
  <c r="AA36" i="3"/>
  <c r="Z36" i="3"/>
  <c r="Y36" i="3"/>
  <c r="X36" i="3"/>
  <c r="W36" i="3"/>
  <c r="V36" i="3"/>
  <c r="U36" i="3"/>
  <c r="AG36" i="3" s="1"/>
  <c r="M36" i="3"/>
  <c r="L36" i="3"/>
  <c r="K36" i="3"/>
  <c r="J36" i="3"/>
  <c r="I36" i="3"/>
  <c r="H36" i="3"/>
  <c r="G36" i="3"/>
  <c r="F36" i="3"/>
  <c r="E36" i="3"/>
  <c r="D36" i="3"/>
  <c r="C36" i="3"/>
  <c r="B36" i="3"/>
  <c r="AG35" i="3"/>
  <c r="N35" i="3"/>
  <c r="N140" i="3" s="1"/>
  <c r="AG34" i="3"/>
  <c r="N34" i="3"/>
  <c r="AJ33" i="3"/>
  <c r="AG33" i="3"/>
  <c r="N33" i="3"/>
  <c r="AF31" i="3"/>
  <c r="AE31" i="3"/>
  <c r="AD31" i="3"/>
  <c r="AC31" i="3"/>
  <c r="AB31" i="3"/>
  <c r="AA31" i="3"/>
  <c r="Z31" i="3"/>
  <c r="Y31" i="3"/>
  <c r="X31" i="3"/>
  <c r="W31" i="3"/>
  <c r="V31" i="3"/>
  <c r="U31" i="3"/>
  <c r="N31" i="3"/>
  <c r="N30" i="3"/>
  <c r="AE29" i="3"/>
  <c r="N29" i="3"/>
  <c r="AF28" i="3"/>
  <c r="AE28" i="3"/>
  <c r="AD28" i="3"/>
  <c r="AC28" i="3"/>
  <c r="AB28" i="3"/>
  <c r="AB28" i="2" s="1"/>
  <c r="AA28" i="3"/>
  <c r="Z28" i="3"/>
  <c r="Y28" i="3"/>
  <c r="X28" i="3"/>
  <c r="W28" i="3"/>
  <c r="V28" i="3"/>
  <c r="U28" i="3"/>
  <c r="N28" i="3"/>
  <c r="AE27" i="3"/>
  <c r="W27" i="3"/>
  <c r="U27" i="3"/>
  <c r="M27" i="3"/>
  <c r="L27" i="3"/>
  <c r="K27" i="3"/>
  <c r="J27" i="3"/>
  <c r="I27" i="3"/>
  <c r="I37" i="3" s="1"/>
  <c r="H27" i="3"/>
  <c r="H37" i="3" s="1"/>
  <c r="H63" i="3" s="1"/>
  <c r="G27" i="3"/>
  <c r="G37" i="3" s="1"/>
  <c r="G63" i="3" s="1"/>
  <c r="G64" i="3" s="1"/>
  <c r="F27" i="3"/>
  <c r="F37" i="3" s="1"/>
  <c r="F63" i="3" s="1"/>
  <c r="E27" i="3"/>
  <c r="D27" i="3"/>
  <c r="C27" i="3"/>
  <c r="B27" i="3"/>
  <c r="AF26" i="3"/>
  <c r="AE26" i="3"/>
  <c r="AD26" i="3"/>
  <c r="AC26" i="3"/>
  <c r="AB26" i="3"/>
  <c r="AA26" i="3"/>
  <c r="Z26" i="3"/>
  <c r="Y26" i="3"/>
  <c r="X26" i="3"/>
  <c r="W26" i="3"/>
  <c r="V26" i="3"/>
  <c r="U26" i="3"/>
  <c r="N26" i="3"/>
  <c r="AF25" i="3"/>
  <c r="AF27" i="3" s="1"/>
  <c r="AE25" i="3"/>
  <c r="AD25" i="3"/>
  <c r="AC25" i="3"/>
  <c r="AC27" i="3" s="1"/>
  <c r="AB25" i="3"/>
  <c r="AA25" i="3"/>
  <c r="Z25" i="3"/>
  <c r="Y25" i="3"/>
  <c r="X25" i="3"/>
  <c r="X27" i="3" s="1"/>
  <c r="W25" i="3"/>
  <c r="V25" i="3"/>
  <c r="U25" i="3"/>
  <c r="N25" i="3"/>
  <c r="AF24" i="3"/>
  <c r="AE24" i="3"/>
  <c r="AD24" i="3"/>
  <c r="AD27" i="3" s="1"/>
  <c r="AC24" i="3"/>
  <c r="AB24" i="3"/>
  <c r="AB27" i="3" s="1"/>
  <c r="AA24" i="3"/>
  <c r="Z24" i="3"/>
  <c r="Y24" i="3"/>
  <c r="X24" i="3"/>
  <c r="W24" i="3"/>
  <c r="V24" i="3"/>
  <c r="V27" i="3" s="1"/>
  <c r="U24" i="3"/>
  <c r="N24" i="3"/>
  <c r="AF22" i="3"/>
  <c r="AE22" i="3"/>
  <c r="AD22" i="3"/>
  <c r="AC22" i="3"/>
  <c r="AB22" i="3"/>
  <c r="AA22" i="3"/>
  <c r="Z22" i="3"/>
  <c r="Y22" i="3"/>
  <c r="X22" i="3"/>
  <c r="W22" i="3"/>
  <c r="V22" i="3"/>
  <c r="U22" i="3"/>
  <c r="N22" i="3"/>
  <c r="AF21" i="3"/>
  <c r="AE21" i="3"/>
  <c r="AD21" i="3"/>
  <c r="AC21" i="3"/>
  <c r="AB21" i="3"/>
  <c r="AA21" i="3"/>
  <c r="Z21" i="3"/>
  <c r="Y21" i="3"/>
  <c r="X21" i="3"/>
  <c r="W21" i="3"/>
  <c r="V21" i="3"/>
  <c r="U21" i="3"/>
  <c r="AG21" i="3" s="1"/>
  <c r="N21" i="3"/>
  <c r="AJ21" i="3" s="1"/>
  <c r="AF20" i="3"/>
  <c r="AE20" i="3"/>
  <c r="AD20" i="3"/>
  <c r="AC20" i="3"/>
  <c r="AB20" i="3"/>
  <c r="AA20" i="3"/>
  <c r="Z20" i="3"/>
  <c r="Y20" i="3"/>
  <c r="X20" i="3"/>
  <c r="AG20" i="3" s="1"/>
  <c r="W20" i="3"/>
  <c r="V20" i="3"/>
  <c r="U20" i="3"/>
  <c r="N20" i="3"/>
  <c r="AF19" i="3"/>
  <c r="AE19" i="3"/>
  <c r="AD19" i="3"/>
  <c r="AC19" i="3"/>
  <c r="AB19" i="3"/>
  <c r="AA19" i="3"/>
  <c r="Z19" i="3"/>
  <c r="Y19" i="3"/>
  <c r="X19" i="3"/>
  <c r="W19" i="3"/>
  <c r="V19" i="3"/>
  <c r="U19" i="3"/>
  <c r="N19" i="3"/>
  <c r="AF16" i="3"/>
  <c r="AA16" i="3"/>
  <c r="M16" i="3"/>
  <c r="L16" i="3"/>
  <c r="L64" i="3" s="1"/>
  <c r="L117" i="3" s="1"/>
  <c r="K16" i="3"/>
  <c r="F16" i="3"/>
  <c r="F64" i="3" s="1"/>
  <c r="F117" i="3" s="1"/>
  <c r="F132" i="3" s="1"/>
  <c r="E16" i="3"/>
  <c r="AF15" i="3"/>
  <c r="AE15" i="3"/>
  <c r="AD15" i="3"/>
  <c r="AC15" i="3"/>
  <c r="AB15" i="3"/>
  <c r="AA15" i="3"/>
  <c r="Z15" i="3"/>
  <c r="Y15" i="3"/>
  <c r="X15" i="3"/>
  <c r="W15" i="3"/>
  <c r="V15" i="3"/>
  <c r="U15" i="3"/>
  <c r="N15" i="3"/>
  <c r="AF14" i="3"/>
  <c r="Y14" i="3"/>
  <c r="Y16" i="3" s="1"/>
  <c r="X14" i="3"/>
  <c r="X16" i="3" s="1"/>
  <c r="W14" i="3"/>
  <c r="W16" i="3" s="1"/>
  <c r="M14" i="3"/>
  <c r="L14" i="3"/>
  <c r="K14" i="3"/>
  <c r="J14" i="3"/>
  <c r="J16" i="3" s="1"/>
  <c r="I14" i="3"/>
  <c r="I16" i="3" s="1"/>
  <c r="H14" i="3"/>
  <c r="H16" i="3" s="1"/>
  <c r="H64" i="3" s="1"/>
  <c r="H117" i="3" s="1"/>
  <c r="H132" i="3" s="1"/>
  <c r="G14" i="3"/>
  <c r="G16" i="3" s="1"/>
  <c r="F14" i="3"/>
  <c r="E14" i="3"/>
  <c r="D14" i="3"/>
  <c r="D16" i="3" s="1"/>
  <c r="C14" i="3"/>
  <c r="C16" i="3" s="1"/>
  <c r="B14" i="3"/>
  <c r="AF13" i="3"/>
  <c r="AE13" i="3"/>
  <c r="AD13" i="3"/>
  <c r="AC13" i="3"/>
  <c r="AB13" i="3"/>
  <c r="AA13" i="3"/>
  <c r="Z13" i="3"/>
  <c r="Y13" i="3"/>
  <c r="X13" i="3"/>
  <c r="W13" i="3"/>
  <c r="V13" i="3"/>
  <c r="U13" i="3"/>
  <c r="N13" i="3"/>
  <c r="AF12" i="3"/>
  <c r="AE12" i="3"/>
  <c r="AE14" i="3" s="1"/>
  <c r="AE16" i="3" s="1"/>
  <c r="AD12" i="3"/>
  <c r="AC12" i="3"/>
  <c r="AC14" i="3" s="1"/>
  <c r="AC16" i="3" s="1"/>
  <c r="AB12" i="3"/>
  <c r="AB14" i="3" s="1"/>
  <c r="AB16" i="3" s="1"/>
  <c r="AA12" i="3"/>
  <c r="AA14" i="3" s="1"/>
  <c r="Z12" i="3"/>
  <c r="Z14" i="3" s="1"/>
  <c r="Z16" i="3" s="1"/>
  <c r="Y12" i="3"/>
  <c r="X12" i="3"/>
  <c r="W12" i="3"/>
  <c r="V12" i="3"/>
  <c r="U12" i="3"/>
  <c r="N12" i="3"/>
  <c r="AD138" i="2"/>
  <c r="AC138" i="2"/>
  <c r="M138" i="2"/>
  <c r="T133" i="2"/>
  <c r="S133" i="2"/>
  <c r="P133" i="2"/>
  <c r="AE130" i="2"/>
  <c r="L130" i="2"/>
  <c r="K130" i="2"/>
  <c r="J130" i="2"/>
  <c r="AE129" i="2"/>
  <c r="AD129" i="2"/>
  <c r="AC129" i="2"/>
  <c r="AB129" i="2"/>
  <c r="AA129" i="2"/>
  <c r="Z129" i="2"/>
  <c r="U129" i="2"/>
  <c r="M129" i="2"/>
  <c r="L129" i="2"/>
  <c r="K129" i="2"/>
  <c r="J129" i="2"/>
  <c r="I129" i="2"/>
  <c r="H129" i="2"/>
  <c r="G129" i="2"/>
  <c r="F129" i="2"/>
  <c r="E129" i="2"/>
  <c r="D129" i="2"/>
  <c r="C129" i="2"/>
  <c r="B129" i="2"/>
  <c r="AD128" i="2"/>
  <c r="AC128" i="2"/>
  <c r="AB128" i="2"/>
  <c r="AG128" i="2" s="1"/>
  <c r="AA128" i="2"/>
  <c r="Z128" i="2"/>
  <c r="Y128" i="2"/>
  <c r="V128" i="2"/>
  <c r="U128" i="2"/>
  <c r="M128" i="2"/>
  <c r="M130" i="2" s="1"/>
  <c r="L128" i="2"/>
  <c r="K128" i="2"/>
  <c r="J128" i="2"/>
  <c r="I128" i="2"/>
  <c r="H128" i="2"/>
  <c r="G128" i="2"/>
  <c r="F128" i="2"/>
  <c r="E128" i="2"/>
  <c r="N128" i="2" s="1"/>
  <c r="D128" i="2"/>
  <c r="C128" i="2"/>
  <c r="B128" i="2"/>
  <c r="AD127" i="2"/>
  <c r="AC127" i="2"/>
  <c r="AB127" i="2"/>
  <c r="AA127" i="2"/>
  <c r="Z127" i="2"/>
  <c r="Y127" i="2"/>
  <c r="V127" i="2"/>
  <c r="U127" i="2"/>
  <c r="M127" i="2"/>
  <c r="L127" i="2"/>
  <c r="K127" i="2"/>
  <c r="J127" i="2"/>
  <c r="I127" i="2"/>
  <c r="H127" i="2"/>
  <c r="G127" i="2"/>
  <c r="F127" i="2"/>
  <c r="N127" i="2" s="1"/>
  <c r="E127" i="2"/>
  <c r="D127" i="2"/>
  <c r="C127" i="2"/>
  <c r="B127" i="2"/>
  <c r="AF126" i="2"/>
  <c r="AA126" i="2"/>
  <c r="Z126" i="2"/>
  <c r="Y126" i="2"/>
  <c r="Y130" i="2" s="1"/>
  <c r="X126" i="2"/>
  <c r="M126" i="2"/>
  <c r="L126" i="2"/>
  <c r="K126" i="2"/>
  <c r="J126" i="2"/>
  <c r="I126" i="2"/>
  <c r="H126" i="2"/>
  <c r="G126" i="2"/>
  <c r="F126" i="2"/>
  <c r="E126" i="2"/>
  <c r="D126" i="2"/>
  <c r="D130" i="2" s="1"/>
  <c r="C126" i="2"/>
  <c r="N126" i="2" s="1"/>
  <c r="B126" i="2"/>
  <c r="AF125" i="2"/>
  <c r="AF130" i="2" s="1"/>
  <c r="AE125" i="2"/>
  <c r="AD125" i="2"/>
  <c r="AC125" i="2"/>
  <c r="AA125" i="2"/>
  <c r="Y125" i="2"/>
  <c r="X125" i="2"/>
  <c r="X130" i="2" s="1"/>
  <c r="W125" i="2"/>
  <c r="V125" i="2"/>
  <c r="U125" i="2"/>
  <c r="M125" i="2"/>
  <c r="L125" i="2"/>
  <c r="K125" i="2"/>
  <c r="J125" i="2"/>
  <c r="I125" i="2"/>
  <c r="I130" i="2" s="1"/>
  <c r="H125" i="2"/>
  <c r="H130" i="2" s="1"/>
  <c r="G125" i="2"/>
  <c r="F125" i="2"/>
  <c r="E125" i="2"/>
  <c r="D125" i="2"/>
  <c r="C125" i="2"/>
  <c r="B125" i="2"/>
  <c r="AJ124" i="2"/>
  <c r="AG124" i="2"/>
  <c r="G124" i="2"/>
  <c r="F124" i="2"/>
  <c r="E124" i="2"/>
  <c r="D124" i="2"/>
  <c r="C124" i="2"/>
  <c r="C130" i="2" s="1"/>
  <c r="B124" i="2"/>
  <c r="B130" i="2" s="1"/>
  <c r="AE122" i="2"/>
  <c r="AE131" i="2" s="1"/>
  <c r="AD122" i="2"/>
  <c r="J122" i="2"/>
  <c r="I122" i="2"/>
  <c r="I131" i="2" s="1"/>
  <c r="H122" i="2"/>
  <c r="B122" i="2"/>
  <c r="AF121" i="2"/>
  <c r="AE121" i="2"/>
  <c r="AB121" i="2"/>
  <c r="Z121" i="2"/>
  <c r="Z122" i="2" s="1"/>
  <c r="Y121" i="2"/>
  <c r="X121" i="2"/>
  <c r="W121" i="2"/>
  <c r="M121" i="2"/>
  <c r="M122" i="2" s="1"/>
  <c r="M131" i="2" s="1"/>
  <c r="L121" i="2"/>
  <c r="K121" i="2"/>
  <c r="J121" i="2"/>
  <c r="I121" i="2"/>
  <c r="H121" i="2"/>
  <c r="G121" i="2"/>
  <c r="G122" i="2" s="1"/>
  <c r="F121" i="2"/>
  <c r="F122" i="2" s="1"/>
  <c r="E121" i="2"/>
  <c r="E122" i="2" s="1"/>
  <c r="D121" i="2"/>
  <c r="C121" i="2"/>
  <c r="B121" i="2"/>
  <c r="AF120" i="2"/>
  <c r="AF122" i="2" s="1"/>
  <c r="AE120" i="2"/>
  <c r="AD120" i="2"/>
  <c r="AA120" i="2"/>
  <c r="Z120" i="2"/>
  <c r="Y120" i="2"/>
  <c r="Y122" i="2" s="1"/>
  <c r="X120" i="2"/>
  <c r="X122" i="2" s="1"/>
  <c r="V120" i="2"/>
  <c r="V122" i="2" s="1"/>
  <c r="M120" i="2"/>
  <c r="L120" i="2"/>
  <c r="L122" i="2" s="1"/>
  <c r="K120" i="2"/>
  <c r="K122" i="2" s="1"/>
  <c r="J120" i="2"/>
  <c r="I120" i="2"/>
  <c r="H120" i="2"/>
  <c r="G120" i="2"/>
  <c r="F120" i="2"/>
  <c r="E120" i="2"/>
  <c r="D120" i="2"/>
  <c r="D122" i="2" s="1"/>
  <c r="C120" i="2"/>
  <c r="C122" i="2" s="1"/>
  <c r="C131" i="2" s="1"/>
  <c r="B120" i="2"/>
  <c r="AF115" i="2"/>
  <c r="AE115" i="2"/>
  <c r="AD115" i="2"/>
  <c r="AC115" i="2"/>
  <c r="AB115" i="2"/>
  <c r="AA115" i="2"/>
  <c r="X115" i="2"/>
  <c r="W115" i="2"/>
  <c r="V115" i="2"/>
  <c r="U115" i="2"/>
  <c r="M115" i="2"/>
  <c r="L115" i="2"/>
  <c r="K115" i="2"/>
  <c r="J115" i="2"/>
  <c r="I115" i="2"/>
  <c r="H115" i="2"/>
  <c r="G115" i="2"/>
  <c r="F115" i="2"/>
  <c r="E115" i="2"/>
  <c r="D115" i="2"/>
  <c r="C115" i="2"/>
  <c r="B115" i="2"/>
  <c r="AE114" i="2"/>
  <c r="AD114" i="2"/>
  <c r="AC114" i="2"/>
  <c r="AB114" i="2"/>
  <c r="AA114" i="2"/>
  <c r="Z114" i="2"/>
  <c r="W114" i="2"/>
  <c r="V114" i="2"/>
  <c r="U114" i="2"/>
  <c r="AG114" i="2" s="1"/>
  <c r="M114" i="2"/>
  <c r="L114" i="2"/>
  <c r="K114" i="2"/>
  <c r="J114" i="2"/>
  <c r="I114" i="2"/>
  <c r="H114" i="2"/>
  <c r="G114" i="2"/>
  <c r="F114" i="2"/>
  <c r="E114" i="2"/>
  <c r="D114" i="2"/>
  <c r="C114" i="2"/>
  <c r="B114" i="2"/>
  <c r="AF113" i="2"/>
  <c r="AE113" i="2"/>
  <c r="AD113" i="2"/>
  <c r="AC113" i="2"/>
  <c r="Z113" i="2"/>
  <c r="Y113" i="2"/>
  <c r="X113" i="2"/>
  <c r="W113" i="2"/>
  <c r="AG113" i="2" s="1"/>
  <c r="V113" i="2"/>
  <c r="U113" i="2"/>
  <c r="M113" i="2"/>
  <c r="L113" i="2"/>
  <c r="K113" i="2"/>
  <c r="J113" i="2"/>
  <c r="I113" i="2"/>
  <c r="H113" i="2"/>
  <c r="G113" i="2"/>
  <c r="F113" i="2"/>
  <c r="E113" i="2"/>
  <c r="D113" i="2"/>
  <c r="C113" i="2"/>
  <c r="B113" i="2"/>
  <c r="N113" i="2" s="1"/>
  <c r="AE112" i="2"/>
  <c r="AD112" i="2"/>
  <c r="AC112" i="2"/>
  <c r="AB112" i="2"/>
  <c r="Y112" i="2"/>
  <c r="W112" i="2"/>
  <c r="V112" i="2"/>
  <c r="U112" i="2"/>
  <c r="M112" i="2"/>
  <c r="L112" i="2"/>
  <c r="K112" i="2"/>
  <c r="J112" i="2"/>
  <c r="I112" i="2"/>
  <c r="H112" i="2"/>
  <c r="G112" i="2"/>
  <c r="F112" i="2"/>
  <c r="E112" i="2"/>
  <c r="D112" i="2"/>
  <c r="C112" i="2"/>
  <c r="B112" i="2"/>
  <c r="AE111" i="2"/>
  <c r="AB111" i="2"/>
  <c r="AA111" i="2"/>
  <c r="Z111" i="2"/>
  <c r="Y111" i="2"/>
  <c r="W111" i="2"/>
  <c r="M111" i="2"/>
  <c r="L111" i="2"/>
  <c r="K111" i="2"/>
  <c r="J111" i="2"/>
  <c r="I111" i="2"/>
  <c r="H111" i="2"/>
  <c r="G111" i="2"/>
  <c r="F111" i="2"/>
  <c r="E111" i="2"/>
  <c r="D111" i="2"/>
  <c r="C111" i="2"/>
  <c r="B111" i="2"/>
  <c r="AF110" i="2"/>
  <c r="AE110" i="2"/>
  <c r="AD110" i="2"/>
  <c r="AA110" i="2"/>
  <c r="Z110" i="2"/>
  <c r="Y110" i="2"/>
  <c r="X110" i="2"/>
  <c r="W110" i="2"/>
  <c r="V110" i="2"/>
  <c r="M110" i="2"/>
  <c r="L110" i="2"/>
  <c r="K110" i="2"/>
  <c r="J110" i="2"/>
  <c r="I110" i="2"/>
  <c r="H110" i="2"/>
  <c r="G110" i="2"/>
  <c r="F110" i="2"/>
  <c r="E110" i="2"/>
  <c r="D110" i="2"/>
  <c r="C110" i="2"/>
  <c r="B110" i="2"/>
  <c r="AD109" i="2"/>
  <c r="AC109" i="2"/>
  <c r="AB109" i="2"/>
  <c r="AA109" i="2"/>
  <c r="Z109" i="2"/>
  <c r="Y109" i="2"/>
  <c r="V109" i="2"/>
  <c r="U109" i="2"/>
  <c r="M109" i="2"/>
  <c r="L109" i="2"/>
  <c r="K109" i="2"/>
  <c r="J109" i="2"/>
  <c r="I109" i="2"/>
  <c r="H109" i="2"/>
  <c r="G109" i="2"/>
  <c r="F109" i="2"/>
  <c r="E109" i="2"/>
  <c r="D109" i="2"/>
  <c r="C109" i="2"/>
  <c r="B109" i="2"/>
  <c r="AC108" i="2"/>
  <c r="AB108" i="2"/>
  <c r="AA108" i="2"/>
  <c r="Z108" i="2"/>
  <c r="Y108" i="2"/>
  <c r="X108" i="2"/>
  <c r="U108" i="2"/>
  <c r="M108" i="2"/>
  <c r="L108" i="2"/>
  <c r="K108" i="2"/>
  <c r="J108" i="2"/>
  <c r="I108" i="2"/>
  <c r="H108" i="2"/>
  <c r="G108" i="2"/>
  <c r="F108" i="2"/>
  <c r="E108" i="2"/>
  <c r="D108" i="2"/>
  <c r="C108" i="2"/>
  <c r="N108" i="2" s="1"/>
  <c r="B108" i="2"/>
  <c r="AF107" i="2"/>
  <c r="AE107" i="2"/>
  <c r="AD107" i="2"/>
  <c r="AC107" i="2"/>
  <c r="AB107" i="2"/>
  <c r="AA107" i="2"/>
  <c r="X107" i="2"/>
  <c r="W107" i="2"/>
  <c r="V107" i="2"/>
  <c r="U107" i="2"/>
  <c r="AG107" i="2" s="1"/>
  <c r="M107" i="2"/>
  <c r="L107" i="2"/>
  <c r="K107" i="2"/>
  <c r="J107" i="2"/>
  <c r="I107" i="2"/>
  <c r="H107" i="2"/>
  <c r="G107" i="2"/>
  <c r="F107" i="2"/>
  <c r="E107" i="2"/>
  <c r="D107" i="2"/>
  <c r="C107" i="2"/>
  <c r="B107" i="2"/>
  <c r="AE106" i="2"/>
  <c r="AD106" i="2"/>
  <c r="AC106" i="2"/>
  <c r="AB106" i="2"/>
  <c r="AA106" i="2"/>
  <c r="Z106" i="2"/>
  <c r="W106" i="2"/>
  <c r="V106" i="2"/>
  <c r="M106" i="2"/>
  <c r="L106" i="2"/>
  <c r="K106" i="2"/>
  <c r="J106" i="2"/>
  <c r="I106" i="2"/>
  <c r="H106" i="2"/>
  <c r="G106" i="2"/>
  <c r="F106" i="2"/>
  <c r="E106" i="2"/>
  <c r="N106" i="2" s="1"/>
  <c r="D106" i="2"/>
  <c r="C106" i="2"/>
  <c r="B106" i="2"/>
  <c r="AF105" i="2"/>
  <c r="AE105" i="2"/>
  <c r="AD105" i="2"/>
  <c r="AC105" i="2"/>
  <c r="Z105" i="2"/>
  <c r="Y105" i="2"/>
  <c r="X105" i="2"/>
  <c r="W105" i="2"/>
  <c r="AG105" i="2" s="1"/>
  <c r="V105" i="2"/>
  <c r="U105" i="2"/>
  <c r="M105" i="2"/>
  <c r="L105" i="2"/>
  <c r="K105" i="2"/>
  <c r="J105" i="2"/>
  <c r="I105" i="2"/>
  <c r="H105" i="2"/>
  <c r="G105" i="2"/>
  <c r="F105" i="2"/>
  <c r="E105" i="2"/>
  <c r="D105" i="2"/>
  <c r="C105" i="2"/>
  <c r="B105" i="2"/>
  <c r="N105" i="2" s="1"/>
  <c r="AF104" i="2"/>
  <c r="AE104" i="2"/>
  <c r="AD104" i="2"/>
  <c r="AB104" i="2"/>
  <c r="Y104" i="2"/>
  <c r="X104" i="2"/>
  <c r="W104" i="2"/>
  <c r="V104" i="2"/>
  <c r="U104" i="2"/>
  <c r="M104" i="2"/>
  <c r="L104" i="2"/>
  <c r="K104" i="2"/>
  <c r="J104" i="2"/>
  <c r="I104" i="2"/>
  <c r="H104" i="2"/>
  <c r="G104" i="2"/>
  <c r="F104" i="2"/>
  <c r="E104" i="2"/>
  <c r="D104" i="2"/>
  <c r="C104" i="2"/>
  <c r="B104" i="2"/>
  <c r="AF103" i="2"/>
  <c r="AE103" i="2"/>
  <c r="AA103" i="2"/>
  <c r="Z103" i="2"/>
  <c r="Y103" i="2"/>
  <c r="X103" i="2"/>
  <c r="W103" i="2"/>
  <c r="M103" i="2"/>
  <c r="L103" i="2"/>
  <c r="K103" i="2"/>
  <c r="J103" i="2"/>
  <c r="I103" i="2"/>
  <c r="H103" i="2"/>
  <c r="G103" i="2"/>
  <c r="F103" i="2"/>
  <c r="E103" i="2"/>
  <c r="D103" i="2"/>
  <c r="C103" i="2"/>
  <c r="B103" i="2"/>
  <c r="AF102" i="2"/>
  <c r="AE102" i="2"/>
  <c r="AD102" i="2"/>
  <c r="Y102" i="2"/>
  <c r="X102" i="2"/>
  <c r="W102" i="2"/>
  <c r="V102" i="2"/>
  <c r="M102" i="2"/>
  <c r="L102" i="2"/>
  <c r="K102" i="2"/>
  <c r="J102" i="2"/>
  <c r="I102" i="2"/>
  <c r="H102" i="2"/>
  <c r="G102" i="2"/>
  <c r="F102" i="2"/>
  <c r="E102" i="2"/>
  <c r="D102" i="2"/>
  <c r="C102" i="2"/>
  <c r="B102" i="2"/>
  <c r="AD101" i="2"/>
  <c r="AC101" i="2"/>
  <c r="AB101" i="2"/>
  <c r="AA101" i="2"/>
  <c r="Z101" i="2"/>
  <c r="Y101" i="2"/>
  <c r="V101" i="2"/>
  <c r="U101" i="2"/>
  <c r="M101" i="2"/>
  <c r="L101" i="2"/>
  <c r="K101" i="2"/>
  <c r="J101" i="2"/>
  <c r="I101" i="2"/>
  <c r="H101" i="2"/>
  <c r="G101" i="2"/>
  <c r="F101" i="2"/>
  <c r="N101" i="2" s="1"/>
  <c r="E101" i="2"/>
  <c r="D101" i="2"/>
  <c r="C101" i="2"/>
  <c r="B101" i="2"/>
  <c r="AC100" i="2"/>
  <c r="AB100" i="2"/>
  <c r="AA100" i="2"/>
  <c r="Z100" i="2"/>
  <c r="U100" i="2"/>
  <c r="M100" i="2"/>
  <c r="L100" i="2"/>
  <c r="K100" i="2"/>
  <c r="J100" i="2"/>
  <c r="I100" i="2"/>
  <c r="H100" i="2"/>
  <c r="G100" i="2"/>
  <c r="F100" i="2"/>
  <c r="E100" i="2"/>
  <c r="D100" i="2"/>
  <c r="C100" i="2"/>
  <c r="B100" i="2"/>
  <c r="AD99" i="2"/>
  <c r="AC99" i="2"/>
  <c r="AB99" i="2"/>
  <c r="AA99" i="2"/>
  <c r="X99" i="2"/>
  <c r="W99" i="2"/>
  <c r="V99" i="2"/>
  <c r="U99" i="2"/>
  <c r="M99" i="2"/>
  <c r="L99" i="2"/>
  <c r="K99" i="2"/>
  <c r="J99" i="2"/>
  <c r="I99" i="2"/>
  <c r="H99" i="2"/>
  <c r="G99" i="2"/>
  <c r="F99" i="2"/>
  <c r="E99" i="2"/>
  <c r="D99" i="2"/>
  <c r="C99" i="2"/>
  <c r="B99" i="2"/>
  <c r="N99" i="2" s="1"/>
  <c r="AE98" i="2"/>
  <c r="AD98" i="2"/>
  <c r="AC98" i="2"/>
  <c r="AA98" i="2"/>
  <c r="V98" i="2"/>
  <c r="U98" i="2"/>
  <c r="M98" i="2"/>
  <c r="L98" i="2"/>
  <c r="K98" i="2"/>
  <c r="J98" i="2"/>
  <c r="I98" i="2"/>
  <c r="H98" i="2"/>
  <c r="G98" i="2"/>
  <c r="F98" i="2"/>
  <c r="E98" i="2"/>
  <c r="N98" i="2" s="1"/>
  <c r="D98" i="2"/>
  <c r="C98" i="2"/>
  <c r="B98" i="2"/>
  <c r="AF97" i="2"/>
  <c r="AE97" i="2"/>
  <c r="AD97" i="2"/>
  <c r="AC97" i="2"/>
  <c r="Z97" i="2"/>
  <c r="Y97" i="2"/>
  <c r="X97" i="2"/>
  <c r="W97" i="2"/>
  <c r="V97" i="2"/>
  <c r="U97" i="2"/>
  <c r="M97" i="2"/>
  <c r="L97" i="2"/>
  <c r="K97" i="2"/>
  <c r="J97" i="2"/>
  <c r="I97" i="2"/>
  <c r="H97" i="2"/>
  <c r="G97" i="2"/>
  <c r="F97" i="2"/>
  <c r="E97" i="2"/>
  <c r="D97" i="2"/>
  <c r="C97" i="2"/>
  <c r="B97" i="2"/>
  <c r="N97" i="2" s="1"/>
  <c r="AE96" i="2"/>
  <c r="AD96" i="2"/>
  <c r="AB96" i="2"/>
  <c r="Y96" i="2"/>
  <c r="W96" i="2"/>
  <c r="V96" i="2"/>
  <c r="U96" i="2"/>
  <c r="M96" i="2"/>
  <c r="L96" i="2"/>
  <c r="K96" i="2"/>
  <c r="J96" i="2"/>
  <c r="I96" i="2"/>
  <c r="H96" i="2"/>
  <c r="G96" i="2"/>
  <c r="F96" i="2"/>
  <c r="E96" i="2"/>
  <c r="D96" i="2"/>
  <c r="C96" i="2"/>
  <c r="B96" i="2"/>
  <c r="AE95" i="2"/>
  <c r="AA95" i="2"/>
  <c r="Z95" i="2"/>
  <c r="Y95" i="2"/>
  <c r="W95" i="2"/>
  <c r="M95" i="2"/>
  <c r="L95" i="2"/>
  <c r="K95" i="2"/>
  <c r="J95" i="2"/>
  <c r="I95" i="2"/>
  <c r="H95" i="2"/>
  <c r="G95" i="2"/>
  <c r="F95" i="2"/>
  <c r="E95" i="2"/>
  <c r="N95" i="2" s="1"/>
  <c r="D95" i="2"/>
  <c r="C95" i="2"/>
  <c r="B95" i="2"/>
  <c r="AF94" i="2"/>
  <c r="AE94" i="2"/>
  <c r="AD94" i="2"/>
  <c r="AC94" i="2"/>
  <c r="AA94" i="2"/>
  <c r="Z94" i="2"/>
  <c r="Y94" i="2"/>
  <c r="X94" i="2"/>
  <c r="W94" i="2"/>
  <c r="V94" i="2"/>
  <c r="U94" i="2"/>
  <c r="AG94" i="2" s="1"/>
  <c r="M94" i="2"/>
  <c r="L94" i="2"/>
  <c r="K94" i="2"/>
  <c r="J94" i="2"/>
  <c r="I94" i="2"/>
  <c r="H94" i="2"/>
  <c r="G94" i="2"/>
  <c r="F94" i="2"/>
  <c r="E94" i="2"/>
  <c r="D94" i="2"/>
  <c r="C94" i="2"/>
  <c r="B94" i="2"/>
  <c r="AD93" i="2"/>
  <c r="AC93" i="2"/>
  <c r="AB93" i="2"/>
  <c r="AA93" i="2"/>
  <c r="Z93" i="2"/>
  <c r="Y93" i="2"/>
  <c r="V93" i="2"/>
  <c r="U93" i="2"/>
  <c r="M93" i="2"/>
  <c r="L93" i="2"/>
  <c r="K93" i="2"/>
  <c r="J93" i="2"/>
  <c r="I93" i="2"/>
  <c r="H93" i="2"/>
  <c r="G93" i="2"/>
  <c r="F93" i="2"/>
  <c r="N93" i="2" s="1"/>
  <c r="E93" i="2"/>
  <c r="D93" i="2"/>
  <c r="C93" i="2"/>
  <c r="B93" i="2"/>
  <c r="AF92" i="2"/>
  <c r="AE92" i="2"/>
  <c r="AC92" i="2"/>
  <c r="AB92" i="2"/>
  <c r="AA92" i="2"/>
  <c r="Z92" i="2"/>
  <c r="Y92" i="2"/>
  <c r="X92" i="2"/>
  <c r="W92" i="2"/>
  <c r="AG92" i="2" s="1"/>
  <c r="U92" i="2"/>
  <c r="M92" i="2"/>
  <c r="L92" i="2"/>
  <c r="K92" i="2"/>
  <c r="J92" i="2"/>
  <c r="I92" i="2"/>
  <c r="H92" i="2"/>
  <c r="G92" i="2"/>
  <c r="F92" i="2"/>
  <c r="E92" i="2"/>
  <c r="D92" i="2"/>
  <c r="C92" i="2"/>
  <c r="B92" i="2"/>
  <c r="N92" i="2" s="1"/>
  <c r="AF91" i="2"/>
  <c r="AE91" i="2"/>
  <c r="AD91" i="2"/>
  <c r="AC91" i="2"/>
  <c r="AB91" i="2"/>
  <c r="AA91" i="2"/>
  <c r="X91" i="2"/>
  <c r="W91" i="2"/>
  <c r="V91" i="2"/>
  <c r="U91" i="2"/>
  <c r="M91" i="2"/>
  <c r="L91" i="2"/>
  <c r="K91" i="2"/>
  <c r="J91" i="2"/>
  <c r="I91" i="2"/>
  <c r="H91" i="2"/>
  <c r="G91" i="2"/>
  <c r="F91" i="2"/>
  <c r="E91" i="2"/>
  <c r="D91" i="2"/>
  <c r="C91" i="2"/>
  <c r="B91" i="2"/>
  <c r="AG90" i="2"/>
  <c r="AE90" i="2"/>
  <c r="AD90" i="2"/>
  <c r="AC90" i="2"/>
  <c r="AB90" i="2"/>
  <c r="AA90" i="2"/>
  <c r="Z90" i="2"/>
  <c r="Y90" i="2"/>
  <c r="W90" i="2"/>
  <c r="V90" i="2"/>
  <c r="U90" i="2"/>
  <c r="M90" i="2"/>
  <c r="L90" i="2"/>
  <c r="K90" i="2"/>
  <c r="J90" i="2"/>
  <c r="I90" i="2"/>
  <c r="H90" i="2"/>
  <c r="G90" i="2"/>
  <c r="F90" i="2"/>
  <c r="E90" i="2"/>
  <c r="D90" i="2"/>
  <c r="N90" i="2" s="1"/>
  <c r="C90" i="2"/>
  <c r="B90" i="2"/>
  <c r="AF89" i="2"/>
  <c r="AE89" i="2"/>
  <c r="AD89" i="2"/>
  <c r="AC89" i="2"/>
  <c r="Z89" i="2"/>
  <c r="Y89" i="2"/>
  <c r="X89" i="2"/>
  <c r="W89" i="2"/>
  <c r="V89" i="2"/>
  <c r="AG89" i="2" s="1"/>
  <c r="U89" i="2"/>
  <c r="M89" i="2"/>
  <c r="L89" i="2"/>
  <c r="K89" i="2"/>
  <c r="J89" i="2"/>
  <c r="I89" i="2"/>
  <c r="H89" i="2"/>
  <c r="G89" i="2"/>
  <c r="F89" i="2"/>
  <c r="E89" i="2"/>
  <c r="D89" i="2"/>
  <c r="C89" i="2"/>
  <c r="B89" i="2"/>
  <c r="AF88" i="2"/>
  <c r="AE88" i="2"/>
  <c r="AD88" i="2"/>
  <c r="AB88" i="2"/>
  <c r="AA88" i="2"/>
  <c r="X88" i="2"/>
  <c r="W88" i="2"/>
  <c r="V88" i="2"/>
  <c r="M88" i="2"/>
  <c r="L88" i="2"/>
  <c r="K88" i="2"/>
  <c r="J88" i="2"/>
  <c r="I88" i="2"/>
  <c r="H88" i="2"/>
  <c r="G88" i="2"/>
  <c r="F88" i="2"/>
  <c r="E88" i="2"/>
  <c r="D88" i="2"/>
  <c r="C88" i="2"/>
  <c r="B88" i="2"/>
  <c r="N88" i="2" s="1"/>
  <c r="AA87" i="2"/>
  <c r="Z87" i="2"/>
  <c r="K87" i="2"/>
  <c r="F87" i="2"/>
  <c r="AF86" i="2"/>
  <c r="AE86" i="2"/>
  <c r="AD86" i="2"/>
  <c r="AC86" i="2"/>
  <c r="AB86" i="2"/>
  <c r="Y86" i="2"/>
  <c r="X86" i="2"/>
  <c r="W86" i="2"/>
  <c r="V86" i="2"/>
  <c r="U86" i="2"/>
  <c r="M86" i="2"/>
  <c r="L86" i="2"/>
  <c r="K86" i="2"/>
  <c r="J86" i="2"/>
  <c r="I86" i="2"/>
  <c r="H86" i="2"/>
  <c r="G86" i="2"/>
  <c r="F86" i="2"/>
  <c r="E86" i="2"/>
  <c r="D86" i="2"/>
  <c r="C86" i="2"/>
  <c r="B86" i="2"/>
  <c r="AF85" i="2"/>
  <c r="AE85" i="2"/>
  <c r="AD85" i="2"/>
  <c r="AC85" i="2"/>
  <c r="Z85" i="2"/>
  <c r="X85" i="2"/>
  <c r="W85" i="2"/>
  <c r="V85" i="2"/>
  <c r="U85" i="2"/>
  <c r="M85" i="2"/>
  <c r="L85" i="2"/>
  <c r="K85" i="2"/>
  <c r="J85" i="2"/>
  <c r="I85" i="2"/>
  <c r="H85" i="2"/>
  <c r="G85" i="2"/>
  <c r="G87" i="2" s="1"/>
  <c r="F85" i="2"/>
  <c r="E85" i="2"/>
  <c r="N85" i="2" s="1"/>
  <c r="D85" i="2"/>
  <c r="C85" i="2"/>
  <c r="B85" i="2"/>
  <c r="AF84" i="2"/>
  <c r="AE84" i="2"/>
  <c r="AD84" i="2"/>
  <c r="Z84" i="2"/>
  <c r="Y84" i="2"/>
  <c r="X84" i="2"/>
  <c r="W84" i="2"/>
  <c r="V84" i="2"/>
  <c r="M84" i="2"/>
  <c r="L84" i="2"/>
  <c r="K84" i="2"/>
  <c r="J84" i="2"/>
  <c r="I84" i="2"/>
  <c r="H84" i="2"/>
  <c r="G84" i="2"/>
  <c r="F84" i="2"/>
  <c r="E84" i="2"/>
  <c r="D84" i="2"/>
  <c r="C84" i="2"/>
  <c r="B84" i="2"/>
  <c r="N84" i="2" s="1"/>
  <c r="AF83" i="2"/>
  <c r="AF87" i="2" s="1"/>
  <c r="AE83" i="2"/>
  <c r="AD83" i="2"/>
  <c r="AC83" i="2"/>
  <c r="Z83" i="2"/>
  <c r="Y83" i="2"/>
  <c r="X83" i="2"/>
  <c r="X87" i="2" s="1"/>
  <c r="W83" i="2"/>
  <c r="V83" i="2"/>
  <c r="M83" i="2"/>
  <c r="L83" i="2"/>
  <c r="K83" i="2"/>
  <c r="J83" i="2"/>
  <c r="I83" i="2"/>
  <c r="H83" i="2"/>
  <c r="G83" i="2"/>
  <c r="F83" i="2"/>
  <c r="E83" i="2"/>
  <c r="D83" i="2"/>
  <c r="C83" i="2"/>
  <c r="C87" i="2" s="1"/>
  <c r="B83" i="2"/>
  <c r="AF82" i="2"/>
  <c r="AC82" i="2"/>
  <c r="AB82" i="2"/>
  <c r="AA82" i="2"/>
  <c r="Z82" i="2"/>
  <c r="Y82" i="2"/>
  <c r="Y87" i="2" s="1"/>
  <c r="X82" i="2"/>
  <c r="U82" i="2"/>
  <c r="M82" i="2"/>
  <c r="M87" i="2" s="1"/>
  <c r="L82" i="2"/>
  <c r="L87" i="2" s="1"/>
  <c r="K82" i="2"/>
  <c r="J82" i="2"/>
  <c r="I82" i="2"/>
  <c r="H82" i="2"/>
  <c r="G82" i="2"/>
  <c r="F82" i="2"/>
  <c r="E82" i="2"/>
  <c r="E87" i="2" s="1"/>
  <c r="D82" i="2"/>
  <c r="D87" i="2" s="1"/>
  <c r="C82" i="2"/>
  <c r="B82" i="2"/>
  <c r="AB80" i="2"/>
  <c r="AA80" i="2"/>
  <c r="Z80" i="2"/>
  <c r="Y80" i="2"/>
  <c r="U80" i="2"/>
  <c r="M80" i="2"/>
  <c r="L80" i="2"/>
  <c r="K80" i="2"/>
  <c r="J80" i="2"/>
  <c r="I80" i="2"/>
  <c r="H80" i="2"/>
  <c r="G80" i="2"/>
  <c r="F80" i="2"/>
  <c r="E80" i="2"/>
  <c r="D80" i="2"/>
  <c r="N80" i="2" s="1"/>
  <c r="C80" i="2"/>
  <c r="B80" i="2"/>
  <c r="AF79" i="2"/>
  <c r="AE79" i="2"/>
  <c r="AD79" i="2"/>
  <c r="AC79" i="2"/>
  <c r="AB79" i="2"/>
  <c r="AA79" i="2"/>
  <c r="Z79" i="2"/>
  <c r="Y79" i="2"/>
  <c r="X79" i="2"/>
  <c r="W79" i="2"/>
  <c r="V79" i="2"/>
  <c r="U79" i="2"/>
  <c r="M79" i="2"/>
  <c r="L79" i="2"/>
  <c r="K79" i="2"/>
  <c r="J79" i="2"/>
  <c r="I79" i="2"/>
  <c r="H79" i="2"/>
  <c r="G79" i="2"/>
  <c r="F79" i="2"/>
  <c r="E79" i="2"/>
  <c r="D79" i="2"/>
  <c r="C79" i="2"/>
  <c r="B79" i="2"/>
  <c r="AF78" i="2"/>
  <c r="AE78" i="2"/>
  <c r="AD78" i="2"/>
  <c r="AC78" i="2"/>
  <c r="AB78" i="2"/>
  <c r="AA78" i="2"/>
  <c r="Z78" i="2"/>
  <c r="Y78" i="2"/>
  <c r="X78" i="2"/>
  <c r="W78" i="2"/>
  <c r="V78" i="2"/>
  <c r="U78" i="2"/>
  <c r="M78" i="2"/>
  <c r="L78" i="2"/>
  <c r="K78" i="2"/>
  <c r="J78" i="2"/>
  <c r="I78" i="2"/>
  <c r="H78" i="2"/>
  <c r="G78" i="2"/>
  <c r="F78" i="2"/>
  <c r="N78" i="2" s="1"/>
  <c r="E78" i="2"/>
  <c r="D78" i="2"/>
  <c r="C78" i="2"/>
  <c r="B78" i="2"/>
  <c r="AF77" i="2"/>
  <c r="AE77" i="2"/>
  <c r="AD77" i="2"/>
  <c r="AC77" i="2"/>
  <c r="AB77" i="2"/>
  <c r="AA77" i="2"/>
  <c r="Z77" i="2"/>
  <c r="Y77" i="2"/>
  <c r="AG77" i="2" s="1"/>
  <c r="X77" i="2"/>
  <c r="W77" i="2"/>
  <c r="V77" i="2"/>
  <c r="U77" i="2"/>
  <c r="M77" i="2"/>
  <c r="L77" i="2"/>
  <c r="K77" i="2"/>
  <c r="J77" i="2"/>
  <c r="I77" i="2"/>
  <c r="H77" i="2"/>
  <c r="G77" i="2"/>
  <c r="F77" i="2"/>
  <c r="E77" i="2"/>
  <c r="D77" i="2"/>
  <c r="C77" i="2"/>
  <c r="B77" i="2"/>
  <c r="AE76" i="2"/>
  <c r="AD76" i="2"/>
  <c r="Y76" i="2"/>
  <c r="W76" i="2"/>
  <c r="V76" i="2"/>
  <c r="U76" i="2"/>
  <c r="M76" i="2"/>
  <c r="L76" i="2"/>
  <c r="K76" i="2"/>
  <c r="J76" i="2"/>
  <c r="I76" i="2"/>
  <c r="H76" i="2"/>
  <c r="G76" i="2"/>
  <c r="F76" i="2"/>
  <c r="E76" i="2"/>
  <c r="D76" i="2"/>
  <c r="C76" i="2"/>
  <c r="B76" i="2"/>
  <c r="M75" i="2"/>
  <c r="L75" i="2"/>
  <c r="K75" i="2"/>
  <c r="J75" i="2"/>
  <c r="I75" i="2"/>
  <c r="H75" i="2"/>
  <c r="G75" i="2"/>
  <c r="F75" i="2"/>
  <c r="E75" i="2"/>
  <c r="N75" i="2" s="1"/>
  <c r="D75" i="2"/>
  <c r="C75" i="2"/>
  <c r="B75" i="2"/>
  <c r="M74" i="2"/>
  <c r="L74" i="2"/>
  <c r="K74" i="2"/>
  <c r="J74" i="2"/>
  <c r="I74" i="2"/>
  <c r="H74" i="2"/>
  <c r="G74" i="2"/>
  <c r="F74" i="2"/>
  <c r="E74" i="2"/>
  <c r="D74" i="2"/>
  <c r="C74" i="2"/>
  <c r="B74" i="2"/>
  <c r="AF72" i="2"/>
  <c r="AE72" i="2"/>
  <c r="AD72" i="2"/>
  <c r="AC72" i="2"/>
  <c r="AB72" i="2"/>
  <c r="AA72" i="2"/>
  <c r="Z72" i="2"/>
  <c r="Y72" i="2"/>
  <c r="AG72" i="2" s="1"/>
  <c r="X72" i="2"/>
  <c r="W72" i="2"/>
  <c r="V72" i="2"/>
  <c r="U72" i="2"/>
  <c r="M72" i="2"/>
  <c r="L72" i="2"/>
  <c r="K72" i="2"/>
  <c r="J72" i="2"/>
  <c r="I72" i="2"/>
  <c r="H72" i="2"/>
  <c r="G72" i="2"/>
  <c r="F72" i="2"/>
  <c r="E72" i="2"/>
  <c r="D72" i="2"/>
  <c r="N72" i="2" s="1"/>
  <c r="C72" i="2"/>
  <c r="B72" i="2"/>
  <c r="AF71" i="2"/>
  <c r="AE71" i="2"/>
  <c r="AD71" i="2"/>
  <c r="AC71" i="2"/>
  <c r="AB71" i="2"/>
  <c r="AA71" i="2"/>
  <c r="Z71" i="2"/>
  <c r="Y71" i="2"/>
  <c r="X71" i="2"/>
  <c r="W71" i="2"/>
  <c r="V71" i="2"/>
  <c r="U71" i="2"/>
  <c r="M71" i="2"/>
  <c r="L71" i="2"/>
  <c r="K71" i="2"/>
  <c r="J71" i="2"/>
  <c r="I71" i="2"/>
  <c r="H71" i="2"/>
  <c r="G71" i="2"/>
  <c r="F71" i="2"/>
  <c r="E71" i="2"/>
  <c r="D71" i="2"/>
  <c r="C71" i="2"/>
  <c r="B71" i="2"/>
  <c r="AF70" i="2"/>
  <c r="AF138" i="2" s="1"/>
  <c r="AE70" i="2"/>
  <c r="AE138" i="2" s="1"/>
  <c r="AD70" i="2"/>
  <c r="AC70" i="2"/>
  <c r="AB70" i="2"/>
  <c r="AB138" i="2" s="1"/>
  <c r="AA70" i="2"/>
  <c r="AA138" i="2" s="1"/>
  <c r="Z70" i="2"/>
  <c r="Z138" i="2" s="1"/>
  <c r="Y70" i="2"/>
  <c r="Y138" i="2" s="1"/>
  <c r="X70" i="2"/>
  <c r="X138" i="2" s="1"/>
  <c r="W70" i="2"/>
  <c r="W138" i="2" s="1"/>
  <c r="V70" i="2"/>
  <c r="V138" i="2" s="1"/>
  <c r="U70" i="2"/>
  <c r="M70" i="2"/>
  <c r="L70" i="2"/>
  <c r="L138" i="2" s="1"/>
  <c r="K70" i="2"/>
  <c r="K138" i="2" s="1"/>
  <c r="J70" i="2"/>
  <c r="J138" i="2" s="1"/>
  <c r="I70" i="2"/>
  <c r="I138" i="2" s="1"/>
  <c r="H70" i="2"/>
  <c r="H138" i="2" s="1"/>
  <c r="G70" i="2"/>
  <c r="G138" i="2" s="1"/>
  <c r="F70" i="2"/>
  <c r="F138" i="2" s="1"/>
  <c r="E70" i="2"/>
  <c r="E138" i="2" s="1"/>
  <c r="D70" i="2"/>
  <c r="D138" i="2" s="1"/>
  <c r="C70" i="2"/>
  <c r="C138" i="2" s="1"/>
  <c r="B70" i="2"/>
  <c r="B138" i="2" s="1"/>
  <c r="M69" i="2"/>
  <c r="L69" i="2"/>
  <c r="K69" i="2"/>
  <c r="J69" i="2"/>
  <c r="I69" i="2"/>
  <c r="H69" i="2"/>
  <c r="G69" i="2"/>
  <c r="F69" i="2"/>
  <c r="E69" i="2"/>
  <c r="D69" i="2"/>
  <c r="C69" i="2"/>
  <c r="N69" i="2" s="1"/>
  <c r="B69" i="2"/>
  <c r="M68" i="2"/>
  <c r="L68" i="2"/>
  <c r="K68" i="2"/>
  <c r="J68" i="2"/>
  <c r="I68" i="2"/>
  <c r="I73" i="2" s="1"/>
  <c r="H68" i="2"/>
  <c r="H73" i="2" s="1"/>
  <c r="G68" i="2"/>
  <c r="F68" i="2"/>
  <c r="E68" i="2"/>
  <c r="D68" i="2"/>
  <c r="C68" i="2"/>
  <c r="B68" i="2"/>
  <c r="M67" i="2"/>
  <c r="M73" i="2" s="1"/>
  <c r="M116" i="2" s="1"/>
  <c r="L67" i="2"/>
  <c r="L73" i="2" s="1"/>
  <c r="L116" i="2" s="1"/>
  <c r="K67" i="2"/>
  <c r="J67" i="2"/>
  <c r="I67" i="2"/>
  <c r="H67" i="2"/>
  <c r="G67" i="2"/>
  <c r="G137" i="2" s="1"/>
  <c r="F67" i="2"/>
  <c r="E67" i="2"/>
  <c r="E73" i="2" s="1"/>
  <c r="D67" i="2"/>
  <c r="D73" i="2" s="1"/>
  <c r="D116" i="2" s="1"/>
  <c r="C67" i="2"/>
  <c r="B67" i="2"/>
  <c r="AF62" i="2"/>
  <c r="AE62" i="2"/>
  <c r="AD62" i="2"/>
  <c r="AC62" i="2"/>
  <c r="AB62" i="2"/>
  <c r="AA62" i="2"/>
  <c r="Z62" i="2"/>
  <c r="Y62" i="2"/>
  <c r="X62" i="2"/>
  <c r="W62" i="2"/>
  <c r="V62" i="2"/>
  <c r="U62" i="2"/>
  <c r="M62" i="2"/>
  <c r="L62" i="2"/>
  <c r="K62" i="2"/>
  <c r="J62" i="2"/>
  <c r="I62" i="2"/>
  <c r="H62" i="2"/>
  <c r="G62" i="2"/>
  <c r="F62" i="2"/>
  <c r="N62" i="2" s="1"/>
  <c r="E62" i="2"/>
  <c r="D62" i="2"/>
  <c r="C62" i="2"/>
  <c r="B62" i="2"/>
  <c r="AF61" i="2"/>
  <c r="M61" i="2"/>
  <c r="L61" i="2"/>
  <c r="K61" i="2"/>
  <c r="E61" i="2"/>
  <c r="D61" i="2"/>
  <c r="AF60" i="2"/>
  <c r="AE60" i="2"/>
  <c r="AD60" i="2"/>
  <c r="AC60" i="2"/>
  <c r="AA60" i="2"/>
  <c r="Z60" i="2"/>
  <c r="Y60" i="2"/>
  <c r="X60" i="2"/>
  <c r="W60" i="2"/>
  <c r="V60" i="2"/>
  <c r="U60" i="2"/>
  <c r="M60" i="2"/>
  <c r="L60" i="2"/>
  <c r="K60" i="2"/>
  <c r="J60" i="2"/>
  <c r="I60" i="2"/>
  <c r="H60" i="2"/>
  <c r="G60" i="2"/>
  <c r="F60" i="2"/>
  <c r="E60" i="2"/>
  <c r="D60" i="2"/>
  <c r="C60" i="2"/>
  <c r="B60" i="2"/>
  <c r="N60" i="2" s="1"/>
  <c r="AF59" i="2"/>
  <c r="AE59" i="2"/>
  <c r="AD59" i="2"/>
  <c r="AD61" i="2" s="1"/>
  <c r="AC59" i="2"/>
  <c r="AB59" i="2"/>
  <c r="AB61" i="2" s="1"/>
  <c r="AA59" i="2"/>
  <c r="AA61" i="2" s="1"/>
  <c r="Z59" i="2"/>
  <c r="Y59" i="2"/>
  <c r="X59" i="2"/>
  <c r="W59" i="2"/>
  <c r="V59" i="2"/>
  <c r="V61" i="2" s="1"/>
  <c r="U59" i="2"/>
  <c r="M59" i="2"/>
  <c r="L59" i="2"/>
  <c r="K59" i="2"/>
  <c r="J59" i="2"/>
  <c r="I59" i="2"/>
  <c r="I61" i="2" s="1"/>
  <c r="H59" i="2"/>
  <c r="G59" i="2"/>
  <c r="G61" i="2" s="1"/>
  <c r="F59" i="2"/>
  <c r="F61" i="2" s="1"/>
  <c r="E59" i="2"/>
  <c r="D59" i="2"/>
  <c r="C59" i="2"/>
  <c r="B59" i="2"/>
  <c r="AF58" i="2"/>
  <c r="AE58" i="2"/>
  <c r="AE61" i="2" s="1"/>
  <c r="AD58" i="2"/>
  <c r="AC58" i="2"/>
  <c r="AB58" i="2"/>
  <c r="AA58" i="2"/>
  <c r="Z58" i="2"/>
  <c r="Z61" i="2" s="1"/>
  <c r="Y58" i="2"/>
  <c r="Y61" i="2" s="1"/>
  <c r="X58" i="2"/>
  <c r="X61" i="2" s="1"/>
  <c r="W58" i="2"/>
  <c r="W61" i="2" s="1"/>
  <c r="V58" i="2"/>
  <c r="U58" i="2"/>
  <c r="M58" i="2"/>
  <c r="L58" i="2"/>
  <c r="K58" i="2"/>
  <c r="J58" i="2"/>
  <c r="I58" i="2"/>
  <c r="H58" i="2"/>
  <c r="H61" i="2" s="1"/>
  <c r="G58" i="2"/>
  <c r="F58" i="2"/>
  <c r="E58" i="2"/>
  <c r="D58" i="2"/>
  <c r="C58" i="2"/>
  <c r="C61" i="2" s="1"/>
  <c r="B58" i="2"/>
  <c r="G55" i="2"/>
  <c r="F55" i="2"/>
  <c r="M54" i="2"/>
  <c r="L54" i="2"/>
  <c r="K54" i="2"/>
  <c r="J54" i="2"/>
  <c r="I54" i="2"/>
  <c r="H54" i="2"/>
  <c r="G54" i="2"/>
  <c r="F54" i="2"/>
  <c r="E54" i="2"/>
  <c r="D54" i="2"/>
  <c r="D140" i="2" s="1"/>
  <c r="C54" i="2"/>
  <c r="C140" i="2" s="1"/>
  <c r="B54" i="2"/>
  <c r="M53" i="2"/>
  <c r="L53" i="2"/>
  <c r="K53" i="2"/>
  <c r="J53" i="2"/>
  <c r="I53" i="2"/>
  <c r="H53" i="2"/>
  <c r="H55" i="2" s="1"/>
  <c r="G53" i="2"/>
  <c r="F53" i="2"/>
  <c r="N53" i="2" s="1"/>
  <c r="E53" i="2"/>
  <c r="D53" i="2"/>
  <c r="C53" i="2"/>
  <c r="B53" i="2"/>
  <c r="M52" i="2"/>
  <c r="M55" i="2" s="1"/>
  <c r="L52" i="2"/>
  <c r="L55" i="2" s="1"/>
  <c r="K52" i="2"/>
  <c r="K55" i="2" s="1"/>
  <c r="J52" i="2"/>
  <c r="I52" i="2"/>
  <c r="H52" i="2"/>
  <c r="G52" i="2"/>
  <c r="F52" i="2"/>
  <c r="E52" i="2"/>
  <c r="E55" i="2" s="1"/>
  <c r="D52" i="2"/>
  <c r="D55" i="2" s="1"/>
  <c r="C52" i="2"/>
  <c r="C55" i="2" s="1"/>
  <c r="B52" i="2"/>
  <c r="AF50" i="2"/>
  <c r="AE50" i="2"/>
  <c r="AD50" i="2"/>
  <c r="AC50" i="2"/>
  <c r="AB50" i="2"/>
  <c r="AA50" i="2"/>
  <c r="Z50" i="2"/>
  <c r="Y50" i="2"/>
  <c r="X50" i="2"/>
  <c r="W50" i="2"/>
  <c r="V50" i="2"/>
  <c r="U50" i="2"/>
  <c r="AG50" i="2" s="1"/>
  <c r="M50" i="2"/>
  <c r="L50" i="2"/>
  <c r="K50" i="2"/>
  <c r="J50" i="2"/>
  <c r="I50" i="2"/>
  <c r="H50" i="2"/>
  <c r="G50" i="2"/>
  <c r="F50" i="2"/>
  <c r="E50" i="2"/>
  <c r="D50" i="2"/>
  <c r="C50" i="2"/>
  <c r="B50" i="2"/>
  <c r="N50" i="2" s="1"/>
  <c r="AF49" i="2"/>
  <c r="AE49" i="2"/>
  <c r="AD49" i="2"/>
  <c r="AC49" i="2"/>
  <c r="AB49" i="2"/>
  <c r="AA49" i="2"/>
  <c r="Z49" i="2"/>
  <c r="Y49" i="2"/>
  <c r="X49" i="2"/>
  <c r="W49" i="2"/>
  <c r="V49" i="2"/>
  <c r="U49" i="2"/>
  <c r="M49" i="2"/>
  <c r="L49" i="2"/>
  <c r="K49" i="2"/>
  <c r="J49" i="2"/>
  <c r="I49" i="2"/>
  <c r="H49" i="2"/>
  <c r="G49" i="2"/>
  <c r="F49" i="2"/>
  <c r="N49" i="2" s="1"/>
  <c r="E49" i="2"/>
  <c r="D49" i="2"/>
  <c r="C49" i="2"/>
  <c r="B49" i="2"/>
  <c r="AF48" i="2"/>
  <c r="AE48" i="2"/>
  <c r="AD48" i="2"/>
  <c r="AC48" i="2"/>
  <c r="AB48" i="2"/>
  <c r="AA48" i="2"/>
  <c r="Z48" i="2"/>
  <c r="Y48" i="2"/>
  <c r="X48" i="2"/>
  <c r="W48" i="2"/>
  <c r="AG48" i="2" s="1"/>
  <c r="V48" i="2"/>
  <c r="U48" i="2"/>
  <c r="M48" i="2"/>
  <c r="L48" i="2"/>
  <c r="K48" i="2"/>
  <c r="J48" i="2"/>
  <c r="I48" i="2"/>
  <c r="H48" i="2"/>
  <c r="G48" i="2"/>
  <c r="F48" i="2"/>
  <c r="E48" i="2"/>
  <c r="D48" i="2"/>
  <c r="C48" i="2"/>
  <c r="B48" i="2"/>
  <c r="N48" i="2" s="1"/>
  <c r="M47" i="2"/>
  <c r="L47" i="2"/>
  <c r="K47" i="2"/>
  <c r="J47" i="2"/>
  <c r="I47" i="2"/>
  <c r="H47" i="2"/>
  <c r="G47" i="2"/>
  <c r="F47" i="2"/>
  <c r="E47" i="2"/>
  <c r="D47" i="2"/>
  <c r="C47" i="2"/>
  <c r="B47" i="2"/>
  <c r="M46" i="2"/>
  <c r="L46" i="2"/>
  <c r="K46" i="2"/>
  <c r="J46" i="2"/>
  <c r="I46" i="2"/>
  <c r="H46" i="2"/>
  <c r="G46" i="2"/>
  <c r="F46" i="2"/>
  <c r="E46" i="2"/>
  <c r="D46" i="2"/>
  <c r="N46" i="2" s="1"/>
  <c r="C46" i="2"/>
  <c r="B46" i="2"/>
  <c r="M45" i="2"/>
  <c r="L45" i="2"/>
  <c r="K45" i="2"/>
  <c r="J45" i="2"/>
  <c r="I45" i="2"/>
  <c r="H45" i="2"/>
  <c r="G45" i="2"/>
  <c r="F45" i="2"/>
  <c r="E45" i="2"/>
  <c r="D45" i="2"/>
  <c r="C45" i="2"/>
  <c r="B45" i="2"/>
  <c r="X44" i="2"/>
  <c r="M44" i="2"/>
  <c r="L44" i="2"/>
  <c r="K44" i="2"/>
  <c r="J44" i="2"/>
  <c r="I44" i="2"/>
  <c r="H44" i="2"/>
  <c r="H56" i="2" s="1"/>
  <c r="G44" i="2"/>
  <c r="G56" i="2" s="1"/>
  <c r="F44" i="2"/>
  <c r="E44" i="2"/>
  <c r="D44" i="2"/>
  <c r="C44" i="2"/>
  <c r="B44" i="2"/>
  <c r="AF42" i="2"/>
  <c r="AE42" i="2"/>
  <c r="AD42" i="2"/>
  <c r="AB42" i="2"/>
  <c r="AA42" i="2"/>
  <c r="Z42" i="2"/>
  <c r="Y42" i="2"/>
  <c r="X42" i="2"/>
  <c r="W42" i="2"/>
  <c r="V42" i="2"/>
  <c r="M42" i="2"/>
  <c r="L42" i="2"/>
  <c r="K42" i="2"/>
  <c r="J42" i="2"/>
  <c r="I42" i="2"/>
  <c r="H42" i="2"/>
  <c r="G42" i="2"/>
  <c r="F42" i="2"/>
  <c r="E42" i="2"/>
  <c r="N42" i="2" s="1"/>
  <c r="D42" i="2"/>
  <c r="C42" i="2"/>
  <c r="B42" i="2"/>
  <c r="AF41" i="2"/>
  <c r="AE41" i="2"/>
  <c r="AD41" i="2"/>
  <c r="AC41" i="2"/>
  <c r="Z41" i="2"/>
  <c r="Y41" i="2"/>
  <c r="X41" i="2"/>
  <c r="W41" i="2"/>
  <c r="V41" i="2"/>
  <c r="U41" i="2"/>
  <c r="M41" i="2"/>
  <c r="L41" i="2"/>
  <c r="K41" i="2"/>
  <c r="J41" i="2"/>
  <c r="I41" i="2"/>
  <c r="H41" i="2"/>
  <c r="G41" i="2"/>
  <c r="F41" i="2"/>
  <c r="E41" i="2"/>
  <c r="D41" i="2"/>
  <c r="C41" i="2"/>
  <c r="B41" i="2"/>
  <c r="AF40" i="2"/>
  <c r="AE40" i="2"/>
  <c r="AD40" i="2"/>
  <c r="AA40" i="2"/>
  <c r="Z40" i="2"/>
  <c r="Y40" i="2"/>
  <c r="X40" i="2"/>
  <c r="W40" i="2"/>
  <c r="V40" i="2"/>
  <c r="U40" i="2"/>
  <c r="M40" i="2"/>
  <c r="L40" i="2"/>
  <c r="K40" i="2"/>
  <c r="J40" i="2"/>
  <c r="I40" i="2"/>
  <c r="H40" i="2"/>
  <c r="G40" i="2"/>
  <c r="F40" i="2"/>
  <c r="N40" i="2" s="1"/>
  <c r="E40" i="2"/>
  <c r="D40" i="2"/>
  <c r="C40" i="2"/>
  <c r="B40" i="2"/>
  <c r="AF39" i="2"/>
  <c r="AD39" i="2"/>
  <c r="AB39" i="2"/>
  <c r="Y39" i="2"/>
  <c r="X39" i="2"/>
  <c r="W39" i="2"/>
  <c r="M39" i="2"/>
  <c r="L39" i="2"/>
  <c r="K39" i="2"/>
  <c r="J39" i="2"/>
  <c r="I39" i="2"/>
  <c r="H39" i="2"/>
  <c r="G39" i="2"/>
  <c r="F39" i="2"/>
  <c r="E39" i="2"/>
  <c r="D39" i="2"/>
  <c r="C39" i="2"/>
  <c r="B39" i="2"/>
  <c r="AE38" i="2"/>
  <c r="AD38" i="2"/>
  <c r="AC38" i="2"/>
  <c r="AB38" i="2"/>
  <c r="AA38" i="2"/>
  <c r="Z38" i="2"/>
  <c r="Y38" i="2"/>
  <c r="W38" i="2"/>
  <c r="V38" i="2"/>
  <c r="U38" i="2"/>
  <c r="M38" i="2"/>
  <c r="L38" i="2"/>
  <c r="K38" i="2"/>
  <c r="J38" i="2"/>
  <c r="I38" i="2"/>
  <c r="H38" i="2"/>
  <c r="G38" i="2"/>
  <c r="F38" i="2"/>
  <c r="E38" i="2"/>
  <c r="D38" i="2"/>
  <c r="C38" i="2"/>
  <c r="B38" i="2"/>
  <c r="C36" i="2"/>
  <c r="B36" i="2"/>
  <c r="M35" i="2"/>
  <c r="L35" i="2"/>
  <c r="L140" i="2" s="1"/>
  <c r="K35" i="2"/>
  <c r="J35" i="2"/>
  <c r="I35" i="2"/>
  <c r="H35" i="2"/>
  <c r="H140" i="2" s="1"/>
  <c r="G35" i="2"/>
  <c r="G140" i="2" s="1"/>
  <c r="G144" i="2" s="1"/>
  <c r="F35" i="2"/>
  <c r="F140" i="2" s="1"/>
  <c r="E35" i="2"/>
  <c r="D35" i="2"/>
  <c r="C35" i="2"/>
  <c r="B35" i="2"/>
  <c r="M34" i="2"/>
  <c r="M36" i="2" s="1"/>
  <c r="L34" i="2"/>
  <c r="L36" i="2" s="1"/>
  <c r="K34" i="2"/>
  <c r="K139" i="2" s="1"/>
  <c r="J34" i="2"/>
  <c r="I34" i="2"/>
  <c r="H34" i="2"/>
  <c r="G34" i="2"/>
  <c r="F34" i="2"/>
  <c r="E34" i="2"/>
  <c r="D34" i="2"/>
  <c r="D139" i="2" s="1"/>
  <c r="C34" i="2"/>
  <c r="C139" i="2" s="1"/>
  <c r="B34" i="2"/>
  <c r="M33" i="2"/>
  <c r="L33" i="2"/>
  <c r="K33" i="2"/>
  <c r="J33" i="2"/>
  <c r="J137" i="2" s="1"/>
  <c r="I33" i="2"/>
  <c r="I137" i="2" s="1"/>
  <c r="H33" i="2"/>
  <c r="G33" i="2"/>
  <c r="F33" i="2"/>
  <c r="E33" i="2"/>
  <c r="D33" i="2"/>
  <c r="C33" i="2"/>
  <c r="B33" i="2"/>
  <c r="B137" i="2" s="1"/>
  <c r="M31" i="2"/>
  <c r="L31" i="2"/>
  <c r="K31" i="2"/>
  <c r="J31" i="2"/>
  <c r="I31" i="2"/>
  <c r="H31" i="2"/>
  <c r="G31" i="2"/>
  <c r="F31" i="2"/>
  <c r="E31" i="2"/>
  <c r="N31" i="2" s="1"/>
  <c r="D31" i="2"/>
  <c r="C31" i="2"/>
  <c r="B31" i="2"/>
  <c r="M30" i="2"/>
  <c r="L30" i="2"/>
  <c r="K30" i="2"/>
  <c r="J30" i="2"/>
  <c r="I30" i="2"/>
  <c r="H30" i="2"/>
  <c r="G30" i="2"/>
  <c r="F30" i="2"/>
  <c r="E30" i="2"/>
  <c r="D30" i="2"/>
  <c r="C30" i="2"/>
  <c r="B30" i="2"/>
  <c r="N30" i="2" s="1"/>
  <c r="AE29" i="2"/>
  <c r="M29" i="2"/>
  <c r="L29" i="2"/>
  <c r="K29" i="2"/>
  <c r="J29" i="2"/>
  <c r="I29" i="2"/>
  <c r="H29" i="2"/>
  <c r="G29" i="2"/>
  <c r="F29" i="2"/>
  <c r="E29" i="2"/>
  <c r="D29" i="2"/>
  <c r="C29" i="2"/>
  <c r="B29" i="2"/>
  <c r="AF28" i="2"/>
  <c r="AE28" i="2"/>
  <c r="AD28" i="2"/>
  <c r="AC28" i="2"/>
  <c r="AA28" i="2"/>
  <c r="Z28" i="2"/>
  <c r="Y28" i="2"/>
  <c r="AG28" i="2" s="1"/>
  <c r="X28" i="2"/>
  <c r="W28" i="2"/>
  <c r="V28" i="2"/>
  <c r="U28" i="2"/>
  <c r="M28" i="2"/>
  <c r="L28" i="2"/>
  <c r="K28" i="2"/>
  <c r="J28" i="2"/>
  <c r="I28" i="2"/>
  <c r="H28" i="2"/>
  <c r="G28" i="2"/>
  <c r="F28" i="2"/>
  <c r="E28" i="2"/>
  <c r="D28" i="2"/>
  <c r="N28" i="2" s="1"/>
  <c r="C28" i="2"/>
  <c r="B28" i="2"/>
  <c r="L27" i="2"/>
  <c r="D27" i="2"/>
  <c r="C27" i="2"/>
  <c r="B27" i="2"/>
  <c r="AE26" i="2"/>
  <c r="AC26" i="2"/>
  <c r="AB26" i="2"/>
  <c r="AA26" i="2"/>
  <c r="Z26" i="2"/>
  <c r="X26" i="2"/>
  <c r="W26" i="2"/>
  <c r="V26" i="2"/>
  <c r="U26" i="2"/>
  <c r="M26" i="2"/>
  <c r="L26" i="2"/>
  <c r="K26" i="2"/>
  <c r="J26" i="2"/>
  <c r="I26" i="2"/>
  <c r="H26" i="2"/>
  <c r="G26" i="2"/>
  <c r="F26" i="2"/>
  <c r="N26" i="2" s="1"/>
  <c r="E26" i="2"/>
  <c r="D26" i="2"/>
  <c r="C26" i="2"/>
  <c r="B26" i="2"/>
  <c r="AA25" i="2"/>
  <c r="Z25" i="2"/>
  <c r="Y25" i="2"/>
  <c r="M25" i="2"/>
  <c r="M27" i="2" s="1"/>
  <c r="L25" i="2"/>
  <c r="K25" i="2"/>
  <c r="J25" i="2"/>
  <c r="I25" i="2"/>
  <c r="H25" i="2"/>
  <c r="G25" i="2"/>
  <c r="G27" i="2" s="1"/>
  <c r="F25" i="2"/>
  <c r="E25" i="2"/>
  <c r="E27" i="2" s="1"/>
  <c r="D25" i="2"/>
  <c r="C25" i="2"/>
  <c r="B25" i="2"/>
  <c r="AC24" i="2"/>
  <c r="AB24" i="2"/>
  <c r="AA24" i="2"/>
  <c r="U24" i="2"/>
  <c r="M24" i="2"/>
  <c r="L24" i="2"/>
  <c r="K24" i="2"/>
  <c r="K27" i="2" s="1"/>
  <c r="J24" i="2"/>
  <c r="J27" i="2" s="1"/>
  <c r="I24" i="2"/>
  <c r="I27" i="2" s="1"/>
  <c r="H24" i="2"/>
  <c r="H27" i="2" s="1"/>
  <c r="G24" i="2"/>
  <c r="F24" i="2"/>
  <c r="E24" i="2"/>
  <c r="D24" i="2"/>
  <c r="C24" i="2"/>
  <c r="B24" i="2"/>
  <c r="M22" i="2"/>
  <c r="L22" i="2"/>
  <c r="K22" i="2"/>
  <c r="J22" i="2"/>
  <c r="I22" i="2"/>
  <c r="H22" i="2"/>
  <c r="G22" i="2"/>
  <c r="F22" i="2"/>
  <c r="E22" i="2"/>
  <c r="N22" i="2" s="1"/>
  <c r="D22" i="2"/>
  <c r="C22" i="2"/>
  <c r="B22" i="2"/>
  <c r="M21" i="2"/>
  <c r="L21" i="2"/>
  <c r="K21" i="2"/>
  <c r="J21" i="2"/>
  <c r="I21" i="2"/>
  <c r="H21" i="2"/>
  <c r="G21" i="2"/>
  <c r="F21" i="2"/>
  <c r="E21" i="2"/>
  <c r="D21" i="2"/>
  <c r="C21" i="2"/>
  <c r="B21" i="2"/>
  <c r="N21" i="2" s="1"/>
  <c r="M20" i="2"/>
  <c r="L20" i="2"/>
  <c r="K20" i="2"/>
  <c r="J20" i="2"/>
  <c r="I20" i="2"/>
  <c r="H20" i="2"/>
  <c r="G20" i="2"/>
  <c r="F20" i="2"/>
  <c r="E20" i="2"/>
  <c r="D20" i="2"/>
  <c r="C20" i="2"/>
  <c r="B20" i="2"/>
  <c r="M19" i="2"/>
  <c r="M37" i="2" s="1"/>
  <c r="L19" i="2"/>
  <c r="K19" i="2"/>
  <c r="J19" i="2"/>
  <c r="I19" i="2"/>
  <c r="H19" i="2"/>
  <c r="G19" i="2"/>
  <c r="F19" i="2"/>
  <c r="E19" i="2"/>
  <c r="D19" i="2"/>
  <c r="N19" i="2" s="1"/>
  <c r="C19" i="2"/>
  <c r="B19" i="2"/>
  <c r="X16" i="2"/>
  <c r="W16" i="2"/>
  <c r="L16" i="2"/>
  <c r="AF15" i="2"/>
  <c r="AE15" i="2"/>
  <c r="AD15" i="2"/>
  <c r="AC15" i="2"/>
  <c r="AB15" i="2"/>
  <c r="AA15" i="2"/>
  <c r="Z15" i="2"/>
  <c r="Y15" i="2"/>
  <c r="X15" i="2"/>
  <c r="W15" i="2"/>
  <c r="V15" i="2"/>
  <c r="U15" i="2"/>
  <c r="M15" i="2"/>
  <c r="L15" i="2"/>
  <c r="K15" i="2"/>
  <c r="J15" i="2"/>
  <c r="I15" i="2"/>
  <c r="H15" i="2"/>
  <c r="G15" i="2"/>
  <c r="F15" i="2"/>
  <c r="N15" i="2" s="1"/>
  <c r="E15" i="2"/>
  <c r="D15" i="2"/>
  <c r="C15" i="2"/>
  <c r="B15" i="2"/>
  <c r="AF14" i="2"/>
  <c r="AF16" i="2" s="1"/>
  <c r="Z14" i="2"/>
  <c r="Z16" i="2" s="1"/>
  <c r="Y14" i="2"/>
  <c r="Y16" i="2" s="1"/>
  <c r="X14" i="2"/>
  <c r="L14" i="2"/>
  <c r="D14" i="2"/>
  <c r="D16" i="2" s="1"/>
  <c r="AF13" i="2"/>
  <c r="AE13" i="2"/>
  <c r="AD13" i="2"/>
  <c r="AC13" i="2"/>
  <c r="AB13" i="2"/>
  <c r="AA13" i="2"/>
  <c r="Z13" i="2"/>
  <c r="Y13" i="2"/>
  <c r="X13" i="2"/>
  <c r="W13" i="2"/>
  <c r="V13" i="2"/>
  <c r="U13" i="2"/>
  <c r="AG13" i="2" s="1"/>
  <c r="M13" i="2"/>
  <c r="L13" i="2"/>
  <c r="K13" i="2"/>
  <c r="K14" i="2" s="1"/>
  <c r="K16" i="2" s="1"/>
  <c r="J13" i="2"/>
  <c r="I13" i="2"/>
  <c r="H13" i="2"/>
  <c r="G13" i="2"/>
  <c r="F13" i="2"/>
  <c r="E13" i="2"/>
  <c r="D13" i="2"/>
  <c r="C13" i="2"/>
  <c r="C14" i="2" s="1"/>
  <c r="C16" i="2" s="1"/>
  <c r="B13" i="2"/>
  <c r="AF12" i="2"/>
  <c r="AE12" i="2"/>
  <c r="AE14" i="2" s="1"/>
  <c r="AE16" i="2" s="1"/>
  <c r="AC12" i="2"/>
  <c r="AC14" i="2" s="1"/>
  <c r="AC16" i="2" s="1"/>
  <c r="AB12" i="2"/>
  <c r="AB14" i="2" s="1"/>
  <c r="AB16" i="2" s="1"/>
  <c r="AA12" i="2"/>
  <c r="AA14" i="2" s="1"/>
  <c r="AA16" i="2" s="1"/>
  <c r="Z12" i="2"/>
  <c r="Y12" i="2"/>
  <c r="X12" i="2"/>
  <c r="W12" i="2"/>
  <c r="W14" i="2" s="1"/>
  <c r="U12" i="2"/>
  <c r="M12" i="2"/>
  <c r="M14" i="2" s="1"/>
  <c r="M16" i="2" s="1"/>
  <c r="L12" i="2"/>
  <c r="K12" i="2"/>
  <c r="J12" i="2"/>
  <c r="I12" i="2"/>
  <c r="I14" i="2" s="1"/>
  <c r="I16" i="2" s="1"/>
  <c r="H12" i="2"/>
  <c r="H14" i="2" s="1"/>
  <c r="H16" i="2" s="1"/>
  <c r="G12" i="2"/>
  <c r="G14" i="2" s="1"/>
  <c r="G16" i="2" s="1"/>
  <c r="F12" i="2"/>
  <c r="F14" i="2" s="1"/>
  <c r="F16" i="2" s="1"/>
  <c r="E12" i="2"/>
  <c r="N12" i="2" s="1"/>
  <c r="D12" i="2"/>
  <c r="C12" i="2"/>
  <c r="B12" i="2"/>
  <c r="Y26" i="2" l="1"/>
  <c r="AG26" i="4"/>
  <c r="Y27" i="4"/>
  <c r="V27" i="4"/>
  <c r="AD27" i="4"/>
  <c r="AB27" i="4"/>
  <c r="AC25" i="2"/>
  <c r="AG25" i="2" s="1"/>
  <c r="W27" i="2"/>
  <c r="AE27" i="2"/>
  <c r="X27" i="4"/>
  <c r="AF27" i="4"/>
  <c r="X24" i="2"/>
  <c r="X27" i="2" s="1"/>
  <c r="W27" i="4"/>
  <c r="AE27" i="4"/>
  <c r="AD24" i="2"/>
  <c r="AD27" i="2" s="1"/>
  <c r="AF24" i="2"/>
  <c r="AF27" i="2" s="1"/>
  <c r="Y24" i="2"/>
  <c r="Y27" i="2" s="1"/>
  <c r="Z24" i="2"/>
  <c r="Z27" i="2" s="1"/>
  <c r="V24" i="2"/>
  <c r="V27" i="2" s="1"/>
  <c r="AG98" i="5"/>
  <c r="Z37" i="18"/>
  <c r="Z36" i="16"/>
  <c r="T20" i="16"/>
  <c r="P20" i="16"/>
  <c r="X20" i="16"/>
  <c r="I20" i="16"/>
  <c r="Q20" i="16"/>
  <c r="J20" i="16"/>
  <c r="J67" i="16" s="1"/>
  <c r="R20" i="16"/>
  <c r="R69" i="19" s="1"/>
  <c r="L20" i="15"/>
  <c r="Z26" i="15"/>
  <c r="T21" i="15"/>
  <c r="Z40" i="15"/>
  <c r="Z44" i="15"/>
  <c r="J18" i="15"/>
  <c r="R20" i="15"/>
  <c r="Z23" i="15"/>
  <c r="Z28" i="15"/>
  <c r="Q19" i="15"/>
  <c r="Z22" i="15"/>
  <c r="K52" i="19"/>
  <c r="S52" i="19"/>
  <c r="T15" i="15"/>
  <c r="L18" i="15"/>
  <c r="T20" i="15"/>
  <c r="W20" i="15"/>
  <c r="T18" i="15"/>
  <c r="L21" i="15"/>
  <c r="L14" i="15"/>
  <c r="L15" i="15"/>
  <c r="K17" i="15"/>
  <c r="R18" i="15"/>
  <c r="AB20" i="15"/>
  <c r="Z35" i="15"/>
  <c r="Z48" i="15"/>
  <c r="N14" i="15"/>
  <c r="N17" i="15"/>
  <c r="S18" i="15"/>
  <c r="J20" i="15"/>
  <c r="Z31" i="15"/>
  <c r="Z32" i="15"/>
  <c r="Z41" i="15"/>
  <c r="N52" i="19"/>
  <c r="V52" i="19"/>
  <c r="Z20" i="17"/>
  <c r="AJ28" i="2"/>
  <c r="M63" i="2"/>
  <c r="AJ80" i="2"/>
  <c r="AJ62" i="2"/>
  <c r="M64" i="2"/>
  <c r="AJ128" i="2"/>
  <c r="I116" i="2"/>
  <c r="L37" i="2"/>
  <c r="AJ72" i="2"/>
  <c r="M56" i="2"/>
  <c r="N59" i="2"/>
  <c r="N71" i="2"/>
  <c r="D56" i="2"/>
  <c r="F73" i="2"/>
  <c r="F116" i="2" s="1"/>
  <c r="U14" i="2"/>
  <c r="N24" i="2"/>
  <c r="J140" i="2"/>
  <c r="J144" i="2" s="1"/>
  <c r="I36" i="2"/>
  <c r="I37" i="2" s="1"/>
  <c r="I63" i="2" s="1"/>
  <c r="I64" i="2" s="1"/>
  <c r="AG38" i="2"/>
  <c r="F56" i="2"/>
  <c r="N44" i="2"/>
  <c r="N13" i="2"/>
  <c r="U27" i="2"/>
  <c r="F27" i="2"/>
  <c r="N27" i="2" s="1"/>
  <c r="N25" i="2"/>
  <c r="AB27" i="2"/>
  <c r="N35" i="2"/>
  <c r="N41" i="2"/>
  <c r="I55" i="2"/>
  <c r="I56" i="2" s="1"/>
  <c r="C73" i="2"/>
  <c r="C116" i="2" s="1"/>
  <c r="K73" i="2"/>
  <c r="K116" i="2" s="1"/>
  <c r="AG79" i="2"/>
  <c r="AG80" i="2"/>
  <c r="AJ90" i="2"/>
  <c r="AG97" i="2"/>
  <c r="N103" i="2"/>
  <c r="N110" i="2"/>
  <c r="G130" i="2"/>
  <c r="D64" i="3"/>
  <c r="D117" i="3" s="1"/>
  <c r="AG19" i="3"/>
  <c r="AG26" i="3"/>
  <c r="AG31" i="3"/>
  <c r="AG100" i="2"/>
  <c r="AJ50" i="2"/>
  <c r="AG62" i="2"/>
  <c r="AG86" i="2"/>
  <c r="W130" i="2"/>
  <c r="E56" i="2"/>
  <c r="E14" i="2"/>
  <c r="E16" i="2" s="1"/>
  <c r="E36" i="2"/>
  <c r="E37" i="2" s="1"/>
  <c r="E63" i="2" s="1"/>
  <c r="E139" i="2"/>
  <c r="L56" i="2"/>
  <c r="N34" i="2"/>
  <c r="N54" i="2"/>
  <c r="N79" i="2"/>
  <c r="AG91" i="2"/>
  <c r="N121" i="2"/>
  <c r="L139" i="2"/>
  <c r="AG83" i="2"/>
  <c r="H137" i="2"/>
  <c r="H144" i="2" s="1"/>
  <c r="H36" i="2"/>
  <c r="H37" i="2" s="1"/>
  <c r="H63" i="2" s="1"/>
  <c r="H64" i="2" s="1"/>
  <c r="AJ60" i="2"/>
  <c r="B37" i="2"/>
  <c r="F139" i="2"/>
  <c r="C137" i="2"/>
  <c r="C141" i="2" s="1"/>
  <c r="J73" i="2"/>
  <c r="N70" i="2"/>
  <c r="C37" i="2"/>
  <c r="N33" i="2"/>
  <c r="AJ48" i="2"/>
  <c r="AG49" i="2"/>
  <c r="N58" i="2"/>
  <c r="B61" i="2"/>
  <c r="AG58" i="2"/>
  <c r="K137" i="2"/>
  <c r="K143" i="2" s="1"/>
  <c r="AG70" i="2"/>
  <c r="U138" i="2"/>
  <c r="N83" i="2"/>
  <c r="K131" i="2"/>
  <c r="G131" i="2"/>
  <c r="M139" i="2"/>
  <c r="K140" i="2"/>
  <c r="N52" i="2"/>
  <c r="AG60" i="2"/>
  <c r="G73" i="2"/>
  <c r="G116" i="2" s="1"/>
  <c r="I87" i="2"/>
  <c r="AG85" i="2"/>
  <c r="AJ92" i="2"/>
  <c r="N100" i="2"/>
  <c r="D131" i="2"/>
  <c r="L131" i="2"/>
  <c r="H131" i="2"/>
  <c r="E116" i="2"/>
  <c r="N68" i="2"/>
  <c r="B73" i="2"/>
  <c r="I140" i="2"/>
  <c r="I144" i="2" s="1"/>
  <c r="D36" i="2"/>
  <c r="N36" i="2" s="1"/>
  <c r="J61" i="2"/>
  <c r="AG59" i="2"/>
  <c r="N67" i="2"/>
  <c r="N76" i="2"/>
  <c r="AJ13" i="2"/>
  <c r="J36" i="2"/>
  <c r="J37" i="2" s="1"/>
  <c r="J63" i="2" s="1"/>
  <c r="B14" i="2"/>
  <c r="J14" i="2"/>
  <c r="J16" i="2" s="1"/>
  <c r="AG15" i="2"/>
  <c r="AG26" i="2"/>
  <c r="AJ26" i="2" s="1"/>
  <c r="N29" i="2"/>
  <c r="N39" i="2"/>
  <c r="N45" i="2"/>
  <c r="B55" i="2"/>
  <c r="N55" i="2" s="1"/>
  <c r="J55" i="2"/>
  <c r="J56" i="2" s="1"/>
  <c r="AG71" i="2"/>
  <c r="N74" i="2"/>
  <c r="AG78" i="2"/>
  <c r="B87" i="2"/>
  <c r="J87" i="2"/>
  <c r="E130" i="2"/>
  <c r="E131" i="2" s="1"/>
  <c r="B140" i="2"/>
  <c r="B144" i="2" s="1"/>
  <c r="V14" i="3"/>
  <c r="V16" i="3" s="1"/>
  <c r="V12" i="2"/>
  <c r="V14" i="2" s="1"/>
  <c r="V16" i="2" s="1"/>
  <c r="AD12" i="2"/>
  <c r="AD14" i="2" s="1"/>
  <c r="AD16" i="2" s="1"/>
  <c r="AD14" i="3"/>
  <c r="AD16" i="3" s="1"/>
  <c r="G117" i="3"/>
  <c r="G132" i="3" s="1"/>
  <c r="AJ60" i="3"/>
  <c r="AJ77" i="3"/>
  <c r="AJ86" i="3"/>
  <c r="K36" i="2"/>
  <c r="K37" i="2" s="1"/>
  <c r="K63" i="2" s="1"/>
  <c r="K64" i="2" s="1"/>
  <c r="N20" i="2"/>
  <c r="AA27" i="2"/>
  <c r="F36" i="2"/>
  <c r="N38" i="2"/>
  <c r="C56" i="2"/>
  <c r="K56" i="2"/>
  <c r="N47" i="2"/>
  <c r="U61" i="2"/>
  <c r="AC61" i="2"/>
  <c r="N77" i="2"/>
  <c r="AJ84" i="2"/>
  <c r="N89" i="2"/>
  <c r="N109" i="2"/>
  <c r="AG109" i="2"/>
  <c r="N111" i="2"/>
  <c r="N114" i="2"/>
  <c r="AG115" i="2"/>
  <c r="J131" i="2"/>
  <c r="C64" i="3"/>
  <c r="C117" i="3" s="1"/>
  <c r="C132" i="3" s="1"/>
  <c r="AJ41" i="3"/>
  <c r="U116" i="3"/>
  <c r="AJ105" i="2"/>
  <c r="D137" i="2"/>
  <c r="D143" i="2" s="1"/>
  <c r="I139" i="2"/>
  <c r="B139" i="2"/>
  <c r="J139" i="2"/>
  <c r="E140" i="2"/>
  <c r="E144" i="2" s="1"/>
  <c r="M140" i="2"/>
  <c r="H87" i="2"/>
  <c r="H116" i="2" s="1"/>
  <c r="AG82" i="2"/>
  <c r="AG98" i="2"/>
  <c r="AJ98" i="2" s="1"/>
  <c r="N102" i="2"/>
  <c r="N120" i="2"/>
  <c r="F130" i="2"/>
  <c r="F131" i="2" s="1"/>
  <c r="AD130" i="2"/>
  <c r="AD131" i="2" s="1"/>
  <c r="AG13" i="3"/>
  <c r="E64" i="3"/>
  <c r="E117" i="3" s="1"/>
  <c r="AJ22" i="3"/>
  <c r="AG24" i="3"/>
  <c r="AG70" i="3"/>
  <c r="U138" i="3"/>
  <c r="AD73" i="3"/>
  <c r="AD116" i="3" s="1"/>
  <c r="AJ75" i="3"/>
  <c r="AG80" i="3"/>
  <c r="AJ80" i="3" s="1"/>
  <c r="W82" i="2"/>
  <c r="W87" i="2" s="1"/>
  <c r="W87" i="3"/>
  <c r="AG87" i="3" s="1"/>
  <c r="AE82" i="2"/>
  <c r="AE87" i="2" s="1"/>
  <c r="AE87" i="3"/>
  <c r="AE116" i="3" s="1"/>
  <c r="Y87" i="3"/>
  <c r="AJ84" i="3"/>
  <c r="X131" i="3"/>
  <c r="W130" i="3"/>
  <c r="W131" i="3" s="1"/>
  <c r="AE130" i="3"/>
  <c r="AE131" i="3" s="1"/>
  <c r="AB130" i="3"/>
  <c r="D141" i="3"/>
  <c r="L141" i="3"/>
  <c r="C16" i="4"/>
  <c r="C64" i="4" s="1"/>
  <c r="C117" i="4" s="1"/>
  <c r="N14" i="4"/>
  <c r="K64" i="4"/>
  <c r="K117" i="4" s="1"/>
  <c r="AG38" i="4"/>
  <c r="AJ83" i="4"/>
  <c r="AJ88" i="4"/>
  <c r="AJ108" i="4"/>
  <c r="Y131" i="4"/>
  <c r="H64" i="5"/>
  <c r="H117" i="5" s="1"/>
  <c r="H132" i="5" s="1"/>
  <c r="AJ76" i="3"/>
  <c r="AJ79" i="3"/>
  <c r="Y131" i="3"/>
  <c r="AJ129" i="3"/>
  <c r="AJ76" i="4"/>
  <c r="AG111" i="4"/>
  <c r="X111" i="2"/>
  <c r="X14" i="5"/>
  <c r="X16" i="5" s="1"/>
  <c r="AG13" i="5"/>
  <c r="AG12" i="3"/>
  <c r="U14" i="3"/>
  <c r="AG15" i="3"/>
  <c r="K64" i="3"/>
  <c r="K117" i="3" s="1"/>
  <c r="K132" i="3" s="1"/>
  <c r="AG22" i="3"/>
  <c r="AG41" i="3"/>
  <c r="AJ59" i="3"/>
  <c r="AG60" i="3"/>
  <c r="X116" i="3"/>
  <c r="AF116" i="3"/>
  <c r="AA87" i="3"/>
  <c r="AG95" i="3"/>
  <c r="U95" i="2"/>
  <c r="AG103" i="3"/>
  <c r="U103" i="2"/>
  <c r="AG103" i="2" s="1"/>
  <c r="AJ110" i="3"/>
  <c r="AG111" i="3"/>
  <c r="U111" i="2"/>
  <c r="N122" i="3"/>
  <c r="AG124" i="3"/>
  <c r="AG126" i="3"/>
  <c r="U126" i="2"/>
  <c r="AG126" i="2" s="1"/>
  <c r="G64" i="4"/>
  <c r="G117" i="4" s="1"/>
  <c r="G132" i="4" s="1"/>
  <c r="N139" i="4"/>
  <c r="X116" i="4"/>
  <c r="AC116" i="4"/>
  <c r="AJ77" i="4"/>
  <c r="AJ90" i="4"/>
  <c r="AJ20" i="5"/>
  <c r="AG75" i="3"/>
  <c r="U84" i="2"/>
  <c r="AG84" i="2" s="1"/>
  <c r="AG84" i="3"/>
  <c r="AB87" i="3"/>
  <c r="AB116" i="3" s="1"/>
  <c r="AJ13" i="4"/>
  <c r="F132" i="4"/>
  <c r="M64" i="4"/>
  <c r="M117" i="4" s="1"/>
  <c r="M132" i="4" s="1"/>
  <c r="E37" i="4"/>
  <c r="E63" i="4" s="1"/>
  <c r="AJ94" i="4"/>
  <c r="AG104" i="4"/>
  <c r="AJ104" i="4" s="1"/>
  <c r="AA63" i="5"/>
  <c r="N131" i="5"/>
  <c r="M64" i="3"/>
  <c r="M117" i="3" s="1"/>
  <c r="M132" i="3" s="1"/>
  <c r="Y27" i="3"/>
  <c r="AG27" i="3" s="1"/>
  <c r="AG28" i="3"/>
  <c r="AJ28" i="3" s="1"/>
  <c r="AG40" i="3"/>
  <c r="AG59" i="3"/>
  <c r="AJ69" i="3"/>
  <c r="Y73" i="3"/>
  <c r="V73" i="3"/>
  <c r="V116" i="3" s="1"/>
  <c r="AG74" i="3"/>
  <c r="AG83" i="3"/>
  <c r="AG92" i="3"/>
  <c r="AG94" i="3"/>
  <c r="AJ94" i="3" s="1"/>
  <c r="AG100" i="3"/>
  <c r="AG102" i="3"/>
  <c r="U102" i="2"/>
  <c r="AG102" i="2" s="1"/>
  <c r="AG108" i="3"/>
  <c r="AG110" i="3"/>
  <c r="U110" i="2"/>
  <c r="AG110" i="2" s="1"/>
  <c r="D131" i="3"/>
  <c r="L131" i="3"/>
  <c r="L132" i="3" s="1"/>
  <c r="AF131" i="3"/>
  <c r="B131" i="3"/>
  <c r="N131" i="3" s="1"/>
  <c r="AB138" i="3"/>
  <c r="AE116" i="4"/>
  <c r="X96" i="2"/>
  <c r="AG96" i="2" s="1"/>
  <c r="AG96" i="4"/>
  <c r="AJ106" i="4"/>
  <c r="U61" i="5"/>
  <c r="AG59" i="5"/>
  <c r="AJ71" i="5"/>
  <c r="N73" i="5"/>
  <c r="D116" i="5"/>
  <c r="AG88" i="5"/>
  <c r="AJ96" i="5"/>
  <c r="N91" i="2"/>
  <c r="N96" i="2"/>
  <c r="N104" i="2"/>
  <c r="N107" i="2"/>
  <c r="N115" i="2"/>
  <c r="W120" i="2"/>
  <c r="W122" i="2" s="1"/>
  <c r="W131" i="2" s="1"/>
  <c r="N125" i="2"/>
  <c r="V129" i="2"/>
  <c r="V130" i="2" s="1"/>
  <c r="V131" i="2" s="1"/>
  <c r="N14" i="3"/>
  <c r="B16" i="3"/>
  <c r="J64" i="3"/>
  <c r="J117" i="3" s="1"/>
  <c r="J132" i="3" s="1"/>
  <c r="AJ20" i="3"/>
  <c r="Z27" i="3"/>
  <c r="AJ26" i="3"/>
  <c r="I63" i="3"/>
  <c r="I64" i="3" s="1"/>
  <c r="AJ35" i="3"/>
  <c r="AJ39" i="3"/>
  <c r="AG48" i="3"/>
  <c r="AJ48" i="3" s="1"/>
  <c r="N55" i="3"/>
  <c r="AJ58" i="3"/>
  <c r="AB61" i="3"/>
  <c r="AJ67" i="3"/>
  <c r="Z73" i="3"/>
  <c r="Z116" i="3" s="1"/>
  <c r="AJ72" i="3"/>
  <c r="I116" i="3"/>
  <c r="W116" i="3"/>
  <c r="AD87" i="3"/>
  <c r="AG90" i="3"/>
  <c r="AG98" i="3"/>
  <c r="AG106" i="3"/>
  <c r="AG114" i="3"/>
  <c r="AA122" i="3"/>
  <c r="AA131" i="3" s="1"/>
  <c r="AG121" i="3"/>
  <c r="U121" i="2"/>
  <c r="AG121" i="2" s="1"/>
  <c r="E131" i="3"/>
  <c r="N137" i="3"/>
  <c r="AJ31" i="4"/>
  <c r="AJ48" i="4"/>
  <c r="W56" i="4"/>
  <c r="AJ103" i="4"/>
  <c r="AJ110" i="4"/>
  <c r="AA131" i="4"/>
  <c r="AB130" i="2"/>
  <c r="AG93" i="2"/>
  <c r="AJ113" i="2"/>
  <c r="AF131" i="2"/>
  <c r="L137" i="2"/>
  <c r="L144" i="2" s="1"/>
  <c r="E137" i="2"/>
  <c r="M137" i="2"/>
  <c r="H139" i="2"/>
  <c r="U42" i="2"/>
  <c r="AG42" i="2" s="1"/>
  <c r="AJ42" i="2" s="1"/>
  <c r="N82" i="2"/>
  <c r="AC87" i="2"/>
  <c r="N94" i="2"/>
  <c r="X131" i="2"/>
  <c r="AA130" i="2"/>
  <c r="AA131" i="2" s="1"/>
  <c r="AA27" i="3"/>
  <c r="N27" i="3"/>
  <c r="N36" i="3"/>
  <c r="AG39" i="3"/>
  <c r="N56" i="3"/>
  <c r="AG58" i="3"/>
  <c r="U61" i="3"/>
  <c r="AC61" i="3"/>
  <c r="AA73" i="3"/>
  <c r="B116" i="3"/>
  <c r="N73" i="3"/>
  <c r="AG82" i="3"/>
  <c r="AJ82" i="3" s="1"/>
  <c r="AG93" i="3"/>
  <c r="AJ93" i="3" s="1"/>
  <c r="AG101" i="3"/>
  <c r="AG109" i="3"/>
  <c r="AB122" i="3"/>
  <c r="AB131" i="3" s="1"/>
  <c r="AB120" i="2"/>
  <c r="AB122" i="2" s="1"/>
  <c r="AB131" i="2" s="1"/>
  <c r="V122" i="3"/>
  <c r="U130" i="3"/>
  <c r="AC130" i="3"/>
  <c r="U14" i="4"/>
  <c r="AF16" i="4"/>
  <c r="U27" i="4"/>
  <c r="AG25" i="4"/>
  <c r="AJ42" i="4"/>
  <c r="AB73" i="4"/>
  <c r="AB116" i="4" s="1"/>
  <c r="AB138" i="4"/>
  <c r="AJ92" i="4"/>
  <c r="X112" i="2"/>
  <c r="AG112" i="2" s="1"/>
  <c r="AG112" i="4"/>
  <c r="AC131" i="4"/>
  <c r="AG70" i="5"/>
  <c r="AJ94" i="5"/>
  <c r="AJ104" i="5"/>
  <c r="Z130" i="5"/>
  <c r="Z131" i="5" s="1"/>
  <c r="Z125" i="2"/>
  <c r="Z130" i="2" s="1"/>
  <c r="Z131" i="2" s="1"/>
  <c r="AG129" i="2"/>
  <c r="G139" i="2"/>
  <c r="F137" i="2"/>
  <c r="F144" i="2" s="1"/>
  <c r="G36" i="2"/>
  <c r="G37" i="2" s="1"/>
  <c r="G63" i="2" s="1"/>
  <c r="G64" i="2" s="1"/>
  <c r="N86" i="2"/>
  <c r="U88" i="2"/>
  <c r="AG88" i="2" s="1"/>
  <c r="AJ88" i="2" s="1"/>
  <c r="AG99" i="2"/>
  <c r="AJ99" i="2" s="1"/>
  <c r="AG101" i="2"/>
  <c r="N112" i="2"/>
  <c r="Y131" i="2"/>
  <c r="B131" i="2"/>
  <c r="N122" i="2"/>
  <c r="AC130" i="2"/>
  <c r="N129" i="2"/>
  <c r="AG25" i="3"/>
  <c r="N139" i="3"/>
  <c r="N141" i="3" s="1"/>
  <c r="AJ34" i="3"/>
  <c r="N37" i="3"/>
  <c r="B63" i="3"/>
  <c r="N63" i="3" s="1"/>
  <c r="AJ38" i="3"/>
  <c r="N61" i="3"/>
  <c r="AG71" i="3"/>
  <c r="V87" i="2"/>
  <c r="AD87" i="2"/>
  <c r="AG85" i="3"/>
  <c r="AJ92" i="3"/>
  <c r="AJ100" i="3"/>
  <c r="AA104" i="2"/>
  <c r="AG104" i="2" s="1"/>
  <c r="AJ108" i="3"/>
  <c r="AG120" i="3"/>
  <c r="U122" i="3"/>
  <c r="U120" i="2"/>
  <c r="AC122" i="3"/>
  <c r="AC120" i="2"/>
  <c r="AC122" i="2" s="1"/>
  <c r="AC131" i="2" s="1"/>
  <c r="V130" i="3"/>
  <c r="AD130" i="3"/>
  <c r="AD131" i="3" s="1"/>
  <c r="C141" i="3"/>
  <c r="V14" i="4"/>
  <c r="V16" i="4" s="1"/>
  <c r="AG12" i="4"/>
  <c r="AJ15" i="4"/>
  <c r="AG95" i="4"/>
  <c r="X95" i="2"/>
  <c r="AE131" i="4"/>
  <c r="V130" i="4"/>
  <c r="V131" i="4" s="1"/>
  <c r="AJ112" i="5"/>
  <c r="H141" i="3"/>
  <c r="J16" i="4"/>
  <c r="AJ38" i="4"/>
  <c r="AG45" i="4"/>
  <c r="O49" i="4"/>
  <c r="O53" i="4"/>
  <c r="AG55" i="4"/>
  <c r="AG62" i="4"/>
  <c r="AA73" i="4"/>
  <c r="AA116" i="4" s="1"/>
  <c r="N87" i="4"/>
  <c r="AJ91" i="4"/>
  <c r="AJ99" i="4"/>
  <c r="AJ107" i="4"/>
  <c r="AJ115" i="4"/>
  <c r="N122" i="4"/>
  <c r="Y130" i="4"/>
  <c r="AG126" i="4"/>
  <c r="O129" i="4"/>
  <c r="Z37" i="5"/>
  <c r="Z63" i="5" s="1"/>
  <c r="AG21" i="5"/>
  <c r="N27" i="5"/>
  <c r="AF56" i="5"/>
  <c r="V87" i="5"/>
  <c r="AD87" i="5"/>
  <c r="Y87" i="5"/>
  <c r="W130" i="5"/>
  <c r="AG22" i="6"/>
  <c r="AJ22" i="6" s="1"/>
  <c r="N140" i="4"/>
  <c r="Z56" i="4"/>
  <c r="AJ47" i="4"/>
  <c r="Z61" i="4"/>
  <c r="AJ60" i="4"/>
  <c r="N73" i="4"/>
  <c r="U87" i="4"/>
  <c r="AG87" i="4" s="1"/>
  <c r="O98" i="4"/>
  <c r="W122" i="4"/>
  <c r="W131" i="4" s="1"/>
  <c r="AG120" i="4"/>
  <c r="X131" i="4"/>
  <c r="AG12" i="5"/>
  <c r="AA64" i="5"/>
  <c r="AG55" i="5"/>
  <c r="AJ72" i="5"/>
  <c r="X87" i="5"/>
  <c r="AG83" i="5"/>
  <c r="AG120" i="5"/>
  <c r="U122" i="5"/>
  <c r="G63" i="4"/>
  <c r="N36" i="4"/>
  <c r="AA56" i="4"/>
  <c r="O45" i="4"/>
  <c r="O46" i="4"/>
  <c r="N55" i="4"/>
  <c r="N56" i="4"/>
  <c r="AG98" i="4"/>
  <c r="AG102" i="4"/>
  <c r="AG114" i="4"/>
  <c r="AG121" i="4"/>
  <c r="AG122" i="4"/>
  <c r="N130" i="4"/>
  <c r="U37" i="5"/>
  <c r="AJ84" i="5"/>
  <c r="AG99" i="5"/>
  <c r="AJ102" i="5"/>
  <c r="AJ121" i="5"/>
  <c r="AJ13" i="6"/>
  <c r="AJ13" i="7"/>
  <c r="Y16" i="4"/>
  <c r="O20" i="4"/>
  <c r="O22" i="4"/>
  <c r="AB56" i="4"/>
  <c r="AG48" i="4"/>
  <c r="N137" i="4"/>
  <c r="W73" i="4"/>
  <c r="W116" i="4" s="1"/>
  <c r="AG71" i="4"/>
  <c r="AJ75" i="4"/>
  <c r="O77" i="4"/>
  <c r="W87" i="4"/>
  <c r="AG82" i="4"/>
  <c r="AE87" i="4"/>
  <c r="AJ96" i="4"/>
  <c r="O101" i="4"/>
  <c r="AJ112" i="4"/>
  <c r="B16" i="5"/>
  <c r="AG41" i="5"/>
  <c r="AJ44" i="5"/>
  <c r="AB56" i="5"/>
  <c r="AB63" i="5" s="1"/>
  <c r="AB64" i="5" s="1"/>
  <c r="AG50" i="5"/>
  <c r="AJ79" i="5"/>
  <c r="C116" i="5"/>
  <c r="N116" i="5" s="1"/>
  <c r="AD131" i="5"/>
  <c r="AJ19" i="3"/>
  <c r="AJ78" i="3"/>
  <c r="AJ91" i="3"/>
  <c r="AJ99" i="3"/>
  <c r="AJ107" i="3"/>
  <c r="AJ115" i="3"/>
  <c r="AJ128" i="3"/>
  <c r="D64" i="4"/>
  <c r="N16" i="4"/>
  <c r="O76" i="4" s="1"/>
  <c r="AG24" i="4"/>
  <c r="AJ24" i="4" s="1"/>
  <c r="AJ28" i="4"/>
  <c r="AJ49" i="4"/>
  <c r="AG58" i="4"/>
  <c r="U61" i="4"/>
  <c r="AF73" i="4"/>
  <c r="AF116" i="4" s="1"/>
  <c r="AF138" i="4"/>
  <c r="AG72" i="4"/>
  <c r="G116" i="4"/>
  <c r="U73" i="4"/>
  <c r="AG89" i="4"/>
  <c r="AJ89" i="4" s="1"/>
  <c r="O95" i="4"/>
  <c r="AG101" i="4"/>
  <c r="AG105" i="4"/>
  <c r="O111" i="4"/>
  <c r="Z122" i="4"/>
  <c r="Z131" i="4" s="1"/>
  <c r="AD130" i="4"/>
  <c r="AD131" i="4" s="1"/>
  <c r="W37" i="5"/>
  <c r="W63" i="5" s="1"/>
  <c r="W64" i="5" s="1"/>
  <c r="AE37" i="5"/>
  <c r="AE63" i="5" s="1"/>
  <c r="AE64" i="5" s="1"/>
  <c r="W27" i="5"/>
  <c r="AG25" i="5"/>
  <c r="AE27" i="5"/>
  <c r="AJ29" i="5"/>
  <c r="AG30" i="5"/>
  <c r="J63" i="5"/>
  <c r="J64" i="5" s="1"/>
  <c r="J117" i="5" s="1"/>
  <c r="J132" i="5" s="1"/>
  <c r="V61" i="5"/>
  <c r="AG58" i="5"/>
  <c r="AD61" i="5"/>
  <c r="AJ75" i="5"/>
  <c r="AG76" i="5"/>
  <c r="AG79" i="5"/>
  <c r="AJ110" i="5"/>
  <c r="E64" i="4"/>
  <c r="E117" i="4" s="1"/>
  <c r="E132" i="4" s="1"/>
  <c r="B37" i="4"/>
  <c r="J37" i="4"/>
  <c r="J63" i="4" s="1"/>
  <c r="V56" i="4"/>
  <c r="V61" i="4"/>
  <c r="AD61" i="4"/>
  <c r="AJ62" i="4"/>
  <c r="Y73" i="4"/>
  <c r="Y116" i="4" s="1"/>
  <c r="Y138" i="4"/>
  <c r="AG70" i="4"/>
  <c r="AJ70" i="4" s="1"/>
  <c r="AG74" i="4"/>
  <c r="AG79" i="4"/>
  <c r="O86" i="4"/>
  <c r="AJ86" i="4"/>
  <c r="AG97" i="4"/>
  <c r="O109" i="4"/>
  <c r="AG113" i="4"/>
  <c r="O121" i="4"/>
  <c r="J131" i="4"/>
  <c r="AJ129" i="4"/>
  <c r="AG14" i="5"/>
  <c r="AJ14" i="5" s="1"/>
  <c r="AG22" i="5"/>
  <c r="AC37" i="5"/>
  <c r="V27" i="5"/>
  <c r="V37" i="5" s="1"/>
  <c r="V63" i="5" s="1"/>
  <c r="V64" i="5" s="1"/>
  <c r="AD27" i="5"/>
  <c r="AD37" i="5" s="1"/>
  <c r="D37" i="5"/>
  <c r="D63" i="5" s="1"/>
  <c r="D64" i="5" s="1"/>
  <c r="D117" i="5" s="1"/>
  <c r="D132" i="5" s="1"/>
  <c r="L37" i="5"/>
  <c r="L63" i="5" s="1"/>
  <c r="L64" i="5" s="1"/>
  <c r="L117" i="5" s="1"/>
  <c r="L132" i="5" s="1"/>
  <c r="AJ28" i="5"/>
  <c r="AJ33" i="5"/>
  <c r="K63" i="5"/>
  <c r="K64" i="5" s="1"/>
  <c r="K117" i="5" s="1"/>
  <c r="K132" i="5" s="1"/>
  <c r="AJ40" i="5"/>
  <c r="AJ42" i="5"/>
  <c r="V56" i="5"/>
  <c r="AG44" i="5"/>
  <c r="AD56" i="5"/>
  <c r="AJ49" i="5"/>
  <c r="AJ52" i="5"/>
  <c r="N137" i="5"/>
  <c r="AJ78" i="5"/>
  <c r="AG128" i="5"/>
  <c r="AJ29" i="7"/>
  <c r="AJ26" i="4"/>
  <c r="AC39" i="4"/>
  <c r="AC39" i="2" s="1"/>
  <c r="U39" i="4"/>
  <c r="AA39" i="4"/>
  <c r="AA39" i="2" s="1"/>
  <c r="Z39" i="4"/>
  <c r="Z39" i="2" s="1"/>
  <c r="AE39" i="4"/>
  <c r="AE39" i="2" s="1"/>
  <c r="V39" i="4"/>
  <c r="V39" i="2" s="1"/>
  <c r="AE56" i="4"/>
  <c r="AG50" i="4"/>
  <c r="AJ52" i="4"/>
  <c r="AG78" i="4"/>
  <c r="AJ85" i="4"/>
  <c r="O92" i="4"/>
  <c r="AJ98" i="4"/>
  <c r="AG100" i="4"/>
  <c r="AJ114" i="4"/>
  <c r="D116" i="4"/>
  <c r="N116" i="4" s="1"/>
  <c r="AB131" i="4"/>
  <c r="AG15" i="5"/>
  <c r="Y37" i="5"/>
  <c r="Y63" i="5" s="1"/>
  <c r="Y64" i="5" s="1"/>
  <c r="AJ26" i="5"/>
  <c r="N36" i="5"/>
  <c r="AJ41" i="5"/>
  <c r="AE56" i="5"/>
  <c r="AG46" i="5"/>
  <c r="AJ50" i="5"/>
  <c r="AF61" i="5"/>
  <c r="AJ82" i="5"/>
  <c r="AJ109" i="5"/>
  <c r="AG115" i="5"/>
  <c r="N122" i="5"/>
  <c r="N139" i="5"/>
  <c r="U130" i="4"/>
  <c r="AG130" i="4" s="1"/>
  <c r="AC130" i="4"/>
  <c r="AG125" i="4"/>
  <c r="AJ125" i="4" s="1"/>
  <c r="Z14" i="5"/>
  <c r="Z16" i="5" s="1"/>
  <c r="Z64" i="5" s="1"/>
  <c r="AJ24" i="5"/>
  <c r="E37" i="5"/>
  <c r="E63" i="5" s="1"/>
  <c r="M37" i="5"/>
  <c r="M63" i="5" s="1"/>
  <c r="M64" i="5" s="1"/>
  <c r="M117" i="5" s="1"/>
  <c r="M132" i="5" s="1"/>
  <c r="U56" i="5"/>
  <c r="AC56" i="5"/>
  <c r="AG80" i="5"/>
  <c r="AJ80" i="5" s="1"/>
  <c r="AJ91" i="5"/>
  <c r="AG92" i="5"/>
  <c r="AJ92" i="5" s="1"/>
  <c r="AJ99" i="5"/>
  <c r="AG100" i="5"/>
  <c r="AJ107" i="5"/>
  <c r="AG108" i="5"/>
  <c r="AJ108" i="5" s="1"/>
  <c r="AG126" i="5"/>
  <c r="AJ15" i="6"/>
  <c r="N27" i="6"/>
  <c r="AJ60" i="6"/>
  <c r="W130" i="6"/>
  <c r="AE130" i="6"/>
  <c r="W61" i="7"/>
  <c r="AG58" i="7"/>
  <c r="AJ58" i="7" s="1"/>
  <c r="AG14" i="6"/>
  <c r="U16" i="6"/>
  <c r="Y61" i="6"/>
  <c r="AG58" i="6"/>
  <c r="G64" i="6"/>
  <c r="AJ36" i="6"/>
  <c r="E91" i="13"/>
  <c r="V131" i="6"/>
  <c r="E37" i="7"/>
  <c r="E63" i="7" s="1"/>
  <c r="N27" i="7"/>
  <c r="Z142" i="7"/>
  <c r="AJ44" i="6"/>
  <c r="AJ52" i="6"/>
  <c r="N137" i="6"/>
  <c r="N55" i="6"/>
  <c r="B56" i="6"/>
  <c r="N56" i="6" s="1"/>
  <c r="AJ71" i="6"/>
  <c r="W131" i="6"/>
  <c r="AJ100" i="7"/>
  <c r="AJ25" i="4"/>
  <c r="O31" i="4"/>
  <c r="AJ46" i="4"/>
  <c r="AJ59" i="4"/>
  <c r="AG80" i="4"/>
  <c r="AJ80" i="4" s="1"/>
  <c r="AJ84" i="4"/>
  <c r="AJ95" i="4"/>
  <c r="AJ111" i="4"/>
  <c r="AG124" i="4"/>
  <c r="H142" i="4"/>
  <c r="E64" i="5"/>
  <c r="E117" i="5" s="1"/>
  <c r="E132" i="5" s="1"/>
  <c r="N140" i="5"/>
  <c r="AJ35" i="5"/>
  <c r="AG39" i="5"/>
  <c r="AG45" i="5"/>
  <c r="AJ45" i="5" s="1"/>
  <c r="AG48" i="5"/>
  <c r="AA130" i="5"/>
  <c r="AA131" i="5" s="1"/>
  <c r="H63" i="6"/>
  <c r="H64" i="6" s="1"/>
  <c r="H117" i="6" s="1"/>
  <c r="H132" i="6" s="1"/>
  <c r="AJ58" i="6"/>
  <c r="AG104" i="6"/>
  <c r="AB40" i="4"/>
  <c r="AB40" i="2" s="1"/>
  <c r="AG40" i="2" s="1"/>
  <c r="O40" i="4"/>
  <c r="AC40" i="4"/>
  <c r="AC40" i="2" s="1"/>
  <c r="AG44" i="4"/>
  <c r="AG93" i="4"/>
  <c r="AG109" i="4"/>
  <c r="C131" i="4"/>
  <c r="N131" i="4" s="1"/>
  <c r="O131" i="4" s="1"/>
  <c r="K131" i="4"/>
  <c r="I142" i="4"/>
  <c r="E142" i="4"/>
  <c r="M142" i="4"/>
  <c r="AG19" i="5"/>
  <c r="AJ19" i="5" s="1"/>
  <c r="X27" i="5"/>
  <c r="X37" i="5" s="1"/>
  <c r="X63" i="5" s="1"/>
  <c r="AF27" i="5"/>
  <c r="AF37" i="5" s="1"/>
  <c r="AF63" i="5" s="1"/>
  <c r="AF64" i="5" s="1"/>
  <c r="C63" i="5"/>
  <c r="C64" i="5" s="1"/>
  <c r="C117" i="5" s="1"/>
  <c r="C132" i="5" s="1"/>
  <c r="AG38" i="5"/>
  <c r="AJ46" i="5"/>
  <c r="AG47" i="5"/>
  <c r="N55" i="5"/>
  <c r="AG72" i="5"/>
  <c r="AJ76" i="5"/>
  <c r="AJ85" i="5"/>
  <c r="AJ95" i="5"/>
  <c r="AJ103" i="5"/>
  <c r="AJ111" i="5"/>
  <c r="V131" i="5"/>
  <c r="AB130" i="5"/>
  <c r="AB131" i="5" s="1"/>
  <c r="AG125" i="5"/>
  <c r="AJ129" i="5"/>
  <c r="D142" i="5"/>
  <c r="L142" i="5"/>
  <c r="N14" i="6"/>
  <c r="B16" i="6"/>
  <c r="D64" i="6"/>
  <c r="D117" i="6" s="1"/>
  <c r="D132" i="6" s="1"/>
  <c r="AJ42" i="6"/>
  <c r="AJ48" i="6"/>
  <c r="AJ15" i="7"/>
  <c r="W37" i="7"/>
  <c r="AE37" i="7"/>
  <c r="F64" i="5"/>
  <c r="F117" i="5" s="1"/>
  <c r="F132" i="5" s="1"/>
  <c r="G63" i="5"/>
  <c r="G64" i="5" s="1"/>
  <c r="G117" i="5" s="1"/>
  <c r="G132" i="5" s="1"/>
  <c r="AG60" i="5"/>
  <c r="AJ74" i="5"/>
  <c r="AG89" i="5"/>
  <c r="AJ89" i="5" s="1"/>
  <c r="AG97" i="5"/>
  <c r="AG105" i="5"/>
  <c r="AG113" i="5"/>
  <c r="W131" i="5"/>
  <c r="U130" i="5"/>
  <c r="AG124" i="5"/>
  <c r="AC130" i="5"/>
  <c r="AC131" i="5" s="1"/>
  <c r="AG25" i="6"/>
  <c r="AJ25" i="6" s="1"/>
  <c r="D63" i="6"/>
  <c r="L63" i="6"/>
  <c r="L64" i="6" s="1"/>
  <c r="L117" i="6" s="1"/>
  <c r="L132" i="6" s="1"/>
  <c r="AG29" i="6"/>
  <c r="AG103" i="6"/>
  <c r="Y122" i="5"/>
  <c r="Y131" i="5" s="1"/>
  <c r="X131" i="5"/>
  <c r="AF131" i="5"/>
  <c r="AE131" i="5"/>
  <c r="C142" i="5"/>
  <c r="AJ26" i="6"/>
  <c r="M63" i="6"/>
  <c r="N139" i="6"/>
  <c r="AJ34" i="6"/>
  <c r="AJ38" i="6"/>
  <c r="AG41" i="6"/>
  <c r="U56" i="6"/>
  <c r="AC56" i="6"/>
  <c r="AG72" i="6"/>
  <c r="AG80" i="6"/>
  <c r="AG83" i="6"/>
  <c r="AJ84" i="6"/>
  <c r="AJ89" i="6"/>
  <c r="AG95" i="6"/>
  <c r="AG112" i="6"/>
  <c r="V130" i="6"/>
  <c r="AD130" i="6"/>
  <c r="U16" i="7"/>
  <c r="V37" i="7"/>
  <c r="AJ21" i="7"/>
  <c r="AG22" i="7"/>
  <c r="AC37" i="7"/>
  <c r="AJ35" i="7"/>
  <c r="N140" i="7"/>
  <c r="AG59" i="7"/>
  <c r="AG62" i="7"/>
  <c r="AG91" i="7"/>
  <c r="AJ112" i="7"/>
  <c r="Y14" i="7"/>
  <c r="Y16" i="7" s="1"/>
  <c r="H64" i="7"/>
  <c r="H117" i="7" s="1"/>
  <c r="H132" i="7" s="1"/>
  <c r="AF63" i="7"/>
  <c r="AG21" i="7"/>
  <c r="AJ25" i="7"/>
  <c r="AJ42" i="7"/>
  <c r="AG47" i="7"/>
  <c r="AJ79" i="7"/>
  <c r="AG80" i="7"/>
  <c r="AJ103" i="7"/>
  <c r="AJ110" i="7"/>
  <c r="AG124" i="7"/>
  <c r="U130" i="7"/>
  <c r="AC130" i="7"/>
  <c r="AJ129" i="7"/>
  <c r="AJ111" i="7"/>
  <c r="G142" i="5"/>
  <c r="I64" i="6"/>
  <c r="I117" i="6" s="1"/>
  <c r="I132" i="6" s="1"/>
  <c r="AG28" i="6"/>
  <c r="AG60" i="6"/>
  <c r="AG70" i="6"/>
  <c r="AG86" i="6"/>
  <c r="AG91" i="6"/>
  <c r="AG97" i="6"/>
  <c r="AG121" i="6"/>
  <c r="AA14" i="7"/>
  <c r="AA16" i="7" s="1"/>
  <c r="AJ41" i="7"/>
  <c r="X61" i="7"/>
  <c r="X63" i="7" s="1"/>
  <c r="X64" i="7" s="1"/>
  <c r="X117" i="7" s="1"/>
  <c r="X132" i="7" s="1"/>
  <c r="AJ83" i="7"/>
  <c r="N116" i="7"/>
  <c r="H142" i="5"/>
  <c r="F64" i="6"/>
  <c r="F117" i="6" s="1"/>
  <c r="F132" i="6" s="1"/>
  <c r="W27" i="6"/>
  <c r="AE27" i="6"/>
  <c r="AJ29" i="6"/>
  <c r="AG46" i="6"/>
  <c r="AA56" i="6"/>
  <c r="AJ53" i="6"/>
  <c r="AJ70" i="6"/>
  <c r="AJ72" i="6"/>
  <c r="AB87" i="6"/>
  <c r="AG88" i="6"/>
  <c r="AG99" i="6"/>
  <c r="AB16" i="7"/>
  <c r="D64" i="7"/>
  <c r="D117" i="7" s="1"/>
  <c r="D132" i="7" s="1"/>
  <c r="AF64" i="7"/>
  <c r="B63" i="7"/>
  <c r="Y56" i="7"/>
  <c r="Y63" i="7" s="1"/>
  <c r="AG44" i="7"/>
  <c r="AJ72" i="7"/>
  <c r="AG94" i="7"/>
  <c r="E116" i="6"/>
  <c r="N116" i="6" s="1"/>
  <c r="U87" i="6"/>
  <c r="AG82" i="6"/>
  <c r="AG96" i="6"/>
  <c r="AG107" i="6"/>
  <c r="AG113" i="6"/>
  <c r="Z131" i="6"/>
  <c r="B131" i="6"/>
  <c r="N131" i="6" s="1"/>
  <c r="N122" i="6"/>
  <c r="N130" i="6"/>
  <c r="AC16" i="7"/>
  <c r="N142" i="7"/>
  <c r="C63" i="7"/>
  <c r="C64" i="7" s="1"/>
  <c r="C117" i="7" s="1"/>
  <c r="C132" i="7" s="1"/>
  <c r="AJ102" i="7"/>
  <c r="F43" i="11"/>
  <c r="F27" i="11"/>
  <c r="S26" i="11"/>
  <c r="N43" i="11"/>
  <c r="N27" i="11"/>
  <c r="E64" i="11"/>
  <c r="E48" i="11"/>
  <c r="M48" i="11"/>
  <c r="M64" i="11"/>
  <c r="AG36" i="7"/>
  <c r="AG71" i="7"/>
  <c r="AJ71" i="7" s="1"/>
  <c r="AG79" i="7"/>
  <c r="V87" i="7"/>
  <c r="V116" i="7" s="1"/>
  <c r="AD87" i="7"/>
  <c r="AJ109" i="7"/>
  <c r="N122" i="7"/>
  <c r="E142" i="7"/>
  <c r="M142" i="7"/>
  <c r="AA142" i="7"/>
  <c r="AJ70" i="5"/>
  <c r="I142" i="5"/>
  <c r="AA16" i="6"/>
  <c r="AG21" i="6"/>
  <c r="AJ21" i="6" s="1"/>
  <c r="K63" i="6"/>
  <c r="K64" i="6" s="1"/>
  <c r="K117" i="6" s="1"/>
  <c r="K132" i="6" s="1"/>
  <c r="AG40" i="6"/>
  <c r="AG49" i="6"/>
  <c r="AJ62" i="6"/>
  <c r="W87" i="6"/>
  <c r="AE87" i="6"/>
  <c r="AG94" i="6"/>
  <c r="AG102" i="6"/>
  <c r="AG110" i="6"/>
  <c r="AG120" i="6"/>
  <c r="N14" i="7"/>
  <c r="Z37" i="7"/>
  <c r="Z63" i="7" s="1"/>
  <c r="Z64" i="7" s="1"/>
  <c r="F37" i="7"/>
  <c r="F63" i="7" s="1"/>
  <c r="AG137" i="7"/>
  <c r="AJ60" i="7"/>
  <c r="AB76" i="7"/>
  <c r="AB76" i="2" s="1"/>
  <c r="AA76" i="7"/>
  <c r="AA116" i="7" s="1"/>
  <c r="Z76" i="7"/>
  <c r="Z76" i="2" s="1"/>
  <c r="AC76" i="7"/>
  <c r="AC76" i="2" s="1"/>
  <c r="AF76" i="7"/>
  <c r="AF76" i="2" s="1"/>
  <c r="W87" i="7"/>
  <c r="W116" i="7" s="1"/>
  <c r="AE87" i="7"/>
  <c r="AG121" i="7"/>
  <c r="AG122" i="7"/>
  <c r="AG126" i="7"/>
  <c r="AG128" i="7"/>
  <c r="AJ128" i="7" s="1"/>
  <c r="AB142" i="7"/>
  <c r="AG93" i="6"/>
  <c r="AJ100" i="6"/>
  <c r="AG101" i="6"/>
  <c r="AG109" i="6"/>
  <c r="AD131" i="6"/>
  <c r="AG126" i="6"/>
  <c r="AJ126" i="6" s="1"/>
  <c r="H142" i="6"/>
  <c r="AG12" i="7"/>
  <c r="L64" i="7"/>
  <c r="L117" i="7" s="1"/>
  <c r="L132" i="7" s="1"/>
  <c r="AA37" i="7"/>
  <c r="AA63" i="7" s="1"/>
  <c r="G37" i="7"/>
  <c r="G63" i="7" s="1"/>
  <c r="G64" i="7" s="1"/>
  <c r="G117" i="7" s="1"/>
  <c r="G132" i="7" s="1"/>
  <c r="AJ28" i="7"/>
  <c r="AJ44" i="7"/>
  <c r="U56" i="7"/>
  <c r="AC56" i="7"/>
  <c r="AJ52" i="7"/>
  <c r="AG70" i="7"/>
  <c r="U138" i="7"/>
  <c r="U142" i="7" s="1"/>
  <c r="U73" i="7"/>
  <c r="AC138" i="7"/>
  <c r="AC142" i="7" s="1"/>
  <c r="AC73" i="7"/>
  <c r="AC116" i="7" s="1"/>
  <c r="AJ88" i="7"/>
  <c r="AG93" i="7"/>
  <c r="AJ104" i="7"/>
  <c r="AG109" i="7"/>
  <c r="V131" i="7"/>
  <c r="P79" i="9"/>
  <c r="AG12" i="6"/>
  <c r="AG20" i="6"/>
  <c r="AJ20" i="6" s="1"/>
  <c r="W56" i="6"/>
  <c r="AE56" i="6"/>
  <c r="N73" i="6"/>
  <c r="AE131" i="6"/>
  <c r="AA130" i="6"/>
  <c r="AA131" i="6" s="1"/>
  <c r="AG125" i="6"/>
  <c r="AG129" i="6"/>
  <c r="I142" i="6"/>
  <c r="AB37" i="7"/>
  <c r="AB63" i="7" s="1"/>
  <c r="AG24" i="7"/>
  <c r="AG27" i="7"/>
  <c r="AJ30" i="7"/>
  <c r="AJ33" i="7"/>
  <c r="K63" i="7"/>
  <c r="K64" i="7" s="1"/>
  <c r="K117" i="7" s="1"/>
  <c r="K132" i="7" s="1"/>
  <c r="AG40" i="7"/>
  <c r="AG49" i="7"/>
  <c r="N73" i="7"/>
  <c r="AD73" i="7"/>
  <c r="AD116" i="7" s="1"/>
  <c r="Y87" i="7"/>
  <c r="Y116" i="7" s="1"/>
  <c r="AG82" i="7"/>
  <c r="AG86" i="7"/>
  <c r="AG92" i="7"/>
  <c r="AG95" i="7"/>
  <c r="AJ95" i="7" s="1"/>
  <c r="AJ98" i="7"/>
  <c r="O103" i="7"/>
  <c r="AG108" i="7"/>
  <c r="AG111" i="7"/>
  <c r="AG120" i="7"/>
  <c r="I131" i="7"/>
  <c r="N131" i="7" s="1"/>
  <c r="O131" i="7" s="1"/>
  <c r="AJ31" i="5"/>
  <c r="AJ59" i="5"/>
  <c r="B63" i="5"/>
  <c r="N63" i="5" s="1"/>
  <c r="AJ77" i="5"/>
  <c r="AJ86" i="5"/>
  <c r="AJ90" i="5"/>
  <c r="AJ98" i="5"/>
  <c r="AJ114" i="5"/>
  <c r="AG24" i="6"/>
  <c r="AJ35" i="6"/>
  <c r="N37" i="6"/>
  <c r="B63" i="6"/>
  <c r="AG38" i="6"/>
  <c r="AG47" i="6"/>
  <c r="V61" i="6"/>
  <c r="AG61" i="6" s="1"/>
  <c r="AD61" i="6"/>
  <c r="G116" i="6"/>
  <c r="AG78" i="6"/>
  <c r="AG92" i="6"/>
  <c r="AJ92" i="6" s="1"/>
  <c r="AG100" i="6"/>
  <c r="AG108" i="6"/>
  <c r="X131" i="6"/>
  <c r="AF131" i="6"/>
  <c r="AB130" i="6"/>
  <c r="AB131" i="6" s="1"/>
  <c r="AJ128" i="6"/>
  <c r="B142" i="6"/>
  <c r="N140" i="6"/>
  <c r="E64" i="7"/>
  <c r="E117" i="7" s="1"/>
  <c r="E132" i="7" s="1"/>
  <c r="M64" i="7"/>
  <c r="M117" i="7" s="1"/>
  <c r="M132" i="7" s="1"/>
  <c r="N16" i="7"/>
  <c r="AG19" i="7"/>
  <c r="AJ19" i="7" s="1"/>
  <c r="AJ34" i="7"/>
  <c r="U37" i="7"/>
  <c r="AJ38" i="7"/>
  <c r="AG39" i="7"/>
  <c r="V56" i="7"/>
  <c r="AD56" i="7"/>
  <c r="AD63" i="7" s="1"/>
  <c r="AD64" i="7" s="1"/>
  <c r="AD117" i="7" s="1"/>
  <c r="AD132" i="7" s="1"/>
  <c r="AG48" i="7"/>
  <c r="AJ53" i="7"/>
  <c r="N55" i="7"/>
  <c r="B56" i="7"/>
  <c r="N56" i="7" s="1"/>
  <c r="U61" i="7"/>
  <c r="AG61" i="7" s="1"/>
  <c r="AC61" i="7"/>
  <c r="C116" i="7"/>
  <c r="K116" i="7"/>
  <c r="AE73" i="7"/>
  <c r="O75" i="7"/>
  <c r="AG77" i="7"/>
  <c r="X87" i="7"/>
  <c r="X116" i="7" s="1"/>
  <c r="AJ91" i="7"/>
  <c r="AG98" i="7"/>
  <c r="AJ101" i="7"/>
  <c r="AJ107" i="7"/>
  <c r="AG114" i="7"/>
  <c r="AC131" i="7"/>
  <c r="Z130" i="7"/>
  <c r="Z131" i="7" s="1"/>
  <c r="AJ125" i="7"/>
  <c r="W142" i="7"/>
  <c r="AE142" i="7"/>
  <c r="A76" i="8"/>
  <c r="AA41" i="4"/>
  <c r="E64" i="6"/>
  <c r="M64" i="6"/>
  <c r="M117" i="6" s="1"/>
  <c r="M132" i="6" s="1"/>
  <c r="AG19" i="6"/>
  <c r="C63" i="6"/>
  <c r="C64" i="6" s="1"/>
  <c r="C117" i="6" s="1"/>
  <c r="C132" i="6" s="1"/>
  <c r="AG44" i="6"/>
  <c r="AJ46" i="6"/>
  <c r="W61" i="6"/>
  <c r="AE61" i="6"/>
  <c r="E88" i="13"/>
  <c r="AJ91" i="6"/>
  <c r="AJ99" i="6"/>
  <c r="AJ107" i="6"/>
  <c r="AJ115" i="6"/>
  <c r="U122" i="6"/>
  <c r="U130" i="6"/>
  <c r="AG124" i="6"/>
  <c r="AC130" i="6"/>
  <c r="AC131" i="6" s="1"/>
  <c r="AG128" i="6"/>
  <c r="F64" i="7"/>
  <c r="F117" i="7" s="1"/>
  <c r="F132" i="7" s="1"/>
  <c r="W56" i="7"/>
  <c r="AE56" i="7"/>
  <c r="AF73" i="7"/>
  <c r="AF116" i="7" s="1"/>
  <c r="X76" i="7"/>
  <c r="AJ84" i="7"/>
  <c r="O97" i="7"/>
  <c r="O113" i="7"/>
  <c r="AD131" i="7"/>
  <c r="AA130" i="7"/>
  <c r="AA131" i="7" s="1"/>
  <c r="O129" i="7"/>
  <c r="Y142" i="7"/>
  <c r="B142" i="7"/>
  <c r="J142" i="7"/>
  <c r="AF142" i="7"/>
  <c r="E27" i="11"/>
  <c r="E43" i="11"/>
  <c r="M27" i="11"/>
  <c r="M43" i="11"/>
  <c r="D64" i="11"/>
  <c r="D48" i="11"/>
  <c r="L48" i="11"/>
  <c r="L64" i="11"/>
  <c r="H112" i="9"/>
  <c r="F112" i="9"/>
  <c r="G112" i="9" s="1"/>
  <c r="H110" i="9"/>
  <c r="I110" i="9" s="1"/>
  <c r="H105" i="9"/>
  <c r="I105" i="9" s="1"/>
  <c r="F111" i="9"/>
  <c r="H109" i="9"/>
  <c r="I109" i="9" s="1"/>
  <c r="H108" i="9"/>
  <c r="I108" i="9" s="1"/>
  <c r="H107" i="9"/>
  <c r="H104" i="9"/>
  <c r="I104" i="9" s="1"/>
  <c r="F110" i="9"/>
  <c r="G110" i="9" s="1"/>
  <c r="F107" i="9"/>
  <c r="G107" i="9" s="1"/>
  <c r="F106" i="9"/>
  <c r="F105" i="9"/>
  <c r="H103" i="9"/>
  <c r="I103" i="9" s="1"/>
  <c r="D91" i="9"/>
  <c r="D92" i="9" s="1"/>
  <c r="H192" i="9"/>
  <c r="H78" i="9"/>
  <c r="H163" i="9"/>
  <c r="P192" i="9"/>
  <c r="P78" i="9"/>
  <c r="D70" i="9"/>
  <c r="E70" i="9" s="1"/>
  <c r="D44" i="9"/>
  <c r="E44" i="9" s="1"/>
  <c r="N52" i="9"/>
  <c r="M52" i="9"/>
  <c r="L52" i="9"/>
  <c r="J52" i="9"/>
  <c r="O52" i="9"/>
  <c r="G52" i="9"/>
  <c r="M33" i="9"/>
  <c r="H35" i="9"/>
  <c r="H82" i="9"/>
  <c r="W22" i="4" s="1"/>
  <c r="W22" i="2" s="1"/>
  <c r="Q52" i="9"/>
  <c r="P56" i="9"/>
  <c r="I64" i="9"/>
  <c r="P65" i="9"/>
  <c r="I107" i="9"/>
  <c r="B160" i="9"/>
  <c r="B159" i="9"/>
  <c r="I75" i="10"/>
  <c r="I49" i="10"/>
  <c r="I62" i="10"/>
  <c r="I37" i="10"/>
  <c r="Q75" i="10"/>
  <c r="Q49" i="10"/>
  <c r="Q37" i="10"/>
  <c r="I39" i="10" a="1"/>
  <c r="I39" i="10" s="1"/>
  <c r="I29" i="10" a="1"/>
  <c r="I29" i="10" s="1"/>
  <c r="I34" i="10" s="1"/>
  <c r="Q29" i="10" a="1"/>
  <c r="Q29" i="10" s="1"/>
  <c r="Q34" i="10" s="1"/>
  <c r="Q62" i="10"/>
  <c r="E71" i="9"/>
  <c r="N53" i="9"/>
  <c r="M53" i="9"/>
  <c r="L53" i="9"/>
  <c r="J53" i="9"/>
  <c r="O53" i="9"/>
  <c r="N33" i="9"/>
  <c r="N84" i="9" s="1"/>
  <c r="I35" i="9"/>
  <c r="K64" i="9"/>
  <c r="Q65" i="9"/>
  <c r="E107" i="9"/>
  <c r="C161" i="9"/>
  <c r="C159" i="9"/>
  <c r="D223" i="9"/>
  <c r="I22" i="10"/>
  <c r="I23" i="10"/>
  <c r="R38" i="10"/>
  <c r="G43" i="11"/>
  <c r="G27" i="11"/>
  <c r="O43" i="11"/>
  <c r="O27" i="11"/>
  <c r="N48" i="11"/>
  <c r="N64" i="11"/>
  <c r="N54" i="9"/>
  <c r="M54" i="9"/>
  <c r="L54" i="9"/>
  <c r="J54" i="9"/>
  <c r="O54" i="9"/>
  <c r="O33" i="9"/>
  <c r="J35" i="9"/>
  <c r="P64" i="9"/>
  <c r="F113" i="9"/>
  <c r="E113" i="9"/>
  <c r="H113" i="9"/>
  <c r="H115" i="9"/>
  <c r="F115" i="9"/>
  <c r="E115" i="9"/>
  <c r="G223" i="9"/>
  <c r="Q55" i="10"/>
  <c r="Q59" i="10" s="1"/>
  <c r="H142" i="7"/>
  <c r="V142" i="7"/>
  <c r="AD142" i="7"/>
  <c r="P43" i="11"/>
  <c r="P27" i="11"/>
  <c r="N55" i="9"/>
  <c r="M55" i="9"/>
  <c r="L55" i="9"/>
  <c r="R55" i="9" s="1"/>
  <c r="J55" i="9"/>
  <c r="O55" i="9"/>
  <c r="Q64" i="9"/>
  <c r="H66" i="9"/>
  <c r="P74" i="9"/>
  <c r="G106" i="9"/>
  <c r="L76" i="10"/>
  <c r="L77" i="10"/>
  <c r="C57" i="10"/>
  <c r="C58" i="10"/>
  <c r="Q43" i="11"/>
  <c r="Q27" i="11"/>
  <c r="M35" i="9"/>
  <c r="L35" i="9"/>
  <c r="K35" i="9"/>
  <c r="N35" i="9"/>
  <c r="F35" i="9"/>
  <c r="N56" i="9"/>
  <c r="M56" i="9"/>
  <c r="L56" i="9"/>
  <c r="O56" i="9"/>
  <c r="K33" i="9"/>
  <c r="J33" i="9"/>
  <c r="Q33" i="9"/>
  <c r="I33" i="9"/>
  <c r="L33" i="9"/>
  <c r="L84" i="9" s="1"/>
  <c r="P35" i="9"/>
  <c r="P84" i="9" s="1"/>
  <c r="R53" i="9"/>
  <c r="R56" i="9"/>
  <c r="R62" i="9"/>
  <c r="I66" i="9"/>
  <c r="P73" i="9"/>
  <c r="E106" i="9"/>
  <c r="I111" i="9"/>
  <c r="G111" i="9"/>
  <c r="E111" i="9"/>
  <c r="I115" i="9"/>
  <c r="F161" i="9"/>
  <c r="F160" i="9"/>
  <c r="N160" i="9"/>
  <c r="N161" i="9"/>
  <c r="R150" i="9"/>
  <c r="F156" i="9"/>
  <c r="D167" i="9" s="1"/>
  <c r="E167" i="9" s="1"/>
  <c r="F152" i="9"/>
  <c r="F159" i="9" s="1"/>
  <c r="N221" i="9"/>
  <c r="N153" i="9"/>
  <c r="F154" i="9"/>
  <c r="R151" i="9"/>
  <c r="F157" i="9"/>
  <c r="D180" i="9" s="1"/>
  <c r="E180" i="9" s="1"/>
  <c r="N222" i="9"/>
  <c r="G161" i="9"/>
  <c r="G160" i="9"/>
  <c r="H53" i="10"/>
  <c r="H55" i="10" s="1"/>
  <c r="H59" i="10" s="1"/>
  <c r="P53" i="10"/>
  <c r="P55" i="10" s="1"/>
  <c r="P59" i="10" s="1"/>
  <c r="E92" i="13"/>
  <c r="Z73" i="7"/>
  <c r="Z116" i="7" s="1"/>
  <c r="N36" i="9"/>
  <c r="F36" i="9"/>
  <c r="M36" i="9"/>
  <c r="L36" i="9"/>
  <c r="O36" i="9"/>
  <c r="G36" i="9"/>
  <c r="M192" i="9"/>
  <c r="M163" i="9"/>
  <c r="M78" i="9"/>
  <c r="D67" i="9"/>
  <c r="E67" i="9" s="1"/>
  <c r="D41" i="9"/>
  <c r="E41" i="9" s="1"/>
  <c r="D75" i="9"/>
  <c r="E75" i="9" s="1"/>
  <c r="Q75" i="9" s="1"/>
  <c r="D49" i="9"/>
  <c r="E49" i="9" s="1"/>
  <c r="Q49" i="9" s="1"/>
  <c r="R49" i="9" s="1"/>
  <c r="N57" i="9"/>
  <c r="M57" i="9"/>
  <c r="L57" i="9"/>
  <c r="R57" i="9" s="1"/>
  <c r="O57" i="9"/>
  <c r="F33" i="9"/>
  <c r="Q35" i="9"/>
  <c r="Q36" i="9"/>
  <c r="I52" i="9"/>
  <c r="I53" i="9"/>
  <c r="I54" i="9"/>
  <c r="H65" i="9"/>
  <c r="K66" i="9"/>
  <c r="P72" i="9"/>
  <c r="H102" i="9"/>
  <c r="I102" i="9" s="1"/>
  <c r="J160" i="9"/>
  <c r="J161" i="9"/>
  <c r="B53" i="10"/>
  <c r="R51" i="10"/>
  <c r="S51" i="10"/>
  <c r="I53" i="10"/>
  <c r="AJ45" i="6"/>
  <c r="AJ59" i="6"/>
  <c r="AJ77" i="6"/>
  <c r="AJ86" i="6"/>
  <c r="AJ90" i="6"/>
  <c r="AJ98" i="6"/>
  <c r="AJ106" i="6"/>
  <c r="AJ114" i="6"/>
  <c r="AJ31" i="7"/>
  <c r="AJ45" i="7"/>
  <c r="AJ59" i="7"/>
  <c r="AJ75" i="7"/>
  <c r="AJ85" i="7"/>
  <c r="AJ89" i="7"/>
  <c r="AJ97" i="7"/>
  <c r="AJ105" i="7"/>
  <c r="AJ113" i="7"/>
  <c r="N130" i="7"/>
  <c r="AG139" i="7"/>
  <c r="B64" i="11"/>
  <c r="B48" i="11"/>
  <c r="B49" i="11" s="1" a="1"/>
  <c r="B49" i="11" s="1"/>
  <c r="R47" i="11"/>
  <c r="J48" i="11"/>
  <c r="J64" i="11"/>
  <c r="F192" i="9"/>
  <c r="F78" i="9"/>
  <c r="F163" i="9"/>
  <c r="N163" i="9"/>
  <c r="N78" i="9"/>
  <c r="D68" i="9"/>
  <c r="E68" i="9" s="1"/>
  <c r="D42" i="9"/>
  <c r="E42" i="9" s="1"/>
  <c r="R29" i="9"/>
  <c r="B121" i="9" s="1"/>
  <c r="N58" i="9"/>
  <c r="M58" i="9"/>
  <c r="O58" i="9"/>
  <c r="G33" i="9"/>
  <c r="K52" i="9"/>
  <c r="K53" i="9"/>
  <c r="K54" i="9"/>
  <c r="K55" i="9"/>
  <c r="R58" i="9"/>
  <c r="I65" i="9"/>
  <c r="P66" i="9"/>
  <c r="C94" i="9"/>
  <c r="C95" i="9" s="1"/>
  <c r="C96" i="9" s="1"/>
  <c r="H101" i="9"/>
  <c r="G105" i="9"/>
  <c r="H114" i="9"/>
  <c r="F114" i="9"/>
  <c r="G114" i="9" s="1"/>
  <c r="E114" i="9"/>
  <c r="F116" i="9"/>
  <c r="G116" i="9" s="1"/>
  <c r="H116" i="9"/>
  <c r="I116" i="9" s="1"/>
  <c r="E116" i="9"/>
  <c r="AJ70" i="7"/>
  <c r="AB73" i="7"/>
  <c r="AB116" i="7" s="1"/>
  <c r="D27" i="11"/>
  <c r="D43" i="11"/>
  <c r="L27" i="11"/>
  <c r="L43" i="11"/>
  <c r="C64" i="11"/>
  <c r="C48" i="11"/>
  <c r="K64" i="11"/>
  <c r="K48" i="11"/>
  <c r="G192" i="9"/>
  <c r="G78" i="9"/>
  <c r="G163" i="9"/>
  <c r="O192" i="9"/>
  <c r="O78" i="9"/>
  <c r="O163" i="9"/>
  <c r="D69" i="9"/>
  <c r="E69" i="9" s="1"/>
  <c r="D43" i="9"/>
  <c r="E43" i="9" s="1"/>
  <c r="R30" i="9"/>
  <c r="D51" i="9"/>
  <c r="E51" i="9" s="1"/>
  <c r="N59" i="9"/>
  <c r="R59" i="9" s="1"/>
  <c r="O59" i="9"/>
  <c r="H33" i="9"/>
  <c r="G35" i="9"/>
  <c r="P52" i="9"/>
  <c r="P53" i="9"/>
  <c r="P54" i="9"/>
  <c r="P55" i="9"/>
  <c r="K56" i="9"/>
  <c r="Q59" i="9"/>
  <c r="R61" i="9"/>
  <c r="H64" i="9"/>
  <c r="K65" i="9"/>
  <c r="Q66" i="9"/>
  <c r="C27" i="11"/>
  <c r="C43" i="11"/>
  <c r="K27" i="11"/>
  <c r="K43" i="11"/>
  <c r="I64" i="11"/>
  <c r="I48" i="11"/>
  <c r="Q64" i="11"/>
  <c r="Q48" i="11"/>
  <c r="L163" i="9"/>
  <c r="L192" i="9"/>
  <c r="L79" i="9"/>
  <c r="M34" i="9"/>
  <c r="G64" i="9"/>
  <c r="O64" i="9"/>
  <c r="G65" i="9"/>
  <c r="O65" i="9"/>
  <c r="G66" i="9"/>
  <c r="O66" i="9"/>
  <c r="G67" i="9"/>
  <c r="O67" i="9"/>
  <c r="G68" i="9"/>
  <c r="O68" i="9"/>
  <c r="G69" i="9"/>
  <c r="O69" i="9"/>
  <c r="G70" i="9"/>
  <c r="O70" i="9"/>
  <c r="G71" i="9"/>
  <c r="O71" i="9"/>
  <c r="G72" i="9"/>
  <c r="O72" i="9"/>
  <c r="G73" i="9"/>
  <c r="O73" i="9"/>
  <c r="G74" i="9"/>
  <c r="O74" i="9"/>
  <c r="G75" i="9"/>
  <c r="O75" i="9"/>
  <c r="J78" i="9"/>
  <c r="F79" i="9"/>
  <c r="F102" i="9"/>
  <c r="G102" i="9" s="1"/>
  <c r="I112" i="9"/>
  <c r="I114" i="9"/>
  <c r="D153" i="9"/>
  <c r="D222" i="9"/>
  <c r="L222" i="9"/>
  <c r="D161" i="9"/>
  <c r="D160" i="9"/>
  <c r="K192" i="9"/>
  <c r="Q221" i="9"/>
  <c r="Q223" i="9" s="1"/>
  <c r="E22" i="10"/>
  <c r="L49" i="10"/>
  <c r="S52" i="10"/>
  <c r="G54" i="10"/>
  <c r="O54" i="10"/>
  <c r="M45" i="12"/>
  <c r="B71" i="12"/>
  <c r="B88" i="12"/>
  <c r="B62" i="12"/>
  <c r="B67" i="12"/>
  <c r="B75" i="12"/>
  <c r="J71" i="12"/>
  <c r="J84" i="12" s="1"/>
  <c r="J91" i="12" s="1"/>
  <c r="AC44" i="3" s="1"/>
  <c r="J75" i="12"/>
  <c r="J67" i="12"/>
  <c r="J62" i="12"/>
  <c r="J88" i="12"/>
  <c r="F43" i="12"/>
  <c r="F55" i="12"/>
  <c r="N40" i="12"/>
  <c r="I57" i="12"/>
  <c r="I43" i="12"/>
  <c r="E44" i="12"/>
  <c r="E56" i="12"/>
  <c r="Q22" i="10"/>
  <c r="J23" i="10"/>
  <c r="J22" i="10"/>
  <c r="J24" i="10" s="1"/>
  <c r="B49" i="10"/>
  <c r="B62" i="10"/>
  <c r="B37" i="10"/>
  <c r="J75" i="10"/>
  <c r="J49" i="10"/>
  <c r="J62" i="10"/>
  <c r="B39" i="10" a="1"/>
  <c r="B39" i="10" s="1"/>
  <c r="B29" i="10" a="1"/>
  <c r="B29" i="10" s="1"/>
  <c r="J29" i="10" a="1"/>
  <c r="J29" i="10" s="1"/>
  <c r="J34" i="10" s="1"/>
  <c r="B75" i="10"/>
  <c r="C5" i="11"/>
  <c r="B5" i="11"/>
  <c r="R9" i="11"/>
  <c r="S50" i="11"/>
  <c r="H161" i="9"/>
  <c r="H160" i="9"/>
  <c r="P161" i="9"/>
  <c r="P159" i="9"/>
  <c r="O221" i="9"/>
  <c r="O223" i="9" s="1"/>
  <c r="O153" i="9"/>
  <c r="O222" i="9"/>
  <c r="K160" i="9"/>
  <c r="G222" i="9"/>
  <c r="Q23" i="10"/>
  <c r="C49" i="10"/>
  <c r="C62" i="10"/>
  <c r="C37" i="10"/>
  <c r="C75" i="10"/>
  <c r="K49" i="10"/>
  <c r="K62" i="10"/>
  <c r="K37" i="10"/>
  <c r="K75" i="10"/>
  <c r="C39" i="10" a="1"/>
  <c r="C39" i="10" s="1"/>
  <c r="C29" i="10" a="1"/>
  <c r="C29" i="10" s="1"/>
  <c r="C34" i="10" s="1"/>
  <c r="K39" i="10" a="1"/>
  <c r="K39" i="10" s="1"/>
  <c r="K29" i="10" a="1"/>
  <c r="K29" i="10" s="1"/>
  <c r="K34" i="10" s="1"/>
  <c r="F55" i="10"/>
  <c r="F54" i="10"/>
  <c r="D56" i="10"/>
  <c r="J55" i="10"/>
  <c r="J59" i="10" s="1"/>
  <c r="E101" i="9"/>
  <c r="B117" i="9"/>
  <c r="I113" i="9"/>
  <c r="G115" i="9"/>
  <c r="H153" i="9"/>
  <c r="P153" i="9"/>
  <c r="H155" i="9"/>
  <c r="H222" i="9"/>
  <c r="H223" i="9" s="1"/>
  <c r="P155" i="9"/>
  <c r="P222" i="9"/>
  <c r="L22" i="10"/>
  <c r="L23" i="10"/>
  <c r="D62" i="10"/>
  <c r="D49" i="10"/>
  <c r="D75" i="10"/>
  <c r="D37" i="10"/>
  <c r="L62" i="10"/>
  <c r="L37" i="10"/>
  <c r="D39" i="10" a="1"/>
  <c r="D39" i="10" s="1"/>
  <c r="D29" i="10" a="1"/>
  <c r="D29" i="10" s="1"/>
  <c r="D34" i="10" s="1"/>
  <c r="S39" i="10"/>
  <c r="G66" i="12"/>
  <c r="K56" i="10"/>
  <c r="E60" i="10"/>
  <c r="E57" i="10"/>
  <c r="H43" i="11"/>
  <c r="H27" i="11"/>
  <c r="S29" i="11"/>
  <c r="S47" i="11"/>
  <c r="F64" i="11"/>
  <c r="I192" i="9"/>
  <c r="I163" i="9"/>
  <c r="J34" i="9"/>
  <c r="R34" i="9" s="1"/>
  <c r="D38" i="9"/>
  <c r="E38" i="9" s="1"/>
  <c r="D39" i="9"/>
  <c r="E39" i="9" s="1"/>
  <c r="D40" i="9"/>
  <c r="E40" i="9" s="1"/>
  <c r="D45" i="9"/>
  <c r="E45" i="9" s="1"/>
  <c r="D46" i="9"/>
  <c r="E46" i="9" s="1"/>
  <c r="D47" i="9"/>
  <c r="E47" i="9" s="1"/>
  <c r="D48" i="9"/>
  <c r="E48" i="9" s="1"/>
  <c r="L64" i="9"/>
  <c r="L82" i="9" s="1"/>
  <c r="AA22" i="4" s="1"/>
  <c r="AA22" i="2" s="1"/>
  <c r="L65" i="9"/>
  <c r="L66" i="9"/>
  <c r="L67" i="9"/>
  <c r="L68" i="9"/>
  <c r="L69" i="9"/>
  <c r="L70" i="9"/>
  <c r="L71" i="9"/>
  <c r="L72" i="9"/>
  <c r="L73" i="9"/>
  <c r="L74" i="9"/>
  <c r="L75" i="9"/>
  <c r="M161" i="9"/>
  <c r="M160" i="9"/>
  <c r="I160" i="9"/>
  <c r="I161" i="9"/>
  <c r="R20" i="10"/>
  <c r="E23" i="10"/>
  <c r="E24" i="10" s="1"/>
  <c r="E77" i="10"/>
  <c r="E76" i="10"/>
  <c r="N77" i="10"/>
  <c r="N76" i="10"/>
  <c r="M77" i="10"/>
  <c r="O79" i="10"/>
  <c r="O80" i="10" s="1"/>
  <c r="D66" i="11"/>
  <c r="D45" i="11"/>
  <c r="L66" i="11"/>
  <c r="L45" i="11"/>
  <c r="N47" i="12"/>
  <c r="I50" i="12"/>
  <c r="I56" i="12"/>
  <c r="M56" i="12"/>
  <c r="I43" i="11"/>
  <c r="I27" i="11"/>
  <c r="O64" i="11"/>
  <c r="O48" i="11"/>
  <c r="K34" i="9"/>
  <c r="M64" i="9"/>
  <c r="M65" i="9"/>
  <c r="M66" i="9"/>
  <c r="M67" i="9"/>
  <c r="M68" i="9"/>
  <c r="M69" i="9"/>
  <c r="M70" i="9"/>
  <c r="M71" i="9"/>
  <c r="M72" i="9"/>
  <c r="M73" i="9"/>
  <c r="M74" i="9"/>
  <c r="M75" i="9"/>
  <c r="M79" i="9"/>
  <c r="L160" i="9"/>
  <c r="L221" i="9"/>
  <c r="L223" i="9" s="1"/>
  <c r="C21" i="10"/>
  <c r="S20" i="10"/>
  <c r="F34" i="10"/>
  <c r="J37" i="10"/>
  <c r="I66" i="12"/>
  <c r="M56" i="10"/>
  <c r="M66" i="11"/>
  <c r="M45" i="11"/>
  <c r="L78" i="12"/>
  <c r="L46" i="12"/>
  <c r="L76" i="12" s="1"/>
  <c r="B43" i="11"/>
  <c r="B27" i="11"/>
  <c r="B28" i="11" s="1" a="1"/>
  <c r="B28" i="11" s="1"/>
  <c r="R26" i="11"/>
  <c r="J43" i="11"/>
  <c r="J27" i="11"/>
  <c r="H64" i="11"/>
  <c r="H48" i="11"/>
  <c r="P48" i="11"/>
  <c r="P64" i="11"/>
  <c r="F64" i="9"/>
  <c r="R64" i="9" s="1"/>
  <c r="N64" i="9"/>
  <c r="F65" i="9"/>
  <c r="R65" i="9" s="1"/>
  <c r="N65" i="9"/>
  <c r="F66" i="9"/>
  <c r="N66" i="9"/>
  <c r="F67" i="9"/>
  <c r="N67" i="9"/>
  <c r="F68" i="9"/>
  <c r="N68" i="9"/>
  <c r="F69" i="9"/>
  <c r="N69" i="9"/>
  <c r="F70" i="9"/>
  <c r="N70" i="9"/>
  <c r="F71" i="9"/>
  <c r="N71" i="9"/>
  <c r="F72" i="9"/>
  <c r="R72" i="9" s="1"/>
  <c r="N72" i="9"/>
  <c r="F73" i="9"/>
  <c r="R73" i="9" s="1"/>
  <c r="N73" i="9"/>
  <c r="F74" i="9"/>
  <c r="N74" i="9"/>
  <c r="F75" i="9"/>
  <c r="I78" i="9"/>
  <c r="Q78" i="9"/>
  <c r="N79" i="9"/>
  <c r="F101" i="9"/>
  <c r="H106" i="9"/>
  <c r="I106" i="9" s="1"/>
  <c r="F108" i="9"/>
  <c r="G108" i="9" s="1"/>
  <c r="E109" i="9"/>
  <c r="G113" i="9"/>
  <c r="L155" i="9"/>
  <c r="K161" i="9"/>
  <c r="J192" i="9"/>
  <c r="P221" i="9"/>
  <c r="D21" i="10"/>
  <c r="B21" i="10"/>
  <c r="K24" i="10"/>
  <c r="J66" i="12"/>
  <c r="N56" i="10"/>
  <c r="S65" i="10"/>
  <c r="F45" i="11"/>
  <c r="F66" i="11"/>
  <c r="N45" i="11"/>
  <c r="N66" i="11"/>
  <c r="S25" i="11"/>
  <c r="C56" i="12"/>
  <c r="C44" i="12"/>
  <c r="N42" i="12"/>
  <c r="K56" i="12"/>
  <c r="K58" i="12" s="1"/>
  <c r="K83" i="12" s="1"/>
  <c r="K89" i="12" s="1"/>
  <c r="K44" i="12"/>
  <c r="B54" i="12"/>
  <c r="H24" i="10"/>
  <c r="H76" i="10"/>
  <c r="H77" i="10"/>
  <c r="P76" i="10"/>
  <c r="P77" i="10"/>
  <c r="P37" i="10"/>
  <c r="E49" i="10"/>
  <c r="P49" i="10"/>
  <c r="H66" i="12"/>
  <c r="L56" i="10"/>
  <c r="R29" i="11"/>
  <c r="I63" i="12"/>
  <c r="H63" i="12"/>
  <c r="G63" i="12"/>
  <c r="K63" i="12"/>
  <c r="J63" i="12"/>
  <c r="F63" i="12"/>
  <c r="L63" i="12"/>
  <c r="M63" i="12"/>
  <c r="D63" i="12"/>
  <c r="B63" i="12"/>
  <c r="H67" i="13"/>
  <c r="H63" i="13"/>
  <c r="H59" i="13"/>
  <c r="H66" i="13"/>
  <c r="H62" i="13"/>
  <c r="H60" i="13"/>
  <c r="H65" i="13"/>
  <c r="H61" i="13"/>
  <c r="H64" i="13"/>
  <c r="M21" i="10"/>
  <c r="M29" i="10" a="1"/>
  <c r="M29" i="10" s="1"/>
  <c r="M34" i="10" s="1"/>
  <c r="M49" i="10"/>
  <c r="I54" i="10"/>
  <c r="Q54" i="10"/>
  <c r="H62" i="10"/>
  <c r="I61" i="13"/>
  <c r="B125" i="9"/>
  <c r="M153" i="9"/>
  <c r="M61" i="13"/>
  <c r="E61" i="13"/>
  <c r="L61" i="13"/>
  <c r="D61" i="13"/>
  <c r="M63" i="13"/>
  <c r="L62" i="13"/>
  <c r="E64" i="13"/>
  <c r="D63" i="13"/>
  <c r="C62" i="13"/>
  <c r="L63" i="13"/>
  <c r="D62" i="13"/>
  <c r="K63" i="13"/>
  <c r="F64" i="13"/>
  <c r="C59" i="13"/>
  <c r="L66" i="13"/>
  <c r="G64" i="13"/>
  <c r="K66" i="13"/>
  <c r="G61" i="13"/>
  <c r="F63" i="13"/>
  <c r="E63" i="13"/>
  <c r="K62" i="13"/>
  <c r="F59" i="13"/>
  <c r="D59" i="13"/>
  <c r="F21" i="10"/>
  <c r="N21" i="10"/>
  <c r="P21" i="10"/>
  <c r="H22" i="10"/>
  <c r="B54" i="10"/>
  <c r="J54" i="10"/>
  <c r="R52" i="10"/>
  <c r="N55" i="10"/>
  <c r="N59" i="10" s="1"/>
  <c r="C55" i="10"/>
  <c r="C59" i="10" s="1"/>
  <c r="C60" i="10" s="1"/>
  <c r="B64" i="13"/>
  <c r="B60" i="13"/>
  <c r="B67" i="13"/>
  <c r="B63" i="13"/>
  <c r="B59" i="13"/>
  <c r="B65" i="13"/>
  <c r="B62" i="13"/>
  <c r="B66" i="13"/>
  <c r="B61" i="13"/>
  <c r="J64" i="13"/>
  <c r="J60" i="13"/>
  <c r="J67" i="13"/>
  <c r="J63" i="13"/>
  <c r="J59" i="13"/>
  <c r="J61" i="13"/>
  <c r="J65" i="13"/>
  <c r="J62" i="13"/>
  <c r="J66" i="13"/>
  <c r="G21" i="10"/>
  <c r="O21" i="10"/>
  <c r="M37" i="10"/>
  <c r="R25" i="11"/>
  <c r="C63" i="12"/>
  <c r="N85" i="12"/>
  <c r="S69" i="11"/>
  <c r="C45" i="12"/>
  <c r="K45" i="12"/>
  <c r="N77" i="12"/>
  <c r="G55" i="13"/>
  <c r="G52" i="13"/>
  <c r="G56" i="13" s="1"/>
  <c r="C52" i="13"/>
  <c r="C56" i="13" s="1"/>
  <c r="K52" i="13"/>
  <c r="K56" i="13" s="1"/>
  <c r="T17" i="14"/>
  <c r="L17" i="14"/>
  <c r="AB17" i="14"/>
  <c r="O17" i="14"/>
  <c r="N17" i="14"/>
  <c r="S18" i="14"/>
  <c r="T20" i="14"/>
  <c r="L20" i="14"/>
  <c r="W20" i="14"/>
  <c r="O20" i="14"/>
  <c r="M20" i="14"/>
  <c r="AB20" i="14"/>
  <c r="Z37" i="14"/>
  <c r="Z25" i="15"/>
  <c r="D59" i="12"/>
  <c r="D60" i="12" s="1"/>
  <c r="D80" i="12" s="1"/>
  <c r="I75" i="12"/>
  <c r="I88" i="12"/>
  <c r="I67" i="12"/>
  <c r="I62" i="12"/>
  <c r="I71" i="12"/>
  <c r="I84" i="12" s="1"/>
  <c r="I91" i="12" s="1"/>
  <c r="AB44" i="3" s="1"/>
  <c r="E43" i="12"/>
  <c r="E45" i="12"/>
  <c r="M43" i="12"/>
  <c r="D56" i="12"/>
  <c r="D44" i="12"/>
  <c r="J56" i="12"/>
  <c r="E55" i="12"/>
  <c r="E58" i="12" s="1"/>
  <c r="E83" i="12" s="1"/>
  <c r="E89" i="12" s="1"/>
  <c r="L60" i="13"/>
  <c r="D60" i="13"/>
  <c r="M60" i="13"/>
  <c r="G60" i="13"/>
  <c r="F60" i="13"/>
  <c r="E60" i="13"/>
  <c r="E68" i="13" s="1"/>
  <c r="E67" i="13"/>
  <c r="D67" i="13"/>
  <c r="F67" i="13"/>
  <c r="L67" i="13"/>
  <c r="K67" i="13"/>
  <c r="M67" i="13"/>
  <c r="I67" i="13"/>
  <c r="I63" i="13"/>
  <c r="I59" i="13"/>
  <c r="I64" i="13"/>
  <c r="I60" i="13"/>
  <c r="I66" i="13"/>
  <c r="I65" i="13"/>
  <c r="I62" i="13"/>
  <c r="K29" i="14"/>
  <c r="K21" i="14"/>
  <c r="K20" i="14"/>
  <c r="K17" i="14"/>
  <c r="K28" i="14"/>
  <c r="K14" i="14"/>
  <c r="K15" i="14"/>
  <c r="K22" i="14"/>
  <c r="K18" i="14"/>
  <c r="K27" i="14"/>
  <c r="K26" i="14"/>
  <c r="K25" i="14"/>
  <c r="K24" i="14"/>
  <c r="K23" i="14"/>
  <c r="K19" i="14"/>
  <c r="S29" i="14"/>
  <c r="S21" i="14"/>
  <c r="S20" i="14"/>
  <c r="S17" i="14"/>
  <c r="S14" i="14"/>
  <c r="S22" i="14"/>
  <c r="S15" i="14"/>
  <c r="S16" i="14"/>
  <c r="S24" i="14"/>
  <c r="S19" i="14"/>
  <c r="S23" i="14"/>
  <c r="S25" i="14"/>
  <c r="S27" i="14"/>
  <c r="K16" i="14"/>
  <c r="G62" i="13"/>
  <c r="M52" i="19"/>
  <c r="Z51" i="15"/>
  <c r="F75" i="10"/>
  <c r="N44" i="12"/>
  <c r="H43" i="12"/>
  <c r="M55" i="12"/>
  <c r="M58" i="12" s="1"/>
  <c r="M83" i="12" s="1"/>
  <c r="M89" i="12" s="1"/>
  <c r="G75" i="10"/>
  <c r="K45" i="11"/>
  <c r="R50" i="11"/>
  <c r="D45" i="12"/>
  <c r="H45" i="12"/>
  <c r="N48" i="12"/>
  <c r="N96" i="12"/>
  <c r="C120" i="12" s="1"/>
  <c r="D120" i="12" s="1"/>
  <c r="R28" i="14"/>
  <c r="Z47" i="15"/>
  <c r="G29" i="10" a="1"/>
  <c r="G29" i="10" s="1"/>
  <c r="G34" i="10" s="1"/>
  <c r="O29" i="10" a="1"/>
  <c r="O29" i="10" s="1"/>
  <c r="O34" i="10" s="1"/>
  <c r="R65" i="10"/>
  <c r="N51" i="12"/>
  <c r="J54" i="12"/>
  <c r="B55" i="12"/>
  <c r="B56" i="13"/>
  <c r="D55" i="13"/>
  <c r="S28" i="14"/>
  <c r="Z24" i="15"/>
  <c r="F88" i="12"/>
  <c r="F75" i="12"/>
  <c r="B45" i="12"/>
  <c r="J45" i="12"/>
  <c r="F54" i="12"/>
  <c r="C73" i="12"/>
  <c r="N72" i="12"/>
  <c r="M59" i="13"/>
  <c r="M68" i="13" s="1"/>
  <c r="K30" i="13"/>
  <c r="N50" i="13"/>
  <c r="F52" i="13"/>
  <c r="F56" i="13" s="1"/>
  <c r="F53" i="13"/>
  <c r="N51" i="13"/>
  <c r="F54" i="13"/>
  <c r="G67" i="13"/>
  <c r="J24" i="14"/>
  <c r="J21" i="14"/>
  <c r="J15" i="14"/>
  <c r="J66" i="19" s="1"/>
  <c r="J20" i="14"/>
  <c r="J29" i="14"/>
  <c r="J17" i="14"/>
  <c r="J22" i="14"/>
  <c r="J18" i="14"/>
  <c r="J28" i="14"/>
  <c r="J27" i="14"/>
  <c r="J26" i="14"/>
  <c r="R24" i="14"/>
  <c r="R22" i="14"/>
  <c r="R15" i="14"/>
  <c r="R21" i="14"/>
  <c r="R20" i="14"/>
  <c r="R17" i="14"/>
  <c r="R23" i="14"/>
  <c r="R18" i="14"/>
  <c r="R25" i="14"/>
  <c r="R16" i="14"/>
  <c r="R19" i="14"/>
  <c r="R27" i="14"/>
  <c r="R26" i="14"/>
  <c r="R14" i="14"/>
  <c r="Z35" i="14"/>
  <c r="Z55" i="14"/>
  <c r="P10" i="19"/>
  <c r="P15" i="15"/>
  <c r="P17" i="15"/>
  <c r="P20" i="15"/>
  <c r="P16" i="15"/>
  <c r="P21" i="15"/>
  <c r="P14" i="15"/>
  <c r="P19" i="15"/>
  <c r="P18" i="15"/>
  <c r="X10" i="19"/>
  <c r="X15" i="15"/>
  <c r="X17" i="15"/>
  <c r="X20" i="15"/>
  <c r="X21" i="15"/>
  <c r="X19" i="15"/>
  <c r="X18" i="15"/>
  <c r="X14" i="15"/>
  <c r="X16" i="15"/>
  <c r="Z49" i="15"/>
  <c r="C71" i="12"/>
  <c r="C84" i="12" s="1"/>
  <c r="C91" i="12" s="1"/>
  <c r="V44" i="3" s="1"/>
  <c r="C88" i="12"/>
  <c r="C67" i="12"/>
  <c r="C62" i="12"/>
  <c r="K71" i="12"/>
  <c r="K84" i="12" s="1"/>
  <c r="K91" i="12" s="1"/>
  <c r="AD44" i="3" s="1"/>
  <c r="K67" i="12"/>
  <c r="K62" i="12"/>
  <c r="G55" i="12"/>
  <c r="G58" i="12" s="1"/>
  <c r="G83" i="12" s="1"/>
  <c r="G89" i="12" s="1"/>
  <c r="N41" i="12"/>
  <c r="F44" i="12"/>
  <c r="F45" i="12" s="1"/>
  <c r="B50" i="12"/>
  <c r="N50" i="12" s="1"/>
  <c r="J50" i="12"/>
  <c r="F56" i="12"/>
  <c r="D57" i="12"/>
  <c r="N57" i="12" s="1"/>
  <c r="J25" i="14"/>
  <c r="D88" i="12"/>
  <c r="D67" i="12"/>
  <c r="D62" i="12"/>
  <c r="D71" i="12"/>
  <c r="D73" i="12" s="1"/>
  <c r="L71" i="12"/>
  <c r="L73" i="12" s="1"/>
  <c r="L67" i="12"/>
  <c r="L62" i="12"/>
  <c r="H55" i="12"/>
  <c r="C43" i="12"/>
  <c r="K43" i="12"/>
  <c r="G44" i="12"/>
  <c r="G45" i="12" s="1"/>
  <c r="B43" i="12"/>
  <c r="N43" i="12" s="1"/>
  <c r="J55" i="12"/>
  <c r="G56" i="12"/>
  <c r="K75" i="12"/>
  <c r="P22" i="14"/>
  <c r="P25" i="14"/>
  <c r="P24" i="14"/>
  <c r="P23" i="14"/>
  <c r="P18" i="14"/>
  <c r="P15" i="14"/>
  <c r="Z15" i="14" s="1"/>
  <c r="P26" i="14"/>
  <c r="P16" i="14"/>
  <c r="P28" i="14"/>
  <c r="P27" i="14"/>
  <c r="P14" i="14"/>
  <c r="P20" i="14"/>
  <c r="P29" i="14"/>
  <c r="P21" i="14"/>
  <c r="Z21" i="14" s="1"/>
  <c r="P17" i="14"/>
  <c r="X22" i="14"/>
  <c r="X26" i="14"/>
  <c r="X25" i="14"/>
  <c r="X24" i="14"/>
  <c r="X18" i="14"/>
  <c r="X23" i="14"/>
  <c r="X15" i="14"/>
  <c r="X66" i="19" s="1"/>
  <c r="Z66" i="19" s="1"/>
  <c r="X28" i="14"/>
  <c r="X27" i="14"/>
  <c r="X16" i="14"/>
  <c r="X19" i="14"/>
  <c r="X20" i="14"/>
  <c r="Z49" i="14"/>
  <c r="E88" i="12"/>
  <c r="E67" i="12"/>
  <c r="E62" i="12"/>
  <c r="E75" i="12"/>
  <c r="M67" i="12"/>
  <c r="M62" i="12"/>
  <c r="M88" i="12"/>
  <c r="M71" i="12"/>
  <c r="M73" i="12" s="1"/>
  <c r="I55" i="12"/>
  <c r="I58" i="12" s="1"/>
  <c r="I83" i="12" s="1"/>
  <c r="I89" i="12" s="1"/>
  <c r="I45" i="12"/>
  <c r="D43" i="12"/>
  <c r="L43" i="12"/>
  <c r="N49" i="12"/>
  <c r="H56" i="12"/>
  <c r="B73" i="12"/>
  <c r="N70" i="12"/>
  <c r="J73" i="12"/>
  <c r="L75" i="12"/>
  <c r="E54" i="13"/>
  <c r="M54" i="13"/>
  <c r="M53" i="13"/>
  <c r="I27" i="14"/>
  <c r="I22" i="14"/>
  <c r="I18" i="14"/>
  <c r="I21" i="14"/>
  <c r="I15" i="14"/>
  <c r="I66" i="19" s="1"/>
  <c r="I20" i="14"/>
  <c r="I23" i="14"/>
  <c r="I29" i="14"/>
  <c r="I28" i="14"/>
  <c r="I17" i="14"/>
  <c r="I19" i="14"/>
  <c r="I16" i="14"/>
  <c r="I67" i="14" s="1"/>
  <c r="Q27" i="14"/>
  <c r="Q23" i="14"/>
  <c r="Q18" i="14"/>
  <c r="Q22" i="14"/>
  <c r="Q15" i="14"/>
  <c r="Q21" i="14"/>
  <c r="Q25" i="14"/>
  <c r="Q24" i="14"/>
  <c r="Q26" i="14"/>
  <c r="Q14" i="14"/>
  <c r="Q20" i="14"/>
  <c r="Q16" i="14"/>
  <c r="Q28" i="14"/>
  <c r="U14" i="14"/>
  <c r="M14" i="14"/>
  <c r="T14" i="14"/>
  <c r="L14" i="14"/>
  <c r="O14" i="14"/>
  <c r="J19" i="14"/>
  <c r="Z38" i="14"/>
  <c r="O10" i="19"/>
  <c r="O18" i="15"/>
  <c r="O15" i="15"/>
  <c r="O16" i="15"/>
  <c r="O20" i="15"/>
  <c r="O17" i="15"/>
  <c r="O14" i="15"/>
  <c r="O21" i="15"/>
  <c r="O19" i="15"/>
  <c r="W10" i="19"/>
  <c r="W18" i="15"/>
  <c r="W15" i="15"/>
  <c r="W16" i="15"/>
  <c r="W21" i="15"/>
  <c r="W19" i="15"/>
  <c r="T16" i="15"/>
  <c r="L16" i="15"/>
  <c r="S16" i="15"/>
  <c r="K16" i="15"/>
  <c r="R16" i="15"/>
  <c r="Q16" i="15"/>
  <c r="V16" i="15"/>
  <c r="N16" i="15"/>
  <c r="J16" i="15"/>
  <c r="I16" i="15"/>
  <c r="W17" i="15"/>
  <c r="Z53" i="15"/>
  <c r="Z54" i="15"/>
  <c r="G88" i="12"/>
  <c r="G66" i="13"/>
  <c r="B45" i="13"/>
  <c r="C54" i="13"/>
  <c r="C55" i="13" s="1"/>
  <c r="F66" i="13"/>
  <c r="Z42" i="14"/>
  <c r="M10" i="19"/>
  <c r="M16" i="15"/>
  <c r="M20" i="15"/>
  <c r="M18" i="15"/>
  <c r="M21" i="15"/>
  <c r="M14" i="15"/>
  <c r="M17" i="15"/>
  <c r="U10" i="19"/>
  <c r="U16" i="15"/>
  <c r="U20" i="15"/>
  <c r="U18" i="15"/>
  <c r="U21" i="15"/>
  <c r="U14" i="15"/>
  <c r="U15" i="15"/>
  <c r="U19" i="15"/>
  <c r="F73" i="12"/>
  <c r="L64" i="13"/>
  <c r="B37" i="13"/>
  <c r="K33" i="13"/>
  <c r="H55" i="13"/>
  <c r="C64" i="13"/>
  <c r="C60" i="13"/>
  <c r="C65" i="13"/>
  <c r="C61" i="13"/>
  <c r="K64" i="13"/>
  <c r="K60" i="13"/>
  <c r="K65" i="13"/>
  <c r="K61" i="13"/>
  <c r="K59" i="13"/>
  <c r="C67" i="13"/>
  <c r="Z43" i="14"/>
  <c r="N57" i="19"/>
  <c r="K28" i="13"/>
  <c r="B39" i="13"/>
  <c r="B40" i="13" s="1"/>
  <c r="H52" i="13"/>
  <c r="H56" i="13" s="1"/>
  <c r="L59" i="13"/>
  <c r="C66" i="13"/>
  <c r="Z31" i="14"/>
  <c r="P53" i="19"/>
  <c r="Z52" i="14"/>
  <c r="X53" i="19"/>
  <c r="Z55" i="15"/>
  <c r="H71" i="12"/>
  <c r="H73" i="12" s="1"/>
  <c r="F84" i="12"/>
  <c r="F91" i="12" s="1"/>
  <c r="Y44" i="3" s="1"/>
  <c r="M65" i="13"/>
  <c r="E65" i="13"/>
  <c r="L65" i="13"/>
  <c r="D65" i="13"/>
  <c r="K29" i="13"/>
  <c r="N49" i="13"/>
  <c r="L53" i="13"/>
  <c r="L54" i="13" s="1"/>
  <c r="E66" i="13"/>
  <c r="M66" i="13"/>
  <c r="C63" i="13"/>
  <c r="D66" i="13"/>
  <c r="N26" i="14"/>
  <c r="V27" i="14"/>
  <c r="O29" i="14"/>
  <c r="Z45" i="14"/>
  <c r="M15" i="15"/>
  <c r="U17" i="15"/>
  <c r="Z36" i="15"/>
  <c r="B53" i="13"/>
  <c r="J53" i="13"/>
  <c r="J54" i="13" s="1"/>
  <c r="F61" i="13"/>
  <c r="D64" i="13"/>
  <c r="F65" i="13"/>
  <c r="N14" i="14"/>
  <c r="V14" i="14"/>
  <c r="M17" i="14"/>
  <c r="U17" i="14"/>
  <c r="O19" i="14"/>
  <c r="W19" i="14"/>
  <c r="U20" i="14"/>
  <c r="U21" i="14"/>
  <c r="O27" i="14"/>
  <c r="O28" i="14"/>
  <c r="N29" i="14"/>
  <c r="W29" i="14"/>
  <c r="L53" i="19"/>
  <c r="T53" i="19"/>
  <c r="I19" i="15"/>
  <c r="Z27" i="15"/>
  <c r="I17" i="16"/>
  <c r="I14" i="16"/>
  <c r="I41" i="16"/>
  <c r="I15" i="16"/>
  <c r="I18" i="16"/>
  <c r="Q17" i="16"/>
  <c r="Q14" i="16"/>
  <c r="Q41" i="16"/>
  <c r="Q15" i="16"/>
  <c r="Q18" i="16"/>
  <c r="Q16" i="16"/>
  <c r="I16" i="16"/>
  <c r="Z19" i="16"/>
  <c r="Z43" i="16"/>
  <c r="Z19" i="17"/>
  <c r="AB15" i="17"/>
  <c r="W15" i="17"/>
  <c r="V15" i="17"/>
  <c r="U15" i="17"/>
  <c r="P15" i="17"/>
  <c r="P67" i="19" s="1"/>
  <c r="M15" i="17"/>
  <c r="U52" i="19"/>
  <c r="Z37" i="16"/>
  <c r="N15" i="17"/>
  <c r="AB41" i="16"/>
  <c r="U41" i="16"/>
  <c r="J41" i="16"/>
  <c r="O15" i="17"/>
  <c r="B44" i="13"/>
  <c r="B46" i="13" s="1"/>
  <c r="E55" i="13"/>
  <c r="M55" i="13"/>
  <c r="G59" i="13"/>
  <c r="E62" i="13"/>
  <c r="M62" i="13"/>
  <c r="G63" i="13"/>
  <c r="L26" i="14"/>
  <c r="T26" i="14"/>
  <c r="M16" i="14"/>
  <c r="U16" i="14"/>
  <c r="O18" i="14"/>
  <c r="Z18" i="14" s="1"/>
  <c r="W18" i="14"/>
  <c r="W66" i="19" s="1"/>
  <c r="L19" i="14"/>
  <c r="T19" i="14"/>
  <c r="O22" i="14"/>
  <c r="Z22" i="14" s="1"/>
  <c r="O23" i="14"/>
  <c r="Z23" i="14" s="1"/>
  <c r="N24" i="14"/>
  <c r="W24" i="14"/>
  <c r="M25" i="14"/>
  <c r="V25" i="14"/>
  <c r="M26" i="14"/>
  <c r="V26" i="14"/>
  <c r="L27" i="14"/>
  <c r="U27" i="14"/>
  <c r="T28" i="14"/>
  <c r="T29" i="14"/>
  <c r="Z36" i="14"/>
  <c r="I53" i="19"/>
  <c r="Q53" i="19"/>
  <c r="I10" i="19"/>
  <c r="I17" i="15"/>
  <c r="I21" i="15"/>
  <c r="I14" i="15"/>
  <c r="I18" i="15"/>
  <c r="Q10" i="19"/>
  <c r="Q17" i="15"/>
  <c r="Q21" i="15"/>
  <c r="Q14" i="15"/>
  <c r="Q18" i="15"/>
  <c r="V21" i="15"/>
  <c r="Z29" i="15"/>
  <c r="Z34" i="15"/>
  <c r="O52" i="19"/>
  <c r="W52" i="19"/>
  <c r="Z52" i="15"/>
  <c r="N18" i="16"/>
  <c r="N41" i="16"/>
  <c r="N15" i="16"/>
  <c r="N16" i="16"/>
  <c r="Z16" i="16" s="1"/>
  <c r="N14" i="16"/>
  <c r="Z14" i="16" s="1"/>
  <c r="V18" i="16"/>
  <c r="V41" i="16"/>
  <c r="V15" i="16"/>
  <c r="V16" i="16"/>
  <c r="V17" i="16"/>
  <c r="V14" i="16"/>
  <c r="U14" i="16"/>
  <c r="Z30" i="16"/>
  <c r="M41" i="16"/>
  <c r="Z45" i="16"/>
  <c r="Z49" i="16"/>
  <c r="Z57" i="16"/>
  <c r="K67" i="17"/>
  <c r="X15" i="17"/>
  <c r="U17" i="17"/>
  <c r="M17" i="17"/>
  <c r="V17" i="17"/>
  <c r="N17" i="17"/>
  <c r="P17" i="17"/>
  <c r="O17" i="17"/>
  <c r="AB17" i="17"/>
  <c r="I17" i="17"/>
  <c r="T18" i="17"/>
  <c r="Z21" i="17"/>
  <c r="Z46" i="17"/>
  <c r="F62" i="13"/>
  <c r="N16" i="14"/>
  <c r="V16" i="14"/>
  <c r="M19" i="14"/>
  <c r="U19" i="14"/>
  <c r="O24" i="14"/>
  <c r="Z24" i="14" s="1"/>
  <c r="N25" i="14"/>
  <c r="W26" i="14"/>
  <c r="M27" i="14"/>
  <c r="L28" i="14"/>
  <c r="U28" i="14"/>
  <c r="L29" i="14"/>
  <c r="U29" i="14"/>
  <c r="Z32" i="14"/>
  <c r="J53" i="19"/>
  <c r="R53" i="19"/>
  <c r="Z45" i="15"/>
  <c r="Z23" i="16"/>
  <c r="Z31" i="16"/>
  <c r="R41" i="16"/>
  <c r="Z42" i="16"/>
  <c r="N28" i="14"/>
  <c r="N20" i="14"/>
  <c r="V28" i="14"/>
  <c r="V20" i="14"/>
  <c r="N19" i="14"/>
  <c r="V19" i="14"/>
  <c r="O26" i="14"/>
  <c r="N27" i="14"/>
  <c r="W27" i="14"/>
  <c r="M28" i="14"/>
  <c r="W28" i="14"/>
  <c r="M29" i="14"/>
  <c r="V29" i="14"/>
  <c r="Z47" i="14"/>
  <c r="Z50" i="14"/>
  <c r="K53" i="19"/>
  <c r="K57" i="19" s="1"/>
  <c r="S53" i="19"/>
  <c r="S57" i="19" s="1"/>
  <c r="Z54" i="14"/>
  <c r="Z38" i="15"/>
  <c r="Z42" i="15"/>
  <c r="Z56" i="15"/>
  <c r="P17" i="16"/>
  <c r="P18" i="16"/>
  <c r="P15" i="16"/>
  <c r="P41" i="16"/>
  <c r="P14" i="16"/>
  <c r="X17" i="16"/>
  <c r="X18" i="16"/>
  <c r="X14" i="16"/>
  <c r="X41" i="16"/>
  <c r="X15" i="16"/>
  <c r="X16" i="16"/>
  <c r="Z26" i="16"/>
  <c r="Z35" i="16"/>
  <c r="S41" i="16"/>
  <c r="Z50" i="16"/>
  <c r="L17" i="17"/>
  <c r="L14" i="17"/>
  <c r="L15" i="17"/>
  <c r="L18" i="17"/>
  <c r="L19" i="17"/>
  <c r="L16" i="17"/>
  <c r="T17" i="17"/>
  <c r="T14" i="17"/>
  <c r="T15" i="17"/>
  <c r="T35" i="17"/>
  <c r="Z43" i="17"/>
  <c r="Z44" i="17"/>
  <c r="N60" i="19"/>
  <c r="N62" i="19" s="1"/>
  <c r="N61" i="19"/>
  <c r="V60" i="19"/>
  <c r="V62" i="19" s="1"/>
  <c r="V61" i="19"/>
  <c r="J15" i="15"/>
  <c r="R15" i="15"/>
  <c r="L17" i="15"/>
  <c r="L65" i="19" s="1"/>
  <c r="T17" i="15"/>
  <c r="N19" i="15"/>
  <c r="Z19" i="15" s="1"/>
  <c r="V19" i="15"/>
  <c r="L52" i="19"/>
  <c r="T52" i="19"/>
  <c r="O41" i="16"/>
  <c r="W41" i="16"/>
  <c r="O17" i="16"/>
  <c r="Z17" i="16" s="1"/>
  <c r="Z22" i="16"/>
  <c r="Z33" i="16"/>
  <c r="Z31" i="17"/>
  <c r="Z50" i="17"/>
  <c r="I21" i="18"/>
  <c r="I18" i="18"/>
  <c r="I19" i="18"/>
  <c r="I15" i="18"/>
  <c r="I16" i="18"/>
  <c r="I14" i="18"/>
  <c r="I17" i="18"/>
  <c r="I22" i="18"/>
  <c r="I20" i="18"/>
  <c r="Q21" i="18"/>
  <c r="Q18" i="18"/>
  <c r="Q15" i="18"/>
  <c r="Q19" i="18"/>
  <c r="Q16" i="18"/>
  <c r="Q17" i="18"/>
  <c r="Q22" i="18"/>
  <c r="Q20" i="18"/>
  <c r="K14" i="18"/>
  <c r="J14" i="18"/>
  <c r="AB14" i="18"/>
  <c r="X14" i="18"/>
  <c r="O14" i="18"/>
  <c r="W14" i="18"/>
  <c r="M14" i="18"/>
  <c r="Q14" i="18"/>
  <c r="Z29" i="17"/>
  <c r="M53" i="19"/>
  <c r="U53" i="19"/>
  <c r="J61" i="19"/>
  <c r="J60" i="19"/>
  <c r="R61" i="19"/>
  <c r="R60" i="19"/>
  <c r="N15" i="15"/>
  <c r="V15" i="15"/>
  <c r="J19" i="15"/>
  <c r="R19" i="15"/>
  <c r="P52" i="19"/>
  <c r="X52" i="19"/>
  <c r="K16" i="16"/>
  <c r="K17" i="16"/>
  <c r="S16" i="16"/>
  <c r="S69" i="19" s="1"/>
  <c r="S17" i="16"/>
  <c r="K14" i="16"/>
  <c r="M15" i="16"/>
  <c r="M67" i="16" s="1"/>
  <c r="O18" i="16"/>
  <c r="M56" i="19"/>
  <c r="Z52" i="16"/>
  <c r="U56" i="19"/>
  <c r="Z55" i="16"/>
  <c r="I35" i="17"/>
  <c r="I18" i="17"/>
  <c r="I15" i="17"/>
  <c r="I16" i="17"/>
  <c r="Q35" i="17"/>
  <c r="Z35" i="17" s="1"/>
  <c r="Q18" i="17"/>
  <c r="Q15" i="17"/>
  <c r="Q67" i="19" s="1"/>
  <c r="Q16" i="17"/>
  <c r="V14" i="17"/>
  <c r="N14" i="17"/>
  <c r="U14" i="17"/>
  <c r="M14" i="17"/>
  <c r="X14" i="17"/>
  <c r="Q19" i="17"/>
  <c r="Z26" i="17"/>
  <c r="N53" i="19"/>
  <c r="V53" i="19"/>
  <c r="V57" i="19" s="1"/>
  <c r="K61" i="19"/>
  <c r="K60" i="19"/>
  <c r="S61" i="19"/>
  <c r="S60" i="19"/>
  <c r="S62" i="19" s="1"/>
  <c r="J14" i="15"/>
  <c r="R14" i="15"/>
  <c r="N18" i="15"/>
  <c r="V18" i="15"/>
  <c r="K19" i="15"/>
  <c r="S19" i="15"/>
  <c r="J21" i="15"/>
  <c r="R21" i="15"/>
  <c r="I52" i="19"/>
  <c r="Q52" i="19"/>
  <c r="Q57" i="19" s="1"/>
  <c r="L16" i="16"/>
  <c r="L14" i="16"/>
  <c r="T16" i="16"/>
  <c r="T14" i="16"/>
  <c r="W14" i="16"/>
  <c r="O15" i="16"/>
  <c r="O69" i="19" s="1"/>
  <c r="L17" i="16"/>
  <c r="W17" i="16"/>
  <c r="K41" i="16"/>
  <c r="Z48" i="16"/>
  <c r="N56" i="19"/>
  <c r="V56" i="19"/>
  <c r="J35" i="17"/>
  <c r="J18" i="17"/>
  <c r="J15" i="17"/>
  <c r="R35" i="17"/>
  <c r="R18" i="17"/>
  <c r="R15" i="17"/>
  <c r="R67" i="19" s="1"/>
  <c r="I14" i="17"/>
  <c r="R16" i="17"/>
  <c r="R19" i="17"/>
  <c r="Z42" i="17"/>
  <c r="O54" i="19"/>
  <c r="Z53" i="17"/>
  <c r="O53" i="19"/>
  <c r="W53" i="19"/>
  <c r="L61" i="19"/>
  <c r="L60" i="19"/>
  <c r="L62" i="19" s="1"/>
  <c r="T61" i="19"/>
  <c r="T60" i="19"/>
  <c r="T62" i="19" s="1"/>
  <c r="K14" i="15"/>
  <c r="S14" i="15"/>
  <c r="J17" i="15"/>
  <c r="R17" i="15"/>
  <c r="L19" i="15"/>
  <c r="T19" i="15"/>
  <c r="N20" i="15"/>
  <c r="V20" i="15"/>
  <c r="K21" i="15"/>
  <c r="S21" i="15"/>
  <c r="J52" i="19"/>
  <c r="R52" i="19"/>
  <c r="Z25" i="16"/>
  <c r="Z39" i="16"/>
  <c r="L41" i="16"/>
  <c r="O56" i="19"/>
  <c r="W56" i="19"/>
  <c r="K15" i="17"/>
  <c r="K17" i="17"/>
  <c r="K67" i="19" s="1"/>
  <c r="K35" i="17"/>
  <c r="K18" i="17"/>
  <c r="S15" i="17"/>
  <c r="S17" i="17"/>
  <c r="S35" i="17"/>
  <c r="S18" i="17"/>
  <c r="J14" i="17"/>
  <c r="AB14" i="17"/>
  <c r="S16" i="17"/>
  <c r="S19" i="17"/>
  <c r="Z23" i="17"/>
  <c r="Z38" i="17"/>
  <c r="K56" i="19"/>
  <c r="S56" i="19"/>
  <c r="O14" i="17"/>
  <c r="W14" i="17"/>
  <c r="P19" i="17"/>
  <c r="X19" i="17"/>
  <c r="N54" i="19"/>
  <c r="V54" i="19"/>
  <c r="M17" i="18"/>
  <c r="M22" i="18"/>
  <c r="Z22" i="18" s="1"/>
  <c r="M19" i="18"/>
  <c r="U17" i="18"/>
  <c r="U22" i="18"/>
  <c r="U19" i="18"/>
  <c r="L14" i="18"/>
  <c r="U14" i="18"/>
  <c r="L15" i="18"/>
  <c r="V15" i="18"/>
  <c r="L16" i="18"/>
  <c r="S18" i="18"/>
  <c r="K19" i="18"/>
  <c r="K21" i="18"/>
  <c r="Z29" i="18"/>
  <c r="Z41" i="18"/>
  <c r="Z44" i="18"/>
  <c r="Z54" i="18"/>
  <c r="W54" i="19"/>
  <c r="N22" i="18"/>
  <c r="N14" i="18"/>
  <c r="N19" i="18"/>
  <c r="N16" i="18"/>
  <c r="Z16" i="18" s="1"/>
  <c r="V22" i="18"/>
  <c r="V14" i="18"/>
  <c r="V19" i="18"/>
  <c r="V16" i="18"/>
  <c r="R22" i="18"/>
  <c r="N15" i="18"/>
  <c r="Z15" i="18" s="1"/>
  <c r="V20" i="18"/>
  <c r="S22" i="18"/>
  <c r="N55" i="19"/>
  <c r="Z55" i="19" s="1"/>
  <c r="Z52" i="18"/>
  <c r="I54" i="19"/>
  <c r="Q54" i="19"/>
  <c r="Z52" i="17"/>
  <c r="P16" i="18"/>
  <c r="P21" i="18"/>
  <c r="P18" i="18"/>
  <c r="X16" i="18"/>
  <c r="X21" i="18"/>
  <c r="X18" i="18"/>
  <c r="P14" i="18"/>
  <c r="R17" i="18"/>
  <c r="K18" i="18"/>
  <c r="V18" i="18"/>
  <c r="W20" i="18"/>
  <c r="N21" i="18"/>
  <c r="W22" i="18"/>
  <c r="Z26" i="18"/>
  <c r="Z38" i="18"/>
  <c r="Z53" i="18"/>
  <c r="Z35" i="18"/>
  <c r="Z49" i="18"/>
  <c r="P56" i="19"/>
  <c r="X56" i="19"/>
  <c r="N16" i="17"/>
  <c r="V16" i="17"/>
  <c r="P18" i="17"/>
  <c r="Z18" i="17" s="1"/>
  <c r="X18" i="17"/>
  <c r="K54" i="19"/>
  <c r="S54" i="19"/>
  <c r="J18" i="18"/>
  <c r="J20" i="18"/>
  <c r="R18" i="18"/>
  <c r="R20" i="18"/>
  <c r="R14" i="18"/>
  <c r="R15" i="18"/>
  <c r="S16" i="18"/>
  <c r="J17" i="18"/>
  <c r="V17" i="18"/>
  <c r="M18" i="18"/>
  <c r="S19" i="18"/>
  <c r="N20" i="18"/>
  <c r="Z20" i="18" s="1"/>
  <c r="Z31" i="18"/>
  <c r="Z45" i="18"/>
  <c r="I56" i="19"/>
  <c r="Q56" i="19"/>
  <c r="O16" i="17"/>
  <c r="W16" i="17"/>
  <c r="L54" i="19"/>
  <c r="T54" i="19"/>
  <c r="K15" i="18"/>
  <c r="K20" i="18"/>
  <c r="K17" i="18"/>
  <c r="S15" i="18"/>
  <c r="S20" i="18"/>
  <c r="S17" i="18"/>
  <c r="S14" i="18"/>
  <c r="T15" i="18"/>
  <c r="T16" i="18"/>
  <c r="N18" i="18"/>
  <c r="T19" i="18"/>
  <c r="O20" i="18"/>
  <c r="O22" i="18"/>
  <c r="AB22" i="18"/>
  <c r="R55" i="19"/>
  <c r="R56" i="19"/>
  <c r="P16" i="17"/>
  <c r="Z16" i="17" s="1"/>
  <c r="M54" i="19"/>
  <c r="U54" i="19"/>
  <c r="L20" i="18"/>
  <c r="L22" i="18"/>
  <c r="T20" i="18"/>
  <c r="T22" i="18"/>
  <c r="T14" i="18"/>
  <c r="N17" i="18"/>
  <c r="P20" i="18"/>
  <c r="Z27" i="18"/>
  <c r="S55" i="19"/>
  <c r="Z55" i="18"/>
  <c r="I55" i="19"/>
  <c r="Q55" i="19"/>
  <c r="H41" i="20"/>
  <c r="J55" i="19"/>
  <c r="H37" i="20"/>
  <c r="H30" i="20"/>
  <c r="I40" i="20"/>
  <c r="J41" i="20"/>
  <c r="O21" i="18"/>
  <c r="Z21" i="18" s="1"/>
  <c r="W21" i="18"/>
  <c r="K55" i="19"/>
  <c r="F27" i="20"/>
  <c r="K36" i="20"/>
  <c r="K29" i="20"/>
  <c r="J37" i="20"/>
  <c r="L55" i="19"/>
  <c r="H34" i="20"/>
  <c r="H27" i="20"/>
  <c r="P35" i="20"/>
  <c r="P28" i="20"/>
  <c r="L37" i="20"/>
  <c r="D22" i="20"/>
  <c r="D42" i="20" s="1"/>
  <c r="D20" i="20"/>
  <c r="D21" i="20"/>
  <c r="D41" i="20" s="1"/>
  <c r="D16" i="20"/>
  <c r="D15" i="20"/>
  <c r="D24" i="20"/>
  <c r="D18" i="20"/>
  <c r="R18" i="20" s="1"/>
  <c r="D17" i="20"/>
  <c r="D19" i="20"/>
  <c r="D39" i="20" s="1"/>
  <c r="D14" i="20"/>
  <c r="L22" i="20"/>
  <c r="L42" i="20" s="1"/>
  <c r="L20" i="20"/>
  <c r="L14" i="20"/>
  <c r="L16" i="20"/>
  <c r="L15" i="20"/>
  <c r="L19" i="20"/>
  <c r="L21" i="20"/>
  <c r="L41" i="20" s="1"/>
  <c r="I27" i="20"/>
  <c r="M30" i="20"/>
  <c r="M37" i="20"/>
  <c r="L18" i="20"/>
  <c r="L24" i="20"/>
  <c r="F35" i="20"/>
  <c r="F28" i="20"/>
  <c r="O55" i="19"/>
  <c r="W55" i="19"/>
  <c r="F20" i="20"/>
  <c r="F21" i="20"/>
  <c r="F17" i="20"/>
  <c r="F24" i="20"/>
  <c r="F18" i="20"/>
  <c r="F22" i="20"/>
  <c r="F19" i="20"/>
  <c r="F16" i="20"/>
  <c r="N20" i="20"/>
  <c r="N40" i="20" s="1"/>
  <c r="N21" i="20"/>
  <c r="N41" i="20" s="1"/>
  <c r="N15" i="20"/>
  <c r="N16" i="20"/>
  <c r="N17" i="20"/>
  <c r="N14" i="20"/>
  <c r="N24" i="20"/>
  <c r="N22" i="20"/>
  <c r="N42" i="20" s="1"/>
  <c r="G40" i="20"/>
  <c r="P27" i="20"/>
  <c r="G35" i="20"/>
  <c r="G28" i="20"/>
  <c r="B37" i="20"/>
  <c r="B30" i="20"/>
  <c r="Q36" i="20"/>
  <c r="Q34" i="20"/>
  <c r="Q27" i="20"/>
  <c r="H35" i="20"/>
  <c r="O42" i="20"/>
  <c r="B41" i="20"/>
  <c r="J35" i="20"/>
  <c r="I36" i="20"/>
  <c r="P42" i="20"/>
  <c r="C19" i="20"/>
  <c r="C17" i="20"/>
  <c r="C15" i="20"/>
  <c r="C24" i="20"/>
  <c r="C20" i="20"/>
  <c r="K19" i="20"/>
  <c r="K17" i="20"/>
  <c r="K15" i="20"/>
  <c r="K23" i="20" s="1"/>
  <c r="K50" i="20" s="1"/>
  <c r="K24" i="20"/>
  <c r="K20" i="20"/>
  <c r="C14" i="20"/>
  <c r="E35" i="20"/>
  <c r="O35" i="20"/>
  <c r="O28" i="20"/>
  <c r="G30" i="20"/>
  <c r="G37" i="20"/>
  <c r="B20" i="20"/>
  <c r="P20" i="20"/>
  <c r="E41" i="20"/>
  <c r="K22" i="20"/>
  <c r="K42" i="20" s="1"/>
  <c r="H24" i="20"/>
  <c r="C46" i="20"/>
  <c r="K46" i="20"/>
  <c r="Y20" i="20"/>
  <c r="J40" i="20" s="1"/>
  <c r="Y18" i="20"/>
  <c r="O38" i="20" s="1"/>
  <c r="Y16" i="20"/>
  <c r="J36" i="20" s="1"/>
  <c r="Y14" i="20"/>
  <c r="I34" i="20" s="1"/>
  <c r="Y21" i="20"/>
  <c r="K41" i="20" s="1"/>
  <c r="J34" i="20"/>
  <c r="B16" i="20"/>
  <c r="P18" i="20"/>
  <c r="M41" i="20"/>
  <c r="P24" i="20"/>
  <c r="H46" i="20"/>
  <c r="S46" i="20" s="1"/>
  <c r="P46" i="20"/>
  <c r="I21" i="20"/>
  <c r="I41" i="20" s="1"/>
  <c r="I19" i="20"/>
  <c r="I39" i="20" s="1"/>
  <c r="I17" i="20"/>
  <c r="I15" i="20"/>
  <c r="I23" i="20" s="1"/>
  <c r="I50" i="20" s="1"/>
  <c r="I22" i="20"/>
  <c r="I42" i="20" s="1"/>
  <c r="Q21" i="20"/>
  <c r="Q41" i="20" s="1"/>
  <c r="Q19" i="20"/>
  <c r="Q17" i="20"/>
  <c r="Q15" i="20"/>
  <c r="Q22" i="20"/>
  <c r="Q42" i="20" s="1"/>
  <c r="K27" i="20"/>
  <c r="B35" i="20"/>
  <c r="M35" i="20"/>
  <c r="C16" i="20"/>
  <c r="E30" i="20"/>
  <c r="E37" i="20"/>
  <c r="O30" i="20"/>
  <c r="O37" i="20"/>
  <c r="Q18" i="20"/>
  <c r="X19" i="20"/>
  <c r="H39" i="20" s="1"/>
  <c r="C21" i="20"/>
  <c r="C41" i="20" s="1"/>
  <c r="P21" i="20"/>
  <c r="P41" i="20" s="1"/>
  <c r="G42" i="20"/>
  <c r="Q24" i="20"/>
  <c r="M28" i="20"/>
  <c r="I46" i="20"/>
  <c r="Q46" i="20"/>
  <c r="B22" i="20"/>
  <c r="B24" i="20"/>
  <c r="R24" i="20" s="1"/>
  <c r="J22" i="20"/>
  <c r="J42" i="20" s="1"/>
  <c r="J24" i="20"/>
  <c r="B14" i="20"/>
  <c r="P16" i="20"/>
  <c r="P17" i="20"/>
  <c r="H18" i="20"/>
  <c r="J19" i="20"/>
  <c r="J39" i="20" s="1"/>
  <c r="Y19" i="20"/>
  <c r="O39" i="20" s="1"/>
  <c r="O40" i="20"/>
  <c r="H22" i="20"/>
  <c r="H42" i="20" s="1"/>
  <c r="B46" i="20"/>
  <c r="J46" i="20"/>
  <c r="E14" i="20"/>
  <c r="M14" i="20"/>
  <c r="E16" i="20"/>
  <c r="M16" i="20"/>
  <c r="E18" i="20"/>
  <c r="M18" i="20"/>
  <c r="G21" i="20"/>
  <c r="G41" i="20" s="1"/>
  <c r="O21" i="20"/>
  <c r="O41" i="20" s="1"/>
  <c r="G14" i="20"/>
  <c r="O14" i="20"/>
  <c r="G16" i="20"/>
  <c r="O16" i="20"/>
  <c r="AG27" i="4" l="1"/>
  <c r="AC27" i="2"/>
  <c r="AG24" i="2"/>
  <c r="R67" i="16"/>
  <c r="J69" i="19"/>
  <c r="Z20" i="16"/>
  <c r="W65" i="19"/>
  <c r="W66" i="15"/>
  <c r="V65" i="19"/>
  <c r="N66" i="15"/>
  <c r="T65" i="19"/>
  <c r="K62" i="19"/>
  <c r="I15" i="19"/>
  <c r="I68" i="14"/>
  <c r="I23" i="19" s="1"/>
  <c r="I69" i="14"/>
  <c r="I31" i="19" s="1"/>
  <c r="W73" i="19"/>
  <c r="W14" i="19"/>
  <c r="W68" i="15"/>
  <c r="W30" i="19" s="1"/>
  <c r="W67" i="15"/>
  <c r="W22" i="19" s="1"/>
  <c r="E69" i="13"/>
  <c r="E79" i="13" s="1"/>
  <c r="X68" i="6" s="1"/>
  <c r="X139" i="6" s="1"/>
  <c r="E70" i="13"/>
  <c r="E80" i="13" s="1"/>
  <c r="X69" i="6" s="1"/>
  <c r="X140" i="6" s="1"/>
  <c r="E78" i="13"/>
  <c r="X67" i="6" s="1"/>
  <c r="V44" i="2"/>
  <c r="D81" i="12"/>
  <c r="D92" i="12" s="1"/>
  <c r="W45" i="3" s="1"/>
  <c r="W45" i="2" s="1"/>
  <c r="D94" i="12"/>
  <c r="W47" i="3" s="1"/>
  <c r="W47" i="2" s="1"/>
  <c r="M18" i="19"/>
  <c r="M69" i="16"/>
  <c r="M68" i="16"/>
  <c r="R68" i="19"/>
  <c r="R74" i="19" s="1"/>
  <c r="R67" i="18"/>
  <c r="U68" i="19"/>
  <c r="U67" i="18"/>
  <c r="Q68" i="19"/>
  <c r="Q67" i="18"/>
  <c r="K67" i="18"/>
  <c r="K68" i="19"/>
  <c r="Z29" i="14"/>
  <c r="Z18" i="16"/>
  <c r="Q65" i="19"/>
  <c r="Q66" i="15"/>
  <c r="M77" i="13"/>
  <c r="AF75" i="6" s="1"/>
  <c r="AF75" i="2" s="1"/>
  <c r="E77" i="13"/>
  <c r="X75" i="6" s="1"/>
  <c r="X75" i="2" s="1"/>
  <c r="J76" i="13"/>
  <c r="AC74" i="6" s="1"/>
  <c r="AC74" i="2" s="1"/>
  <c r="B76" i="13"/>
  <c r="L77" i="13"/>
  <c r="AE75" i="6" s="1"/>
  <c r="AE75" i="2" s="1"/>
  <c r="D77" i="13"/>
  <c r="W75" i="6" s="1"/>
  <c r="W75" i="2" s="1"/>
  <c r="I76" i="13"/>
  <c r="AB74" i="6" s="1"/>
  <c r="AB74" i="2" s="1"/>
  <c r="K77" i="13"/>
  <c r="AD75" i="6" s="1"/>
  <c r="AD75" i="2" s="1"/>
  <c r="C77" i="13"/>
  <c r="V75" i="6" s="1"/>
  <c r="V75" i="2" s="1"/>
  <c r="H76" i="13"/>
  <c r="AA74" i="6" s="1"/>
  <c r="AA74" i="2" s="1"/>
  <c r="F77" i="13"/>
  <c r="Y75" i="6" s="1"/>
  <c r="Y75" i="2" s="1"/>
  <c r="K76" i="13"/>
  <c r="AD74" i="6" s="1"/>
  <c r="AD74" i="2" s="1"/>
  <c r="C76" i="13"/>
  <c r="V74" i="6" s="1"/>
  <c r="V74" i="2" s="1"/>
  <c r="I77" i="13"/>
  <c r="AB75" i="6" s="1"/>
  <c r="AB75" i="2" s="1"/>
  <c r="F76" i="13"/>
  <c r="Y74" i="6" s="1"/>
  <c r="Y74" i="2" s="1"/>
  <c r="H77" i="13"/>
  <c r="AA75" i="6" s="1"/>
  <c r="AA75" i="2" s="1"/>
  <c r="E76" i="13"/>
  <c r="X74" i="6" s="1"/>
  <c r="X74" i="2" s="1"/>
  <c r="G77" i="13"/>
  <c r="Z75" i="6" s="1"/>
  <c r="Z75" i="2" s="1"/>
  <c r="D76" i="13"/>
  <c r="W74" i="6" s="1"/>
  <c r="W74" i="2" s="1"/>
  <c r="J77" i="13"/>
  <c r="AC75" i="6" s="1"/>
  <c r="AC75" i="2" s="1"/>
  <c r="G76" i="13"/>
  <c r="Z74" i="6" s="1"/>
  <c r="Z74" i="2" s="1"/>
  <c r="B77" i="13"/>
  <c r="M76" i="13"/>
  <c r="AF74" i="6" s="1"/>
  <c r="AF74" i="2" s="1"/>
  <c r="L76" i="13"/>
  <c r="AE74" i="6" s="1"/>
  <c r="AE74" i="2" s="1"/>
  <c r="Z18" i="15"/>
  <c r="U66" i="19"/>
  <c r="U67" i="14"/>
  <c r="K73" i="12"/>
  <c r="B59" i="12"/>
  <c r="B60" i="12" s="1"/>
  <c r="B80" i="12" s="1"/>
  <c r="N60" i="13"/>
  <c r="R54" i="10"/>
  <c r="B56" i="10"/>
  <c r="B23" i="10"/>
  <c r="R21" i="10"/>
  <c r="B22" i="10"/>
  <c r="B24" i="10" s="1"/>
  <c r="F117" i="9"/>
  <c r="G101" i="9"/>
  <c r="G117" i="9" s="1"/>
  <c r="R75" i="9"/>
  <c r="M78" i="10"/>
  <c r="M80" i="10" s="1"/>
  <c r="S53" i="10"/>
  <c r="N51" i="9"/>
  <c r="N81" i="9" s="1"/>
  <c r="F51" i="9"/>
  <c r="M51" i="9"/>
  <c r="M81" i="9" s="1"/>
  <c r="L51" i="9"/>
  <c r="J51" i="9"/>
  <c r="J81" i="9" s="1"/>
  <c r="O51" i="9"/>
  <c r="O81" i="9" s="1"/>
  <c r="G51" i="9"/>
  <c r="G81" i="9" s="1"/>
  <c r="K51" i="9"/>
  <c r="I51" i="9"/>
  <c r="H51" i="9"/>
  <c r="Q51" i="9"/>
  <c r="P51" i="9"/>
  <c r="P81" i="9" s="1"/>
  <c r="R54" i="9"/>
  <c r="AG37" i="7"/>
  <c r="U63" i="7"/>
  <c r="AJ87" i="3"/>
  <c r="C39" i="20"/>
  <c r="R19" i="20"/>
  <c r="B42" i="20"/>
  <c r="R42" i="20" s="1"/>
  <c r="R22" i="20"/>
  <c r="C36" i="20"/>
  <c r="C29" i="20"/>
  <c r="P68" i="19"/>
  <c r="P67" i="18"/>
  <c r="L67" i="18"/>
  <c r="L68" i="19"/>
  <c r="S67" i="17"/>
  <c r="W69" i="19"/>
  <c r="W67" i="16"/>
  <c r="X67" i="19"/>
  <c r="X67" i="17"/>
  <c r="Z56" i="19"/>
  <c r="X57" i="19"/>
  <c r="J62" i="19"/>
  <c r="P69" i="19"/>
  <c r="P67" i="16"/>
  <c r="N65" i="19"/>
  <c r="Z27" i="14"/>
  <c r="R18" i="19"/>
  <c r="R68" i="16"/>
  <c r="R69" i="16"/>
  <c r="Q69" i="19"/>
  <c r="Q67" i="16"/>
  <c r="L68" i="13"/>
  <c r="Z20" i="15"/>
  <c r="O61" i="19"/>
  <c r="O60" i="19"/>
  <c r="J55" i="13"/>
  <c r="F46" i="12"/>
  <c r="F76" i="12" s="1"/>
  <c r="F78" i="12"/>
  <c r="P61" i="19"/>
  <c r="P60" i="19"/>
  <c r="P62" i="19" s="1"/>
  <c r="AF29" i="3"/>
  <c r="M57" i="19"/>
  <c r="Z52" i="19"/>
  <c r="W67" i="14"/>
  <c r="H59" i="12"/>
  <c r="H60" i="12" s="1"/>
  <c r="H80" i="12" s="1"/>
  <c r="E59" i="12"/>
  <c r="E60" i="12" s="1"/>
  <c r="E80" i="12" s="1"/>
  <c r="N61" i="13"/>
  <c r="N64" i="13"/>
  <c r="M22" i="10"/>
  <c r="M23" i="10"/>
  <c r="M24" i="10" s="1"/>
  <c r="H68" i="13"/>
  <c r="P80" i="10"/>
  <c r="P79" i="10"/>
  <c r="P78" i="10"/>
  <c r="AD29" i="3"/>
  <c r="L90" i="12"/>
  <c r="S29" i="10"/>
  <c r="N79" i="10"/>
  <c r="N80" i="10"/>
  <c r="N78" i="10"/>
  <c r="Q48" i="9"/>
  <c r="P48" i="9"/>
  <c r="R48" i="9" s="1"/>
  <c r="L24" i="10"/>
  <c r="C76" i="10"/>
  <c r="C77" i="10"/>
  <c r="J142" i="9"/>
  <c r="B142" i="9"/>
  <c r="L142" i="9"/>
  <c r="C142" i="9"/>
  <c r="N142" i="9"/>
  <c r="D142" i="9"/>
  <c r="M142" i="9"/>
  <c r="K142" i="9"/>
  <c r="I142" i="9"/>
  <c r="H142" i="9"/>
  <c r="O142" i="9"/>
  <c r="E142" i="9"/>
  <c r="Q142" i="9"/>
  <c r="P142" i="9"/>
  <c r="G142" i="9"/>
  <c r="F142" i="9"/>
  <c r="R142" i="9" s="1"/>
  <c r="AJ55" i="7"/>
  <c r="O55" i="7"/>
  <c r="AJ129" i="6"/>
  <c r="G117" i="2"/>
  <c r="G132" i="2" s="1"/>
  <c r="G65" i="2"/>
  <c r="Q39" i="20"/>
  <c r="E40" i="20"/>
  <c r="N68" i="19"/>
  <c r="N67" i="18"/>
  <c r="T69" i="19"/>
  <c r="T67" i="16"/>
  <c r="M67" i="19"/>
  <c r="M67" i="17"/>
  <c r="Z14" i="17"/>
  <c r="P57" i="19"/>
  <c r="M68" i="19"/>
  <c r="M67" i="18"/>
  <c r="Z14" i="18"/>
  <c r="Z28" i="14"/>
  <c r="W57" i="19"/>
  <c r="I60" i="19"/>
  <c r="I61" i="19"/>
  <c r="K68" i="13"/>
  <c r="T66" i="15"/>
  <c r="Z16" i="15"/>
  <c r="O65" i="19"/>
  <c r="O66" i="15"/>
  <c r="H58" i="12"/>
  <c r="H83" i="12" s="1"/>
  <c r="H89" i="12" s="1"/>
  <c r="V66" i="15"/>
  <c r="P65" i="19"/>
  <c r="P66" i="15"/>
  <c r="F55" i="13"/>
  <c r="L84" i="12"/>
  <c r="L91" i="12" s="1"/>
  <c r="AE44" i="3" s="1"/>
  <c r="D58" i="12"/>
  <c r="D83" i="12" s="1"/>
  <c r="D89" i="12" s="1"/>
  <c r="M59" i="12"/>
  <c r="M60" i="12" s="1"/>
  <c r="M80" i="12" s="1"/>
  <c r="N66" i="13"/>
  <c r="L55" i="13"/>
  <c r="P24" i="10"/>
  <c r="P22" i="10"/>
  <c r="P23" i="10"/>
  <c r="D22" i="10"/>
  <c r="D24" i="10" s="1"/>
  <c r="D23" i="10"/>
  <c r="R74" i="9"/>
  <c r="R66" i="9"/>
  <c r="S34" i="10"/>
  <c r="AB19" i="4"/>
  <c r="O47" i="9"/>
  <c r="Q47" i="9"/>
  <c r="P47" i="9"/>
  <c r="M79" i="10"/>
  <c r="B76" i="10"/>
  <c r="B77" i="10"/>
  <c r="AC44" i="2"/>
  <c r="N43" i="9"/>
  <c r="M43" i="9"/>
  <c r="L43" i="9"/>
  <c r="O43" i="9"/>
  <c r="Q43" i="9"/>
  <c r="P43" i="9"/>
  <c r="K43" i="9"/>
  <c r="B126" i="9"/>
  <c r="G82" i="9"/>
  <c r="V22" i="4" s="1"/>
  <c r="V22" i="2" s="1"/>
  <c r="N223" i="9"/>
  <c r="I84" i="9"/>
  <c r="I79" i="9"/>
  <c r="R35" i="9"/>
  <c r="AJ124" i="6"/>
  <c r="AJ61" i="6"/>
  <c r="O116" i="4"/>
  <c r="H117" i="2"/>
  <c r="H132" i="2" s="1"/>
  <c r="H133" i="2" s="1"/>
  <c r="H65" i="2"/>
  <c r="M36" i="20"/>
  <c r="M29" i="20"/>
  <c r="B40" i="20"/>
  <c r="R20" i="20"/>
  <c r="S65" i="19"/>
  <c r="S66" i="15"/>
  <c r="G23" i="20"/>
  <c r="G50" i="20" s="1"/>
  <c r="G34" i="20"/>
  <c r="G27" i="20"/>
  <c r="E27" i="20"/>
  <c r="E23" i="20"/>
  <c r="E50" i="20" s="1"/>
  <c r="R50" i="20" s="1"/>
  <c r="E34" i="20"/>
  <c r="H38" i="20"/>
  <c r="H29" i="20"/>
  <c r="M40" i="20"/>
  <c r="K39" i="20"/>
  <c r="R41" i="20"/>
  <c r="K38" i="20"/>
  <c r="C38" i="20"/>
  <c r="E39" i="20"/>
  <c r="P30" i="20"/>
  <c r="P37" i="20"/>
  <c r="D35" i="20"/>
  <c r="D28" i="20"/>
  <c r="S68" i="19"/>
  <c r="S67" i="18"/>
  <c r="R46" i="20"/>
  <c r="P36" i="20"/>
  <c r="P29" i="20"/>
  <c r="P31" i="20" s="1"/>
  <c r="G39" i="20"/>
  <c r="B38" i="20"/>
  <c r="I38" i="20"/>
  <c r="P34" i="20"/>
  <c r="N34" i="20"/>
  <c r="N27" i="20"/>
  <c r="N23" i="20"/>
  <c r="N50" i="20" s="1"/>
  <c r="F42" i="20"/>
  <c r="S42" i="20" s="1"/>
  <c r="S22" i="20"/>
  <c r="L40" i="20"/>
  <c r="D36" i="20"/>
  <c r="D29" i="20"/>
  <c r="L30" i="20"/>
  <c r="F34" i="20"/>
  <c r="Z18" i="18"/>
  <c r="I67" i="19"/>
  <c r="I67" i="17"/>
  <c r="U67" i="19"/>
  <c r="U67" i="17"/>
  <c r="Z15" i="16"/>
  <c r="W68" i="19"/>
  <c r="W67" i="18"/>
  <c r="T57" i="19"/>
  <c r="Q67" i="17"/>
  <c r="Z17" i="17"/>
  <c r="Z41" i="16"/>
  <c r="O57" i="19"/>
  <c r="Z26" i="14"/>
  <c r="U57" i="19"/>
  <c r="Y44" i="2"/>
  <c r="H75" i="13"/>
  <c r="AA31" i="6" s="1"/>
  <c r="AA31" i="2" s="1"/>
  <c r="M60" i="19"/>
  <c r="M61" i="19"/>
  <c r="I73" i="12"/>
  <c r="N73" i="12" s="1"/>
  <c r="Z29" i="3"/>
  <c r="Z29" i="2" s="1"/>
  <c r="O67" i="16"/>
  <c r="N52" i="13"/>
  <c r="J59" i="12"/>
  <c r="J60" i="12" s="1"/>
  <c r="J80" i="12" s="1"/>
  <c r="X67" i="14"/>
  <c r="I59" i="12"/>
  <c r="I60" i="12" s="1"/>
  <c r="I80" i="12" s="1"/>
  <c r="C59" i="12"/>
  <c r="C60" i="12" s="1"/>
  <c r="C80" i="12" s="1"/>
  <c r="N62" i="13"/>
  <c r="N23" i="10"/>
  <c r="N22" i="10"/>
  <c r="N24" i="10" s="1"/>
  <c r="L57" i="10"/>
  <c r="L60" i="10" s="1"/>
  <c r="L58" i="10"/>
  <c r="H78" i="10"/>
  <c r="H79" i="10"/>
  <c r="H80" i="10" s="1"/>
  <c r="P223" i="9"/>
  <c r="N46" i="9"/>
  <c r="O46" i="9"/>
  <c r="Q46" i="9"/>
  <c r="P46" i="9"/>
  <c r="AA19" i="4"/>
  <c r="K69" i="9"/>
  <c r="Q69" i="9"/>
  <c r="P69" i="9"/>
  <c r="H117" i="9"/>
  <c r="I101" i="9"/>
  <c r="I117" i="9" s="1"/>
  <c r="N42" i="9"/>
  <c r="M42" i="9"/>
  <c r="L42" i="9"/>
  <c r="J42" i="9"/>
  <c r="O42" i="9"/>
  <c r="Q42" i="9"/>
  <c r="P42" i="9"/>
  <c r="K42" i="9"/>
  <c r="I55" i="10"/>
  <c r="I59" i="10" s="1"/>
  <c r="O82" i="9"/>
  <c r="AD22" i="4" s="1"/>
  <c r="AD22" i="2" s="1"/>
  <c r="Q76" i="10"/>
  <c r="Q77" i="10"/>
  <c r="H81" i="9"/>
  <c r="N44" i="9"/>
  <c r="M44" i="9"/>
  <c r="L44" i="9"/>
  <c r="R44" i="9" s="1"/>
  <c r="O44" i="9"/>
  <c r="P44" i="9"/>
  <c r="Q44" i="9"/>
  <c r="AJ114" i="7"/>
  <c r="AJ47" i="6"/>
  <c r="AJ47" i="7"/>
  <c r="AJ40" i="2"/>
  <c r="N35" i="20"/>
  <c r="N28" i="20"/>
  <c r="J30" i="20"/>
  <c r="V68" i="19"/>
  <c r="V67" i="18"/>
  <c r="R65" i="19"/>
  <c r="R66" i="15"/>
  <c r="X69" i="19"/>
  <c r="Z69" i="19" s="1"/>
  <c r="X67" i="16"/>
  <c r="Q30" i="20"/>
  <c r="Q37" i="20"/>
  <c r="F36" i="20"/>
  <c r="F29" i="20"/>
  <c r="S16" i="20"/>
  <c r="L36" i="20"/>
  <c r="L29" i="20"/>
  <c r="T68" i="19"/>
  <c r="T67" i="18"/>
  <c r="C40" i="20"/>
  <c r="P23" i="20"/>
  <c r="P50" i="20" s="1"/>
  <c r="S19" i="20"/>
  <c r="F39" i="20"/>
  <c r="I35" i="20"/>
  <c r="I43" i="20" s="1"/>
  <c r="I28" i="20"/>
  <c r="C28" i="20"/>
  <c r="C35" i="20"/>
  <c r="R35" i="20" s="1"/>
  <c r="R15" i="20"/>
  <c r="B39" i="20"/>
  <c r="R39" i="20" s="1"/>
  <c r="Q40" i="20"/>
  <c r="N30" i="20"/>
  <c r="N37" i="20"/>
  <c r="F38" i="20"/>
  <c r="S18" i="20"/>
  <c r="S15" i="20"/>
  <c r="M39" i="20"/>
  <c r="R57" i="19"/>
  <c r="N67" i="19"/>
  <c r="N67" i="17"/>
  <c r="Z53" i="19"/>
  <c r="O68" i="19"/>
  <c r="O67" i="18"/>
  <c r="I67" i="18"/>
  <c r="I68" i="19"/>
  <c r="P67" i="17"/>
  <c r="L57" i="19"/>
  <c r="N69" i="19"/>
  <c r="N67" i="16"/>
  <c r="Q60" i="19"/>
  <c r="Q61" i="19"/>
  <c r="R67" i="17"/>
  <c r="M69" i="19"/>
  <c r="N53" i="13"/>
  <c r="B54" i="13"/>
  <c r="N54" i="13" s="1"/>
  <c r="U60" i="19"/>
  <c r="U61" i="19"/>
  <c r="O66" i="19"/>
  <c r="O67" i="14"/>
  <c r="Q66" i="19"/>
  <c r="Q67" i="14"/>
  <c r="J78" i="12"/>
  <c r="J46" i="12"/>
  <c r="J76" i="12" s="1"/>
  <c r="J67" i="14"/>
  <c r="K66" i="19"/>
  <c r="K67" i="14"/>
  <c r="E78" i="12"/>
  <c r="E46" i="12"/>
  <c r="E76" i="12" s="1"/>
  <c r="K59" i="12"/>
  <c r="K60" i="12" s="1"/>
  <c r="K80" i="12" s="1"/>
  <c r="D84" i="12"/>
  <c r="D91" i="12" s="1"/>
  <c r="W44" i="3" s="1"/>
  <c r="J68" i="13"/>
  <c r="N65" i="13"/>
  <c r="F23" i="10"/>
  <c r="S21" i="10"/>
  <c r="F22" i="10"/>
  <c r="M84" i="12"/>
  <c r="M91" i="12" s="1"/>
  <c r="AF44" i="3" s="1"/>
  <c r="N56" i="12"/>
  <c r="R69" i="9"/>
  <c r="E78" i="10"/>
  <c r="E80" i="10"/>
  <c r="E79" i="10"/>
  <c r="B34" i="10"/>
  <c r="R34" i="10" s="1"/>
  <c r="B30" i="10"/>
  <c r="R29" i="10"/>
  <c r="K66" i="12"/>
  <c r="J84" i="9"/>
  <c r="J79" i="9"/>
  <c r="K81" i="9"/>
  <c r="AA41" i="2"/>
  <c r="AG41" i="2" s="1"/>
  <c r="AG41" i="4"/>
  <c r="AJ108" i="6"/>
  <c r="AJ62" i="7"/>
  <c r="O23" i="20"/>
  <c r="O50" i="20" s="1"/>
  <c r="O34" i="20"/>
  <c r="O27" i="20"/>
  <c r="M27" i="20"/>
  <c r="M23" i="20"/>
  <c r="M50" i="20" s="1"/>
  <c r="M34" i="20"/>
  <c r="K37" i="20"/>
  <c r="K30" i="20"/>
  <c r="R21" i="20"/>
  <c r="G38" i="20"/>
  <c r="F40" i="20"/>
  <c r="S20" i="20"/>
  <c r="L38" i="20"/>
  <c r="L35" i="20"/>
  <c r="L28" i="20"/>
  <c r="D38" i="20"/>
  <c r="N39" i="20"/>
  <c r="H31" i="20"/>
  <c r="P39" i="20"/>
  <c r="Q29" i="20"/>
  <c r="L34" i="20"/>
  <c r="L23" i="20"/>
  <c r="L50" i="20" s="1"/>
  <c r="L27" i="20"/>
  <c r="L31" i="20" s="1"/>
  <c r="F31" i="20"/>
  <c r="S27" i="20"/>
  <c r="M38" i="20"/>
  <c r="B34" i="20"/>
  <c r="B27" i="20"/>
  <c r="R14" i="20"/>
  <c r="B23" i="20"/>
  <c r="Q38" i="20"/>
  <c r="C34" i="20"/>
  <c r="C43" i="20" s="1"/>
  <c r="C27" i="20"/>
  <c r="C31" i="20" s="1"/>
  <c r="C23" i="20"/>
  <c r="C50" i="20" s="1"/>
  <c r="J29" i="20"/>
  <c r="J31" i="20" s="1"/>
  <c r="W67" i="19"/>
  <c r="W67" i="17"/>
  <c r="L69" i="19"/>
  <c r="L67" i="16"/>
  <c r="K69" i="19"/>
  <c r="K67" i="16"/>
  <c r="E38" i="20"/>
  <c r="J23" i="20"/>
  <c r="J50" i="20" s="1"/>
  <c r="K34" i="20"/>
  <c r="I37" i="20"/>
  <c r="I30" i="20"/>
  <c r="P38" i="20"/>
  <c r="P40" i="20"/>
  <c r="K40" i="20"/>
  <c r="C37" i="20"/>
  <c r="C30" i="20"/>
  <c r="I29" i="20"/>
  <c r="I31" i="20" s="1"/>
  <c r="H36" i="20"/>
  <c r="H43" i="20" s="1"/>
  <c r="R17" i="20"/>
  <c r="H40" i="20"/>
  <c r="N36" i="20"/>
  <c r="N29" i="20"/>
  <c r="S24" i="20"/>
  <c r="D34" i="20"/>
  <c r="D23" i="20"/>
  <c r="D50" i="20" s="1"/>
  <c r="D27" i="20"/>
  <c r="D40" i="20"/>
  <c r="J38" i="20"/>
  <c r="J43" i="20" s="1"/>
  <c r="S14" i="20"/>
  <c r="N38" i="20"/>
  <c r="Z19" i="18"/>
  <c r="O67" i="19"/>
  <c r="O67" i="17"/>
  <c r="J67" i="19"/>
  <c r="J67" i="17"/>
  <c r="J57" i="19"/>
  <c r="V67" i="19"/>
  <c r="V67" i="17"/>
  <c r="X68" i="19"/>
  <c r="Z68" i="19" s="1"/>
  <c r="X67" i="18"/>
  <c r="L67" i="19"/>
  <c r="L67" i="17"/>
  <c r="U69" i="19"/>
  <c r="U67" i="16"/>
  <c r="Z25" i="14"/>
  <c r="G68" i="13"/>
  <c r="S67" i="16"/>
  <c r="Z15" i="17"/>
  <c r="Z17" i="14"/>
  <c r="H84" i="12"/>
  <c r="H91" i="12" s="1"/>
  <c r="AA44" i="3" s="1"/>
  <c r="B41" i="13"/>
  <c r="B42" i="13" s="1"/>
  <c r="C74" i="13" s="1"/>
  <c r="B43" i="13"/>
  <c r="Z17" i="15"/>
  <c r="L66" i="19"/>
  <c r="L73" i="19" s="1"/>
  <c r="L67" i="14"/>
  <c r="I46" i="12"/>
  <c r="I76" i="12" s="1"/>
  <c r="I78" i="12"/>
  <c r="J58" i="12"/>
  <c r="J83" i="12" s="1"/>
  <c r="J89" i="12" s="1"/>
  <c r="B78" i="12"/>
  <c r="B46" i="12"/>
  <c r="N45" i="12"/>
  <c r="H78" i="12"/>
  <c r="H46" i="12"/>
  <c r="H76" i="12" s="1"/>
  <c r="F59" i="12"/>
  <c r="F60" i="12" s="1"/>
  <c r="F80" i="12" s="1"/>
  <c r="K78" i="12"/>
  <c r="K46" i="12"/>
  <c r="K76" i="12" s="1"/>
  <c r="B68" i="13"/>
  <c r="N59" i="13"/>
  <c r="D68" i="13"/>
  <c r="M66" i="12"/>
  <c r="Q56" i="10"/>
  <c r="C58" i="12"/>
  <c r="C83" i="12" s="1"/>
  <c r="C89" i="12" s="1"/>
  <c r="N60" i="10"/>
  <c r="N58" i="10"/>
  <c r="N57" i="10"/>
  <c r="AC19" i="4"/>
  <c r="N40" i="9"/>
  <c r="M40" i="9"/>
  <c r="L40" i="9"/>
  <c r="J40" i="9"/>
  <c r="O40" i="9"/>
  <c r="Q40" i="9"/>
  <c r="P40" i="9"/>
  <c r="K40" i="9"/>
  <c r="I40" i="9"/>
  <c r="H40" i="9"/>
  <c r="K57" i="10"/>
  <c r="K58" i="10"/>
  <c r="K60" i="10" s="1"/>
  <c r="D76" i="10"/>
  <c r="D77" i="10"/>
  <c r="D57" i="10"/>
  <c r="D60" i="10" s="1"/>
  <c r="D58" i="10"/>
  <c r="K76" i="10"/>
  <c r="K77" i="10"/>
  <c r="K40" i="10"/>
  <c r="K41" i="10" s="1"/>
  <c r="C40" i="10"/>
  <c r="C41" i="10" s="1"/>
  <c r="J40" i="10"/>
  <c r="J41" i="10" s="1"/>
  <c r="B40" i="10"/>
  <c r="B41" i="10" s="1"/>
  <c r="Q40" i="10"/>
  <c r="I40" i="10"/>
  <c r="I41" i="10" s="1"/>
  <c r="F40" i="10"/>
  <c r="F41" i="10" s="1"/>
  <c r="P40" i="10"/>
  <c r="P41" i="10" s="1"/>
  <c r="E40" i="10"/>
  <c r="O40" i="10"/>
  <c r="O41" i="10" s="1"/>
  <c r="D40" i="10"/>
  <c r="D41" i="10" s="1"/>
  <c r="G40" i="10"/>
  <c r="G41" i="10" s="1"/>
  <c r="N40" i="10"/>
  <c r="N41" i="10" s="1"/>
  <c r="M40" i="10"/>
  <c r="M41" i="10" s="1"/>
  <c r="L40" i="10"/>
  <c r="L41" i="10" s="1"/>
  <c r="R39" i="10"/>
  <c r="H40" i="10"/>
  <c r="H41" i="10" s="1"/>
  <c r="B51" i="11"/>
  <c r="H54" i="10"/>
  <c r="O56" i="10" s="1"/>
  <c r="K84" i="9"/>
  <c r="K79" i="9"/>
  <c r="L81" i="9"/>
  <c r="L78" i="10"/>
  <c r="L79" i="10"/>
  <c r="L80" i="10"/>
  <c r="I24" i="10"/>
  <c r="I81" i="9"/>
  <c r="AG27" i="6"/>
  <c r="AJ80" i="6"/>
  <c r="N14" i="19"/>
  <c r="N68" i="15"/>
  <c r="N30" i="19" s="1"/>
  <c r="N67" i="15"/>
  <c r="N22" i="19" s="1"/>
  <c r="Z19" i="14"/>
  <c r="K16" i="19"/>
  <c r="K69" i="17"/>
  <c r="K32" i="19" s="1"/>
  <c r="K68" i="17"/>
  <c r="K24" i="19" s="1"/>
  <c r="I65" i="19"/>
  <c r="I66" i="15"/>
  <c r="M75" i="13"/>
  <c r="AF31" i="6" s="1"/>
  <c r="AF31" i="2" s="1"/>
  <c r="M74" i="13"/>
  <c r="I69" i="19"/>
  <c r="I67" i="16"/>
  <c r="V66" i="19"/>
  <c r="V67" i="14"/>
  <c r="M65" i="19"/>
  <c r="Z14" i="15"/>
  <c r="M66" i="15"/>
  <c r="T66" i="19"/>
  <c r="T73" i="19" s="1"/>
  <c r="T67" i="14"/>
  <c r="AB29" i="3"/>
  <c r="P66" i="19"/>
  <c r="P67" i="14"/>
  <c r="AD44" i="2"/>
  <c r="R66" i="19"/>
  <c r="R67" i="14"/>
  <c r="M71" i="13"/>
  <c r="M69" i="13"/>
  <c r="M79" i="13" s="1"/>
  <c r="AF68" i="6" s="1"/>
  <c r="AF139" i="6" s="1"/>
  <c r="M70" i="13"/>
  <c r="M80" i="13" s="1"/>
  <c r="AF69" i="6" s="1"/>
  <c r="AF140" i="6" s="1"/>
  <c r="M78" i="13"/>
  <c r="AF67" i="6" s="1"/>
  <c r="B58" i="12"/>
  <c r="N55" i="12"/>
  <c r="D78" i="12"/>
  <c r="D46" i="12"/>
  <c r="D76" i="12" s="1"/>
  <c r="G77" i="10"/>
  <c r="G76" i="10"/>
  <c r="J18" i="19"/>
  <c r="J68" i="16"/>
  <c r="J26" i="19" s="1"/>
  <c r="J69" i="16"/>
  <c r="J34" i="19" s="1"/>
  <c r="S66" i="19"/>
  <c r="S67" i="14"/>
  <c r="AB44" i="2"/>
  <c r="C78" i="12"/>
  <c r="C46" i="12"/>
  <c r="C76" i="12" s="1"/>
  <c r="O24" i="10"/>
  <c r="O22" i="10"/>
  <c r="O23" i="10"/>
  <c r="N63" i="13"/>
  <c r="F68" i="13"/>
  <c r="C68" i="13"/>
  <c r="E66" i="12"/>
  <c r="I56" i="10"/>
  <c r="N63" i="12"/>
  <c r="B30" i="11"/>
  <c r="M60" i="10"/>
  <c r="M58" i="10"/>
  <c r="M57" i="10"/>
  <c r="C23" i="10"/>
  <c r="C24" i="10"/>
  <c r="C22" i="10"/>
  <c r="M82" i="9"/>
  <c r="AB22" i="4" s="1"/>
  <c r="AB22" i="2" s="1"/>
  <c r="N39" i="9"/>
  <c r="M39" i="9"/>
  <c r="L39" i="9"/>
  <c r="O39" i="9"/>
  <c r="G39" i="9"/>
  <c r="Q39" i="9"/>
  <c r="P39" i="9"/>
  <c r="K39" i="9"/>
  <c r="J39" i="9"/>
  <c r="I39" i="9"/>
  <c r="H39" i="9"/>
  <c r="G79" i="9"/>
  <c r="G84" i="9"/>
  <c r="R53" i="10"/>
  <c r="B55" i="10"/>
  <c r="AJ113" i="6"/>
  <c r="AJ124" i="7"/>
  <c r="I117" i="2"/>
  <c r="I132" i="2" s="1"/>
  <c r="I65" i="2"/>
  <c r="O29" i="20"/>
  <c r="O36" i="20"/>
  <c r="B36" i="20"/>
  <c r="R36" i="20" s="1"/>
  <c r="B29" i="20"/>
  <c r="R29" i="20" s="1"/>
  <c r="R16" i="20"/>
  <c r="S17" i="20"/>
  <c r="F37" i="20"/>
  <c r="S37" i="20" s="1"/>
  <c r="F30" i="20"/>
  <c r="S30" i="20" s="1"/>
  <c r="V69" i="19"/>
  <c r="V67" i="16"/>
  <c r="G29" i="20"/>
  <c r="G36" i="20"/>
  <c r="E36" i="20"/>
  <c r="E29" i="20"/>
  <c r="Q35" i="20"/>
  <c r="Q43" i="20" s="1"/>
  <c r="Q28" i="20"/>
  <c r="K28" i="20"/>
  <c r="K31" i="20" s="1"/>
  <c r="K35" i="20"/>
  <c r="S35" i="20" s="1"/>
  <c r="Q23" i="20"/>
  <c r="Q50" i="20" s="1"/>
  <c r="S50" i="20" s="1"/>
  <c r="Q31" i="20"/>
  <c r="F41" i="20"/>
  <c r="S41" i="20" s="1"/>
  <c r="S21" i="20"/>
  <c r="L39" i="20"/>
  <c r="D37" i="20"/>
  <c r="R37" i="20" s="1"/>
  <c r="D30" i="20"/>
  <c r="R30" i="20" s="1"/>
  <c r="H23" i="20"/>
  <c r="H50" i="20" s="1"/>
  <c r="F23" i="20"/>
  <c r="Z54" i="19"/>
  <c r="Z17" i="18"/>
  <c r="K65" i="19"/>
  <c r="K66" i="15"/>
  <c r="I57" i="19"/>
  <c r="J65" i="19"/>
  <c r="J66" i="15"/>
  <c r="R62" i="19"/>
  <c r="S67" i="19"/>
  <c r="S74" i="19" s="1"/>
  <c r="J68" i="19"/>
  <c r="J67" i="18"/>
  <c r="T67" i="19"/>
  <c r="T67" i="17"/>
  <c r="Z16" i="14"/>
  <c r="E75" i="13"/>
  <c r="X31" i="6" s="1"/>
  <c r="X31" i="2" s="1"/>
  <c r="E74" i="13"/>
  <c r="N66" i="19"/>
  <c r="N67" i="14"/>
  <c r="Z15" i="15"/>
  <c r="U65" i="19"/>
  <c r="U66" i="15"/>
  <c r="Z21" i="15"/>
  <c r="L66" i="15"/>
  <c r="W61" i="19"/>
  <c r="W60" i="19"/>
  <c r="M66" i="19"/>
  <c r="M67" i="14"/>
  <c r="Z14" i="14"/>
  <c r="G46" i="12"/>
  <c r="G76" i="12" s="1"/>
  <c r="G78" i="12"/>
  <c r="X65" i="19"/>
  <c r="X66" i="15"/>
  <c r="X61" i="19"/>
  <c r="X60" i="19"/>
  <c r="F77" i="10"/>
  <c r="F76" i="10"/>
  <c r="I68" i="13"/>
  <c r="X29" i="3"/>
  <c r="G59" i="12"/>
  <c r="G60" i="12" s="1"/>
  <c r="G80" i="12" s="1"/>
  <c r="L59" i="12"/>
  <c r="L60" i="12" s="1"/>
  <c r="L80" i="12" s="1"/>
  <c r="Z20" i="14"/>
  <c r="G22" i="10"/>
  <c r="G23" i="10"/>
  <c r="G24" i="10" s="1"/>
  <c r="N67" i="13"/>
  <c r="F66" i="12"/>
  <c r="J56" i="10"/>
  <c r="N54" i="12"/>
  <c r="N38" i="9"/>
  <c r="F38" i="9"/>
  <c r="M38" i="9"/>
  <c r="M80" i="9" s="1"/>
  <c r="L38" i="9"/>
  <c r="O38" i="9"/>
  <c r="G38" i="9"/>
  <c r="Q38" i="9"/>
  <c r="P38" i="9"/>
  <c r="K38" i="9"/>
  <c r="J38" i="9"/>
  <c r="I38" i="9"/>
  <c r="H38" i="9"/>
  <c r="F59" i="10"/>
  <c r="S59" i="10" s="1"/>
  <c r="S55" i="10"/>
  <c r="N71" i="12"/>
  <c r="B84" i="12"/>
  <c r="N82" i="9"/>
  <c r="AC22" i="4" s="1"/>
  <c r="AC22" i="2" s="1"/>
  <c r="O84" i="9"/>
  <c r="O79" i="9"/>
  <c r="AJ61" i="7"/>
  <c r="AJ78" i="6"/>
  <c r="Z117" i="7"/>
  <c r="Z132" i="7" s="1"/>
  <c r="O116" i="5"/>
  <c r="K117" i="2"/>
  <c r="K132" i="2" s="1"/>
  <c r="K65" i="2"/>
  <c r="O112" i="7"/>
  <c r="O104" i="7"/>
  <c r="O96" i="7"/>
  <c r="O88" i="7"/>
  <c r="O84" i="7"/>
  <c r="O68" i="7"/>
  <c r="O62" i="7"/>
  <c r="O58" i="7"/>
  <c r="O44" i="7"/>
  <c r="O30" i="7"/>
  <c r="O26" i="7"/>
  <c r="O124" i="7"/>
  <c r="O114" i="7"/>
  <c r="O106" i="7"/>
  <c r="O98" i="7"/>
  <c r="O90" i="7"/>
  <c r="O86" i="7"/>
  <c r="O77" i="7"/>
  <c r="O76" i="7"/>
  <c r="O74" i="7"/>
  <c r="O70" i="7"/>
  <c r="O60" i="7"/>
  <c r="O46" i="7"/>
  <c r="O33" i="7"/>
  <c r="O19" i="7"/>
  <c r="O125" i="7"/>
  <c r="O107" i="7"/>
  <c r="O101" i="7"/>
  <c r="O91" i="7"/>
  <c r="O47" i="7"/>
  <c r="O38" i="7"/>
  <c r="O126" i="7"/>
  <c r="O102" i="7"/>
  <c r="O50" i="7"/>
  <c r="O49" i="7"/>
  <c r="O41" i="7"/>
  <c r="O40" i="7"/>
  <c r="O115" i="7"/>
  <c r="O109" i="7"/>
  <c r="O99" i="7"/>
  <c r="O93" i="7"/>
  <c r="O78" i="7"/>
  <c r="O20" i="7"/>
  <c r="O128" i="7"/>
  <c r="O15" i="7"/>
  <c r="O24" i="7"/>
  <c r="O82" i="7"/>
  <c r="O21" i="7"/>
  <c r="O35" i="7"/>
  <c r="O22" i="7"/>
  <c r="O120" i="7"/>
  <c r="O67" i="7"/>
  <c r="O80" i="7"/>
  <c r="O71" i="7"/>
  <c r="O69" i="7"/>
  <c r="AJ120" i="7"/>
  <c r="AJ12" i="6"/>
  <c r="AG56" i="7"/>
  <c r="AJ122" i="7"/>
  <c r="AJ94" i="6"/>
  <c r="O25" i="7"/>
  <c r="O94" i="7"/>
  <c r="AG14" i="7"/>
  <c r="AJ14" i="7" s="1"/>
  <c r="AH47" i="5"/>
  <c r="AJ14" i="6"/>
  <c r="AG56" i="5"/>
  <c r="O36" i="5"/>
  <c r="AJ36" i="5"/>
  <c r="O108" i="4"/>
  <c r="AG39" i="4"/>
  <c r="U39" i="2"/>
  <c r="AG39" i="2" s="1"/>
  <c r="AJ22" i="5"/>
  <c r="O100" i="4"/>
  <c r="AG56" i="4"/>
  <c r="AJ56" i="4" s="1"/>
  <c r="O74" i="4"/>
  <c r="O54" i="4"/>
  <c r="N16" i="5"/>
  <c r="B64" i="5"/>
  <c r="O59" i="4"/>
  <c r="AJ41" i="6"/>
  <c r="O102" i="4"/>
  <c r="AG87" i="5"/>
  <c r="O72" i="4"/>
  <c r="O24" i="4"/>
  <c r="O105" i="4"/>
  <c r="AJ120" i="3"/>
  <c r="G143" i="2"/>
  <c r="G141" i="2"/>
  <c r="AG130" i="3"/>
  <c r="AJ73" i="3"/>
  <c r="AJ94" i="2"/>
  <c r="O97" i="4"/>
  <c r="O48" i="4"/>
  <c r="AJ121" i="2"/>
  <c r="O106" i="4"/>
  <c r="O28" i="4"/>
  <c r="N142" i="4"/>
  <c r="AJ124" i="3"/>
  <c r="AG95" i="2"/>
  <c r="AJ13" i="5"/>
  <c r="O88" i="4"/>
  <c r="O15" i="4"/>
  <c r="E132" i="3"/>
  <c r="U87" i="2"/>
  <c r="AG87" i="2" s="1"/>
  <c r="AJ109" i="2"/>
  <c r="AG61" i="2"/>
  <c r="AJ15" i="2"/>
  <c r="D141" i="2"/>
  <c r="AJ58" i="2"/>
  <c r="C63" i="2"/>
  <c r="C64" i="2" s="1"/>
  <c r="AA76" i="2"/>
  <c r="N130" i="2"/>
  <c r="N139" i="2"/>
  <c r="AG125" i="2"/>
  <c r="AJ125" i="2" s="1"/>
  <c r="C143" i="2"/>
  <c r="U16" i="2"/>
  <c r="AG14" i="2"/>
  <c r="L63" i="2"/>
  <c r="L64" i="2" s="1"/>
  <c r="O63" i="5"/>
  <c r="AJ49" i="7"/>
  <c r="O73" i="6"/>
  <c r="AE19" i="4"/>
  <c r="U116" i="7"/>
  <c r="AG73" i="7"/>
  <c r="AJ12" i="7"/>
  <c r="AJ93" i="6"/>
  <c r="AJ121" i="7"/>
  <c r="AJ82" i="6"/>
  <c r="AJ94" i="7"/>
  <c r="B64" i="7"/>
  <c r="N63" i="7"/>
  <c r="AJ88" i="6"/>
  <c r="N16" i="6"/>
  <c r="B64" i="6"/>
  <c r="O39" i="7"/>
  <c r="O122" i="5"/>
  <c r="AJ100" i="4"/>
  <c r="AJ97" i="4"/>
  <c r="AJ25" i="5"/>
  <c r="U116" i="4"/>
  <c r="AG116" i="4" s="1"/>
  <c r="AG73" i="4"/>
  <c r="U131" i="4"/>
  <c r="AG131" i="4" s="1"/>
  <c r="AJ130" i="4"/>
  <c r="O130" i="4"/>
  <c r="O56" i="4"/>
  <c r="AG122" i="5"/>
  <c r="U131" i="5"/>
  <c r="AG131" i="5" s="1"/>
  <c r="AJ71" i="3"/>
  <c r="AJ25" i="3"/>
  <c r="AJ112" i="2"/>
  <c r="AG138" i="5"/>
  <c r="AH70" i="5"/>
  <c r="V131" i="3"/>
  <c r="N116" i="3"/>
  <c r="AJ36" i="3"/>
  <c r="AJ121" i="3"/>
  <c r="AJ90" i="3"/>
  <c r="AG73" i="3"/>
  <c r="O104" i="4"/>
  <c r="O34" i="4"/>
  <c r="AJ95" i="3"/>
  <c r="X64" i="5"/>
  <c r="AG16" i="5"/>
  <c r="K132" i="4"/>
  <c r="AJ13" i="3"/>
  <c r="I143" i="2"/>
  <c r="I141" i="2"/>
  <c r="B56" i="2"/>
  <c r="N56" i="2" s="1"/>
  <c r="J64" i="2"/>
  <c r="AJ83" i="2"/>
  <c r="AJ31" i="3"/>
  <c r="U130" i="2"/>
  <c r="AG130" i="2" s="1"/>
  <c r="AJ41" i="2"/>
  <c r="D144" i="2"/>
  <c r="B66" i="12"/>
  <c r="F56" i="10"/>
  <c r="C66" i="12"/>
  <c r="G56" i="10"/>
  <c r="J68" i="9"/>
  <c r="R68" i="9" s="1"/>
  <c r="Q68" i="9"/>
  <c r="P68" i="9"/>
  <c r="K68" i="9"/>
  <c r="Q84" i="9"/>
  <c r="Q79" i="9"/>
  <c r="Q71" i="9"/>
  <c r="P71" i="9"/>
  <c r="R71" i="9" s="1"/>
  <c r="M84" i="9"/>
  <c r="P70" i="9"/>
  <c r="R70" i="9" s="1"/>
  <c r="Q70" i="9"/>
  <c r="E117" i="6"/>
  <c r="E132" i="6" s="1"/>
  <c r="O85" i="7"/>
  <c r="AJ39" i="7"/>
  <c r="AJ19" i="6"/>
  <c r="AJ40" i="7"/>
  <c r="O42" i="7"/>
  <c r="O105" i="7"/>
  <c r="AG87" i="6"/>
  <c r="AG87" i="7"/>
  <c r="N37" i="7"/>
  <c r="O28" i="7"/>
  <c r="AJ80" i="7"/>
  <c r="AC63" i="7"/>
  <c r="AH105" i="5"/>
  <c r="AH60" i="5"/>
  <c r="AH38" i="5"/>
  <c r="AJ60" i="5"/>
  <c r="O56" i="6"/>
  <c r="I132" i="7"/>
  <c r="O30" i="4"/>
  <c r="AH44" i="5"/>
  <c r="O93" i="4"/>
  <c r="O67" i="4"/>
  <c r="N37" i="4"/>
  <c r="B63" i="4"/>
  <c r="O110" i="4"/>
  <c r="O42" i="4"/>
  <c r="AH50" i="5"/>
  <c r="O44" i="4"/>
  <c r="AJ122" i="4"/>
  <c r="O55" i="4"/>
  <c r="AJ55" i="4"/>
  <c r="AJ120" i="5"/>
  <c r="AH12" i="5"/>
  <c r="AJ12" i="5"/>
  <c r="J64" i="4"/>
  <c r="J117" i="4" s="1"/>
  <c r="J132" i="4" s="1"/>
  <c r="AA116" i="3"/>
  <c r="AJ27" i="3"/>
  <c r="AJ82" i="2"/>
  <c r="AJ115" i="2"/>
  <c r="AH88" i="5"/>
  <c r="AJ88" i="5"/>
  <c r="AG61" i="5"/>
  <c r="O80" i="4"/>
  <c r="O27" i="4"/>
  <c r="AG111" i="2"/>
  <c r="M144" i="2"/>
  <c r="N14" i="2"/>
  <c r="B16" i="2"/>
  <c r="AJ100" i="2"/>
  <c r="N138" i="2"/>
  <c r="AJ70" i="2"/>
  <c r="D37" i="2"/>
  <c r="D63" i="2" s="1"/>
  <c r="D64" i="2" s="1"/>
  <c r="AJ25" i="2"/>
  <c r="C23" i="1"/>
  <c r="R52" i="9"/>
  <c r="AG76" i="7"/>
  <c r="X76" i="2"/>
  <c r="AG76" i="2" s="1"/>
  <c r="AJ76" i="2" s="1"/>
  <c r="O56" i="7"/>
  <c r="AH92" i="6"/>
  <c r="N63" i="6"/>
  <c r="AJ108" i="7"/>
  <c r="AJ77" i="7"/>
  <c r="O92" i="7"/>
  <c r="AG138" i="7"/>
  <c r="O31" i="7"/>
  <c r="O89" i="7"/>
  <c r="O122" i="7"/>
  <c r="O48" i="7"/>
  <c r="AF117" i="7"/>
  <c r="AF132" i="7" s="1"/>
  <c r="O116" i="7"/>
  <c r="AJ24" i="7"/>
  <c r="AH86" i="6"/>
  <c r="AG130" i="7"/>
  <c r="AJ130" i="7" s="1"/>
  <c r="AJ22" i="7"/>
  <c r="AJ112" i="6"/>
  <c r="AH112" i="6"/>
  <c r="N142" i="6"/>
  <c r="AH103" i="6"/>
  <c r="AJ103" i="6"/>
  <c r="AH48" i="5"/>
  <c r="AJ124" i="4"/>
  <c r="AJ55" i="6"/>
  <c r="O55" i="6"/>
  <c r="O87" i="7"/>
  <c r="AH92" i="5"/>
  <c r="AJ72" i="4"/>
  <c r="AJ71" i="4"/>
  <c r="AJ121" i="4"/>
  <c r="O36" i="7"/>
  <c r="AH83" i="5"/>
  <c r="O73" i="4"/>
  <c r="AJ61" i="3"/>
  <c r="O89" i="4"/>
  <c r="AJ114" i="3"/>
  <c r="AJ107" i="2"/>
  <c r="O90" i="4"/>
  <c r="AJ27" i="4"/>
  <c r="AJ111" i="3"/>
  <c r="AJ15" i="3"/>
  <c r="AJ47" i="5"/>
  <c r="C132" i="4"/>
  <c r="AJ89" i="2"/>
  <c r="M141" i="2"/>
  <c r="M143" i="2"/>
  <c r="AG138" i="2"/>
  <c r="J116" i="2"/>
  <c r="E141" i="2"/>
  <c r="E143" i="2"/>
  <c r="AJ83" i="3"/>
  <c r="N140" i="2"/>
  <c r="F37" i="2"/>
  <c r="F63" i="2" s="1"/>
  <c r="F64" i="2" s="1"/>
  <c r="AJ71" i="2"/>
  <c r="AJ109" i="4"/>
  <c r="AH45" i="5"/>
  <c r="AH126" i="5"/>
  <c r="AJ126" i="5"/>
  <c r="AJ15" i="5"/>
  <c r="AJ101" i="4"/>
  <c r="AJ36" i="7"/>
  <c r="AJ126" i="4"/>
  <c r="AJ87" i="4"/>
  <c r="O87" i="4"/>
  <c r="AJ129" i="2"/>
  <c r="AJ48" i="5"/>
  <c r="H143" i="2"/>
  <c r="H141" i="2"/>
  <c r="AJ109" i="3"/>
  <c r="AJ104" i="2"/>
  <c r="O131" i="5"/>
  <c r="AJ38" i="5"/>
  <c r="AJ24" i="3"/>
  <c r="J143" i="2"/>
  <c r="J141" i="2"/>
  <c r="AJ38" i="2"/>
  <c r="N137" i="2"/>
  <c r="AJ97" i="2"/>
  <c r="AJ110" i="2"/>
  <c r="AG27" i="2"/>
  <c r="AJ27" i="2" s="1"/>
  <c r="AJ59" i="2"/>
  <c r="M117" i="2"/>
  <c r="M132" i="2" s="1"/>
  <c r="M133" i="2" s="1"/>
  <c r="M65" i="2"/>
  <c r="M78" i="12"/>
  <c r="M46" i="12"/>
  <c r="M76" i="12" s="1"/>
  <c r="C49" i="11"/>
  <c r="C51" i="11" s="1"/>
  <c r="AG142" i="7"/>
  <c r="I76" i="10"/>
  <c r="I77" i="10"/>
  <c r="O53" i="7"/>
  <c r="AG130" i="6"/>
  <c r="AH130" i="6" s="1"/>
  <c r="AH44" i="6"/>
  <c r="AE116" i="7"/>
  <c r="O73" i="7"/>
  <c r="AJ73" i="7"/>
  <c r="AH125" i="6"/>
  <c r="AJ125" i="6"/>
  <c r="AH20" i="6"/>
  <c r="AJ86" i="7"/>
  <c r="AH109" i="6"/>
  <c r="AJ120" i="6"/>
  <c r="AB64" i="7"/>
  <c r="AB117" i="7" s="1"/>
  <c r="AB132" i="7" s="1"/>
  <c r="O13" i="7"/>
  <c r="AG138" i="6"/>
  <c r="O111" i="7"/>
  <c r="Y64" i="7"/>
  <c r="Y117" i="7" s="1"/>
  <c r="Y132" i="7" s="1"/>
  <c r="V63" i="7"/>
  <c r="V64" i="7" s="1"/>
  <c r="V117" i="7" s="1"/>
  <c r="V132" i="7" s="1"/>
  <c r="AJ95" i="6"/>
  <c r="AH72" i="6"/>
  <c r="AJ93" i="4"/>
  <c r="AJ113" i="5"/>
  <c r="AH39" i="5"/>
  <c r="AJ109" i="6"/>
  <c r="AJ97" i="6"/>
  <c r="AH80" i="5"/>
  <c r="AH46" i="5"/>
  <c r="AD63" i="5"/>
  <c r="AD64" i="5" s="1"/>
  <c r="AJ24" i="6"/>
  <c r="AH79" i="5"/>
  <c r="AH30" i="5"/>
  <c r="O41" i="4"/>
  <c r="O33" i="4"/>
  <c r="O128" i="4"/>
  <c r="O107" i="4"/>
  <c r="O91" i="4"/>
  <c r="O115" i="4"/>
  <c r="O99" i="4"/>
  <c r="O50" i="4"/>
  <c r="O126" i="4"/>
  <c r="O120" i="4"/>
  <c r="O62" i="4"/>
  <c r="O29" i="4"/>
  <c r="O12" i="4"/>
  <c r="O14" i="4" s="1"/>
  <c r="O16" i="4" s="1"/>
  <c r="O112" i="4"/>
  <c r="O96" i="4"/>
  <c r="O75" i="4"/>
  <c r="O78" i="4"/>
  <c r="O124" i="4"/>
  <c r="O79" i="4"/>
  <c r="O60" i="4"/>
  <c r="O47" i="4"/>
  <c r="O103" i="4"/>
  <c r="O68" i="4"/>
  <c r="O85" i="4"/>
  <c r="O39" i="4"/>
  <c r="O26" i="4"/>
  <c r="O21" i="4"/>
  <c r="O13" i="4"/>
  <c r="O38" i="4"/>
  <c r="O19" i="4"/>
  <c r="O70" i="4"/>
  <c r="O125" i="4"/>
  <c r="O71" i="4"/>
  <c r="O82" i="4"/>
  <c r="AH41" i="5"/>
  <c r="O58" i="4"/>
  <c r="AJ120" i="4"/>
  <c r="O84" i="4"/>
  <c r="AJ45" i="4"/>
  <c r="O113" i="4"/>
  <c r="AC131" i="3"/>
  <c r="AJ86" i="2"/>
  <c r="AJ79" i="4"/>
  <c r="AG61" i="3"/>
  <c r="AJ106" i="3"/>
  <c r="B64" i="3"/>
  <c r="N16" i="3"/>
  <c r="O122" i="3" s="1"/>
  <c r="AJ96" i="2"/>
  <c r="O73" i="5"/>
  <c r="AG27" i="5"/>
  <c r="AH27" i="5" s="1"/>
  <c r="O61" i="4"/>
  <c r="Y116" i="3"/>
  <c r="AG116" i="3" s="1"/>
  <c r="AG40" i="4"/>
  <c r="U16" i="3"/>
  <c r="AG14" i="3"/>
  <c r="AJ14" i="3" s="1"/>
  <c r="AJ85" i="3"/>
  <c r="AG138" i="3"/>
  <c r="AJ70" i="3"/>
  <c r="AJ102" i="2"/>
  <c r="B143" i="2"/>
  <c r="B141" i="2"/>
  <c r="AJ114" i="2"/>
  <c r="AJ77" i="2"/>
  <c r="N87" i="2"/>
  <c r="AJ39" i="2"/>
  <c r="K144" i="2"/>
  <c r="L141" i="2"/>
  <c r="L143" i="2"/>
  <c r="AJ85" i="2"/>
  <c r="E64" i="2"/>
  <c r="AJ74" i="3"/>
  <c r="K141" i="2"/>
  <c r="C144" i="2"/>
  <c r="N45" i="9"/>
  <c r="M45" i="9"/>
  <c r="O45" i="9"/>
  <c r="Q45" i="9"/>
  <c r="P45" i="9"/>
  <c r="Q24" i="10"/>
  <c r="F58" i="12"/>
  <c r="F83" i="12" s="1"/>
  <c r="F89" i="12" s="1"/>
  <c r="N67" i="12"/>
  <c r="U19" i="4"/>
  <c r="H84" i="9"/>
  <c r="H79" i="9"/>
  <c r="R79" i="9" s="1"/>
  <c r="O130" i="7"/>
  <c r="Q81" i="9"/>
  <c r="N41" i="9"/>
  <c r="M41" i="9"/>
  <c r="L41" i="9"/>
  <c r="J41" i="9"/>
  <c r="O41" i="9"/>
  <c r="Q41" i="9"/>
  <c r="P41" i="9"/>
  <c r="K41" i="9"/>
  <c r="I41" i="9"/>
  <c r="N180" i="9"/>
  <c r="M180" i="9"/>
  <c r="J180" i="9"/>
  <c r="I180" i="9"/>
  <c r="L180" i="9"/>
  <c r="H180" i="9"/>
  <c r="Q180" i="9"/>
  <c r="K180" i="9"/>
  <c r="P180" i="9"/>
  <c r="O180" i="9"/>
  <c r="N167" i="9"/>
  <c r="M167" i="9"/>
  <c r="L167" i="9"/>
  <c r="K167" i="9"/>
  <c r="P167" i="9"/>
  <c r="H167" i="9"/>
  <c r="Q167" i="9"/>
  <c r="I167" i="9"/>
  <c r="J167" i="9"/>
  <c r="O167" i="9"/>
  <c r="AG122" i="6"/>
  <c r="U131" i="6"/>
  <c r="AG131" i="6" s="1"/>
  <c r="AH48" i="7"/>
  <c r="AJ48" i="7"/>
  <c r="O34" i="7"/>
  <c r="O29" i="7"/>
  <c r="O52" i="7"/>
  <c r="AH126" i="7"/>
  <c r="AJ126" i="7"/>
  <c r="O45" i="7"/>
  <c r="AJ110" i="6"/>
  <c r="AJ49" i="6"/>
  <c r="AJ93" i="7"/>
  <c r="O54" i="7"/>
  <c r="O95" i="7"/>
  <c r="O110" i="7"/>
  <c r="O12" i="7"/>
  <c r="O83" i="7"/>
  <c r="AA64" i="7"/>
  <c r="AA117" i="7" s="1"/>
  <c r="AA132" i="7" s="1"/>
  <c r="O79" i="7"/>
  <c r="O61" i="7"/>
  <c r="AH124" i="5"/>
  <c r="AJ124" i="5"/>
  <c r="AJ83" i="5"/>
  <c r="AE63" i="7"/>
  <c r="AE64" i="7" s="1"/>
  <c r="AE117" i="7" s="1"/>
  <c r="AE132" i="7" s="1"/>
  <c r="AH72" i="5"/>
  <c r="AH19" i="5"/>
  <c r="O69" i="4"/>
  <c r="AJ105" i="5"/>
  <c r="N37" i="5"/>
  <c r="G117" i="6"/>
  <c r="G132" i="6" s="1"/>
  <c r="AJ83" i="6"/>
  <c r="O27" i="6"/>
  <c r="AJ27" i="6"/>
  <c r="AJ115" i="5"/>
  <c r="AJ58" i="5"/>
  <c r="N142" i="5"/>
  <c r="AJ100" i="5"/>
  <c r="AJ113" i="4"/>
  <c r="AJ74" i="4"/>
  <c r="AJ128" i="5"/>
  <c r="AH76" i="5"/>
  <c r="O94" i="4"/>
  <c r="AG61" i="4"/>
  <c r="D117" i="4"/>
  <c r="D132" i="4" s="1"/>
  <c r="O52" i="4"/>
  <c r="AH99" i="5"/>
  <c r="AJ30" i="5"/>
  <c r="O36" i="4"/>
  <c r="AH55" i="5"/>
  <c r="O27" i="5"/>
  <c r="O83" i="4"/>
  <c r="U122" i="2"/>
  <c r="AG120" i="2"/>
  <c r="O37" i="3"/>
  <c r="AJ39" i="5"/>
  <c r="AG14" i="4"/>
  <c r="AJ14" i="4" s="1"/>
  <c r="U16" i="4"/>
  <c r="AJ101" i="3"/>
  <c r="AJ91" i="2"/>
  <c r="AJ103" i="3"/>
  <c r="AJ40" i="3"/>
  <c r="AJ12" i="3"/>
  <c r="AJ102" i="4"/>
  <c r="AJ111" i="2"/>
  <c r="B116" i="2"/>
  <c r="N73" i="2"/>
  <c r="AJ101" i="2"/>
  <c r="AJ126" i="2"/>
  <c r="AJ79" i="2"/>
  <c r="AJ103" i="2"/>
  <c r="AJ24" i="2"/>
  <c r="AJ78" i="2"/>
  <c r="K141" i="9"/>
  <c r="C141" i="9"/>
  <c r="J141" i="9"/>
  <c r="I141" i="9"/>
  <c r="H141" i="9"/>
  <c r="Q141" i="9"/>
  <c r="G141" i="9"/>
  <c r="P141" i="9"/>
  <c r="F141" i="9"/>
  <c r="O141" i="9"/>
  <c r="E141" i="9"/>
  <c r="L141" i="9"/>
  <c r="N141" i="9"/>
  <c r="M141" i="9"/>
  <c r="D141" i="9"/>
  <c r="B141" i="9"/>
  <c r="J77" i="10"/>
  <c r="J76" i="10"/>
  <c r="C28" i="11"/>
  <c r="C30" i="11" s="1"/>
  <c r="R33" i="9"/>
  <c r="F84" i="9"/>
  <c r="J67" i="9"/>
  <c r="J82" i="9" s="1"/>
  <c r="Y22" i="4" s="1"/>
  <c r="Y22" i="2" s="1"/>
  <c r="Q67" i="9"/>
  <c r="Q82" i="9" s="1"/>
  <c r="AF22" i="4" s="1"/>
  <c r="AF22" i="2" s="1"/>
  <c r="P67" i="9"/>
  <c r="P82" i="9" s="1"/>
  <c r="AE22" i="4" s="1"/>
  <c r="AE22" i="2" s="1"/>
  <c r="K67" i="9"/>
  <c r="K82" i="9" s="1"/>
  <c r="Z22" i="4" s="1"/>
  <c r="Z22" i="2" s="1"/>
  <c r="I67" i="9"/>
  <c r="R67" i="9" s="1"/>
  <c r="F82" i="9"/>
  <c r="R36" i="9"/>
  <c r="P54" i="10"/>
  <c r="O121" i="7"/>
  <c r="AH19" i="7"/>
  <c r="AH92" i="7"/>
  <c r="AJ92" i="7"/>
  <c r="O59" i="7"/>
  <c r="O108" i="7"/>
  <c r="AH101" i="6"/>
  <c r="AJ101" i="6"/>
  <c r="U131" i="7"/>
  <c r="AG131" i="7" s="1"/>
  <c r="AH102" i="6"/>
  <c r="AJ102" i="6"/>
  <c r="AJ40" i="6"/>
  <c r="AJ82" i="7"/>
  <c r="AC64" i="7"/>
  <c r="AC117" i="7" s="1"/>
  <c r="AC132" i="7" s="1"/>
  <c r="AH96" i="6"/>
  <c r="AH99" i="6"/>
  <c r="O72" i="7"/>
  <c r="AJ121" i="6"/>
  <c r="AH28" i="6"/>
  <c r="AG16" i="7"/>
  <c r="AH61" i="7" s="1"/>
  <c r="U64" i="7"/>
  <c r="AG56" i="6"/>
  <c r="AH56" i="6" s="1"/>
  <c r="AG130" i="5"/>
  <c r="W63" i="7"/>
  <c r="W64" i="7" s="1"/>
  <c r="W117" i="7" s="1"/>
  <c r="W132" i="7" s="1"/>
  <c r="AJ28" i="6"/>
  <c r="AH125" i="5"/>
  <c r="AJ125" i="5"/>
  <c r="AJ55" i="5"/>
  <c r="O55" i="5"/>
  <c r="AJ44" i="4"/>
  <c r="AH104" i="6"/>
  <c r="AJ104" i="6"/>
  <c r="AJ97" i="5"/>
  <c r="O100" i="7"/>
  <c r="AJ96" i="6"/>
  <c r="O27" i="7"/>
  <c r="AJ27" i="7"/>
  <c r="AG16" i="6"/>
  <c r="AH41" i="6" s="1"/>
  <c r="AH108" i="5"/>
  <c r="AC63" i="5"/>
  <c r="AC64" i="5" s="1"/>
  <c r="AG138" i="4"/>
  <c r="AJ50" i="4"/>
  <c r="AJ58" i="4"/>
  <c r="AJ82" i="4"/>
  <c r="AG37" i="5"/>
  <c r="AH37" i="5" s="1"/>
  <c r="U63" i="5"/>
  <c r="AJ78" i="4"/>
  <c r="O35" i="4"/>
  <c r="O114" i="4"/>
  <c r="AH22" i="6"/>
  <c r="AH21" i="5"/>
  <c r="AJ21" i="5"/>
  <c r="O122" i="4"/>
  <c r="O25" i="4"/>
  <c r="AJ105" i="4"/>
  <c r="AJ12" i="4"/>
  <c r="AG122" i="3"/>
  <c r="U131" i="3"/>
  <c r="AG131" i="3" s="1"/>
  <c r="N131" i="2"/>
  <c r="AJ98" i="3"/>
  <c r="I117" i="3"/>
  <c r="I132" i="3" s="1"/>
  <c r="AJ102" i="3"/>
  <c r="AJ126" i="3"/>
  <c r="N61" i="2"/>
  <c r="F141" i="2"/>
  <c r="F143" i="2"/>
  <c r="D132" i="3"/>
  <c r="AG12" i="2"/>
  <c r="AJ93" i="2"/>
  <c r="AJ49" i="2"/>
  <c r="W74" i="19" l="1"/>
  <c r="K74" i="19"/>
  <c r="Z67" i="16"/>
  <c r="V70" i="19"/>
  <c r="Q62" i="19"/>
  <c r="O62" i="19"/>
  <c r="M70" i="16"/>
  <c r="Q74" i="19"/>
  <c r="R70" i="16"/>
  <c r="R42" i="19" s="1"/>
  <c r="P74" i="19"/>
  <c r="T74" i="19"/>
  <c r="T75" i="19" s="1"/>
  <c r="L74" i="19"/>
  <c r="L75" i="19" s="1"/>
  <c r="O74" i="19"/>
  <c r="V30" i="6"/>
  <c r="R24" i="10"/>
  <c r="M42" i="19"/>
  <c r="Q45" i="20"/>
  <c r="Q44" i="20"/>
  <c r="Q47" i="20" s="1"/>
  <c r="Q51" i="20" s="1"/>
  <c r="H44" i="20"/>
  <c r="H47" i="20"/>
  <c r="H51" i="20" s="1"/>
  <c r="H45" i="20"/>
  <c r="I47" i="20"/>
  <c r="I51" i="20" s="1"/>
  <c r="I45" i="20"/>
  <c r="I44" i="20"/>
  <c r="O58" i="10"/>
  <c r="O57" i="10"/>
  <c r="O60" i="10" s="1"/>
  <c r="M83" i="9"/>
  <c r="M86" i="9" s="1"/>
  <c r="J47" i="20"/>
  <c r="J51" i="20" s="1"/>
  <c r="J45" i="20"/>
  <c r="J44" i="20"/>
  <c r="O131" i="3"/>
  <c r="AH58" i="7"/>
  <c r="AJ76" i="7"/>
  <c r="AH76" i="7"/>
  <c r="AH87" i="7"/>
  <c r="AJ87" i="7"/>
  <c r="AH40" i="7"/>
  <c r="AJ131" i="4"/>
  <c r="O113" i="6"/>
  <c r="O105" i="6"/>
  <c r="O97" i="6"/>
  <c r="O89" i="6"/>
  <c r="O85" i="6"/>
  <c r="O76" i="6"/>
  <c r="O72" i="6"/>
  <c r="O62" i="6"/>
  <c r="O58" i="6"/>
  <c r="O44" i="6"/>
  <c r="O30" i="6"/>
  <c r="O26" i="6"/>
  <c r="O128" i="6"/>
  <c r="O115" i="6"/>
  <c r="O107" i="6"/>
  <c r="O99" i="6"/>
  <c r="O91" i="6"/>
  <c r="O78" i="6"/>
  <c r="O60" i="6"/>
  <c r="O46" i="6"/>
  <c r="O33" i="6"/>
  <c r="O19" i="6"/>
  <c r="O67" i="6"/>
  <c r="O124" i="6"/>
  <c r="O28" i="6"/>
  <c r="O108" i="6"/>
  <c r="O100" i="6"/>
  <c r="O92" i="6"/>
  <c r="O47" i="6"/>
  <c r="O38" i="6"/>
  <c r="O129" i="6"/>
  <c r="O125" i="6"/>
  <c r="O79" i="6"/>
  <c r="O110" i="6"/>
  <c r="O111" i="6"/>
  <c r="O102" i="6"/>
  <c r="O82" i="6"/>
  <c r="O68" i="6"/>
  <c r="O49" i="6"/>
  <c r="O15" i="6"/>
  <c r="O70" i="6"/>
  <c r="O22" i="6"/>
  <c r="O95" i="6"/>
  <c r="O69" i="6"/>
  <c r="O20" i="6"/>
  <c r="O83" i="6"/>
  <c r="O121" i="6"/>
  <c r="O12" i="6"/>
  <c r="O14" i="6" s="1"/>
  <c r="O16" i="6" s="1"/>
  <c r="O13" i="6"/>
  <c r="O41" i="6"/>
  <c r="O80" i="6"/>
  <c r="O61" i="6"/>
  <c r="O54" i="6"/>
  <c r="O21" i="6"/>
  <c r="O35" i="6"/>
  <c r="O52" i="6"/>
  <c r="O109" i="6"/>
  <c r="O88" i="6"/>
  <c r="O53" i="6"/>
  <c r="O101" i="6"/>
  <c r="O29" i="6"/>
  <c r="O75" i="6"/>
  <c r="O40" i="6"/>
  <c r="O25" i="6"/>
  <c r="O94" i="6"/>
  <c r="O71" i="6"/>
  <c r="O31" i="6"/>
  <c r="O48" i="6"/>
  <c r="O45" i="6"/>
  <c r="O103" i="6"/>
  <c r="O42" i="6"/>
  <c r="O98" i="6"/>
  <c r="O34" i="6"/>
  <c r="O87" i="6"/>
  <c r="O114" i="6"/>
  <c r="O24" i="6"/>
  <c r="O86" i="6"/>
  <c r="O36" i="6"/>
  <c r="O120" i="6"/>
  <c r="O84" i="6"/>
  <c r="O39" i="6"/>
  <c r="O126" i="6"/>
  <c r="O104" i="6"/>
  <c r="O50" i="6"/>
  <c r="O96" i="6"/>
  <c r="O112" i="6"/>
  <c r="O93" i="6"/>
  <c r="O90" i="6"/>
  <c r="O74" i="6"/>
  <c r="O59" i="6"/>
  <c r="O77" i="6"/>
  <c r="O106" i="6"/>
  <c r="O63" i="7"/>
  <c r="AH121" i="7"/>
  <c r="AE19" i="2"/>
  <c r="AH56" i="5"/>
  <c r="AJ56" i="5"/>
  <c r="AH122" i="7"/>
  <c r="AH24" i="6"/>
  <c r="AH19" i="6"/>
  <c r="G85" i="9"/>
  <c r="G80" i="9"/>
  <c r="S77" i="10"/>
  <c r="J73" i="19"/>
  <c r="J70" i="19"/>
  <c r="V18" i="19"/>
  <c r="V69" i="16"/>
  <c r="V68" i="16"/>
  <c r="R55" i="10"/>
  <c r="B59" i="10"/>
  <c r="R59" i="10" s="1"/>
  <c r="B31" i="11"/>
  <c r="B39" i="11"/>
  <c r="C71" i="13"/>
  <c r="C70" i="13"/>
  <c r="C80" i="13" s="1"/>
  <c r="V69" i="6" s="1"/>
  <c r="V140" i="6" s="1"/>
  <c r="C78" i="13"/>
  <c r="V67" i="6" s="1"/>
  <c r="C69" i="13"/>
  <c r="C79" i="13" s="1"/>
  <c r="V68" i="6" s="1"/>
  <c r="V139" i="6" s="1"/>
  <c r="M14" i="19"/>
  <c r="Z66" i="15"/>
  <c r="M68" i="15"/>
  <c r="M67" i="15"/>
  <c r="AH27" i="6"/>
  <c r="K65" i="12"/>
  <c r="O42" i="10"/>
  <c r="O46" i="10" s="1"/>
  <c r="O43" i="10"/>
  <c r="C43" i="10"/>
  <c r="C42" i="10"/>
  <c r="C46" i="10" s="1"/>
  <c r="D71" i="13"/>
  <c r="D70" i="13"/>
  <c r="D80" i="13" s="1"/>
  <c r="W69" i="6" s="1"/>
  <c r="W140" i="6" s="1"/>
  <c r="D69" i="13"/>
  <c r="D79" i="13" s="1"/>
  <c r="W68" i="6" s="1"/>
  <c r="W139" i="6" s="1"/>
  <c r="D78" i="13"/>
  <c r="W67" i="6" s="1"/>
  <c r="I90" i="12"/>
  <c r="J16" i="19"/>
  <c r="J69" i="17"/>
  <c r="J32" i="19" s="1"/>
  <c r="J68" i="17"/>
  <c r="J24" i="19" s="1"/>
  <c r="L18" i="19"/>
  <c r="L69" i="16"/>
  <c r="L34" i="19" s="1"/>
  <c r="L68" i="16"/>
  <c r="L26" i="19" s="1"/>
  <c r="C30" i="10"/>
  <c r="B31" i="10"/>
  <c r="B50" i="10"/>
  <c r="J70" i="13"/>
  <c r="J80" i="13" s="1"/>
  <c r="AC69" i="6" s="1"/>
  <c r="AC140" i="6" s="1"/>
  <c r="J69" i="13"/>
  <c r="J79" i="13" s="1"/>
  <c r="AC68" i="6" s="1"/>
  <c r="AC139" i="6" s="1"/>
  <c r="J78" i="13"/>
  <c r="AC67" i="6" s="1"/>
  <c r="J90" i="12"/>
  <c r="AC30" i="3" s="1"/>
  <c r="B58" i="20"/>
  <c r="R14" i="19"/>
  <c r="R67" i="15"/>
  <c r="R22" i="19" s="1"/>
  <c r="R68" i="15"/>
  <c r="R30" i="19" s="1"/>
  <c r="AH47" i="6"/>
  <c r="O18" i="19"/>
  <c r="O69" i="16"/>
  <c r="O68" i="16"/>
  <c r="W67" i="5"/>
  <c r="U74" i="19"/>
  <c r="G31" i="20"/>
  <c r="D75" i="13"/>
  <c r="W31" i="6" s="1"/>
  <c r="W31" i="2" s="1"/>
  <c r="O73" i="19"/>
  <c r="O70" i="19"/>
  <c r="G133" i="2"/>
  <c r="AD29" i="2"/>
  <c r="E81" i="12"/>
  <c r="E92" i="12" s="1"/>
  <c r="X45" i="3" s="1"/>
  <c r="E94" i="12"/>
  <c r="X47" i="3" s="1"/>
  <c r="X47" i="2" s="1"/>
  <c r="Q18" i="19"/>
  <c r="Q69" i="16"/>
  <c r="Q68" i="16"/>
  <c r="Q70" i="16" s="1"/>
  <c r="Q42" i="19" s="1"/>
  <c r="Y67" i="5"/>
  <c r="N70" i="19"/>
  <c r="N73" i="19"/>
  <c r="W18" i="19"/>
  <c r="W69" i="16"/>
  <c r="W70" i="16" s="1"/>
  <c r="W42" i="19" s="1"/>
  <c r="W68" i="16"/>
  <c r="AG63" i="7"/>
  <c r="AH63" i="7" s="1"/>
  <c r="Q17" i="19"/>
  <c r="Q69" i="18"/>
  <c r="Q33" i="19" s="1"/>
  <c r="Q68" i="18"/>
  <c r="Q25" i="19" s="1"/>
  <c r="V73" i="19"/>
  <c r="T70" i="19"/>
  <c r="E71" i="13"/>
  <c r="W75" i="19"/>
  <c r="AJ131" i="6"/>
  <c r="AH131" i="6"/>
  <c r="U19" i="2"/>
  <c r="B117" i="3"/>
  <c r="N64" i="3"/>
  <c r="O64" i="3" s="1"/>
  <c r="M90" i="12"/>
  <c r="F65" i="2"/>
  <c r="F117" i="2"/>
  <c r="F132" i="2" s="1"/>
  <c r="F133" i="2" s="1"/>
  <c r="AH108" i="7"/>
  <c r="AH87" i="6"/>
  <c r="AJ87" i="6"/>
  <c r="AF19" i="4"/>
  <c r="G57" i="10"/>
  <c r="G60" i="10"/>
  <c r="G58" i="10"/>
  <c r="N37" i="2"/>
  <c r="AJ16" i="5"/>
  <c r="AH53" i="5"/>
  <c r="AH109" i="5"/>
  <c r="AH35" i="5"/>
  <c r="AH101" i="5"/>
  <c r="AH95" i="5"/>
  <c r="AH90" i="5"/>
  <c r="AH71" i="5"/>
  <c r="AH110" i="5"/>
  <c r="AH75" i="5"/>
  <c r="AH20" i="5"/>
  <c r="AH94" i="5"/>
  <c r="AH104" i="5"/>
  <c r="AH112" i="5"/>
  <c r="AH29" i="5"/>
  <c r="AH98" i="5"/>
  <c r="AH86" i="5"/>
  <c r="AH102" i="5"/>
  <c r="AH24" i="5"/>
  <c r="AH36" i="5"/>
  <c r="AH40" i="5"/>
  <c r="AH77" i="5"/>
  <c r="AH111" i="5"/>
  <c r="AH42" i="5"/>
  <c r="AH49" i="5"/>
  <c r="AH52" i="5"/>
  <c r="AH34" i="5"/>
  <c r="AH103" i="5"/>
  <c r="AH85" i="5"/>
  <c r="AH121" i="5"/>
  <c r="AH84" i="5"/>
  <c r="AH114" i="5"/>
  <c r="AH96" i="5"/>
  <c r="AH31" i="5"/>
  <c r="AH78" i="5"/>
  <c r="AH129" i="5"/>
  <c r="AH54" i="5"/>
  <c r="AH91" i="5"/>
  <c r="AH93" i="5"/>
  <c r="AH28" i="5"/>
  <c r="AH26" i="5"/>
  <c r="AH82" i="5"/>
  <c r="AH74" i="5"/>
  <c r="AH62" i="5"/>
  <c r="AH107" i="5"/>
  <c r="AH33" i="5"/>
  <c r="AH113" i="5"/>
  <c r="N64" i="7"/>
  <c r="O64" i="7" s="1"/>
  <c r="B117" i="7"/>
  <c r="L117" i="2"/>
  <c r="L132" i="2" s="1"/>
  <c r="L133" i="2" s="1"/>
  <c r="L65" i="2"/>
  <c r="AH95" i="2"/>
  <c r="AJ95" i="2"/>
  <c r="AJ130" i="6"/>
  <c r="AH56" i="7"/>
  <c r="O85" i="9"/>
  <c r="O80" i="9"/>
  <c r="G90" i="12"/>
  <c r="U14" i="19"/>
  <c r="U68" i="15"/>
  <c r="U30" i="19" s="1"/>
  <c r="U67" i="15"/>
  <c r="U22" i="19" s="1"/>
  <c r="T16" i="19"/>
  <c r="T69" i="17"/>
  <c r="T32" i="19" s="1"/>
  <c r="T68" i="17"/>
  <c r="T24" i="19" s="1"/>
  <c r="AH124" i="7"/>
  <c r="F69" i="13"/>
  <c r="F79" i="13" s="1"/>
  <c r="Y68" i="6" s="1"/>
  <c r="Y139" i="6" s="1"/>
  <c r="F78" i="13"/>
  <c r="Y67" i="6" s="1"/>
  <c r="F70" i="13"/>
  <c r="F80" i="13" s="1"/>
  <c r="Y69" i="6" s="1"/>
  <c r="Y140" i="6" s="1"/>
  <c r="G79" i="10"/>
  <c r="G78" i="10"/>
  <c r="G80" i="10" s="1"/>
  <c r="AB29" i="2"/>
  <c r="I14" i="19"/>
  <c r="I68" i="15"/>
  <c r="I30" i="19" s="1"/>
  <c r="I67" i="15"/>
  <c r="I22" i="19" s="1"/>
  <c r="H42" i="10"/>
  <c r="H46" i="10" s="1"/>
  <c r="D65" i="12"/>
  <c r="H43" i="10"/>
  <c r="R40" i="10"/>
  <c r="E41" i="10"/>
  <c r="G65" i="12"/>
  <c r="K43" i="10"/>
  <c r="K42" i="10"/>
  <c r="K46" i="10" s="1"/>
  <c r="D78" i="10"/>
  <c r="D80" i="10" s="1"/>
  <c r="D79" i="10"/>
  <c r="N46" i="12"/>
  <c r="B76" i="12"/>
  <c r="L15" i="19"/>
  <c r="L69" i="14"/>
  <c r="L31" i="19" s="1"/>
  <c r="L68" i="14"/>
  <c r="L23" i="19" s="1"/>
  <c r="S18" i="19"/>
  <c r="S68" i="16"/>
  <c r="S69" i="16"/>
  <c r="AA67" i="5"/>
  <c r="J74" i="19"/>
  <c r="D31" i="20"/>
  <c r="B50" i="20"/>
  <c r="R23" i="20"/>
  <c r="AF44" i="2"/>
  <c r="W44" i="2"/>
  <c r="R16" i="19"/>
  <c r="R69" i="17"/>
  <c r="R32" i="19" s="1"/>
  <c r="R68" i="17"/>
  <c r="R24" i="19" s="1"/>
  <c r="I17" i="19"/>
  <c r="I69" i="18"/>
  <c r="I33" i="19" s="1"/>
  <c r="I68" i="18"/>
  <c r="I25" i="19" s="1"/>
  <c r="S29" i="20"/>
  <c r="R73" i="19"/>
  <c r="R75" i="19" s="1"/>
  <c r="R70" i="19"/>
  <c r="I16" i="19"/>
  <c r="I70" i="17"/>
  <c r="I40" i="19" s="1"/>
  <c r="I68" i="17"/>
  <c r="I24" i="19" s="1"/>
  <c r="I69" i="17"/>
  <c r="I32" i="19" s="1"/>
  <c r="S28" i="20"/>
  <c r="R38" i="20"/>
  <c r="G43" i="20"/>
  <c r="AH61" i="6"/>
  <c r="D74" i="13"/>
  <c r="Z67" i="18"/>
  <c r="M69" i="18"/>
  <c r="M68" i="18"/>
  <c r="M17" i="19"/>
  <c r="N69" i="18"/>
  <c r="N33" i="19" s="1"/>
  <c r="N68" i="18"/>
  <c r="N25" i="19" s="1"/>
  <c r="N17" i="19"/>
  <c r="H94" i="12"/>
  <c r="AA47" i="3" s="1"/>
  <c r="AA47" i="2" s="1"/>
  <c r="H81" i="12"/>
  <c r="H92" i="12" s="1"/>
  <c r="AA45" i="3" s="1"/>
  <c r="AA45" i="2" s="1"/>
  <c r="P18" i="19"/>
  <c r="P69" i="16"/>
  <c r="P68" i="16"/>
  <c r="X67" i="5"/>
  <c r="AH37" i="7"/>
  <c r="B58" i="10"/>
  <c r="R58" i="10" s="1"/>
  <c r="B57" i="10"/>
  <c r="R57" i="10" s="1"/>
  <c r="R56" i="10"/>
  <c r="AJ120" i="2"/>
  <c r="AG64" i="7"/>
  <c r="U117" i="7"/>
  <c r="AH98" i="7"/>
  <c r="AG122" i="2"/>
  <c r="U131" i="2"/>
  <c r="AG131" i="2" s="1"/>
  <c r="AH60" i="6"/>
  <c r="AH122" i="6"/>
  <c r="AJ122" i="6"/>
  <c r="AH95" i="6"/>
  <c r="AH107" i="6"/>
  <c r="O61" i="3"/>
  <c r="AH83" i="6"/>
  <c r="AH126" i="6"/>
  <c r="O63" i="6"/>
  <c r="AH120" i="5"/>
  <c r="O131" i="6"/>
  <c r="AH111" i="7"/>
  <c r="AH128" i="6"/>
  <c r="B63" i="2"/>
  <c r="N63" i="2" s="1"/>
  <c r="AJ131" i="5"/>
  <c r="AH131" i="5"/>
  <c r="AH91" i="7"/>
  <c r="AJ14" i="2"/>
  <c r="N141" i="2"/>
  <c r="N143" i="2"/>
  <c r="AH87" i="2"/>
  <c r="O73" i="3"/>
  <c r="AH22" i="5"/>
  <c r="AH58" i="6"/>
  <c r="O130" i="6"/>
  <c r="AH12" i="6"/>
  <c r="H85" i="9"/>
  <c r="H80" i="9"/>
  <c r="L80" i="9"/>
  <c r="L85" i="9"/>
  <c r="J58" i="10"/>
  <c r="J57" i="10"/>
  <c r="J60" i="10" s="1"/>
  <c r="L81" i="12"/>
  <c r="L92" i="12" s="1"/>
  <c r="AE45" i="3" s="1"/>
  <c r="AE45" i="2" s="1"/>
  <c r="L94" i="12"/>
  <c r="AE47" i="3" s="1"/>
  <c r="AE47" i="2" s="1"/>
  <c r="U73" i="19"/>
  <c r="U70" i="19"/>
  <c r="K14" i="19"/>
  <c r="K68" i="15"/>
  <c r="K30" i="19" s="1"/>
  <c r="K67" i="15"/>
  <c r="K22" i="19" s="1"/>
  <c r="M73" i="19"/>
  <c r="M70" i="19"/>
  <c r="I73" i="19"/>
  <c r="I70" i="19"/>
  <c r="N69" i="15"/>
  <c r="N38" i="19" s="1"/>
  <c r="L65" i="12"/>
  <c r="P43" i="10"/>
  <c r="P42" i="10"/>
  <c r="P46" i="10" s="1"/>
  <c r="B70" i="13"/>
  <c r="B78" i="13"/>
  <c r="N68" i="13"/>
  <c r="B69" i="13"/>
  <c r="N78" i="12"/>
  <c r="G69" i="13"/>
  <c r="G79" i="13" s="1"/>
  <c r="Z68" i="6" s="1"/>
  <c r="Z139" i="6" s="1"/>
  <c r="G78" i="13"/>
  <c r="Z67" i="6" s="1"/>
  <c r="G71" i="13"/>
  <c r="G70" i="13"/>
  <c r="G80" i="13" s="1"/>
  <c r="Z69" i="6" s="1"/>
  <c r="Z140" i="6" s="1"/>
  <c r="O16" i="19"/>
  <c r="O69" i="17"/>
  <c r="O32" i="19" s="1"/>
  <c r="O68" i="17"/>
  <c r="O24" i="19" s="1"/>
  <c r="W16" i="19"/>
  <c r="W69" i="17"/>
  <c r="W32" i="19" s="1"/>
  <c r="W68" i="17"/>
  <c r="W24" i="19" s="1"/>
  <c r="L43" i="20"/>
  <c r="M43" i="20"/>
  <c r="AH62" i="7"/>
  <c r="Y19" i="4"/>
  <c r="K94" i="12"/>
  <c r="AD47" i="3" s="1"/>
  <c r="AD47" i="2" s="1"/>
  <c r="K81" i="12"/>
  <c r="K92" i="12" s="1"/>
  <c r="AD45" i="3" s="1"/>
  <c r="Q15" i="19"/>
  <c r="Q68" i="14"/>
  <c r="Q23" i="19" s="1"/>
  <c r="Q69" i="14"/>
  <c r="Q31" i="19" s="1"/>
  <c r="U62" i="19"/>
  <c r="O69" i="18"/>
  <c r="O33" i="19" s="1"/>
  <c r="O68" i="18"/>
  <c r="O25" i="19" s="1"/>
  <c r="O17" i="19"/>
  <c r="S36" i="20"/>
  <c r="V69" i="18"/>
  <c r="V33" i="19" s="1"/>
  <c r="V68" i="18"/>
  <c r="V25" i="19" s="1"/>
  <c r="V17" i="19"/>
  <c r="AH114" i="7"/>
  <c r="Q16" i="19"/>
  <c r="Q68" i="17"/>
  <c r="Q24" i="19" s="1"/>
  <c r="Q69" i="17"/>
  <c r="Q32" i="19" s="1"/>
  <c r="I74" i="19"/>
  <c r="R47" i="9"/>
  <c r="L74" i="13"/>
  <c r="L75" i="13"/>
  <c r="AE31" i="6" s="1"/>
  <c r="AE31" i="2" s="1"/>
  <c r="F75" i="13"/>
  <c r="Y31" i="6" s="1"/>
  <c r="Y31" i="2" s="1"/>
  <c r="F74" i="13"/>
  <c r="T14" i="19"/>
  <c r="T67" i="15"/>
  <c r="T22" i="19" s="1"/>
  <c r="T68" i="15"/>
  <c r="T30" i="19" s="1"/>
  <c r="C79" i="10"/>
  <c r="C80" i="10"/>
  <c r="C78" i="10"/>
  <c r="W15" i="19"/>
  <c r="W68" i="14"/>
  <c r="W23" i="19" s="1"/>
  <c r="W70" i="14"/>
  <c r="W39" i="19" s="1"/>
  <c r="W69" i="14"/>
  <c r="W31" i="19" s="1"/>
  <c r="F90" i="12"/>
  <c r="Y30" i="3" s="1"/>
  <c r="S16" i="19"/>
  <c r="S69" i="17"/>
  <c r="S32" i="19" s="1"/>
  <c r="S68" i="17"/>
  <c r="S24" i="19" s="1"/>
  <c r="Q14" i="19"/>
  <c r="Q67" i="15"/>
  <c r="Q22" i="19" s="1"/>
  <c r="Q68" i="15"/>
  <c r="Q30" i="19" s="1"/>
  <c r="U69" i="18"/>
  <c r="U33" i="19" s="1"/>
  <c r="U68" i="18"/>
  <c r="U25" i="19" s="1"/>
  <c r="U17" i="19"/>
  <c r="B55" i="13"/>
  <c r="C75" i="13"/>
  <c r="V31" i="6" s="1"/>
  <c r="V31" i="2" s="1"/>
  <c r="W69" i="15"/>
  <c r="W38" i="19" s="1"/>
  <c r="AH130" i="5"/>
  <c r="AJ130" i="5"/>
  <c r="B214" i="9"/>
  <c r="R141" i="9"/>
  <c r="AJ61" i="2"/>
  <c r="F27" i="1"/>
  <c r="C27" i="1"/>
  <c r="AH80" i="7"/>
  <c r="O36" i="3"/>
  <c r="AH122" i="5"/>
  <c r="AJ122" i="5"/>
  <c r="AH21" i="7"/>
  <c r="AH94" i="7"/>
  <c r="AH93" i="6"/>
  <c r="AG16" i="2"/>
  <c r="AH111" i="2" s="1"/>
  <c r="N64" i="5"/>
  <c r="O64" i="5" s="1"/>
  <c r="B117" i="5"/>
  <c r="AH39" i="2"/>
  <c r="AH78" i="6"/>
  <c r="N84" i="12"/>
  <c r="B91" i="12"/>
  <c r="I85" i="9"/>
  <c r="I80" i="9"/>
  <c r="M85" i="9"/>
  <c r="G81" i="12"/>
  <c r="G92" i="12" s="1"/>
  <c r="Z45" i="3" s="1"/>
  <c r="G94" i="12"/>
  <c r="Z47" i="3" s="1"/>
  <c r="Z47" i="2" s="1"/>
  <c r="M15" i="19"/>
  <c r="M69" i="14"/>
  <c r="M68" i="14"/>
  <c r="M70" i="14" s="1"/>
  <c r="Z67" i="14"/>
  <c r="J17" i="19"/>
  <c r="J69" i="18"/>
  <c r="J33" i="19" s="1"/>
  <c r="J68" i="18"/>
  <c r="J25" i="19" s="1"/>
  <c r="K73" i="19"/>
  <c r="K75" i="19" s="1"/>
  <c r="K70" i="19"/>
  <c r="I133" i="2"/>
  <c r="AH113" i="6"/>
  <c r="G83" i="9"/>
  <c r="G86" i="9" s="1"/>
  <c r="V19" i="4"/>
  <c r="AG19" i="4" s="1"/>
  <c r="R39" i="9"/>
  <c r="S15" i="19"/>
  <c r="S68" i="14"/>
  <c r="S23" i="19" s="1"/>
  <c r="S69" i="14"/>
  <c r="S31" i="19" s="1"/>
  <c r="D90" i="12"/>
  <c r="W30" i="3" s="1"/>
  <c r="R15" i="19"/>
  <c r="R68" i="14"/>
  <c r="R23" i="19" s="1"/>
  <c r="R69" i="14"/>
  <c r="R31" i="19" s="1"/>
  <c r="T15" i="19"/>
  <c r="T69" i="14"/>
  <c r="T31" i="19" s="1"/>
  <c r="T68" i="14"/>
  <c r="T23" i="19" s="1"/>
  <c r="V15" i="19"/>
  <c r="V69" i="14"/>
  <c r="V31" i="19" s="1"/>
  <c r="V68" i="14"/>
  <c r="V23" i="19" s="1"/>
  <c r="Z19" i="4"/>
  <c r="H65" i="12"/>
  <c r="L43" i="10"/>
  <c r="L42" i="10"/>
  <c r="L46" i="10" s="1"/>
  <c r="F42" i="10"/>
  <c r="F43" i="10"/>
  <c r="B65" i="12"/>
  <c r="K90" i="12"/>
  <c r="X69" i="18"/>
  <c r="X33" i="19" s="1"/>
  <c r="X68" i="18"/>
  <c r="X25" i="19" s="1"/>
  <c r="X17" i="19"/>
  <c r="D43" i="20"/>
  <c r="K43" i="20"/>
  <c r="B31" i="20"/>
  <c r="R27" i="20"/>
  <c r="S22" i="10"/>
  <c r="E90" i="12"/>
  <c r="R28" i="20"/>
  <c r="T17" i="19"/>
  <c r="T69" i="18"/>
  <c r="T33" i="19" s="1"/>
  <c r="T68" i="18"/>
  <c r="T25" i="19" s="1"/>
  <c r="D49" i="11"/>
  <c r="R46" i="9"/>
  <c r="C81" i="12"/>
  <c r="C92" i="12" s="1"/>
  <c r="V45" i="3" s="1"/>
  <c r="C94" i="12"/>
  <c r="V47" i="3" s="1"/>
  <c r="V47" i="2" s="1"/>
  <c r="S14" i="19"/>
  <c r="S68" i="15"/>
  <c r="S30" i="19" s="1"/>
  <c r="S67" i="15"/>
  <c r="S22" i="19" s="1"/>
  <c r="AH124" i="6"/>
  <c r="R43" i="9"/>
  <c r="AB19" i="2"/>
  <c r="P14" i="19"/>
  <c r="P67" i="15"/>
  <c r="P22" i="19" s="1"/>
  <c r="P68" i="15"/>
  <c r="P30" i="19" s="1"/>
  <c r="K70" i="13"/>
  <c r="K80" i="13" s="1"/>
  <c r="AD69" i="6" s="1"/>
  <c r="AD140" i="6" s="1"/>
  <c r="K69" i="13"/>
  <c r="K79" i="13" s="1"/>
  <c r="AD68" i="6" s="1"/>
  <c r="AD139" i="6" s="1"/>
  <c r="K78" i="13"/>
  <c r="AD67" i="6" s="1"/>
  <c r="AH129" i="6"/>
  <c r="J74" i="13"/>
  <c r="J75" i="13"/>
  <c r="AC31" i="6" s="1"/>
  <c r="AC31" i="2" s="1"/>
  <c r="Q70" i="19"/>
  <c r="Q73" i="19"/>
  <c r="J79" i="10"/>
  <c r="J78" i="10"/>
  <c r="J80" i="10" s="1"/>
  <c r="AG16" i="4"/>
  <c r="AH73" i="4" s="1"/>
  <c r="AH109" i="7"/>
  <c r="R167" i="9"/>
  <c r="R41" i="9"/>
  <c r="R45" i="9"/>
  <c r="E117" i="2"/>
  <c r="E132" i="2" s="1"/>
  <c r="E133" i="2" s="1"/>
  <c r="E65" i="2"/>
  <c r="AJ87" i="2"/>
  <c r="AG16" i="3"/>
  <c r="AH131" i="3" s="1"/>
  <c r="O63" i="3"/>
  <c r="AJ131" i="3"/>
  <c r="AH59" i="7"/>
  <c r="AJ27" i="5"/>
  <c r="AH49" i="6"/>
  <c r="AH15" i="5"/>
  <c r="AH89" i="5"/>
  <c r="N144" i="2"/>
  <c r="AJ73" i="4"/>
  <c r="AJ56" i="7"/>
  <c r="O55" i="3"/>
  <c r="AH58" i="5"/>
  <c r="AJ56" i="6"/>
  <c r="AH79" i="7"/>
  <c r="AH38" i="6"/>
  <c r="AH25" i="5"/>
  <c r="AH97" i="6"/>
  <c r="AH82" i="6"/>
  <c r="AH49" i="7"/>
  <c r="AJ130" i="2"/>
  <c r="AJ130" i="3"/>
  <c r="O113" i="5"/>
  <c r="O105" i="5"/>
  <c r="O97" i="5"/>
  <c r="O89" i="5"/>
  <c r="O85" i="5"/>
  <c r="O76" i="5"/>
  <c r="O72" i="5"/>
  <c r="O62" i="5"/>
  <c r="O58" i="5"/>
  <c r="O44" i="5"/>
  <c r="O30" i="5"/>
  <c r="O26" i="5"/>
  <c r="O129" i="5"/>
  <c r="O111" i="5"/>
  <c r="O109" i="5"/>
  <c r="O103" i="5"/>
  <c r="O101" i="5"/>
  <c r="O95" i="5"/>
  <c r="O93" i="5"/>
  <c r="O53" i="5"/>
  <c r="O46" i="5"/>
  <c r="O33" i="5"/>
  <c r="O124" i="5"/>
  <c r="O70" i="5"/>
  <c r="O60" i="5"/>
  <c r="O35" i="5"/>
  <c r="O125" i="5"/>
  <c r="O19" i="5"/>
  <c r="O128" i="5"/>
  <c r="O121" i="5"/>
  <c r="O78" i="5"/>
  <c r="O28" i="5"/>
  <c r="O21" i="5"/>
  <c r="O115" i="5"/>
  <c r="O92" i="5"/>
  <c r="O83" i="5"/>
  <c r="O13" i="5"/>
  <c r="O107" i="5"/>
  <c r="O24" i="5"/>
  <c r="O108" i="5"/>
  <c r="O99" i="5"/>
  <c r="O80" i="5"/>
  <c r="O100" i="5"/>
  <c r="O91" i="5"/>
  <c r="O74" i="5"/>
  <c r="O50" i="5"/>
  <c r="O41" i="5"/>
  <c r="O20" i="5"/>
  <c r="O56" i="5"/>
  <c r="O54" i="5"/>
  <c r="O98" i="5"/>
  <c r="O29" i="5"/>
  <c r="O52" i="5"/>
  <c r="O86" i="5"/>
  <c r="O102" i="5"/>
  <c r="O82" i="5"/>
  <c r="O79" i="5"/>
  <c r="O12" i="5"/>
  <c r="O14" i="5" s="1"/>
  <c r="O77" i="5"/>
  <c r="O39" i="5"/>
  <c r="O31" i="5"/>
  <c r="O38" i="5"/>
  <c r="O42" i="5"/>
  <c r="O22" i="5"/>
  <c r="O120" i="5"/>
  <c r="O104" i="5"/>
  <c r="O84" i="5"/>
  <c r="O40" i="5"/>
  <c r="O47" i="5"/>
  <c r="O114" i="5"/>
  <c r="O110" i="5"/>
  <c r="O48" i="5"/>
  <c r="O61" i="5"/>
  <c r="O87" i="5"/>
  <c r="O25" i="5"/>
  <c r="O88" i="5"/>
  <c r="O59" i="5"/>
  <c r="O126" i="5"/>
  <c r="O15" i="5"/>
  <c r="O49" i="5"/>
  <c r="O94" i="5"/>
  <c r="O112" i="5"/>
  <c r="O90" i="5"/>
  <c r="O68" i="5"/>
  <c r="O106" i="5"/>
  <c r="O34" i="5"/>
  <c r="O69" i="5"/>
  <c r="O71" i="5"/>
  <c r="O67" i="5"/>
  <c r="O45" i="5"/>
  <c r="O130" i="5"/>
  <c r="O96" i="5"/>
  <c r="O75" i="5"/>
  <c r="AJ39" i="4"/>
  <c r="AH29" i="6"/>
  <c r="AH36" i="7"/>
  <c r="AH24" i="7"/>
  <c r="J85" i="9"/>
  <c r="J80" i="9"/>
  <c r="J83" i="9" s="1"/>
  <c r="J86" i="9" s="1"/>
  <c r="F85" i="9"/>
  <c r="R38" i="9"/>
  <c r="F80" i="9"/>
  <c r="X29" i="2"/>
  <c r="X62" i="19"/>
  <c r="N15" i="19"/>
  <c r="N69" i="14"/>
  <c r="N31" i="19" s="1"/>
  <c r="N68" i="14"/>
  <c r="N23" i="19" s="1"/>
  <c r="I65" i="12"/>
  <c r="M43" i="10"/>
  <c r="M42" i="10"/>
  <c r="M46" i="10" s="1"/>
  <c r="E65" i="12"/>
  <c r="I42" i="10"/>
  <c r="I46" i="10" s="1"/>
  <c r="I43" i="10"/>
  <c r="K79" i="10"/>
  <c r="K78" i="10"/>
  <c r="K80" i="10"/>
  <c r="U18" i="19"/>
  <c r="U68" i="16"/>
  <c r="U69" i="16"/>
  <c r="B43" i="20"/>
  <c r="R34" i="20"/>
  <c r="S40" i="20"/>
  <c r="M31" i="20"/>
  <c r="AH108" i="6"/>
  <c r="O15" i="19"/>
  <c r="O68" i="14"/>
  <c r="O23" i="19" s="1"/>
  <c r="O69" i="14"/>
  <c r="O31" i="19" s="1"/>
  <c r="N18" i="19"/>
  <c r="N68" i="16"/>
  <c r="N69" i="16"/>
  <c r="V67" i="5"/>
  <c r="S38" i="20"/>
  <c r="AH47" i="7"/>
  <c r="Q79" i="10"/>
  <c r="Q78" i="10"/>
  <c r="Q80" i="10" s="1"/>
  <c r="I94" i="12"/>
  <c r="AB47" i="3" s="1"/>
  <c r="AB47" i="2" s="1"/>
  <c r="I81" i="12"/>
  <c r="I92" i="12" s="1"/>
  <c r="AB45" i="3" s="1"/>
  <c r="Z61" i="19"/>
  <c r="W69" i="18"/>
  <c r="W33" i="19" s="1"/>
  <c r="W68" i="18"/>
  <c r="W25" i="19" s="1"/>
  <c r="W17" i="19"/>
  <c r="S34" i="20"/>
  <c r="F43" i="20"/>
  <c r="S73" i="19"/>
  <c r="S75" i="19" s="1"/>
  <c r="S70" i="19"/>
  <c r="P70" i="19"/>
  <c r="P73" i="19"/>
  <c r="Z57" i="19"/>
  <c r="R34" i="19"/>
  <c r="L69" i="18"/>
  <c r="L33" i="19" s="1"/>
  <c r="L68" i="18"/>
  <c r="L25" i="19" s="1"/>
  <c r="L17" i="19"/>
  <c r="B94" i="12"/>
  <c r="N80" i="12"/>
  <c r="B81" i="12"/>
  <c r="N77" i="13"/>
  <c r="D88" i="13" s="1"/>
  <c r="F88" i="13" s="1"/>
  <c r="U75" i="6"/>
  <c r="R17" i="19"/>
  <c r="R69" i="18"/>
  <c r="R33" i="19" s="1"/>
  <c r="R68" i="18"/>
  <c r="R25" i="19" s="1"/>
  <c r="I82" i="9"/>
  <c r="X22" i="4" s="1"/>
  <c r="X22" i="2" s="1"/>
  <c r="I70" i="14"/>
  <c r="I39" i="19" s="1"/>
  <c r="L66" i="12"/>
  <c r="P56" i="10"/>
  <c r="AH27" i="7"/>
  <c r="R84" i="9"/>
  <c r="N116" i="2"/>
  <c r="O14" i="7"/>
  <c r="O16" i="7" s="1"/>
  <c r="AH95" i="7"/>
  <c r="R180" i="9"/>
  <c r="Y29" i="3"/>
  <c r="AH120" i="6"/>
  <c r="AH25" i="6"/>
  <c r="AH22" i="7"/>
  <c r="AH70" i="7"/>
  <c r="B64" i="2"/>
  <c r="N16" i="2"/>
  <c r="O130" i="2" s="1"/>
  <c r="N63" i="4"/>
  <c r="B64" i="4"/>
  <c r="AH91" i="6"/>
  <c r="AH100" i="6"/>
  <c r="AH130" i="2"/>
  <c r="AH59" i="5"/>
  <c r="O116" i="3"/>
  <c r="AJ116" i="3"/>
  <c r="AH100" i="5"/>
  <c r="AH46" i="6"/>
  <c r="AH12" i="7"/>
  <c r="AH86" i="7"/>
  <c r="K133" i="2"/>
  <c r="K85" i="9"/>
  <c r="N85" i="9"/>
  <c r="N80" i="9"/>
  <c r="W62" i="19"/>
  <c r="O37" i="6"/>
  <c r="J70" i="16"/>
  <c r="J42" i="19" s="1"/>
  <c r="I18" i="19"/>
  <c r="I69" i="16"/>
  <c r="I34" i="19" s="1"/>
  <c r="I68" i="16"/>
  <c r="I26" i="19" s="1"/>
  <c r="K70" i="17"/>
  <c r="K40" i="19" s="1"/>
  <c r="D66" i="12"/>
  <c r="N66" i="12" s="1"/>
  <c r="H56" i="10"/>
  <c r="J65" i="12"/>
  <c r="N42" i="10"/>
  <c r="N46" i="10" s="1"/>
  <c r="N43" i="10"/>
  <c r="Q41" i="10"/>
  <c r="S40" i="10"/>
  <c r="R40" i="9"/>
  <c r="V29" i="3"/>
  <c r="F81" i="12"/>
  <c r="F92" i="12" s="1"/>
  <c r="Y45" i="3" s="1"/>
  <c r="F94" i="12"/>
  <c r="Y47" i="3" s="1"/>
  <c r="Y47" i="2" s="1"/>
  <c r="I75" i="13"/>
  <c r="AB31" i="6" s="1"/>
  <c r="AB31" i="2" s="1"/>
  <c r="K74" i="13"/>
  <c r="K75" i="13"/>
  <c r="AD31" i="6" s="1"/>
  <c r="AD31" i="2" s="1"/>
  <c r="I74" i="13"/>
  <c r="V16" i="19"/>
  <c r="V69" i="17"/>
  <c r="V32" i="19" s="1"/>
  <c r="V68" i="17"/>
  <c r="V24" i="19" s="1"/>
  <c r="O31" i="20"/>
  <c r="AH41" i="4"/>
  <c r="AJ41" i="4"/>
  <c r="S23" i="10"/>
  <c r="K15" i="19"/>
  <c r="K69" i="14"/>
  <c r="K31" i="19" s="1"/>
  <c r="K68" i="14"/>
  <c r="K23" i="19" s="1"/>
  <c r="N16" i="19"/>
  <c r="N69" i="17"/>
  <c r="N32" i="19" s="1"/>
  <c r="N68" i="17"/>
  <c r="N24" i="19" s="1"/>
  <c r="R42" i="9"/>
  <c r="X15" i="19"/>
  <c r="X69" i="14"/>
  <c r="X31" i="19" s="1"/>
  <c r="X68" i="14"/>
  <c r="X23" i="19" s="1"/>
  <c r="Z60" i="19"/>
  <c r="M62" i="19"/>
  <c r="N31" i="20"/>
  <c r="E43" i="20"/>
  <c r="I83" i="9"/>
  <c r="I86" i="9" s="1"/>
  <c r="X19" i="4"/>
  <c r="R77" i="10"/>
  <c r="M81" i="12"/>
  <c r="M92" i="12" s="1"/>
  <c r="AF45" i="3" s="1"/>
  <c r="AF45" i="2" s="1"/>
  <c r="M94" i="12"/>
  <c r="AF47" i="3" s="1"/>
  <c r="AF47" i="2" s="1"/>
  <c r="V14" i="19"/>
  <c r="V68" i="15"/>
  <c r="V30" i="19" s="1"/>
  <c r="V67" i="15"/>
  <c r="V22" i="19" s="1"/>
  <c r="I62" i="19"/>
  <c r="M16" i="19"/>
  <c r="M68" i="17"/>
  <c r="M70" i="17" s="1"/>
  <c r="Z67" i="17"/>
  <c r="M69" i="17"/>
  <c r="AF29" i="2"/>
  <c r="R26" i="19"/>
  <c r="P69" i="18"/>
  <c r="P33" i="19" s="1"/>
  <c r="P68" i="18"/>
  <c r="P25" i="19" s="1"/>
  <c r="P17" i="19"/>
  <c r="R51" i="9"/>
  <c r="F81" i="9"/>
  <c r="R22" i="10"/>
  <c r="X73" i="6"/>
  <c r="X116" i="6" s="1"/>
  <c r="X137" i="6"/>
  <c r="X142" i="6" s="1"/>
  <c r="K80" i="9"/>
  <c r="O129" i="3"/>
  <c r="O124" i="3"/>
  <c r="O108" i="3"/>
  <c r="O100" i="3"/>
  <c r="O92" i="3"/>
  <c r="O79" i="3"/>
  <c r="O47" i="3"/>
  <c r="O38" i="3"/>
  <c r="O20" i="3"/>
  <c r="O125" i="3"/>
  <c r="O109" i="3"/>
  <c r="O101" i="3"/>
  <c r="O93" i="3"/>
  <c r="O80" i="3"/>
  <c r="O68" i="3"/>
  <c r="O62" i="3"/>
  <c r="O58" i="3"/>
  <c r="O48" i="3"/>
  <c r="O39" i="3"/>
  <c r="O35" i="3"/>
  <c r="O21" i="3"/>
  <c r="O15" i="3"/>
  <c r="O70" i="3"/>
  <c r="O52" i="3"/>
  <c r="O24" i="3"/>
  <c r="O13" i="3"/>
  <c r="O120" i="3"/>
  <c r="O82" i="3"/>
  <c r="O110" i="3"/>
  <c r="O102" i="3"/>
  <c r="O94" i="3"/>
  <c r="O83" i="3"/>
  <c r="O74" i="3"/>
  <c r="O59" i="3"/>
  <c r="O40" i="3"/>
  <c r="O49" i="3"/>
  <c r="O126" i="3"/>
  <c r="O111" i="3"/>
  <c r="O103" i="3"/>
  <c r="O95" i="3"/>
  <c r="O60" i="3"/>
  <c r="O41" i="3"/>
  <c r="O22" i="3"/>
  <c r="O12" i="3"/>
  <c r="O28" i="3"/>
  <c r="O54" i="3"/>
  <c r="O91" i="3"/>
  <c r="O107" i="3"/>
  <c r="O29" i="3"/>
  <c r="O69" i="3"/>
  <c r="O76" i="3"/>
  <c r="O96" i="3"/>
  <c r="O112" i="3"/>
  <c r="O77" i="3"/>
  <c r="O31" i="3"/>
  <c r="O97" i="3"/>
  <c r="O113" i="3"/>
  <c r="O78" i="3"/>
  <c r="O128" i="3"/>
  <c r="O33" i="3"/>
  <c r="O19" i="3"/>
  <c r="O30" i="3"/>
  <c r="O85" i="3"/>
  <c r="O98" i="3"/>
  <c r="O114" i="3"/>
  <c r="O46" i="3"/>
  <c r="O86" i="3"/>
  <c r="O26" i="3"/>
  <c r="O130" i="3"/>
  <c r="O72" i="3"/>
  <c r="O42" i="3"/>
  <c r="O99" i="3"/>
  <c r="O115" i="3"/>
  <c r="O45" i="3"/>
  <c r="O67" i="3"/>
  <c r="O71" i="3"/>
  <c r="O87" i="3"/>
  <c r="O44" i="3"/>
  <c r="O88" i="3"/>
  <c r="O104" i="3"/>
  <c r="O75" i="3"/>
  <c r="O50" i="3"/>
  <c r="O89" i="3"/>
  <c r="O105" i="3"/>
  <c r="O121" i="3"/>
  <c r="O34" i="3"/>
  <c r="O25" i="3"/>
  <c r="O84" i="3"/>
  <c r="O53" i="3"/>
  <c r="O90" i="3"/>
  <c r="O106" i="3"/>
  <c r="AJ12" i="2"/>
  <c r="AH12" i="2"/>
  <c r="O56" i="3"/>
  <c r="AG63" i="5"/>
  <c r="U64" i="5"/>
  <c r="AJ131" i="7"/>
  <c r="AH131" i="7"/>
  <c r="AJ16" i="7"/>
  <c r="AH68" i="7"/>
  <c r="AH54" i="7"/>
  <c r="AH33" i="7"/>
  <c r="AH53" i="7"/>
  <c r="AH42" i="7"/>
  <c r="AH13" i="7"/>
  <c r="AH105" i="7"/>
  <c r="AH100" i="7"/>
  <c r="AH103" i="7"/>
  <c r="AH74" i="7"/>
  <c r="AH107" i="7"/>
  <c r="AH46" i="7"/>
  <c r="AH90" i="7"/>
  <c r="AH35" i="7"/>
  <c r="AH125" i="7"/>
  <c r="AH26" i="7"/>
  <c r="AH110" i="7"/>
  <c r="AH25" i="7"/>
  <c r="AH20" i="7"/>
  <c r="AH78" i="7"/>
  <c r="AH29" i="7"/>
  <c r="AH72" i="7"/>
  <c r="AH55" i="7"/>
  <c r="AH106" i="7"/>
  <c r="AH115" i="7"/>
  <c r="AH89" i="7"/>
  <c r="AH50" i="7"/>
  <c r="AH31" i="7"/>
  <c r="AH104" i="7"/>
  <c r="AH83" i="7"/>
  <c r="AH112" i="7"/>
  <c r="AH102" i="7"/>
  <c r="AH41" i="7"/>
  <c r="AH28" i="7"/>
  <c r="AH85" i="7"/>
  <c r="AH45" i="7"/>
  <c r="AH15" i="7"/>
  <c r="AH30" i="7"/>
  <c r="AH97" i="7"/>
  <c r="AH129" i="7"/>
  <c r="AH99" i="7"/>
  <c r="AH75" i="7"/>
  <c r="AH88" i="7"/>
  <c r="AH113" i="7"/>
  <c r="AH38" i="7"/>
  <c r="AH101" i="7"/>
  <c r="AH52" i="7"/>
  <c r="AH34" i="7"/>
  <c r="AH96" i="7"/>
  <c r="AH60" i="7"/>
  <c r="AH67" i="7"/>
  <c r="AH84" i="7"/>
  <c r="AH69" i="7"/>
  <c r="I80" i="10"/>
  <c r="I78" i="10"/>
  <c r="I79" i="10"/>
  <c r="AJ122" i="3"/>
  <c r="AH122" i="3"/>
  <c r="AJ16" i="6"/>
  <c r="AH105" i="6"/>
  <c r="AH54" i="6"/>
  <c r="AH33" i="6"/>
  <c r="AH13" i="6"/>
  <c r="AH89" i="6"/>
  <c r="AH77" i="6"/>
  <c r="AH53" i="6"/>
  <c r="AH90" i="6"/>
  <c r="AH62" i="6"/>
  <c r="AH35" i="6"/>
  <c r="AH52" i="6"/>
  <c r="AH71" i="6"/>
  <c r="AH55" i="6"/>
  <c r="AH115" i="6"/>
  <c r="AH111" i="6"/>
  <c r="AH59" i="6"/>
  <c r="AH15" i="6"/>
  <c r="AH48" i="6"/>
  <c r="AH26" i="6"/>
  <c r="AH114" i="6"/>
  <c r="AH76" i="6"/>
  <c r="AH79" i="6"/>
  <c r="AH98" i="6"/>
  <c r="AH50" i="6"/>
  <c r="AH39" i="6"/>
  <c r="AH106" i="6"/>
  <c r="AH42" i="6"/>
  <c r="AH36" i="6"/>
  <c r="AH45" i="6"/>
  <c r="AH85" i="6"/>
  <c r="AH84" i="6"/>
  <c r="AH34" i="6"/>
  <c r="AH121" i="6"/>
  <c r="AH40" i="6"/>
  <c r="R82" i="9"/>
  <c r="U22" i="4"/>
  <c r="C39" i="11"/>
  <c r="C40" i="11" s="1"/>
  <c r="C31" i="11"/>
  <c r="AH61" i="4"/>
  <c r="AJ61" i="4"/>
  <c r="AH44" i="7"/>
  <c r="AH110" i="6"/>
  <c r="AJ40" i="4"/>
  <c r="AH40" i="4"/>
  <c r="AH70" i="6"/>
  <c r="AH128" i="7"/>
  <c r="AH115" i="5"/>
  <c r="AH97" i="5"/>
  <c r="AH77" i="7"/>
  <c r="D117" i="2"/>
  <c r="D132" i="2" s="1"/>
  <c r="D133" i="2" s="1"/>
  <c r="D65" i="2"/>
  <c r="AH61" i="5"/>
  <c r="AJ61" i="5"/>
  <c r="O37" i="4"/>
  <c r="S54" i="10"/>
  <c r="O122" i="6"/>
  <c r="AH73" i="7"/>
  <c r="AH82" i="7"/>
  <c r="C117" i="2"/>
  <c r="C132" i="2" s="1"/>
  <c r="C133" i="2" s="1"/>
  <c r="C65" i="2"/>
  <c r="AH13" i="5"/>
  <c r="AH14" i="5" s="1"/>
  <c r="AH16" i="5" s="1"/>
  <c r="AH87" i="5"/>
  <c r="AJ87" i="5"/>
  <c r="AH94" i="6"/>
  <c r="P85" i="9"/>
  <c r="P80" i="9"/>
  <c r="I70" i="13"/>
  <c r="I80" i="13" s="1"/>
  <c r="AB69" i="6" s="1"/>
  <c r="AB140" i="6" s="1"/>
  <c r="I78" i="13"/>
  <c r="AB67" i="6" s="1"/>
  <c r="I69" i="13"/>
  <c r="I79" i="13" s="1"/>
  <c r="AB68" i="6" s="1"/>
  <c r="AB139" i="6" s="1"/>
  <c r="X14" i="19"/>
  <c r="X67" i="15"/>
  <c r="X22" i="19" s="1"/>
  <c r="X68" i="15"/>
  <c r="X30" i="19" s="1"/>
  <c r="E82" i="13"/>
  <c r="E81" i="13"/>
  <c r="X30" i="6"/>
  <c r="X37" i="6" s="1"/>
  <c r="X63" i="6" s="1"/>
  <c r="X64" i="6" s="1"/>
  <c r="X117" i="6" s="1"/>
  <c r="X132" i="6" s="1"/>
  <c r="F50" i="20"/>
  <c r="S23" i="20"/>
  <c r="I58" i="10"/>
  <c r="I57" i="10"/>
  <c r="I60" i="10" s="1"/>
  <c r="B83" i="12"/>
  <c r="N58" i="12"/>
  <c r="AH80" i="6"/>
  <c r="G42" i="10"/>
  <c r="G46" i="10" s="1"/>
  <c r="C65" i="12"/>
  <c r="G43" i="10"/>
  <c r="B43" i="10"/>
  <c r="B42" i="10"/>
  <c r="R41" i="10"/>
  <c r="Q58" i="10"/>
  <c r="Q57" i="10"/>
  <c r="Q60" i="10" s="1"/>
  <c r="H90" i="12"/>
  <c r="AA30" i="3" s="1"/>
  <c r="AC29" i="3"/>
  <c r="AA44" i="2"/>
  <c r="L16" i="19"/>
  <c r="L69" i="17"/>
  <c r="L32" i="19" s="1"/>
  <c r="L68" i="17"/>
  <c r="L24" i="19" s="1"/>
  <c r="V74" i="19"/>
  <c r="B59" i="20"/>
  <c r="B60" i="20" s="1"/>
  <c r="K18" i="19"/>
  <c r="K68" i="16"/>
  <c r="K26" i="19" s="1"/>
  <c r="K69" i="16"/>
  <c r="K34" i="19" s="1"/>
  <c r="O43" i="20"/>
  <c r="AD67" i="5" s="1"/>
  <c r="AH41" i="2"/>
  <c r="F24" i="10"/>
  <c r="N74" i="19"/>
  <c r="X18" i="19"/>
  <c r="X69" i="16"/>
  <c r="X68" i="16"/>
  <c r="AF67" i="5"/>
  <c r="O116" i="6"/>
  <c r="AA19" i="2"/>
  <c r="J94" i="12"/>
  <c r="AC47" i="3" s="1"/>
  <c r="AC47" i="2" s="1"/>
  <c r="J81" i="12"/>
  <c r="J92" i="12" s="1"/>
  <c r="AC45" i="3" s="1"/>
  <c r="H74" i="13"/>
  <c r="N43" i="20"/>
  <c r="R40" i="20"/>
  <c r="B79" i="10"/>
  <c r="R79" i="10" s="1"/>
  <c r="B78" i="10"/>
  <c r="R78" i="10" s="1"/>
  <c r="R76" i="10"/>
  <c r="W29" i="3"/>
  <c r="AA29" i="3"/>
  <c r="M74" i="19"/>
  <c r="AE30" i="3"/>
  <c r="H78" i="13"/>
  <c r="AA67" i="6" s="1"/>
  <c r="H70" i="13"/>
  <c r="H80" i="13" s="1"/>
  <c r="AA69" i="6" s="1"/>
  <c r="AA140" i="6" s="1"/>
  <c r="H69" i="13"/>
  <c r="H79" i="13" s="1"/>
  <c r="AA68" i="6" s="1"/>
  <c r="AA139" i="6" s="1"/>
  <c r="H71" i="13"/>
  <c r="G74" i="13"/>
  <c r="X16" i="19"/>
  <c r="X69" i="17"/>
  <c r="X32" i="19" s="1"/>
  <c r="X68" i="17"/>
  <c r="X24" i="19" s="1"/>
  <c r="N76" i="13"/>
  <c r="D87" i="13" s="1"/>
  <c r="F87" i="13" s="1"/>
  <c r="U74" i="6"/>
  <c r="L70" i="19"/>
  <c r="M26" i="19"/>
  <c r="AJ37" i="5"/>
  <c r="O37" i="5"/>
  <c r="H83" i="9"/>
  <c r="H86" i="9" s="1"/>
  <c r="W19" i="4"/>
  <c r="C60" i="11"/>
  <c r="C61" i="11" s="1"/>
  <c r="C52" i="11"/>
  <c r="C53" i="11" s="1"/>
  <c r="AH27" i="2"/>
  <c r="AH130" i="7"/>
  <c r="AH71" i="7"/>
  <c r="AH76" i="2"/>
  <c r="O27" i="3"/>
  <c r="AJ37" i="7"/>
  <c r="O37" i="7"/>
  <c r="AH93" i="7"/>
  <c r="AH39" i="7"/>
  <c r="D28" i="11"/>
  <c r="F57" i="10"/>
  <c r="S56" i="10"/>
  <c r="F58" i="10"/>
  <c r="J117" i="2"/>
  <c r="J132" i="2" s="1"/>
  <c r="J133" i="2" s="1"/>
  <c r="J65" i="2"/>
  <c r="AH128" i="5"/>
  <c r="N64" i="6"/>
  <c r="O64" i="6" s="1"/>
  <c r="B117" i="6"/>
  <c r="AH88" i="6"/>
  <c r="AH21" i="6"/>
  <c r="AG116" i="7"/>
  <c r="AH125" i="2"/>
  <c r="AH61" i="2"/>
  <c r="AH56" i="4"/>
  <c r="AH120" i="7"/>
  <c r="O83" i="9"/>
  <c r="O86" i="9" s="1"/>
  <c r="AD19" i="4"/>
  <c r="Q85" i="9"/>
  <c r="Q80" i="9"/>
  <c r="F79" i="10"/>
  <c r="S79" i="10" s="1"/>
  <c r="F78" i="10"/>
  <c r="S78" i="10" s="1"/>
  <c r="S76" i="10"/>
  <c r="X70" i="19"/>
  <c r="Z70" i="19" s="1"/>
  <c r="Z65" i="19"/>
  <c r="X73" i="19"/>
  <c r="L14" i="19"/>
  <c r="L68" i="15"/>
  <c r="L30" i="19" s="1"/>
  <c r="L67" i="15"/>
  <c r="L22" i="19" s="1"/>
  <c r="J14" i="19"/>
  <c r="J68" i="15"/>
  <c r="J30" i="19" s="1"/>
  <c r="J67" i="15"/>
  <c r="J22" i="19" s="1"/>
  <c r="C90" i="12"/>
  <c r="V30" i="3" s="1"/>
  <c r="V30" i="2" s="1"/>
  <c r="AF73" i="6"/>
  <c r="AF116" i="6" s="1"/>
  <c r="AF137" i="6"/>
  <c r="AF142" i="6" s="1"/>
  <c r="P15" i="19"/>
  <c r="P69" i="14"/>
  <c r="P31" i="19" s="1"/>
  <c r="P68" i="14"/>
  <c r="P23" i="19" s="1"/>
  <c r="M82" i="13"/>
  <c r="M81" i="13"/>
  <c r="AF30" i="6"/>
  <c r="AF37" i="6" s="1"/>
  <c r="AF63" i="6" s="1"/>
  <c r="AF64" i="6" s="1"/>
  <c r="AF117" i="6" s="1"/>
  <c r="AF132" i="6" s="1"/>
  <c r="B60" i="11"/>
  <c r="B52" i="11"/>
  <c r="D43" i="10"/>
  <c r="D42" i="10"/>
  <c r="D46" i="10" s="1"/>
  <c r="F65" i="12"/>
  <c r="J42" i="10"/>
  <c r="J46" i="10" s="1"/>
  <c r="J43" i="10"/>
  <c r="AC19" i="2"/>
  <c r="C45" i="20"/>
  <c r="C44" i="20"/>
  <c r="C47" i="20" s="1"/>
  <c r="C51" i="20" s="1"/>
  <c r="S31" i="20"/>
  <c r="J15" i="19"/>
  <c r="J68" i="14"/>
  <c r="J23" i="19" s="1"/>
  <c r="J69" i="14"/>
  <c r="J31" i="19" s="1"/>
  <c r="P16" i="19"/>
  <c r="P69" i="17"/>
  <c r="P32" i="19" s="1"/>
  <c r="P68" i="17"/>
  <c r="P24" i="19" s="1"/>
  <c r="S39" i="20"/>
  <c r="U16" i="19"/>
  <c r="U68" i="17"/>
  <c r="U24" i="19" s="1"/>
  <c r="U69" i="17"/>
  <c r="U32" i="19" s="1"/>
  <c r="P43" i="20"/>
  <c r="S17" i="19"/>
  <c r="S69" i="18"/>
  <c r="S33" i="19" s="1"/>
  <c r="S68" i="18"/>
  <c r="S25" i="19" s="1"/>
  <c r="E31" i="20"/>
  <c r="AJ116" i="4"/>
  <c r="AE44" i="2"/>
  <c r="O14" i="19"/>
  <c r="O19" i="19" s="1"/>
  <c r="O68" i="15"/>
  <c r="O30" i="19" s="1"/>
  <c r="O67" i="15"/>
  <c r="O22" i="19" s="1"/>
  <c r="T18" i="19"/>
  <c r="T68" i="16"/>
  <c r="T69" i="16"/>
  <c r="AB67" i="5"/>
  <c r="G75" i="13"/>
  <c r="Z31" i="6" s="1"/>
  <c r="Z31" i="2" s="1"/>
  <c r="L71" i="13"/>
  <c r="L78" i="13"/>
  <c r="AE67" i="6" s="1"/>
  <c r="L70" i="13"/>
  <c r="L80" i="13" s="1"/>
  <c r="AE69" i="6" s="1"/>
  <c r="AE140" i="6" s="1"/>
  <c r="L69" i="13"/>
  <c r="L79" i="13" s="1"/>
  <c r="AE68" i="6" s="1"/>
  <c r="AE139" i="6" s="1"/>
  <c r="X74" i="19"/>
  <c r="Z74" i="19" s="1"/>
  <c r="Z67" i="19"/>
  <c r="R23" i="10"/>
  <c r="U15" i="19"/>
  <c r="U70" i="14"/>
  <c r="U39" i="19" s="1"/>
  <c r="U69" i="14"/>
  <c r="U31" i="19" s="1"/>
  <c r="U68" i="14"/>
  <c r="U23" i="19" s="1"/>
  <c r="K17" i="19"/>
  <c r="K69" i="18"/>
  <c r="K33" i="19" s="1"/>
  <c r="K68" i="18"/>
  <c r="K25" i="19" s="1"/>
  <c r="M34" i="19"/>
  <c r="W70" i="19"/>
  <c r="R70" i="18" l="1"/>
  <c r="R41" i="19" s="1"/>
  <c r="V70" i="16"/>
  <c r="V42" i="19" s="1"/>
  <c r="O70" i="16"/>
  <c r="O42" i="19" s="1"/>
  <c r="Q75" i="19"/>
  <c r="Q76" i="19" s="1"/>
  <c r="L27" i="19"/>
  <c r="U70" i="16"/>
  <c r="U42" i="19" s="1"/>
  <c r="O75" i="19"/>
  <c r="O76" i="19" s="1"/>
  <c r="Z69" i="16"/>
  <c r="P69" i="15"/>
  <c r="P38" i="19" s="1"/>
  <c r="L69" i="15"/>
  <c r="L38" i="19" s="1"/>
  <c r="P75" i="19"/>
  <c r="P76" i="19" s="1"/>
  <c r="I69" i="15"/>
  <c r="I38" i="19" s="1"/>
  <c r="J69" i="15"/>
  <c r="J38" i="19" s="1"/>
  <c r="V69" i="15"/>
  <c r="V38" i="19" s="1"/>
  <c r="Z62" i="19"/>
  <c r="Q69" i="15"/>
  <c r="Q38" i="19" s="1"/>
  <c r="Q46" i="19" s="1"/>
  <c r="L76" i="19"/>
  <c r="Z18" i="19"/>
  <c r="N19" i="19"/>
  <c r="S70" i="16"/>
  <c r="S42" i="19" s="1"/>
  <c r="T70" i="16"/>
  <c r="T42" i="19" s="1"/>
  <c r="W19" i="19"/>
  <c r="Z68" i="16"/>
  <c r="M70" i="18"/>
  <c r="M41" i="19" s="1"/>
  <c r="T76" i="19"/>
  <c r="V70" i="18"/>
  <c r="V41" i="19" s="1"/>
  <c r="J27" i="19"/>
  <c r="U70" i="18"/>
  <c r="U41" i="19" s="1"/>
  <c r="L19" i="19"/>
  <c r="K76" i="19"/>
  <c r="U75" i="19"/>
  <c r="U76" i="19" s="1"/>
  <c r="P70" i="17"/>
  <c r="P40" i="19" s="1"/>
  <c r="X70" i="17"/>
  <c r="X40" i="19" s="1"/>
  <c r="Q19" i="19"/>
  <c r="O70" i="17"/>
  <c r="O40" i="19" s="1"/>
  <c r="M40" i="19"/>
  <c r="AD137" i="5"/>
  <c r="AD67" i="2"/>
  <c r="M39" i="19"/>
  <c r="AH19" i="4"/>
  <c r="AJ19" i="4"/>
  <c r="X70" i="14"/>
  <c r="X39" i="19" s="1"/>
  <c r="N45" i="10"/>
  <c r="N47" i="10"/>
  <c r="N44" i="10"/>
  <c r="B117" i="2"/>
  <c r="B65" i="2"/>
  <c r="N64" i="2"/>
  <c r="N81" i="12"/>
  <c r="B92" i="12"/>
  <c r="N70" i="16"/>
  <c r="V45" i="2"/>
  <c r="F45" i="10"/>
  <c r="F44" i="10"/>
  <c r="V70" i="14"/>
  <c r="V39" i="19" s="1"/>
  <c r="R70" i="14"/>
  <c r="R39" i="19" s="1"/>
  <c r="S70" i="14"/>
  <c r="S39" i="19" s="1"/>
  <c r="M31" i="19"/>
  <c r="Z31" i="19" s="1"/>
  <c r="Z69" i="14"/>
  <c r="N91" i="12"/>
  <c r="C115" i="12" s="1"/>
  <c r="D115" i="12" s="1"/>
  <c r="U44" i="3"/>
  <c r="W46" i="19"/>
  <c r="L82" i="13"/>
  <c r="L81" i="13"/>
  <c r="AE30" i="6"/>
  <c r="AE37" i="6" s="1"/>
  <c r="AE63" i="6" s="1"/>
  <c r="AE64" i="6" s="1"/>
  <c r="W70" i="17"/>
  <c r="W40" i="19" s="1"/>
  <c r="Z137" i="6"/>
  <c r="Z73" i="6"/>
  <c r="Z116" i="6" s="1"/>
  <c r="B80" i="13"/>
  <c r="N70" i="13"/>
  <c r="I75" i="19"/>
  <c r="I76" i="19" s="1"/>
  <c r="O63" i="2"/>
  <c r="C22" i="1"/>
  <c r="X137" i="5"/>
  <c r="X67" i="2"/>
  <c r="M33" i="19"/>
  <c r="Z33" i="19" s="1"/>
  <c r="Z69" i="18"/>
  <c r="O37" i="2"/>
  <c r="V75" i="19"/>
  <c r="V76" i="19" s="1"/>
  <c r="W26" i="19"/>
  <c r="W27" i="19" s="1"/>
  <c r="Q26" i="19"/>
  <c r="Q27" i="19" s="1"/>
  <c r="Y68" i="5"/>
  <c r="O34" i="19"/>
  <c r="O35" i="19" s="1"/>
  <c r="W69" i="5"/>
  <c r="R19" i="19"/>
  <c r="B63" i="10"/>
  <c r="V137" i="6"/>
  <c r="V73" i="6"/>
  <c r="V116" i="6" s="1"/>
  <c r="AH116" i="7"/>
  <c r="AJ116" i="7"/>
  <c r="W19" i="2"/>
  <c r="G81" i="13"/>
  <c r="G82" i="13"/>
  <c r="Z30" i="6"/>
  <c r="Z37" i="6" s="1"/>
  <c r="Z63" i="6" s="1"/>
  <c r="Z64" i="6" s="1"/>
  <c r="AA29" i="2"/>
  <c r="AA37" i="3"/>
  <c r="B89" i="12"/>
  <c r="N83" i="12"/>
  <c r="AB137" i="5"/>
  <c r="AB67" i="2"/>
  <c r="AG74" i="6"/>
  <c r="U74" i="2"/>
  <c r="AG74" i="2" s="1"/>
  <c r="C67" i="11"/>
  <c r="C32" i="11"/>
  <c r="X19" i="2"/>
  <c r="M44" i="10"/>
  <c r="M47" i="10" s="1"/>
  <c r="M45" i="10"/>
  <c r="O16" i="5"/>
  <c r="O73" i="2"/>
  <c r="K71" i="13"/>
  <c r="X30" i="3"/>
  <c r="X70" i="18"/>
  <c r="X41" i="19" s="1"/>
  <c r="F46" i="10"/>
  <c r="O70" i="18"/>
  <c r="O41" i="19" s="1"/>
  <c r="O47" i="19" s="1"/>
  <c r="Y19" i="2"/>
  <c r="Z142" i="6"/>
  <c r="AJ131" i="2"/>
  <c r="AH131" i="2"/>
  <c r="E27" i="1"/>
  <c r="D27" i="1"/>
  <c r="P26" i="19"/>
  <c r="P27" i="19" s="1"/>
  <c r="X68" i="5"/>
  <c r="I70" i="18"/>
  <c r="I41" i="19" s="1"/>
  <c r="L70" i="14"/>
  <c r="L39" i="19" s="1"/>
  <c r="K44" i="10"/>
  <c r="K47" i="10"/>
  <c r="K45" i="10"/>
  <c r="U69" i="15"/>
  <c r="U38" i="19" s="1"/>
  <c r="W34" i="19"/>
  <c r="W35" i="19" s="1"/>
  <c r="Q34" i="19"/>
  <c r="Q35" i="19" s="1"/>
  <c r="Y69" i="5"/>
  <c r="B33" i="10"/>
  <c r="B32" i="10"/>
  <c r="M22" i="19"/>
  <c r="Z67" i="15"/>
  <c r="V26" i="19"/>
  <c r="V27" i="19" s="1"/>
  <c r="M65" i="12"/>
  <c r="Q43" i="10"/>
  <c r="Q42" i="10"/>
  <c r="Q46" i="10" s="1"/>
  <c r="U70" i="17"/>
  <c r="U40" i="19" s="1"/>
  <c r="AC29" i="2"/>
  <c r="AC37" i="3"/>
  <c r="B46" i="10"/>
  <c r="Z16" i="19"/>
  <c r="D45" i="10"/>
  <c r="D47" i="10" s="1"/>
  <c r="D44" i="10"/>
  <c r="P70" i="14"/>
  <c r="P39" i="19" s="1"/>
  <c r="K70" i="18"/>
  <c r="K41" i="19" s="1"/>
  <c r="S70" i="18"/>
  <c r="S41" i="19" s="1"/>
  <c r="AD19" i="2"/>
  <c r="W29" i="2"/>
  <c r="W37" i="3"/>
  <c r="H81" i="13"/>
  <c r="H82" i="13"/>
  <c r="AA30" i="6"/>
  <c r="AA37" i="6" s="1"/>
  <c r="AA63" i="6" s="1"/>
  <c r="AA64" i="6" s="1"/>
  <c r="L70" i="17"/>
  <c r="L40" i="19" s="1"/>
  <c r="G45" i="10"/>
  <c r="G44" i="10"/>
  <c r="G47" i="10" s="1"/>
  <c r="P83" i="9"/>
  <c r="P86" i="9" s="1"/>
  <c r="R81" i="9"/>
  <c r="K70" i="14"/>
  <c r="K39" i="19" s="1"/>
  <c r="O116" i="2"/>
  <c r="C25" i="1"/>
  <c r="N94" i="12"/>
  <c r="C118" i="12" s="1"/>
  <c r="D118" i="12" s="1"/>
  <c r="U47" i="3"/>
  <c r="O87" i="2"/>
  <c r="AH69" i="4"/>
  <c r="AJ16" i="4"/>
  <c r="AH53" i="4"/>
  <c r="AH28" i="4"/>
  <c r="AH88" i="4"/>
  <c r="AH68" i="4"/>
  <c r="AH129" i="4"/>
  <c r="AH29" i="4"/>
  <c r="AH67" i="4"/>
  <c r="AH30" i="4"/>
  <c r="AH91" i="4"/>
  <c r="AH94" i="4"/>
  <c r="AH52" i="4"/>
  <c r="AH106" i="4"/>
  <c r="AH54" i="4"/>
  <c r="AH77" i="4"/>
  <c r="AH59" i="4"/>
  <c r="AH108" i="4"/>
  <c r="AH99" i="4"/>
  <c r="AH75" i="4"/>
  <c r="AH110" i="4"/>
  <c r="AH60" i="4"/>
  <c r="AH49" i="4"/>
  <c r="AH107" i="4"/>
  <c r="AH92" i="4"/>
  <c r="AH15" i="4"/>
  <c r="AH13" i="4"/>
  <c r="AH115" i="4"/>
  <c r="AH84" i="4"/>
  <c r="AH83" i="4"/>
  <c r="AH47" i="4"/>
  <c r="AH31" i="4"/>
  <c r="AH103" i="4"/>
  <c r="AH46" i="4"/>
  <c r="AH86" i="4"/>
  <c r="AH76" i="4"/>
  <c r="AH85" i="4"/>
  <c r="AH26" i="4"/>
  <c r="AH90" i="4"/>
  <c r="AH128" i="4"/>
  <c r="AH42" i="4"/>
  <c r="AH122" i="4"/>
  <c r="AH87" i="4"/>
  <c r="AH121" i="4"/>
  <c r="AH27" i="4"/>
  <c r="AH78" i="4"/>
  <c r="AH45" i="4"/>
  <c r="AH104" i="4"/>
  <c r="AH97" i="4"/>
  <c r="AH55" i="4"/>
  <c r="AH126" i="4"/>
  <c r="AH93" i="4"/>
  <c r="AH12" i="4"/>
  <c r="AH58" i="4"/>
  <c r="AH112" i="4"/>
  <c r="AH105" i="4"/>
  <c r="AH79" i="4"/>
  <c r="AH113" i="4"/>
  <c r="AH130" i="4"/>
  <c r="AH96" i="4"/>
  <c r="AH95" i="4"/>
  <c r="AH124" i="4"/>
  <c r="AH111" i="4"/>
  <c r="AH102" i="4"/>
  <c r="AH80" i="4"/>
  <c r="AH125" i="4"/>
  <c r="AH101" i="4"/>
  <c r="AH82" i="4"/>
  <c r="AH38" i="4"/>
  <c r="AH89" i="4"/>
  <c r="AH72" i="4"/>
  <c r="AH70" i="4"/>
  <c r="AH48" i="4"/>
  <c r="AH100" i="4"/>
  <c r="AH25" i="4"/>
  <c r="AH109" i="4"/>
  <c r="AH120" i="4"/>
  <c r="AH74" i="4"/>
  <c r="AH98" i="4"/>
  <c r="AH71" i="4"/>
  <c r="AH24" i="4"/>
  <c r="AH50" i="4"/>
  <c r="AH62" i="4"/>
  <c r="AH114" i="4"/>
  <c r="AH44" i="4"/>
  <c r="P46" i="19"/>
  <c r="D51" i="11"/>
  <c r="E49" i="11"/>
  <c r="Z15" i="19"/>
  <c r="N55" i="13"/>
  <c r="B74" i="13"/>
  <c r="B75" i="13"/>
  <c r="P45" i="10"/>
  <c r="P44" i="10"/>
  <c r="P47" i="10" s="1"/>
  <c r="M75" i="19"/>
  <c r="M76" i="19" s="1"/>
  <c r="AH14" i="6"/>
  <c r="AH16" i="6" s="1"/>
  <c r="AH122" i="2"/>
  <c r="AJ122" i="2"/>
  <c r="P34" i="19"/>
  <c r="X69" i="5"/>
  <c r="D82" i="13"/>
  <c r="D81" i="13"/>
  <c r="W30" i="6"/>
  <c r="W37" i="6" s="1"/>
  <c r="W63" i="6" s="1"/>
  <c r="W64" i="6" s="1"/>
  <c r="AA137" i="5"/>
  <c r="AA67" i="2"/>
  <c r="I46" i="19"/>
  <c r="U19" i="19"/>
  <c r="J70" i="17"/>
  <c r="J40" i="19" s="1"/>
  <c r="M30" i="19"/>
  <c r="Z68" i="15"/>
  <c r="V34" i="19"/>
  <c r="V35" i="19" s="1"/>
  <c r="AB142" i="6"/>
  <c r="K82" i="13"/>
  <c r="K81" i="13"/>
  <c r="AD30" i="6"/>
  <c r="AD37" i="6" s="1"/>
  <c r="AD63" i="6" s="1"/>
  <c r="AD64" i="6" s="1"/>
  <c r="J46" i="19"/>
  <c r="Z73" i="19"/>
  <c r="X75" i="19"/>
  <c r="AB137" i="6"/>
  <c r="AB73" i="6"/>
  <c r="AB116" i="6" s="1"/>
  <c r="N45" i="20"/>
  <c r="N44" i="20"/>
  <c r="N47" i="20" s="1"/>
  <c r="N51" i="20" s="1"/>
  <c r="S24" i="10"/>
  <c r="B44" i="10"/>
  <c r="B45" i="10"/>
  <c r="B53" i="11"/>
  <c r="J35" i="19"/>
  <c r="O14" i="3"/>
  <c r="O16" i="3" s="1"/>
  <c r="Y45" i="2"/>
  <c r="T34" i="19"/>
  <c r="T35" i="19" s="1"/>
  <c r="J70" i="14"/>
  <c r="J39" i="19" s="1"/>
  <c r="J19" i="19"/>
  <c r="B132" i="6"/>
  <c r="N132" i="6" s="1"/>
  <c r="O132" i="6" s="1"/>
  <c r="N117" i="6"/>
  <c r="O117" i="6" s="1"/>
  <c r="F60" i="10"/>
  <c r="AC45" i="2"/>
  <c r="AF137" i="5"/>
  <c r="AF67" i="2"/>
  <c r="O44" i="20"/>
  <c r="O47" i="20" s="1"/>
  <c r="O51" i="20" s="1"/>
  <c r="O45" i="20"/>
  <c r="AD69" i="5" s="1"/>
  <c r="AA30" i="2"/>
  <c r="X69" i="15"/>
  <c r="X38" i="19" s="1"/>
  <c r="AG22" i="4"/>
  <c r="U22" i="2"/>
  <c r="AG22" i="2" s="1"/>
  <c r="E45" i="20"/>
  <c r="E47" i="20" s="1"/>
  <c r="E51" i="20" s="1"/>
  <c r="E44" i="20"/>
  <c r="V70" i="17"/>
  <c r="V40" i="19" s="1"/>
  <c r="V47" i="19" s="1"/>
  <c r="V29" i="2"/>
  <c r="V37" i="3"/>
  <c r="H58" i="10"/>
  <c r="S58" i="10" s="1"/>
  <c r="H57" i="10"/>
  <c r="H60" i="10"/>
  <c r="O70" i="14"/>
  <c r="O39" i="19" s="1"/>
  <c r="R43" i="20"/>
  <c r="B45" i="20"/>
  <c r="B44" i="20"/>
  <c r="J82" i="13"/>
  <c r="J81" i="13"/>
  <c r="AC30" i="6"/>
  <c r="AC37" i="6" s="1"/>
  <c r="AC63" i="6" s="1"/>
  <c r="AC64" i="6" s="1"/>
  <c r="P35" i="19"/>
  <c r="T70" i="18"/>
  <c r="T41" i="19" s="1"/>
  <c r="L44" i="10"/>
  <c r="L47" i="10" s="1"/>
  <c r="L45" i="10"/>
  <c r="J70" i="18"/>
  <c r="J41" i="19" s="1"/>
  <c r="O61" i="2"/>
  <c r="T69" i="15"/>
  <c r="T38" i="19" s="1"/>
  <c r="Q70" i="17"/>
  <c r="Q40" i="19" s="1"/>
  <c r="Q70" i="14"/>
  <c r="Q39" i="19" s="1"/>
  <c r="K27" i="19"/>
  <c r="B60" i="10"/>
  <c r="R60" i="10" s="1"/>
  <c r="P70" i="16"/>
  <c r="P42" i="19" s="1"/>
  <c r="N70" i="18"/>
  <c r="N41" i="19" s="1"/>
  <c r="B90" i="12"/>
  <c r="N76" i="12"/>
  <c r="E43" i="10"/>
  <c r="E42" i="10"/>
  <c r="E46" i="10" s="1"/>
  <c r="I27" i="19"/>
  <c r="Z30" i="3"/>
  <c r="Q70" i="18"/>
  <c r="Q41" i="19" s="1"/>
  <c r="Q43" i="19" s="1"/>
  <c r="AC30" i="2"/>
  <c r="D30" i="10"/>
  <c r="C31" i="10"/>
  <c r="C50" i="10"/>
  <c r="C63" i="10" s="1"/>
  <c r="C44" i="10"/>
  <c r="C47" i="10"/>
  <c r="C45" i="10"/>
  <c r="M69" i="15"/>
  <c r="AH131" i="4"/>
  <c r="AH63" i="5"/>
  <c r="AJ63" i="5"/>
  <c r="T26" i="19"/>
  <c r="T27" i="19" s="1"/>
  <c r="AB68" i="5"/>
  <c r="L46" i="19"/>
  <c r="D30" i="11"/>
  <c r="E28" i="11"/>
  <c r="AA137" i="6"/>
  <c r="AA142" i="6" s="1"/>
  <c r="AA73" i="6"/>
  <c r="AA116" i="6" s="1"/>
  <c r="X26" i="19"/>
  <c r="X27" i="19" s="1"/>
  <c r="AF68" i="5"/>
  <c r="P70" i="18"/>
  <c r="P41" i="19" s="1"/>
  <c r="M32" i="19"/>
  <c r="Z32" i="19" s="1"/>
  <c r="Z69" i="17"/>
  <c r="V46" i="19"/>
  <c r="AH14" i="7"/>
  <c r="AH16" i="7" s="1"/>
  <c r="W70" i="18"/>
  <c r="W41" i="19" s="1"/>
  <c r="W43" i="19" s="1"/>
  <c r="AC67" i="5"/>
  <c r="R80" i="9"/>
  <c r="R83" i="9" s="1"/>
  <c r="F83" i="9"/>
  <c r="F86" i="9" s="1"/>
  <c r="AH130" i="3"/>
  <c r="AD30" i="3"/>
  <c r="V19" i="2"/>
  <c r="Z45" i="2"/>
  <c r="B132" i="5"/>
  <c r="N132" i="5" s="1"/>
  <c r="O132" i="5" s="1"/>
  <c r="N117" i="5"/>
  <c r="O117" i="5" s="1"/>
  <c r="T19" i="19"/>
  <c r="M45" i="20"/>
  <c r="AB69" i="5" s="1"/>
  <c r="M44" i="20"/>
  <c r="M47" i="20"/>
  <c r="M51" i="20" s="1"/>
  <c r="B79" i="13"/>
  <c r="N69" i="13"/>
  <c r="K35" i="19"/>
  <c r="AH116" i="4"/>
  <c r="U132" i="7"/>
  <c r="AG132" i="7" s="1"/>
  <c r="AG117" i="7"/>
  <c r="S34" i="19"/>
  <c r="S35" i="19" s="1"/>
  <c r="I35" i="19"/>
  <c r="AF19" i="2"/>
  <c r="N75" i="19"/>
  <c r="N76" i="19" s="1"/>
  <c r="X45" i="2"/>
  <c r="J71" i="13"/>
  <c r="AB30" i="3"/>
  <c r="O45" i="10"/>
  <c r="O44" i="10"/>
  <c r="O47" i="10" s="1"/>
  <c r="B40" i="11"/>
  <c r="AJ63" i="7"/>
  <c r="AH73" i="3"/>
  <c r="B61" i="11"/>
  <c r="J44" i="10"/>
  <c r="J45" i="10"/>
  <c r="J47" i="10"/>
  <c r="X34" i="19"/>
  <c r="X35" i="19" s="1"/>
  <c r="AF69" i="5"/>
  <c r="K70" i="16"/>
  <c r="K42" i="19" s="1"/>
  <c r="X19" i="19"/>
  <c r="V19" i="19"/>
  <c r="I81" i="13"/>
  <c r="I82" i="13"/>
  <c r="AB30" i="6"/>
  <c r="AB37" i="6" s="1"/>
  <c r="AB63" i="6" s="1"/>
  <c r="AB64" i="6" s="1"/>
  <c r="AB117" i="6" s="1"/>
  <c r="AB132" i="6" s="1"/>
  <c r="N64" i="4"/>
  <c r="O64" i="4" s="1"/>
  <c r="B117" i="4"/>
  <c r="Y29" i="2"/>
  <c r="Y37" i="3"/>
  <c r="P58" i="10"/>
  <c r="P57" i="10"/>
  <c r="P60" i="10" s="1"/>
  <c r="V137" i="5"/>
  <c r="V67" i="2"/>
  <c r="U34" i="19"/>
  <c r="U35" i="19" s="1"/>
  <c r="AC69" i="5"/>
  <c r="I45" i="10"/>
  <c r="I44" i="10"/>
  <c r="I47" i="10"/>
  <c r="N70" i="14"/>
  <c r="N39" i="19" s="1"/>
  <c r="R85" i="9"/>
  <c r="AH39" i="4"/>
  <c r="AH61" i="3"/>
  <c r="P19" i="19"/>
  <c r="S69" i="15"/>
  <c r="S38" i="19" s="1"/>
  <c r="R31" i="20"/>
  <c r="Z19" i="2"/>
  <c r="W30" i="2"/>
  <c r="S70" i="17"/>
  <c r="S40" i="19" s="1"/>
  <c r="F82" i="13"/>
  <c r="F81" i="13"/>
  <c r="Y30" i="6"/>
  <c r="Y37" i="6" s="1"/>
  <c r="Y63" i="6" s="1"/>
  <c r="Y64" i="6" s="1"/>
  <c r="L45" i="20"/>
  <c r="AA69" i="5" s="1"/>
  <c r="L44" i="20"/>
  <c r="L47" i="20" s="1"/>
  <c r="L51" i="20" s="1"/>
  <c r="K69" i="15"/>
  <c r="K38" i="19" s="1"/>
  <c r="AJ64" i="7"/>
  <c r="AH64" i="7"/>
  <c r="Z17" i="19"/>
  <c r="G44" i="20"/>
  <c r="G45" i="20"/>
  <c r="G47" i="20" s="1"/>
  <c r="G51" i="20" s="1"/>
  <c r="S26" i="19"/>
  <c r="S27" i="19" s="1"/>
  <c r="H45" i="10"/>
  <c r="H47" i="10" s="1"/>
  <c r="H44" i="10"/>
  <c r="I19" i="19"/>
  <c r="T70" i="17"/>
  <c r="T40" i="19" s="1"/>
  <c r="N117" i="7"/>
  <c r="O117" i="7" s="1"/>
  <c r="B132" i="7"/>
  <c r="N132" i="7" s="1"/>
  <c r="O132" i="7" s="1"/>
  <c r="Q83" i="9"/>
  <c r="Q86" i="9" s="1"/>
  <c r="AF30" i="3"/>
  <c r="W76" i="19"/>
  <c r="R69" i="15"/>
  <c r="R38" i="19" s="1"/>
  <c r="AC137" i="6"/>
  <c r="AC142" i="6" s="1"/>
  <c r="AC73" i="6"/>
  <c r="AC116" i="6" s="1"/>
  <c r="Z14" i="19"/>
  <c r="M19" i="19"/>
  <c r="B67" i="11"/>
  <c r="B32" i="11"/>
  <c r="O56" i="2"/>
  <c r="V37" i="6"/>
  <c r="V63" i="6" s="1"/>
  <c r="V64" i="6" s="1"/>
  <c r="V117" i="6" s="1"/>
  <c r="V132" i="6" s="1"/>
  <c r="AE137" i="6"/>
  <c r="AE142" i="6" s="1"/>
  <c r="AE73" i="6"/>
  <c r="AE116" i="6" s="1"/>
  <c r="O69" i="15"/>
  <c r="O38" i="19" s="1"/>
  <c r="P44" i="20"/>
  <c r="P47" i="20" s="1"/>
  <c r="P51" i="20" s="1"/>
  <c r="P45" i="20"/>
  <c r="AE69" i="5" s="1"/>
  <c r="L35" i="19"/>
  <c r="F80" i="10"/>
  <c r="S80" i="10" s="1"/>
  <c r="C55" i="11"/>
  <c r="C59" i="11"/>
  <c r="C57" i="11"/>
  <c r="AE30" i="2"/>
  <c r="AE37" i="3"/>
  <c r="B80" i="10"/>
  <c r="R80" i="10" s="1"/>
  <c r="X70" i="16"/>
  <c r="X42" i="19" s="1"/>
  <c r="I71" i="13"/>
  <c r="AG64" i="5"/>
  <c r="N70" i="17"/>
  <c r="N40" i="19" s="1"/>
  <c r="I70" i="16"/>
  <c r="I42" i="19" s="1"/>
  <c r="I47" i="19" s="1"/>
  <c r="O63" i="4"/>
  <c r="AG75" i="6"/>
  <c r="U75" i="2"/>
  <c r="AG75" i="2" s="1"/>
  <c r="L70" i="18"/>
  <c r="L41" i="19" s="1"/>
  <c r="S76" i="19"/>
  <c r="AB45" i="2"/>
  <c r="N34" i="19"/>
  <c r="N35" i="19" s="1"/>
  <c r="V69" i="5"/>
  <c r="U26" i="19"/>
  <c r="U27" i="19" s="1"/>
  <c r="AC68" i="5"/>
  <c r="AD137" i="6"/>
  <c r="AD142" i="6" s="1"/>
  <c r="AD73" i="6"/>
  <c r="AD116" i="6" s="1"/>
  <c r="S19" i="19"/>
  <c r="K45" i="20"/>
  <c r="Z69" i="5" s="1"/>
  <c r="K44" i="20"/>
  <c r="Z68" i="5" s="1"/>
  <c r="Z67" i="5"/>
  <c r="N65" i="12"/>
  <c r="K83" i="9"/>
  <c r="K86" i="9" s="1"/>
  <c r="T70" i="14"/>
  <c r="T39" i="19" s="1"/>
  <c r="AJ16" i="2"/>
  <c r="AH108" i="2"/>
  <c r="E21" i="1"/>
  <c r="D21" i="1"/>
  <c r="AH124" i="2"/>
  <c r="AH113" i="2"/>
  <c r="AH25" i="2"/>
  <c r="AH107" i="2"/>
  <c r="AH105" i="2"/>
  <c r="AH13" i="2"/>
  <c r="AH14" i="2" s="1"/>
  <c r="AH16" i="2" s="1"/>
  <c r="AH48" i="2"/>
  <c r="AH50" i="2"/>
  <c r="AH28" i="2"/>
  <c r="AH77" i="2"/>
  <c r="AH94" i="2"/>
  <c r="AH72" i="2"/>
  <c r="AH90" i="2"/>
  <c r="AH128" i="2"/>
  <c r="AH92" i="2"/>
  <c r="AH89" i="2"/>
  <c r="AH114" i="2"/>
  <c r="AH102" i="2"/>
  <c r="AH71" i="2"/>
  <c r="AH59" i="2"/>
  <c r="AH42" i="2"/>
  <c r="AH115" i="2"/>
  <c r="AH24" i="2"/>
  <c r="AH82" i="2"/>
  <c r="AH109" i="2"/>
  <c r="AH100" i="2"/>
  <c r="AH126" i="2"/>
  <c r="AH26" i="2"/>
  <c r="AH15" i="2"/>
  <c r="AH93" i="2"/>
  <c r="AH91" i="2"/>
  <c r="AH103" i="2"/>
  <c r="AH86" i="2"/>
  <c r="AH97" i="2"/>
  <c r="AH98" i="2"/>
  <c r="AH79" i="2"/>
  <c r="AH78" i="2"/>
  <c r="AH96" i="2"/>
  <c r="AH121" i="2"/>
  <c r="AH110" i="2"/>
  <c r="AH49" i="2"/>
  <c r="AH101" i="2"/>
  <c r="AH40" i="2"/>
  <c r="AH60" i="2"/>
  <c r="AH70" i="2"/>
  <c r="AH58" i="2"/>
  <c r="AH84" i="2"/>
  <c r="AH83" i="2"/>
  <c r="AH104" i="2"/>
  <c r="AH129" i="2"/>
  <c r="AH112" i="2"/>
  <c r="AH62" i="2"/>
  <c r="AH99" i="2"/>
  <c r="AH38" i="2"/>
  <c r="AH88" i="2"/>
  <c r="AH80" i="2"/>
  <c r="AH85" i="2"/>
  <c r="N78" i="13"/>
  <c r="D89" i="13" s="1"/>
  <c r="F89" i="13" s="1"/>
  <c r="U67" i="6"/>
  <c r="N46" i="19"/>
  <c r="K19" i="19"/>
  <c r="AH120" i="2"/>
  <c r="M25" i="19"/>
  <c r="Z25" i="19" s="1"/>
  <c r="Z68" i="18"/>
  <c r="R76" i="19"/>
  <c r="R70" i="17"/>
  <c r="R40" i="19" s="1"/>
  <c r="R47" i="19" s="1"/>
  <c r="F71" i="13"/>
  <c r="Y137" i="5"/>
  <c r="Y67" i="2"/>
  <c r="W137" i="5"/>
  <c r="W67" i="2"/>
  <c r="R35" i="19"/>
  <c r="L70" i="16"/>
  <c r="L42" i="19" s="1"/>
  <c r="W137" i="6"/>
  <c r="W142" i="6" s="1"/>
  <c r="W73" i="6"/>
  <c r="W116" i="6" s="1"/>
  <c r="J75" i="19"/>
  <c r="J76" i="19" s="1"/>
  <c r="C81" i="13"/>
  <c r="M24" i="19"/>
  <c r="Z24" i="19" s="1"/>
  <c r="Z68" i="17"/>
  <c r="N83" i="9"/>
  <c r="N86" i="9" s="1"/>
  <c r="O124" i="2"/>
  <c r="F21" i="1"/>
  <c r="C21" i="1"/>
  <c r="O78" i="2"/>
  <c r="O15" i="2"/>
  <c r="O99" i="2"/>
  <c r="O126" i="2"/>
  <c r="O84" i="2"/>
  <c r="O98" i="2"/>
  <c r="O105" i="2"/>
  <c r="O28" i="2"/>
  <c r="O93" i="2"/>
  <c r="O40" i="2"/>
  <c r="O88" i="2"/>
  <c r="O21" i="2"/>
  <c r="O12" i="2"/>
  <c r="O31" i="2"/>
  <c r="O53" i="2"/>
  <c r="O97" i="2"/>
  <c r="O101" i="2"/>
  <c r="O72" i="2"/>
  <c r="O92" i="2"/>
  <c r="O46" i="2"/>
  <c r="O26" i="2"/>
  <c r="O75" i="2"/>
  <c r="O19" i="2"/>
  <c r="O90" i="2"/>
  <c r="O48" i="2"/>
  <c r="O30" i="2"/>
  <c r="O42" i="2"/>
  <c r="O62" i="2"/>
  <c r="O128" i="2"/>
  <c r="O50" i="2"/>
  <c r="O60" i="2"/>
  <c r="O113" i="2"/>
  <c r="O80" i="2"/>
  <c r="O22" i="2"/>
  <c r="O106" i="2"/>
  <c r="O108" i="2"/>
  <c r="O127" i="2"/>
  <c r="O49" i="2"/>
  <c r="O95" i="2"/>
  <c r="O85" i="2"/>
  <c r="O69" i="2"/>
  <c r="O70" i="2"/>
  <c r="O107" i="2"/>
  <c r="O52" i="2"/>
  <c r="O71" i="2"/>
  <c r="O114" i="2"/>
  <c r="O82" i="2"/>
  <c r="O33" i="2"/>
  <c r="O59" i="2"/>
  <c r="O96" i="2"/>
  <c r="O122" i="2"/>
  <c r="O91" i="2"/>
  <c r="O29" i="2"/>
  <c r="O24" i="2"/>
  <c r="O36" i="2"/>
  <c r="O25" i="2"/>
  <c r="O77" i="2"/>
  <c r="O76" i="2"/>
  <c r="O44" i="2"/>
  <c r="O83" i="2"/>
  <c r="O100" i="2"/>
  <c r="O38" i="2"/>
  <c r="O102" i="2"/>
  <c r="O103" i="2"/>
  <c r="O89" i="2"/>
  <c r="O35" i="2"/>
  <c r="O27" i="2"/>
  <c r="O34" i="2"/>
  <c r="O41" i="2"/>
  <c r="O20" i="2"/>
  <c r="O68" i="2"/>
  <c r="O13" i="2"/>
  <c r="O67" i="2"/>
  <c r="O112" i="2"/>
  <c r="O45" i="2"/>
  <c r="O110" i="2"/>
  <c r="O111" i="2"/>
  <c r="O74" i="2"/>
  <c r="O125" i="2"/>
  <c r="O109" i="2"/>
  <c r="O47" i="2"/>
  <c r="O115" i="2"/>
  <c r="O55" i="2"/>
  <c r="O129" i="2"/>
  <c r="O104" i="2"/>
  <c r="O120" i="2"/>
  <c r="O86" i="2"/>
  <c r="O39" i="2"/>
  <c r="O54" i="2"/>
  <c r="O94" i="2"/>
  <c r="O58" i="2"/>
  <c r="O121" i="2"/>
  <c r="O79" i="2"/>
  <c r="F45" i="20"/>
  <c r="F44" i="20"/>
  <c r="F47" i="20"/>
  <c r="S43" i="20"/>
  <c r="U67" i="5"/>
  <c r="N26" i="19"/>
  <c r="N27" i="19" s="1"/>
  <c r="V68" i="5"/>
  <c r="AH69" i="3"/>
  <c r="AH33" i="3"/>
  <c r="AJ16" i="3"/>
  <c r="AH78" i="3"/>
  <c r="AH107" i="3"/>
  <c r="AH129" i="3"/>
  <c r="AH38" i="3"/>
  <c r="AH42" i="3"/>
  <c r="AH113" i="3"/>
  <c r="AH86" i="3"/>
  <c r="AH79" i="3"/>
  <c r="AH115" i="3"/>
  <c r="AH128" i="3"/>
  <c r="AH34" i="3"/>
  <c r="AH36" i="3"/>
  <c r="AH125" i="3"/>
  <c r="AH20" i="3"/>
  <c r="AH89" i="3"/>
  <c r="AH35" i="3"/>
  <c r="AH88" i="3"/>
  <c r="AH91" i="3"/>
  <c r="AH96" i="3"/>
  <c r="AH97" i="3"/>
  <c r="AH104" i="3"/>
  <c r="AH49" i="3"/>
  <c r="AH67" i="3"/>
  <c r="AH72" i="3"/>
  <c r="AH112" i="3"/>
  <c r="AH99" i="3"/>
  <c r="AH77" i="3"/>
  <c r="AH50" i="3"/>
  <c r="AH68" i="3"/>
  <c r="AH21" i="3"/>
  <c r="AH76" i="3"/>
  <c r="AH105" i="3"/>
  <c r="AH62" i="3"/>
  <c r="AH90" i="3"/>
  <c r="AH80" i="3"/>
  <c r="AH31" i="3"/>
  <c r="AH70" i="3"/>
  <c r="AH87" i="3"/>
  <c r="AH27" i="3"/>
  <c r="AH92" i="3"/>
  <c r="AH71" i="3"/>
  <c r="AH13" i="3"/>
  <c r="AH108" i="3"/>
  <c r="AH15" i="3"/>
  <c r="AH109" i="3"/>
  <c r="AH98" i="3"/>
  <c r="AH94" i="3"/>
  <c r="AH12" i="3"/>
  <c r="AH14" i="3" s="1"/>
  <c r="AH16" i="3" s="1"/>
  <c r="AH75" i="3"/>
  <c r="AH110" i="3"/>
  <c r="AH74" i="3"/>
  <c r="AH26" i="3"/>
  <c r="AH101" i="3"/>
  <c r="AH100" i="3"/>
  <c r="AH25" i="3"/>
  <c r="AH95" i="3"/>
  <c r="AH40" i="3"/>
  <c r="AH85" i="3"/>
  <c r="AH41" i="3"/>
  <c r="AH84" i="3"/>
  <c r="AH24" i="3"/>
  <c r="AH19" i="3"/>
  <c r="AH28" i="3"/>
  <c r="AH126" i="3"/>
  <c r="AH124" i="3"/>
  <c r="AH121" i="3"/>
  <c r="AH83" i="3"/>
  <c r="AH114" i="3"/>
  <c r="AH106" i="3"/>
  <c r="AH93" i="3"/>
  <c r="AH103" i="3"/>
  <c r="AH82" i="3"/>
  <c r="AH58" i="3"/>
  <c r="AH120" i="3"/>
  <c r="AH39" i="3"/>
  <c r="AH59" i="3"/>
  <c r="AH60" i="3"/>
  <c r="AH48" i="3"/>
  <c r="AH111" i="3"/>
  <c r="AH102" i="3"/>
  <c r="AH22" i="3"/>
  <c r="D45" i="20"/>
  <c r="D44" i="20"/>
  <c r="D47" i="20"/>
  <c r="D51" i="20" s="1"/>
  <c r="S41" i="10"/>
  <c r="M23" i="19"/>
  <c r="Z23" i="19" s="1"/>
  <c r="Z68" i="14"/>
  <c r="O131" i="2"/>
  <c r="Y30" i="2"/>
  <c r="AD45" i="2"/>
  <c r="B71" i="13"/>
  <c r="N71" i="13" s="1"/>
  <c r="L83" i="9"/>
  <c r="L86" i="9" s="1"/>
  <c r="Y73" i="6"/>
  <c r="Y116" i="6" s="1"/>
  <c r="Y137" i="6"/>
  <c r="Y142" i="6" s="1"/>
  <c r="N117" i="3"/>
  <c r="O117" i="3" s="1"/>
  <c r="B132" i="3"/>
  <c r="N132" i="3" s="1"/>
  <c r="O132" i="3" s="1"/>
  <c r="AE67" i="5"/>
  <c r="O26" i="19"/>
  <c r="O27" i="19" s="1"/>
  <c r="W68" i="5"/>
  <c r="W73" i="5" s="1"/>
  <c r="W116" i="5" s="1"/>
  <c r="W117" i="5" s="1"/>
  <c r="W132" i="5" s="1"/>
  <c r="R27" i="19"/>
  <c r="V142" i="6"/>
  <c r="AH116" i="3"/>
  <c r="C82" i="13"/>
  <c r="T47" i="19" l="1"/>
  <c r="Y73" i="5"/>
  <c r="Y116" i="5" s="1"/>
  <c r="Y117" i="5" s="1"/>
  <c r="Y132" i="5" s="1"/>
  <c r="L43" i="19"/>
  <c r="P47" i="19"/>
  <c r="V43" i="19"/>
  <c r="I43" i="19"/>
  <c r="X47" i="19"/>
  <c r="U47" i="19"/>
  <c r="Z70" i="18"/>
  <c r="K47" i="19"/>
  <c r="S47" i="19"/>
  <c r="Z41" i="19"/>
  <c r="V48" i="19"/>
  <c r="P43" i="19"/>
  <c r="Z19" i="19"/>
  <c r="J43" i="19"/>
  <c r="AA140" i="5"/>
  <c r="AA69" i="2"/>
  <c r="AE140" i="5"/>
  <c r="AE69" i="2"/>
  <c r="AB140" i="5"/>
  <c r="AB69" i="2"/>
  <c r="AD140" i="5"/>
  <c r="AD69" i="2"/>
  <c r="K47" i="20"/>
  <c r="K51" i="20" s="1"/>
  <c r="G88" i="13"/>
  <c r="AH75" i="6"/>
  <c r="AJ75" i="6"/>
  <c r="AJ64" i="5"/>
  <c r="AH64" i="5"/>
  <c r="B68" i="11"/>
  <c r="AF30" i="2"/>
  <c r="AF37" i="3"/>
  <c r="AF139" i="5"/>
  <c r="AF68" i="2"/>
  <c r="AB139" i="5"/>
  <c r="AB68" i="2"/>
  <c r="Z30" i="2"/>
  <c r="Z37" i="3"/>
  <c r="X76" i="19"/>
  <c r="Z75" i="19"/>
  <c r="E51" i="11"/>
  <c r="F49" i="11"/>
  <c r="R49" i="11"/>
  <c r="S57" i="10"/>
  <c r="Y139" i="5"/>
  <c r="Y68" i="2"/>
  <c r="N80" i="13"/>
  <c r="D91" i="13" s="1"/>
  <c r="F91" i="13" s="1"/>
  <c r="U69" i="6"/>
  <c r="N92" i="12"/>
  <c r="C116" i="12" s="1"/>
  <c r="D116" i="12" s="1"/>
  <c r="U45" i="3"/>
  <c r="Z39" i="19"/>
  <c r="O14" i="2"/>
  <c r="O16" i="2" s="1"/>
  <c r="V139" i="5"/>
  <c r="V68" i="2"/>
  <c r="N117" i="4"/>
  <c r="O117" i="4" s="1"/>
  <c r="B132" i="4"/>
  <c r="N132" i="4" s="1"/>
  <c r="O132" i="4" s="1"/>
  <c r="Z26" i="19"/>
  <c r="I48" i="19"/>
  <c r="D52" i="11"/>
  <c r="D60" i="11"/>
  <c r="R51" i="11"/>
  <c r="L47" i="19"/>
  <c r="L48" i="19" s="1"/>
  <c r="L49" i="19" s="1"/>
  <c r="Z34" i="19"/>
  <c r="Z22" i="19"/>
  <c r="M27" i="19"/>
  <c r="Z27" i="19" s="1"/>
  <c r="X139" i="5"/>
  <c r="X68" i="2"/>
  <c r="X30" i="2"/>
  <c r="X37" i="3"/>
  <c r="AB73" i="5"/>
  <c r="AB116" i="5" s="1"/>
  <c r="AB117" i="5" s="1"/>
  <c r="AB132" i="5" s="1"/>
  <c r="AE137" i="5"/>
  <c r="AE67" i="2"/>
  <c r="O43" i="19"/>
  <c r="O46" i="19"/>
  <c r="O48" i="19" s="1"/>
  <c r="Z140" i="5"/>
  <c r="Z69" i="2"/>
  <c r="C58" i="11"/>
  <c r="C62" i="11" s="1"/>
  <c r="C138" i="9" s="1"/>
  <c r="C144" i="9" s="1"/>
  <c r="AA68" i="5"/>
  <c r="K43" i="19"/>
  <c r="K46" i="19"/>
  <c r="V73" i="5"/>
  <c r="V116" i="5" s="1"/>
  <c r="V117" i="5" s="1"/>
  <c r="V132" i="5" s="1"/>
  <c r="AF140" i="5"/>
  <c r="AF69" i="2"/>
  <c r="AB30" i="2"/>
  <c r="AB37" i="3"/>
  <c r="N79" i="13"/>
  <c r="D90" i="13" s="1"/>
  <c r="F90" i="13" s="1"/>
  <c r="U68" i="6"/>
  <c r="R44" i="20"/>
  <c r="AH22" i="2"/>
  <c r="AJ22" i="2"/>
  <c r="X140" i="5"/>
  <c r="X69" i="2"/>
  <c r="P48" i="19"/>
  <c r="P49" i="19" s="1"/>
  <c r="AG47" i="3"/>
  <c r="U47" i="2"/>
  <c r="AG47" i="2" s="1"/>
  <c r="AA117" i="6"/>
  <c r="AA132" i="6" s="1"/>
  <c r="U46" i="19"/>
  <c r="U43" i="19"/>
  <c r="AE68" i="5"/>
  <c r="AG44" i="3"/>
  <c r="U44" i="2"/>
  <c r="S45" i="10"/>
  <c r="O64" i="2"/>
  <c r="N65" i="2"/>
  <c r="C24" i="1"/>
  <c r="F51" i="20"/>
  <c r="S51" i="20" s="1"/>
  <c r="S47" i="20"/>
  <c r="Z139" i="5"/>
  <c r="Z68" i="2"/>
  <c r="V140" i="5"/>
  <c r="V69" i="2"/>
  <c r="W139" i="5"/>
  <c r="W68" i="2"/>
  <c r="AG67" i="5"/>
  <c r="U137" i="5"/>
  <c r="U67" i="2"/>
  <c r="AG67" i="6"/>
  <c r="U137" i="6"/>
  <c r="C33" i="10"/>
  <c r="C32" i="10"/>
  <c r="E47" i="10"/>
  <c r="E45" i="10"/>
  <c r="E44" i="10"/>
  <c r="R44" i="10" s="1"/>
  <c r="R45" i="20"/>
  <c r="AJ22" i="4"/>
  <c r="AH22" i="4"/>
  <c r="AF73" i="5"/>
  <c r="AF116" i="5" s="1"/>
  <c r="AF117" i="5" s="1"/>
  <c r="AF132" i="5" s="1"/>
  <c r="R46" i="10"/>
  <c r="Q45" i="10"/>
  <c r="Q44" i="10"/>
  <c r="S44" i="10" s="1"/>
  <c r="Q47" i="10"/>
  <c r="B35" i="10"/>
  <c r="C36" i="11"/>
  <c r="C34" i="11"/>
  <c r="C41" i="11" s="1"/>
  <c r="C37" i="11"/>
  <c r="C38" i="11"/>
  <c r="N89" i="12"/>
  <c r="C113" i="12" s="1"/>
  <c r="U29" i="3"/>
  <c r="B64" i="10"/>
  <c r="C64" i="10" s="1"/>
  <c r="C66" i="10" s="1"/>
  <c r="W47" i="19"/>
  <c r="W48" i="19" s="1"/>
  <c r="W49" i="19" s="1"/>
  <c r="F47" i="10"/>
  <c r="S47" i="10" s="1"/>
  <c r="E30" i="11"/>
  <c r="F28" i="11"/>
  <c r="E30" i="10"/>
  <c r="D50" i="10"/>
  <c r="D63" i="10" s="1"/>
  <c r="D31" i="10"/>
  <c r="X43" i="19"/>
  <c r="X46" i="19"/>
  <c r="B55" i="11"/>
  <c r="B59" i="11"/>
  <c r="B57" i="11"/>
  <c r="B58" i="11"/>
  <c r="N75" i="13"/>
  <c r="D86" i="13" s="1"/>
  <c r="F86" i="13" s="1"/>
  <c r="U31" i="6"/>
  <c r="AH14" i="4"/>
  <c r="AH16" i="4" s="1"/>
  <c r="R42" i="10"/>
  <c r="C68" i="11"/>
  <c r="C70" i="11" s="1"/>
  <c r="AE117" i="6"/>
  <c r="AE132" i="6" s="1"/>
  <c r="S43" i="10"/>
  <c r="N117" i="2"/>
  <c r="B132" i="2"/>
  <c r="R46" i="19"/>
  <c r="R48" i="19" s="1"/>
  <c r="R43" i="19"/>
  <c r="AJ117" i="7"/>
  <c r="AH117" i="7"/>
  <c r="R86" i="9"/>
  <c r="D39" i="11"/>
  <c r="D31" i="11"/>
  <c r="R30" i="11"/>
  <c r="Q47" i="19"/>
  <c r="Q48" i="19" s="1"/>
  <c r="Q49" i="19" s="1"/>
  <c r="B47" i="20"/>
  <c r="B47" i="10"/>
  <c r="AD117" i="6"/>
  <c r="AD132" i="6" s="1"/>
  <c r="B82" i="13"/>
  <c r="N82" i="13" s="1"/>
  <c r="B81" i="13"/>
  <c r="N81" i="13" s="1"/>
  <c r="N74" i="13"/>
  <c r="D85" i="13" s="1"/>
  <c r="U30" i="6"/>
  <c r="S42" i="10"/>
  <c r="AH74" i="2"/>
  <c r="AJ74" i="2"/>
  <c r="AG19" i="2"/>
  <c r="R28" i="11"/>
  <c r="Y117" i="6"/>
  <c r="Y132" i="6" s="1"/>
  <c r="S43" i="19"/>
  <c r="S46" i="19"/>
  <c r="AH132" i="7"/>
  <c r="AJ132" i="7"/>
  <c r="AC137" i="5"/>
  <c r="AC73" i="5"/>
  <c r="AC116" i="5" s="1"/>
  <c r="AC117" i="5" s="1"/>
  <c r="AC132" i="5" s="1"/>
  <c r="AC67" i="2"/>
  <c r="M38" i="19"/>
  <c r="Z69" i="15"/>
  <c r="N90" i="12"/>
  <c r="C114" i="12" s="1"/>
  <c r="D114" i="12" s="1"/>
  <c r="U30" i="3"/>
  <c r="T46" i="19"/>
  <c r="T48" i="19" s="1"/>
  <c r="T43" i="19"/>
  <c r="S60" i="10"/>
  <c r="R45" i="10"/>
  <c r="M35" i="19"/>
  <c r="Z35" i="19" s="1"/>
  <c r="Z30" i="19"/>
  <c r="AD68" i="5"/>
  <c r="Y140" i="5"/>
  <c r="Y69" i="2"/>
  <c r="S46" i="10"/>
  <c r="G87" i="13"/>
  <c r="AH74" i="6"/>
  <c r="AJ74" i="6"/>
  <c r="W140" i="5"/>
  <c r="W69" i="2"/>
  <c r="W73" i="2" s="1"/>
  <c r="W116" i="2" s="1"/>
  <c r="Z70" i="17"/>
  <c r="S44" i="20"/>
  <c r="U68" i="5"/>
  <c r="S45" i="20"/>
  <c r="U69" i="5"/>
  <c r="Z137" i="5"/>
  <c r="Z73" i="5"/>
  <c r="Z116" i="5" s="1"/>
  <c r="Z117" i="5" s="1"/>
  <c r="Z132" i="5" s="1"/>
  <c r="Z67" i="2"/>
  <c r="AC139" i="5"/>
  <c r="AC68" i="2"/>
  <c r="AH75" i="2"/>
  <c r="AJ75" i="2"/>
  <c r="B37" i="11"/>
  <c r="B36" i="11"/>
  <c r="B34" i="11"/>
  <c r="B38" i="11"/>
  <c r="AC140" i="5"/>
  <c r="AC69" i="2"/>
  <c r="AD30" i="2"/>
  <c r="AD37" i="3"/>
  <c r="AC117" i="6"/>
  <c r="AC132" i="6" s="1"/>
  <c r="R43" i="10"/>
  <c r="J47" i="19"/>
  <c r="J48" i="19" s="1"/>
  <c r="W117" i="6"/>
  <c r="W132" i="6" s="1"/>
  <c r="Z117" i="6"/>
  <c r="Z132" i="6" s="1"/>
  <c r="X73" i="5"/>
  <c r="X116" i="5" s="1"/>
  <c r="X117" i="5" s="1"/>
  <c r="X132" i="5" s="1"/>
  <c r="N42" i="19"/>
  <c r="Z70" i="16"/>
  <c r="Z70" i="14"/>
  <c r="M47" i="19"/>
  <c r="Z40" i="19"/>
  <c r="V49" i="19" l="1"/>
  <c r="AB73" i="2"/>
  <c r="AB116" i="2" s="1"/>
  <c r="I49" i="19"/>
  <c r="Y73" i="2"/>
  <c r="Y116" i="2" s="1"/>
  <c r="U48" i="19"/>
  <c r="U49" i="19" s="1"/>
  <c r="X73" i="2"/>
  <c r="X116" i="2" s="1"/>
  <c r="AF73" i="2"/>
  <c r="AF116" i="2" s="1"/>
  <c r="V73" i="2"/>
  <c r="V116" i="2" s="1"/>
  <c r="X48" i="19"/>
  <c r="X49" i="19" s="1"/>
  <c r="K48" i="19"/>
  <c r="K49" i="19" s="1"/>
  <c r="S48" i="19"/>
  <c r="S49" i="19" s="1"/>
  <c r="AF142" i="5"/>
  <c r="J49" i="19"/>
  <c r="T49" i="19"/>
  <c r="C69" i="10"/>
  <c r="C67" i="10"/>
  <c r="C137" i="9"/>
  <c r="C143" i="9" s="1"/>
  <c r="D64" i="10"/>
  <c r="D66" i="10" s="1"/>
  <c r="W142" i="5"/>
  <c r="AH47" i="3"/>
  <c r="AJ47" i="3"/>
  <c r="D61" i="11"/>
  <c r="R60" i="11"/>
  <c r="AG69" i="6"/>
  <c r="U140" i="6"/>
  <c r="F51" i="11"/>
  <c r="G49" i="11"/>
  <c r="AB142" i="5"/>
  <c r="B41" i="11"/>
  <c r="AD139" i="5"/>
  <c r="AD142" i="5" s="1"/>
  <c r="AD68" i="2"/>
  <c r="AD73" i="2" s="1"/>
  <c r="AD116" i="2" s="1"/>
  <c r="AD73" i="5"/>
  <c r="AD116" i="5" s="1"/>
  <c r="AD117" i="5" s="1"/>
  <c r="AD132" i="5" s="1"/>
  <c r="D67" i="11"/>
  <c r="D32" i="11"/>
  <c r="R49" i="19"/>
  <c r="C71" i="11"/>
  <c r="C72" i="11" s="1"/>
  <c r="E31" i="10"/>
  <c r="F30" i="10"/>
  <c r="E50" i="10"/>
  <c r="E63" i="10" s="1"/>
  <c r="E64" i="10" s="1"/>
  <c r="E66" i="10" s="1"/>
  <c r="R63" i="10"/>
  <c r="C35" i="10"/>
  <c r="G89" i="13"/>
  <c r="AH67" i="6"/>
  <c r="AG137" i="6"/>
  <c r="AJ67" i="6"/>
  <c r="AE139" i="5"/>
  <c r="AE142" i="5" s="1"/>
  <c r="AE68" i="2"/>
  <c r="AE73" i="2" s="1"/>
  <c r="AE116" i="2" s="1"/>
  <c r="AG68" i="6"/>
  <c r="U139" i="6"/>
  <c r="X142" i="5"/>
  <c r="D53" i="11"/>
  <c r="R52" i="11"/>
  <c r="V142" i="5"/>
  <c r="E60" i="11"/>
  <c r="E61" i="11" s="1"/>
  <c r="E52" i="11"/>
  <c r="E53" i="11" s="1"/>
  <c r="AG30" i="3"/>
  <c r="U30" i="2"/>
  <c r="AG30" i="2" s="1"/>
  <c r="D92" i="13"/>
  <c r="F92" i="13" s="1"/>
  <c r="F85" i="13"/>
  <c r="U140" i="5"/>
  <c r="U69" i="2"/>
  <c r="AG69" i="2" s="1"/>
  <c r="AG69" i="5"/>
  <c r="D40" i="11"/>
  <c r="F30" i="11"/>
  <c r="G28" i="11"/>
  <c r="R64" i="10"/>
  <c r="B66" i="10"/>
  <c r="C68" i="10" s="1"/>
  <c r="C72" i="10" s="1"/>
  <c r="AG67" i="2"/>
  <c r="AA139" i="5"/>
  <c r="AA142" i="5" s="1"/>
  <c r="AA68" i="2"/>
  <c r="AA73" i="2" s="1"/>
  <c r="AA116" i="2" s="1"/>
  <c r="AA73" i="5"/>
  <c r="AA116" i="5" s="1"/>
  <c r="AA117" i="5" s="1"/>
  <c r="AA132" i="5" s="1"/>
  <c r="AE73" i="5"/>
  <c r="AE116" i="5" s="1"/>
  <c r="AE117" i="5" s="1"/>
  <c r="AE132" i="5" s="1"/>
  <c r="Y142" i="5"/>
  <c r="N43" i="19"/>
  <c r="Z42" i="19"/>
  <c r="N47" i="19"/>
  <c r="N48" i="19" s="1"/>
  <c r="E39" i="11"/>
  <c r="E40" i="11" s="1"/>
  <c r="E31" i="11"/>
  <c r="R31" i="11" s="1"/>
  <c r="AG29" i="3"/>
  <c r="U29" i="2"/>
  <c r="U37" i="3"/>
  <c r="U73" i="5"/>
  <c r="AC73" i="2"/>
  <c r="AC116" i="2" s="1"/>
  <c r="N132" i="2"/>
  <c r="B133" i="2"/>
  <c r="Z142" i="5"/>
  <c r="M46" i="19"/>
  <c r="M43" i="19"/>
  <c r="Z38" i="19"/>
  <c r="D113" i="12"/>
  <c r="AC142" i="5"/>
  <c r="C26" i="1"/>
  <c r="O117" i="2"/>
  <c r="AG31" i="6"/>
  <c r="U31" i="2"/>
  <c r="AG31" i="2" s="1"/>
  <c r="AH67" i="5"/>
  <c r="AJ67" i="5"/>
  <c r="AG137" i="5"/>
  <c r="H78" i="1"/>
  <c r="AG45" i="3"/>
  <c r="U45" i="2"/>
  <c r="AG45" i="2" s="1"/>
  <c r="AG68" i="5"/>
  <c r="U139" i="5"/>
  <c r="U68" i="2"/>
  <c r="R30" i="10"/>
  <c r="Z73" i="2"/>
  <c r="Z116" i="2" s="1"/>
  <c r="R47" i="20"/>
  <c r="B51" i="20"/>
  <c r="R51" i="20" s="1"/>
  <c r="AG44" i="2"/>
  <c r="B70" i="11"/>
  <c r="C77" i="11" s="1"/>
  <c r="C78" i="11" s="1"/>
  <c r="R47" i="10"/>
  <c r="AH19" i="2"/>
  <c r="AJ19" i="2"/>
  <c r="AG30" i="6"/>
  <c r="U37" i="6"/>
  <c r="B62" i="11"/>
  <c r="D33" i="10"/>
  <c r="D35" i="10"/>
  <c r="D32" i="10"/>
  <c r="U73" i="6"/>
  <c r="AH44" i="3"/>
  <c r="AJ44" i="3"/>
  <c r="AH47" i="2"/>
  <c r="AJ47" i="2"/>
  <c r="O49" i="19"/>
  <c r="Z43" i="19" l="1"/>
  <c r="N49" i="19"/>
  <c r="AG37" i="6"/>
  <c r="U63" i="6"/>
  <c r="AH45" i="3"/>
  <c r="AJ45" i="3"/>
  <c r="AG68" i="2"/>
  <c r="B138" i="9"/>
  <c r="B144" i="9" s="1"/>
  <c r="AH31" i="2"/>
  <c r="AJ31" i="2"/>
  <c r="AG29" i="2"/>
  <c r="AH69" i="2"/>
  <c r="AJ69" i="2"/>
  <c r="B64" i="12"/>
  <c r="F31" i="10"/>
  <c r="F50" i="10"/>
  <c r="G30" i="10"/>
  <c r="D68" i="11"/>
  <c r="E33" i="10"/>
  <c r="R33" i="10" s="1"/>
  <c r="E32" i="10"/>
  <c r="R32" i="10" s="1"/>
  <c r="R31" i="10"/>
  <c r="G51" i="11"/>
  <c r="H49" i="11"/>
  <c r="F39" i="11"/>
  <c r="F31" i="11"/>
  <c r="D59" i="11"/>
  <c r="D58" i="11"/>
  <c r="D55" i="11"/>
  <c r="D62" i="11"/>
  <c r="D138" i="9" s="1"/>
  <c r="D144" i="9" s="1"/>
  <c r="D57" i="11"/>
  <c r="R53" i="11"/>
  <c r="F52" i="11"/>
  <c r="F60" i="11"/>
  <c r="O132" i="2"/>
  <c r="C28" i="1"/>
  <c r="N133" i="2"/>
  <c r="C79" i="11"/>
  <c r="C76" i="11"/>
  <c r="C75" i="11"/>
  <c r="C74" i="11"/>
  <c r="C70" i="10"/>
  <c r="C71" i="10"/>
  <c r="C73" i="10" s="1"/>
  <c r="C82" i="10" s="1"/>
  <c r="AH30" i="2"/>
  <c r="AJ30" i="2"/>
  <c r="D68" i="10"/>
  <c r="D72" i="10" s="1"/>
  <c r="D69" i="10"/>
  <c r="D67" i="10"/>
  <c r="AH45" i="2"/>
  <c r="AJ45" i="2"/>
  <c r="B77" i="11"/>
  <c r="B71" i="11"/>
  <c r="U73" i="2"/>
  <c r="R39" i="11"/>
  <c r="AH30" i="3"/>
  <c r="AJ30" i="3"/>
  <c r="U142" i="6"/>
  <c r="B137" i="9"/>
  <c r="B143" i="9" s="1"/>
  <c r="G91" i="13"/>
  <c r="AH69" i="6"/>
  <c r="AJ69" i="6"/>
  <c r="AG140" i="6"/>
  <c r="G86" i="13"/>
  <c r="AH31" i="6"/>
  <c r="AJ31" i="6"/>
  <c r="AH29" i="3"/>
  <c r="AJ29" i="3"/>
  <c r="G30" i="11"/>
  <c r="H28" i="11"/>
  <c r="M48" i="19"/>
  <c r="Z46" i="19"/>
  <c r="AH44" i="2"/>
  <c r="AJ44" i="2"/>
  <c r="C146" i="9"/>
  <c r="C147" i="9" s="1"/>
  <c r="G85" i="13"/>
  <c r="AH30" i="6"/>
  <c r="AJ30" i="6"/>
  <c r="E67" i="11"/>
  <c r="E68" i="11" s="1"/>
  <c r="E70" i="11" s="1"/>
  <c r="E32" i="11"/>
  <c r="U116" i="6"/>
  <c r="AG116" i="6" s="1"/>
  <c r="AG73" i="6"/>
  <c r="U142" i="5"/>
  <c r="Z47" i="19"/>
  <c r="AG73" i="5"/>
  <c r="AH67" i="2"/>
  <c r="AJ67" i="2"/>
  <c r="R40" i="11"/>
  <c r="E57" i="11"/>
  <c r="E59" i="11"/>
  <c r="E55" i="11"/>
  <c r="E58" i="11" s="1"/>
  <c r="G90" i="13"/>
  <c r="AH68" i="6"/>
  <c r="AG139" i="6"/>
  <c r="AJ68" i="6"/>
  <c r="AH68" i="5"/>
  <c r="H79" i="1"/>
  <c r="AJ68" i="5"/>
  <c r="AG139" i="5"/>
  <c r="AG37" i="3"/>
  <c r="B69" i="10"/>
  <c r="R66" i="10"/>
  <c r="B68" i="10"/>
  <c r="B67" i="10"/>
  <c r="R67" i="10" s="1"/>
  <c r="AJ69" i="5"/>
  <c r="AH69" i="5"/>
  <c r="H80" i="1"/>
  <c r="AG140" i="5"/>
  <c r="E68" i="10"/>
  <c r="E72" i="10" s="1"/>
  <c r="E69" i="10"/>
  <c r="E67" i="10"/>
  <c r="D36" i="11"/>
  <c r="D34" i="11"/>
  <c r="D38" i="11"/>
  <c r="R50" i="10"/>
  <c r="R61" i="11"/>
  <c r="H81" i="1" l="1"/>
  <c r="AG142" i="5"/>
  <c r="C149" i="9"/>
  <c r="C153" i="9"/>
  <c r="C221" i="9"/>
  <c r="AH37" i="3"/>
  <c r="AJ37" i="3"/>
  <c r="AH116" i="6"/>
  <c r="AJ116" i="6"/>
  <c r="C139" i="9"/>
  <c r="C145" i="9" s="1"/>
  <c r="C148" i="9" s="1"/>
  <c r="C81" i="11"/>
  <c r="F40" i="11"/>
  <c r="D70" i="11"/>
  <c r="R68" i="11"/>
  <c r="E41" i="11"/>
  <c r="E37" i="11"/>
  <c r="E38" i="11"/>
  <c r="E36" i="11"/>
  <c r="E34" i="11"/>
  <c r="B72" i="11"/>
  <c r="R57" i="11"/>
  <c r="R56" i="11" s="1"/>
  <c r="H51" i="11"/>
  <c r="I49" i="11"/>
  <c r="C64" i="12"/>
  <c r="C68" i="12" s="1"/>
  <c r="C79" i="12" s="1"/>
  <c r="G31" i="10"/>
  <c r="G50" i="10"/>
  <c r="G63" i="10" s="1"/>
  <c r="H30" i="10"/>
  <c r="AH29" i="2"/>
  <c r="AJ29" i="2"/>
  <c r="F63" i="10"/>
  <c r="R55" i="11"/>
  <c r="R54" i="11" s="1"/>
  <c r="F32" i="10"/>
  <c r="F33" i="10"/>
  <c r="F35" i="10"/>
  <c r="AG63" i="6"/>
  <c r="U64" i="6"/>
  <c r="AH73" i="5"/>
  <c r="AJ73" i="5"/>
  <c r="B78" i="11"/>
  <c r="G60" i="11"/>
  <c r="G61" i="11" s="1"/>
  <c r="G52" i="11"/>
  <c r="G53" i="11" s="1"/>
  <c r="M49" i="19"/>
  <c r="Z48" i="19"/>
  <c r="E62" i="11"/>
  <c r="E138" i="9" s="1"/>
  <c r="E144" i="9" s="1"/>
  <c r="AH37" i="6"/>
  <c r="AJ37" i="6"/>
  <c r="B72" i="10"/>
  <c r="R72" i="10" s="1"/>
  <c r="R68" i="10"/>
  <c r="G92" i="13"/>
  <c r="G39" i="11"/>
  <c r="G40" i="11" s="1"/>
  <c r="G31" i="11"/>
  <c r="F61" i="11"/>
  <c r="R59" i="11"/>
  <c r="E35" i="10"/>
  <c r="B68" i="12"/>
  <c r="R62" i="11"/>
  <c r="R38" i="11"/>
  <c r="R34" i="11"/>
  <c r="E77" i="11"/>
  <c r="E78" i="11" s="1"/>
  <c r="E71" i="11"/>
  <c r="E72" i="11" s="1"/>
  <c r="D37" i="11"/>
  <c r="R37" i="11" s="1"/>
  <c r="R36" i="11"/>
  <c r="H30" i="11"/>
  <c r="I28" i="11"/>
  <c r="R58" i="11"/>
  <c r="E71" i="10"/>
  <c r="E73" i="10" s="1"/>
  <c r="E70" i="10"/>
  <c r="AH68" i="2"/>
  <c r="AJ68" i="2"/>
  <c r="D70" i="10"/>
  <c r="D73" i="10" s="1"/>
  <c r="D82" i="10" s="1"/>
  <c r="D71" i="10"/>
  <c r="F53" i="11"/>
  <c r="F67" i="11"/>
  <c r="F32" i="11"/>
  <c r="R32" i="11"/>
  <c r="B73" i="10"/>
  <c r="R69" i="10"/>
  <c r="B71" i="10"/>
  <c r="B70" i="10"/>
  <c r="AG142" i="6"/>
  <c r="AH73" i="6"/>
  <c r="AJ73" i="6"/>
  <c r="B146" i="9"/>
  <c r="B147" i="9" s="1"/>
  <c r="AG73" i="2"/>
  <c r="R67" i="11"/>
  <c r="B152" i="9" l="1"/>
  <c r="AG64" i="6"/>
  <c r="U117" i="6"/>
  <c r="F68" i="11"/>
  <c r="B79" i="12"/>
  <c r="AH63" i="6"/>
  <c r="AJ63" i="6"/>
  <c r="I51" i="11"/>
  <c r="J49" i="11"/>
  <c r="G59" i="11"/>
  <c r="G57" i="11"/>
  <c r="G55" i="11"/>
  <c r="G58" i="11" s="1"/>
  <c r="H60" i="11"/>
  <c r="H61" i="11" s="1"/>
  <c r="H52" i="11"/>
  <c r="H53" i="11" s="1"/>
  <c r="E137" i="9"/>
  <c r="E143" i="9" s="1"/>
  <c r="F38" i="11"/>
  <c r="F34" i="11"/>
  <c r="F36" i="11"/>
  <c r="F37" i="11" s="1"/>
  <c r="F58" i="11"/>
  <c r="F57" i="11"/>
  <c r="F55" i="11"/>
  <c r="F59" i="11"/>
  <c r="AH73" i="2"/>
  <c r="AJ73" i="2"/>
  <c r="R71" i="10"/>
  <c r="E82" i="10"/>
  <c r="R35" i="10"/>
  <c r="E76" i="11"/>
  <c r="E75" i="11"/>
  <c r="E74" i="11"/>
  <c r="E79" i="11" s="1"/>
  <c r="D64" i="12"/>
  <c r="H31" i="10"/>
  <c r="H50" i="10"/>
  <c r="H63" i="10" s="1"/>
  <c r="I30" i="10"/>
  <c r="D77" i="11"/>
  <c r="D71" i="11"/>
  <c r="R70" i="11"/>
  <c r="R73" i="10"/>
  <c r="B82" i="10"/>
  <c r="R82" i="10" s="1"/>
  <c r="C223" i="9"/>
  <c r="R70" i="10"/>
  <c r="G64" i="10"/>
  <c r="G66" i="10" s="1"/>
  <c r="B76" i="11"/>
  <c r="B75" i="11"/>
  <c r="B74" i="11"/>
  <c r="R33" i="11"/>
  <c r="G32" i="10"/>
  <c r="G35" i="10" s="1"/>
  <c r="G33" i="10"/>
  <c r="I30" i="11"/>
  <c r="J28" i="11"/>
  <c r="H39" i="11"/>
  <c r="H40" i="11" s="1"/>
  <c r="H31" i="11"/>
  <c r="R35" i="11"/>
  <c r="G67" i="11"/>
  <c r="G68" i="11" s="1"/>
  <c r="G70" i="11" s="1"/>
  <c r="G32" i="11"/>
  <c r="C93" i="12"/>
  <c r="C86" i="12"/>
  <c r="C225" i="9"/>
  <c r="C224" i="9"/>
  <c r="C140" i="9"/>
  <c r="F64" i="10"/>
  <c r="C155" i="9"/>
  <c r="C222" i="9"/>
  <c r="D41" i="11"/>
  <c r="E139" i="9" l="1"/>
  <c r="E145" i="9" s="1"/>
  <c r="E81" i="11"/>
  <c r="H32" i="11"/>
  <c r="H67" i="11"/>
  <c r="H68" i="11" s="1"/>
  <c r="H70" i="11" s="1"/>
  <c r="D78" i="11"/>
  <c r="R78" i="11" s="1"/>
  <c r="R77" i="11"/>
  <c r="E146" i="9"/>
  <c r="E147" i="9" s="1"/>
  <c r="F66" i="10"/>
  <c r="J51" i="11"/>
  <c r="K49" i="11"/>
  <c r="V46" i="3"/>
  <c r="C97" i="12"/>
  <c r="C98" i="12" s="1"/>
  <c r="I31" i="10"/>
  <c r="E64" i="12"/>
  <c r="E68" i="12" s="1"/>
  <c r="E79" i="12" s="1"/>
  <c r="J30" i="10"/>
  <c r="I50" i="10"/>
  <c r="I63" i="10" s="1"/>
  <c r="I64" i="10" s="1"/>
  <c r="I66" i="10" s="1"/>
  <c r="H59" i="11"/>
  <c r="H57" i="11"/>
  <c r="H55" i="11"/>
  <c r="H58" i="11" s="1"/>
  <c r="I60" i="11"/>
  <c r="I61" i="11" s="1"/>
  <c r="I52" i="11"/>
  <c r="F70" i="11"/>
  <c r="G69" i="10"/>
  <c r="G67" i="10"/>
  <c r="C69" i="12" s="1"/>
  <c r="J30" i="11"/>
  <c r="K28" i="11"/>
  <c r="H64" i="10"/>
  <c r="H66" i="10" s="1"/>
  <c r="G71" i="11"/>
  <c r="G72" i="11" s="1"/>
  <c r="I39" i="11"/>
  <c r="I40" i="11" s="1"/>
  <c r="I31" i="11"/>
  <c r="H32" i="10"/>
  <c r="H35" i="10" s="1"/>
  <c r="H33" i="10"/>
  <c r="F41" i="11"/>
  <c r="AG117" i="6"/>
  <c r="U132" i="6"/>
  <c r="AG132" i="6" s="1"/>
  <c r="G38" i="11"/>
  <c r="G34" i="11"/>
  <c r="G37" i="11" s="1"/>
  <c r="G36" i="11"/>
  <c r="D137" i="9"/>
  <c r="D143" i="9" s="1"/>
  <c r="R41" i="11"/>
  <c r="D68" i="12"/>
  <c r="G62" i="11"/>
  <c r="G138" i="9" s="1"/>
  <c r="G144" i="9" s="1"/>
  <c r="AJ64" i="6"/>
  <c r="AH64" i="6"/>
  <c r="B93" i="12"/>
  <c r="B86" i="12"/>
  <c r="B79" i="11"/>
  <c r="D72" i="11"/>
  <c r="R71" i="11"/>
  <c r="F62" i="11"/>
  <c r="B156" i="9"/>
  <c r="E152" i="9" l="1"/>
  <c r="U46" i="3"/>
  <c r="B97" i="12"/>
  <c r="F137" i="9"/>
  <c r="F77" i="11"/>
  <c r="F71" i="11"/>
  <c r="G41" i="11"/>
  <c r="J39" i="11"/>
  <c r="J40" i="11" s="1"/>
  <c r="J31" i="11"/>
  <c r="I69" i="10"/>
  <c r="I68" i="10"/>
  <c r="I72" i="10" s="1"/>
  <c r="I67" i="10"/>
  <c r="E69" i="12" s="1"/>
  <c r="V46" i="2"/>
  <c r="K51" i="11"/>
  <c r="L49" i="11"/>
  <c r="E93" i="12"/>
  <c r="E86" i="12"/>
  <c r="J60" i="11"/>
  <c r="J61" i="11" s="1"/>
  <c r="J52" i="11"/>
  <c r="J53" i="11" s="1"/>
  <c r="B139" i="9"/>
  <c r="B145" i="9" s="1"/>
  <c r="B148" i="9" s="1"/>
  <c r="B81" i="11"/>
  <c r="I32" i="10"/>
  <c r="I33" i="10"/>
  <c r="X52" i="3"/>
  <c r="F68" i="10"/>
  <c r="F69" i="10"/>
  <c r="F67" i="10"/>
  <c r="E140" i="9"/>
  <c r="E225" i="9"/>
  <c r="E224" i="9"/>
  <c r="F138" i="9"/>
  <c r="K30" i="11"/>
  <c r="L28" i="11"/>
  <c r="D79" i="12"/>
  <c r="G74" i="11"/>
  <c r="G76" i="11"/>
  <c r="I53" i="11"/>
  <c r="F64" i="12"/>
  <c r="F68" i="12" s="1"/>
  <c r="F79" i="12" s="1"/>
  <c r="K30" i="10"/>
  <c r="J31" i="10"/>
  <c r="J50" i="10"/>
  <c r="D74" i="11"/>
  <c r="R74" i="11" s="1"/>
  <c r="R73" i="11" s="1"/>
  <c r="D76" i="11"/>
  <c r="R76" i="11" s="1"/>
  <c r="R72" i="11"/>
  <c r="G77" i="11"/>
  <c r="G78" i="11" s="1"/>
  <c r="H77" i="11"/>
  <c r="H78" i="11" s="1"/>
  <c r="H71" i="11"/>
  <c r="H72" i="11" s="1"/>
  <c r="E148" i="9"/>
  <c r="E154" i="9" s="1"/>
  <c r="E157" i="9" s="1"/>
  <c r="D179" i="9" s="1"/>
  <c r="E179" i="9" s="1"/>
  <c r="G71" i="10"/>
  <c r="V54" i="3" s="1"/>
  <c r="G70" i="10"/>
  <c r="V53" i="3" s="1"/>
  <c r="G68" i="10"/>
  <c r="G72" i="10" s="1"/>
  <c r="V52" i="3" s="1"/>
  <c r="H38" i="11"/>
  <c r="H34" i="11"/>
  <c r="H37" i="11" s="1"/>
  <c r="H36" i="11"/>
  <c r="I32" i="11"/>
  <c r="I67" i="11"/>
  <c r="D147" i="9"/>
  <c r="D146" i="9"/>
  <c r="H62" i="11"/>
  <c r="H138" i="9" s="1"/>
  <c r="H144" i="9" s="1"/>
  <c r="AJ132" i="6"/>
  <c r="AH132" i="6"/>
  <c r="AH117" i="6"/>
  <c r="AJ117" i="6"/>
  <c r="H69" i="10"/>
  <c r="H68" i="10"/>
  <c r="H72" i="10" s="1"/>
  <c r="H67" i="10"/>
  <c r="D69" i="12" s="1"/>
  <c r="V137" i="3" l="1"/>
  <c r="V52" i="2"/>
  <c r="V55" i="3"/>
  <c r="V56" i="3" s="1"/>
  <c r="V63" i="3" s="1"/>
  <c r="V64" i="3" s="1"/>
  <c r="V117" i="3" s="1"/>
  <c r="V132" i="3" s="1"/>
  <c r="G79" i="11"/>
  <c r="G139" i="9" s="1"/>
  <c r="G145" i="9" s="1"/>
  <c r="J59" i="11"/>
  <c r="J55" i="11"/>
  <c r="J57" i="11"/>
  <c r="J58" i="11" s="1"/>
  <c r="F72" i="11"/>
  <c r="I68" i="11"/>
  <c r="J63" i="10"/>
  <c r="G75" i="11"/>
  <c r="V139" i="3"/>
  <c r="V53" i="2"/>
  <c r="G64" i="12"/>
  <c r="L30" i="10"/>
  <c r="K31" i="10"/>
  <c r="K50" i="10"/>
  <c r="K63" i="10" s="1"/>
  <c r="H41" i="11"/>
  <c r="G73" i="10"/>
  <c r="G82" i="10" s="1"/>
  <c r="L30" i="11"/>
  <c r="M28" i="11"/>
  <c r="F71" i="10"/>
  <c r="F73" i="10"/>
  <c r="F70" i="10"/>
  <c r="U52" i="3"/>
  <c r="B225" i="9"/>
  <c r="B224" i="9"/>
  <c r="B140" i="9"/>
  <c r="L51" i="11"/>
  <c r="M49" i="11"/>
  <c r="N179" i="9"/>
  <c r="M179" i="9"/>
  <c r="Q179" i="9"/>
  <c r="G179" i="9"/>
  <c r="P179" i="9"/>
  <c r="I179" i="9"/>
  <c r="K179" i="9"/>
  <c r="J179" i="9"/>
  <c r="H179" i="9"/>
  <c r="L179" i="9"/>
  <c r="O179" i="9"/>
  <c r="I59" i="11"/>
  <c r="I55" i="11"/>
  <c r="I57" i="11"/>
  <c r="K39" i="11"/>
  <c r="K31" i="11"/>
  <c r="F72" i="10"/>
  <c r="B154" i="9"/>
  <c r="B149" i="9"/>
  <c r="K60" i="11"/>
  <c r="K52" i="11"/>
  <c r="K53" i="11" s="1"/>
  <c r="G81" i="11"/>
  <c r="G137" i="9"/>
  <c r="G143" i="9" s="1"/>
  <c r="B98" i="12"/>
  <c r="H74" i="11"/>
  <c r="H76" i="11"/>
  <c r="H75" i="11"/>
  <c r="H79" i="11"/>
  <c r="H139" i="9" s="1"/>
  <c r="H145" i="9" s="1"/>
  <c r="D79" i="11"/>
  <c r="F144" i="9"/>
  <c r="U46" i="2"/>
  <c r="E156" i="9"/>
  <c r="D166" i="9" s="1"/>
  <c r="E166" i="9" s="1"/>
  <c r="E159" i="9"/>
  <c r="D152" i="9"/>
  <c r="X137" i="3"/>
  <c r="X52" i="2"/>
  <c r="E149" i="9"/>
  <c r="F78" i="11"/>
  <c r="X53" i="3"/>
  <c r="H70" i="10"/>
  <c r="W53" i="3" s="1"/>
  <c r="H71" i="10"/>
  <c r="W54" i="3" s="1"/>
  <c r="W52" i="3"/>
  <c r="I41" i="11"/>
  <c r="I37" i="11"/>
  <c r="I38" i="11"/>
  <c r="I36" i="11"/>
  <c r="I34" i="11"/>
  <c r="J32" i="10"/>
  <c r="J35" i="10" s="1"/>
  <c r="J33" i="10"/>
  <c r="I35" i="10"/>
  <c r="X46" i="3"/>
  <c r="E97" i="12"/>
  <c r="E98" i="12" s="1"/>
  <c r="I71" i="10"/>
  <c r="X54" i="3" s="1"/>
  <c r="I70" i="10"/>
  <c r="I73" i="10"/>
  <c r="F143" i="9"/>
  <c r="V140" i="3"/>
  <c r="V54" i="2"/>
  <c r="D75" i="11"/>
  <c r="R75" i="11" s="1"/>
  <c r="F93" i="12"/>
  <c r="F86" i="12"/>
  <c r="D86" i="12"/>
  <c r="D93" i="12"/>
  <c r="B69" i="12"/>
  <c r="J32" i="11"/>
  <c r="J67" i="11"/>
  <c r="J68" i="11" s="1"/>
  <c r="J70" i="11" s="1"/>
  <c r="J62" i="11" l="1"/>
  <c r="J138" i="9" s="1"/>
  <c r="J144" i="9" s="1"/>
  <c r="X140" i="3"/>
  <c r="X54" i="2"/>
  <c r="D139" i="9"/>
  <c r="D145" i="9" s="1"/>
  <c r="D148" i="9" s="1"/>
  <c r="D81" i="11"/>
  <c r="R79" i="11"/>
  <c r="G146" i="9"/>
  <c r="G147" i="9" s="1"/>
  <c r="R179" i="9"/>
  <c r="L39" i="11"/>
  <c r="L40" i="11" s="1"/>
  <c r="L31" i="11"/>
  <c r="G68" i="12"/>
  <c r="F74" i="11"/>
  <c r="F76" i="11"/>
  <c r="G225" i="9"/>
  <c r="G228" i="9" s="1"/>
  <c r="V35" i="4" s="1"/>
  <c r="G224" i="9"/>
  <c r="G140" i="9"/>
  <c r="K32" i="11"/>
  <c r="K67" i="11"/>
  <c r="K68" i="11" s="1"/>
  <c r="K70" i="11" s="1"/>
  <c r="G148" i="9"/>
  <c r="I137" i="9"/>
  <c r="I143" i="9" s="1"/>
  <c r="X139" i="3"/>
  <c r="X53" i="2"/>
  <c r="W137" i="3"/>
  <c r="W55" i="3"/>
  <c r="W52" i="2"/>
  <c r="K40" i="11"/>
  <c r="V141" i="3"/>
  <c r="J36" i="11"/>
  <c r="J38" i="11"/>
  <c r="J34" i="11"/>
  <c r="Y46" i="3"/>
  <c r="F97" i="12"/>
  <c r="F98" i="12" s="1"/>
  <c r="W140" i="3"/>
  <c r="W54" i="2"/>
  <c r="K55" i="11"/>
  <c r="K57" i="11"/>
  <c r="K59" i="11"/>
  <c r="U53" i="3"/>
  <c r="H81" i="11"/>
  <c r="H137" i="9"/>
  <c r="H143" i="9" s="1"/>
  <c r="W46" i="3"/>
  <c r="D97" i="12"/>
  <c r="J71" i="11"/>
  <c r="J72" i="11" s="1"/>
  <c r="W53" i="2"/>
  <c r="W139" i="3"/>
  <c r="L60" i="11"/>
  <c r="L61" i="11" s="1"/>
  <c r="L52" i="11"/>
  <c r="F82" i="10"/>
  <c r="J64" i="10"/>
  <c r="K64" i="10" s="1"/>
  <c r="K66" i="10" s="1"/>
  <c r="V55" i="2"/>
  <c r="V56" i="2" s="1"/>
  <c r="N166" i="9"/>
  <c r="M166" i="9"/>
  <c r="I166" i="9"/>
  <c r="H166" i="9"/>
  <c r="K166" i="9"/>
  <c r="L166" i="9"/>
  <c r="J166" i="9"/>
  <c r="G166" i="9"/>
  <c r="R166" i="9" s="1"/>
  <c r="O166" i="9"/>
  <c r="Q166" i="9"/>
  <c r="P166" i="9"/>
  <c r="I82" i="10"/>
  <c r="U55" i="3"/>
  <c r="U137" i="3"/>
  <c r="U52" i="2"/>
  <c r="H73" i="10"/>
  <c r="H82" i="10" s="1"/>
  <c r="X55" i="2"/>
  <c r="K61" i="11"/>
  <c r="M51" i="11"/>
  <c r="N49" i="11"/>
  <c r="X46" i="2"/>
  <c r="X55" i="3"/>
  <c r="X56" i="3" s="1"/>
  <c r="X63" i="3" s="1"/>
  <c r="X64" i="3" s="1"/>
  <c r="X117" i="3" s="1"/>
  <c r="X132" i="3" s="1"/>
  <c r="B157" i="9"/>
  <c r="B161" i="9"/>
  <c r="B209" i="9" s="1"/>
  <c r="I58" i="11"/>
  <c r="U54" i="3"/>
  <c r="K32" i="10"/>
  <c r="K33" i="10"/>
  <c r="D156" i="9"/>
  <c r="D165" i="9" s="1"/>
  <c r="L231" i="9"/>
  <c r="P231" i="9"/>
  <c r="G231" i="9"/>
  <c r="M231" i="9"/>
  <c r="O231" i="9"/>
  <c r="F231" i="9"/>
  <c r="H231" i="9"/>
  <c r="J231" i="9"/>
  <c r="Q231" i="9"/>
  <c r="I231" i="9"/>
  <c r="N231" i="9"/>
  <c r="K231" i="9"/>
  <c r="M30" i="11"/>
  <c r="N28" i="11"/>
  <c r="H64" i="12"/>
  <c r="H68" i="12" s="1"/>
  <c r="H79" i="12" s="1"/>
  <c r="M30" i="10"/>
  <c r="L31" i="10"/>
  <c r="L50" i="10"/>
  <c r="I70" i="11"/>
  <c r="G149" i="9" l="1"/>
  <c r="J41" i="11"/>
  <c r="K69" i="10"/>
  <c r="K67" i="10"/>
  <c r="G69" i="12" s="1"/>
  <c r="L33" i="10"/>
  <c r="L32" i="10"/>
  <c r="I64" i="12"/>
  <c r="I68" i="12" s="1"/>
  <c r="I79" i="12" s="1"/>
  <c r="N30" i="10"/>
  <c r="M31" i="10"/>
  <c r="M50" i="10"/>
  <c r="M63" i="10" s="1"/>
  <c r="M64" i="10" s="1"/>
  <c r="M66" i="10" s="1"/>
  <c r="H86" i="12"/>
  <c r="H93" i="12"/>
  <c r="G226" i="9"/>
  <c r="V33" i="4" s="1"/>
  <c r="G227" i="9"/>
  <c r="V34" i="4" s="1"/>
  <c r="G79" i="12"/>
  <c r="D140" i="9"/>
  <c r="D224" i="9"/>
  <c r="D225" i="9"/>
  <c r="R81" i="11"/>
  <c r="W141" i="3"/>
  <c r="Y46" i="2"/>
  <c r="V140" i="4"/>
  <c r="V35" i="2"/>
  <c r="V140" i="2" s="1"/>
  <c r="L32" i="11"/>
  <c r="L67" i="11"/>
  <c r="D154" i="9"/>
  <c r="D149" i="9"/>
  <c r="N30" i="11"/>
  <c r="O28" i="11"/>
  <c r="K35" i="10"/>
  <c r="D98" i="12"/>
  <c r="W55" i="2"/>
  <c r="J66" i="10"/>
  <c r="K68" i="10" s="1"/>
  <c r="K72" i="10" s="1"/>
  <c r="M39" i="11"/>
  <c r="M40" i="11" s="1"/>
  <c r="M31" i="11"/>
  <c r="E165" i="9"/>
  <c r="I77" i="11"/>
  <c r="I71" i="11"/>
  <c r="U140" i="3"/>
  <c r="U54" i="2"/>
  <c r="W46" i="2"/>
  <c r="W56" i="3"/>
  <c r="W63" i="3" s="1"/>
  <c r="W64" i="3" s="1"/>
  <c r="W117" i="3" s="1"/>
  <c r="W132" i="3" s="1"/>
  <c r="F75" i="11"/>
  <c r="R231" i="9"/>
  <c r="H146" i="9"/>
  <c r="H148" i="9" s="1"/>
  <c r="H154" i="9" s="1"/>
  <c r="H157" i="9" s="1"/>
  <c r="D182" i="9" s="1"/>
  <c r="E182" i="9" s="1"/>
  <c r="H147" i="9"/>
  <c r="K58" i="11"/>
  <c r="K62" i="11" s="1"/>
  <c r="K138" i="9" s="1"/>
  <c r="K144" i="9" s="1"/>
  <c r="L63" i="10"/>
  <c r="L64" i="10" s="1"/>
  <c r="L66" i="10" s="1"/>
  <c r="I62" i="11"/>
  <c r="X56" i="2"/>
  <c r="L53" i="11"/>
  <c r="J76" i="11"/>
  <c r="J74" i="11"/>
  <c r="J75" i="11" s="1"/>
  <c r="J79" i="11" s="1"/>
  <c r="J139" i="9" s="1"/>
  <c r="J145" i="9" s="1"/>
  <c r="H225" i="9"/>
  <c r="H228" i="9" s="1"/>
  <c r="W35" i="4" s="1"/>
  <c r="H224" i="9"/>
  <c r="H140" i="9"/>
  <c r="J37" i="11"/>
  <c r="K77" i="11"/>
  <c r="K78" i="11" s="1"/>
  <c r="K71" i="11"/>
  <c r="K72" i="11" s="1"/>
  <c r="N51" i="11"/>
  <c r="O49" i="11"/>
  <c r="U56" i="3"/>
  <c r="J77" i="11"/>
  <c r="J78" i="11" s="1"/>
  <c r="U139" i="3"/>
  <c r="U141" i="3" s="1"/>
  <c r="U53" i="2"/>
  <c r="X141" i="3"/>
  <c r="K36" i="11"/>
  <c r="K38" i="11"/>
  <c r="K34" i="11"/>
  <c r="F79" i="11"/>
  <c r="M60" i="11"/>
  <c r="M61" i="11" s="1"/>
  <c r="M52" i="11"/>
  <c r="M53" i="11" s="1"/>
  <c r="G93" i="12" l="1"/>
  <c r="G86" i="12"/>
  <c r="K37" i="11"/>
  <c r="K41" i="11" s="1"/>
  <c r="U63" i="3"/>
  <c r="H226" i="9"/>
  <c r="W33" i="4" s="1"/>
  <c r="H227" i="9"/>
  <c r="W34" i="4" s="1"/>
  <c r="L36" i="11"/>
  <c r="L34" i="11"/>
  <c r="L41" i="11" s="1"/>
  <c r="L38" i="11"/>
  <c r="L37" i="11"/>
  <c r="M33" i="10"/>
  <c r="M32" i="10"/>
  <c r="K71" i="10"/>
  <c r="Z54" i="3" s="1"/>
  <c r="K70" i="10"/>
  <c r="Z53" i="3" s="1"/>
  <c r="Z52" i="3"/>
  <c r="N182" i="9"/>
  <c r="M182" i="9"/>
  <c r="Q182" i="9"/>
  <c r="J182" i="9"/>
  <c r="P182" i="9"/>
  <c r="O182" i="9"/>
  <c r="L182" i="9"/>
  <c r="K182" i="9"/>
  <c r="W56" i="2"/>
  <c r="J69" i="10"/>
  <c r="J68" i="10"/>
  <c r="J67" i="10"/>
  <c r="N39" i="11"/>
  <c r="N40" i="11" s="1"/>
  <c r="N31" i="11"/>
  <c r="N60" i="11"/>
  <c r="N61" i="11" s="1"/>
  <c r="N52" i="11"/>
  <c r="N53" i="11" s="1"/>
  <c r="I72" i="11"/>
  <c r="AA46" i="3"/>
  <c r="H97" i="12"/>
  <c r="H98" i="12" s="1"/>
  <c r="J64" i="12"/>
  <c r="J68" i="12" s="1"/>
  <c r="O30" i="10"/>
  <c r="N31" i="10"/>
  <c r="N50" i="10"/>
  <c r="N63" i="10" s="1"/>
  <c r="N64" i="10" s="1"/>
  <c r="F139" i="9"/>
  <c r="F81" i="11"/>
  <c r="K76" i="11"/>
  <c r="K74" i="11"/>
  <c r="K75" i="11" s="1"/>
  <c r="K79" i="11" s="1"/>
  <c r="K139" i="9" s="1"/>
  <c r="K145" i="9" s="1"/>
  <c r="I78" i="11"/>
  <c r="V139" i="4"/>
  <c r="V34" i="2"/>
  <c r="V139" i="2" s="1"/>
  <c r="I86" i="12"/>
  <c r="I93" i="12"/>
  <c r="J81" i="11"/>
  <c r="J137" i="9"/>
  <c r="U55" i="2"/>
  <c r="B207" i="9"/>
  <c r="B237" i="9"/>
  <c r="V137" i="4"/>
  <c r="V36" i="4"/>
  <c r="V33" i="2"/>
  <c r="W140" i="4"/>
  <c r="W35" i="2"/>
  <c r="W140" i="2" s="1"/>
  <c r="I138" i="9"/>
  <c r="H149" i="9"/>
  <c r="H152" i="9"/>
  <c r="M69" i="10"/>
  <c r="AB52" i="3" s="1"/>
  <c r="M67" i="10"/>
  <c r="I69" i="12" s="1"/>
  <c r="M68" i="10"/>
  <c r="M72" i="10" s="1"/>
  <c r="O51" i="11"/>
  <c r="P49" i="11"/>
  <c r="N165" i="9"/>
  <c r="F165" i="9"/>
  <c r="M165" i="9"/>
  <c r="P165" i="9"/>
  <c r="O165" i="9"/>
  <c r="H165" i="9"/>
  <c r="H193" i="9" s="1"/>
  <c r="K165" i="9"/>
  <c r="J165" i="9"/>
  <c r="I165" i="9"/>
  <c r="G165" i="9"/>
  <c r="G193" i="9" s="1"/>
  <c r="L165" i="9"/>
  <c r="Q165" i="9"/>
  <c r="D157" i="9"/>
  <c r="D178" i="9" s="1"/>
  <c r="E178" i="9" s="1"/>
  <c r="P232" i="9"/>
  <c r="H232" i="9"/>
  <c r="F232" i="9"/>
  <c r="K232" i="9"/>
  <c r="O232" i="9"/>
  <c r="J232" i="9"/>
  <c r="N232" i="9"/>
  <c r="D159" i="9"/>
  <c r="B208" i="9" s="1"/>
  <c r="Q232" i="9"/>
  <c r="I232" i="9"/>
  <c r="M232" i="9"/>
  <c r="G232" i="9"/>
  <c r="L232" i="9"/>
  <c r="M57" i="11"/>
  <c r="M55" i="11"/>
  <c r="M58" i="11"/>
  <c r="M59" i="11"/>
  <c r="M62" i="11" s="1"/>
  <c r="M138" i="9" s="1"/>
  <c r="M144" i="9" s="1"/>
  <c r="O30" i="11"/>
  <c r="P28" i="11"/>
  <c r="L57" i="11"/>
  <c r="L59" i="11"/>
  <c r="L55" i="11"/>
  <c r="L68" i="10"/>
  <c r="L72" i="10" s="1"/>
  <c r="L69" i="10"/>
  <c r="L67" i="10"/>
  <c r="H69" i="12" s="1"/>
  <c r="M67" i="11"/>
  <c r="M68" i="11" s="1"/>
  <c r="M70" i="11" s="1"/>
  <c r="M32" i="11"/>
  <c r="L68" i="11"/>
  <c r="L35" i="10"/>
  <c r="L137" i="9" l="1"/>
  <c r="L143" i="9" s="1"/>
  <c r="K81" i="11"/>
  <c r="K137" i="9"/>
  <c r="K143" i="9" s="1"/>
  <c r="AB52" i="2"/>
  <c r="AB137" i="3"/>
  <c r="M71" i="11"/>
  <c r="M72" i="11" s="1"/>
  <c r="J233" i="9"/>
  <c r="Z140" i="3"/>
  <c r="Z54" i="2"/>
  <c r="L233" i="9"/>
  <c r="O233" i="9"/>
  <c r="V20" i="4"/>
  <c r="V20" i="2" s="1"/>
  <c r="V137" i="2"/>
  <c r="V141" i="2" s="1"/>
  <c r="V36" i="2"/>
  <c r="J143" i="9"/>
  <c r="F145" i="9"/>
  <c r="AA46" i="2"/>
  <c r="F69" i="12"/>
  <c r="K73" i="10"/>
  <c r="K82" i="10" s="1"/>
  <c r="F224" i="9"/>
  <c r="F140" i="9"/>
  <c r="F225" i="9"/>
  <c r="P30" i="11"/>
  <c r="Q28" i="11"/>
  <c r="R165" i="9"/>
  <c r="F193" i="9"/>
  <c r="L71" i="10"/>
  <c r="AA54" i="3" s="1"/>
  <c r="L70" i="10"/>
  <c r="AA53" i="3" s="1"/>
  <c r="AA52" i="3"/>
  <c r="O39" i="11"/>
  <c r="O40" i="11" s="1"/>
  <c r="O31" i="11"/>
  <c r="G233" i="9"/>
  <c r="K233" i="9"/>
  <c r="H159" i="9"/>
  <c r="H156" i="9"/>
  <c r="D169" i="9" s="1"/>
  <c r="E169" i="9" s="1"/>
  <c r="J225" i="9"/>
  <c r="J228" i="9" s="1"/>
  <c r="Y35" i="4" s="1"/>
  <c r="J224" i="9"/>
  <c r="J140" i="9"/>
  <c r="J72" i="10"/>
  <c r="R182" i="9"/>
  <c r="I74" i="11"/>
  <c r="I76" i="11"/>
  <c r="I75" i="11"/>
  <c r="I79" i="11"/>
  <c r="J71" i="10"/>
  <c r="J70" i="10"/>
  <c r="J73" i="10" s="1"/>
  <c r="P51" i="11"/>
  <c r="Q49" i="11"/>
  <c r="H233" i="9"/>
  <c r="O60" i="11"/>
  <c r="O61" i="11" s="1"/>
  <c r="O52" i="11"/>
  <c r="O53" i="11" s="1"/>
  <c r="N66" i="10"/>
  <c r="N55" i="11"/>
  <c r="N59" i="11"/>
  <c r="N57" i="11"/>
  <c r="M35" i="10"/>
  <c r="Z46" i="3"/>
  <c r="G97" i="12"/>
  <c r="M233" i="9"/>
  <c r="R232" i="9"/>
  <c r="F233" i="9"/>
  <c r="I233" i="9"/>
  <c r="N32" i="10"/>
  <c r="N33" i="10"/>
  <c r="N35" i="10"/>
  <c r="W139" i="4"/>
  <c r="W34" i="2"/>
  <c r="W139" i="2" s="1"/>
  <c r="AB46" i="3"/>
  <c r="I97" i="12"/>
  <c r="I98" i="12" s="1"/>
  <c r="Q233" i="9"/>
  <c r="W20" i="4"/>
  <c r="W20" i="2" s="1"/>
  <c r="I144" i="9"/>
  <c r="V142" i="4"/>
  <c r="K64" i="12"/>
  <c r="K68" i="12" s="1"/>
  <c r="K79" i="12" s="1"/>
  <c r="O31" i="10"/>
  <c r="P30" i="10"/>
  <c r="O50" i="10"/>
  <c r="O63" i="10" s="1"/>
  <c r="O64" i="10" s="1"/>
  <c r="O66" i="10" s="1"/>
  <c r="N67" i="11"/>
  <c r="N68" i="11" s="1"/>
  <c r="N70" i="11" s="1"/>
  <c r="N32" i="11"/>
  <c r="Z137" i="3"/>
  <c r="Z55" i="3"/>
  <c r="Z52" i="2"/>
  <c r="W137" i="4"/>
  <c r="W36" i="4"/>
  <c r="W33" i="2"/>
  <c r="L58" i="11"/>
  <c r="L62" i="11" s="1"/>
  <c r="P233" i="9"/>
  <c r="L70" i="11"/>
  <c r="N178" i="9"/>
  <c r="F178" i="9"/>
  <c r="M178" i="9"/>
  <c r="L178" i="9"/>
  <c r="K178" i="9"/>
  <c r="P178" i="9"/>
  <c r="O178" i="9"/>
  <c r="J178" i="9"/>
  <c r="I178" i="9"/>
  <c r="H178" i="9"/>
  <c r="H194" i="9" s="1"/>
  <c r="G178" i="9"/>
  <c r="G194" i="9" s="1"/>
  <c r="Q178" i="9"/>
  <c r="M34" i="11"/>
  <c r="M37" i="11" s="1"/>
  <c r="M38" i="11"/>
  <c r="M36" i="11"/>
  <c r="N233" i="9"/>
  <c r="M70" i="10"/>
  <c r="AB53" i="3" s="1"/>
  <c r="M71" i="10"/>
  <c r="AB54" i="3" s="1"/>
  <c r="M73" i="10"/>
  <c r="U56" i="2"/>
  <c r="J79" i="12"/>
  <c r="Z139" i="3"/>
  <c r="Z53" i="2"/>
  <c r="U64" i="3"/>
  <c r="W142" i="4" l="1"/>
  <c r="J82" i="10"/>
  <c r="AB140" i="3"/>
  <c r="AB54" i="2"/>
  <c r="W21" i="4"/>
  <c r="W21" i="2" s="1"/>
  <c r="H195" i="9"/>
  <c r="V21" i="4"/>
  <c r="V21" i="2" s="1"/>
  <c r="G195" i="9"/>
  <c r="AB139" i="3"/>
  <c r="AB141" i="3" s="1"/>
  <c r="AB53" i="2"/>
  <c r="AB55" i="3"/>
  <c r="G98" i="12"/>
  <c r="Q51" i="11"/>
  <c r="S49" i="11"/>
  <c r="Y54" i="3"/>
  <c r="AA55" i="3"/>
  <c r="AA56" i="3" s="1"/>
  <c r="AA63" i="3" s="1"/>
  <c r="AA64" i="3" s="1"/>
  <c r="AA117" i="3" s="1"/>
  <c r="AA132" i="3" s="1"/>
  <c r="AA137" i="3"/>
  <c r="AA52" i="2"/>
  <c r="W137" i="2"/>
  <c r="W141" i="2" s="1"/>
  <c r="W36" i="2"/>
  <c r="W37" i="2" s="1"/>
  <c r="W63" i="2" s="1"/>
  <c r="W64" i="2" s="1"/>
  <c r="O69" i="10"/>
  <c r="O67" i="10"/>
  <c r="K69" i="12" s="1"/>
  <c r="O68" i="10"/>
  <c r="O72" i="10" s="1"/>
  <c r="Z46" i="2"/>
  <c r="Z56" i="3"/>
  <c r="Z63" i="3" s="1"/>
  <c r="Z64" i="3" s="1"/>
  <c r="Z117" i="3" s="1"/>
  <c r="Z132" i="3" s="1"/>
  <c r="N69" i="10"/>
  <c r="N68" i="10"/>
  <c r="N67" i="10"/>
  <c r="P60" i="11"/>
  <c r="P61" i="11" s="1"/>
  <c r="P52" i="11"/>
  <c r="P53" i="11" s="1"/>
  <c r="L73" i="10"/>
  <c r="L82" i="10" s="1"/>
  <c r="AB55" i="2"/>
  <c r="N38" i="11"/>
  <c r="N34" i="11"/>
  <c r="N37" i="11" s="1"/>
  <c r="N36" i="11"/>
  <c r="N77" i="11"/>
  <c r="N78" i="11" s="1"/>
  <c r="N71" i="11"/>
  <c r="N72" i="11" s="1"/>
  <c r="R178" i="9"/>
  <c r="W37" i="4"/>
  <c r="W63" i="4" s="1"/>
  <c r="W64" i="4" s="1"/>
  <c r="W117" i="4" s="1"/>
  <c r="W132" i="4" s="1"/>
  <c r="L64" i="12"/>
  <c r="L68" i="12" s="1"/>
  <c r="L79" i="12" s="1"/>
  <c r="P31" i="10"/>
  <c r="Q30" i="10"/>
  <c r="P50" i="10"/>
  <c r="P63" i="10" s="1"/>
  <c r="P64" i="10" s="1"/>
  <c r="R233" i="9"/>
  <c r="B241" i="9" s="1"/>
  <c r="M82" i="10"/>
  <c r="O55" i="11"/>
  <c r="O59" i="11"/>
  <c r="O57" i="11"/>
  <c r="AA139" i="3"/>
  <c r="AA53" i="2"/>
  <c r="F148" i="9"/>
  <c r="F146" i="9"/>
  <c r="F194" i="9"/>
  <c r="N58" i="11"/>
  <c r="N62" i="11" s="1"/>
  <c r="I139" i="9"/>
  <c r="I81" i="11"/>
  <c r="J227" i="9"/>
  <c r="Y34" i="4" s="1"/>
  <c r="J226" i="9"/>
  <c r="Y33" i="4" s="1"/>
  <c r="AA140" i="3"/>
  <c r="AA54" i="2"/>
  <c r="O32" i="10"/>
  <c r="O33" i="10"/>
  <c r="O35" i="10"/>
  <c r="AD52" i="3"/>
  <c r="Z55" i="2"/>
  <c r="K86" i="12"/>
  <c r="K93" i="12"/>
  <c r="Y140" i="4"/>
  <c r="Y35" i="2"/>
  <c r="M76" i="11"/>
  <c r="M75" i="11"/>
  <c r="M74" i="11"/>
  <c r="M79" i="11" s="1"/>
  <c r="M139" i="9" s="1"/>
  <c r="M145" i="9" s="1"/>
  <c r="K147" i="9"/>
  <c r="K146" i="9"/>
  <c r="K148" i="9" s="1"/>
  <c r="K154" i="9" s="1"/>
  <c r="K157" i="9" s="1"/>
  <c r="D185" i="9" s="1"/>
  <c r="E185" i="9" s="1"/>
  <c r="J86" i="12"/>
  <c r="J93" i="12"/>
  <c r="L138" i="9"/>
  <c r="U117" i="3"/>
  <c r="Z141" i="3"/>
  <c r="M41" i="11"/>
  <c r="F195" i="9"/>
  <c r="U20" i="4"/>
  <c r="L77" i="11"/>
  <c r="L71" i="11"/>
  <c r="AB46" i="2"/>
  <c r="AB56" i="3"/>
  <c r="AB63" i="3" s="1"/>
  <c r="AB64" i="3" s="1"/>
  <c r="AB117" i="3" s="1"/>
  <c r="AB132" i="3" s="1"/>
  <c r="Y52" i="3"/>
  <c r="V37" i="4"/>
  <c r="V63" i="4" s="1"/>
  <c r="V64" i="4" s="1"/>
  <c r="V117" i="4" s="1"/>
  <c r="V132" i="4" s="1"/>
  <c r="J146" i="9"/>
  <c r="J148" i="9" s="1"/>
  <c r="J154" i="9" s="1"/>
  <c r="J157" i="9" s="1"/>
  <c r="D184" i="9" s="1"/>
  <c r="E184" i="9" s="1"/>
  <c r="J147" i="9"/>
  <c r="M77" i="11"/>
  <c r="M78" i="11" s="1"/>
  <c r="K225" i="9"/>
  <c r="K228" i="9" s="1"/>
  <c r="Z35" i="4" s="1"/>
  <c r="K224" i="9"/>
  <c r="K140" i="9"/>
  <c r="N169" i="9"/>
  <c r="M169" i="9"/>
  <c r="J169" i="9"/>
  <c r="L169" i="9"/>
  <c r="P169" i="9"/>
  <c r="O169" i="9"/>
  <c r="K169" i="9"/>
  <c r="Q169" i="9"/>
  <c r="O67" i="11"/>
  <c r="O68" i="11" s="1"/>
  <c r="O70" i="11" s="1"/>
  <c r="O32" i="11"/>
  <c r="Q30" i="11"/>
  <c r="S28" i="11"/>
  <c r="V37" i="2"/>
  <c r="V63" i="2" s="1"/>
  <c r="V64" i="2" s="1"/>
  <c r="Y53" i="3"/>
  <c r="P31" i="11"/>
  <c r="P39" i="11"/>
  <c r="P40" i="11" s="1"/>
  <c r="N138" i="9" l="1"/>
  <c r="N144" i="9" s="1"/>
  <c r="J152" i="9"/>
  <c r="J149" i="9"/>
  <c r="L72" i="11"/>
  <c r="M81" i="11"/>
  <c r="M137" i="9"/>
  <c r="AD52" i="2"/>
  <c r="AD137" i="3"/>
  <c r="J69" i="12"/>
  <c r="O73" i="10"/>
  <c r="O82" i="10" s="1"/>
  <c r="O70" i="10"/>
  <c r="O71" i="10"/>
  <c r="N72" i="10"/>
  <c r="W117" i="2"/>
  <c r="W132" i="2" s="1"/>
  <c r="W133" i="2" s="1"/>
  <c r="W65" i="2"/>
  <c r="O77" i="11"/>
  <c r="O78" i="11" s="1"/>
  <c r="O71" i="11"/>
  <c r="O72" i="11" s="1"/>
  <c r="L78" i="11"/>
  <c r="I140" i="9"/>
  <c r="I224" i="9"/>
  <c r="I225" i="9"/>
  <c r="I228" i="9" s="1"/>
  <c r="X35" i="4" s="1"/>
  <c r="N76" i="11"/>
  <c r="N79" i="11" s="1"/>
  <c r="N139" i="9" s="1"/>
  <c r="N145" i="9" s="1"/>
  <c r="N74" i="11"/>
  <c r="N75" i="11"/>
  <c r="U132" i="3"/>
  <c r="AC46" i="3"/>
  <c r="J97" i="12"/>
  <c r="Y140" i="2"/>
  <c r="AD54" i="3"/>
  <c r="I145" i="9"/>
  <c r="AA141" i="3"/>
  <c r="N71" i="10"/>
  <c r="N70" i="10"/>
  <c r="Q60" i="11"/>
  <c r="Q52" i="11"/>
  <c r="S51" i="11"/>
  <c r="AD53" i="3"/>
  <c r="O58" i="11"/>
  <c r="O62" i="11" s="1"/>
  <c r="P66" i="10"/>
  <c r="N41" i="11"/>
  <c r="V65" i="2"/>
  <c r="V117" i="2"/>
  <c r="V132" i="2" s="1"/>
  <c r="V133" i="2" s="1"/>
  <c r="U20" i="2"/>
  <c r="K226" i="9"/>
  <c r="Z33" i="4" s="1"/>
  <c r="K227" i="9"/>
  <c r="Z34" i="4" s="1"/>
  <c r="Y137" i="3"/>
  <c r="Y55" i="3"/>
  <c r="Y52" i="2"/>
  <c r="N185" i="9"/>
  <c r="M185" i="9"/>
  <c r="Q185" i="9"/>
  <c r="P185" i="9"/>
  <c r="O185" i="9"/>
  <c r="U21" i="4"/>
  <c r="M64" i="12"/>
  <c r="Q31" i="10"/>
  <c r="Q50" i="10"/>
  <c r="S30" i="10"/>
  <c r="AA55" i="2"/>
  <c r="AA56" i="2" s="1"/>
  <c r="P33" i="10"/>
  <c r="P32" i="10"/>
  <c r="P59" i="11"/>
  <c r="P58" i="11"/>
  <c r="P57" i="11"/>
  <c r="P55" i="11"/>
  <c r="P62" i="11" s="1"/>
  <c r="P138" i="9" s="1"/>
  <c r="P144" i="9" s="1"/>
  <c r="Z56" i="2"/>
  <c r="N184" i="9"/>
  <c r="M184" i="9"/>
  <c r="P184" i="9"/>
  <c r="O184" i="9"/>
  <c r="Q184" i="9"/>
  <c r="L184" i="9"/>
  <c r="Z140" i="4"/>
  <c r="Z35" i="2"/>
  <c r="Z140" i="2" s="1"/>
  <c r="L144" i="9"/>
  <c r="K149" i="9"/>
  <c r="K152" i="9"/>
  <c r="AD46" i="3"/>
  <c r="K97" i="12"/>
  <c r="K98" i="12" s="1"/>
  <c r="P67" i="11"/>
  <c r="P68" i="11" s="1"/>
  <c r="P70" i="11" s="1"/>
  <c r="P32" i="11"/>
  <c r="Q39" i="11"/>
  <c r="Q31" i="11"/>
  <c r="S30" i="11"/>
  <c r="R169" i="9"/>
  <c r="AB56" i="2"/>
  <c r="Y137" i="4"/>
  <c r="Y36" i="4"/>
  <c r="Y33" i="2"/>
  <c r="F147" i="9"/>
  <c r="L93" i="12"/>
  <c r="L86" i="12"/>
  <c r="Y53" i="2"/>
  <c r="Y139" i="3"/>
  <c r="Y141" i="3" s="1"/>
  <c r="O38" i="11"/>
  <c r="O34" i="11"/>
  <c r="O41" i="11" s="1"/>
  <c r="O37" i="11"/>
  <c r="O36" i="11"/>
  <c r="Y139" i="4"/>
  <c r="Y34" i="2"/>
  <c r="Y139" i="2" s="1"/>
  <c r="F155" i="9"/>
  <c r="G154" i="9" s="1"/>
  <c r="G157" i="9" s="1"/>
  <c r="D181" i="9" s="1"/>
  <c r="E181" i="9" s="1"/>
  <c r="F222" i="9"/>
  <c r="R222" i="9" s="1"/>
  <c r="Y140" i="3"/>
  <c r="Y54" i="2"/>
  <c r="Y142" i="4" l="1"/>
  <c r="O138" i="9"/>
  <c r="O137" i="9"/>
  <c r="O143" i="9" s="1"/>
  <c r="Q40" i="11"/>
  <c r="S40" i="11" s="1"/>
  <c r="S39" i="11"/>
  <c r="O74" i="11"/>
  <c r="O75" i="11" s="1"/>
  <c r="O79" i="11" s="1"/>
  <c r="O76" i="11"/>
  <c r="Y137" i="2"/>
  <c r="Y141" i="2" s="1"/>
  <c r="Y36" i="2"/>
  <c r="P38" i="11"/>
  <c r="P34" i="11"/>
  <c r="P36" i="11"/>
  <c r="Q63" i="10"/>
  <c r="S50" i="10"/>
  <c r="R185" i="9"/>
  <c r="AC53" i="3"/>
  <c r="L76" i="11"/>
  <c r="L75" i="11"/>
  <c r="L74" i="11"/>
  <c r="P77" i="11"/>
  <c r="P78" i="11" s="1"/>
  <c r="P71" i="11"/>
  <c r="P72" i="11" s="1"/>
  <c r="Q32" i="10"/>
  <c r="Q33" i="10"/>
  <c r="S31" i="10"/>
  <c r="AD139" i="3"/>
  <c r="AD53" i="2"/>
  <c r="N73" i="10"/>
  <c r="J98" i="12"/>
  <c r="AC54" i="3"/>
  <c r="AC46" i="2"/>
  <c r="X140" i="4"/>
  <c r="X35" i="2"/>
  <c r="X140" i="2" s="1"/>
  <c r="J156" i="9"/>
  <c r="D171" i="9" s="1"/>
  <c r="E171" i="9" s="1"/>
  <c r="J159" i="9"/>
  <c r="N181" i="9"/>
  <c r="M181" i="9"/>
  <c r="O181" i="9"/>
  <c r="L181" i="9"/>
  <c r="Q181" i="9"/>
  <c r="P181" i="9"/>
  <c r="K181" i="9"/>
  <c r="J181" i="9"/>
  <c r="J194" i="9" s="1"/>
  <c r="Y21" i="4" s="1"/>
  <c r="Y21" i="2" s="1"/>
  <c r="I181" i="9"/>
  <c r="F149" i="9"/>
  <c r="F153" i="9"/>
  <c r="G152" i="9" s="1"/>
  <c r="F221" i="9"/>
  <c r="Z36" i="4"/>
  <c r="Z33" i="2"/>
  <c r="Z137" i="4"/>
  <c r="P69" i="10"/>
  <c r="P68" i="10"/>
  <c r="P67" i="10"/>
  <c r="M68" i="12"/>
  <c r="N64" i="12"/>
  <c r="Y55" i="2"/>
  <c r="I226" i="9"/>
  <c r="X33" i="4" s="1"/>
  <c r="I227" i="9"/>
  <c r="X34" i="4" s="1"/>
  <c r="AD55" i="3"/>
  <c r="AD56" i="3" s="1"/>
  <c r="AD63" i="3" s="1"/>
  <c r="AD64" i="3" s="1"/>
  <c r="AD117" i="3" s="1"/>
  <c r="AD132" i="3" s="1"/>
  <c r="U21" i="2"/>
  <c r="K159" i="9"/>
  <c r="K156" i="9"/>
  <c r="D172" i="9" s="1"/>
  <c r="E172" i="9" s="1"/>
  <c r="R184" i="9"/>
  <c r="P35" i="10"/>
  <c r="Y56" i="3"/>
  <c r="Q53" i="11"/>
  <c r="S52" i="11"/>
  <c r="AD46" i="2"/>
  <c r="AE46" i="3"/>
  <c r="L97" i="12"/>
  <c r="L98" i="12" s="1"/>
  <c r="N81" i="11"/>
  <c r="N137" i="9"/>
  <c r="N143" i="9" s="1"/>
  <c r="Q61" i="11"/>
  <c r="S61" i="11" s="1"/>
  <c r="S60" i="11"/>
  <c r="I146" i="9"/>
  <c r="M143" i="9"/>
  <c r="Q67" i="11"/>
  <c r="Q32" i="11"/>
  <c r="S31" i="11"/>
  <c r="Z139" i="4"/>
  <c r="Z142" i="4" s="1"/>
  <c r="Z34" i="2"/>
  <c r="Z139" i="2" s="1"/>
  <c r="AC52" i="3"/>
  <c r="AD140" i="3"/>
  <c r="AD54" i="2"/>
  <c r="AD55" i="2" s="1"/>
  <c r="M224" i="9"/>
  <c r="M225" i="9"/>
  <c r="M228" i="9" s="1"/>
  <c r="AB35" i="4" s="1"/>
  <c r="M140" i="9"/>
  <c r="O139" i="9" l="1"/>
  <c r="O145" i="9" s="1"/>
  <c r="O81" i="11"/>
  <c r="G159" i="9"/>
  <c r="G156" i="9"/>
  <c r="D168" i="9" s="1"/>
  <c r="N146" i="9"/>
  <c r="N148" i="9" s="1"/>
  <c r="N154" i="9" s="1"/>
  <c r="N157" i="9" s="1"/>
  <c r="D188" i="9" s="1"/>
  <c r="E188" i="9" s="1"/>
  <c r="N147" i="9"/>
  <c r="M79" i="12"/>
  <c r="N68" i="12"/>
  <c r="R181" i="9"/>
  <c r="I194" i="9"/>
  <c r="N224" i="9"/>
  <c r="N225" i="9"/>
  <c r="N228" i="9" s="1"/>
  <c r="AC35" i="4" s="1"/>
  <c r="N140" i="9"/>
  <c r="M146" i="9"/>
  <c r="M148" i="9" s="1"/>
  <c r="M154" i="9" s="1"/>
  <c r="M157" i="9" s="1"/>
  <c r="D187" i="9" s="1"/>
  <c r="E187" i="9" s="1"/>
  <c r="AC140" i="3"/>
  <c r="AC54" i="2"/>
  <c r="AC52" i="2"/>
  <c r="AC55" i="3"/>
  <c r="AC137" i="3"/>
  <c r="X139" i="4"/>
  <c r="X34" i="2"/>
  <c r="X139" i="2" s="1"/>
  <c r="L69" i="12"/>
  <c r="N171" i="9"/>
  <c r="M171" i="9"/>
  <c r="Q171" i="9"/>
  <c r="P171" i="9"/>
  <c r="O171" i="9"/>
  <c r="L171" i="9"/>
  <c r="R171" i="9" s="1"/>
  <c r="S33" i="10"/>
  <c r="S32" i="10"/>
  <c r="AE46" i="2"/>
  <c r="N172" i="9"/>
  <c r="M172" i="9"/>
  <c r="O172" i="9"/>
  <c r="Q172" i="9"/>
  <c r="P172" i="9"/>
  <c r="X137" i="4"/>
  <c r="X36" i="4"/>
  <c r="X33" i="2"/>
  <c r="P72" i="10"/>
  <c r="AE52" i="3" s="1"/>
  <c r="F223" i="9"/>
  <c r="R221" i="9"/>
  <c r="Q35" i="10"/>
  <c r="Q64" i="10"/>
  <c r="S63" i="10"/>
  <c r="I147" i="9"/>
  <c r="Y56" i="2"/>
  <c r="N82" i="10"/>
  <c r="P76" i="11"/>
  <c r="P74" i="11"/>
  <c r="L79" i="11"/>
  <c r="I148" i="9"/>
  <c r="Q59" i="11"/>
  <c r="S59" i="11" s="1"/>
  <c r="Q55" i="11"/>
  <c r="S55" i="11" s="1"/>
  <c r="S54" i="11" s="1"/>
  <c r="Q57" i="11"/>
  <c r="S57" i="11" s="1"/>
  <c r="S56" i="11" s="1"/>
  <c r="S53" i="11"/>
  <c r="Z137" i="2"/>
  <c r="Z141" i="2" s="1"/>
  <c r="Z36" i="2"/>
  <c r="AC139" i="3"/>
  <c r="AC141" i="3" s="1"/>
  <c r="AC53" i="2"/>
  <c r="P37" i="11"/>
  <c r="P41" i="11" s="1"/>
  <c r="P70" i="10"/>
  <c r="P71" i="10"/>
  <c r="AB140" i="4"/>
  <c r="AB35" i="2"/>
  <c r="AB140" i="2" s="1"/>
  <c r="M226" i="9"/>
  <c r="AB33" i="4" s="1"/>
  <c r="M227" i="9"/>
  <c r="AB34" i="4" s="1"/>
  <c r="Q34" i="11"/>
  <c r="S34" i="11" s="1"/>
  <c r="Q36" i="11"/>
  <c r="S36" i="11" s="1"/>
  <c r="Q38" i="11"/>
  <c r="S38" i="11" s="1"/>
  <c r="S32" i="11"/>
  <c r="AD56" i="2"/>
  <c r="Q68" i="11"/>
  <c r="S67" i="11"/>
  <c r="Y63" i="3"/>
  <c r="AD141" i="3"/>
  <c r="O144" i="9"/>
  <c r="AE137" i="3" l="1"/>
  <c r="AE52" i="2"/>
  <c r="P137" i="9"/>
  <c r="P143" i="9" s="1"/>
  <c r="P79" i="11"/>
  <c r="P139" i="9" s="1"/>
  <c r="P145" i="9" s="1"/>
  <c r="AC55" i="2"/>
  <c r="N149" i="9"/>
  <c r="N152" i="9"/>
  <c r="P75" i="11"/>
  <c r="X137" i="2"/>
  <c r="X141" i="2" s="1"/>
  <c r="X36" i="2"/>
  <c r="AC140" i="4"/>
  <c r="AC35" i="2"/>
  <c r="AC140" i="2" s="1"/>
  <c r="Q188" i="9"/>
  <c r="P188" i="9"/>
  <c r="S35" i="11"/>
  <c r="E168" i="9"/>
  <c r="S33" i="11"/>
  <c r="S35" i="10"/>
  <c r="Q58" i="11"/>
  <c r="S58" i="11" s="1"/>
  <c r="Q66" i="10"/>
  <c r="S64" i="10"/>
  <c r="AE54" i="3"/>
  <c r="X142" i="4"/>
  <c r="X21" i="4"/>
  <c r="Y64" i="3"/>
  <c r="Q37" i="11"/>
  <c r="S37" i="11" s="1"/>
  <c r="Q41" i="11"/>
  <c r="P73" i="10"/>
  <c r="P82" i="10" s="1"/>
  <c r="M147" i="9"/>
  <c r="O225" i="9"/>
  <c r="O228" i="9" s="1"/>
  <c r="AD35" i="4" s="1"/>
  <c r="O224" i="9"/>
  <c r="O140" i="9"/>
  <c r="N227" i="9"/>
  <c r="AC34" i="4" s="1"/>
  <c r="N226" i="9"/>
  <c r="AC33" i="4" s="1"/>
  <c r="I154" i="9"/>
  <c r="I157" i="9" s="1"/>
  <c r="D183" i="9" s="1"/>
  <c r="E183" i="9" s="1"/>
  <c r="I149" i="9"/>
  <c r="I152" i="9"/>
  <c r="P187" i="9"/>
  <c r="Q187" i="9"/>
  <c r="O187" i="9"/>
  <c r="R187" i="9" s="1"/>
  <c r="O148" i="9"/>
  <c r="O154" i="9" s="1"/>
  <c r="O157" i="9" s="1"/>
  <c r="D189" i="9" s="1"/>
  <c r="E189" i="9" s="1"/>
  <c r="Q189" i="9" s="1"/>
  <c r="Q70" i="11"/>
  <c r="S68" i="11"/>
  <c r="AB139" i="4"/>
  <c r="AB34" i="2"/>
  <c r="AB139" i="2" s="1"/>
  <c r="AE53" i="3"/>
  <c r="O146" i="9"/>
  <c r="O147" i="9" s="1"/>
  <c r="F226" i="9"/>
  <c r="R223" i="9"/>
  <c r="F228" i="9"/>
  <c r="F227" i="9"/>
  <c r="AB36" i="4"/>
  <c r="AB137" i="4"/>
  <c r="AB33" i="2"/>
  <c r="Q62" i="11"/>
  <c r="L139" i="9"/>
  <c r="L81" i="11"/>
  <c r="R172" i="9"/>
  <c r="AC56" i="3"/>
  <c r="M86" i="12"/>
  <c r="N86" i="12" s="1"/>
  <c r="M93" i="12"/>
  <c r="N79" i="12"/>
  <c r="AC56" i="2" l="1"/>
  <c r="Q138" i="9"/>
  <c r="S62" i="11"/>
  <c r="R189" i="9"/>
  <c r="AB137" i="2"/>
  <c r="AB141" i="2" s="1"/>
  <c r="AB36" i="2"/>
  <c r="N168" i="9"/>
  <c r="M168" i="9"/>
  <c r="Q168" i="9"/>
  <c r="P168" i="9"/>
  <c r="I168" i="9"/>
  <c r="O168" i="9"/>
  <c r="L168" i="9"/>
  <c r="K168" i="9"/>
  <c r="J168" i="9"/>
  <c r="J193" i="9" s="1"/>
  <c r="O226" i="9"/>
  <c r="AD33" i="4" s="1"/>
  <c r="O227" i="9"/>
  <c r="AD34" i="4" s="1"/>
  <c r="Y117" i="3"/>
  <c r="Q69" i="10"/>
  <c r="Q68" i="10"/>
  <c r="Q67" i="10"/>
  <c r="S66" i="10"/>
  <c r="P81" i="11"/>
  <c r="AC63" i="3"/>
  <c r="N183" i="9"/>
  <c r="M183" i="9"/>
  <c r="M194" i="9" s="1"/>
  <c r="AB21" i="4" s="1"/>
  <c r="AB21" i="2" s="1"/>
  <c r="K183" i="9"/>
  <c r="O183" i="9"/>
  <c r="P183" i="9"/>
  <c r="L183" i="9"/>
  <c r="L194" i="9" s="1"/>
  <c r="AA21" i="4" s="1"/>
  <c r="AA21" i="2" s="1"/>
  <c r="Q183" i="9"/>
  <c r="P146" i="9"/>
  <c r="P148" i="9" s="1"/>
  <c r="P154" i="9" s="1"/>
  <c r="P157" i="9" s="1"/>
  <c r="AB142" i="4"/>
  <c r="AC36" i="4"/>
  <c r="AC137" i="4"/>
  <c r="AC33" i="2"/>
  <c r="M149" i="9"/>
  <c r="M152" i="9"/>
  <c r="R188" i="9"/>
  <c r="N156" i="9"/>
  <c r="D175" i="9" s="1"/>
  <c r="E175" i="9" s="1"/>
  <c r="N159" i="9"/>
  <c r="AE55" i="2"/>
  <c r="AE56" i="2" s="1"/>
  <c r="L140" i="9"/>
  <c r="L225" i="9"/>
  <c r="L228" i="9" s="1"/>
  <c r="AA35" i="4" s="1"/>
  <c r="L224" i="9"/>
  <c r="B240" i="9"/>
  <c r="I156" i="9"/>
  <c r="D170" i="9" s="1"/>
  <c r="I159" i="9"/>
  <c r="L145" i="9"/>
  <c r="U33" i="4"/>
  <c r="AE140" i="3"/>
  <c r="AE54" i="2"/>
  <c r="AF46" i="3"/>
  <c r="M97" i="12"/>
  <c r="N93" i="12"/>
  <c r="C117" i="12" s="1"/>
  <c r="O149" i="9"/>
  <c r="O152" i="9"/>
  <c r="AE53" i="2"/>
  <c r="AE139" i="3"/>
  <c r="AE141" i="3" s="1"/>
  <c r="AD140" i="4"/>
  <c r="AD35" i="2"/>
  <c r="AD140" i="2" s="1"/>
  <c r="U34" i="4"/>
  <c r="U35" i="4"/>
  <c r="AC139" i="4"/>
  <c r="AC142" i="4" s="1"/>
  <c r="AC34" i="2"/>
  <c r="AC139" i="2" s="1"/>
  <c r="X21" i="2"/>
  <c r="AE55" i="3"/>
  <c r="Q77" i="11"/>
  <c r="Q71" i="11"/>
  <c r="S70" i="11"/>
  <c r="Q137" i="9"/>
  <c r="S41" i="11"/>
  <c r="O159" i="9" l="1"/>
  <c r="O156" i="9"/>
  <c r="D176" i="9" s="1"/>
  <c r="E176" i="9" s="1"/>
  <c r="Q176" i="9" s="1"/>
  <c r="R176" i="9" s="1"/>
  <c r="Q72" i="10"/>
  <c r="S72" i="10" s="1"/>
  <c r="S68" i="10"/>
  <c r="D117" i="12"/>
  <c r="C121" i="12"/>
  <c r="D121" i="12" s="1"/>
  <c r="L226" i="9"/>
  <c r="L227" i="9"/>
  <c r="M159" i="9"/>
  <c r="M156" i="9"/>
  <c r="D174" i="9" s="1"/>
  <c r="E174" i="9" s="1"/>
  <c r="P147" i="9"/>
  <c r="R168" i="9"/>
  <c r="I193" i="9"/>
  <c r="M98" i="12"/>
  <c r="N98" i="12" s="1"/>
  <c r="N97" i="12"/>
  <c r="AA140" i="4"/>
  <c r="AA35" i="2"/>
  <c r="AA140" i="2" s="1"/>
  <c r="Y132" i="3"/>
  <c r="U140" i="4"/>
  <c r="U35" i="2"/>
  <c r="AF46" i="2"/>
  <c r="AG46" i="3"/>
  <c r="L146" i="9"/>
  <c r="AC137" i="2"/>
  <c r="AC141" i="2" s="1"/>
  <c r="AC36" i="2"/>
  <c r="AC64" i="3"/>
  <c r="AD139" i="4"/>
  <c r="AD34" i="2"/>
  <c r="AD139" i="2" s="1"/>
  <c r="Q72" i="11"/>
  <c r="S71" i="11"/>
  <c r="P224" i="9"/>
  <c r="P140" i="9"/>
  <c r="P225" i="9"/>
  <c r="P228" i="9" s="1"/>
  <c r="AD137" i="4"/>
  <c r="AD36" i="4"/>
  <c r="AD33" i="2"/>
  <c r="Q144" i="9"/>
  <c r="R138" i="9"/>
  <c r="U137" i="4"/>
  <c r="U36" i="4"/>
  <c r="U33" i="2"/>
  <c r="Q78" i="11"/>
  <c r="S78" i="11" s="1"/>
  <c r="S77" i="11"/>
  <c r="E170" i="9"/>
  <c r="J195" i="9"/>
  <c r="Y20" i="4"/>
  <c r="Q70" i="10"/>
  <c r="Q71" i="10"/>
  <c r="AF52" i="3"/>
  <c r="S69" i="10"/>
  <c r="Q143" i="9"/>
  <c r="R137" i="9"/>
  <c r="AE56" i="3"/>
  <c r="U139" i="4"/>
  <c r="U34" i="2"/>
  <c r="Q175" i="9"/>
  <c r="P175" i="9"/>
  <c r="R183" i="9"/>
  <c r="K194" i="9"/>
  <c r="M69" i="12"/>
  <c r="N69" i="12" s="1"/>
  <c r="S67" i="10"/>
  <c r="U142" i="4" l="1"/>
  <c r="Y20" i="2"/>
  <c r="Y37" i="2" s="1"/>
  <c r="Y63" i="2" s="1"/>
  <c r="Y64" i="2" s="1"/>
  <c r="Y37" i="4"/>
  <c r="Y63" i="4" s="1"/>
  <c r="Y64" i="4" s="1"/>
  <c r="Y117" i="4" s="1"/>
  <c r="Y132" i="4" s="1"/>
  <c r="AD137" i="2"/>
  <c r="AD141" i="2" s="1"/>
  <c r="AD36" i="2"/>
  <c r="L147" i="9"/>
  <c r="AF54" i="3"/>
  <c r="S71" i="10"/>
  <c r="U137" i="2"/>
  <c r="U36" i="2"/>
  <c r="I195" i="9"/>
  <c r="X20" i="4"/>
  <c r="Q73" i="10"/>
  <c r="AD142" i="4"/>
  <c r="Z21" i="4"/>
  <c r="AE63" i="3"/>
  <c r="AF53" i="3"/>
  <c r="S70" i="10"/>
  <c r="U37" i="4"/>
  <c r="AE35" i="4"/>
  <c r="AH46" i="3"/>
  <c r="AJ46" i="3"/>
  <c r="P149" i="9"/>
  <c r="P152" i="9"/>
  <c r="AA33" i="4"/>
  <c r="AF137" i="3"/>
  <c r="AF52" i="2"/>
  <c r="AG52" i="3"/>
  <c r="AC117" i="3"/>
  <c r="P174" i="9"/>
  <c r="O174" i="9"/>
  <c r="Q174" i="9"/>
  <c r="L148" i="9"/>
  <c r="R175" i="9"/>
  <c r="R143" i="9"/>
  <c r="N170" i="9"/>
  <c r="M170" i="9"/>
  <c r="M193" i="9" s="1"/>
  <c r="O170" i="9"/>
  <c r="L170" i="9"/>
  <c r="L193" i="9" s="1"/>
  <c r="Q170" i="9"/>
  <c r="K170" i="9"/>
  <c r="P170" i="9"/>
  <c r="P226" i="9"/>
  <c r="AE33" i="4" s="1"/>
  <c r="P227" i="9"/>
  <c r="AE34" i="4" s="1"/>
  <c r="AG46" i="2"/>
  <c r="U139" i="2"/>
  <c r="Q74" i="11"/>
  <c r="S74" i="11" s="1"/>
  <c r="S73" i="11" s="1"/>
  <c r="Q76" i="11"/>
  <c r="S76" i="11" s="1"/>
  <c r="S72" i="11"/>
  <c r="R144" i="9"/>
  <c r="U140" i="2"/>
  <c r="AA34" i="4"/>
  <c r="R170" i="9" l="1"/>
  <c r="K193" i="9"/>
  <c r="U141" i="2"/>
  <c r="AC132" i="3"/>
  <c r="AF139" i="3"/>
  <c r="AF53" i="2"/>
  <c r="AG53" i="2" s="1"/>
  <c r="AG53" i="3"/>
  <c r="X20" i="2"/>
  <c r="X37" i="4"/>
  <c r="X63" i="4" s="1"/>
  <c r="X64" i="4" s="1"/>
  <c r="X117" i="4" s="1"/>
  <c r="X132" i="4" s="1"/>
  <c r="AH46" i="2"/>
  <c r="AJ46" i="2"/>
  <c r="L195" i="9"/>
  <c r="AA20" i="4"/>
  <c r="AA20" i="2" s="1"/>
  <c r="L154" i="9"/>
  <c r="L157" i="9" s="1"/>
  <c r="D186" i="9" s="1"/>
  <c r="E186" i="9" s="1"/>
  <c r="AH52" i="3"/>
  <c r="AG137" i="3"/>
  <c r="AJ52" i="3"/>
  <c r="L149" i="9"/>
  <c r="L152" i="9"/>
  <c r="AG52" i="2"/>
  <c r="AE64" i="3"/>
  <c r="AF140" i="3"/>
  <c r="AF54" i="2"/>
  <c r="AG54" i="2" s="1"/>
  <c r="AG54" i="3"/>
  <c r="Q75" i="11"/>
  <c r="S75" i="11" s="1"/>
  <c r="AF55" i="3"/>
  <c r="U37" i="2"/>
  <c r="P160" i="9"/>
  <c r="P156" i="9"/>
  <c r="M195" i="9"/>
  <c r="AB20" i="4"/>
  <c r="AE139" i="4"/>
  <c r="AE34" i="2"/>
  <c r="AE139" i="2" s="1"/>
  <c r="R174" i="9"/>
  <c r="AE140" i="4"/>
  <c r="AE35" i="2"/>
  <c r="Z21" i="2"/>
  <c r="AA139" i="4"/>
  <c r="AA34" i="2"/>
  <c r="Q79" i="11"/>
  <c r="AE137" i="4"/>
  <c r="AE36" i="4"/>
  <c r="AE33" i="2"/>
  <c r="U63" i="4"/>
  <c r="Y117" i="2"/>
  <c r="Y132" i="2" s="1"/>
  <c r="Y133" i="2" s="1"/>
  <c r="Y65" i="2"/>
  <c r="AA36" i="4"/>
  <c r="AA137" i="4"/>
  <c r="AA33" i="2"/>
  <c r="S73" i="10"/>
  <c r="Q82" i="10"/>
  <c r="S82" i="10" s="1"/>
  <c r="AA142" i="4" l="1"/>
  <c r="N186" i="9"/>
  <c r="O186" i="9"/>
  <c r="Q186" i="9"/>
  <c r="P186" i="9"/>
  <c r="AE140" i="2"/>
  <c r="AH53" i="2"/>
  <c r="AJ53" i="2"/>
  <c r="L156" i="9"/>
  <c r="D173" i="9" s="1"/>
  <c r="L159" i="9"/>
  <c r="B203" i="9" s="1"/>
  <c r="AH53" i="3"/>
  <c r="AG139" i="3"/>
  <c r="AG141" i="3" s="1"/>
  <c r="AJ53" i="3"/>
  <c r="AA37" i="4"/>
  <c r="AA63" i="4" s="1"/>
  <c r="AA64" i="4" s="1"/>
  <c r="AA117" i="4" s="1"/>
  <c r="AA132" i="4" s="1"/>
  <c r="Q139" i="9"/>
  <c r="S79" i="11"/>
  <c r="Q81" i="11"/>
  <c r="AF141" i="3"/>
  <c r="AA139" i="2"/>
  <c r="U63" i="2"/>
  <c r="AE117" i="3"/>
  <c r="AG55" i="3"/>
  <c r="AF56" i="3"/>
  <c r="AH52" i="2"/>
  <c r="AJ52" i="2"/>
  <c r="U64" i="4"/>
  <c r="AE142" i="4"/>
  <c r="AF55" i="2"/>
  <c r="AB20" i="2"/>
  <c r="AB37" i="2" s="1"/>
  <c r="AB63" i="2" s="1"/>
  <c r="AB64" i="2" s="1"/>
  <c r="AB37" i="4"/>
  <c r="AB63" i="4" s="1"/>
  <c r="AB64" i="4" s="1"/>
  <c r="AB117" i="4" s="1"/>
  <c r="AB132" i="4" s="1"/>
  <c r="AH54" i="3"/>
  <c r="AJ54" i="3"/>
  <c r="AG140" i="3"/>
  <c r="K195" i="9"/>
  <c r="Z20" i="4"/>
  <c r="AA137" i="2"/>
  <c r="AA36" i="2"/>
  <c r="AE137" i="2"/>
  <c r="AE36" i="2"/>
  <c r="AH54" i="2"/>
  <c r="AJ54" i="2"/>
  <c r="X37" i="2"/>
  <c r="X63" i="2" s="1"/>
  <c r="X64" i="2" s="1"/>
  <c r="AE141" i="2" l="1"/>
  <c r="AG55" i="2"/>
  <c r="AF56" i="2"/>
  <c r="AG56" i="2" s="1"/>
  <c r="Z20" i="2"/>
  <c r="Z37" i="4"/>
  <c r="Q225" i="9"/>
  <c r="Q228" i="9" s="1"/>
  <c r="Q224" i="9"/>
  <c r="Q140" i="9"/>
  <c r="R140" i="9" s="1"/>
  <c r="S81" i="11"/>
  <c r="B201" i="9" s="1"/>
  <c r="P194" i="9"/>
  <c r="AE21" i="4" s="1"/>
  <c r="AE21" i="2" s="1"/>
  <c r="U117" i="4"/>
  <c r="E173" i="9"/>
  <c r="B210" i="9"/>
  <c r="Q194" i="9"/>
  <c r="AF21" i="4" s="1"/>
  <c r="AF21" i="2" s="1"/>
  <c r="Q145" i="9"/>
  <c r="R139" i="9"/>
  <c r="O194" i="9"/>
  <c r="AD21" i="4" s="1"/>
  <c r="AD21" i="2" s="1"/>
  <c r="X117" i="2"/>
  <c r="X132" i="2" s="1"/>
  <c r="X133" i="2" s="1"/>
  <c r="X65" i="2"/>
  <c r="AA37" i="2"/>
  <c r="AA63" i="2" s="1"/>
  <c r="AA64" i="2" s="1"/>
  <c r="AF63" i="3"/>
  <c r="AG56" i="3"/>
  <c r="AB117" i="2"/>
  <c r="AB132" i="2" s="1"/>
  <c r="AB133" i="2" s="1"/>
  <c r="AB65" i="2"/>
  <c r="AH55" i="3"/>
  <c r="AJ55" i="3"/>
  <c r="AE132" i="3"/>
  <c r="R186" i="9"/>
  <c r="N194" i="9"/>
  <c r="AA141" i="2"/>
  <c r="U64" i="2"/>
  <c r="B211" i="9" l="1"/>
  <c r="N173" i="9"/>
  <c r="O173" i="9"/>
  <c r="O193" i="9" s="1"/>
  <c r="Q173" i="9"/>
  <c r="Q193" i="9" s="1"/>
  <c r="P173" i="9"/>
  <c r="P193" i="9" s="1"/>
  <c r="Q226" i="9"/>
  <c r="Q227" i="9"/>
  <c r="AF35" i="4"/>
  <c r="R228" i="9"/>
  <c r="U132" i="4"/>
  <c r="AH56" i="3"/>
  <c r="AJ56" i="3"/>
  <c r="Z63" i="4"/>
  <c r="Z37" i="2"/>
  <c r="AF64" i="3"/>
  <c r="AG63" i="3"/>
  <c r="R145" i="9"/>
  <c r="Q146" i="9"/>
  <c r="Q148" i="9" s="1"/>
  <c r="U65" i="2"/>
  <c r="AH56" i="2"/>
  <c r="AJ56" i="2"/>
  <c r="AC21" i="4"/>
  <c r="R194" i="9"/>
  <c r="AA65" i="2"/>
  <c r="AA117" i="2"/>
  <c r="AA132" i="2" s="1"/>
  <c r="AA133" i="2" s="1"/>
  <c r="AH55" i="2"/>
  <c r="AJ55" i="2"/>
  <c r="Q154" i="9" l="1"/>
  <c r="Q157" i="9" s="1"/>
  <c r="R148" i="9"/>
  <c r="B216" i="9"/>
  <c r="P195" i="9"/>
  <c r="AE20" i="4"/>
  <c r="Q147" i="9"/>
  <c r="R146" i="9"/>
  <c r="AC21" i="2"/>
  <c r="AG21" i="2" s="1"/>
  <c r="AG21" i="4"/>
  <c r="AF34" i="4"/>
  <c r="R227" i="9"/>
  <c r="Z64" i="4"/>
  <c r="AF33" i="4"/>
  <c r="R226" i="9"/>
  <c r="R229" i="9" s="1"/>
  <c r="Q195" i="9"/>
  <c r="AF20" i="4"/>
  <c r="AF20" i="2" s="1"/>
  <c r="AH63" i="3"/>
  <c r="AJ63" i="3"/>
  <c r="R173" i="9"/>
  <c r="N193" i="9"/>
  <c r="O195" i="9"/>
  <c r="AD20" i="4"/>
  <c r="AF117" i="3"/>
  <c r="AG64" i="3"/>
  <c r="Z63" i="2"/>
  <c r="AF140" i="4"/>
  <c r="AF35" i="2"/>
  <c r="AG35" i="4"/>
  <c r="AF140" i="2" l="1"/>
  <c r="AG35" i="2"/>
  <c r="AH21" i="2"/>
  <c r="AJ21" i="2"/>
  <c r="AF137" i="4"/>
  <c r="AF36" i="4"/>
  <c r="AF33" i="2"/>
  <c r="AG33" i="4"/>
  <c r="Z64" i="2"/>
  <c r="AH64" i="3"/>
  <c r="AJ64" i="3"/>
  <c r="AD20" i="2"/>
  <c r="AD37" i="2" s="1"/>
  <c r="AD63" i="2" s="1"/>
  <c r="AD64" i="2" s="1"/>
  <c r="AD37" i="4"/>
  <c r="AD63" i="4" s="1"/>
  <c r="AD64" i="4" s="1"/>
  <c r="AD117" i="4" s="1"/>
  <c r="AD132" i="4" s="1"/>
  <c r="N195" i="9"/>
  <c r="R195" i="9" s="1"/>
  <c r="AC20" i="4"/>
  <c r="R193" i="9"/>
  <c r="AE20" i="2"/>
  <c r="AE37" i="2" s="1"/>
  <c r="AE63" i="2" s="1"/>
  <c r="AE64" i="2" s="1"/>
  <c r="AE37" i="4"/>
  <c r="AE63" i="4" s="1"/>
  <c r="AE64" i="4" s="1"/>
  <c r="AE117" i="4" s="1"/>
  <c r="AE132" i="4" s="1"/>
  <c r="AF139" i="4"/>
  <c r="AF34" i="2"/>
  <c r="AG34" i="4"/>
  <c r="Q149" i="9"/>
  <c r="R149" i="9" s="1"/>
  <c r="Q152" i="9"/>
  <c r="R147" i="9"/>
  <c r="B215" i="9"/>
  <c r="Z117" i="4"/>
  <c r="AF132" i="3"/>
  <c r="AG132" i="3" s="1"/>
  <c r="AG117" i="3"/>
  <c r="AG140" i="4"/>
  <c r="AH35" i="4"/>
  <c r="AJ35" i="4"/>
  <c r="AJ21" i="4"/>
  <c r="AH21" i="4"/>
  <c r="AF142" i="4" l="1"/>
  <c r="B212" i="9"/>
  <c r="B213" i="9" s="1"/>
  <c r="B238" i="9" s="1"/>
  <c r="R196" i="9"/>
  <c r="R197" i="9"/>
  <c r="B236" i="9"/>
  <c r="B202" i="9"/>
  <c r="AG137" i="4"/>
  <c r="AH33" i="4"/>
  <c r="AJ33" i="4"/>
  <c r="AJ117" i="3"/>
  <c r="AH117" i="3"/>
  <c r="AH34" i="4"/>
  <c r="AG139" i="4"/>
  <c r="AJ34" i="4"/>
  <c r="AF137" i="2"/>
  <c r="AF36" i="2"/>
  <c r="AG33" i="2"/>
  <c r="AJ132" i="3"/>
  <c r="AH132" i="3"/>
  <c r="AF139" i="2"/>
  <c r="AG34" i="2"/>
  <c r="AD117" i="2"/>
  <c r="AD132" i="2" s="1"/>
  <c r="AD133" i="2" s="1"/>
  <c r="AD65" i="2"/>
  <c r="AF37" i="4"/>
  <c r="AF63" i="4" s="1"/>
  <c r="AF64" i="4" s="1"/>
  <c r="AF117" i="4" s="1"/>
  <c r="AF132" i="4" s="1"/>
  <c r="AG36" i="4"/>
  <c r="Z132" i="4"/>
  <c r="AE117" i="2"/>
  <c r="AE132" i="2" s="1"/>
  <c r="AE133" i="2" s="1"/>
  <c r="AE65" i="2"/>
  <c r="Q156" i="9"/>
  <c r="Q160" i="9"/>
  <c r="B204" i="9" s="1"/>
  <c r="B239" i="9" s="1"/>
  <c r="AC20" i="2"/>
  <c r="AC37" i="4"/>
  <c r="AG20" i="4"/>
  <c r="Z117" i="2"/>
  <c r="Z65" i="2"/>
  <c r="AG140" i="2"/>
  <c r="AH35" i="2"/>
  <c r="AJ35" i="2"/>
  <c r="AG142" i="4" l="1"/>
  <c r="AC63" i="4"/>
  <c r="AG37" i="4"/>
  <c r="AG137" i="2"/>
  <c r="AH33" i="2"/>
  <c r="AJ33" i="2"/>
  <c r="AF141" i="2"/>
  <c r="B206" i="9"/>
  <c r="AG139" i="2"/>
  <c r="AH34" i="2"/>
  <c r="AJ34" i="2"/>
  <c r="AH36" i="4"/>
  <c r="AJ36" i="4"/>
  <c r="AC37" i="2"/>
  <c r="AG20" i="2"/>
  <c r="AF37" i="2"/>
  <c r="AF63" i="2" s="1"/>
  <c r="AF64" i="2" s="1"/>
  <c r="AG36" i="2"/>
  <c r="Z132" i="2"/>
  <c r="AH20" i="4"/>
  <c r="AJ20" i="4"/>
  <c r="AG141" i="2" l="1"/>
  <c r="AH36" i="2"/>
  <c r="AJ36" i="2"/>
  <c r="AF117" i="2"/>
  <c r="AF132" i="2" s="1"/>
  <c r="AF133" i="2" s="1"/>
  <c r="AF65" i="2"/>
  <c r="AC63" i="2"/>
  <c r="AG37" i="2"/>
  <c r="AH37" i="4"/>
  <c r="AJ37" i="4"/>
  <c r="AH20" i="2"/>
  <c r="AJ20" i="2"/>
  <c r="D23" i="1"/>
  <c r="F23" i="1"/>
  <c r="E23" i="1"/>
  <c r="Z133" i="2"/>
  <c r="AC64" i="4"/>
  <c r="AG63" i="4"/>
  <c r="AC117" i="4" l="1"/>
  <c r="AG64" i="4"/>
  <c r="AH37" i="2"/>
  <c r="AJ37" i="2"/>
  <c r="AC64" i="2"/>
  <c r="AG63" i="2"/>
  <c r="AH63" i="4"/>
  <c r="AJ63" i="4"/>
  <c r="AC117" i="2" l="1"/>
  <c r="AC65" i="2"/>
  <c r="AG64" i="2"/>
  <c r="AH63" i="2"/>
  <c r="E22" i="1"/>
  <c r="D22" i="1"/>
  <c r="AJ63" i="2"/>
  <c r="F22" i="1"/>
  <c r="AJ64" i="4"/>
  <c r="AH64" i="4"/>
  <c r="AC132" i="4"/>
  <c r="AG132" i="4" s="1"/>
  <c r="AG117" i="4"/>
  <c r="AH117" i="4" l="1"/>
  <c r="AJ117" i="4"/>
  <c r="D24" i="1"/>
  <c r="AG65" i="2"/>
  <c r="E24" i="1"/>
  <c r="AH64" i="2"/>
  <c r="AJ64" i="2"/>
  <c r="F24" i="1"/>
  <c r="AJ132" i="4"/>
  <c r="AH132" i="4"/>
  <c r="AC132" i="2"/>
  <c r="AC133" i="2" l="1"/>
  <c r="U116" i="5"/>
  <c r="U117" i="5" s="1"/>
  <c r="AG106" i="5"/>
  <c r="AH106" i="5" s="1"/>
  <c r="U106" i="2"/>
  <c r="U116" i="2" s="1"/>
  <c r="U132" i="5" l="1"/>
  <c r="AG132" i="5" s="1"/>
  <c r="AG117" i="5"/>
  <c r="AJ117" i="5" s="1"/>
  <c r="AG116" i="5"/>
  <c r="AJ106" i="5"/>
  <c r="AH132" i="5"/>
  <c r="AJ132" i="5"/>
  <c r="AG116" i="2"/>
  <c r="U117" i="2"/>
  <c r="AG106" i="2"/>
  <c r="AH116" i="5" l="1"/>
  <c r="AJ116" i="5"/>
  <c r="AH117" i="5"/>
  <c r="AJ106" i="2"/>
  <c r="AH106" i="2"/>
  <c r="AG117" i="2"/>
  <c r="U132" i="2"/>
  <c r="E25" i="1"/>
  <c r="AH116" i="2"/>
  <c r="AJ116" i="2"/>
  <c r="D25" i="1"/>
  <c r="F25" i="1"/>
  <c r="AG132" i="2" l="1"/>
  <c r="U133" i="2"/>
  <c r="D26" i="1"/>
  <c r="E26" i="1"/>
  <c r="AH117" i="2"/>
  <c r="AJ117" i="2"/>
  <c r="F26" i="1"/>
  <c r="E28" i="1" l="1"/>
  <c r="F28" i="1"/>
  <c r="D28" i="1"/>
  <c r="AH132" i="2"/>
  <c r="AJ132"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A1" authorId="0" shapeId="0" xr:uid="{00000000-0006-0000-0700-00000100000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Min is 1 based out of HQ. We already have 1 in MX (contractor). Need to confirm how to classify in outlook. I am reflecting this as active HC=2
</t>
        </r>
      </text>
    </comment>
    <comment ref="A2" authorId="0" shapeId="0" xr:uid="{00000000-0006-0000-0700-000002000000}">
      <text>
        <r>
          <rPr>
            <sz val="10"/>
            <rFont val="Arial"/>
            <family val="2"/>
          </rPr>
          <t>v3 relabel: source label was 'Bookings, deployments and production by month (base case). Dollars in $000s. Sep–Dec 26 = remaining 2026 (existing + for'. The values are whole dollars, not thousands (e.g. R13 total bookings 29,452,766; R29 CapEx 32,410,900). See 02-build_notes_v3.md I-30.</t>
        </r>
      </text>
    </comment>
    <comment ref="A7" authorId="0" shapeId="0" xr:uid="{00000000-0006-0000-0700-000003000000}">
      <text>
        <r>
          <rPr>
            <sz val="10"/>
            <rFont val="Arial"/>
            <family val="2"/>
          </rPr>
          <t>v3 relabel: source label was 'New logos – bookings ($000s)'. The values are whole dollars, not thousands (e.g. R13 total bookings 29,452,766; R29 CapEx 32,410,900). See 02-build_notes_v3.md I-30.</t>
        </r>
      </text>
    </comment>
    <comment ref="A9" authorId="0" shapeId="0" xr:uid="{00000000-0006-0000-0700-000004000000}">
      <text>
        <r>
          <rPr>
            <sz val="10"/>
            <rFont val="Arial"/>
            <family val="2"/>
          </rPr>
          <t>v3 relabel: source label was 'Expansion – bookings ($000s)'. The values are whole dollars, not thousands (e.g. R13 total bookings 29,452,766; R29 CapEx 32,410,900). See 02-build_notes_v3.md I-30.</t>
        </r>
      </text>
    </comment>
    <comment ref="A11" authorId="0" shapeId="0" xr:uid="{00000000-0006-0000-0700-000005000000}">
      <text>
        <r>
          <rPr>
            <sz val="10"/>
            <rFont val="Arial"/>
            <family val="2"/>
          </rPr>
          <t>v3 relabel: source label was 'Existing &amp; forecast contracts – bookings ($000s)'. The values are whole dollars, not thousands (e.g. R13 total bookings 29,452,766; R29 CapEx 32,410,900). See 02-build_notes_v3.md I-30.</t>
        </r>
      </text>
    </comment>
    <comment ref="A13" authorId="0" shapeId="0" xr:uid="{00000000-0006-0000-0700-000006000000}">
      <text>
        <r>
          <rPr>
            <sz val="10"/>
            <rFont val="Arial"/>
            <family val="2"/>
          </rPr>
          <t>v3 relabel: source label was 'Total bookings ($000s)'. The values are whole dollars, not thousands (e.g. R13 total bookings 29,452,766; R29 CapEx 32,410,900). See 02-build_notes_v3.md I-30.</t>
        </r>
      </text>
    </comment>
    <comment ref="A29" authorId="0" shapeId="0" xr:uid="{00000000-0006-0000-0700-000007000000}">
      <text>
        <r>
          <rPr>
            <sz val="10"/>
            <rFont val="Arial"/>
            <family val="2"/>
          </rPr>
          <t>v3 relabel: source label was 'Production CapEx ($000s)'. The values are whole dollars, not thousands (e.g. R13 total bookings 29,452,766; R29 CapEx 32,410,900). See 02-build_notes_v3.md I-30.</t>
        </r>
      </text>
    </comment>
    <comment ref="A30" authorId="0" shapeId="0" xr:uid="{00000000-0006-0000-0700-000008000000}">
      <text>
        <r>
          <rPr>
            <sz val="10"/>
            <rFont val="Arial"/>
            <family val="2"/>
          </rPr>
          <t>v3 relabel: source label was 'Deployment freight – expensed ($000s)'. The values are whole dollars, not thousands (e.g. R13 total bookings 29,452,766; R29 CapEx 32,410,900). See 02-build_notes_v3.md I-30.</t>
        </r>
      </text>
    </comment>
    <comment ref="A35" authorId="0" shapeId="0" xr:uid="{00000000-0006-0000-0700-000009000000}">
      <text>
        <r>
          <rPr>
            <sz val="10"/>
            <rFont val="Arial"/>
            <family val="2"/>
          </rPr>
          <t>v3 relabel: source label was 'CapEx for 2028 go-lives – estimate ($000s)'. The values are whole dollars, not thousands (e.g. R13 total bookings 29,452,766; R29 CapEx 32,410,900). See 02-build_notes_v3.md I-30.</t>
        </r>
      </text>
    </comment>
    <comment ref="A38" authorId="0" shapeId="0" xr:uid="{00000000-0006-0000-0700-00000A000000}">
      <text>
        <r>
          <rPr>
            <sz val="10"/>
            <rFont val="Arial"/>
            <family val="2"/>
          </rPr>
          <t>v3 relabel: source label was 'CARR – end of period ($000s)'. The values are whole dollars, not thousands (e.g. R13 total bookings 29,452,766; R29 CapEx 32,410,900). See 02-build_notes_v3.md I-30.</t>
        </r>
      </text>
    </comment>
    <comment ref="A39" authorId="0" shapeId="0" xr:uid="{00000000-0006-0000-0700-00000B000000}">
      <text>
        <r>
          <rPr>
            <sz val="10"/>
            <rFont val="Arial"/>
            <family val="2"/>
          </rPr>
          <t>v3 relabel: source label was 'ARR – end of period ($000s)'. The values are whole dollars, not thousands (e.g. R13 total bookings 29,452,766; R29 CapEx 32,410,900). See 02-build_notes_v3.md I-30.</t>
        </r>
      </text>
    </comment>
    <comment ref="A40" authorId="0" shapeId="0" xr:uid="{00000000-0006-0000-0700-00000C000000}">
      <text>
        <r>
          <rPr>
            <sz val="10"/>
            <rFont val="Arial"/>
            <family val="2"/>
          </rPr>
          <t>v3 relabel: source label was 'Recognized revenue ($000s)'. The values are whole dollars, not thousands (e.g. R13 total bookings 29,452,766; R29 CapEx 32,410,900). See 02-build_notes_v3.md I-30.</t>
        </r>
      </text>
    </comment>
    <comment ref="A41" authorId="0" shapeId="0" xr:uid="{00000000-0006-0000-0700-00000D000000}">
      <text>
        <r>
          <rPr>
            <sz val="10"/>
            <rFont val="Arial"/>
            <family val="2"/>
          </rPr>
          <t>v3 relabel: source label was 'Billings ($000s)'. The values are whole dollars, not thousands (e.g. R13 total bookings 29,452,766; R29 CapEx 32,410,900). See 02-build_notes_v3.md I-30.</t>
        </r>
      </text>
    </comment>
    <comment ref="A42" authorId="0" shapeId="0" xr:uid="{00000000-0006-0000-0700-00000E000000}">
      <text>
        <r>
          <rPr>
            <sz val="10"/>
            <rFont val="Arial"/>
            <family val="2"/>
          </rPr>
          <t>v3 relabel: source label was 'Deferred revenue – end of period ($000s)'. The values are whole dollars, not thousands (e.g. R13 total bookings 29,452,766; R29 CapEx 32,410,900). See 02-build_notes_v3.md I-30.</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B10" authorId="0" shapeId="0" xr:uid="{00000000-0006-0000-0900-00000100000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Lead time looks forward on DeploySum row 54 (Sep-26–Dec-27 only). Dec-27 hires for Jan-28 go-lives aren't captured unless the horizon is extended.
</t>
        </r>
      </text>
    </comment>
    <comment ref="M11" authorId="0" shapeId="0" xr:uid="{00000000-0006-0000-0900-00000500000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Placeholder. Floater techs cover site techs' vacation, sick days and turnover gaps. Typical range 1 per 8–12 site techs. Floaters use the tech salary, taxes, benefits and new-hire cost (B6:B9).
Reply:
	Travel (Regional/Master) Tech - based out of HQ. Flex for training, onboarding, demo support, temp coverage.
</t>
        </r>
      </text>
    </comment>
    <comment ref="B12" authorId="0" shapeId="0" xr:uid="{00000000-0006-0000-0900-00000200000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Placeholder. Share of expansion deployments (DeploySum row 57) that are new customer locations needing a dedicated tech. Expansions at existing locations use the site's current tech.
</t>
        </r>
      </text>
    </comment>
    <comment ref="M14" authorId="0" shapeId="0" xr:uid="{00000000-0006-0000-0900-00000600000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Yes = staff floaters at 1 per L11 site techs (min L12). No = zero floaters (incl. current floaters in L13) – no field absence coverage is costed.
</t>
        </r>
      </text>
    </comment>
    <comment ref="B15" authorId="0" shapeId="0" xr:uid="{00000000-0006-0000-0900-00000300000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Default = Oct–Dec 2027 average new-logo go-lives (DeploySum row 54), rounded. Used for hires needed after the DeploySum horizon (Dec-27 hires for Jan-28 go-lives with a 1-month lead time). Overwrite with a number if you have a 2028 forecast.
</t>
        </r>
      </text>
    </comment>
    <comment ref="B16" authorId="0" shapeId="0" xr:uid="{00000000-0006-0000-0900-00000400000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Default = Oct–Dec 2027 average expansion go-lives (DeploySum row 57), rounded. The new-location % (B12) is still applied. Overwrite with a number if you have a 2028 forecast.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M7" authorId="0" shapeId="0" xr:uid="{00000000-0006-0000-0A00-00000400000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Placeholder. Covers recruiting, onboarding, training, PPE &amp; ramp-up productivity loss; typical manufacturing ~$3–5K/hire. Charged on headcount increases only.
</t>
        </r>
      </text>
    </comment>
    <comment ref="B9" authorId="0" shapeId="0" xr:uid="{00000000-0006-0000-0A00-00000200000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Placeholder – set to Sep-26 required crew so Sep shows no hiring. Replace with actual current headcount. Hires = increases above this level.
</t>
        </r>
      </text>
    </comment>
    <comment ref="M9" authorId="0" shapeId="0" xr:uid="{00000000-0006-0000-0A00-00000500000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Employees hired in the N months before the raise month don't get the raise (e.g., 6 = Apr–Sep 2027 hires excluded from the Oct-27 raise). Eligible headcount = headcount as of the month before that window.
</t>
        </r>
      </text>
    </comment>
    <comment ref="B16" authorId="0" shapeId="0" xr:uid="{00000000-0006-0000-0A00-00000300000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Base crew needed at the 2/wk minimum tier (input). Independent of current staff (B9) – current staff only reduces hiring. Each step up adds C16:O16.
</t>
        </r>
      </text>
    </comment>
    <comment ref="A33" authorId="0" shapeId="0" xr:uid="{00000000-0006-0000-0A00-00000100000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Placeholder seasonal factors (5–8%). Benchmark: BLS 2023 private-sector absence rate 3.0% (1.6% of hours lost) for unplanned absence, plus ~4–6% for planned vacation/PTO. Source: BLS CPS Table 47, https://www.bls.gov/cps/data/aa2023/cpsaat47.pdf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B12" authorId="0" shapeId="0" xr:uid="{00000000-0006-0000-0B00-00000100000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CONFIRM: how should the MeLi contract supervisor be handled? Currently costed in 5310 at the CXC supervisor rate ($8,704/month) and excluded from the 21 all-in techs. Fld Ops Payroll shows 0 current supervisors.
</t>
        </r>
      </text>
    </comment>
    <comment ref="B30" authorId="0" shapeId="0" xr:uid="{00000000-0006-0000-0B00-00000200000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CONFIRM: where should the MeLi contractors map? This tab costs them in 5310 (CXC EOR); Fld Ops Payroll includes them in the 21 all-in techs costed as employees (5510).
</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B28" authorId="0" shapeId="0" xr:uid="{00000000-0006-0000-0C00-000001000000}">
      <text>
        <r>
          <rPr>
            <sz val="10"/>
            <rFont val="Arial"/>
            <family val="2"/>
          </rPr>
          <t>Linked to the FE tab in this workbook (rows 30, 31, 74, 75, 49, 50; columns B:J). Sep-26 is forecast.</t>
        </r>
      </text>
    </comment>
    <comment ref="E85" authorId="0" shapeId="0" xr:uid="{00000000-0006-0000-0C00-000002000000}">
      <text>
        <r>
          <rPr>
            <sz val="10"/>
            <rFont val="Arial"/>
            <family val="2"/>
          </rPr>
          <t>Linked to the FE tab: column N (2026 actual + forecast) and column AG (FY2027).</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Kent Turner</author>
  </authors>
  <commentList>
    <comment ref="D10" authorId="0" shapeId="0" xr:uid="{74A64B50-3B6B-4514-9866-951D6640B59B}">
      <text>
        <r>
          <rPr>
            <sz val="11"/>
            <color indexed="81"/>
            <rFont val="Tahoma"/>
            <family val="2"/>
          </rPr>
          <t xml:space="preserve">Kent Turner:
</t>
        </r>
        <r>
          <rPr>
            <b/>
            <sz val="11"/>
            <color indexed="81"/>
            <rFont val="Tahoma"/>
            <family val="2"/>
          </rPr>
          <t xml:space="preserve">Salaries as of October 1, 2026
</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Kent Turner</author>
  </authors>
  <commentList>
    <comment ref="D10" authorId="0" shapeId="0" xr:uid="{ACD287C7-131E-4D75-9338-80965342B17D}">
      <text>
        <r>
          <rPr>
            <sz val="11"/>
            <color indexed="81"/>
            <rFont val="Tahoma"/>
            <family val="2"/>
          </rPr>
          <t xml:space="preserve">Kent Turner:
</t>
        </r>
        <r>
          <rPr>
            <b/>
            <sz val="11"/>
            <color indexed="81"/>
            <rFont val="Tahoma"/>
            <family val="2"/>
          </rPr>
          <t xml:space="preserve">Salaries as of October 1, 2026
</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Kent Turner</author>
  </authors>
  <commentList>
    <comment ref="D10" authorId="0" shapeId="0" xr:uid="{7CEB30A8-33F1-4608-BA7B-137218BD6EE0}">
      <text>
        <r>
          <rPr>
            <sz val="11"/>
            <color indexed="81"/>
            <rFont val="Tahoma"/>
            <family val="2"/>
          </rPr>
          <t xml:space="preserve">Kent Turner:
</t>
        </r>
        <r>
          <rPr>
            <b/>
            <sz val="11"/>
            <color indexed="81"/>
            <rFont val="Tahoma"/>
            <family val="2"/>
          </rPr>
          <t xml:space="preserve">Salaries as of October 1, 2026
</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Kent Turner</author>
  </authors>
  <commentList>
    <comment ref="D10" authorId="0" shapeId="0" xr:uid="{14CC315E-4EBF-4B91-A905-54F594FD019E}">
      <text>
        <r>
          <rPr>
            <sz val="11"/>
            <color indexed="81"/>
            <rFont val="Tahoma"/>
            <family val="2"/>
          </rPr>
          <t xml:space="preserve">Kent Turner:
</t>
        </r>
        <r>
          <rPr>
            <b/>
            <sz val="11"/>
            <color indexed="81"/>
            <rFont val="Tahoma"/>
            <family val="2"/>
          </rPr>
          <t xml:space="preserve">Salaries as of October 1, 2026
</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Kent Turner</author>
  </authors>
  <commentList>
    <comment ref="D10" authorId="0" shapeId="0" xr:uid="{EAAB4692-4626-45FB-9268-96889F8976E4}">
      <text>
        <r>
          <rPr>
            <sz val="11"/>
            <color indexed="81"/>
            <rFont val="Tahoma"/>
            <family val="2"/>
          </rPr>
          <t xml:space="preserve">Kent Turner:
</t>
        </r>
        <r>
          <rPr>
            <b/>
            <sz val="11"/>
            <color indexed="81"/>
            <rFont val="Tahoma"/>
            <family val="2"/>
          </rPr>
          <t xml:space="preserve">Salaries as of October 1, 2026
</t>
        </r>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Kent Turner</author>
  </authors>
  <commentList>
    <comment ref="Z65" authorId="0" shapeId="0" xr:uid="{AC955586-52C4-459B-82F3-4A7199A75ECD}">
      <text>
        <r>
          <rPr>
            <b/>
            <sz val="9"/>
            <color indexed="81"/>
            <rFont val="Tahoma"/>
            <family val="2"/>
          </rPr>
          <t>Kent Turner:</t>
        </r>
        <r>
          <rPr>
            <sz val="9"/>
            <color indexed="81"/>
            <rFont val="Tahoma"/>
            <family val="2"/>
          </rPr>
          <t xml:space="preserve">
Ending headcount at Dec-2027 (point in time, not a sum of months).</t>
        </r>
      </text>
    </comment>
  </commentLi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
  </authors>
  <commentList>
    <comment ref="B54" authorId="0" shapeId="0" xr:uid="{00000000-0006-0000-1300-000004000000}">
      <text>
        <r>
          <rPr>
            <sz val="11"/>
            <color theme="1"/>
            <rFont val="Calibri"/>
            <charset val="1"/>
          </rPr>
          <t>Source: Warehouse Team 2027 Pay Budget, Headcount 2027 tab, cell M13 (2027 base pay total), read Oct 7, 2026. https://docs.google.com/spreadsheets/d/1it7-4qkjEMHpZxHgKe43erQYtZns8sw7pHEkIi_-S1w/edit</t>
        </r>
      </text>
    </comment>
    <comment ref="B55" authorId="0" shapeId="0" xr:uid="{00000000-0006-0000-1300-000003000000}">
      <text>
        <r>
          <rPr>
            <sz val="11"/>
            <color theme="1"/>
            <rFont val="Calibri"/>
            <charset val="1"/>
          </rPr>
          <t>Source: Warehouse Team 2027 Pay Budget, Headcount 2027 tab, LOG-02 2027 base pay, read Oct 7, 2026.</t>
        </r>
      </text>
    </comment>
    <comment ref="B56" authorId="0" shapeId="0" xr:uid="{00000000-0006-0000-1300-000002000000}">
      <text>
        <r>
          <rPr>
            <sz val="11"/>
            <color theme="1"/>
            <rFont val="Calibri"/>
            <charset val="1"/>
          </rPr>
          <t>Source: Warehouse Team 2027 Pay Budget, Headcount 2027 tab, MH-05 2027 base pay (10 months at $22/hr), read Oct 7, 2026.</t>
        </r>
      </text>
    </comment>
    <comment ref="B57" authorId="0" shapeId="0" xr:uid="{00000000-0006-0000-1300-000001000000}">
      <text>
        <r>
          <rPr>
            <sz val="11"/>
            <color theme="1"/>
            <rFont val="Calibri"/>
            <charset val="1"/>
          </rPr>
          <t>Source: Warehouse Team 2027 Pay Budget, Headcount 2027 tab, MH-02 to MH-06 hourly rate, read Oct 7, 2026.</t>
        </r>
      </text>
    </comment>
  </commentList>
</comments>
</file>

<file path=xl/sharedStrings.xml><?xml version="1.0" encoding="utf-8"?>
<sst xmlns="http://schemas.openxmlformats.org/spreadsheetml/2006/main" count="5990" uniqueCount="3228">
  <si>
    <t>Source</t>
  </si>
  <si>
    <t>Line</t>
  </si>
  <si>
    <t>COGS</t>
  </si>
  <si>
    <t>Gross Profit</t>
  </si>
  <si>
    <t>Net Income</t>
  </si>
  <si>
    <t>Assumptions register</t>
  </si>
  <si>
    <t>ID</t>
  </si>
  <si>
    <t>Assumption</t>
  </si>
  <si>
    <t>Value / effect</t>
  </si>
  <si>
    <t>Where</t>
  </si>
  <si>
    <t>A-01</t>
  </si>
  <si>
    <t>2027 revenue = DeploySum recognized revenue Jan-Dec 27</t>
  </si>
  <si>
    <t>15,563,646</t>
  </si>
  <si>
    <t>PO!U12:AF12 &lt;- DeploySum!F40:Q40</t>
  </si>
  <si>
    <t>DeploySum 9/30/26 (row 39 in that file)</t>
  </si>
  <si>
    <t>A-02</t>
  </si>
  <si>
    <t>All 2027 revenue maps to 4100 Subscription/Platform Fees</t>
  </si>
  <si>
    <t>4100 = 100%</t>
  </si>
  <si>
    <t>PO row 12</t>
  </si>
  <si>
    <t>orchestrator assumption (brief v3)</t>
  </si>
  <si>
    <t>A-03</t>
  </si>
  <si>
    <t>4500 Implementation and 4900 One-Time revenue stay 0 in 2027</t>
  </si>
  <si>
    <t>0</t>
  </si>
  <si>
    <t>PO rows 13, 15 (unchanged)</t>
  </si>
  <si>
    <t>orchestrator assumption (brief v3: source does not split them)</t>
  </si>
  <si>
    <t>A-04</t>
  </si>
  <si>
    <t>Straight-line depreciation, no salvage</t>
  </si>
  <si>
    <t>salvage 0%</t>
  </si>
  <si>
    <t>'Depreciation Schedule'!B12</t>
  </si>
  <si>
    <t>user-confirmed 2026-10-09</t>
  </si>
  <si>
    <t>A-05</t>
  </si>
  <si>
    <t>SlipLift useful life</t>
  </si>
  <si>
    <t>84 months</t>
  </si>
  <si>
    <t>'Depreciation Schedule'!B9</t>
  </si>
  <si>
    <t>A-06</t>
  </si>
  <si>
    <t>SlipTray useful life</t>
  </si>
  <si>
    <t>120 months</t>
  </si>
  <si>
    <t>'Depreciation Schedule'!B10</t>
  </si>
  <si>
    <t>A-07</t>
  </si>
  <si>
    <t>SlipLift unit cost</t>
  </si>
  <si>
    <t>65,000</t>
  </si>
  <si>
    <t>'Depreciation Schedule'!B6</t>
  </si>
  <si>
    <t>source: DeploySum!A46 note 3</t>
  </si>
  <si>
    <t>A-08</t>
  </si>
  <si>
    <t>SlipTray unit cost</t>
  </si>
  <si>
    <t>8,000</t>
  </si>
  <si>
    <t>'Depreciation Schedule'!B8</t>
  </si>
  <si>
    <t>A-09</t>
  </si>
  <si>
    <t>SlipLift peripherals cost per lift</t>
  </si>
  <si>
    <t>4,137.50</t>
  </si>
  <si>
    <t>'Depreciation Schedule'!B7 (formula)</t>
  </si>
  <si>
    <t>source: derived from DeploySum R29/R24/R25; reconciles every month (note shows $4,138 rounded)</t>
  </si>
  <si>
    <t>A-10</t>
  </si>
  <si>
    <t>Peripherals life = SlipLift life</t>
  </si>
  <si>
    <t>'Depreciation Schedule'!B11</t>
  </si>
  <si>
    <t>builder assumption (I-33)</t>
  </si>
  <si>
    <t>A-11</t>
  </si>
  <si>
    <t>Peripherals GL</t>
  </si>
  <si>
    <t>5020 Robot Peripherals</t>
  </si>
  <si>
    <t>'Depreciation Schedule'!B16</t>
  </si>
  <si>
    <t>builder assumption (I-33); alternative 5011</t>
  </si>
  <si>
    <t>A-12</t>
  </si>
  <si>
    <t>SlipLift GL</t>
  </si>
  <si>
    <t>5011 SlipLift Depreciation</t>
  </si>
  <si>
    <t>'Depreciation Schedule'!B14</t>
  </si>
  <si>
    <t>user-confirmed (handoff)</t>
  </si>
  <si>
    <t>A-13</t>
  </si>
  <si>
    <t>SlipTray GL</t>
  </si>
  <si>
    <t>5012 SlipCarrier Depreciation</t>
  </si>
  <si>
    <t>'Depreciation Schedule'!B15</t>
  </si>
  <si>
    <t>user-confirmed 2026-10-09 ('Trays = carriers')</t>
  </si>
  <si>
    <t>A-14</t>
  </si>
  <si>
    <t>In-service = go-live month (DeploySum rows 19/20); full month of depreciation in that month</t>
  </si>
  <si>
    <t>'Depreciation Schedule'!B13</t>
  </si>
  <si>
    <t>brief v3 convention (orchestrator; labelled; user may change)</t>
  </si>
  <si>
    <t>A-15</t>
  </si>
  <si>
    <t>CapEx 9,446,375 excluded</t>
  </si>
  <si>
    <t>'Depreciation Schedule' section 7</t>
  </si>
  <si>
    <t>follows A-14 (not in service)</t>
  </si>
  <si>
    <t>A-16</t>
  </si>
  <si>
    <t>Existing fleet = PO Dec-26 monthly run rate</t>
  </si>
  <si>
    <t>159,270.72/month</t>
  </si>
  <si>
    <t>'Depreciation Schedule'!B21:B24 = PO!M19:M22</t>
  </si>
  <si>
    <t>orchestrator instruction (handoff)</t>
  </si>
  <si>
    <t>A-17</t>
  </si>
  <si>
    <t>Existing run rates stay flat all of 2027 (no end-of-life, retirement or disposal)</t>
  </si>
  <si>
    <t>'Depreciation Schedule' rows 33-36</t>
  </si>
  <si>
    <t>builder assumption: no asset register in the files (I-32)</t>
  </si>
  <si>
    <t>A-18</t>
  </si>
  <si>
    <t>'Depreciation Schedule'!B17, section 5</t>
  </si>
  <si>
    <t>A-19</t>
  </si>
  <si>
    <t>SlipBot 5010 continues at the Dec-26 run rate; no new SlipBots</t>
  </si>
  <si>
    <t>1,353,574</t>
  </si>
  <si>
    <t>'Depreciation Schedule'!B21</t>
  </si>
  <si>
    <t>A-20</t>
  </si>
  <si>
    <t>'$000s' labels on DeploySum hold dollars; relabelled to '$' with comments</t>
  </si>
  <si>
    <t>13 labels</t>
  </si>
  <si>
    <t>DeploySum col A</t>
  </si>
  <si>
    <t>orchestrator instruction; evidence in I-30</t>
  </si>
  <si>
    <t>A-21</t>
  </si>
  <si>
    <t>ARR row (39) kept empty to keep the SD row map</t>
  </si>
  <si>
    <t>no data</t>
  </si>
  <si>
    <t>DeploySum row 39</t>
  </si>
  <si>
    <t>brief v2 item 1</t>
  </si>
  <si>
    <t>Sev</t>
  </si>
  <si>
    <t>Location</t>
  </si>
  <si>
    <t>Finding</t>
  </si>
  <si>
    <t>Evidence</t>
  </si>
  <si>
    <t>2027 impact</t>
  </si>
  <si>
    <t>Basis</t>
  </si>
  <si>
    <t>Recommended action</t>
  </si>
  <si>
    <t>I-01</t>
  </si>
  <si>
    <t>MED</t>
  </si>
  <si>
    <t>PO!U12:AF12; PO!R12; PO!U13:AF13; PO!U15:AF15; DeploySum!F40:Q40</t>
  </si>
  <si>
    <t>Resolved by assumption in v3. 2027 revenue is now budgeted: PO!U12:AF12 = DeploySum!F40:Q40 (recognized revenue Jan-Dec 27; row 39 in the 9/30/26 file), all to 4100 Subscription/Platform Fees (orchestrator assumption). PO!R12 set to 'Manual'. Still open: 4500 Implementation Fees and 4900 One-Time Revenue stay 0 in 2027, and the source does not say whether recognized revenue includes them.</t>
  </si>
  <si>
    <t>PO!AG12 = 15,563,645.54; DeploySum FY27 recognized revenue (9/30/26 file R39) = 15,563,645.54; difference (0.00). 2026: 4500 85,861, 4900 975,000. Cross-check Sep-Dec 26: DeploySum recognized revenue 2,527,326 vs PO 4100 forecast (PO!J12:M12) 2,486,929 (difference 40,396), so the 4100 mapping is consistent with how PO forecasts 2026.</t>
  </si>
  <si>
    <t>not determinable (2026 4500+4900 = 1,060,861)</t>
  </si>
  <si>
    <t>impact not determinable; owner confirmation needed</t>
  </si>
  <si>
    <t>Finance/PO owner to confirm the 4100 mapping and whether 2027 implementation or one-time revenue should be budgeted on 4500/4900.</t>
  </si>
  <si>
    <t>I-02</t>
  </si>
  <si>
    <t>HIGH</t>
  </si>
  <si>
    <t>COO and SD owner to review the FO/FE 2027 drivers (headcount, spare parts, deployment freight) before sign-off.</t>
  </si>
  <si>
    <t>I-03</t>
  </si>
  <si>
    <t>LOW</t>
  </si>
  <si>
    <t>DeploySum!A3:R49 (Collation Notes lists the formulas)</t>
  </si>
  <si>
    <t>Resolved in v3. DeploySum rows 3-49 now hold the resolved values from 2027_Sales_Deploy_Prod_to_COO_as_of_093026.xlsx. The 410 cells that link to the external workbook '[1]' are stored as that file's cached values; their formula text is on Collation Notes. The links are still not live (the [1] workbook was not supplied), so the next plan update needs a new resolved export.</t>
  </si>
  <si>
    <t>DeploySum errors: v2 {'#REF!': 463, '#N/A': 35}, v3 none (498 resolved). Every mapped cell B:R equals the 9/30/26 cached value (mismatches: 0). New-file sha256 645e31303dcbbbd6...</t>
  </si>
  <si>
    <t>hygiene</t>
  </si>
  <si>
    <t>Refresh DeploySum from a new resolved export when the plan changes. Keep the row map (ARR row 39 kept).</t>
  </si>
  <si>
    <t>I-04</t>
  </si>
  <si>
    <t>DeploySum!B53:R66; DeploySum!A69:R76 (v3 check block)</t>
  </si>
  <si>
    <t>The deployment-split drivers that feed Fld Ops Payroll, Fld Maint Budget and Fld Eng Budget (rows 53-66) are still typed values. v3 adds a live check: they now tie to the resolved rows 16-21 in every month Sep-26..FY27. So the FO/FE drivers are consistent with the 9/30/26 plan; they are just not linked.</t>
  </si>
  <si>
    <t>16+17 vs 54+57+60: FY 67 vs 67, max monthly diff 0; 18 vs 64: FY 67 vs 67, max monthly diff 0; 19 vs 55+58+61: FY 250 vs 250, max monthly diff 0; 20 vs 56+59+62: FY 1,036 vs 1,036, max monthly diff 0; 21 vs 63: FY 0 vs 0, max monthly diff 0. DeploySum!A76 = 'Tie-out rows 16-21 vs 54-64: OK'.</t>
  </si>
  <si>
    <t>Optional: replace rows 54-64 with formulas (or document the source) so they update with the plan.</t>
  </si>
  <si>
    <t>I-05</t>
  </si>
  <si>
    <t>I-06</t>
  </si>
  <si>
    <t>Fld Maint Budget!B30 (comment); Fld Ops Payroll!B11; FO!AG44; FO!AG52</t>
  </si>
  <si>
    <t>MeLi contractor double count: quantified at $0 in the current cells. The CONFIRM comment on Fld Maint Budget!B30 says Fld Ops Payroll includes MeLi in '21 all-in techs', but Fld Ops Payroll!B11 = 14 ('Current site techs on payroll (Sep-26) - Domestic Only') and Fld Maint Budget!B29 = B30 + Fld Ops Payroll!B11 = 21. So MeLi techs are costed in 5310 only. The comment describes an earlier state and is stale (Fld Maint Budget!A143 records the correction).</t>
  </si>
  <si>
    <t>FO 5310 (FO!AG44 = 575,268) = MeLi techs in role 346,920 + Merida contractors 123,900 + MeLi supervisor 104,448 (Fld Maint Budget rows 70-72 x B10/B11; row 84 = 575,268). FO 5510 current techs: Fld Ops Payroll!F20:Q20 = 14 each month (formula =$B$11); current-tech payroll 2027 1,094,774.</t>
  </si>
  <si>
    <t>impact 0</t>
  </si>
  <si>
    <t>SD owner to confirm and delete the stale CONFIRM comment on Fld Maint Budget!B30.</t>
  </si>
  <si>
    <t>I-07</t>
  </si>
  <si>
    <t>PO!U19:AF22; 'Depreciation Schedule'!A1:S126; COO P&amp;L!AG19:AG22</t>
  </si>
  <si>
    <t>not determinable (component decisions in I-31..I-33)</t>
  </si>
  <si>
    <t>PO owner/Finance to confirm the run-rate approach against the fixed-asset register, and resolve I-31..I-33.</t>
  </si>
  <si>
    <t>I-08</t>
  </si>
  <si>
    <t>PO!U28; PO!Y28; PO!AD28; PO!U38; PO!U42</t>
  </si>
  <si>
    <t>Typed plugs are added onto the driver formula in 2027 month cells (+15,000, +5,000). They are not visible in the method columns R:T.</t>
  </si>
  <si>
    <t>PO!U28 +5,000; PO!Y28 +5,000; PO!AD28 +5,000; PO!U38 +15,000; PO!U42 +15,000. Total plugs 45,000.</t>
  </si>
  <si>
    <t>45,000</t>
  </si>
  <si>
    <t>impact 45,000</t>
  </si>
  <si>
    <t>PO owner to move these amounts into a documented input (column S or a manual row), or remove them.</t>
  </si>
  <si>
    <t>I-09</t>
  </si>
  <si>
    <t>PE!W74:AF74; PE!W76</t>
  </si>
  <si>
    <t>Typed numbers overwrite the driver formula in some 2027 months (manual overrides inside a formula row).</t>
  </si>
  <si>
    <t>PE!W74=1,500, PE!X74=1,500, PE!Y74=2,000, PE!Z74=2,000, PE!AA74=2,500, PE!AB74=2,500, PE!AC74=3,000, PE!AD74=3,000, PE!AE74=3,500, PE!AF74=4,000, PE!W76=300. Total typed 25,800.</t>
  </si>
  <si>
    <t>25,800</t>
  </si>
  <si>
    <t>impact 25,800</t>
  </si>
  <si>
    <t>PE owner to confirm the overrides, or set the row method to Manual.</t>
  </si>
  <si>
    <t>I-10</t>
  </si>
  <si>
    <t>FO!AG58; FO!AG67; FO!AG91; FE!AG91; FO!AG116</t>
  </si>
  <si>
    <t>FO/FE lines with material 2026 spend have 2027 = 0, and FO Total Expense (SG&amp;A) is 0 for 2027. Fld Maint Budget!A99 says: 'Not budgeted here: 6100 Travel and 7550 Tools ($0 by design – field travel books to 5050/5360, field tools to 5330); new-hire onboarding (covered by the $2K new-hire cost in Fld Ops Payroll B9). Out of scope: 5920, 7200, 8600.'</t>
  </si>
  <si>
    <t>FO!AG58 5920 - Software - COGS: 2026 119,260 -&gt; 2027 0; FO!AG67 6610 - Salaries and Wages - SG&amp;A: 2026 50,575 -&gt; 2027 0; FO!AG91 7200 - Contractors: 2026 59,734 -&gt; 2027 0; FE!AG91 7200 - Contractors: 2026 154,857 -&gt; 2027 0; FO!N116 217,242 -&gt; AG116 0. 2026 total of these lines 384,425.</t>
  </si>
  <si>
    <t>not determinable (2026 base 384,425)</t>
  </si>
  <si>
    <t>SD owner to confirm whether these costs stop in 2027 or are budgeted elsewhere.</t>
  </si>
  <si>
    <t>I-11</t>
  </si>
  <si>
    <t>COO P&amp;L!AG12; COO P&amp;L!AG52; COO P&amp;L!AG19; COO P&amp;L!AG47 (+ variance table)</t>
  </si>
  <si>
    <t>98 rows have a 2027 budget that differs from 2026 by more than 50% and more than $50k (v3 values; list below).</t>
  </si>
  <si>
    <t>not determinable</t>
  </si>
  <si>
    <t>Each dept owner to comment on their rows in the variance table.</t>
  </si>
  <si>
    <t>I-12</t>
  </si>
  <si>
    <t>Fld Maint Budget!B8; Fld Maint Budget!B78:M78; FO!AG46</t>
  </si>
  <si>
    <t>Site setup kit cost is flagged as a placeholder (Fld Maint Budget!D8: 'PLACEHOLDER – update when the kit list is priced (Spare Parts, Tool Kits, 5S for'). It feeds FO 5330.</t>
  </si>
  <si>
    <t>Fld Maint Budget!B8 = 4,500 $/new site; 'Site setup kits' 2027 (B78:M78) = 274,500. FO!N46 23,121 -&gt; AG46 288,069.</t>
  </si>
  <si>
    <t>not determinable (exposure 274,500)</t>
  </si>
  <si>
    <t>SD owner to price the kit list and replace B8.</t>
  </si>
  <si>
    <t>I-13</t>
  </si>
  <si>
    <t>Fld Ops Payroll!M11; Fld Ops Payroll!B12; Fld Ops Payroll!M14</t>
  </si>
  <si>
    <t>Two Fld Ops Payroll drivers are marked 'Placeholder' in the author's notes: site techs per floater (M11) and the share of expansion go-lives needing a tech (B12). M11 currently has no effect because the floater switch M14 = 'No' (floater payroll 2027 = 0). B12 drives expansion-tech payroll.</t>
  </si>
  <si>
    <t>M11 = 40, B12 = 0.6, M14 = 'No'. Expansion tech payroll 2027 (Fld Ops Payroll!F47:Q47) = 337,514.</t>
  </si>
  <si>
    <t>not determinable (exposure 337,514)</t>
  </si>
  <si>
    <t>SD owner to confirm or replace B12; M11 matters only if M14 is set to Yes.</t>
  </si>
  <si>
    <t>I-14</t>
  </si>
  <si>
    <t>Prod Payroll!M7; Prod Payroll!B9; Prod Payroll!A33; Fld Ops Payroll!B9; Old Draft!B142 (SD, not carried)</t>
  </si>
  <si>
    <t>Fld Ops Payroll!B9 = 2,000; new-hire cost in FO 2027 (Fld Ops Payroll rows 34, 46, 59, 72, F:Q) = 138,000. Old Draft!B142: '7. Onboarding: 10 new hires Jan – Sep. The $2,000 Fld Ops Payroll placeholder (B9) overlaps this line; replace it with the actual cost here '.</t>
  </si>
  <si>
    <t>not determinable (exposure 138,000)</t>
  </si>
  <si>
    <t>SD owner to confirm B9 (and that onboarding is not also budgeted elsewhere).</t>
  </si>
  <si>
    <t>I-15</t>
  </si>
  <si>
    <t>Fld Maint Budget!B12 (comment); Fld Maint Budget!B11; Fld Ops Payroll!H11; Fld Ops Payroll!E12</t>
  </si>
  <si>
    <t>SD owner to confirm and delete the stale comment.</t>
  </si>
  <si>
    <t>I-16</t>
  </si>
  <si>
    <t>Fld Maint T&amp;E Data!M5:M388 (SD, hidden, not carried)</t>
  </si>
  <si>
    <t>101 T&amp;E transactions are flagged 'Reclass needed' = Yes, totalling $27,804.02; booked GL differs from budget GL. 2 are tagged 'AI suggested' and 17 have tag basis 'Assumed'. If FO 2026 actuals were pulled on booked GL, these sit on the wrong 2026 lines; totals are unaffected, and no formula in the output reads this sheet.</t>
  </si>
  <si>
    <t>Top booked-&gt;budget GL pairs: 5050-&gt;5360 x34, 6100-&gt;5360 x16, 5360-&gt;5050 x14, 7550-&gt;5330 x12, 6100-&gt;5050 x8.</t>
  </si>
  <si>
    <t>27,804</t>
  </si>
  <si>
    <t>impact 27,804</t>
  </si>
  <si>
    <t>Finance to post the reclasses (or confirm none are needed).</t>
  </si>
  <si>
    <t>I-17</t>
  </si>
  <si>
    <t>I-18</t>
  </si>
  <si>
    <t>Fld Ops Payroll!B10; Fld Ops Payroll!B15; Fld Ops Payroll!B16</t>
  </si>
  <si>
    <t>The hiring horizon ends at Dec-27 (DeploySum row 54). Hires for Jan-28 go-lives use an Oct-Dec 27 average default rather than a forecast (documented by the author).</t>
  </si>
  <si>
    <t>B10 = 1; B15 = =ROUND(AVERAGE(DeploySum!O54:Q54),0) = 7; B16 = =ROUND(AVERAGE(DeploySum!O57:Q57),0) = 2; cell notes on B10/B15/B16.</t>
  </si>
  <si>
    <t>Overwrite B15/B16 if a 2028 go-live forecast exists.</t>
  </si>
  <si>
    <t>I-19</t>
  </si>
  <si>
    <t>FE!U30:AF75 (rows 30-31, 67-69, 74-75); Fld Eng Budget rows 28-33, 85-91</t>
  </si>
  <si>
    <t>FE and Fld Eng Budget link in both directions: Fld Eng Budget reads FE 2026 columns, and FE 2027 rows read Fld Eng Budget. LibreOffice recalculated with no errors (no cell-level circularity), but the structure is easy to break.</t>
  </si>
  <si>
    <t>Fld Eng Budget has 68 references to FE; FE has 84 references to Fld Eng Budget.</t>
  </si>
  <si>
    <t>Check Fld Eng Budget before editing the FE 2026 columns it reads.</t>
  </si>
  <si>
    <t>I-20</t>
  </si>
  <si>
    <t>SD sheets Prod Payroll, Old Draft, Fld Maint T&amp;E Data (hidden); DeploySum!A41:A42 (hidden rows 41-42)</t>
  </si>
  <si>
    <t>SD has 3 hidden sheets; Prod Payroll is carried and kept hidden, the others are not carried (FO/FE do not depend on them). DeploySum row visibility for rows 3-49 now follows the 9/30/26 file.</t>
  </si>
  <si>
    <t>Hidden in output: ['Prod Payroll']. DeploySum hidden rows v2 [30, 32, 33, 34, 35, 36, 40, 41, 42] -&gt; v3 [41, 42] (rows 30, 32-36 and recognized revenue row 40 are now visible, as in the 9/30/26 file).</t>
  </si>
  <si>
    <t>None, unless reviewers want Old Draft / T&amp;E Data in the pack.</t>
  </si>
  <si>
    <t>I-21</t>
  </si>
  <si>
    <t>Fld Maint T&amp;E Data!Q26 (SD)</t>
  </si>
  <si>
    <t>Old Draft dependence is contained: 1 cell(s) outside Old Draft read it, none in the FO/FE chain, so the output has 0 references to it.</t>
  </si>
  <si>
    <t>SD Fld Maint T&amp;E Data: 1 cell(s) e.g. Q26: ='Old Draft'!B28*'Old Draft'!B23. SD dependency map: Old Draft -&gt; {'Fld Maint T&amp;E Data': 458, 'Fld Ops Payroll': 131, 'DeploySum': 112}.</t>
  </si>
  <si>
    <t>None for the budget. Consider deleting Old Draft once the reference is re-pointed.</t>
  </si>
  <si>
    <t>I-22</t>
  </si>
  <si>
    <t>COO P&amp;L!A23:A24, B27, B37 (same rows on FO, PO, CO, FE, PE)</t>
  </si>
  <si>
    <t>Rows 23 and 24 carry the same label ('5025 - Freight and Delivery - Production (Summary)'). Row 23 is an empty header; row 24 holds postings inside row 27 (=SUM(B24:B26)). Row 37 (=B19+B22+B27+B28+B29+B30+B31+B36+B20+B21) covers every direct child of its section, so nothing is skipped today, but anything typed on row 23 would be left out.</t>
  </si>
  <si>
    <t>Subtotal scan on 6 sheets: 0 skipped lines with values. Non-empty cells on row 23 by tab: {COO P&amp;L: 0, FO: 0, PO: 0, CO: 0, FE: 0, PE: 0}. COO P&amp;L dept-sum formulas omitting a dept: 0.</t>
  </si>
  <si>
    <t>Optionally relabel row 23 as a header, or lock it.</t>
  </si>
  <si>
    <t>I-23</t>
  </si>
  <si>
    <t>COO P&amp;L!B65:M65; COO P&amp;L!C141</t>
  </si>
  <si>
    <t>COO P&amp;L row 65 (labelled 'Expense') holds an unlabelled gross-margin % formula (=IFERROR(B64/B16,"")). With 2027 revenue now budgeted, it shows a 2027 margin (AG65 = 21.9%). Row 141 shows an extreme ratio for Feb-26 caused by negative 2026 payroll postings.</t>
  </si>
  <si>
    <t>COO P&amp;L!C141 = -14.33 (ratio). PO!N67 (308,059) -&gt; AG67 0; PE!N35 (56,264) -&gt; AG35 0.</t>
  </si>
  <si>
    <t>I-24</t>
  </si>
  <si>
    <t>Workbook defined names (xl/workbook.xml &lt;definedNames&gt;, workbook scope, no cell); list in 02-build_pruned_names_v2.csv</t>
  </si>
  <si>
    <t>The COO book carries 14,310 legacy defined names from an old template. None is used by any formula, data validation, conditional format, chart or other name. v2 pruned the 5,345 unused names whose target is #REF! (5,330) or external-looking (15); 8,965 remain (string/array constants and plain values).</t>
  </si>
  <si>
    <t>Before 14,310, after 8,965. Usage scan covered cell formulas, data validations, conditional formats, charts, print areas/titles and other names (counts in the notes file). Names referenced: 0 from parts, 0 from other names. Pruned names still referenced: 0.</t>
  </si>
  <si>
    <t>Optional: purge the remaining constant-valued legacy names in Name Manager.</t>
  </si>
  <si>
    <t>I-25</t>
  </si>
  <si>
    <t>Prod Payroll!B24:S81; DeploySum!A1 (notes)</t>
  </si>
  <si>
    <t>None; disclosed for reviewers.</t>
  </si>
  <si>
    <t>I-26</t>
  </si>
  <si>
    <t>Fld Eng Budget!B21; Fld Eng Budget!B67:M67; FE!AG67</t>
  </si>
  <si>
    <t>I-27</t>
  </si>
  <si>
    <t>Logistics&amp;WH Payroll!B56 (SD, not carried); FO!U52:AF52</t>
  </si>
  <si>
    <t>Logistics&amp;WH Payroll!B56 = -38,133 (deduction of MH-05's 2027 base pay, before burden). FO!U52 = ='Fld Ops Payroll'!F21+'Fld Ops Payroll'!F31+'Fld Ops Payroll'!F43+'Fld Ops Payroll'!F56+'Fld Ops Payroll'!F69+'Fld Ops Payroll'!F76+'Fld Ops Payroll'!F77+'Fld Ops Payroll'!F34+'Fld Ops Payroll'!F46+'Fld Ops Payroll'!F59+'Fld Ops Payroll'!F72. MH-05 mentions elsewhere: none.</t>
  </si>
  <si>
    <t>38,133 base pay missing (before burden)</t>
  </si>
  <si>
    <t>impact 38,133</t>
  </si>
  <si>
    <t>SD/PO owners to decide where MH-05 is budgeted and add it.</t>
  </si>
  <si>
    <t>I-28</t>
  </si>
  <si>
    <t>I-29</t>
  </si>
  <si>
    <t>Prod Payroll!M9; Fld Ops Payroll!M7; Fld Eng Budget!B59 (row formula); PO!AD33; PO!AD34; PO!AD35; CO!AD67; CO!AD68; CO!AD69; PE!AD67; PE!AD68; PE!AD69</t>
  </si>
  <si>
    <t>Raise timing is consistent (same % and month everywhere), but the eligibility rule is not: Fld Ops Payroll and Logistics&amp;WH Payroll exclude staff hired in the months before the raise (Prod Payroll!M9), while Fld Eng Budget and the typed PO/CO/PE payroll rows apply the raise to the whole row.</t>
  </si>
  <si>
    <t>Prod Payroll!M5 = 0.03, M6 = 2027-10-01, M9 = 6. Steps found in typed rows: PO!AD33 3.00%; PO!AD34 3.00%; PO!AD35 3.00%; CO!AD67 3.00%; CO!AD68 3.00%; CO!AD69 3.00%; PE!AD67 3.00%; PE!AD68 3.00%; PE!AD69 3.00%; FE!AD67 3.00%; FE!AD68 3.00%; FE!AD69 3.00%.</t>
  </si>
  <si>
    <t>Payroll owners to confirm whether the eligibility rule should apply to all departments.</t>
  </si>
  <si>
    <t>I-30</t>
  </si>
  <si>
    <t>DeploySum!A2, A7, A9, A11, A13, A29, A30, A35, A38, A39, A40, A41, A42</t>
  </si>
  <si>
    <t>The source labels say '$000s', but the values are whole dollars. v3 relabelled the 13 cells to '$' (A2 text: 'Dollars in $ (relabelled in v3; the source said $000s)'). Each cell has a comment quoting the original label, so the change is visible, not silent.</t>
  </si>
  <si>
    <t>E.g. DeploySum!R13 total bookings 29,452,766 and R29 Production CapEx 32,410,900 are dollars: CapEx = units x unit cost in dollars (section 'Unit-cost reconciliation'), and recognized revenue is the same order as PO's 2026 revenue in dollars.</t>
  </si>
  <si>
    <t>Plan owner to fix the labels in the source (Revenue Roll-up / Deploy) so the next export is right.</t>
  </si>
  <si>
    <t>I-31</t>
  </si>
  <si>
    <t>'Depreciation Schedule'!A88:D97; PO!J20:M22; DeploySum!C19:E20</t>
  </si>
  <si>
    <t>I-32</t>
  </si>
  <si>
    <t>'Depreciation Schedule'!B21:B24; PO!M19:M22; PO!U19:AF19</t>
  </si>
  <si>
    <t>Dec-26 run rates (PO!M): 5010 112,797.85, 5011 20,444.90, 5012 6,502.64, 5020 19,525.33; 2027 existing total 1,911,249. 5010 2026 actuals Jan-Aug 141,122.35 -&gt; 127,510.00, forecast Sep-Dec flat 112,797.85; 2026 total 1,492,329.</t>
  </si>
  <si>
    <t>impact 1,353,574</t>
  </si>
  <si>
    <t>I-33</t>
  </si>
  <si>
    <t>'Depreciation Schedule'!B7, B11, B16; PO!U22:AF22</t>
  </si>
  <si>
    <t>SlipLift peripherals (4,137.50 per lift, from DeploySum CapEx) are depreciated on 5020 Robot Peripherals over 84 months. Both the GL and the life are builder assumptions: the user gave lives for SlipLifts and SlipTrays only. 5020 was chosen because PO's 2026 forecast books 5011 at exactly $65,000/84 per lift, so PO keeps peripherals out of 5011.</t>
  </si>
  <si>
    <t>2027 new-peripheral depreciation 63,836 (Dec-27 12,313.99/month). Moving it to 5011 changes the GL split only, not the total. A different life changes the amount in proportion (e.g. 60 months: 89,370).</t>
  </si>
  <si>
    <t>63,836</t>
  </si>
  <si>
    <t>impact 63,836</t>
  </si>
  <si>
    <t>User to confirm the peripherals GL (5020 or 5011) and life; both are input cells.</t>
  </si>
  <si>
    <t>'$000s' relabel (DeploySum)</t>
  </si>
  <si>
    <t>Cell</t>
  </si>
  <si>
    <t>Source label</t>
  </si>
  <si>
    <t>v3 label</t>
  </si>
  <si>
    <t>A2</t>
  </si>
  <si>
    <t>Bookings, deployments and production by month (base case). Dollars in $000s. Sep–Dec 26 = remaining 2026 (existing + forecast contracts); FY2027 = Jan–Dec 27.</t>
  </si>
  <si>
    <t>Bookings, deployments and production by month (base case). Dollars in $ (relabelled in v3; the source said $000s). Sep–Dec 26 = remaining 2026 (existing + forecast contracts); FY2027 = Jan–Dec 27.</t>
  </si>
  <si>
    <t>A7</t>
  </si>
  <si>
    <t>New logos – bookings ($000s)</t>
  </si>
  <si>
    <t>New logos – bookings ($)</t>
  </si>
  <si>
    <t>A9</t>
  </si>
  <si>
    <t>Expansion – bookings ($000s)</t>
  </si>
  <si>
    <t>Expansion – bookings ($)</t>
  </si>
  <si>
    <t>A11</t>
  </si>
  <si>
    <t>Existing &amp; forecast contracts – bookings ($000s)</t>
  </si>
  <si>
    <t>Existing &amp; forecast contracts – bookings ($)</t>
  </si>
  <si>
    <t>A13</t>
  </si>
  <si>
    <t>Total bookings ($000s)</t>
  </si>
  <si>
    <t>Total bookings ($)</t>
  </si>
  <si>
    <t>A29</t>
  </si>
  <si>
    <t>Production CapEx ($000s)</t>
  </si>
  <si>
    <t>Production CapEx ($)</t>
  </si>
  <si>
    <t>A30</t>
  </si>
  <si>
    <t>Deployment freight – expensed ($000s)</t>
  </si>
  <si>
    <t>Deployment freight – expensed ($)</t>
  </si>
  <si>
    <t>A35</t>
  </si>
  <si>
    <t>CapEx for 2028 go-lives – estimate ($000s)</t>
  </si>
  <si>
    <t>CapEx for 2028 go-lives – estimate ($)</t>
  </si>
  <si>
    <t>A38</t>
  </si>
  <si>
    <t>CARR – end of period ($000s)</t>
  </si>
  <si>
    <t>CARR – end of period ($)</t>
  </si>
  <si>
    <t>A39</t>
  </si>
  <si>
    <t>ARR – end of period ($000s)</t>
  </si>
  <si>
    <t>ARR – end of period ($)</t>
  </si>
  <si>
    <t>A40</t>
  </si>
  <si>
    <t>Recognized revenue ($000s)</t>
  </si>
  <si>
    <t>Recognized revenue ($)</t>
  </si>
  <si>
    <t>A41</t>
  </si>
  <si>
    <t>Billings ($000s)</t>
  </si>
  <si>
    <t>Billings ($)</t>
  </si>
  <si>
    <t>A42</t>
  </si>
  <si>
    <t>Deferred revenue – end of period ($000s)</t>
  </si>
  <si>
    <t>Deferred revenue – end of period ($)</t>
  </si>
  <si>
    <t>DeploySum external-link formulas in the 9/30/26 file, stored as cached values</t>
  </si>
  <si>
    <t>v3 cell</t>
  </si>
  <si>
    <t>New-file cell</t>
  </si>
  <si>
    <t>Original formula (text)</t>
  </si>
  <si>
    <t>Stored value</t>
  </si>
  <si>
    <t>A3</t>
  </si>
  <si>
    <t>"Tie-out to Deploy Detail (bookings $, deployments, production): "&amp;IF(AND(SUMPRODUCT(ABS(B18:Q18-'[1]Deploy Detail'!K172:Z172))+ABS(R18-'[1]Deploy Detail'!AB172)&lt;0.01,SUMPRODUCT(ABS(B24:Q24+B25:Q25+B26:Q26-'[1]Deploy Detail'!K252:Z252))+ABS(SUM(R24:R26)-'[1]Deploy Detail'!AB252)&lt;0.01,SUMPRODUCT(ABS(B13:Q13-'[1]Deploy Detail'!K92:Z92))+ABS(R13-'[1]Deploy Detail'!AB92)&lt;0.5),"OK","CHECK")</t>
  </si>
  <si>
    <t>Tie-out to Deploy Detail (bookings $, deployments, production): OK</t>
  </si>
  <si>
    <t>B4</t>
  </si>
  <si>
    <t>'[1]Revenue Roll-up'!D17</t>
  </si>
  <si>
    <t>2026-09-30 00:00:00</t>
  </si>
  <si>
    <t>C4</t>
  </si>
  <si>
    <t>'[1]Revenue Roll-up'!E17</t>
  </si>
  <si>
    <t>2026-10-31 00:00:00</t>
  </si>
  <si>
    <t>D4</t>
  </si>
  <si>
    <t>'[1]Revenue Roll-up'!F17</t>
  </si>
  <si>
    <t>2026-11-30 00:00:00</t>
  </si>
  <si>
    <t>E4</t>
  </si>
  <si>
    <t>'[1]Revenue Roll-up'!G17</t>
  </si>
  <si>
    <t>2026-12-31 00:00:00</t>
  </si>
  <si>
    <t>F4</t>
  </si>
  <si>
    <t>'[1]Revenue Roll-up'!H17</t>
  </si>
  <si>
    <t>2027-01-31 00:00:00</t>
  </si>
  <si>
    <t>G4</t>
  </si>
  <si>
    <t>'[1]Revenue Roll-up'!I17</t>
  </si>
  <si>
    <t>2027-02-28 00:00:00</t>
  </si>
  <si>
    <t>H4</t>
  </si>
  <si>
    <t>'[1]Revenue Roll-up'!J17</t>
  </si>
  <si>
    <t>2027-03-31 00:00:00</t>
  </si>
  <si>
    <t>I4</t>
  </si>
  <si>
    <t>'[1]Revenue Roll-up'!K17</t>
  </si>
  <si>
    <t>2027-04-30 00:00:00</t>
  </si>
  <si>
    <t>J4</t>
  </si>
  <si>
    <t>'[1]Revenue Roll-up'!L17</t>
  </si>
  <si>
    <t>2027-05-31 00:00:00</t>
  </si>
  <si>
    <t>K4</t>
  </si>
  <si>
    <t>'[1]Revenue Roll-up'!M17</t>
  </si>
  <si>
    <t>2027-06-30 00:00:00</t>
  </si>
  <si>
    <t>L4</t>
  </si>
  <si>
    <t>'[1]Revenue Roll-up'!N17</t>
  </si>
  <si>
    <t>2027-07-31 00:00:00</t>
  </si>
  <si>
    <t>M4</t>
  </si>
  <si>
    <t>'[1]Revenue Roll-up'!O17</t>
  </si>
  <si>
    <t>2027-08-31 00:00:00</t>
  </si>
  <si>
    <t>N4</t>
  </si>
  <si>
    <t>'[1]Revenue Roll-up'!P17</t>
  </si>
  <si>
    <t>2027-09-30 00:00:00</t>
  </si>
  <si>
    <t>O4</t>
  </si>
  <si>
    <t>'[1]Revenue Roll-up'!Q17</t>
  </si>
  <si>
    <t>2027-10-31 00:00:00</t>
  </si>
  <si>
    <t>P4</t>
  </si>
  <si>
    <t>'[1]Revenue Roll-up'!R17</t>
  </si>
  <si>
    <t>2027-11-30 00:00:00</t>
  </si>
  <si>
    <t>Q4</t>
  </si>
  <si>
    <t>'[1]Revenue Roll-up'!S17</t>
  </si>
  <si>
    <t>2027-12-31 00:00:00</t>
  </si>
  <si>
    <t>B6</t>
  </si>
  <si>
    <t>'[1]Revenue Roll-up'!D51</t>
  </si>
  <si>
    <t>C6</t>
  </si>
  <si>
    <t>'[1]Revenue Roll-up'!E51</t>
  </si>
  <si>
    <t>D6</t>
  </si>
  <si>
    <t>'[1]Revenue Roll-up'!F51</t>
  </si>
  <si>
    <t>E6</t>
  </si>
  <si>
    <t>'[1]Revenue Roll-up'!G51</t>
  </si>
  <si>
    <t>F6</t>
  </si>
  <si>
    <t>'[1]Revenue Roll-up'!H51</t>
  </si>
  <si>
    <t>G6</t>
  </si>
  <si>
    <t>'[1]Revenue Roll-up'!I51</t>
  </si>
  <si>
    <t>H6</t>
  </si>
  <si>
    <t>'[1]Revenue Roll-up'!J51</t>
  </si>
  <si>
    <t>I6</t>
  </si>
  <si>
    <t>'[1]Revenue Roll-up'!K51</t>
  </si>
  <si>
    <t>J6</t>
  </si>
  <si>
    <t>'[1]Revenue Roll-up'!L51</t>
  </si>
  <si>
    <t>K6</t>
  </si>
  <si>
    <t>'[1]Revenue Roll-up'!M51</t>
  </si>
  <si>
    <t>L6</t>
  </si>
  <si>
    <t>'[1]Revenue Roll-up'!N51</t>
  </si>
  <si>
    <t>M6</t>
  </si>
  <si>
    <t>'[1]Revenue Roll-up'!O51</t>
  </si>
  <si>
    <t>N6</t>
  </si>
  <si>
    <t>'[1]Revenue Roll-up'!P51</t>
  </si>
  <si>
    <t>O6</t>
  </si>
  <si>
    <t>'[1]Revenue Roll-up'!Q51</t>
  </si>
  <si>
    <t>P6</t>
  </si>
  <si>
    <t>'[1]Revenue Roll-up'!R51</t>
  </si>
  <si>
    <t>Q6</t>
  </si>
  <si>
    <t>'[1]Revenue Roll-up'!S51</t>
  </si>
  <si>
    <t>R6</t>
  </si>
  <si>
    <t>'[1]Revenue Roll-up'!U51</t>
  </si>
  <si>
    <t>B7</t>
  </si>
  <si>
    <t>'[1]Revenue Roll-up'!D50</t>
  </si>
  <si>
    <t>C7</t>
  </si>
  <si>
    <t>'[1]Revenue Roll-up'!E50</t>
  </si>
  <si>
    <t>D7</t>
  </si>
  <si>
    <t>'[1]Revenue Roll-up'!F50</t>
  </si>
  <si>
    <t>E7</t>
  </si>
  <si>
    <t>'[1]Revenue Roll-up'!G50</t>
  </si>
  <si>
    <t>F7</t>
  </si>
  <si>
    <t>'[1]Revenue Roll-up'!H50</t>
  </si>
  <si>
    <t>G7</t>
  </si>
  <si>
    <t>'[1]Revenue Roll-up'!I50</t>
  </si>
  <si>
    <t>H7</t>
  </si>
  <si>
    <t>'[1]Revenue Roll-up'!J50</t>
  </si>
  <si>
    <t>I7</t>
  </si>
  <si>
    <t>'[1]Revenue Roll-up'!K50</t>
  </si>
  <si>
    <t>J7</t>
  </si>
  <si>
    <t>'[1]Revenue Roll-up'!L50</t>
  </si>
  <si>
    <t>K7</t>
  </si>
  <si>
    <t>'[1]Revenue Roll-up'!M50</t>
  </si>
  <si>
    <t>L7</t>
  </si>
  <si>
    <t>'[1]Revenue Roll-up'!N50</t>
  </si>
  <si>
    <t>M7</t>
  </si>
  <si>
    <t>'[1]Revenue Roll-up'!O50</t>
  </si>
  <si>
    <t>N7</t>
  </si>
  <si>
    <t>'[1]Revenue Roll-up'!P50</t>
  </si>
  <si>
    <t>O7</t>
  </si>
  <si>
    <t>'[1]Revenue Roll-up'!Q50</t>
  </si>
  <si>
    <t>P7</t>
  </si>
  <si>
    <t>'[1]Revenue Roll-up'!R50</t>
  </si>
  <si>
    <t>Q7</t>
  </si>
  <si>
    <t>'[1]Revenue Roll-up'!S50</t>
  </si>
  <si>
    <t>R7</t>
  </si>
  <si>
    <t>'[1]Revenue Roll-up'!U50</t>
  </si>
  <si>
    <t>B8</t>
  </si>
  <si>
    <t>'[1]Revenue Roll-up'!D65</t>
  </si>
  <si>
    <t>C8</t>
  </si>
  <si>
    <t>'[1]Revenue Roll-up'!E65</t>
  </si>
  <si>
    <t>D8</t>
  </si>
  <si>
    <t>'[1]Revenue Roll-up'!F65</t>
  </si>
  <si>
    <t>E8</t>
  </si>
  <si>
    <t>'[1]Revenue Roll-up'!G65</t>
  </si>
  <si>
    <t>F8</t>
  </si>
  <si>
    <t>'[1]Revenue Roll-up'!H65</t>
  </si>
  <si>
    <t>G8</t>
  </si>
  <si>
    <t>'[1]Revenue Roll-up'!I65</t>
  </si>
  <si>
    <t>H8</t>
  </si>
  <si>
    <t>'[1]Revenue Roll-up'!J65</t>
  </si>
  <si>
    <t>I8</t>
  </si>
  <si>
    <t>'[1]Revenue Roll-up'!K65</t>
  </si>
  <si>
    <t>J8</t>
  </si>
  <si>
    <t>'[1]Revenue Roll-up'!L65</t>
  </si>
  <si>
    <t>K8</t>
  </si>
  <si>
    <t>'[1]Revenue Roll-up'!M65</t>
  </si>
  <si>
    <t>L8</t>
  </si>
  <si>
    <t>'[1]Revenue Roll-up'!N65</t>
  </si>
  <si>
    <t>M8</t>
  </si>
  <si>
    <t>'[1]Revenue Roll-up'!O65</t>
  </si>
  <si>
    <t>N8</t>
  </si>
  <si>
    <t>'[1]Revenue Roll-up'!P65</t>
  </si>
  <si>
    <t>O8</t>
  </si>
  <si>
    <t>'[1]Revenue Roll-up'!Q65</t>
  </si>
  <si>
    <t>P8</t>
  </si>
  <si>
    <t>'[1]Revenue Roll-up'!R65</t>
  </si>
  <si>
    <t>Q8</t>
  </si>
  <si>
    <t>'[1]Revenue Roll-up'!S65</t>
  </si>
  <si>
    <t>R8</t>
  </si>
  <si>
    <t>'[1]Revenue Roll-up'!U65</t>
  </si>
  <si>
    <t>B9</t>
  </si>
  <si>
    <t>'[1]Revenue Roll-up'!D64</t>
  </si>
  <si>
    <t>C9</t>
  </si>
  <si>
    <t>'[1]Revenue Roll-up'!E64</t>
  </si>
  <si>
    <t>D9</t>
  </si>
  <si>
    <t>'[1]Revenue Roll-up'!F64</t>
  </si>
  <si>
    <t>E9</t>
  </si>
  <si>
    <t>'[1]Revenue Roll-up'!G64</t>
  </si>
  <si>
    <t>F9</t>
  </si>
  <si>
    <t>'[1]Revenue Roll-up'!H64</t>
  </si>
  <si>
    <t>G9</t>
  </si>
  <si>
    <t>'[1]Revenue Roll-up'!I64</t>
  </si>
  <si>
    <t>H9</t>
  </si>
  <si>
    <t>'[1]Revenue Roll-up'!J64</t>
  </si>
  <si>
    <t>I9</t>
  </si>
  <si>
    <t>'[1]Revenue Roll-up'!K64</t>
  </si>
  <si>
    <t>J9</t>
  </si>
  <si>
    <t>'[1]Revenue Roll-up'!L64</t>
  </si>
  <si>
    <t>K9</t>
  </si>
  <si>
    <t>'[1]Revenue Roll-up'!M64</t>
  </si>
  <si>
    <t>L9</t>
  </si>
  <si>
    <t>'[1]Revenue Roll-up'!N64</t>
  </si>
  <si>
    <t>M9</t>
  </si>
  <si>
    <t>'[1]Revenue Roll-up'!O64</t>
  </si>
  <si>
    <t>N9</t>
  </si>
  <si>
    <t>'[1]Revenue Roll-up'!P64</t>
  </si>
  <si>
    <t>O9</t>
  </si>
  <si>
    <t>'[1]Revenue Roll-up'!Q64</t>
  </si>
  <si>
    <t>P9</t>
  </si>
  <si>
    <t>'[1]Revenue Roll-up'!R64</t>
  </si>
  <si>
    <t>Q9</t>
  </si>
  <si>
    <t>'[1]Revenue Roll-up'!S64</t>
  </si>
  <si>
    <t>R9</t>
  </si>
  <si>
    <t>'[1]Revenue Roll-up'!U64</t>
  </si>
  <si>
    <t>B10</t>
  </si>
  <si>
    <t>COUNTIF('[1]Deploy Detail'!K21:K62,"&gt;0")</t>
  </si>
  <si>
    <t>C10</t>
  </si>
  <si>
    <t>COUNTIF('[1]Deploy Detail'!L21:L62,"&gt;0")</t>
  </si>
  <si>
    <t>D10</t>
  </si>
  <si>
    <t>COUNTIF('[1]Deploy Detail'!M21:M62,"&gt;0")</t>
  </si>
  <si>
    <t>E10</t>
  </si>
  <si>
    <t>COUNTIF('[1]Deploy Detail'!N21:N62,"&gt;0")</t>
  </si>
  <si>
    <t>F10</t>
  </si>
  <si>
    <t>COUNTIF('[1]Deploy Detail'!O21:O62,"&gt;0")</t>
  </si>
  <si>
    <t>G10</t>
  </si>
  <si>
    <t>COUNTIF('[1]Deploy Detail'!P21:P62,"&gt;0")</t>
  </si>
  <si>
    <t>H10</t>
  </si>
  <si>
    <t>COUNTIF('[1]Deploy Detail'!Q21:Q62,"&gt;0")</t>
  </si>
  <si>
    <t>I10</t>
  </si>
  <si>
    <t>COUNTIF('[1]Deploy Detail'!R21:R62,"&gt;0")</t>
  </si>
  <si>
    <t>J10</t>
  </si>
  <si>
    <t>COUNTIF('[1]Deploy Detail'!S21:S62,"&gt;0")</t>
  </si>
  <si>
    <t>K10</t>
  </si>
  <si>
    <t>COUNTIF('[1]Deploy Detail'!T21:T62,"&gt;0")</t>
  </si>
  <si>
    <t>L10</t>
  </si>
  <si>
    <t>COUNTIF('[1]Deploy Detail'!U21:U62,"&gt;0")</t>
  </si>
  <si>
    <t>M10</t>
  </si>
  <si>
    <t>COUNTIF('[1]Deploy Detail'!V21:V62,"&gt;0")</t>
  </si>
  <si>
    <t>N10</t>
  </si>
  <si>
    <t>COUNTIF('[1]Deploy Detail'!W21:W62,"&gt;0")</t>
  </si>
  <si>
    <t>O10</t>
  </si>
  <si>
    <t>COUNTIF('[1]Deploy Detail'!X21:X62,"&gt;0")</t>
  </si>
  <si>
    <t>P10</t>
  </si>
  <si>
    <t>COUNTIF('[1]Deploy Detail'!Y21:Y62,"&gt;0")</t>
  </si>
  <si>
    <t>Q10</t>
  </si>
  <si>
    <t>COUNTIF('[1]Deploy Detail'!Z21:Z62,"&gt;0")</t>
  </si>
  <si>
    <t>B11</t>
  </si>
  <si>
    <t>'[1]Deploy Detail'!K63</t>
  </si>
  <si>
    <t>C11</t>
  </si>
  <si>
    <t>'[1]Deploy Detail'!L63</t>
  </si>
  <si>
    <t>D11</t>
  </si>
  <si>
    <t>'[1]Deploy Detail'!M63</t>
  </si>
  <si>
    <t>E11</t>
  </si>
  <si>
    <t>'[1]Deploy Detail'!N63</t>
  </si>
  <si>
    <t>F11</t>
  </si>
  <si>
    <t>'[1]Deploy Detail'!O63</t>
  </si>
  <si>
    <t>G11</t>
  </si>
  <si>
    <t>'[1]Deploy Detail'!P63</t>
  </si>
  <si>
    <t>H11</t>
  </si>
  <si>
    <t>'[1]Deploy Detail'!Q63</t>
  </si>
  <si>
    <t>I11</t>
  </si>
  <si>
    <t>'[1]Deploy Detail'!R63</t>
  </si>
  <si>
    <t>J11</t>
  </si>
  <si>
    <t>'[1]Deploy Detail'!S63</t>
  </si>
  <si>
    <t>K11</t>
  </si>
  <si>
    <t>'[1]Deploy Detail'!T63</t>
  </si>
  <si>
    <t>L11</t>
  </si>
  <si>
    <t>'[1]Deploy Detail'!U63</t>
  </si>
  <si>
    <t>M11</t>
  </si>
  <si>
    <t>'[1]Deploy Detail'!V63</t>
  </si>
  <si>
    <t>N11</t>
  </si>
  <si>
    <t>'[1]Deploy Detail'!W63</t>
  </si>
  <si>
    <t>O11</t>
  </si>
  <si>
    <t>'[1]Deploy Detail'!X63</t>
  </si>
  <si>
    <t>P11</t>
  </si>
  <si>
    <t>'[1]Deploy Detail'!Y63</t>
  </si>
  <si>
    <t>Q11</t>
  </si>
  <si>
    <t>'[1]Deploy Detail'!Z63</t>
  </si>
  <si>
    <t>R11</t>
  </si>
  <si>
    <t>'[1]Deploy Detail'!AB63</t>
  </si>
  <si>
    <t>B16</t>
  </si>
  <si>
    <t>COUNTIFS('[1]2026 Exist New'!$U$9:$U$50,"Yes",'[1]2026 Exist New'!$E$9:$E$50,"SlipLift",'[1]2026 Exist New'!$I$9:$I$50,"&gt;"&amp;EOMONTH(B$4,-1),'[1]2026 Exist New'!$I$9:$I$50,"&lt;="&amp;B$4)+[1]Deploy!D36+[1]Deploy!D41</t>
  </si>
  <si>
    <t>C16</t>
  </si>
  <si>
    <t>COUNTIFS('[1]2026 Exist New'!$U$9:$U$50,"Yes",'[1]2026 Exist New'!$E$9:$E$50,"SlipLift",'[1]2026 Exist New'!$I$9:$I$50,"&gt;"&amp;EOMONTH(C$4,-1),'[1]2026 Exist New'!$I$9:$I$50,"&lt;="&amp;C$4)+[1]Deploy!E36+[1]Deploy!E41</t>
  </si>
  <si>
    <t>D16</t>
  </si>
  <si>
    <t>COUNTIFS('[1]2026 Exist New'!$U$9:$U$50,"Yes",'[1]2026 Exist New'!$E$9:$E$50,"SlipLift",'[1]2026 Exist New'!$I$9:$I$50,"&gt;"&amp;EOMONTH(D$4,-1),'[1]2026 Exist New'!$I$9:$I$50,"&lt;="&amp;D$4)+[1]Deploy!F36+[1]Deploy!F41</t>
  </si>
  <si>
    <t>E16</t>
  </si>
  <si>
    <t>COUNTIFS('[1]2026 Exist New'!$U$9:$U$50,"Yes",'[1]2026 Exist New'!$E$9:$E$50,"SlipLift",'[1]2026 Exist New'!$I$9:$I$50,"&gt;"&amp;EOMONTH(E$4,-1),'[1]2026 Exist New'!$I$9:$I$50,"&lt;="&amp;E$4)+[1]Deploy!G36+[1]Deploy!G41</t>
  </si>
  <si>
    <t>F16</t>
  </si>
  <si>
    <t>COUNTIFS('[1]2026 Exist New'!$U$9:$U$50,"Yes",'[1]2026 Exist New'!$E$9:$E$50,"SlipLift",'[1]2026 Exist New'!$I$9:$I$50,"&gt;"&amp;EOMONTH(F$4,-1),'[1]2026 Exist New'!$I$9:$I$50,"&lt;="&amp;F$4)+[1]Deploy!H36+[1]Deploy!H41</t>
  </si>
  <si>
    <t>G16</t>
  </si>
  <si>
    <t>COUNTIFS('[1]2026 Exist New'!$U$9:$U$50,"Yes",'[1]2026 Exist New'!$E$9:$E$50,"SlipLift",'[1]2026 Exist New'!$I$9:$I$50,"&gt;"&amp;EOMONTH(G$4,-1),'[1]2026 Exist New'!$I$9:$I$50,"&lt;="&amp;G$4)+[1]Deploy!I36+[1]Deploy!I41</t>
  </si>
  <si>
    <t>H16</t>
  </si>
  <si>
    <t>COUNTIFS('[1]2026 Exist New'!$U$9:$U$50,"Yes",'[1]2026 Exist New'!$E$9:$E$50,"SlipLift",'[1]2026 Exist New'!$I$9:$I$50,"&gt;"&amp;EOMONTH(H$4,-1),'[1]2026 Exist New'!$I$9:$I$50,"&lt;="&amp;H$4)+[1]Deploy!J36+[1]Deploy!J41</t>
  </si>
  <si>
    <t>I16</t>
  </si>
  <si>
    <t>COUNTIFS('[1]2026 Exist New'!$U$9:$U$50,"Yes",'[1]2026 Exist New'!$E$9:$E$50,"SlipLift",'[1]2026 Exist New'!$I$9:$I$50,"&gt;"&amp;EOMONTH(I$4,-1),'[1]2026 Exist New'!$I$9:$I$50,"&lt;="&amp;I$4)+[1]Deploy!K36+[1]Deploy!K41</t>
  </si>
  <si>
    <t>J16</t>
  </si>
  <si>
    <t>COUNTIFS('[1]2026 Exist New'!$U$9:$U$50,"Yes",'[1]2026 Exist New'!$E$9:$E$50,"SlipLift",'[1]2026 Exist New'!$I$9:$I$50,"&gt;"&amp;EOMONTH(J$4,-1),'[1]2026 Exist New'!$I$9:$I$50,"&lt;="&amp;J$4)+[1]Deploy!L36+[1]Deploy!L41</t>
  </si>
  <si>
    <t>K16</t>
  </si>
  <si>
    <t>COUNTIFS('[1]2026 Exist New'!$U$9:$U$50,"Yes",'[1]2026 Exist New'!$E$9:$E$50,"SlipLift",'[1]2026 Exist New'!$I$9:$I$50,"&gt;"&amp;EOMONTH(K$4,-1),'[1]2026 Exist New'!$I$9:$I$50,"&lt;="&amp;K$4)+[1]Deploy!M36+[1]Deploy!M41</t>
  </si>
  <si>
    <t>L16</t>
  </si>
  <si>
    <t>COUNTIFS('[1]2026 Exist New'!$U$9:$U$50,"Yes",'[1]2026 Exist New'!$E$9:$E$50,"SlipLift",'[1]2026 Exist New'!$I$9:$I$50,"&gt;"&amp;EOMONTH(L$4,-1),'[1]2026 Exist New'!$I$9:$I$50,"&lt;="&amp;L$4)+[1]Deploy!N36+[1]Deploy!N41</t>
  </si>
  <si>
    <t>M16</t>
  </si>
  <si>
    <t>COUNTIFS('[1]2026 Exist New'!$U$9:$U$50,"Yes",'[1]2026 Exist New'!$E$9:$E$50,"SlipLift",'[1]2026 Exist New'!$I$9:$I$50,"&gt;"&amp;EOMONTH(M$4,-1),'[1]2026 Exist New'!$I$9:$I$50,"&lt;="&amp;M$4)+[1]Deploy!O36+[1]Deploy!O41</t>
  </si>
  <si>
    <t>N16</t>
  </si>
  <si>
    <t>COUNTIFS('[1]2026 Exist New'!$U$9:$U$50,"Yes",'[1]2026 Exist New'!$E$9:$E$50,"SlipLift",'[1]2026 Exist New'!$I$9:$I$50,"&gt;"&amp;EOMONTH(N$4,-1),'[1]2026 Exist New'!$I$9:$I$50,"&lt;="&amp;N$4)+[1]Deploy!P36+[1]Deploy!P41</t>
  </si>
  <si>
    <t>O16</t>
  </si>
  <si>
    <t>COUNTIFS('[1]2026 Exist New'!$U$9:$U$50,"Yes",'[1]2026 Exist New'!$E$9:$E$50,"SlipLift",'[1]2026 Exist New'!$I$9:$I$50,"&gt;"&amp;EOMONTH(O$4,-1),'[1]2026 Exist New'!$I$9:$I$50,"&lt;="&amp;O$4)+[1]Deploy!Q36+[1]Deploy!Q41</t>
  </si>
  <si>
    <t>P16</t>
  </si>
  <si>
    <t>COUNTIFS('[1]2026 Exist New'!$U$9:$U$50,"Yes",'[1]2026 Exist New'!$E$9:$E$50,"SlipLift",'[1]2026 Exist New'!$I$9:$I$50,"&gt;"&amp;EOMONTH(P$4,-1),'[1]2026 Exist New'!$I$9:$I$50,"&lt;="&amp;P$4)+[1]Deploy!R36+[1]Deploy!R41</t>
  </si>
  <si>
    <t>Q16</t>
  </si>
  <si>
    <t>COUNTIFS('[1]2026 Exist New'!$U$9:$U$50,"Yes",'[1]2026 Exist New'!$E$9:$E$50,"SlipLift",'[1]2026 Exist New'!$I$9:$I$50,"&gt;"&amp;EOMONTH(Q$4,-1),'[1]2026 Exist New'!$I$9:$I$50,"&lt;="&amp;Q$4)+[1]Deploy!S36+[1]Deploy!S41</t>
  </si>
  <si>
    <t>R16</t>
  </si>
  <si>
    <t>COUNTIFS('[1]2026 Exist New'!$U$9:$U$50,"Yes",'[1]2026 Exist New'!$E$9:$E$50,"SlipLift",'[1]2026 Exist New'!$I$9:$I$50,"&gt;"&amp;EOMONTH($F$4,-1),'[1]2026 Exist New'!$I$9:$I$50,"&lt;="&amp;$Q$4)+[1]Deploy!U36+[1]Deploy!U41</t>
  </si>
  <si>
    <t>B17</t>
  </si>
  <si>
    <t>COUNTIFS('[1]2026 Exist New'!$U$9:$U$50,"Yes",'[1]2026 Exist New'!$E$9:$E$50,"SlipBot",'[1]2026 Exist New'!$I$9:$I$50,"&gt;"&amp;EOMONTH(B$4,-1),'[1]2026 Exist New'!$I$9:$I$50,"&lt;="&amp;B$4)</t>
  </si>
  <si>
    <t>C17</t>
  </si>
  <si>
    <t>COUNTIFS('[1]2026 Exist New'!$U$9:$U$50,"Yes",'[1]2026 Exist New'!$E$9:$E$50,"SlipBot",'[1]2026 Exist New'!$I$9:$I$50,"&gt;"&amp;EOMONTH(C$4,-1),'[1]2026 Exist New'!$I$9:$I$50,"&lt;="&amp;C$4)</t>
  </si>
  <si>
    <t>D17</t>
  </si>
  <si>
    <t>COUNTIFS('[1]2026 Exist New'!$U$9:$U$50,"Yes",'[1]2026 Exist New'!$E$9:$E$50,"SlipBot",'[1]2026 Exist New'!$I$9:$I$50,"&gt;"&amp;EOMONTH(D$4,-1),'[1]2026 Exist New'!$I$9:$I$50,"&lt;="&amp;D$4)</t>
  </si>
  <si>
    <t>E17</t>
  </si>
  <si>
    <t>COUNTIFS('[1]2026 Exist New'!$U$9:$U$50,"Yes",'[1]2026 Exist New'!$E$9:$E$50,"SlipBot",'[1]2026 Exist New'!$I$9:$I$50,"&gt;"&amp;EOMONTH(E$4,-1),'[1]2026 Exist New'!$I$9:$I$50,"&lt;="&amp;E$4)</t>
  </si>
  <si>
    <t>F17</t>
  </si>
  <si>
    <t>COUNTIFS('[1]2026 Exist New'!$U$9:$U$50,"Yes",'[1]2026 Exist New'!$E$9:$E$50,"SlipBot",'[1]2026 Exist New'!$I$9:$I$50,"&gt;"&amp;EOMONTH(F$4,-1),'[1]2026 Exist New'!$I$9:$I$50,"&lt;="&amp;F$4)</t>
  </si>
  <si>
    <t>G17</t>
  </si>
  <si>
    <t>COUNTIFS('[1]2026 Exist New'!$U$9:$U$50,"Yes",'[1]2026 Exist New'!$E$9:$E$50,"SlipBot",'[1]2026 Exist New'!$I$9:$I$50,"&gt;"&amp;EOMONTH(G$4,-1),'[1]2026 Exist New'!$I$9:$I$50,"&lt;="&amp;G$4)</t>
  </si>
  <si>
    <t>H17</t>
  </si>
  <si>
    <t>COUNTIFS('[1]2026 Exist New'!$U$9:$U$50,"Yes",'[1]2026 Exist New'!$E$9:$E$50,"SlipBot",'[1]2026 Exist New'!$I$9:$I$50,"&gt;"&amp;EOMONTH(H$4,-1),'[1]2026 Exist New'!$I$9:$I$50,"&lt;="&amp;H$4)</t>
  </si>
  <si>
    <t>I17</t>
  </si>
  <si>
    <t>COUNTIFS('[1]2026 Exist New'!$U$9:$U$50,"Yes",'[1]2026 Exist New'!$E$9:$E$50,"SlipBot",'[1]2026 Exist New'!$I$9:$I$50,"&gt;"&amp;EOMONTH(I$4,-1),'[1]2026 Exist New'!$I$9:$I$50,"&lt;="&amp;I$4)</t>
  </si>
  <si>
    <t>J17</t>
  </si>
  <si>
    <t>COUNTIFS('[1]2026 Exist New'!$U$9:$U$50,"Yes",'[1]2026 Exist New'!$E$9:$E$50,"SlipBot",'[1]2026 Exist New'!$I$9:$I$50,"&gt;"&amp;EOMONTH(J$4,-1),'[1]2026 Exist New'!$I$9:$I$50,"&lt;="&amp;J$4)</t>
  </si>
  <si>
    <t>K17</t>
  </si>
  <si>
    <t>COUNTIFS('[1]2026 Exist New'!$U$9:$U$50,"Yes",'[1]2026 Exist New'!$E$9:$E$50,"SlipBot",'[1]2026 Exist New'!$I$9:$I$50,"&gt;"&amp;EOMONTH(K$4,-1),'[1]2026 Exist New'!$I$9:$I$50,"&lt;="&amp;K$4)</t>
  </si>
  <si>
    <t>L17</t>
  </si>
  <si>
    <t>COUNTIFS('[1]2026 Exist New'!$U$9:$U$50,"Yes",'[1]2026 Exist New'!$E$9:$E$50,"SlipBot",'[1]2026 Exist New'!$I$9:$I$50,"&gt;"&amp;EOMONTH(L$4,-1),'[1]2026 Exist New'!$I$9:$I$50,"&lt;="&amp;L$4)</t>
  </si>
  <si>
    <t>M17</t>
  </si>
  <si>
    <t>COUNTIFS('[1]2026 Exist New'!$U$9:$U$50,"Yes",'[1]2026 Exist New'!$E$9:$E$50,"SlipBot",'[1]2026 Exist New'!$I$9:$I$50,"&gt;"&amp;EOMONTH(M$4,-1),'[1]2026 Exist New'!$I$9:$I$50,"&lt;="&amp;M$4)</t>
  </si>
  <si>
    <t>N17</t>
  </si>
  <si>
    <t>COUNTIFS('[1]2026 Exist New'!$U$9:$U$50,"Yes",'[1]2026 Exist New'!$E$9:$E$50,"SlipBot",'[1]2026 Exist New'!$I$9:$I$50,"&gt;"&amp;EOMONTH(N$4,-1),'[1]2026 Exist New'!$I$9:$I$50,"&lt;="&amp;N$4)</t>
  </si>
  <si>
    <t>O17</t>
  </si>
  <si>
    <t>COUNTIFS('[1]2026 Exist New'!$U$9:$U$50,"Yes",'[1]2026 Exist New'!$E$9:$E$50,"SlipBot",'[1]2026 Exist New'!$I$9:$I$50,"&gt;"&amp;EOMONTH(O$4,-1),'[1]2026 Exist New'!$I$9:$I$50,"&lt;="&amp;O$4)</t>
  </si>
  <si>
    <t>P17</t>
  </si>
  <si>
    <t>COUNTIFS('[1]2026 Exist New'!$U$9:$U$50,"Yes",'[1]2026 Exist New'!$E$9:$E$50,"SlipBot",'[1]2026 Exist New'!$I$9:$I$50,"&gt;"&amp;EOMONTH(P$4,-1),'[1]2026 Exist New'!$I$9:$I$50,"&lt;="&amp;P$4)</t>
  </si>
  <si>
    <t>Q17</t>
  </si>
  <si>
    <t>COUNTIFS('[1]2026 Exist New'!$U$9:$U$50,"Yes",'[1]2026 Exist New'!$E$9:$E$50,"SlipBot",'[1]2026 Exist New'!$I$9:$I$50,"&gt;"&amp;EOMONTH(Q$4,-1),'[1]2026 Exist New'!$I$9:$I$50,"&lt;="&amp;Q$4)</t>
  </si>
  <si>
    <t>R17</t>
  </si>
  <si>
    <t>COUNTIFS('[1]2026 Exist New'!$U$9:$U$50,"Yes",'[1]2026 Exist New'!$E$9:$E$50,"SlipBot",'[1]2026 Exist New'!$I$9:$I$50,"&gt;"&amp;EOMONTH($F$4,-1),'[1]2026 Exist New'!$I$9:$I$50,"&lt;="&amp;$Q$4)</t>
  </si>
  <si>
    <t>B19</t>
  </si>
  <si>
    <t>[1]Deploy!D47</t>
  </si>
  <si>
    <t>C19</t>
  </si>
  <si>
    <t>[1]Deploy!E47</t>
  </si>
  <si>
    <t>D19</t>
  </si>
  <si>
    <t>[1]Deploy!F47</t>
  </si>
  <si>
    <t>E19</t>
  </si>
  <si>
    <t>[1]Deploy!G47</t>
  </si>
  <si>
    <t>F19</t>
  </si>
  <si>
    <t>[1]Deploy!H47</t>
  </si>
  <si>
    <t>G19</t>
  </si>
  <si>
    <t>[1]Deploy!I47</t>
  </si>
  <si>
    <t>H19</t>
  </si>
  <si>
    <t>[1]Deploy!J47</t>
  </si>
  <si>
    <t>I19</t>
  </si>
  <si>
    <t>[1]Deploy!K47</t>
  </si>
  <si>
    <t>J19</t>
  </si>
  <si>
    <t>[1]Deploy!L47</t>
  </si>
  <si>
    <t>K19</t>
  </si>
  <si>
    <t>[1]Deploy!M47</t>
  </si>
  <si>
    <t>L19</t>
  </si>
  <si>
    <t>[1]Deploy!N47</t>
  </si>
  <si>
    <t>M19</t>
  </si>
  <si>
    <t>[1]Deploy!O47</t>
  </si>
  <si>
    <t>N19</t>
  </si>
  <si>
    <t>[1]Deploy!P47</t>
  </si>
  <si>
    <t>O19</t>
  </si>
  <si>
    <t>[1]Deploy!Q47</t>
  </si>
  <si>
    <t>P19</t>
  </si>
  <si>
    <t>[1]Deploy!R47</t>
  </si>
  <si>
    <t>Q19</t>
  </si>
  <si>
    <t>[1]Deploy!S47</t>
  </si>
  <si>
    <t>R19</t>
  </si>
  <si>
    <t>[1]Deploy!U47</t>
  </si>
  <si>
    <t>B20</t>
  </si>
  <si>
    <t>[1]Deploy!D48</t>
  </si>
  <si>
    <t>C20</t>
  </si>
  <si>
    <t>[1]Deploy!E48</t>
  </si>
  <si>
    <t>D20</t>
  </si>
  <si>
    <t>[1]Deploy!F48</t>
  </si>
  <si>
    <t>E20</t>
  </si>
  <si>
    <t>[1]Deploy!G48</t>
  </si>
  <si>
    <t>F20</t>
  </si>
  <si>
    <t>[1]Deploy!H48</t>
  </si>
  <si>
    <t>G20</t>
  </si>
  <si>
    <t>[1]Deploy!I48</t>
  </si>
  <si>
    <t>H20</t>
  </si>
  <si>
    <t>[1]Deploy!J48</t>
  </si>
  <si>
    <t>I20</t>
  </si>
  <si>
    <t>[1]Deploy!K48</t>
  </si>
  <si>
    <t>J20</t>
  </si>
  <si>
    <t>[1]Deploy!L48</t>
  </si>
  <si>
    <t>K20</t>
  </si>
  <si>
    <t>[1]Deploy!M48</t>
  </si>
  <si>
    <t>L20</t>
  </si>
  <si>
    <t>[1]Deploy!N48</t>
  </si>
  <si>
    <t>M20</t>
  </si>
  <si>
    <t>[1]Deploy!O48</t>
  </si>
  <si>
    <t>N20</t>
  </si>
  <si>
    <t>[1]Deploy!P48</t>
  </si>
  <si>
    <t>O20</t>
  </si>
  <si>
    <t>[1]Deploy!Q48</t>
  </si>
  <si>
    <t>P20</t>
  </si>
  <si>
    <t>[1]Deploy!R48</t>
  </si>
  <si>
    <t>Q20</t>
  </si>
  <si>
    <t>[1]Deploy!S48</t>
  </si>
  <si>
    <t>R20</t>
  </si>
  <si>
    <t>[1]Deploy!U48</t>
  </si>
  <si>
    <t>B21</t>
  </si>
  <si>
    <t>[1]Deploy!D49</t>
  </si>
  <si>
    <t>C21</t>
  </si>
  <si>
    <t>[1]Deploy!E49</t>
  </si>
  <si>
    <t>D21</t>
  </si>
  <si>
    <t>[1]Deploy!F49</t>
  </si>
  <si>
    <t>E21</t>
  </si>
  <si>
    <t>[1]Deploy!G49</t>
  </si>
  <si>
    <t>F21</t>
  </si>
  <si>
    <t>[1]Deploy!H49</t>
  </si>
  <si>
    <t>G21</t>
  </si>
  <si>
    <t>[1]Deploy!I49</t>
  </si>
  <si>
    <t>H21</t>
  </si>
  <si>
    <t>[1]Deploy!J49</t>
  </si>
  <si>
    <t>I21</t>
  </si>
  <si>
    <t>[1]Deploy!K49</t>
  </si>
  <si>
    <t>J21</t>
  </si>
  <si>
    <t>[1]Deploy!L49</t>
  </si>
  <si>
    <t>K21</t>
  </si>
  <si>
    <t>[1]Deploy!M49</t>
  </si>
  <si>
    <t>L21</t>
  </si>
  <si>
    <t>[1]Deploy!N49</t>
  </si>
  <si>
    <t>M21</t>
  </si>
  <si>
    <t>[1]Deploy!O49</t>
  </si>
  <si>
    <t>N21</t>
  </si>
  <si>
    <t>[1]Deploy!P49</t>
  </si>
  <si>
    <t>O21</t>
  </si>
  <si>
    <t>[1]Deploy!Q49</t>
  </si>
  <si>
    <t>P21</t>
  </si>
  <si>
    <t>[1]Deploy!R49</t>
  </si>
  <si>
    <t>Q21</t>
  </si>
  <si>
    <t>[1]Deploy!S49</t>
  </si>
  <si>
    <t>R21</t>
  </si>
  <si>
    <t>[1]Deploy!U49</t>
  </si>
  <si>
    <t>B24</t>
  </si>
  <si>
    <t>[1]Deploy!D53</t>
  </si>
  <si>
    <t>C24</t>
  </si>
  <si>
    <t>[1]Deploy!E53</t>
  </si>
  <si>
    <t>D24</t>
  </si>
  <si>
    <t>[1]Deploy!F53</t>
  </si>
  <si>
    <t>E24</t>
  </si>
  <si>
    <t>[1]Deploy!G53</t>
  </si>
  <si>
    <t>F24</t>
  </si>
  <si>
    <t>[1]Deploy!H53</t>
  </si>
  <si>
    <t>G24</t>
  </si>
  <si>
    <t>[1]Deploy!I53</t>
  </si>
  <si>
    <t>H24</t>
  </si>
  <si>
    <t>[1]Deploy!J53</t>
  </si>
  <si>
    <t>I24</t>
  </si>
  <si>
    <t>[1]Deploy!K53</t>
  </si>
  <si>
    <t>J24</t>
  </si>
  <si>
    <t>[1]Deploy!L53</t>
  </si>
  <si>
    <t>K24</t>
  </si>
  <si>
    <t>[1]Deploy!M53</t>
  </si>
  <si>
    <t>L24</t>
  </si>
  <si>
    <t>[1]Deploy!N53</t>
  </si>
  <si>
    <t>M24</t>
  </si>
  <si>
    <t>[1]Deploy!O53</t>
  </si>
  <si>
    <t>N24</t>
  </si>
  <si>
    <t>[1]Deploy!P53</t>
  </si>
  <si>
    <t>O24</t>
  </si>
  <si>
    <t>[1]Deploy!Q53</t>
  </si>
  <si>
    <t>P24</t>
  </si>
  <si>
    <t>[1]Deploy!R53</t>
  </si>
  <si>
    <t>Q24</t>
  </si>
  <si>
    <t>[1]Deploy!S53</t>
  </si>
  <si>
    <t>R24</t>
  </si>
  <si>
    <t>[1]Deploy!U53</t>
  </si>
  <si>
    <t>B25</t>
  </si>
  <si>
    <t>[1]Deploy!D54</t>
  </si>
  <si>
    <t>C25</t>
  </si>
  <si>
    <t>[1]Deploy!E54</t>
  </si>
  <si>
    <t>D25</t>
  </si>
  <si>
    <t>[1]Deploy!F54</t>
  </si>
  <si>
    <t>E25</t>
  </si>
  <si>
    <t>[1]Deploy!G54</t>
  </si>
  <si>
    <t>F25</t>
  </si>
  <si>
    <t>[1]Deploy!H54</t>
  </si>
  <si>
    <t>G25</t>
  </si>
  <si>
    <t>[1]Deploy!I54</t>
  </si>
  <si>
    <t>H25</t>
  </si>
  <si>
    <t>[1]Deploy!J54</t>
  </si>
  <si>
    <t>I25</t>
  </si>
  <si>
    <t>[1]Deploy!K54</t>
  </si>
  <si>
    <t>J25</t>
  </si>
  <si>
    <t>[1]Deploy!L54</t>
  </si>
  <si>
    <t>K25</t>
  </si>
  <si>
    <t>[1]Deploy!M54</t>
  </si>
  <si>
    <t>L25</t>
  </si>
  <si>
    <t>[1]Deploy!N54</t>
  </si>
  <si>
    <t>M25</t>
  </si>
  <si>
    <t>[1]Deploy!O54</t>
  </si>
  <si>
    <t>N25</t>
  </si>
  <si>
    <t>[1]Deploy!P54</t>
  </si>
  <si>
    <t>O25</t>
  </si>
  <si>
    <t>[1]Deploy!Q54</t>
  </si>
  <si>
    <t>P25</t>
  </si>
  <si>
    <t>[1]Deploy!R54</t>
  </si>
  <si>
    <t>Q25</t>
  </si>
  <si>
    <t>[1]Deploy!S54</t>
  </si>
  <si>
    <t>R25</t>
  </si>
  <si>
    <t>[1]Deploy!U54</t>
  </si>
  <si>
    <t>B26</t>
  </si>
  <si>
    <t>[1]Deploy!D55</t>
  </si>
  <si>
    <t>C26</t>
  </si>
  <si>
    <t>[1]Deploy!E55</t>
  </si>
  <si>
    <t>D26</t>
  </si>
  <si>
    <t>[1]Deploy!F55</t>
  </si>
  <si>
    <t>E26</t>
  </si>
  <si>
    <t>[1]Deploy!G55</t>
  </si>
  <si>
    <t>F26</t>
  </si>
  <si>
    <t>[1]Deploy!H55</t>
  </si>
  <si>
    <t>G26</t>
  </si>
  <si>
    <t>[1]Deploy!I55</t>
  </si>
  <si>
    <t>H26</t>
  </si>
  <si>
    <t>[1]Deploy!J55</t>
  </si>
  <si>
    <t>I26</t>
  </si>
  <si>
    <t>[1]Deploy!K55</t>
  </si>
  <si>
    <t>J26</t>
  </si>
  <si>
    <t>[1]Deploy!L55</t>
  </si>
  <si>
    <t>K26</t>
  </si>
  <si>
    <t>[1]Deploy!M55</t>
  </si>
  <si>
    <t>L26</t>
  </si>
  <si>
    <t>[1]Deploy!N55</t>
  </si>
  <si>
    <t>M26</t>
  </si>
  <si>
    <t>[1]Deploy!O55</t>
  </si>
  <si>
    <t>N26</t>
  </si>
  <si>
    <t>[1]Deploy!P55</t>
  </si>
  <si>
    <t>O26</t>
  </si>
  <si>
    <t>[1]Deploy!Q55</t>
  </si>
  <si>
    <t>P26</t>
  </si>
  <si>
    <t>[1]Deploy!R55</t>
  </si>
  <si>
    <t>Q26</t>
  </si>
  <si>
    <t>[1]Deploy!S55</t>
  </si>
  <si>
    <t>R26</t>
  </si>
  <si>
    <t>[1]Deploy!U55</t>
  </si>
  <si>
    <t>B29</t>
  </si>
  <si>
    <t>[1]Deploy!D68</t>
  </si>
  <si>
    <t>C29</t>
  </si>
  <si>
    <t>[1]Deploy!E68</t>
  </si>
  <si>
    <t>D29</t>
  </si>
  <si>
    <t>[1]Deploy!F68</t>
  </si>
  <si>
    <t>E29</t>
  </si>
  <si>
    <t>[1]Deploy!G68</t>
  </si>
  <si>
    <t>F29</t>
  </si>
  <si>
    <t>[1]Deploy!H68</t>
  </si>
  <si>
    <t>G29</t>
  </si>
  <si>
    <t>[1]Deploy!I68</t>
  </si>
  <si>
    <t>H29</t>
  </si>
  <si>
    <t>[1]Deploy!J68</t>
  </si>
  <si>
    <t>I29</t>
  </si>
  <si>
    <t>[1]Deploy!K68</t>
  </si>
  <si>
    <t>J29</t>
  </si>
  <si>
    <t>[1]Deploy!L68</t>
  </si>
  <si>
    <t>K29</t>
  </si>
  <si>
    <t>[1]Deploy!M68</t>
  </si>
  <si>
    <t>L29</t>
  </si>
  <si>
    <t>[1]Deploy!N68</t>
  </si>
  <si>
    <t>M29</t>
  </si>
  <si>
    <t>[1]Deploy!O68</t>
  </si>
  <si>
    <t>N29</t>
  </si>
  <si>
    <t>[1]Deploy!P68</t>
  </si>
  <si>
    <t>O29</t>
  </si>
  <si>
    <t>[1]Deploy!Q68</t>
  </si>
  <si>
    <t>P29</t>
  </si>
  <si>
    <t>[1]Deploy!R68</t>
  </si>
  <si>
    <t>Q29</t>
  </si>
  <si>
    <t>[1]Deploy!S68</t>
  </si>
  <si>
    <t>R29</t>
  </si>
  <si>
    <t>[1]Deploy!U68</t>
  </si>
  <si>
    <t>B30</t>
  </si>
  <si>
    <t>[1]Deploy!D69</t>
  </si>
  <si>
    <t>C30</t>
  </si>
  <si>
    <t>[1]Deploy!E69</t>
  </si>
  <si>
    <t>D30</t>
  </si>
  <si>
    <t>[1]Deploy!F69</t>
  </si>
  <si>
    <t>E30</t>
  </si>
  <si>
    <t>[1]Deploy!G69</t>
  </si>
  <si>
    <t>F30</t>
  </si>
  <si>
    <t>[1]Deploy!H69</t>
  </si>
  <si>
    <t>G30</t>
  </si>
  <si>
    <t>[1]Deploy!I69</t>
  </si>
  <si>
    <t>H30</t>
  </si>
  <si>
    <t>[1]Deploy!J69</t>
  </si>
  <si>
    <t>I30</t>
  </si>
  <si>
    <t>[1]Deploy!K69</t>
  </si>
  <si>
    <t>J30</t>
  </si>
  <si>
    <t>[1]Deploy!L69</t>
  </si>
  <si>
    <t>K30</t>
  </si>
  <si>
    <t>[1]Deploy!M69</t>
  </si>
  <si>
    <t>L30</t>
  </si>
  <si>
    <t>[1]Deploy!N69</t>
  </si>
  <si>
    <t>M30</t>
  </si>
  <si>
    <t>[1]Deploy!O69</t>
  </si>
  <si>
    <t>N30</t>
  </si>
  <si>
    <t>[1]Deploy!P69</t>
  </si>
  <si>
    <t>O30</t>
  </si>
  <si>
    <t>[1]Deploy!Q69</t>
  </si>
  <si>
    <t>P30</t>
  </si>
  <si>
    <t>[1]Deploy!R69</t>
  </si>
  <si>
    <t>Q30</t>
  </si>
  <si>
    <t>[1]Deploy!S69</t>
  </si>
  <si>
    <t>R30</t>
  </si>
  <si>
    <t>[1]Deploy!U69</t>
  </si>
  <si>
    <t>B33</t>
  </si>
  <si>
    <t>SUMIFS('[1]Deploy Detail'!$G$225:$G$236,'[1]Deploy Detail'!$E$225:$E$236,B$4,'[1]Deploy Detail'!$D$225:$D$236,"&gt;"&amp;'[1]Deploy Detail'!$B$13)+SUMIFS('[1]Deploy Detail'!$G$239:$G$250,'[1]Deploy Detail'!$E$239:$E$250,B$4,'[1]Deploy Detail'!$D$239:$D$250,"&gt;"&amp;'[1]Deploy Detail'!$B$13)</t>
  </si>
  <si>
    <t>C33</t>
  </si>
  <si>
    <t>SUMIFS('[1]Deploy Detail'!$G$225:$G$236,'[1]Deploy Detail'!$E$225:$E$236,C$4,'[1]Deploy Detail'!$D$225:$D$236,"&gt;"&amp;'[1]Deploy Detail'!$B$13)+SUMIFS('[1]Deploy Detail'!$G$239:$G$250,'[1]Deploy Detail'!$E$239:$E$250,C$4,'[1]Deploy Detail'!$D$239:$D$250,"&gt;"&amp;'[1]Deploy Detail'!$B$13)</t>
  </si>
  <si>
    <t>D33</t>
  </si>
  <si>
    <t>SUMIFS('[1]Deploy Detail'!$G$225:$G$236,'[1]Deploy Detail'!$E$225:$E$236,D$4,'[1]Deploy Detail'!$D$225:$D$236,"&gt;"&amp;'[1]Deploy Detail'!$B$13)+SUMIFS('[1]Deploy Detail'!$G$239:$G$250,'[1]Deploy Detail'!$E$239:$E$250,D$4,'[1]Deploy Detail'!$D$239:$D$250,"&gt;"&amp;'[1]Deploy Detail'!$B$13)</t>
  </si>
  <si>
    <t>E33</t>
  </si>
  <si>
    <t>SUMIFS('[1]Deploy Detail'!$G$225:$G$236,'[1]Deploy Detail'!$E$225:$E$236,E$4,'[1]Deploy Detail'!$D$225:$D$236,"&gt;"&amp;'[1]Deploy Detail'!$B$13)+SUMIFS('[1]Deploy Detail'!$G$239:$G$250,'[1]Deploy Detail'!$E$239:$E$250,E$4,'[1]Deploy Detail'!$D$239:$D$250,"&gt;"&amp;'[1]Deploy Detail'!$B$13)</t>
  </si>
  <si>
    <t>F33</t>
  </si>
  <si>
    <t>SUMIFS('[1]Deploy Detail'!$G$225:$G$236,'[1]Deploy Detail'!$E$225:$E$236,F$4,'[1]Deploy Detail'!$D$225:$D$236,"&gt;"&amp;'[1]Deploy Detail'!$B$13)+SUMIFS('[1]Deploy Detail'!$G$239:$G$250,'[1]Deploy Detail'!$E$239:$E$250,F$4,'[1]Deploy Detail'!$D$239:$D$250,"&gt;"&amp;'[1]Deploy Detail'!$B$13)</t>
  </si>
  <si>
    <t>G33</t>
  </si>
  <si>
    <t>SUMIFS('[1]Deploy Detail'!$G$225:$G$236,'[1]Deploy Detail'!$E$225:$E$236,G$4,'[1]Deploy Detail'!$D$225:$D$236,"&gt;"&amp;'[1]Deploy Detail'!$B$13)+SUMIFS('[1]Deploy Detail'!$G$239:$G$250,'[1]Deploy Detail'!$E$239:$E$250,G$4,'[1]Deploy Detail'!$D$239:$D$250,"&gt;"&amp;'[1]Deploy Detail'!$B$13)</t>
  </si>
  <si>
    <t>H33</t>
  </si>
  <si>
    <t>SUMIFS('[1]Deploy Detail'!$G$225:$G$236,'[1]Deploy Detail'!$E$225:$E$236,H$4,'[1]Deploy Detail'!$D$225:$D$236,"&gt;"&amp;'[1]Deploy Detail'!$B$13)+SUMIFS('[1]Deploy Detail'!$G$239:$G$250,'[1]Deploy Detail'!$E$239:$E$250,H$4,'[1]Deploy Detail'!$D$239:$D$250,"&gt;"&amp;'[1]Deploy Detail'!$B$13)</t>
  </si>
  <si>
    <t>I33</t>
  </si>
  <si>
    <t>SUMIFS('[1]Deploy Detail'!$G$225:$G$236,'[1]Deploy Detail'!$E$225:$E$236,I$4,'[1]Deploy Detail'!$D$225:$D$236,"&gt;"&amp;'[1]Deploy Detail'!$B$13)+SUMIFS('[1]Deploy Detail'!$G$239:$G$250,'[1]Deploy Detail'!$E$239:$E$250,I$4,'[1]Deploy Detail'!$D$239:$D$250,"&gt;"&amp;'[1]Deploy Detail'!$B$13)</t>
  </si>
  <si>
    <t>J33</t>
  </si>
  <si>
    <t>SUMIFS('[1]Deploy Detail'!$G$225:$G$236,'[1]Deploy Detail'!$E$225:$E$236,J$4,'[1]Deploy Detail'!$D$225:$D$236,"&gt;"&amp;'[1]Deploy Detail'!$B$13)+SUMIFS('[1]Deploy Detail'!$G$239:$G$250,'[1]Deploy Detail'!$E$239:$E$250,J$4,'[1]Deploy Detail'!$D$239:$D$250,"&gt;"&amp;'[1]Deploy Detail'!$B$13)</t>
  </si>
  <si>
    <t>K33</t>
  </si>
  <si>
    <t>SUMIFS('[1]Deploy Detail'!$G$225:$G$236,'[1]Deploy Detail'!$E$225:$E$236,K$4,'[1]Deploy Detail'!$D$225:$D$236,"&gt;"&amp;'[1]Deploy Detail'!$B$13)+SUMIFS('[1]Deploy Detail'!$G$239:$G$250,'[1]Deploy Detail'!$E$239:$E$250,K$4,'[1]Deploy Detail'!$D$239:$D$250,"&gt;"&amp;'[1]Deploy Detail'!$B$13)</t>
  </si>
  <si>
    <t>L33</t>
  </si>
  <si>
    <t>SUMIFS('[1]Deploy Detail'!$G$225:$G$236,'[1]Deploy Detail'!$E$225:$E$236,L$4,'[1]Deploy Detail'!$D$225:$D$236,"&gt;"&amp;'[1]Deploy Detail'!$B$13)+SUMIFS('[1]Deploy Detail'!$G$239:$G$250,'[1]Deploy Detail'!$E$239:$E$250,L$4,'[1]Deploy Detail'!$D$239:$D$250,"&gt;"&amp;'[1]Deploy Detail'!$B$13)</t>
  </si>
  <si>
    <t>M33</t>
  </si>
  <si>
    <t>SUMIFS('[1]Deploy Detail'!$G$225:$G$236,'[1]Deploy Detail'!$E$225:$E$236,M$4,'[1]Deploy Detail'!$D$225:$D$236,"&gt;"&amp;'[1]Deploy Detail'!$B$13)+SUMIFS('[1]Deploy Detail'!$G$239:$G$250,'[1]Deploy Detail'!$E$239:$E$250,M$4,'[1]Deploy Detail'!$D$239:$D$250,"&gt;"&amp;'[1]Deploy Detail'!$B$13)</t>
  </si>
  <si>
    <t>N33</t>
  </si>
  <si>
    <t>SUMIFS('[1]Deploy Detail'!$G$225:$G$236,'[1]Deploy Detail'!$E$225:$E$236,N$4,'[1]Deploy Detail'!$D$225:$D$236,"&gt;"&amp;'[1]Deploy Detail'!$B$13)+SUMIFS('[1]Deploy Detail'!$G$239:$G$250,'[1]Deploy Detail'!$E$239:$E$250,N$4,'[1]Deploy Detail'!$D$239:$D$250,"&gt;"&amp;'[1]Deploy Detail'!$B$13)</t>
  </si>
  <si>
    <t>O33</t>
  </si>
  <si>
    <t>SUMIFS('[1]Deploy Detail'!$G$225:$G$236,'[1]Deploy Detail'!$E$225:$E$236,O$4,'[1]Deploy Detail'!$D$225:$D$236,"&gt;"&amp;'[1]Deploy Detail'!$B$13)+SUMIFS('[1]Deploy Detail'!$G$239:$G$250,'[1]Deploy Detail'!$E$239:$E$250,O$4,'[1]Deploy Detail'!$D$239:$D$250,"&gt;"&amp;'[1]Deploy Detail'!$B$13)</t>
  </si>
  <si>
    <t>P33</t>
  </si>
  <si>
    <t>SUMIFS('[1]Deploy Detail'!$G$225:$G$236,'[1]Deploy Detail'!$E$225:$E$236,P$4,'[1]Deploy Detail'!$D$225:$D$236,"&gt;"&amp;'[1]Deploy Detail'!$B$13)+SUMIFS('[1]Deploy Detail'!$G$239:$G$250,'[1]Deploy Detail'!$E$239:$E$250,P$4,'[1]Deploy Detail'!$D$239:$D$250,"&gt;"&amp;'[1]Deploy Detail'!$B$13)</t>
  </si>
  <si>
    <t>Q33</t>
  </si>
  <si>
    <t>SUMIFS('[1]Deploy Detail'!$G$225:$G$236,'[1]Deploy Detail'!$E$225:$E$236,Q$4,'[1]Deploy Detail'!$D$225:$D$236,"&gt;"&amp;'[1]Deploy Detail'!$B$13)+SUMIFS('[1]Deploy Detail'!$G$239:$G$250,'[1]Deploy Detail'!$E$239:$E$250,Q$4,'[1]Deploy Detail'!$D$239:$D$250,"&gt;"&amp;'[1]Deploy Detail'!$B$13)</t>
  </si>
  <si>
    <t>B34</t>
  </si>
  <si>
    <t>SUMIFS('[1]Deploy Detail'!$H$225:$H$236,'[1]Deploy Detail'!$E$225:$E$236,B$4,'[1]Deploy Detail'!$D$225:$D$236,"&gt;"&amp;'[1]Deploy Detail'!$B$13)+SUMIFS('[1]Deploy Detail'!$H$239:$H$250,'[1]Deploy Detail'!$E$239:$E$250,B$4,'[1]Deploy Detail'!$D$239:$D$250,"&gt;"&amp;'[1]Deploy Detail'!$B$13)</t>
  </si>
  <si>
    <t>C34</t>
  </si>
  <si>
    <t>SUMIFS('[1]Deploy Detail'!$H$225:$H$236,'[1]Deploy Detail'!$E$225:$E$236,C$4,'[1]Deploy Detail'!$D$225:$D$236,"&gt;"&amp;'[1]Deploy Detail'!$B$13)+SUMIFS('[1]Deploy Detail'!$H$239:$H$250,'[1]Deploy Detail'!$E$239:$E$250,C$4,'[1]Deploy Detail'!$D$239:$D$250,"&gt;"&amp;'[1]Deploy Detail'!$B$13)</t>
  </si>
  <si>
    <t>D34</t>
  </si>
  <si>
    <t>SUMIFS('[1]Deploy Detail'!$H$225:$H$236,'[1]Deploy Detail'!$E$225:$E$236,D$4,'[1]Deploy Detail'!$D$225:$D$236,"&gt;"&amp;'[1]Deploy Detail'!$B$13)+SUMIFS('[1]Deploy Detail'!$H$239:$H$250,'[1]Deploy Detail'!$E$239:$E$250,D$4,'[1]Deploy Detail'!$D$239:$D$250,"&gt;"&amp;'[1]Deploy Detail'!$B$13)</t>
  </si>
  <si>
    <t>E34</t>
  </si>
  <si>
    <t>SUMIFS('[1]Deploy Detail'!$H$225:$H$236,'[1]Deploy Detail'!$E$225:$E$236,E$4,'[1]Deploy Detail'!$D$225:$D$236,"&gt;"&amp;'[1]Deploy Detail'!$B$13)+SUMIFS('[1]Deploy Detail'!$H$239:$H$250,'[1]Deploy Detail'!$E$239:$E$250,E$4,'[1]Deploy Detail'!$D$239:$D$250,"&gt;"&amp;'[1]Deploy Detail'!$B$13)</t>
  </si>
  <si>
    <t>F34</t>
  </si>
  <si>
    <t>SUMIFS('[1]Deploy Detail'!$H$225:$H$236,'[1]Deploy Detail'!$E$225:$E$236,F$4,'[1]Deploy Detail'!$D$225:$D$236,"&gt;"&amp;'[1]Deploy Detail'!$B$13)+SUMIFS('[1]Deploy Detail'!$H$239:$H$250,'[1]Deploy Detail'!$E$239:$E$250,F$4,'[1]Deploy Detail'!$D$239:$D$250,"&gt;"&amp;'[1]Deploy Detail'!$B$13)</t>
  </si>
  <si>
    <t>G34</t>
  </si>
  <si>
    <t>SUMIFS('[1]Deploy Detail'!$H$225:$H$236,'[1]Deploy Detail'!$E$225:$E$236,G$4,'[1]Deploy Detail'!$D$225:$D$236,"&gt;"&amp;'[1]Deploy Detail'!$B$13)+SUMIFS('[1]Deploy Detail'!$H$239:$H$250,'[1]Deploy Detail'!$E$239:$E$250,G$4,'[1]Deploy Detail'!$D$239:$D$250,"&gt;"&amp;'[1]Deploy Detail'!$B$13)</t>
  </si>
  <si>
    <t>H34</t>
  </si>
  <si>
    <t>SUMIFS('[1]Deploy Detail'!$H$225:$H$236,'[1]Deploy Detail'!$E$225:$E$236,H$4,'[1]Deploy Detail'!$D$225:$D$236,"&gt;"&amp;'[1]Deploy Detail'!$B$13)+SUMIFS('[1]Deploy Detail'!$H$239:$H$250,'[1]Deploy Detail'!$E$239:$E$250,H$4,'[1]Deploy Detail'!$D$239:$D$250,"&gt;"&amp;'[1]Deploy Detail'!$B$13)</t>
  </si>
  <si>
    <t>I34</t>
  </si>
  <si>
    <t>SUMIFS('[1]Deploy Detail'!$H$225:$H$236,'[1]Deploy Detail'!$E$225:$E$236,I$4,'[1]Deploy Detail'!$D$225:$D$236,"&gt;"&amp;'[1]Deploy Detail'!$B$13)+SUMIFS('[1]Deploy Detail'!$H$239:$H$250,'[1]Deploy Detail'!$E$239:$E$250,I$4,'[1]Deploy Detail'!$D$239:$D$250,"&gt;"&amp;'[1]Deploy Detail'!$B$13)</t>
  </si>
  <si>
    <t>J34</t>
  </si>
  <si>
    <t>SUMIFS('[1]Deploy Detail'!$H$225:$H$236,'[1]Deploy Detail'!$E$225:$E$236,J$4,'[1]Deploy Detail'!$D$225:$D$236,"&gt;"&amp;'[1]Deploy Detail'!$B$13)+SUMIFS('[1]Deploy Detail'!$H$239:$H$250,'[1]Deploy Detail'!$E$239:$E$250,J$4,'[1]Deploy Detail'!$D$239:$D$250,"&gt;"&amp;'[1]Deploy Detail'!$B$13)</t>
  </si>
  <si>
    <t>K34</t>
  </si>
  <si>
    <t>SUMIFS('[1]Deploy Detail'!$H$225:$H$236,'[1]Deploy Detail'!$E$225:$E$236,K$4,'[1]Deploy Detail'!$D$225:$D$236,"&gt;"&amp;'[1]Deploy Detail'!$B$13)+SUMIFS('[1]Deploy Detail'!$H$239:$H$250,'[1]Deploy Detail'!$E$239:$E$250,K$4,'[1]Deploy Detail'!$D$239:$D$250,"&gt;"&amp;'[1]Deploy Detail'!$B$13)</t>
  </si>
  <si>
    <t>L34</t>
  </si>
  <si>
    <t>SUMIFS('[1]Deploy Detail'!$H$225:$H$236,'[1]Deploy Detail'!$E$225:$E$236,L$4,'[1]Deploy Detail'!$D$225:$D$236,"&gt;"&amp;'[1]Deploy Detail'!$B$13)+SUMIFS('[1]Deploy Detail'!$H$239:$H$250,'[1]Deploy Detail'!$E$239:$E$250,L$4,'[1]Deploy Detail'!$D$239:$D$250,"&gt;"&amp;'[1]Deploy Detail'!$B$13)</t>
  </si>
  <si>
    <t>M34</t>
  </si>
  <si>
    <t>SUMIFS('[1]Deploy Detail'!$H$225:$H$236,'[1]Deploy Detail'!$E$225:$E$236,M$4,'[1]Deploy Detail'!$D$225:$D$236,"&gt;"&amp;'[1]Deploy Detail'!$B$13)+SUMIFS('[1]Deploy Detail'!$H$239:$H$250,'[1]Deploy Detail'!$E$239:$E$250,M$4,'[1]Deploy Detail'!$D$239:$D$250,"&gt;"&amp;'[1]Deploy Detail'!$B$13)</t>
  </si>
  <si>
    <t>N34</t>
  </si>
  <si>
    <t>SUMIFS('[1]Deploy Detail'!$H$225:$H$236,'[1]Deploy Detail'!$E$225:$E$236,N$4,'[1]Deploy Detail'!$D$225:$D$236,"&gt;"&amp;'[1]Deploy Detail'!$B$13)+SUMIFS('[1]Deploy Detail'!$H$239:$H$250,'[1]Deploy Detail'!$E$239:$E$250,N$4,'[1]Deploy Detail'!$D$239:$D$250,"&gt;"&amp;'[1]Deploy Detail'!$B$13)</t>
  </si>
  <si>
    <t>O34</t>
  </si>
  <si>
    <t>SUMIFS('[1]Deploy Detail'!$H$225:$H$236,'[1]Deploy Detail'!$E$225:$E$236,O$4,'[1]Deploy Detail'!$D$225:$D$236,"&gt;"&amp;'[1]Deploy Detail'!$B$13)+SUMIFS('[1]Deploy Detail'!$H$239:$H$250,'[1]Deploy Detail'!$E$239:$E$250,O$4,'[1]Deploy Detail'!$D$239:$D$250,"&gt;"&amp;'[1]Deploy Detail'!$B$13)</t>
  </si>
  <si>
    <t>P34</t>
  </si>
  <si>
    <t>SUMIFS('[1]Deploy Detail'!$H$225:$H$236,'[1]Deploy Detail'!$E$225:$E$236,P$4,'[1]Deploy Detail'!$D$225:$D$236,"&gt;"&amp;'[1]Deploy Detail'!$B$13)+SUMIFS('[1]Deploy Detail'!$H$239:$H$250,'[1]Deploy Detail'!$E$239:$E$250,P$4,'[1]Deploy Detail'!$D$239:$D$250,"&gt;"&amp;'[1]Deploy Detail'!$B$13)</t>
  </si>
  <si>
    <t>Q34</t>
  </si>
  <si>
    <t>SUMIFS('[1]Deploy Detail'!$H$225:$H$236,'[1]Deploy Detail'!$E$225:$E$236,Q$4,'[1]Deploy Detail'!$D$225:$D$236,"&gt;"&amp;'[1]Deploy Detail'!$B$13)+SUMIFS('[1]Deploy Detail'!$H$239:$H$250,'[1]Deploy Detail'!$E$239:$E$250,Q$4,'[1]Deploy Detail'!$D$239:$D$250,"&gt;"&amp;'[1]Deploy Detail'!$B$13)</t>
  </si>
  <si>
    <t>B35</t>
  </si>
  <si>
    <t>B33*([1]Deploy!$B$7+[1]Deploy!$B$14)+B34*[1]Deploy!$B$8</t>
  </si>
  <si>
    <t>C35</t>
  </si>
  <si>
    <t>C33*([1]Deploy!$B$7+[1]Deploy!$B$14)+C34*[1]Deploy!$B$8</t>
  </si>
  <si>
    <t>D35</t>
  </si>
  <si>
    <t>D33*([1]Deploy!$B$7+[1]Deploy!$B$14)+D34*[1]Deploy!$B$8</t>
  </si>
  <si>
    <t>E35</t>
  </si>
  <si>
    <t>E33*([1]Deploy!$B$7+[1]Deploy!$B$14)+E34*[1]Deploy!$B$8</t>
  </si>
  <si>
    <t>F35</t>
  </si>
  <si>
    <t>F33*([1]Deploy!$B$7+[1]Deploy!$B$14)+F34*[1]Deploy!$B$8</t>
  </si>
  <si>
    <t>G35</t>
  </si>
  <si>
    <t>G33*([1]Deploy!$B$7+[1]Deploy!$B$14)+G34*[1]Deploy!$B$8</t>
  </si>
  <si>
    <t>H35</t>
  </si>
  <si>
    <t>H33*([1]Deploy!$B$7+[1]Deploy!$B$14)+H34*[1]Deploy!$B$8</t>
  </si>
  <si>
    <t>I35</t>
  </si>
  <si>
    <t>I33*([1]Deploy!$B$7+[1]Deploy!$B$14)+I34*[1]Deploy!$B$8</t>
  </si>
  <si>
    <t>J35</t>
  </si>
  <si>
    <t>J33*([1]Deploy!$B$7+[1]Deploy!$B$14)+J34*[1]Deploy!$B$8</t>
  </si>
  <si>
    <t>K35</t>
  </si>
  <si>
    <t>K33*([1]Deploy!$B$7+[1]Deploy!$B$14)+K34*[1]Deploy!$B$8</t>
  </si>
  <si>
    <t>L35</t>
  </si>
  <si>
    <t>L33*([1]Deploy!$B$7+[1]Deploy!$B$14)+L34*[1]Deploy!$B$8</t>
  </si>
  <si>
    <t>M35</t>
  </si>
  <si>
    <t>M33*([1]Deploy!$B$7+[1]Deploy!$B$14)+M34*[1]Deploy!$B$8</t>
  </si>
  <si>
    <t>N35</t>
  </si>
  <si>
    <t>N33*([1]Deploy!$B$7+[1]Deploy!$B$14)+N34*[1]Deploy!$B$8</t>
  </si>
  <si>
    <t>O35</t>
  </si>
  <si>
    <t>O33*([1]Deploy!$B$7+[1]Deploy!$B$14)+O34*[1]Deploy!$B$8</t>
  </si>
  <si>
    <t>P35</t>
  </si>
  <si>
    <t>P33*([1]Deploy!$B$7+[1]Deploy!$B$14)+P34*[1]Deploy!$B$8</t>
  </si>
  <si>
    <t>Q35</t>
  </si>
  <si>
    <t>Q33*([1]Deploy!$B$7+[1]Deploy!$B$14)+Q34*[1]Deploy!$B$8</t>
  </si>
  <si>
    <t>R35</t>
  </si>
  <si>
    <t>R33*([1]Deploy!$B$7+[1]Deploy!$B$14)+R34*[1]Deploy!$B$8</t>
  </si>
  <si>
    <t>B38</t>
  </si>
  <si>
    <t>'[1]Revenue Roll-up'!D24</t>
  </si>
  <si>
    <t>C38</t>
  </si>
  <si>
    <t>'[1]Revenue Roll-up'!E24</t>
  </si>
  <si>
    <t>D38</t>
  </si>
  <si>
    <t>'[1]Revenue Roll-up'!F24</t>
  </si>
  <si>
    <t>E38</t>
  </si>
  <si>
    <t>'[1]Revenue Roll-up'!G24</t>
  </si>
  <si>
    <t>F38</t>
  </si>
  <si>
    <t>'[1]Revenue Roll-up'!H24</t>
  </si>
  <si>
    <t>G38</t>
  </si>
  <si>
    <t>'[1]Revenue Roll-up'!I24</t>
  </si>
  <si>
    <t>H38</t>
  </si>
  <si>
    <t>'[1]Revenue Roll-up'!J24</t>
  </si>
  <si>
    <t>I38</t>
  </si>
  <si>
    <t>'[1]Revenue Roll-up'!K24</t>
  </si>
  <si>
    <t>J38</t>
  </si>
  <si>
    <t>'[1]Revenue Roll-up'!L24</t>
  </si>
  <si>
    <t>K38</t>
  </si>
  <si>
    <t>'[1]Revenue Roll-up'!M24</t>
  </si>
  <si>
    <t>L38</t>
  </si>
  <si>
    <t>'[1]Revenue Roll-up'!N24</t>
  </si>
  <si>
    <t>M38</t>
  </si>
  <si>
    <t>'[1]Revenue Roll-up'!O24</t>
  </si>
  <si>
    <t>N38</t>
  </si>
  <si>
    <t>'[1]Revenue Roll-up'!P24</t>
  </si>
  <si>
    <t>O38</t>
  </si>
  <si>
    <t>'[1]Revenue Roll-up'!Q24</t>
  </si>
  <si>
    <t>P38</t>
  </si>
  <si>
    <t>'[1]Revenue Roll-up'!R24</t>
  </si>
  <si>
    <t>Q38</t>
  </si>
  <si>
    <t>'[1]Revenue Roll-up'!S24</t>
  </si>
  <si>
    <t>R38</t>
  </si>
  <si>
    <t>B40</t>
  </si>
  <si>
    <t>B39</t>
  </si>
  <si>
    <t>'[1]Revenue Roll-up'!D38</t>
  </si>
  <si>
    <t>C40</t>
  </si>
  <si>
    <t>C39</t>
  </si>
  <si>
    <t>'[1]Revenue Roll-up'!E38</t>
  </si>
  <si>
    <t>D40</t>
  </si>
  <si>
    <t>D39</t>
  </si>
  <si>
    <t>'[1]Revenue Roll-up'!F38</t>
  </si>
  <si>
    <t>E40</t>
  </si>
  <si>
    <t>E39</t>
  </si>
  <si>
    <t>'[1]Revenue Roll-up'!G38</t>
  </si>
  <si>
    <t>F40</t>
  </si>
  <si>
    <t>F39</t>
  </si>
  <si>
    <t>'[1]Revenue Roll-up'!H38</t>
  </si>
  <si>
    <t>G40</t>
  </si>
  <si>
    <t>G39</t>
  </si>
  <si>
    <t>'[1]Revenue Roll-up'!I38</t>
  </si>
  <si>
    <t>H40</t>
  </si>
  <si>
    <t>H39</t>
  </si>
  <si>
    <t>'[1]Revenue Roll-up'!J38</t>
  </si>
  <si>
    <t>I40</t>
  </si>
  <si>
    <t>I39</t>
  </si>
  <si>
    <t>'[1]Revenue Roll-up'!K38</t>
  </si>
  <si>
    <t>J40</t>
  </si>
  <si>
    <t>J39</t>
  </si>
  <si>
    <t>'[1]Revenue Roll-up'!L38</t>
  </si>
  <si>
    <t>K40</t>
  </si>
  <si>
    <t>K39</t>
  </si>
  <si>
    <t>'[1]Revenue Roll-up'!M38</t>
  </si>
  <si>
    <t>L40</t>
  </si>
  <si>
    <t>L39</t>
  </si>
  <si>
    <t>'[1]Revenue Roll-up'!N38</t>
  </si>
  <si>
    <t>M40</t>
  </si>
  <si>
    <t>M39</t>
  </si>
  <si>
    <t>'[1]Revenue Roll-up'!O38</t>
  </si>
  <si>
    <t>N40</t>
  </si>
  <si>
    <t>N39</t>
  </si>
  <si>
    <t>'[1]Revenue Roll-up'!P38</t>
  </si>
  <si>
    <t>O40</t>
  </si>
  <si>
    <t>O39</t>
  </si>
  <si>
    <t>'[1]Revenue Roll-up'!Q38</t>
  </si>
  <si>
    <t>P40</t>
  </si>
  <si>
    <t>P39</t>
  </si>
  <si>
    <t>'[1]Revenue Roll-up'!R38</t>
  </si>
  <si>
    <t>Q40</t>
  </si>
  <si>
    <t>Q39</t>
  </si>
  <si>
    <t>'[1]Revenue Roll-up'!S38</t>
  </si>
  <si>
    <t>R40</t>
  </si>
  <si>
    <t>R39</t>
  </si>
  <si>
    <t>'[1]Revenue Roll-up'!U38</t>
  </si>
  <si>
    <t>B41</t>
  </si>
  <si>
    <t>'[1]Revenue Roll-up'!D40</t>
  </si>
  <si>
    <t>C41</t>
  </si>
  <si>
    <t>'[1]Revenue Roll-up'!E40</t>
  </si>
  <si>
    <t>D41</t>
  </si>
  <si>
    <t>'[1]Revenue Roll-up'!F40</t>
  </si>
  <si>
    <t>E41</t>
  </si>
  <si>
    <t>'[1]Revenue Roll-up'!G40</t>
  </si>
  <si>
    <t>F41</t>
  </si>
  <si>
    <t>'[1]Revenue Roll-up'!H40</t>
  </si>
  <si>
    <t>G41</t>
  </si>
  <si>
    <t>'[1]Revenue Roll-up'!I40</t>
  </si>
  <si>
    <t>H41</t>
  </si>
  <si>
    <t>'[1]Revenue Roll-up'!J40</t>
  </si>
  <si>
    <t>I41</t>
  </si>
  <si>
    <t>'[1]Revenue Roll-up'!K40</t>
  </si>
  <si>
    <t>J41</t>
  </si>
  <si>
    <t>'[1]Revenue Roll-up'!L40</t>
  </si>
  <si>
    <t>K41</t>
  </si>
  <si>
    <t>'[1]Revenue Roll-up'!M40</t>
  </si>
  <si>
    <t>L41</t>
  </si>
  <si>
    <t>'[1]Revenue Roll-up'!N40</t>
  </si>
  <si>
    <t>M41</t>
  </si>
  <si>
    <t>'[1]Revenue Roll-up'!O40</t>
  </si>
  <si>
    <t>N41</t>
  </si>
  <si>
    <t>'[1]Revenue Roll-up'!P40</t>
  </si>
  <si>
    <t>O41</t>
  </si>
  <si>
    <t>'[1]Revenue Roll-up'!Q40</t>
  </si>
  <si>
    <t>P41</t>
  </si>
  <si>
    <t>'[1]Revenue Roll-up'!R40</t>
  </si>
  <si>
    <t>Q41</t>
  </si>
  <si>
    <t>'[1]Revenue Roll-up'!S40</t>
  </si>
  <si>
    <t>R41</t>
  </si>
  <si>
    <t>'[1]Revenue Roll-up'!U40</t>
  </si>
  <si>
    <t>B42</t>
  </si>
  <si>
    <t>'[1]Revenue Roll-up'!D45</t>
  </si>
  <si>
    <t>C42</t>
  </si>
  <si>
    <t>'[1]Revenue Roll-up'!E45</t>
  </si>
  <si>
    <t>D42</t>
  </si>
  <si>
    <t>'[1]Revenue Roll-up'!F45</t>
  </si>
  <si>
    <t>E42</t>
  </si>
  <si>
    <t>'[1]Revenue Roll-up'!G45</t>
  </si>
  <si>
    <t>F42</t>
  </si>
  <si>
    <t>'[1]Revenue Roll-up'!H45</t>
  </si>
  <si>
    <t>G42</t>
  </si>
  <si>
    <t>'[1]Revenue Roll-up'!I45</t>
  </si>
  <si>
    <t>H42</t>
  </si>
  <si>
    <t>'[1]Revenue Roll-up'!J45</t>
  </si>
  <si>
    <t>I42</t>
  </si>
  <si>
    <t>'[1]Revenue Roll-up'!K45</t>
  </si>
  <si>
    <t>J42</t>
  </si>
  <si>
    <t>'[1]Revenue Roll-up'!L45</t>
  </si>
  <si>
    <t>K42</t>
  </si>
  <si>
    <t>'[1]Revenue Roll-up'!M45</t>
  </si>
  <si>
    <t>L42</t>
  </si>
  <si>
    <t>'[1]Revenue Roll-up'!N45</t>
  </si>
  <si>
    <t>M42</t>
  </si>
  <si>
    <t>'[1]Revenue Roll-up'!O45</t>
  </si>
  <si>
    <t>N42</t>
  </si>
  <si>
    <t>'[1]Revenue Roll-up'!P45</t>
  </si>
  <si>
    <t>O42</t>
  </si>
  <si>
    <t>'[1]Revenue Roll-up'!Q45</t>
  </si>
  <si>
    <t>P42</t>
  </si>
  <si>
    <t>'[1]Revenue Roll-up'!R45</t>
  </si>
  <si>
    <t>Q42</t>
  </si>
  <si>
    <t>'[1]Revenue Roll-up'!S45</t>
  </si>
  <si>
    <t>R42</t>
  </si>
  <si>
    <t>A45</t>
  </si>
  <si>
    <t>A44</t>
  </si>
  <si>
    <t>"1. Timing: bookings go live "&amp;'[1]Deploy Detail'!B8&amp;" months after booking (new logos &amp; expansion); units are built "&amp;[1]Deploy!B16&amp;" months before go-live."</t>
  </si>
  <si>
    <t>1. Timing: bookings go live 3 months after booking (new logos &amp; expansion); units are built 2 months before go-live.</t>
  </si>
  <si>
    <t>A46</t>
  </si>
  <si>
    <t>"2. Deal size: new-logo deal = "&amp;[1]Deploy!B18&amp;" SlipLifts + "&amp;[1]Deploy!B19&amp;" SlipTrays ("&amp;TEXT('[1]New Sales'!B8,"$#,##0")&amp;"); expansion deal = "&amp;[1]Deploy!B20&amp;" SlipLifts + "&amp;[1]Deploy!B21&amp;" SlipTrays ("&amp;TEXT([1]Expansion!B11,"$#,##0")&amp;"). Deal counts are whole numbers."</t>
  </si>
  <si>
    <t>2. Deal size: new-logo deal = 4 SlipLifts + 12 SlipTrays ($316,000); expansion deal = 2 SlipLifts + 25 SlipTrays ($215,000). Deal counts are whole numbers.</t>
  </si>
  <si>
    <t>A47</t>
  </si>
  <si>
    <t>"3. Unit cost (CapEx): SlipLift "&amp;TEXT([1]Deploy!B7,"$#,##0")&amp;" + "&amp;TEXT([1]Deploy!B14,"$#,##0")&amp;" peripherals, SlipTray "&amp;TEXT([1]Deploy!B8,"$#,##0")&amp;", SlipBot "&amp;TEXT([1]Deploy!B6,"$#,##0")&amp;". Freight "&amp;TEXT([1]Deploy!B15,"$#,##0")&amp;" per deployment (expensed)."</t>
  </si>
  <si>
    <t>3. Unit cost (CapEx): SlipLift $65,000 + $4,138 peripherals, SlipTray $8,000, SlipBot $36,000. Freight $5,000 per deployment (expensed).</t>
  </si>
  <si>
    <t>A48</t>
  </si>
  <si>
    <t>"4. SlipBots: "&amp;IF([1]Deploy!B17="Y","none are built – returned/existing bots are redeployed (incl. the Meli bridge bots).","built per deployments.")&amp;" Only contracts flagged 'New production = Yes' create deployments and production."</t>
  </si>
  <si>
    <t>4. SlipBots: none are built – returned/existing bots are redeployed (incl. the Meli bridge bots). Only contracts flagged 'New production = Yes' create deployments and production.</t>
  </si>
  <si>
    <t>A49</t>
  </si>
  <si>
    <t>"5. Sep–Dec 26 bookings include unsigned forecast of "&amp;TEXT(SUMIFS('[1]2026 Exist New'!$P$9:$P$50,'[1]2026 Exist New'!$D$9:$D$50,"Forecast (unsigned)"),"$#,##0")&amp;" (Arconic + placeholders) at 100%; bookings are gross ACV."</t>
  </si>
  <si>
    <t>5. Sep–Dec 26 bookings include unsigned forecast of $2,264,000 (Arconic + placeholders) at 100%; bookings are gross ACV.</t>
  </si>
  <si>
    <t>Total COO Departments</t>
  </si>
  <si>
    <t>2026 Actuals/Forecast &amp; 2027 Budget</t>
  </si>
  <si>
    <t>Actual</t>
  </si>
  <si>
    <t>Forecast</t>
  </si>
  <si>
    <t>Budget</t>
  </si>
  <si>
    <t>YOY</t>
  </si>
  <si>
    <t> </t>
  </si>
  <si>
    <t>Jan</t>
  </si>
  <si>
    <t>Feb</t>
  </si>
  <si>
    <t>Mar</t>
  </si>
  <si>
    <t>Apr</t>
  </si>
  <si>
    <t>May</t>
  </si>
  <si>
    <t>Jun</t>
  </si>
  <si>
    <t>Jul</t>
  </si>
  <si>
    <t>Aug</t>
  </si>
  <si>
    <t>Sep</t>
  </si>
  <si>
    <t>Oct</t>
  </si>
  <si>
    <t>Nov</t>
  </si>
  <si>
    <t>Dec</t>
  </si>
  <si>
    <t>% Total Rev</t>
  </si>
  <si>
    <t>2027</t>
  </si>
  <si>
    <t>Fav / (Unfav)</t>
  </si>
  <si>
    <t>Ordinary Income/Expense</t>
  </si>
  <si>
    <t>Income</t>
  </si>
  <si>
    <t>4000 - Sales</t>
  </si>
  <si>
    <t>4100 - Subscription/Platform Fees</t>
  </si>
  <si>
    <t>4500 - Implementation Fees</t>
  </si>
  <si>
    <t>Total - 4000 - Sales</t>
  </si>
  <si>
    <t>4900 - One-Time Revenue</t>
  </si>
  <si>
    <t>Total - Income</t>
  </si>
  <si>
    <t>Cost Of Sales</t>
  </si>
  <si>
    <t>5000 - Robot Production and Deployment</t>
  </si>
  <si>
    <t>5010 - SlipBot Depreciation</t>
  </si>
  <si>
    <t>5011 - SlipLift Depreciation</t>
  </si>
  <si>
    <t>5012 - SlipCarrier Depreciation</t>
  </si>
  <si>
    <t>5020 - Robot Peripherals Depreciation</t>
  </si>
  <si>
    <t>5025 - Freight and Delivery - Production (Summary)</t>
  </si>
  <si>
    <t>5026 - Freight and Delivery - Production - Expedited</t>
  </si>
  <si>
    <t>5027 - Freight and Delivery - Production - Standard</t>
  </si>
  <si>
    <t>Total - 5025 - Freight and Delivery - Production (Summary)</t>
  </si>
  <si>
    <t>5030 - Production Tools and Supplies</t>
  </si>
  <si>
    <t>5040 - Freight &amp; Delivery - Deployment</t>
  </si>
  <si>
    <t>5050 - Travel - Deployment</t>
  </si>
  <si>
    <t>5060 - Meals - Deployment</t>
  </si>
  <si>
    <t>5100 - Labor Expense - Production</t>
  </si>
  <si>
    <t>5110 - Salaries and Wages - Production</t>
  </si>
  <si>
    <t>5130 - Payroll Taxes - Production</t>
  </si>
  <si>
    <t>5140 - Benefits - Production</t>
  </si>
  <si>
    <t>Total - 5100 - Labor Expense - Production</t>
  </si>
  <si>
    <t>Total - 5000 - Robot Production and Deployment</t>
  </si>
  <si>
    <t>5015 - Supplies and Materials</t>
  </si>
  <si>
    <t>5028 - Duties &amp; Tariffs - Production</t>
  </si>
  <si>
    <t>5029 - Processing Fee - Production</t>
  </si>
  <si>
    <t>5070 - Scrap</t>
  </si>
  <si>
    <t>5201 - Inventory Adjustments</t>
  </si>
  <si>
    <t>5300 - Maintenance</t>
  </si>
  <si>
    <t>5310 - Contractors - Field</t>
  </si>
  <si>
    <t>5320 - Freight &amp; Delivery - Maintenance</t>
  </si>
  <si>
    <t>5330 - Maintenance Tools and Supplies</t>
  </si>
  <si>
    <t>5340 - Spare Parts</t>
  </si>
  <si>
    <t>5350 - Warehouse</t>
  </si>
  <si>
    <t>5360 - Travel - Maintenance</t>
  </si>
  <si>
    <t>5370 - Meals - Maintenance</t>
  </si>
  <si>
    <t>5500 - Labor Expense - Field Operations</t>
  </si>
  <si>
    <t>5510 - :Salaries and Wages - Field Operations</t>
  </si>
  <si>
    <t>5530 - :Payroll Taxes - Field Operations</t>
  </si>
  <si>
    <t>5540 - :Benefits - Field Operations</t>
  </si>
  <si>
    <t>Total - 5500 - Labor Expense - Field Operations</t>
  </si>
  <si>
    <t>Total - 5300 - Maintenance</t>
  </si>
  <si>
    <t>5900 - Other COGS</t>
  </si>
  <si>
    <t>5920 - Software - COGS</t>
  </si>
  <si>
    <t>5950 - Certification Expense</t>
  </si>
  <si>
    <t>5980 - Employee Meals</t>
  </si>
  <si>
    <t>Total - 5900 - Other COGS</t>
  </si>
  <si>
    <t>5990 - Purchase Discounts</t>
  </si>
  <si>
    <t>Total - Cost Of Sales</t>
  </si>
  <si>
    <t>Expense</t>
  </si>
  <si>
    <t>6000 - Labor Expense - SG&amp;A</t>
  </si>
  <si>
    <t>6610 - Salaries and Wages - SG&amp;A</t>
  </si>
  <si>
    <t>6630 - Payroll Taxes - SG&amp;A</t>
  </si>
  <si>
    <t>6640 - Benefits - SG&amp;A</t>
  </si>
  <si>
    <t>6650 - Commissions - SG&amp;A</t>
  </si>
  <si>
    <t>6660 - Recruiting</t>
  </si>
  <si>
    <t>6670 - Stock Compensation Expense</t>
  </si>
  <si>
    <t>Total - 6000 - Labor Expense - SG&amp;A</t>
  </si>
  <si>
    <t>6100 - Travel</t>
  </si>
  <si>
    <t>6110 - Travel Meals</t>
  </si>
  <si>
    <t>6120 - Meals and Entertainment</t>
  </si>
  <si>
    <t>6200 - Advertising</t>
  </si>
  <si>
    <t>6210 - Marketing Expense</t>
  </si>
  <si>
    <t>6220 - Trade Shows</t>
  </si>
  <si>
    <t>6400 - Memberships and Subscriptions</t>
  </si>
  <si>
    <t>6500 - Demos</t>
  </si>
  <si>
    <t>6510 - Storage Facilities - Demos</t>
  </si>
  <si>
    <t>6520 - Truck Rental - Demos</t>
  </si>
  <si>
    <t>6530 - Other Demo Expense</t>
  </si>
  <si>
    <t>6540 - Travel - Demos</t>
  </si>
  <si>
    <t>6550 - Meals - Demos</t>
  </si>
  <si>
    <t>Total - 6500 - Demos</t>
  </si>
  <si>
    <t>7000 - Professional Fees</t>
  </si>
  <si>
    <t>7050 - Education</t>
  </si>
  <si>
    <t>7100 - Legal Expense</t>
  </si>
  <si>
    <t>7200 - Contractors</t>
  </si>
  <si>
    <t>7300 - R&amp;D Expense</t>
  </si>
  <si>
    <t>7500 - Facility Expenses</t>
  </si>
  <si>
    <t>7510 - Custodial</t>
  </si>
  <si>
    <t>7550 - Tools and Equipment</t>
  </si>
  <si>
    <t>7600 - Freight &amp; Delivery</t>
  </si>
  <si>
    <t>7610 - Duties &amp; Tariffs - Other</t>
  </si>
  <si>
    <t>7700 - Inventory Obsolescence-old</t>
  </si>
  <si>
    <t>8100 - Technology</t>
  </si>
  <si>
    <t>8200 - Building Rent or Lease</t>
  </si>
  <si>
    <t>8250 - Equipment/Vehicle Rentals</t>
  </si>
  <si>
    <t>8300 - Office Expenses</t>
  </si>
  <si>
    <t>8400 - Office Equipment and Small Furniture</t>
  </si>
  <si>
    <t>8450 - Postage &amp; Shipping</t>
  </si>
  <si>
    <t>8500 - Commercial Insurance</t>
  </si>
  <si>
    <t>8600 - Repairs and Maintenance</t>
  </si>
  <si>
    <t>8700 - Utilities and Telecom Expense</t>
  </si>
  <si>
    <t>8800 - Bank Charges</t>
  </si>
  <si>
    <t>8810 - Processing Fee - Other</t>
  </si>
  <si>
    <t>8900 - Payroll Fees</t>
  </si>
  <si>
    <t>8950 - Financing Taxes</t>
  </si>
  <si>
    <t>8955 - Other Taxes and Licenses</t>
  </si>
  <si>
    <t>8960 - Bad Debts</t>
  </si>
  <si>
    <t>8995 - Miscellaneous Expense</t>
  </si>
  <si>
    <t>9999 - Uncategorized Expenses</t>
  </si>
  <si>
    <t>Total - Expense</t>
  </si>
  <si>
    <t>Net Ordinary Income</t>
  </si>
  <si>
    <t>Other Income and Expenses</t>
  </si>
  <si>
    <t>Other Income</t>
  </si>
  <si>
    <t>9100 - Interest Earned</t>
  </si>
  <si>
    <t>9150 - Other Income</t>
  </si>
  <si>
    <t>Total - Other Income</t>
  </si>
  <si>
    <t>Other Expense</t>
  </si>
  <si>
    <t>9200 - Cash Sweep Fees</t>
  </si>
  <si>
    <t>9300 - Interest Expense</t>
  </si>
  <si>
    <t>9401 - Depreciation Expenses</t>
  </si>
  <si>
    <t>9450 - Loss on Disposal of Fixed Assets</t>
  </si>
  <si>
    <t>9600 - Income Tax Expense</t>
  </si>
  <si>
    <t>9710 - Rounding Gain/Loss</t>
  </si>
  <si>
    <t>Total - Other Expense</t>
  </si>
  <si>
    <t>Net Other Income</t>
  </si>
  <si>
    <t>check</t>
  </si>
  <si>
    <t>Salaries and Wages</t>
  </si>
  <si>
    <t>Commissions</t>
  </si>
  <si>
    <t>Payroll Taxes</t>
  </si>
  <si>
    <t>Benefits</t>
  </si>
  <si>
    <t>Taxes and Benefits % of Salaries, Wages &amp; Commissions</t>
  </si>
  <si>
    <t>Field Operations</t>
  </si>
  <si>
    <t>Annual Input</t>
  </si>
  <si>
    <t>Input Method</t>
  </si>
  <si>
    <t>"Even" spread</t>
  </si>
  <si>
    <t>Growth %</t>
  </si>
  <si>
    <t>Even</t>
  </si>
  <si>
    <t>Manual</t>
  </si>
  <si>
    <t>Production Operations</t>
  </si>
  <si>
    <t>Notes</t>
  </si>
  <si>
    <t>v3: = DeploySum!F40:Q40 recognized revenue Jan-Dec 27 (9/30/26 file row 39). Orchestrator assumption: all to 4100; 4500/4900 stay 0.</t>
  </si>
  <si>
    <t>v3: from 'Depreciation Schedule' row 79 (straight-line; see inputs).</t>
  </si>
  <si>
    <t>v3: from 'Depreciation Schedule' row 82 (straight-line; see inputs).</t>
  </si>
  <si>
    <t>Additional funds added to Jan for new building set up</t>
  </si>
  <si>
    <t>Does this live in production or field?</t>
  </si>
  <si>
    <t>Jan increase for new production line set up</t>
  </si>
  <si>
    <t>YOY Growth</t>
  </si>
  <si>
    <t>Should this be in a different cost center?</t>
  </si>
  <si>
    <t>New Building management</t>
  </si>
  <si>
    <t>Finance expectations?</t>
  </si>
  <si>
    <t>Additional Fork Lift?</t>
  </si>
  <si>
    <t>New Building expenses?</t>
  </si>
  <si>
    <t>Scale Ramp</t>
  </si>
  <si>
    <t>Central Operations</t>
  </si>
  <si>
    <t>Field Engineering</t>
  </si>
  <si>
    <t>Production Engineering</t>
  </si>
  <si>
    <t>Is this where AE will live?</t>
  </si>
  <si>
    <t>2027 Production &amp; Deployment Plan — Summary for COO</t>
  </si>
  <si>
    <t>FY2027</t>
  </si>
  <si>
    <t>BOOKINGS</t>
  </si>
  <si>
    <t>New logos – deals booked (#)</t>
  </si>
  <si>
    <t>Expansion – deals booked (#)</t>
  </si>
  <si>
    <t>Existing &amp; forecast contracts – booked (#)</t>
  </si>
  <si>
    <t>Total bookings (#)</t>
  </si>
  <si>
    <t>DEPLOYMENTS (deals going live)</t>
  </si>
  <si>
    <t>SlipLift deployments (#)</t>
  </si>
  <si>
    <t>SlipBot deployments (#)</t>
  </si>
  <si>
    <t>Total deployments (#)</t>
  </si>
  <si>
    <t>SlipLifts going live (units)</t>
  </si>
  <si>
    <t>SlipTrays going live (units)</t>
  </si>
  <si>
    <t>SlipBots going live (units)</t>
  </si>
  <si>
    <t>PRODUCTION (units to build, by production month)</t>
  </si>
  <si>
    <t>SlipLifts to build</t>
  </si>
  <si>
    <t>SlipTrays to build</t>
  </si>
  <si>
    <t>SlipBots to build</t>
  </si>
  <si>
    <t>SlipLifts – avg per week (units ÷ weeks in month)</t>
  </si>
  <si>
    <t>SlipTrays – avg per week (units ÷ weeks in month)</t>
  </si>
  <si>
    <t>OF WHICH (already included in the production lines above): builds in Nov/Dec-27 for Q1-28 go-lives from Q4-27 bookings</t>
  </si>
  <si>
    <t>SlipLifts built for 2028 go-lives</t>
  </si>
  <si>
    <t>SlipTrays built for 2028 go-lives</t>
  </si>
  <si>
    <t>OTHER CONTEXT</t>
  </si>
  <si>
    <t>KEY ASSUMPTIONS &amp; NOTES</t>
  </si>
  <si>
    <t xml:space="preserve">6. Production includes Nov/Dec-27 builds for Jan–Feb 28 go-lives from Q4-27 bookings (the 'of which' lines). </t>
  </si>
  <si>
    <t>DEPLOYMENT SPLIT – NEW LOGOS vs EXPANSION (deals going live, by go-live month)</t>
  </si>
  <si>
    <t>Month</t>
  </si>
  <si>
    <t>New logos – deployments (#) (incl. 2026 Exist New 'New Logo' rows)</t>
  </si>
  <si>
    <t xml:space="preserve">   SlipLifts going live (units)</t>
  </si>
  <si>
    <t xml:space="preserve">   SlipTrays going live (units)</t>
  </si>
  <si>
    <t>Expansion – deployments (#)</t>
  </si>
  <si>
    <t>Existing &amp; forecast contracts – deployments (#) (excl. 'New Logo' rows)</t>
  </si>
  <si>
    <t xml:space="preserve">   SlipBots going live (units)</t>
  </si>
  <si>
    <t>New logos – % of deployments</t>
  </si>
  <si>
    <t>Expansion – % of deployments</t>
  </si>
  <si>
    <t>Tie-out to Total deployments (row 18): OK</t>
  </si>
  <si>
    <t>v3 CHECK (added by the collation build): deployment rows 16-21 vs split rows 54-64 (0 = ties)</t>
  </si>
  <si>
    <t>Row 16+17 deployments − (rows 54+57+60)</t>
  </si>
  <si>
    <t>Row 18 total deployments − row 64</t>
  </si>
  <si>
    <t>Row 19 SlipLifts going live − (rows 55+58+61)</t>
  </si>
  <si>
    <t>Row 20 SlipTrays going live − (rows 56+59+62)</t>
  </si>
  <si>
    <t>Row 21 SlipBots going live − row 63</t>
  </si>
  <si>
    <t>Row 17 SlipBot deployments (memo; no split row - must be 0 for row 16 to tie alone)</t>
  </si>
  <si>
    <t>Depreciation Schedule - 2027 budget (added in collation build v3)</t>
  </si>
  <si>
    <t>Straight-line, no salvage. Yellow cells are inputs. Section 4 feeds PO rows 19-22 (U:AF), which roll into COO P&amp;L. Sections 5-7 are memo checks and do not feed the budget.</t>
  </si>
  <si>
    <t>1. INPUTS</t>
  </si>
  <si>
    <t>Input</t>
  </si>
  <si>
    <t>Value</t>
  </si>
  <si>
    <t>Unit</t>
  </si>
  <si>
    <t>Source / status</t>
  </si>
  <si>
    <t>SlipLift unit cost ($ per lift)</t>
  </si>
  <si>
    <t>$</t>
  </si>
  <si>
    <t>DeploySum!A46 (note 3, 9/30/26 file A46): 'SlipLift $65,000'. Stated in the source.</t>
  </si>
  <si>
    <t>SlipLift peripherals ($ per lift)</t>
  </si>
  <si>
    <t>Derived: (FY27 CapEx DeploySum!R29 − SlipTrays to build R25 × tray cost) ÷ SlipLifts to build R24 − lift cost = 4,137.50. Note 3 shows '$4,138' because its TEXT format rounds to whole dollars. Reconciles every month (section 6).</t>
  </si>
  <si>
    <t>SlipTray unit cost ($ per tray)</t>
  </si>
  <si>
    <t>DeploySum!A46 (note 3): 'SlipTray $8,000'. Stated in the source.</t>
  </si>
  <si>
    <t>SlipLift useful life (months)</t>
  </si>
  <si>
    <t>months</t>
  </si>
  <si>
    <t>User-confirmed 2026-10-09: 7 years, straight-line.</t>
  </si>
  <si>
    <t>SlipTray useful life (months)</t>
  </si>
  <si>
    <t>User-confirmed 2026-10-09: 10 years, straight-line.</t>
  </si>
  <si>
    <t>SlipLift peripherals useful life (months)</t>
  </si>
  <si>
    <t>Builder assumption: same life as the SlipLift (no life given for peripherals). User to confirm.</t>
  </si>
  <si>
    <t>Salvage value (% of cost)</t>
  </si>
  <si>
    <t>%</t>
  </si>
  <si>
    <t>Brief v3 / user: no salvage value.</t>
  </si>
  <si>
    <t>Depreciation start: months after the go-live month</t>
  </si>
  <si>
    <t>Brief v3 convention (labelled, user may change): 0 = full month of depreciation in the go-live month (DeploySum rows 19/20); 1 = start the month after go-live.</t>
  </si>
  <si>
    <t>GL - SlipLift</t>
  </si>
  <si>
    <t>GL</t>
  </si>
  <si>
    <t>User-confirmed (handoff): SlipLift -&gt; 5011 SlipLift Depreciation (PO row 20).</t>
  </si>
  <si>
    <t>GL - SlipTray</t>
  </si>
  <si>
    <t>User-confirmed 2026-10-09 ('Trays = carriers'): SlipTray -&gt; 5012 SlipCarrier Depreciation (PO row 21).</t>
  </si>
  <si>
    <t>GL - SlipLift peripherals</t>
  </si>
  <si>
    <t>Builder assumption: 5020 Robot Peripherals Depreciation (PO row 22), because PO's 2026 forecast books 5011 at exactly $65,000/84 per lift, i.e. without peripherals. Alternative: 5011. User to confirm.</t>
  </si>
  <si>
    <t>Oct-Dec 26 go-lives (DeploySum C19:E20)</t>
  </si>
  <si>
    <t>In run rate</t>
  </si>
  <si>
    <t>text</t>
  </si>
  <si>
    <t>Decision: NOT added explicitly; they are carried inside the PO Dec-26 run rate (section 2), which steps up for Q4-26 go-lives. Never both. Unit-count gap vs DeploySum is shown as a memo in section 5.</t>
  </si>
  <si>
    <t>2. EXISTING FLEET (in service before Jan-27): Dec-26 monthly run rate from PO 2026 forecast, carried flat</t>
  </si>
  <si>
    <t>Value ($/month)</t>
  </si>
  <si>
    <t>5010 - SlipBot Depreciation - existing fleet, Dec-26 run rate</t>
  </si>
  <si>
    <t>PO!M19 (Dec-26 forecast; J:M flat at this value). SlipBot fleet status - fully depreciated, retired or ongoing - is not in the workbook: USER TO CONFIRM. DeploySum note 4: no SlipBots are built; existing bots are redeployed.</t>
  </si>
  <si>
    <t>5011 - SlipLift Depreciation - existing fleet, Dec-26 run rate</t>
  </si>
  <si>
    <t>PO!M20 (Dec-26 forecast). Includes the PO forecast's Q4-26 step-ups (+9, +3, +3 lifts at $65,000/84).</t>
  </si>
  <si>
    <t>5012 - SlipCarrier Depreciation - existing fleet, Dec-26 run rate</t>
  </si>
  <si>
    <t>PO!M21 (Dec-26 forecast). Includes the PO forecast's Q4-26 step-ups (+29, +12, +12 trays at $8,000/120).</t>
  </si>
  <si>
    <t>5020 - Robot Peripherals Depreciation - existing fleet, Dec-26 run rate</t>
  </si>
  <si>
    <t>PO!M22 (Dec-26 forecast). Q4-26 step-ups (+2,608.33, +1,025, +1,025) do not match DeploySum peripherals; basis unknown.</t>
  </si>
  <si>
    <t>3. MONTHLY CALCULATION (2027)</t>
  </si>
  <si>
    <t>Go-live month #</t>
  </si>
  <si>
    <t>Units</t>
  </si>
  <si>
    <t>$/month per row</t>
  </si>
  <si>
    <t>Source / formula</t>
  </si>
  <si>
    <t>Month # (Jan-27 = 1)</t>
  </si>
  <si>
    <t>DeploySum!F19:Q19 (9/30/26 file row 19); FY check vs DeploySum!R19</t>
  </si>
  <si>
    <t>DeploySum!F20:Q20 (9/30/26 file row 20); FY check vs DeploySum!R20</t>
  </si>
  <si>
    <t>Existing fleet (section 2), flat</t>
  </si>
  <si>
    <t>Section 2 input B21, every month</t>
  </si>
  <si>
    <t>Section 2 input B22, every month</t>
  </si>
  <si>
    <t>Section 2 input B23, every month</t>
  </si>
  <si>
    <t>Section 2 input B24, every month</t>
  </si>
  <si>
    <t>New SlipLifts (2027 go-lives): one row per go-live month</t>
  </si>
  <si>
    <t>SlipLift - go-live Jan-27</t>
  </si>
  <si>
    <t>Units x cost x (1 - salvage) / life; on from go-live month + start delay; GL from inputs</t>
  </si>
  <si>
    <t>SlipLift - go-live Feb-27</t>
  </si>
  <si>
    <t>SlipLift - go-live Mar-27</t>
  </si>
  <si>
    <t>SlipLift - go-live Apr-27</t>
  </si>
  <si>
    <t>SlipLift - go-live May-27</t>
  </si>
  <si>
    <t>SlipLift - go-live Jun-27</t>
  </si>
  <si>
    <t>SlipLift - go-live Jul-27</t>
  </si>
  <si>
    <t>SlipLift - go-live Aug-27</t>
  </si>
  <si>
    <t>SlipLift - go-live Sep-27</t>
  </si>
  <si>
    <t>SlipLift - go-live Oct-27</t>
  </si>
  <si>
    <t>SlipLift - go-live Nov-27</t>
  </si>
  <si>
    <t>SlipLift - go-live Dec-27</t>
  </si>
  <si>
    <t>New SlipTrays (2027 go-lives): one row per go-live month</t>
  </si>
  <si>
    <t>SlipTray - go-live Jan-27</t>
  </si>
  <si>
    <t>SlipTray - go-live Feb-27</t>
  </si>
  <si>
    <t>SlipTray - go-live Mar-27</t>
  </si>
  <si>
    <t>SlipTray - go-live Apr-27</t>
  </si>
  <si>
    <t>SlipTray - go-live May-27</t>
  </si>
  <si>
    <t>SlipTray - go-live Jun-27</t>
  </si>
  <si>
    <t>SlipTray - go-live Jul-27</t>
  </si>
  <si>
    <t>SlipTray - go-live Aug-27</t>
  </si>
  <si>
    <t>SlipTray - go-live Sep-27</t>
  </si>
  <si>
    <t>SlipTray - go-live Oct-27</t>
  </si>
  <si>
    <t>SlipTray - go-live Nov-27</t>
  </si>
  <si>
    <t>SlipTray - go-live Dec-27</t>
  </si>
  <si>
    <t>New SlipLift peripherals (same units as SlipLifts)</t>
  </si>
  <si>
    <t>SlipLift peripherals - go-live Jan-27</t>
  </si>
  <si>
    <t>SlipLift peripherals - go-live Feb-27</t>
  </si>
  <si>
    <t>SlipLift peripherals - go-live Mar-27</t>
  </si>
  <si>
    <t>SlipLift peripherals - go-live Apr-27</t>
  </si>
  <si>
    <t>SlipLift peripherals - go-live May-27</t>
  </si>
  <si>
    <t>SlipLift peripherals - go-live Jun-27</t>
  </si>
  <si>
    <t>SlipLift peripherals - go-live Jul-27</t>
  </si>
  <si>
    <t>SlipLift peripherals - go-live Aug-27</t>
  </si>
  <si>
    <t>SlipLift peripherals - go-live Sep-27</t>
  </si>
  <si>
    <t>SlipLift peripherals - go-live Oct-27</t>
  </si>
  <si>
    <t>SlipLift peripherals - go-live Nov-27</t>
  </si>
  <si>
    <t>SlipLift peripherals - go-live Dec-27</t>
  </si>
  <si>
    <t>4. OUTPUT BY GL (feeds PO rows 19-22, columns U:AF)</t>
  </si>
  <si>
    <t>GL line</t>
  </si>
  <si>
    <t>PO row</t>
  </si>
  <si>
    <t>-&gt; PO!U19:AF19</t>
  </si>
  <si>
    <t>-&gt; PO!U20:AF20</t>
  </si>
  <si>
    <t>-&gt; PO!U21:AF21</t>
  </si>
  <si>
    <t>-&gt; PO!U22:AF22</t>
  </si>
  <si>
    <t>Total depreciation 2027</t>
  </si>
  <si>
    <t xml:space="preserve">  of which existing fleet (section 2)</t>
  </si>
  <si>
    <t xml:space="preserve">  of which new 2027 go-lives</t>
  </si>
  <si>
    <t>Check: GL outputs − all calc lines (must be 0; a non-0 means a GL input is not one of 5010/5011/5012/5020)</t>
  </si>
  <si>
    <t>5. MEMO (not in budget): Oct-Dec 26 go-lives - DeploySum vs the step-ups inside the PO Dec-26 run rate</t>
  </si>
  <si>
    <t>Item</t>
  </si>
  <si>
    <t>SlipLift (5011)</t>
  </si>
  <si>
    <t>SlipTray (5012)</t>
  </si>
  <si>
    <t>Peripherals (5020)</t>
  </si>
  <si>
    <t>PO forecast Dec-26 − Sep-26 run rate ($/month) (PO!M − PO!J)</t>
  </si>
  <si>
    <t>Monthly depreciation per unit at the inputs above ($/month)</t>
  </si>
  <si>
    <t>Units implied by the PO step-up (row 1 ÷ row 2)</t>
  </si>
  <si>
    <t>DeploySum units going live Oct-Dec 26 (C:E)</t>
  </si>
  <si>
    <t>Gap: DeploySum − PO step-up (units)</t>
  </si>
  <si>
    <t>n/a - 5020 step-ups are not a whole number of DeploySum peripheral sets</t>
  </si>
  <si>
    <t>Gap in $/month at the inputs (not budgeted)</t>
  </si>
  <si>
    <t>n/a - 5020 basis unknown</t>
  </si>
  <si>
    <t>Gap for 12 months of 2027 (not budgeted)</t>
  </si>
  <si>
    <t>n/a</t>
  </si>
  <si>
    <t>PO forecast step-ups by month: 5011 +9 (Oct), +3 (Nov), +3 (Dec) lifts; 5012 +29, +12, +12 trays. DeploySum: lifts 9, 9, 0; trays 35, 32, 0. Oct lifts match; the rest do not.</t>
  </si>
  <si>
    <t>6. MEMO: unit-cost reconciliation - Production CapEx (DeploySum row 29) vs units to build (rows 24/25)</t>
  </si>
  <si>
    <t>Production month</t>
  </si>
  <si>
    <t>CapEx (DeploySum)</t>
  </si>
  <si>
    <t>CapEx ÷ all units (single price)</t>
  </si>
  <si>
    <t>Lifts×(lift+periph)+trays×tray</t>
  </si>
  <si>
    <t>Residual</t>
  </si>
  <si>
    <t>Using note's rounded $4,138</t>
  </si>
  <si>
    <t>Residual (rounded)</t>
  </si>
  <si>
    <t>Total Sep-26..Dec-27</t>
  </si>
  <si>
    <t>Max |residual| any month (derived peripherals)</t>
  </si>
  <si>
    <t>7. MEMO: depreciable cost of 2027 go-lives vs Production CapEx (builds run 2 months before go-live, note 1)</t>
  </si>
  <si>
    <t>Depreciable cost of 2027 go-lives: lifts×(lift+periph) + trays×tray</t>
  </si>
  <si>
    <t>FY27 Production CapEx (DeploySum!R29)</t>
  </si>
  <si>
    <t>less: CapEx for 2028 go-lives (DeploySum!R35)</t>
  </si>
  <si>
    <t>plus: Nov-Dec 26 builds for Jan-Feb 27 go-lives (DeploySum!D29+E29)</t>
  </si>
  <si>
    <t>Bridge total</t>
  </si>
  <si>
    <t>Difference (must be 0)</t>
  </si>
  <si>
    <t>Field Maintenance Payroll Model – Total Field Payroll</t>
  </si>
  <si>
    <t>Total field payroll: current staff on payroll (Sep-26) + incremental techs for new-logo go-lives (DeploySum row 54) and expansions at new locations (row 57 × %), plus floaters, supervisors, and named Field Ops management/coordination roles (Isaiah, Rebecca). Placeholder inputs in yellow.</t>
  </si>
  <si>
    <t>FIELD TECH ASSUMPTIONS</t>
  </si>
  <si>
    <t>Tech</t>
  </si>
  <si>
    <t>FIELD SUPERVISOR ASSUMPTIONS</t>
  </si>
  <si>
    <t>RAISE ASSUMPTIONS</t>
  </si>
  <si>
    <t>Techs per deployment needing a tech (FTE)</t>
  </si>
  <si>
    <t>Avg annual salary per supervisor ($)</t>
  </si>
  <si>
    <t>Annual raise (% of salary)</t>
  </si>
  <si>
    <t>Avg annual salary per tech ($)</t>
  </si>
  <si>
    <t>Payroll taxes (% of salary)</t>
  </si>
  <si>
    <t>Raise effective month</t>
  </si>
  <si>
    <t>Benefits (% of salary)</t>
  </si>
  <si>
    <t>Raise eligibility – min months employed</t>
  </si>
  <si>
    <t>Techs per supervisor (add 1 per X)</t>
  </si>
  <si>
    <t>Raise links to Prod Payroll (green) – overwrite to set separately.</t>
  </si>
  <si>
    <t>New-hire cost per tech ($)</t>
  </si>
  <si>
    <t>Minimum # of supervisors</t>
  </si>
  <si>
    <t>Hire lead time (months before go-live)</t>
  </si>
  <si>
    <t>New-hire cost per supervisor ($)</t>
  </si>
  <si>
    <t>FLOATER TECH ASSUMPTIONS</t>
  </si>
  <si>
    <t>Current site techs on payroll (Sep-26) - Domestic Only</t>
  </si>
  <si>
    <t>Current supervisors counted toward ratio (Sep-26) – Isaiah</t>
  </si>
  <si>
    <t>Site techs per floater</t>
  </si>
  <si>
    <t>Expansion go-lives at NEW locations (% needing a tech)</t>
  </si>
  <si>
    <t>Ratio = domestic techs only. MeLi contract supervisor budgeted in Fld Maint Budget B11.</t>
  </si>
  <si>
    <t>Minimum # of floaters</t>
  </si>
  <si>
    <t>Total = current staff (Sep-26) + incremental: each new-logo go-live and each expansion at a new location adds a dedicated tech. Lead time = months hired before go-live.</t>
  </si>
  <si>
    <t>Current floaters (Sep-26)</t>
  </si>
  <si>
    <t>DEC-27 HIRING LOOK-AHEAD (Jan-28 go-lives)</t>
  </si>
  <si>
    <t>Per month</t>
  </si>
  <si>
    <t>NAMED ROLE ASSUMPTIONS</t>
  </si>
  <si>
    <t>Use floater pool? (Yes/No)</t>
  </si>
  <si>
    <t>No</t>
  </si>
  <si>
    <t>New-logo go-lives beyond Dec-27 (#/month)</t>
  </si>
  <si>
    <t>Rebecca – Operations Coordinator base annual salary ($)</t>
  </si>
  <si>
    <t>Expansion go-lives beyond Dec-27 (#/month)</t>
  </si>
  <si>
    <t>Isaiah – Manager base annual salary ($)</t>
  </si>
  <si>
    <t>CURRENT FIELD TECHNICIANS – ON PAYROLL OCT-26 ($)</t>
  </si>
  <si>
    <t>Sep–Dec 2026</t>
  </si>
  <si>
    <t>Current site techs (#)</t>
  </si>
  <si>
    <t>Base salaries</t>
  </si>
  <si>
    <t>Payroll taxes</t>
  </si>
  <si>
    <t>Total current tech payroll</t>
  </si>
  <si>
    <t>NEW LOGO FIELD TECHNICIANS ($)</t>
  </si>
  <si>
    <t>Month # (helper)</t>
  </si>
  <si>
    <t>New-logo deployments going live (#)</t>
  </si>
  <si>
    <t>New techs hired (#) – lead time applied</t>
  </si>
  <si>
    <t>Incremental new-logo tech headcount (cumulative)</t>
  </si>
  <si>
    <t>New-hire cost</t>
  </si>
  <si>
    <t>Total new-logo tech payroll</t>
  </si>
  <si>
    <t>EXPANSION FIELD TECHNICIANS ($)</t>
  </si>
  <si>
    <t>Expansion deployments going live (#)</t>
  </si>
  <si>
    <t>Expansion go-lives – lead time applied (#)</t>
  </si>
  <si>
    <t>Cumulative new-location sites needing a tech (end of period)</t>
  </si>
  <si>
    <t>Incremental expansion tech headcount (cumulative)</t>
  </si>
  <si>
    <t>New techs hired (#)</t>
  </si>
  <si>
    <t>Total expansion tech payroll</t>
  </si>
  <si>
    <t>FLOATER FIELD TECHNICIANS ($)</t>
  </si>
  <si>
    <t>Total site tech headcount (current + new logo + expansion)</t>
  </si>
  <si>
    <t>Required floaters (no step-down)</t>
  </si>
  <si>
    <t>Current floaters on payroll (Sep-26)</t>
  </si>
  <si>
    <t>Incremental floaters needed</t>
  </si>
  <si>
    <t>Total floater headcount</t>
  </si>
  <si>
    <t>New floater hires (#)</t>
  </si>
  <si>
    <t>Total floater tech payroll</t>
  </si>
  <si>
    <t>FIELD SUPERVISORS – ALL FIELD TECHS ($)</t>
  </si>
  <si>
    <t>Total domestic tech headcount (site techs + floaters)</t>
  </si>
  <si>
    <t>Required supervisors (no step-down)</t>
  </si>
  <si>
    <t>Current supervisors counted toward ratio (Isaiah – costed in rows 75-80)</t>
  </si>
  <si>
    <t>Incremental supervisors needed (costed below)</t>
  </si>
  <si>
    <t>Total supervisor headcount (incl. Isaiah)</t>
  </si>
  <si>
    <t>New supervisor hires (#)</t>
  </si>
  <si>
    <t>Total field supervisor payroll</t>
  </si>
  <si>
    <t>FIELD OPS MANAGEMENT &amp; COORDINATION ($)</t>
  </si>
  <si>
    <t>Rebecca – Operations Coordinator (base salary)</t>
  </si>
  <si>
    <t>Isaiah – Manager (base salary; counts toward supervisor ratio)</t>
  </si>
  <si>
    <t>Total management &amp; coordination payroll</t>
  </si>
  <si>
    <t>TOTAL FIELD PAYROLL</t>
  </si>
  <si>
    <t>Production Payroll Model – SlipLifts &amp; SlipTrays</t>
  </si>
  <si>
    <t>rojas</t>
  </si>
  <si>
    <t>Total production payroll: current staff on payroll (Sep-26) + incremental hires required by the build schedule (DeploySum). Sep–Dec 2026 forecast &amp; FY2027 budget.</t>
  </si>
  <si>
    <t>PRODUCTION STAFF ASSUMPTIONS</t>
  </si>
  <si>
    <t>Lift</t>
  </si>
  <si>
    <t>Tray</t>
  </si>
  <si>
    <t>SUPERVISOR ASSUMPTIONS</t>
  </si>
  <si>
    <t>RAISE &amp; NEW-HIRE ASSUMPTIONS</t>
  </si>
  <si>
    <t>Employee Productivity Tiers</t>
  </si>
  <si>
    <t>% Employees</t>
  </si>
  <si>
    <t>Hourly Pay</t>
  </si>
  <si>
    <t>Salary</t>
  </si>
  <si>
    <t>Avg annual salary per employee ($)</t>
  </si>
  <si>
    <t>Tier 1</t>
  </si>
  <si>
    <t>Tier 2</t>
  </si>
  <si>
    <t>New-hire cost – production ($)</t>
  </si>
  <si>
    <t>Tier 3</t>
  </si>
  <si>
    <t>Minimum staffing tier (units/wk) – applies in low/zero months</t>
  </si>
  <si>
    <t>Employees per supervisor (add 1 per X)</t>
  </si>
  <si>
    <t>New-hire cost – supervisor ($)</t>
  </si>
  <si>
    <t>Current staff on payroll (Sep-26)</t>
  </si>
  <si>
    <t>Raise eligibility – min mths employed</t>
  </si>
  <si>
    <t>Total Average Salary</t>
  </si>
  <si>
    <t>Partial weeks round UP to next tier (e.g., 4.2/wk → 5/wk crew)</t>
  </si>
  <si>
    <t>Current supervisors on payroll (Sep-26)</t>
  </si>
  <si>
    <t>OT premium (× regular hourly rate)</t>
  </si>
  <si>
    <t>Supervisors = combined lift + tray headcount ÷ X, rounded up (e.g., 11 employees ÷ 10 → 2)</t>
  </si>
  <si>
    <t>LIFT STAFFING GRID</t>
  </si>
  <si>
    <t>Lifts / week</t>
  </si>
  <si>
    <t>Incremental employees</t>
  </si>
  <si>
    <t>← B13 = current employees at 2/wk; C13:O13 = added at each tier</t>
  </si>
  <si>
    <t>Total employees</t>
  </si>
  <si>
    <t>TRAY STAFFING GRID</t>
  </si>
  <si>
    <t>Trays / week</t>
  </si>
  <si>
    <t>← B19 = current employees at 10 trays/wk; C19:O19 = added at each tier. Tier values in row 18 are editable.</t>
  </si>
  <si>
    <t>LIFT MONTHLY PAYROLL ($)</t>
  </si>
  <si>
    <t>SlipLifts to build (units)</t>
  </si>
  <si>
    <t>Avg lifts built per week</t>
  </si>
  <si>
    <t>← totals = avg rate</t>
  </si>
  <si>
    <t>Staffing tier used (lifts/wk)</t>
  </si>
  <si>
    <t>Required headcount – lift (no step-down)</t>
  </si>
  <si>
    <t>Incremental headcount needed</t>
  </si>
  <si>
    <t>Total lift headcount</t>
  </si>
  <si>
    <t>← totals = avg headcount</t>
  </si>
  <si>
    <t>Absence coverage factor (vac/sick/etc, % of base)</t>
  </si>
  <si>
    <t>← totals = effective avg %</t>
  </si>
  <si>
    <t>Absence coverage cost</t>
  </si>
  <si>
    <t>Overtime hours (% of regular hours)</t>
  </si>
  <si>
    <t>Overtime cost</t>
  </si>
  <si>
    <t>New lift hires</t>
  </si>
  <si>
    <t>Total lift payroll</t>
  </si>
  <si>
    <t>Capacity check (rate vs. max tier)</t>
  </si>
  <si>
    <t>TRAY MONTHLY PAYROLL ($)</t>
  </si>
  <si>
    <t>SlipTrays to build (units)</t>
  </si>
  <si>
    <t>Avg trays built per week</t>
  </si>
  <si>
    <t>Staffing tier used (trays/wk)</t>
  </si>
  <si>
    <t>Required headcount – tray (no step-down)</t>
  </si>
  <si>
    <t>Total tray headcount</t>
  </si>
  <si>
    <t>New tray hires</t>
  </si>
  <si>
    <t>Total tray payroll</t>
  </si>
  <si>
    <t>SUPERVISOR MONTHLY PAYROLL ($)</t>
  </si>
  <si>
    <t>Total production headcount (lifts + trays)</t>
  </si>
  <si>
    <t>Total supervisor headcount</t>
  </si>
  <si>
    <t>← totals = avg supervisors</t>
  </si>
  <si>
    <t>New supervisor hires</t>
  </si>
  <si>
    <t>Total supervisor payroll</t>
  </si>
  <si>
    <t>TOTAL PRODUCTION PAYROLL (lifts + trays + supervisors)</t>
  </si>
  <si>
    <t>Field Maintenance Budget v2 – FY2027 (Jan–Dec)</t>
  </si>
  <si>
    <t>About this tab</t>
  </si>
  <si>
    <t>Simplified FY2027 Field Maintenance budget by GL. Drivers link to DeploySum (deployment split, rows 54–62) and Fld Ops Payroll; yellow cells are inputs, green text links to other tabs. New sites = new logos + existing contracts + expansions at new customer locations; expansions at existing locations use the site's current tech and kit. FE deployment travel is budgeted on the FE sheet; all deployment travel books to 5050. MeLi techs are counted only in 5310 (CXC EOR). Calculation logic, clashes with other tabs and open items are listed at the bottom. The FO ROLL-UP BY GL block maps to the FO tab in COO Dept P&amp;Ls 2027.</t>
  </si>
  <si>
    <t>INPUTS</t>
  </si>
  <si>
    <t>Basis / source</t>
  </si>
  <si>
    <t>Tech deployment travel per trip</t>
  </si>
  <si>
    <t>$ / trip</t>
  </si>
  <si>
    <t>2026 tech-only deployment travel, blended (Topicz, Southwire, Corning, MeLi go-live, MeLi Monterrey: $12,667 ÷ 5). JLG PA excluded</t>
  </si>
  <si>
    <t>New sites needing tech travel</t>
  </si>
  <si>
    <t>FE travels every deployment (FE sheet); techs supplement where FE is short</t>
  </si>
  <si>
    <t>Recurring field travel</t>
  </si>
  <si>
    <t>$ / month</t>
  </si>
  <si>
    <t>2026 run rate: coverage $1,331 + special projects $1,445 + manager visits $1,216</t>
  </si>
  <si>
    <t>Site setup kit</t>
  </si>
  <si>
    <t>$ / new site</t>
  </si>
  <si>
    <t>PLACEHOLDER – update when the kit list is priced (Spare Parts, Tool Kits, 5S for Deployment)</t>
  </si>
  <si>
    <t>Tools &amp; consumables</t>
  </si>
  <si>
    <t>$ / domestic tech-month</t>
  </si>
  <si>
    <t>2026 tools $4,005 + ticket consumables $1,323 ÷ 193 tech-months</t>
  </si>
  <si>
    <t>MeLi tech rate (CXC EOR)</t>
  </si>
  <si>
    <t>$ / head / month</t>
  </si>
  <si>
    <t>cxc_model Site &amp; Phase Rollup: Phase 1 tech-only average</t>
  </si>
  <si>
    <t>MeLi supervisor rate (CXC EOR)</t>
  </si>
  <si>
    <t>cxc_model Site &amp; Phase Rollup</t>
  </si>
  <si>
    <t>MeLi contractor supervisors</t>
  </si>
  <si>
    <t>#</t>
  </si>
  <si>
    <t>In role</t>
  </si>
  <si>
    <t>Merida techs</t>
  </si>
  <si>
    <t>Contractors, aligned with Merida expansion</t>
  </si>
  <si>
    <t>Merida start month</t>
  </si>
  <si>
    <t>month</t>
  </si>
  <si>
    <t>Domestic techs removed for Merida</t>
  </si>
  <si>
    <t>Merida is an international expansion, handled as a one-off: removes the domestic techs the standard expansion logic would add. 3 Merida contractor techs are costed in 5310 instead</t>
  </si>
  <si>
    <t>Existing-fleet spare parts run rate</t>
  </si>
  <si>
    <t>FO tab 5340 actuals, Jan–Jul 26 average ($147,799 ÷ 7)</t>
  </si>
  <si>
    <t>Aging-fleet repair uplift</t>
  </si>
  <si>
    <t>Assumption: more frequent repairs as the existing fleet ages; brings the starting rate to $31,000</t>
  </si>
  <si>
    <t>Spare parts starting run rate (Dec-26)</t>
  </si>
  <si>
    <t>Calculated: existing-fleet run rate × (1 + aging uplift)</t>
  </si>
  <si>
    <t>SlipLifts in field at Dec-26</t>
  </si>
  <si>
    <t>units</t>
  </si>
  <si>
    <t>Spare parts stay flat at the starting rate until this is entered</t>
  </si>
  <si>
    <t>Spare parts freight</t>
  </si>
  <si>
    <t>% of spares</t>
  </si>
  <si>
    <t>2026 parts &amp; parcel freight $1,644/mo ÷ $31,000</t>
  </si>
  <si>
    <t>Equipment moves &amp; returns</t>
  </si>
  <si>
    <t>2026 run rate</t>
  </si>
  <si>
    <t>Freight cost per truck</t>
  </si>
  <si>
    <t>$ / truck</t>
  </si>
  <si>
    <t>FTL average</t>
  </si>
  <si>
    <t>SlipLifts per truck</t>
  </si>
  <si>
    <t>Shipping Configurations deck</t>
  </si>
  <si>
    <t>Heavy trays per truck</t>
  </si>
  <si>
    <t>Minimum trucks per deployment</t>
  </si>
  <si>
    <t>Every planned deployment ships at least one truck</t>
  </si>
  <si>
    <t>Warehouse</t>
  </si>
  <si>
    <t>FO tab Sep–Dec 26 forecast; Jan–Aug 26 actual avg $2,370</t>
  </si>
  <si>
    <t>ASSUMPTIONS CARRIED FROM FLD OPS PAYROLL</t>
  </si>
  <si>
    <t>Current field techs, all-in (domestic + MeLi contractor techs)</t>
  </si>
  <si>
    <t>Fld Ops Payroll B11 – all-in total of 21 (Q2/Q3 split not used)</t>
  </si>
  <si>
    <t>of which MeLi contractor techs</t>
  </si>
  <si>
    <t>Guadalajara 2, Monterrey 2, Mexico City 3. Mapped to 5310 Contractors only (CXC EOR)</t>
  </si>
  <si>
    <t>Techs per deployment needing a tech</t>
  </si>
  <si>
    <t>FTE</t>
  </si>
  <si>
    <t>Fld Ops Payroll B5</t>
  </si>
  <si>
    <t>Expansions at new customer locations</t>
  </si>
  <si>
    <t>Fld Ops Payroll B12 – share of expansions (DeploySum row 57) at new locations needing a dedicated tech</t>
  </si>
  <si>
    <t>Hire lead time</t>
  </si>
  <si>
    <t>months before go-live</t>
  </si>
  <si>
    <t>Fld Ops Payroll B10</t>
  </si>
  <si>
    <t>Techs per supervisor</t>
  </si>
  <si>
    <t>Fld Ops Payroll H8</t>
  </si>
  <si>
    <t>Fld Ops Payroll M11</t>
  </si>
  <si>
    <t>New-hire cost per tech (covers onboarding)</t>
  </si>
  <si>
    <t>$ / hire</t>
  </si>
  <si>
    <t>Fld Ops Payroll B9 – onboarding is budgeted in payroll, not here</t>
  </si>
  <si>
    <t>Domestic technicians today</t>
  </si>
  <si>
    <t>Calculated: all-in total less MeLi contractor techs</t>
  </si>
  <si>
    <t>DRIVERS (#)</t>
  </si>
  <si>
    <t>New-logo go-lives</t>
  </si>
  <si>
    <t>Existing &amp; forecast contract go-lives</t>
  </si>
  <si>
    <t>Expansion go-lives</t>
  </si>
  <si>
    <t>Total deployments</t>
  </si>
  <si>
    <t>New sites (new logos + existing contracts + new-location expansions)</t>
  </si>
  <si>
    <t>Tech deployment trips</t>
  </si>
  <si>
    <t>SlipLifts going live – new logos</t>
  </si>
  <si>
    <t>SlipLifts going live – expansions</t>
  </si>
  <si>
    <t>SlipLifts going live – existing contracts</t>
  </si>
  <si>
    <t>SlipLifts going live – total</t>
  </si>
  <si>
    <t>SlipTrays going live – new logos</t>
  </si>
  <si>
    <t>SlipTrays going live – expansions</t>
  </si>
  <si>
    <t>SlipTrays going live – existing contracts</t>
  </si>
  <si>
    <t>SlipTrays going live – total</t>
  </si>
  <si>
    <t>Trucks – new logos (per deployment, rounded up)</t>
  </si>
  <si>
    <t>Trucks – expansions (per deployment, rounded up)</t>
  </si>
  <si>
    <t>Trucks – existing contracts (per deployment, rounded up)</t>
  </si>
  <si>
    <t>Truck shipments – total</t>
  </si>
  <si>
    <t>SlipLifts in field (end of month)</t>
  </si>
  <si>
    <t>SlipLift fleet growth vs Dec-26 (%)</t>
  </si>
  <si>
    <t>HEADCOUNT (#)</t>
  </si>
  <si>
    <t>FY2027 avg</t>
  </si>
  <si>
    <t>Domestic techs – current</t>
  </si>
  <si>
    <t>Incremental site techs – new logos (Fld Ops Payroll)</t>
  </si>
  <si>
    <t>Incremental site techs – expansions (Fld Ops Payroll)</t>
  </si>
  <si>
    <t>Floaters (Fld Ops Payroll)</t>
  </si>
  <si>
    <t>Merida one-off: remove domestic techs (international expansion)</t>
  </si>
  <si>
    <t>Total domestic techs</t>
  </si>
  <si>
    <t>Field supervisors (Fld Ops Payroll; budgeted in payroll)</t>
  </si>
  <si>
    <t>MeLi contractor techs (in role)</t>
  </si>
  <si>
    <t>Merida contractor techs (international one-off, from start month)</t>
  </si>
  <si>
    <t>MeLi contractor supervisor</t>
  </si>
  <si>
    <t>Total MeLi contractors (5310 only)</t>
  </si>
  <si>
    <t>BUDGET BY LINE ($)</t>
  </si>
  <si>
    <t>Tech deployment travel</t>
  </si>
  <si>
    <t>Recurring field travel (coverage, special projects, manager visits)</t>
  </si>
  <si>
    <t>Site setup kits</t>
  </si>
  <si>
    <t>Deployment-driven: cost scales with deployments (new logos/expansions). Booked to 5330 by design.</t>
  </si>
  <si>
    <t>Tools &amp; consumables (domestic techs)</t>
  </si>
  <si>
    <t>Spare parts</t>
  </si>
  <si>
    <t>Deployment freight</t>
  </si>
  <si>
    <t>MeLi contractors (CXC EOR)</t>
  </si>
  <si>
    <t>Total Field Maintenance</t>
  </si>
  <si>
    <t>FO ROLL-UP BY GL ($)</t>
  </si>
  <si>
    <t>Total by GL</t>
  </si>
  <si>
    <t>Check: GL total less line total (should be 0)</t>
  </si>
  <si>
    <t>Not budgeted here: 6100 Travel and 7550 Tools ($0 by design – field travel books to 5050/5360, field tools to 5330); new-hire onboarding (covered by the $2K new-hire cost in Fld Ops Payroll B9). Out of scope: 5920, 7200, 8600.</t>
  </si>
  <si>
    <t>2026 → 2027 BRIDGE BY GL</t>
  </si>
  <si>
    <t>2026 FO forecast ($)</t>
  </si>
  <si>
    <t>FY2027 budget ($)</t>
  </si>
  <si>
    <t>Change ($)</t>
  </si>
  <si>
    <t>What drives the change</t>
  </si>
  <si>
    <t>Trucks rounded up per deployment (new logos, expansions, existing contracts) from DeploySum lift and tray volumes, × $/truck</t>
  </si>
  <si>
    <t>Tech travel on 30% of new sites; FE travels every deployment (FE sheet). 2026 deployment travel sat mostly in FE</t>
  </si>
  <si>
    <t>MeLi 7 techs + 1 supervisor all year; +3 Merida techs from Mar-27 (CXC EOR). 2026 is a partial year</t>
  </si>
  <si>
    <t>Spare parts freight tracks spares (5.3%) + fixed equipment moves</t>
  </si>
  <si>
    <t>Site setup kits ($4,500 placeholder × new sites) + tools &amp; consumables per domestic tech-month</t>
  </si>
  <si>
    <t>Existing-fleet run rate ($21.1K) + aging uplift = $31K start; grows with % change in SlipLifts in field</t>
  </si>
  <si>
    <t>Fixed monthly warehouse cost</t>
  </si>
  <si>
    <t>Recurring field travel only; onboarding sits in Fld Ops Payroll</t>
  </si>
  <si>
    <t>Total</t>
  </si>
  <si>
    <t>2026 forecast also includes 6100 $26.9K and 7550 $11.7K that move into 5050/5360/5330 in 2027.</t>
  </si>
  <si>
    <t>CALCULATION LOGIC</t>
  </si>
  <si>
    <t>Deployments and volumes: DeploySum deployment split (rows 54–62) – new logos (54–56), expansions (57–59), existing &amp; forecast contracts (60–62); deployment counts, SlipLifts and SlipTrays going live by month.</t>
  </si>
  <si>
    <t>New sites = new-logo go-lives + existing-contract go-lives + expansions × 'expansions at new customer locations' (Fld Ops Payroll B12). Expansions at existing locations use the site's current tech and kit: no tech travel, no kit.</t>
  </si>
  <si>
    <t>Deployment freight (5040): for each deployment type, trucks = deployments × MAX(ROUNDUP(SlipLifts per deployment ÷ lifts per truck), ROUNDUP(trays per deployment ÷ trays per truck), minimum trucks per deployment). Rounding is per deployment, so two sites going live in the same month never share a truck. Freight = trucks × $/truck.</t>
  </si>
  <si>
    <t>Spare parts (5340): starting run rate = existing-fleet run rate (FO tab, Jan–Jul 26 average) × (1 + aging-fleet repair uplift). Monthly spares = starting run rate × (1 + % change in SlipLifts in field vs Dec-26). SlipLifts in field = Dec-26 installed base + cumulative SlipLifts going live from DeploySum.</t>
  </si>
  <si>
    <t>Tech deployment travel (5050) = new sites × 30% × blended travel per trip. Site setup kits (5330) = new sites × kit price.</t>
  </si>
  <si>
    <t>Tools &amp; consumables (5330) = total domestic techs × rate per tech-month. Domestic techs = current (Fld Ops Payroll B11 all-in total less MeLi contractor techs) + incremental new-logo and expansion techs + floaters (Fld Ops Payroll rows 30, 41, 54), less the Merida one-off adjustment. MeLi techs are excluded.</t>
  </si>
  <si>
    <t>MeLi contractors (5310) = (MeLi techs in role + Merida techs from the start month) × tech rate + supervisor × supervisor rate. Merida is an international expansion modeled as a one-off, outside the standard expansion logic.</t>
  </si>
  <si>
    <t>NOTES &amp; CONFIRMATIONS</t>
  </si>
  <si>
    <t>1. Merida is an international expansion and breaks the standard pattern. Handled as a one-off: 3 contractor techs in 5310 from Mar-27; the 3 domestic techs the expansion logic would add are removed from domestic headcount (B15). If the Merida go-live is in DeploySum expansions (row 57), its kit, travel and freight still run through the standard logic.</t>
  </si>
  <si>
    <t>2. Timing: kits and freight land in the deployment (go-live) month. Fld Ops Payroll hires 1 month ahead (B10) to cover training and onboarding lead time – reference assumption only.</t>
  </si>
  <si>
    <t>3. FO tab labor (5510–5540) now links to Fld Ops Payroll: $3.96M for 2027 (5510 wages incl. new-hire cost $3.24M, 5530 taxes $0.21M, 5540 benefits $0.51M). MeLi contractors stay in 5310 only.</t>
  </si>
  <si>
    <t>4. Spare parts: the existing-fleet base ($21.1K/month, incl. SlipBot sites) plus aging uplift sets the starting rate; incremental growth is driven by SlipLifts – confirmed.</t>
  </si>
  <si>
    <t>OPEN ITEMS</t>
  </si>
  <si>
    <t>1. MeLi rates are CXC quotes pending the MSA; MXN-based, so FX-sensitive. Entity formation out of scope.</t>
  </si>
  <si>
    <t>FOR LATER REVIEW</t>
  </si>
  <si>
    <t>Payroll correction: if MeLi contractors map to 5310 only (note 1), Fld Ops Payroll B11 should carry the 14 domestic techs rather than 21, to avoid counting MeLi in both 5510 and 5310.</t>
  </si>
  <si>
    <t>Field Engineering Budget – FY2027 (Jan–Dec)</t>
  </si>
  <si>
    <t>FY2027 Field Engineering budget by GL, linked both ways with the FE tab. FE travels to every deployment; deployment travel is a per-deployment rate from 2026 FE tab actuals times DeploySum go-lives, weighted for expansions, and feeds FE tab rows 30, 31, 74 and 75. Non-deployment travel (6100/6110) is the 2026 run rate plus a buffer for special projects. Payroll (6610/6630/6640) is built from named salaries in the Payroll Inputs table and feeds FE tab rows 67–69. Yellow cells are inputs, green text links to other tabs. Technician deployment travel sits on Fld Maint Budget.</t>
  </si>
  <si>
    <t>Field Engineers (headcount)</t>
  </si>
  <si>
    <t>Source: user-provided. Current Field Engineers: Hogan Welch, James Mead, James Murphy, Liz (see Payroll Inputs)</t>
  </si>
  <si>
    <t>Share of deployment travel booked to FE</t>
  </si>
  <si>
    <t>Source: user-provided. 100% stays on the FE tab until a decision on moving deployment travel to Applications Engineering; lower this if AE takes it on</t>
  </si>
  <si>
    <t>Linked: Fld Ops Payroll B12. Costed as a full deployment</t>
  </si>
  <si>
    <t>Equipment-add expansion weight</t>
  </si>
  <si>
    <t>% of a full deployment</t>
  </si>
  <si>
    <t>Source: user-provided expansion rule (adding equipment at an existing site costs 30% of a deployment)</t>
  </si>
  <si>
    <t>Non-deployment travel buffer</t>
  </si>
  <si>
    <t>% above 2026 run rate</t>
  </si>
  <si>
    <t>Assumption: headroom for special projects, escalations and RCA visits as the fleet grows. Adjust as needed</t>
  </si>
  <si>
    <t>2026 deployments in rate window</t>
  </si>
  <si>
    <t xml:space="preserve">Source: user-provided. Rivian, Mercado Libre, Home Depot Perth Amboy, Home Depot Swedesboro, Southwire, Meta, GE, JLG PA, Corning. </t>
  </si>
  <si>
    <t>PAYROLL INPUTS</t>
  </si>
  <si>
    <t>Annual salary</t>
  </si>
  <si>
    <t>Start month</t>
  </si>
  <si>
    <t>Field Engineer – Hogan Welch</t>
  </si>
  <si>
    <t>Source: user-provided. Current employee</t>
  </si>
  <si>
    <t>Field Engineer – James Mead</t>
  </si>
  <si>
    <t>Field Engineer – James Murphy</t>
  </si>
  <si>
    <t>Field Engineer – Elizabeth Ferry</t>
  </si>
  <si>
    <t>Customer Support Manager – Seng</t>
  </si>
  <si>
    <t>Customer Support Specialist – Jessica</t>
  </si>
  <si>
    <t>Customer Support Specialist – New hire</t>
  </si>
  <si>
    <t>Source: user-provided. New hire starting Aug-27 at Jessica's rate (links to B18)</t>
  </si>
  <si>
    <t>Field Engineering Manager</t>
  </si>
  <si>
    <t>Source: user-provided. Start month set to Jan-27 – update if the role starts later</t>
  </si>
  <si>
    <t>Head of Service Delivery – Rasheen Henry</t>
  </si>
  <si>
    <t>Source: user-provided. Current employee, in seat now. Enter annual salary in B21</t>
  </si>
  <si>
    <t>Linked: Fld Ops Payroll B7</t>
  </si>
  <si>
    <t>Linked: Fld Ops Payroll B8</t>
  </si>
  <si>
    <t>Linked: Fld Ops Payroll M5 (Prod Payroll)</t>
  </si>
  <si>
    <t>Linked: Fld Ops Payroll M6 (Prod Payroll)</t>
  </si>
  <si>
    <t>2026 FE TAB ACTUALS ($)</t>
  </si>
  <si>
    <t>Jan–Sep 26</t>
  </si>
  <si>
    <t>5050 Travel - Deployment</t>
  </si>
  <si>
    <t>5060 Meals - Deployment</t>
  </si>
  <si>
    <t>6100 Travel</t>
  </si>
  <si>
    <t>6110 Travel Meals</t>
  </si>
  <si>
    <t>5360 Travel - Maintenance</t>
  </si>
  <si>
    <t>5370 Meals - Maintenance</t>
  </si>
  <si>
    <t>Sep-26 is the FE tab forecast, not an actual. 6540/6550 demo travel excluded (demo budget).</t>
  </si>
  <si>
    <t>RATE DERIVATION</t>
  </si>
  <si>
    <t>Calculation</t>
  </si>
  <si>
    <t>Deployment travel, Jan–Sep 26 (5050 + 5060)</t>
  </si>
  <si>
    <t>Window includes Sep forecast because Corning SAT and JLG PA travel fell Aug–Sep</t>
  </si>
  <si>
    <t>Mercado Libre month (May-26)</t>
  </si>
  <si>
    <t>Multi-week travel and coverage rotation</t>
  </si>
  <si>
    <t>Typical month, Jan–Aug excl. May</t>
  </si>
  <si>
    <t>Average of the other 7 actual months</t>
  </si>
  <si>
    <t>Mercado Libre rotation excess removed</t>
  </si>
  <si>
    <t>May less a typical month; treated as a one-off</t>
  </si>
  <si>
    <t>Normalized deployment travel</t>
  </si>
  <si>
    <t>FE deployment travel per deployment</t>
  </si>
  <si>
    <t>$ / deployment</t>
  </si>
  <si>
    <t>Normalized travel ÷ 2026 deployments in window</t>
  </si>
  <si>
    <t>Meals share of deployment travel (5060)</t>
  </si>
  <si>
    <t>Splits the rate between 5050 and 5060</t>
  </si>
  <si>
    <t>Non-deployment travel run rate, Jan–Aug 26</t>
  </si>
  <si>
    <t>6100, 6110, 5360, 5370 actuals ÷ 8 months</t>
  </si>
  <si>
    <t>Meals share of non-deployment travel</t>
  </si>
  <si>
    <t>6110 + 5370 ÷ total; splits 6100 / 6110</t>
  </si>
  <si>
    <t>Non-deployment travel budget</t>
  </si>
  <si>
    <t>Run rate plus buffer, flat across 2027</t>
  </si>
  <si>
    <t xml:space="preserve">   Expansions at new customer locations</t>
  </si>
  <si>
    <t xml:space="preserve">   Equipment-add expansions</t>
  </si>
  <si>
    <t>Weighted FE deployments</t>
  </si>
  <si>
    <t>Deployments per Field Engineer</t>
  </si>
  <si>
    <t>PAYROLL ($)</t>
  </si>
  <si>
    <t>Total salaries</t>
  </si>
  <si>
    <t>Total payroll</t>
  </si>
  <si>
    <t>BUDGET BY GL ($)</t>
  </si>
  <si>
    <t>6100 Travel (non-deployment)</t>
  </si>
  <si>
    <t>6110 Travel Meals (non-deployment)</t>
  </si>
  <si>
    <t>6610 Salaries and Wages - SG&amp;A</t>
  </si>
  <si>
    <t>6630 Payroll Taxes - SG&amp;A</t>
  </si>
  <si>
    <t>6640 Benefits - SG&amp;A</t>
  </si>
  <si>
    <t>Total Field Engineering</t>
  </si>
  <si>
    <t xml:space="preserve">   of which travel</t>
  </si>
  <si>
    <t>FE TAB ROLL-UP</t>
  </si>
  <si>
    <t>FE tab row</t>
  </si>
  <si>
    <t>Direction</t>
  </si>
  <si>
    <t>FY2027 budget</t>
  </si>
  <si>
    <t>2026 FE tab (act + fcst)</t>
  </si>
  <si>
    <t>Change vs 2026</t>
  </si>
  <si>
    <t>FE tab FY2027</t>
  </si>
  <si>
    <t>To FE tab</t>
  </si>
  <si>
    <t>Travel rows feed FE tab U:AF (Input Method set to Manual). Payroll rows are built from the Payroll Inputs table (rows 12–25) and feed FE tab rows 67–69, so payroll changes are made on this tab. Column G should equal column D; a gap means a link is broken.</t>
  </si>
  <si>
    <t>NOTES AND OPEN ITEMS</t>
  </si>
  <si>
    <t>1. Source: 2026 actuals (Jan–Aug) and forecast (Sep–Dec) link to the FE tab in this workbook, copied from COO Dept P&amp;Ls 2027 Budget. The FE department is not in the Field Ops NetSuite transaction detail, so line-level FE spend could not be checked.</t>
  </si>
  <si>
    <t>2. Deployment rate: Jan–Sep 26 deployment travel, less the Mercado Libre rotation excess in May, divided by the 9 named 2026 deployments. Each deployment ran at least two weeks. Each $1,000 change in the rate moves FY27 by $1,000 times the weighted deployments in row 40.</t>
  </si>
  <si>
    <t>2. Deployment rate: Jan–Sep 26 deployment travel, less the Mercado Libre rotation excess in May, divided by the 9 named 2026 deployments. Each deployment ran at least two weeks. Each $1,000 change in the rate moves FY27 by $1,000 times the weighted deployments in row 53.</t>
  </si>
  <si>
    <t>4. 6100 is treated as non-deployment travel. FE's small 5360/5370 spend is folded into the non-deployment run rate and budgeted in 6100/6110.</t>
  </si>
  <si>
    <t>5. Applications Engineering: FE may scale back deployment travel if AE takes it on. B6 keeps 100% on the FE tab until that is decided; moving the remainder to AE only needs that one input changed.</t>
  </si>
  <si>
    <t>6. Payroll: rows 48–50 pull from FE tab rows 67–69 (2027 budget columns U:AF). The FE tab is the source for payroll; change it there.</t>
  </si>
  <si>
    <t>6. Payroll: built from named salaries in the Payroll Inputs table (rows 12–25) and the Payroll block (rows 58–71), covering Field Engineers, Customer Support (Seng, Jessica and a second Customer Support Specialist from Aug-27 at Jessica's rate), the Field Engineering Manager and the Head of Service Delivery. Taxes, benefits and raise link to Fld Ops Payroll. Rows 78–80 feed FE tab rows 67–69 (U:AF); change payroll here, not on the FE tab.</t>
  </si>
  <si>
    <t>7. Capacity: row 54 shows deployments per Field Engineer, peaking at 2.5 per engineer in Nov–Dec 27. Technician deployment travel on Fld Maint Budget (30% of new sites) is the coverage for those peaks.</t>
  </si>
  <si>
    <t>2027 COO Budget - Collation Notes (build v11, draft for review)</t>
  </si>
  <si>
    <t>CONFIDENTIAL – contains named compensation data (HC-* tabs); restrict distribution</t>
  </si>
  <si>
    <t>This workbook holds employee names and salaries on the HC-* tabs (copied from the COO HC &amp; PL workfile) and seat-holder names on the 'Logistics&amp;WH Payroll' tab (copied from the SD book). Share it only with people cleared to see compensation. This sheet keeps exact figures. The notes file (02-build_notes_v10.md) rounds per-person amounts to the nearest $5k, but a salary that is itself a multiple of $5k is unchanged by that rounding, so some unique-role salaries appear there at their exact value. The new CO employee's name is on HC-CO r18 only.</t>
  </si>
  <si>
    <t>Decisions pending (user) - not resolved by the builder (v10: #6 RESOLVED by the user)</t>
  </si>
  <si>
    <t>Decision (user)</t>
  </si>
  <si>
    <t>Issue</t>
  </si>
  <si>
    <t>Current treatment in the budget</t>
  </si>
  <si>
    <t>Alternatives: effect on 2027 COO contribution (+ raises, ( ) lowers)</t>
  </si>
  <si>
    <t>Who</t>
  </si>
  <si>
    <t>1</t>
  </si>
  <si>
    <t>RESOLVED (user-confirmed 2026-10-10: 'production labor is capitalized. Use the same formula as the file has.'). Production labour: expensed, or capitalised into the unit cost?</t>
  </si>
  <si>
    <t>I-05 (RESOLVED), I-23, I-40</t>
  </si>
  <si>
    <t>Booked since v8: Prod Payroll labour is capitalised (model 2027 2,592,894, the 9 current staff included) and depreciated by the Depreciation Schedule logic: 5011 +79,290, 5012 +25,126; PO 5110-5140 2027 = 0 (v7 652,820). v9: Sep-Dec 26 labour stays a 2026 cost (B132 = 0). Contribution v10 159,136 (v9 687,435; v10 books the Logistics&amp;WH payroll and the new CO employee (user-confirmed, 110k) in CO, Decision #6).</t>
  </si>
  <si>
    <t>Resolved. The scope (current staff, Sep-Dec 26 labour, idle months) is Decision #10.</t>
  </si>
  <si>
    <t>User (resolved)</t>
  </si>
  <si>
    <t>2</t>
  </si>
  <si>
    <t>SlipBot fleet status (5010 depreciation)</t>
  </si>
  <si>
    <t>Carried flat at the PO Dec-26 run rate 112,797.85/month = 1,353,574 in 2027 (builder assumption, A-17).</t>
  </si>
  <si>
    <t>Fully depreciated or retired from Jan-27: +1,353,574. Continue the 2026 decline ((3,541)/month, Jan-Sep 26) from the Sep-26 level in Jan-27: +276,164 (actuals Jan-Aug only, (1,945)/month: +151,680). Same decline also running through Oct-Dec 26, floored at 0: +403,624 (actuals-only slope: +221,687). Ongoing at the run rate: 0. Related: the 5020 base of 8,212/month (Jan-26, before any SlipLift depreciation) may end with the SlipBots: up to +98,543.</t>
  </si>
  <si>
    <t>User, with PO/Finance (fixed-asset register)</t>
  </si>
  <si>
    <t>3</t>
  </si>
  <si>
    <t>Q4-26 go-lives: PO run rate or DeploySum</t>
  </si>
  <si>
    <t>Inside the PO Dec-26 run rate: PO steps up for 15 lifts / 53 trays (DeploySum: 18 / 67).</t>
  </si>
  <si>
    <t>Sep-26 run rate + DeploySum Oct-Dec 26 vintages: (39,057). If PO's Dec-26 step-up (3 lifts, 12 trays) is Jan-27 units already in the Jan-27 vintage and PO's Oct/Nov counts are right: +37,457. Keep as is: 0.</t>
  </si>
  <si>
    <t>User, after the PO owner says what the Q4-26 step-ups are</t>
  </si>
  <si>
    <t>4</t>
  </si>
  <si>
    <t>SlipLift peripherals: GL and useful life</t>
  </si>
  <si>
    <t>5020 Robot Peripherals, 84 months: 63,836 of 2027 depreciation (builder assumption, A-10/A-11).</t>
  </si>
  <si>
    <t>GL 5011 instead of 5020: 0 (moves 63,836 from PO row 22 to row 20). Life 60 months: (25,534). Life 120 months: +19,151.</t>
  </si>
  <si>
    <t>User</t>
  </si>
  <si>
    <t>5</t>
  </si>
  <si>
    <t>Revenue split across 4100 / 4500 / 4900</t>
  </si>
  <si>
    <t>I-01 (A-02, A-03)</t>
  </si>
  <si>
    <t>All 15,563,646 of plan revenue on 4100; 4500 and 4900 = 0 (orchestrator assumption).</t>
  </si>
  <si>
    <t>Split the plan revenue across the three lines: 0 (classification only; gross margin unchanged). Budget implementation / one-time revenue in addition to the plan: not determinable (2026 4500 + 4900: 1,060,861).</t>
  </si>
  <si>
    <t>User / Finance</t>
  </si>
  <si>
    <t>6</t>
  </si>
  <si>
    <t>RESOLVED (user decision 2026-10-10: 'The WH and logistics numbers should hit central operations, along with [the named CO employee]'; 'Yes, the material handler should move to CO.'). Warehouse payroll (Logistics&amp;WH) and the material-handling roles</t>
  </si>
  <si>
    <t>I-17 (RESOLVED), I-41</t>
  </si>
  <si>
    <t>Booked in v10: CO 6610-6640 (2027) = CO HC roster (incl. the new CO employee (user-confirmed, 110k)) + the Logistics&amp;WH model less seat LOG-01 (already CO HC r17): 398,492 = the 7 new seats 336,530 + MH-01 61,963, at the model's rates (6.8% / 16.4%); new-hire cost 5,000 to 6610. MH-01 (= PO HC r20) is out of the PO 5110-5140 B131 base.</t>
  </si>
  <si>
    <t>Resolved. Still open: PO HC r16 Material Handling Team Lead on the 7-of-9 reading (I-41): (72,061) if its cost stays an expense, 0 if r16 fills TL-01. Logistics at CO HC burden rates: +19,396.</t>
  </si>
  <si>
    <t>User (resolved); PO owner for r16</t>
  </si>
  <si>
    <t>7</t>
  </si>
  <si>
    <t>One person probably costed in both FO and FE</t>
  </si>
  <si>
    <t>Probably costed twice (name match only; title and salary differ; likely FO-&gt;FE move): one of the 14 current techs in Fld Ops Payroll and Fld Eng Budget row 15.</t>
  </si>
  <si>
    <t>Remove from FO (B11 14 -&gt; 13): +78,529 (payroll +78,198, 5330 +331). Remove from FE (row 15): +93,093. Pro rata if the move happens mid-year.</t>
  </si>
  <si>
    <t>SD / FO owners</t>
  </si>
  <si>
    <t>8</t>
  </si>
  <si>
    <t>FE payroll tax and benefit rates</t>
  </si>
  <si>
    <t>I-34</t>
  </si>
  <si>
    <t>SD field rates 6.8% / 16.4% on FE salaries.</t>
  </si>
  <si>
    <t>FE HC (T&amp;B) rates 4.069% / 7.223%: +109,539. Keep: 0. Caveat: the HC T&amp;B tax rates are below the 7.65% employer FICA and unverified (I-37); with the FE tax rate at 7.65%: +76,600.</t>
  </si>
  <si>
    <t>9</t>
  </si>
  <si>
    <t>PE 'transfer?' row (Head of Production and Delivery)</t>
  </si>
  <si>
    <t>I-35</t>
  </si>
  <si>
    <t>In PE 6610-6640 for all of 2027 (254,785).</t>
  </si>
  <si>
    <t>Leaves COO from Jan-27: +254,785. Moves within COO: 0 (budget it once, on the receiving department). Stays: 0.</t>
  </si>
  <si>
    <t>PE owner</t>
  </si>
  <si>
    <t>10</t>
  </si>
  <si>
    <t>Scope of the capitalisation policy: are the 9 current production staff capitalised too, and is the labour of months with no builds (idle months) capitalised or expensed? 2026 expensed COO 5100 production labour, so the 2026 policy may have been partial.</t>
  </si>
  <si>
    <t>I-40</t>
  </si>
  <si>
    <t>Current 9 capitalised (brief v5 primary case, B131 = 1); Sep-Dec 26 labour not capitalised: a 2026 period cost, as the 2026 books expense 5100 (B132 = 0, orchestrator ruling on critic v8 B1); idle months rolled into the next build month (B135 = 1). v10: the B131 base holds 8 PO HC people; PO HC r20 (MH-01) is in CO.</t>
  </si>
  <si>
    <t>Current staff expensed (sensitivity): (558,996) -&gt; (399,860). Idle-month labour expensed (B135 = 0): (126,908) -&gt; 32,228 (with the current staff expensed too: (480,264)). All Sep-Dec 26 labour capitalised (B132 = 1; only with a 2026 restatement): (60,695) -&gt; 98,441. Each is one switch on the Depreciation Schedule; the workbook recalculates.</t>
  </si>
  <si>
    <t>Headline: 2027 COO contribution (live formulas on COO P&amp;L)</t>
  </si>
  <si>
    <t>COO P&amp;L row</t>
  </si>
  <si>
    <t>2026 (N)</t>
  </si>
  <si>
    <t>2027 (AG)</t>
  </si>
  <si>
    <t>Change</t>
  </si>
  <si>
    <t>% (n/m if base &lt;= 0 or sign flips)</t>
  </si>
  <si>
    <t>2027 in v9 (value)</t>
  </si>
  <si>
    <t>Revenue (company recognized revenue, 9/30/26 sales plan)</t>
  </si>
  <si>
    <t>16</t>
  </si>
  <si>
    <t>COGS (COO departments)</t>
  </si>
  <si>
    <t>63</t>
  </si>
  <si>
    <t xml:space="preserve">  of which depreciation (in COGS)</t>
  </si>
  <si>
    <t>19-22</t>
  </si>
  <si>
    <t>64</t>
  </si>
  <si>
    <t>Opex (COO departments)</t>
  </si>
  <si>
    <t>116</t>
  </si>
  <si>
    <t>COO contribution before other income (workbook label 'Net Ordinary Income')</t>
  </si>
  <si>
    <t>117</t>
  </si>
  <si>
    <t>131</t>
  </si>
  <si>
    <t>COO contribution (workbook label 'Net Income')</t>
  </si>
  <si>
    <t>132</t>
  </si>
  <si>
    <t>Caveats on the headline (read before using the figure)</t>
  </si>
  <si>
    <t>(0) v10 (user decision 2026-10-10): the Logistics &amp; Warehouse payroll and the new CO employee (user-confirmed, 110k) are booked in Central Operations. CO 6610-6640 2027 618,961 -&gt; 1,147,260: Logistics&amp;WH less LOG-01 398,492 (7 new seats 336,530, MH-01 61,963; model rates), new CO employee (user-confirmed, 110k) 129,806 (CO HC rates). The contribution moves from 687,435 to 159,136. Production labour stays capitalised (Decision #1): 2027 CapEx +2,592,894, labour depreciation 104,417. Scope sensitivity (current staff expensed): (399,860); idle-month labour expensed: 32,228.</t>
  </si>
  <si>
    <t>(0b) Year on year is not like-for-like: 2026 expensed production labour, 2027 capitalises it. Policy effect in v10: +2,448,290 (PO 5110-5140 at B131 = 0 590,318 + the ramp 1,962,389 - booked labour depreciation 104,417; v9 +2,510,793): on the 2026 policy the 2027 contribution would be (2,289,154).</t>
  </si>
  <si>
    <t>(1) What the figure is. The bottom line, 159,136, is a COO contribution: the company's recognized revenue (15,563,646, all of it) less the costs of the five COO departments only (COGS + Opex of FO, PO, CO, FE, PE: 15,404,509). It is not company Net Income; the workbook row keeps its GL label 'Net Income' (COO P&amp;L!A132).</t>
  </si>
  <si>
    <t>(2) What the revenue is. 2027 revenue is the 9/30/26 sales plan's recognized revenue (DeploySum row 40, static cached values, A-24), not signed contracts. It includes unsigned and forecast bookings: Sep-Dec 26 bookings of 3,544,300 include 2,264,000 of unsigned forecast at 100% (DeploySum note 5, A49: bookings are gross ACV), and all 29,452,766 of FY27 bookings are forecast (new logos 24,016,000, expansion 5,436,766). 7,618,410 (49%) of 2027 revenue is above the Dec-26 exit rate x 12 (7,945,236), so it depends on go-lives that have not happened yet.</t>
  </si>
  <si>
    <t>(3) Open exposures, each on its own against the headline. 'n/d' = not determinable from the workbook. Rows marked 'Carried from v9' have inputs v10 does not touch (the v9 -&gt; v10 diff shows 0 changes there); the switch rows are recalculated on v10.</t>
  </si>
  <si>
    <t>What could happen</t>
  </si>
  <si>
    <t>Effect on 2027 COO contribution</t>
  </si>
  <si>
    <t>Contribution after this item alone</t>
  </si>
  <si>
    <t>Source cells</t>
  </si>
  <si>
    <t>Decision #10 scope: current 9 expensed (sensitivity, not booked)</t>
  </si>
  <si>
    <t>downside</t>
  </si>
  <si>
    <t>If only the ramp is capitalised and the current PO staff stay expensed, PO 5110-5140 returns to the PO HC roster amount, now without PO HC r20 (Material Handler = Logistics&amp;WH MH-01, booked in CO since v10): 590,318 (v9 652,820). 2027 capitalised labour falls to 1,962,389 and its 2027 depreciation to 73,095 (booked: 104,417). Recalculated with the workbook switch 'Depreciation Schedule'!B131 = 0. v9: (621,499).</t>
  </si>
  <si>
    <t>'Depreciation Schedule'!B131; PO!U33:AF35; 'HC-PO'!M20:X20</t>
  </si>
  <si>
    <t>I-40 idle-month labour expensed (critic v8 B2; not booked)</t>
  </si>
  <si>
    <t>Jan-27 builds nothing, so its labour rolls into the Feb-27 builds (A-38). If idle-month labour is a period cost ('Depreciation Schedule'!B135 = 0) it is expensed in PO 5110-5140 and the depreciation of the Feb-27 builds falls. Recalculated; unchanged from v9 (v10 does not touch the labour block). With the current staff expensed (B131 = 0): (80,404).</t>
  </si>
  <si>
    <t>'Depreciation Schedule'!B135, rows 221-228; PO!U33:AF35</t>
  </si>
  <si>
    <t>Decision #10 scope: all Sep-Dec 26 labour capitalised (B132 = 1; only with a 2026 restatement)</t>
  </si>
  <si>
    <t>Sep-Dec 26 model labour joins the Nov-26 and Jan-Feb 27 go-lives and is depreciated in 2027. Double counts the 2026 PO forecast unless 2026 is restated. Recalculated; unchanged from v9. Not in the range.</t>
  </si>
  <si>
    <t>'Depreciation Schedule'!B132; rows 231-232</t>
  </si>
  <si>
    <t>Labour already in the 65,000 / 8,000 unit cost (critic v8 O1)</t>
  </si>
  <si>
    <t>upside</t>
  </si>
  <si>
    <t>DeploySum labels the unit costs 'Unit cost (CapEx)' (A47) and gives no build-up, so whether they already include production labour is not determinable from the workbook (v8's 'holds no production labour' is withdrawn: it had no source). If they do, the labour capitalised on top is counted twice and up to its full 2027 depreciation (104,417) goes. Owner: Finance / PO. Carried from v9: labour block unchanged (diff: 0 cells on Depreciation Schedule / Prod Payroll).</t>
  </si>
  <si>
    <t>DeploySum!A47; 'Depreciation Schedule'!R195</t>
  </si>
  <si>
    <t>I-41 (7-overlap): Material Handling Team Lead stays expensed</t>
  </si>
  <si>
    <t>v10: PO HC r20 Material Handler (= MH-01) is now booked in CO through the Logistics&amp;WH model (user decision), so I-41 is down to PO HC r16 Material Handling Team Lead. On the 7-of-9 role reading r16 is warehouse staff, not production labour; PO 5110-5140 = 0 removes it and no expense line carries it: its 2027 cost at PO HC rates. 0 if r16 fills Logistics&amp;WH seat TL-01 (same title, Dec-26 start; then costed in CO). v9 (r16 + r20): (134,563).</t>
  </si>
  <si>
    <t>'HC-PO'!C16:Z16, D6:D7; PO!U33:AF35; Logistics&amp;WH TL-01</t>
  </si>
  <si>
    <t>MH-01 on the 9-of-9 count reading: capitalised in PO and expensed in CO (v10)</t>
  </si>
  <si>
    <t>Prod Payroll counts its 9 current staff by number only and is unchanged (brief v6). On the 9-of-9 reading one of those 9 is PO HC r20 = MH-01, now expensed in CO 6610-6640: the capitalised labour then holds one head too many (the model's average current cost per head 70,056; 2027 CapEx overstated by that amount). Taking it out lowers 2027 labour depreciation pro rata (4.03% of 2027 capitalised payroll is depreciated in 2027). Not on the 7-of-9 reading.</t>
  </si>
  <si>
    <t>'Depreciation Schedule'!B214, R195, B236; Prod Payroll B9:C9</t>
  </si>
  <si>
    <t>Logistics&amp;WH seats at CO HC burden rates instead of the model's (v10)</t>
  </si>
  <si>
    <t>v10 books the logistics seats at the model's own rates (payroll tax 6.8%, benefits 16.4%: 'the WH and logistics numbers'). CO HC rates are 5.22% / 11.91%. On the 319,393 of 2027 logistics salaries in CO: burden 74,099 booked vs 54,703 at CO HC rates. Both CO HC rates are unverified (I-37).</t>
  </si>
  <si>
    <t>'Logistics&amp;WH Payroll'!B5:B6; 'HC-CO'!D6:D7; CO!U68:AF69</t>
  </si>
  <si>
    <t>New CO employee start month (A-43; new CO employee (user-confirmed, 110k))</t>
  </si>
  <si>
    <t>Booked as in seat all of 2027 (HC-CO r18, Jan-27 start, CO HC rates, 3% from Oct-27). Each month the start is later lowers 2027 cost by ~10,000 (Jan-Sep monthly cost incl. CO HC burden).</t>
  </si>
  <si>
    <t>per month later: ~10,000</t>
  </si>
  <si>
    <t>-</t>
  </si>
  <si>
    <t>'HC-CO'!E18, M18:X18</t>
  </si>
  <si>
    <t>I-05 burden (O1), capitalised</t>
  </si>
  <si>
    <t>The ramp at PO HC burden rates (+141,924 of 2027 cost, v7 O1) is now capitalised, so only its depreciation reaches 2027 (pro rata: 4.03% of 2027 payroll is depreciated in 2027 under the booked method; 3.72% with the current 9 expensed: (5,286)). Carried from v9: Prod Payroll and the labour block unchanged. v11 precision note: computed on the 9-person current-staff base carried from v9; on the v10 8-person base (PO HC r20 in CO) it moves by well under $1k - immaterial; the carried figure is kept.</t>
  </si>
  <si>
    <t>Prod Payroll!B6:C7, H6:H7; 'HC-PO'!D6:D7</t>
  </si>
  <si>
    <t>Rate base of the current 9 (critic v8 O7)</t>
  </si>
  <si>
    <t>PO 5110-5140 removes the 9 current staff at PO HC rates (652,820) but the labour block capitalises them at the model's rates (630,504): 22,315 of 2027 payroll is in neither the P&amp;L nor the asset. If the PO HC cost is right, the capitalised labour is 22,315 higher and its 2027 depreciation +899 (same pro rata). Referred to Finance: which rate base the asset uses. Carried from v9: Prod Payroll and PO HC rates unchanged (the model still costs 9 current staff). v11 precision note: computed on the 9-person current-staff base carried from v9; on the v10 8-person base (PO HC r20 in CO) it moves by well under $1k - immaterial; the carried figure is kept.</t>
  </si>
  <si>
    <t>PO!U33:AF35 (v7 amounts); 'Depreciation Schedule'!B214</t>
  </si>
  <si>
    <t>RESOLVED</t>
  </si>
  <si>
    <t>RESOLVED (user decision 2026-10-10): the Logistics&amp;WH model is booked in CO 6610-6640, less seat LOG-01 (already on CO HC r17): 398,492 in the headline (the 7 new seats 336,530 + MH-01 61,963 at model rates). v9 showed it as a downside of (336,530) to (471,093) depending on the reading.</t>
  </si>
  <si>
    <t>0 (now in the headline)</t>
  </si>
  <si>
    <t>CO!U67:AF69; 'Logistics&amp;WH Payroll'!rows 34-46</t>
  </si>
  <si>
    <t>FO/FE lines with 2026 spend budgeted at 0 for 2027 (5920 software, 6610 SG&amp;A salaries, 7200 contractors); effect if they continue at the 2026 level.</t>
  </si>
  <si>
    <t>FO!N58, N67, N91; FE!N91 (AG = 0)</t>
  </si>
  <si>
    <t>RESOLVED (user-confirmed 2026-10-09): Head of Service Delivery salary 205,000/year entered in v5 and now inside the headline (2027 cost 254,454: salary 206,538 + payroll tax 14,045 + benefits 33,872; v4 contribution was 393,486). No remaining exposure.</t>
  </si>
  <si>
    <t>Fld Eng Budget!B21 = 205,000</t>
  </si>
  <si>
    <t>Probable duplicate (name match only; title and salary differ; likely FO-&gt;FE move): FO HC r15 Field Technician = Fld Eng Budget r15 Field Engineer. Remove from FO (Fld Ops Payroll B11 14 -&gt; 13), recalculated: payroll +78,198 and +331 on 5330 (Fld Maint Budget!B29 = B30 + Fld Ops Payroll!B11); supervisor headcount unchanged. Pro rata if the move happens mid-year.</t>
  </si>
  <si>
    <t>Fld Ops Payroll!B11, rows 20-24; Fld Maint Budget!B29</t>
  </si>
  <si>
    <t>Same person: remove from FE instead (Fld Eng Budget row 15, at SD burden rates). Pro rata if the move happens mid-year.</t>
  </si>
  <si>
    <t>Fld Eng Budget!B15; rows 61, 69-70</t>
  </si>
  <si>
    <t>two-way</t>
  </si>
  <si>
    <t>Shortfall if DeploySum's Q4-26 go-lives are right (3 lifts, 14 trays more than PO's run rate).</t>
  </si>
  <si>
    <t>PO!J20:M21; DeploySum!C19:E20</t>
  </si>
  <si>
    <t>Double count if PO's Dec-26 step-up (3 lifts, 12 trays; DeploySum Dec-26 go-lives 0) is Jan-27 units (20 lifts, 60 trays go live Jan-27, built Nov-26). Excludes the 5020 Dec step (+12,300 more if it is the same units).</t>
  </si>
  <si>
    <t>PO!L20:M21; DeploySum!E19:F20</t>
  </si>
  <si>
    <t>SlipBot fleet fully depreciated or retired from Jan-27 (5010 = 0).</t>
  </si>
  <si>
    <t>PO!M19; 'Depreciation Schedule'!B21</t>
  </si>
  <si>
    <t>Trend alternative: 5010 keeps falling at the 2026 rate (141,122 Jan-26 -&gt; 112,798 Sep-26, (3,541)/month).</t>
  </si>
  <si>
    <t>PO!B19, J19, M19</t>
  </si>
  <si>
    <t>Trend alternative continued from Sep-26: the same (3,541)/month decline also runs through Oct-Dec 26, so Jan-27 starts 4 months below Sep-26 (98,636 in Jan-27, 59,689 in Dec-27; floored at 0, 0 months at the floor).</t>
  </si>
  <si>
    <t>Peripherals life 60 months instead of 84 (a longer life, e.g. 120 months, gives the opposite sign).</t>
  </si>
  <si>
    <t>FE payroll tax and benefits at the FE HC rates (4.069% / 7.223%) instead of the SD rates (6.8% / 16.4%) on the same FE salary base.</t>
  </si>
  <si>
    <t>Fld Eng Budget!B22:B23; 'HC-FE'!D6:D7; FE!AG68:AG69</t>
  </si>
  <si>
    <t>I-34 with FE tax at 7.65%</t>
  </si>
  <si>
    <t>The HC T&amp;B tax rates are below the 7.65% employer FICA and unverified (I-37). If FE payroll tax cannot be below 7.65%, the 6630 part of I-34 (+25,120) goes and the SD 6.8% is short: upside benefits only.</t>
  </si>
  <si>
    <t>'HC-FE'!D6:D7; Fld Eng Budget!B22:B23</t>
  </si>
  <si>
    <t>I-37</t>
  </si>
  <si>
    <t>CO and PE payroll tax below 7.65% (upper bound on every salary dollar). v10: the CO base now includes the new CO employee (user-confirmed, 110k) at the CO HC rate (5.22%) and the logistics salaries at the model rate (6.8%): CO HC 15,525 + logistics 2,715 + PE 43,967. v9: (56,801).</t>
  </si>
  <si>
    <t>'HC-CO'!D6, Z67; 'Logistics&amp;WH Payroll'!B5; 'HC-PE'!D6; CO!AG68; PE!AG68</t>
  </si>
  <si>
    <t>FO and FE payroll tax uses the SD field rate 6.8%, also below 7.65% (same upper-bound basis; FO salary base 3,100,031 incl. the ramp, FE 919,884).</t>
  </si>
  <si>
    <t>Fld Ops Payroll!B7; Fld Eng Budget!B22</t>
  </si>
  <si>
    <t>PE HC r22 Head of Production and Delivery ('transfer?') leaves COO from Jan-27. 0 if the role moves to another COO department and is budgeted there once.</t>
  </si>
  <si>
    <t>'HC-PE'!A22, Z22; PE!AG67:AG69</t>
  </si>
  <si>
    <t>I-36</t>
  </si>
  <si>
    <t>The Aug-27 Customer Support Specialist hire on Fld Eng Budget (not on FE HC) is not approved.</t>
  </si>
  <si>
    <t>Fld Eng Budget!B19:C19, row 65</t>
  </si>
  <si>
    <t>I-39</t>
  </si>
  <si>
    <t>FE HC r35 Field Engineer Manager is an open seat (HC-FE 'Open Positions'), not an employee; COO book _2 leaves it out and Fld Eng Budget r20 costs it from Jan-27. If the seat stays open all of 2027 (salary + SD burden).</t>
  </si>
  <si>
    <t>'HC-FE'!B34:F35; Fld Eng Budget!A20:C20, row 66</t>
  </si>
  <si>
    <t>Depreciation convention: mid-month in the go-live month instead of a full month (new units and, from v8, their capitalised labour: +10,487 of it).</t>
  </si>
  <si>
    <t>Depreciation convention: start the month after go-live (B13 = 1), recalculated on v10 (same as v9).</t>
  </si>
  <si>
    <t>'Depreciation Schedule'!B13 = 1</t>
  </si>
  <si>
    <t>A-22</t>
  </si>
  <si>
    <t>Revenue rests on unsigned / forecast bookings (Sep-Dec 26 includes 2,264,000 unsigned at 100%). Revenue effect not determinable from the workbook.</t>
  </si>
  <si>
    <t>n/d</t>
  </si>
  <si>
    <t>DeploySum!A49 (note 5), row 40</t>
  </si>
  <si>
    <t>Sign-flip statement (computed, v10): with the Logistics&amp;WH payroll and the new CO employee (user-confirmed, 110k) booked in CO, the 2027 COO contribution is 159,136 (v9 687,435). Single quantified items that turn it negative: the sensitivity (current 9 expensed) (558,996) -&gt; (399,860); I-10 (384,425) -&gt; (225,288). The other downsides leave it positive on their own (smallest remaining: idle-month labour expensed (I-40) 32,228; I-41 (7-overlap): Material Handling Team Lead stays expensed 87,076; I-31 shortfall 120,079). Pairs of the remaining range components (idle months, I-41, I-31 shortfall, I-05 burden, O7) that turn it negative: idle-month labour expensed (I-40) + I-41 (7-overlap): Material Handling Team Lead stays expensed (39,833); idle-month labour expensed (I-40) + I-31 shortfall (6,829). With both switches the sensitivity + idle-month pair is recalculated, not added: (480,264). With costs held fixed, revenue 159,136 (1.0%) below plan also takes the contribution to zero.</t>
  </si>
  <si>
    <t>Upside: I-32 can add up to 1,353,574 (contribution 1,512,711); the trend alternative adds 276,164 (435,300), or 403,624 (562,761) if the decline also ran through Oct-Dec 26. Labour already in the unit cost (O1): up to +104,417 (263,553). Logistics at CO HC burden rates +19,396; MH-01 on the 9-of-9 reading +2,821.</t>
  </si>
  <si>
    <t>Range (v10): asymmetric by construction, as in v7-v9. Lower bound 1, booked policy, all quantified downsides (I-41 (7-overlap): Material Handling Team Lead stays expensed (72,061); I-10 (384,425); I-31 shortfall (39,057); I-05 burden capitalised (5,715); rate base of the current 9 (O7) (899); idle-month labour expensed (I-40) (126,908)): (469,929). Lower bound 2, the same under the scope sensitivity, components at B131 = 0 (sensitivity: current 9 expensed (558,996); I-10 (384,425); I-31 shortfall (39,057); I-05 burden capitalised, at the B131 = 0 rate (5,286); idle-month labour expensed, at B131 = 0 (80,404); I-41 is 0 there: r16 is expensed in PO 5110-5140): (909,032). Upper end, I-32 in full only: 1,512,711. Not in the range: I-37 (unverified upper bound); B132 = 1 (only with a 2026 restatement); the O1, burden-rate and 9-of-9 MH-01 upsides. The I-17 terms of v9 are gone (booked). v9 range: (340,662) to 2,041,009 (lower bound 2 (841,728)).</t>
  </si>
  <si>
    <t>Conclusion: booking the Logistics&amp;WH payroll (398,492) and the new CO employee (user-confirmed, 110k) in CO lowers the 2027 COO contribution from 687,435 (v9) to 159,136. Two single items now turn it negative on their own (the scope sensitivity, Decision #10, and I-10, the FO/FE lines budgeted at 0), and two pairs of smaller downsides do as well. Treat 159,136 as a point estimate inside (469,929) to 1,512,711 (lower bound 2: (909,032)) until Decisions #10 (I-40) and #2 (I-32) are answered, I-10 is confirmed, and the PO owner says whether the Material Handling Team Lead (I-41) fills TL-01.</t>
  </si>
  <si>
    <t>v7-v9 sign-flip and range statements: see 02-build_notes_v9.md.</t>
  </si>
  <si>
    <t>Logistics &amp; Warehouse payroll booked in CO; new CO employee (v10, user decision 2026-10-10; I-17 RESOLVED)</t>
  </si>
  <si>
    <t>CO 6610 = 'HC-CO'!row 67 + 'Logistics&amp;WH Payroll'!row 43 - row 34 + row 46; 6630 = 'HC-CO'!row 68 + row 44 - row 34 x B5; 6640 = 'HC-CO'!row 69 + row 45 - row 34 x B6 (2027 months U:AF &lt;- F:Q / M:X). Seat LOG-01 (row 34) is CO HC r17 and is excluded by formula. MH-01 (row 38) = PO HC r20, now out of the PO 5110-5140 base. New-hire cost -&gt; 6610 (A-45). v11: the 'Check (must be 0)' column (H78:H81) holds live formulas (CO!AG67:AG69 less 'HC-CO'!Z67:Z69 less 'Logistics&amp;WH Payroll' S43:S45 net of LOG-01 row 34, + S46 new-hire cost on 6610; H81 = SUM(H78:H80)); previously static values. Cached values are the LibreOffice recalculation of this workbook.</t>
  </si>
  <si>
    <t>new CO employee (user-confirmed, 110k): HC-CO r18, 110,000 a year, Jan-27 to Dec-27, +3% from Oct-27, CO HC rates 5.221% / 11.906%: 2027 salary 110,825.00, tax 5,786.68, benefits 13,194.61, total 129,806.29 (A-43).</t>
  </si>
  <si>
    <t>GL (CO, 2027)</t>
  </si>
  <si>
    <t>v9</t>
  </si>
  <si>
    <t>CO HC roster, 5 existing people</t>
  </si>
  <si>
    <t>new CO employee (user-confirmed, 110k) (HC-CO r18)</t>
  </si>
  <si>
    <t>Logistics&amp;WH less LOG-01</t>
  </si>
  <si>
    <t>v10</t>
  </si>
  <si>
    <t>v10 - v9</t>
  </si>
  <si>
    <t>Check (must be 0)</t>
  </si>
  <si>
    <t>6610 Salaries and Wages (incl. new-hire cost)</t>
  </si>
  <si>
    <t>6630 Payroll Taxes</t>
  </si>
  <si>
    <t>6640 Benefits</t>
  </si>
  <si>
    <t>Total 6610-6640</t>
  </si>
  <si>
    <t>Logistics&amp;WH seats (model rates 6.8% / 16.4%; 2027)</t>
  </si>
  <si>
    <t>Seat</t>
  </si>
  <si>
    <t>Team</t>
  </si>
  <si>
    <t>Start</t>
  </si>
  <si>
    <t>Annual base</t>
  </si>
  <si>
    <t>2027 salary</t>
  </si>
  <si>
    <t>2027 cost at model rates (incl. new-hire cost)</t>
  </si>
  <si>
    <t>Booked in CO 6610-6640?</t>
  </si>
  <si>
    <t>LOG-01 Logistics Manager</t>
  </si>
  <si>
    <t>on payroll</t>
  </si>
  <si>
    <t>no: already CO HC r17 Field Logistics Manager (CO HC rates); excluded by formula (row 43 - row 34)</t>
  </si>
  <si>
    <t>INV-01 Inventory Control Specialist</t>
  </si>
  <si>
    <t>Inventory control</t>
  </si>
  <si>
    <t>Feb-27</t>
  </si>
  <si>
    <t>yes: new seat (no HC roster)</t>
  </si>
  <si>
    <t>TL-01 Material Handling Team Lead</t>
  </si>
  <si>
    <t>Receiving &amp; putaway</t>
  </si>
  <si>
    <t>Dec-26</t>
  </si>
  <si>
    <t>yes: new seat (no HC roster); same title as PO HC r16 (I-41); hired Dec-26, on no roster (I-38)</t>
  </si>
  <si>
    <t>TL-02 Material Handling Team Lead</t>
  </si>
  <si>
    <t>Kitting &amp; line replenishment</t>
  </si>
  <si>
    <t>Jul-27</t>
  </si>
  <si>
    <t>MH-01 Material Handler</t>
  </si>
  <si>
    <t>yes: = PO HC r20 Material Handler (moved PO -&gt; CO; out of the PO B131 base)</t>
  </si>
  <si>
    <t>MH-02 Material Handler</t>
  </si>
  <si>
    <t>Oct-26</t>
  </si>
  <si>
    <t>yes: new seat (no HC roster); hired Oct-26, on no roster (I-38)</t>
  </si>
  <si>
    <t>MH-06 Material Handler</t>
  </si>
  <si>
    <t>MH-03 Material Handler</t>
  </si>
  <si>
    <t>Mar-27</t>
  </si>
  <si>
    <t>MH-04 Material Handler</t>
  </si>
  <si>
    <t>Jun-27</t>
  </si>
  <si>
    <t>Total booked in CO (8 seats)</t>
  </si>
  <si>
    <t/>
  </si>
  <si>
    <t>tax 21,719, benefits 52,380, new-hire cost 5,000</t>
  </si>
  <si>
    <t>Model total (9 seats)</t>
  </si>
  <si>
    <t xml:space="preserve"> 'Logistics&amp;WH Payroll'!S47; LOG-01 148,949</t>
  </si>
  <si>
    <t>Head of Service Delivery salary (I-26, RESOLVED in v5)</t>
  </si>
  <si>
    <t>Input: Fld Eng Budget!B21 = 205,000 (annual salary, user-confirmed 2026-10-09: 'Head of Service delivery salary is $205k annually'). This is the only typed input that changed; no formula, label or other cell was edited.</t>
  </si>
  <si>
    <t>How the model treats it: row 67 uses the same formula as the other roster rows (=IF(B$58&gt;=$C$21,$B$21/12*(1+IF(B$58&gt;=$B$25,$B$24,0)),0)). Start month C21 = 2027-01-01, so all 12 months of 2027 are paid: 17,083.33/month Jan-Sep, then +3% (Fld Eng Budget!B24 = Fld Ops Payroll M5 = Prod Payroll M5) from 2027-10-01 (B25 = Fld Ops Payroll M6 = Prod Payroll M6) = 17,595.83/month for 3 months. No raise-eligibility test applies on this tab (I-29); the salary is treated as the Dec-26 rate.</t>
  </si>
  <si>
    <t>Burden: payroll taxes 6.8% (B22 = Fld Ops Payroll B7) and benefits 16.4% (B23 = Fld Ops Payroll B8), applied to the salary rows total (rows 69-70).</t>
  </si>
  <si>
    <t>2027 cost of the role: salary 206,538 + payroll tax 14,045 + benefits 33,872 = 254,454.</t>
  </si>
  <si>
    <t>FE 2027 (AG): 6610 713,347 -&gt; 919,884 (+206,538); 6630 48,508 -&gt; 62,552 (+14,045); 6640 116,989 -&gt; 150,861 (+33,872). FE Total - Expense 931,334 -&gt; 1,185,788. COO P&amp;L rows 67-69 move by the same amounts.</t>
  </si>
  <si>
    <t>2027 COO contribution (COO P&amp;L AG132): 393,486 (v4) -&gt; 139,032 (v5), (254,454). 2026 FE 6610 was 850,615; FE 6610 2027 is now 919,884 (8% vs 2026; v4 -16%).</t>
  </si>
  <si>
    <t>Workbook text superseded by these notes</t>
  </si>
  <si>
    <t>Depreciation Schedule tab text superseded (critic v4 N1): the explanatory text at 'Depreciation Schedule'!B17 ('In run rate', with its note in D17: 'Never both'), D21 and the row 19 heading ('... carried flat') predates the v4 review and is replaced by A-17, A-18, A-19 and I-31 on this sheet: the flat carry is a builder assumption (A-17, A-19), and the Q4-26 treatment is a two-way risk awaiting the PO owner (A-18, I-31), not a settled 'never both' rule. The tab text was not edited, so that no cell other than Fld Eng Budget!B21 changes in v5.</t>
  </si>
  <si>
    <t>v8: the Depreciation Schedule's section 4 (rows 79-82) still shows depreciation of the units only; PO rows 20/21 add the capitalised-labour depreciation of section 9 (rows 193-194); row 197 gives the total. The headline text at 'Depreciation Schedule'!A2 ('Section 4 feeds PO rows 19-22') predates v8.</t>
  </si>
  <si>
    <t>v9: the Depreciation Schedule's A129 describes the v9 rules (B132 = 0, idle switch B135); A2 is still not edited (rows 1-126 are outside the allowed areas).</t>
  </si>
  <si>
    <t>v10: CO!AI67:AI69 describe the v10 CO payroll formulas. PO!AI33:AI35 (v8/v9 notes) were not edited in v10 (its diff is confined to PO!U33:AF35 there); v11 updates AI33:AI35 to the v10 wording - B131 = 0 restores the v7 amount LESS HC-PO r20, which moved to CO (user decision 2026-10-10). Text only; values unchanged.</t>
  </si>
  <si>
    <t>v11: the in-book 'Logistics&amp;WH Payroll' tab is an unedited copy of the SD model; its banner (A2) still says the payroll 'rolls up to Production Operations'. Superseded: the cost is booked in Central Operations (CO 6610-6640) per the user decision of 2026-10-10 (I-17 RESOLVED). The tab itself is deliberately not edited (it stays value-identical to the SD input).</t>
  </si>
  <si>
    <t>Source and build</t>
  </si>
  <si>
    <t>Base: v9 collated workbook. v10 (brief v6): new tab 'Logistics&amp;WH Payroll'; HC-CO row 18 (new CO employee (user-confirmed, 110k)); CO U67:AF69 formulas and AI67:AI69 notes; PO U33:AF35 formulas (B131 base less PO HC r20); the downstream CO / COO P&amp;L subtotals and ratio rows, HC-CO rows 67-70 and the HC-COO roll-up. Every other cell has 0 formula and 0 value differences vs v9; no 2026 column (B:N) of the six P&amp;L sheets (COO P&amp;L, FO, PO, CO, FE, PE) changes - scoped in v11: HC-CO r18's inputs/months (B18:E18, M18:N18) and the HC-COO roll-up's 2027 columns M:N changed by design (2027/roster data, not 2026).</t>
  </si>
  <si>
    <t>Full notes: 02-build/02-build_notes_v11.md. Figures: figures_v10.py (from the workbook and 7 LibreOffice recalculations of switch scenarios, scen_v8.py); numbers on this sheet are live formulas (headline) or values computed by those scripts.</t>
  </si>
  <si>
    <t>v11 (corrections pass, handoff 2026-10-10): base = the v10 collated workbook; edits = this sheet (regenerated) and PO!AI33:AI35 (text). 0 value changes on any other cell (every other zip part is byte-identical); COO P&amp;L!AG132 = 159,136.40, unchanged. See 'Changes from v10 (v11)' below.</t>
  </si>
  <si>
    <t>Changes from v10 (v11): corrections pass - six documentation fixes, no value changes (handoff 2026-10-10)</t>
  </si>
  <si>
    <t>v11 fixes one false sentence (full-sweep F1) and five documentation items (v10 verifier notes 1-3 and 5-7). No budget value changes: the v10 -&gt; v11 diff is confined to this sheet (regenerated) and PO!AI33:AI35 (text); COO P&amp;L!AG132 = 159,136.40 (cached value byte-identical to v10). Root cause of F1: the v7 report chain read the SD book's '.modified' document property; the file has no docProps/core.xml, so openpyxl returned the run time, and the sentence was carried v7 -&gt; v10. report_v11.py reads no file properties, no clock and no dates, so the v11 build is not date-dependent. The workfile's 2026-10-07 save date is real and kept.</t>
  </si>
  <si>
    <t>Fix</t>
  </si>
  <si>
    <t>F1 (false statement): the I-38 evidence no longer claims a save date read from the SD book's document properties (reported as a 2026-10-09 re-save in v7-v10) - the SD workbook carries no document properties, so its save date cannot be read from the file; the model's as-of date is unknown.</t>
  </si>
  <si>
    <t>Issues I-38 (Evidence); md I-38 row</t>
  </si>
  <si>
    <t>PO!AI33:AI35 notes updated: B131 = 0 restores the v7 amount LESS HC-PO r20, which moved to CO (user decision 2026-10-10); 5110-5140 B131 base 652,820 -&gt; 590,318. Text only; the cells' values and the U:AF formulas are unchanged.</t>
  </si>
  <si>
    <t>PO!AI33:AI35</t>
  </si>
  <si>
    <t>The 'Check (must be 0)' cells are live formulas computing the check from the workbook (previously static values); cached values = LibreOffice recalculation.</t>
  </si>
  <si>
    <t>This sheet, H78:H81</t>
  </si>
  <si>
    <t>Reader note: HC-COO is the unedited roster roll-up of the HC tabs - it still lists the material handler (PO HC r20) under PO and holds no logistics seats, so HC-COO's CO payroll (748,768) intentionally differs from the CO P&amp;L 6610-6640 (1,147,260), which adds the Logistics&amp;WH model less LOG-01 (user decision 2026-10-10).</t>
  </si>
  <si>
    <t>'Payroll reconciliation' lines; md</t>
  </si>
  <si>
    <t>Pointer: the in-book 'Logistics&amp;WH Payroll' tab is an unedited copy of the SD model; its banner (A2) still says the payroll 'rolls up to Production Operations'. Superseded: the cost is booked in Central Operations (CO 6610-6640) per the user decision of 2026-10-10 (I-17 RESOLVED). The tab itself is deliberately not edited (it stays value-identical to the SD input).</t>
  </si>
  <si>
    <t>'Workbook text superseded' lines; md</t>
  </si>
  <si>
    <t>Precision wording: the '0 changes in 2026 B:N' claim is scoped to the six P&amp;L sheets (HC-CO r18 inputs/months and HC-COO M:N changed by design), and the I-05 burden ((5,715)) and the O7 rate-base ((899)) items are computed on the 9-person current-staff base carried from v9. On the v10 8-person base (PO HC r20 in CO since v10) each moves by well under $1k - immaterial at this precision; the carried figures are kept.</t>
  </si>
  <si>
    <t>'Source and build' line; caveat rows (sheet rows 45-46); md</t>
  </si>
  <si>
    <t>Changes from v9 (brief v6: Logistics&amp;WH payroll and the new CO employee booked in CO)</t>
  </si>
  <si>
    <t>What v10 did</t>
  </si>
  <si>
    <t>Logistics&amp;WH Payroll tab</t>
  </si>
  <si>
    <t>Copied from the SD book (Service_Delivery_PL_worksheets_v2.xlsx; values identical to the original SD input) cell by cell with styles, notes and merged cells, after HC-COO. 680 formulas; they read DeploySum, Fld Ops Payroll and Prod Payroll in the workbook. LibreOffice recalculation: 0 errors; 2027 total 547,441.22 (verified 547,441.22); check B60 = 0; max difference vs the SD cached values 3.3e-06 over 799 cells. The SD sheet's empty drawing part was not copied.</t>
  </si>
  <si>
    <t>'Logistics&amp;WH Payroll'!A1:Y87</t>
  </si>
  <si>
    <t>CO 6610 / 6630 / 6640 (2027)</t>
  </si>
  <si>
    <t>Typed values -&gt; formulas: 'HC-CO' rows 67-69 + Logistics&amp;WH rows 43 / 44 / 45 less seat LOG-01 (row 34 x (1, B5, B6)); new-hire cost (row 46) -&gt; 6610. 2027 total 618,961 -&gt; 1,147,260. Notes in AI67:AI69.</t>
  </si>
  <si>
    <t>CO!U67:AF69, AI67:AI69; subtotals and ratios rows 73, 116, 117, 132, 137-142</t>
  </si>
  <si>
    <t>New CO employee</t>
  </si>
  <si>
    <t>new CO employee (user-confirmed, 110k): HC-CO row 18 (the empty current-employee row): annual 110,000, Jan-27 to Dec-27, 3% from Oct-27, CO HC rates. CO 6610-6640 read the roster total, so the cost flows from the roster. Name on HC-CO only.</t>
  </si>
  <si>
    <t>'HC-CO'!B18:E18 (+ row 18 and rows 67-70 values)</t>
  </si>
  <si>
    <t>Material handler PO -&gt; CO</t>
  </si>
  <si>
    <t>PO 5110-5140 B131 base = v7 amount less PO HC r20 (= MH-01) at PO HC rates: 652,820 -&gt; 590,318 (2027). Booked values unchanged (0, capitalised).</t>
  </si>
  <si>
    <t>PO!U33:AF35 (formulas; values 0)</t>
  </si>
  <si>
    <t>Headline</t>
  </si>
  <si>
    <t>687,435 -&gt; 159,136: Logistics&amp;WH (398,492), new CO employee (user-confirmed, 110k) (129,806).</t>
  </si>
  <si>
    <t>COO P&amp;L!AG132</t>
  </si>
  <si>
    <t>RESOLVED (user decision). I-41, I-37, I-38, I-27, I-40 updated; Decision #6 RESOLVED; caveats, range and sign-flip recomputed.</t>
  </si>
  <si>
    <t>Issues; caveats</t>
  </si>
  <si>
    <t>Downstream outside the listed areas</t>
  </si>
  <si>
    <t>HC-COO (organisation roll-up of the HC tabs; formulas unchanged) shows the new CO person in its 2027 CO rows and totals. No 2026 column moves.</t>
  </si>
  <si>
    <t>'HC-COO'!M:Z rows 18-75</t>
  </si>
  <si>
    <t>Production labour capitalised (Decision #1 RESOLVED): where the labour sits</t>
  </si>
  <si>
    <t>Depreciation Schedule cell</t>
  </si>
  <si>
    <t>Production payroll 2027 (Prod Payroll!S81) = capitalised labour from 2027 payroll</t>
  </si>
  <si>
    <t>2,592,894</t>
  </si>
  <si>
    <t>B201, B202</t>
  </si>
  <si>
    <t xml:space="preserve">  into 2027 go-lives (Feb-Oct 27 builds; Jan-27 rolls into Feb-27, B135 = 1): depreciated from go-live</t>
  </si>
  <si>
    <t>1,942,323</t>
  </si>
  <si>
    <t>B203</t>
  </si>
  <si>
    <t xml:space="preserve">  into 2028 go-lives (Nov-Dec 27 builds): PP&amp;E not yet placed in service (CIP) at Dec-27, no 2027 depreciation</t>
  </si>
  <si>
    <t>650,571</t>
  </si>
  <si>
    <t>B204</t>
  </si>
  <si>
    <t xml:space="preserve">  waiting for a build at Dec-27</t>
  </si>
  <si>
    <t>B205</t>
  </si>
  <si>
    <t xml:space="preserve">  idle-month labour expensed (B135 = 0 only)</t>
  </si>
  <si>
    <t>B240</t>
  </si>
  <si>
    <t>Sep-Dec 26 model labour capitalised (B132 = 0: 2026 labour is a 2026 period cost; the 2026 books expense 5100)</t>
  </si>
  <si>
    <t>B207</t>
  </si>
  <si>
    <t>Depreciable labour in the 2027 go-live vintages</t>
  </si>
  <si>
    <t>B210</t>
  </si>
  <si>
    <t>2027 depreciation of capitalised labour (5011 / 5012)</t>
  </si>
  <si>
    <t>104,417 (79,290 / 25,126)</t>
  </si>
  <si>
    <t>R195 (rows 193-194)</t>
  </si>
  <si>
    <t>CapEx increase in 2027 for production labour (2027 payroll capitalised)</t>
  </si>
  <si>
    <t>B236</t>
  </si>
  <si>
    <t>Dec-27 balance sheet: PP&amp;E in service (labour, net of 2027 depreciation)</t>
  </si>
  <si>
    <t>1,837,906</t>
  </si>
  <si>
    <t>B238 (= B213)</t>
  </si>
  <si>
    <t>Dec-27 balance sheet: PP&amp;E not yet placed in service (CIP)</t>
  </si>
  <si>
    <t>B239</t>
  </si>
  <si>
    <t>Average labour per unit built in 2027: lift / tray</t>
  </si>
  <si>
    <t>5,735 (8.8% of 65,000) / 593 (7.4% of 8,000)</t>
  </si>
  <si>
    <t>B215:B216</t>
  </si>
  <si>
    <t>Labour per unit built, by build month (Depreciation Schedule section 8)</t>
  </si>
  <si>
    <t>Build month</t>
  </si>
  <si>
    <t>Prod Payroll (row 81)</t>
  </si>
  <si>
    <t>Capitalised: lifts (row 147)</t>
  </si>
  <si>
    <t>Capitalised: trays (row 148)</t>
  </si>
  <si>
    <t>Lifts built</t>
  </si>
  <si>
    <t>Trays built</t>
  </si>
  <si>
    <t>Lift labour pooled (row 152)</t>
  </si>
  <si>
    <t>Tray labour pooled (row 154)</t>
  </si>
  <si>
    <t>Labour per lift (row 156)</t>
  </si>
  <si>
    <t>Labour per tray (row 157)</t>
  </si>
  <si>
    <t>Go-live</t>
  </si>
  <si>
    <t>Sep-26</t>
  </si>
  <si>
    <t>90,851</t>
  </si>
  <si>
    <t>32</t>
  </si>
  <si>
    <t>Nov-26</t>
  </si>
  <si>
    <t>81,851</t>
  </si>
  <si>
    <t>155,879</t>
  </si>
  <si>
    <t>20</t>
  </si>
  <si>
    <t>60</t>
  </si>
  <si>
    <t>Jan-27</t>
  </si>
  <si>
    <t>144,133</t>
  </si>
  <si>
    <t>24</t>
  </si>
  <si>
    <t>140,751</t>
  </si>
  <si>
    <t>102,249</t>
  </si>
  <si>
    <t>38,503</t>
  </si>
  <si>
    <t>181,250</t>
  </si>
  <si>
    <t>121,669</t>
  </si>
  <si>
    <t>59,581</t>
  </si>
  <si>
    <t>22</t>
  </si>
  <si>
    <t>86</t>
  </si>
  <si>
    <t>223,918</t>
  </si>
  <si>
    <t>98,083</t>
  </si>
  <si>
    <t>10,178</t>
  </si>
  <si>
    <t>1,141</t>
  </si>
  <si>
    <t>Apr-27</t>
  </si>
  <si>
    <t>175,250</t>
  </si>
  <si>
    <t>118,761</t>
  </si>
  <si>
    <t>56,489</t>
  </si>
  <si>
    <t>14</t>
  </si>
  <si>
    <t>61</t>
  </si>
  <si>
    <t>8,483</t>
  </si>
  <si>
    <t>926</t>
  </si>
  <si>
    <t>May-27</t>
  </si>
  <si>
    <t>98</t>
  </si>
  <si>
    <t>5,938</t>
  </si>
  <si>
    <t>576</t>
  </si>
  <si>
    <t>176,685</t>
  </si>
  <si>
    <t>119,735</t>
  </si>
  <si>
    <t>56,950</t>
  </si>
  <si>
    <t>18</t>
  </si>
  <si>
    <t>73</t>
  </si>
  <si>
    <t>6,652</t>
  </si>
  <si>
    <t>780</t>
  </si>
  <si>
    <t>178,120</t>
  </si>
  <si>
    <t>120,709</t>
  </si>
  <si>
    <t>57,411</t>
  </si>
  <si>
    <t>85</t>
  </si>
  <si>
    <t>5,487</t>
  </si>
  <si>
    <t>675</t>
  </si>
  <si>
    <t>Aug-27</t>
  </si>
  <si>
    <t>212,417</t>
  </si>
  <si>
    <t>151,569</t>
  </si>
  <si>
    <t>60,848</t>
  </si>
  <si>
    <t>28</t>
  </si>
  <si>
    <t>122</t>
  </si>
  <si>
    <t>5,413</t>
  </si>
  <si>
    <t>499</t>
  </si>
  <si>
    <t>Sep-27</t>
  </si>
  <si>
    <t>202,828</t>
  </si>
  <si>
    <t>143,772</t>
  </si>
  <si>
    <t>59,056</t>
  </si>
  <si>
    <t>5,135</t>
  </si>
  <si>
    <t>484</t>
  </si>
  <si>
    <t>Oct-27</t>
  </si>
  <si>
    <t>240,150</t>
  </si>
  <si>
    <t>160,893</t>
  </si>
  <si>
    <t>79,257</t>
  </si>
  <si>
    <t>34</t>
  </si>
  <si>
    <t>159</t>
  </si>
  <si>
    <t>4,732</t>
  </si>
  <si>
    <t>498</t>
  </si>
  <si>
    <t>Nov-27</t>
  </si>
  <si>
    <t>259,621</t>
  </si>
  <si>
    <t>182,382</t>
  </si>
  <si>
    <t>77,240</t>
  </si>
  <si>
    <t>36</t>
  </si>
  <si>
    <t>146</t>
  </si>
  <si>
    <t>5,066</t>
  </si>
  <si>
    <t>529</t>
  </si>
  <si>
    <t>Dec-27</t>
  </si>
  <si>
    <t>318,497</t>
  </si>
  <si>
    <t>215,701</t>
  </si>
  <si>
    <t>102,796</t>
  </si>
  <si>
    <t>42</t>
  </si>
  <si>
    <t>183</t>
  </si>
  <si>
    <t>5,136</t>
  </si>
  <si>
    <t>562</t>
  </si>
  <si>
    <t>Jan-28</t>
  </si>
  <si>
    <t>332,074</t>
  </si>
  <si>
    <t>233,043</t>
  </si>
  <si>
    <t>99,031</t>
  </si>
  <si>
    <t>48</t>
  </si>
  <si>
    <t>220</t>
  </si>
  <si>
    <t>4,855</t>
  </si>
  <si>
    <t>450</t>
  </si>
  <si>
    <t>Feb-28</t>
  </si>
  <si>
    <t>Budget effect by GL, v7 -&gt; v8 -&gt; v9 (2027, AG)</t>
  </si>
  <si>
    <t>v7</t>
  </si>
  <si>
    <t>v8</t>
  </si>
  <si>
    <t>v9 - v8</t>
  </si>
  <si>
    <t>v9 - v7</t>
  </si>
  <si>
    <t>5010</t>
  </si>
  <si>
    <t>5011</t>
  </si>
  <si>
    <t>1,248,196</t>
  </si>
  <si>
    <t>1,366,273</t>
  </si>
  <si>
    <t>1,327,486</t>
  </si>
  <si>
    <t>(38,787)</t>
  </si>
  <si>
    <t>+79,290</t>
  </si>
  <si>
    <t>5012</t>
  </si>
  <si>
    <t>418,898</t>
  </si>
  <si>
    <t>453,859</t>
  </si>
  <si>
    <t>444,025</t>
  </si>
  <si>
    <t>(9,834)</t>
  </si>
  <si>
    <t>+25,126</t>
  </si>
  <si>
    <t>5020</t>
  </si>
  <si>
    <t>298,140</t>
  </si>
  <si>
    <t>5110 (PO row 33)</t>
  </si>
  <si>
    <t>525,310</t>
  </si>
  <si>
    <t>(525,310)</t>
  </si>
  <si>
    <t>5130 (PO row 34)</t>
  </si>
  <si>
    <t>19,105</t>
  </si>
  <si>
    <t>(19,105)</t>
  </si>
  <si>
    <t>5140 (PO row 35)</t>
  </si>
  <si>
    <t>108,404</t>
  </si>
  <si>
    <t>(108,404)</t>
  </si>
  <si>
    <t>2027 COO contribution (COO P&amp;L AG132)</t>
  </si>
  <si>
    <t>139,032</t>
  </si>
  <si>
    <t>638,814</t>
  </si>
  <si>
    <t>687,435</t>
  </si>
  <si>
    <t>+48,621</t>
  </si>
  <si>
    <t>+548,403</t>
  </si>
  <si>
    <t>v10: the GL lines above are unchanged; the contribution is 159,136 (CO payroll, see 'Changes from v9').</t>
  </si>
  <si>
    <t>Scope sensitivity and alternatives, CapEx and Dec-27 balance sheet (recalculated with the switches)</t>
  </si>
  <si>
    <t>Case</t>
  </si>
  <si>
    <t>2027 CapEx: payroll capitalised</t>
  </si>
  <si>
    <t>2027 labour depreciation</t>
  </si>
  <si>
    <t>PO 5110-5140 2027 (expense)</t>
  </si>
  <si>
    <t>Dec-27 PP&amp;E in service (net)</t>
  </si>
  <si>
    <t>Dec-27 CIP (not yet in service)</t>
  </si>
  <si>
    <t>2027 COO contribution v10</t>
  </si>
  <si>
    <t>vs booked v10</t>
  </si>
  <si>
    <t>2027 COO contribution v9</t>
  </si>
  <si>
    <t>Booked: Prod Payroll labour capitalised incl. the current staff; Sep-Dec 26 labour a 2026 cost; idle months rolled forward</t>
  </si>
  <si>
    <t>104,417</t>
  </si>
  <si>
    <t>159,136</t>
  </si>
  <si>
    <t>Sensitivity (not booked): only the ramp capitalised; the current PO staff stay expensed (B131 = 0); v10 base without PO HC r20</t>
  </si>
  <si>
    <t>1,962,389</t>
  </si>
  <si>
    <t>73,095</t>
  </si>
  <si>
    <t>590,318</t>
  </si>
  <si>
    <t>1,347,101</t>
  </si>
  <si>
    <t>542,193</t>
  </si>
  <si>
    <t>(399,860)</t>
  </si>
  <si>
    <t>(558,996)</t>
  </si>
  <si>
    <t>65,936</t>
  </si>
  <si>
    <t>Idle-month labour expensed (B135 = 0)</t>
  </si>
  <si>
    <t>2,452,143</t>
  </si>
  <si>
    <t>90,574</t>
  </si>
  <si>
    <t>1,710,998</t>
  </si>
  <si>
    <t>32,228</t>
  </si>
  <si>
    <t>(126,908)</t>
  </si>
  <si>
    <t>560,527</t>
  </si>
  <si>
    <t>Idle-month labour expensed and the current staff expensed (B131 = 0, B135 = 0)</t>
  </si>
  <si>
    <t>1,873,327</t>
  </si>
  <si>
    <t>64,436</t>
  </si>
  <si>
    <t>679,380</t>
  </si>
  <si>
    <t>1,266,698</t>
  </si>
  <si>
    <t>(480,264)</t>
  </si>
  <si>
    <t>(639,400)</t>
  </si>
  <si>
    <t>(14,467)</t>
  </si>
  <si>
    <t>All Sep-Dec 26 labour capitalised (B132 = 1; only with a 2026 restatement)</t>
  </si>
  <si>
    <t>165,112</t>
  </si>
  <si>
    <t>2,171,148</t>
  </si>
  <si>
    <t>98,441</t>
  </si>
  <si>
    <t>(60,695)</t>
  </si>
  <si>
    <t>626,740</t>
  </si>
  <si>
    <t>B132 = 1 and the current staff expensed (B131 = 0)</t>
  </si>
  <si>
    <t>106,510</t>
  </si>
  <si>
    <t>1,543,814</t>
  </si>
  <si>
    <t>(433,274)</t>
  </si>
  <si>
    <t>(592,411)</t>
  </si>
  <si>
    <t>32,522</t>
  </si>
  <si>
    <t>v10: the B131 = 0 base excludes PO HC r20 (MH-01, booked in CO): PO 5110-5140 652,820 -&gt; 590,318 (5110 475,016, 5130 17,276, 5140 98,026).</t>
  </si>
  <si>
    <t>Idle-month labour (critic v8 B2; switch B135, not booked)</t>
  </si>
  <si>
    <t>Months with no units built (Sep-26..Dec-27; lifts or trays)</t>
  </si>
  <si>
    <t>Oct-26, Jan-27</t>
  </si>
  <si>
    <t>DeploySum rows 24/25</t>
  </si>
  <si>
    <t>Jan-27 production labour capitalised (B131 = 1): rolled into the Feb-27 builds while B135 = 1</t>
  </si>
  <si>
    <t>'Depreciation Schedule'!F149</t>
  </si>
  <si>
    <t>Expensed when B135 = 0: 5110 / 5130 / 5140 (Prod Payroll's own tax and benefit shares of the month)</t>
  </si>
  <si>
    <t>122,610 / 9,196 / 8,946</t>
  </si>
  <si>
    <t>'Depreciation Schedule'!rows 226-228 -&gt; PO!U33:U35</t>
  </si>
  <si>
    <t>2027 depreciation the Feb-27 builds (Apr-27 go-lives) no longer carry</t>
  </si>
  <si>
    <t>+13,843</t>
  </si>
  <si>
    <t>'Depreciation Schedule'!R195</t>
  </si>
  <si>
    <t>Net 2027 effect, booked policy (recalculated, B135 = 0)</t>
  </si>
  <si>
    <t>COO P&amp;L!AG132 687,435 -&gt; 560,527</t>
  </si>
  <si>
    <t>Net 2027 effect with the current 9 expensed (B131 = 0, B135 = 0; Jan-27 ramp labour only)</t>
  </si>
  <si>
    <t>(80,404)</t>
  </si>
  <si>
    <t>65,936 -&gt; (14,467)</t>
  </si>
  <si>
    <t>CapEx 2027 / Dec-27 PP&amp;E in service / CIP with B135 = 0</t>
  </si>
  <si>
    <t>2,452,143 / 1,710,998 / 650,571</t>
  </si>
  <si>
    <t>'Depreciation Schedule'!B236:B239</t>
  </si>
  <si>
    <t>Oct-26 (no builds)</t>
  </si>
  <si>
    <t>B132 = 0: Oct-26 labour is a 2026 cost (B1); with B132 = 1 and B135 = 0 it would be a 2026 expense, outside the 2027 P&amp;L</t>
  </si>
  <si>
    <t>Bridge: v7 'capitalised on top' (64,735) to the booked v9 labour depreciation</t>
  </si>
  <si>
    <t>Step</t>
  </si>
  <si>
    <t>2027 depreciation</t>
  </si>
  <si>
    <t>Note</t>
  </si>
  <si>
    <t>v7 'capitalised on top' (ramp only; annual average per unit built in 2027; 2027 labour only)</t>
  </si>
  <si>
    <t>64,735</t>
  </si>
  <si>
    <t>v7 figure, reproduced</t>
  </si>
  <si>
    <t>+ the current 9 (whole model, v7 method)</t>
  </si>
  <si>
    <t>+21,754</t>
  </si>
  <si>
    <t xml:space="preserve"> 86,490</t>
  </si>
  <si>
    <t>+ labour per unit by build month, zero-build months rolled forward (A-38)</t>
  </si>
  <si>
    <t>+17,927</t>
  </si>
  <si>
    <t xml:space="preserve"> 104,417 (booked v9)</t>
  </si>
  <si>
    <t>v8 only: + Oct-Dec 26 labour in the Jan-Feb 27 go-lives (withdrawn in v9, critic v8 B1)</t>
  </si>
  <si>
    <t xml:space="preserve"> 153,038 (v8 booked)</t>
  </si>
  <si>
    <t>B132 = 1 in v9 (one rule): v8's step + the Sep-26 builds' labour</t>
  </si>
  <si>
    <t>+60,695</t>
  </si>
  <si>
    <t xml:space="preserve"> 165,112 (of which Sep-26 builds +12,074)</t>
  </si>
  <si>
    <t>Sensitivity on the same method (ramp only, monthly, B132 = 0)</t>
  </si>
  <si>
    <t>v7 method 64,735; difference +8,360</t>
  </si>
  <si>
    <t>Prod Payroll XLOOKUP replacement (row 48): cell by cell</t>
  </si>
  <si>
    <t>Old formula (v7)</t>
  </si>
  <si>
    <t>New formula (v8)</t>
  </si>
  <si>
    <t>x = MAX(C8, trays/week)</t>
  </si>
  <si>
    <t>Tier v8 (LibreOffice)</t>
  </si>
  <si>
    <t>Tier v7 scratch (SMALL/COUNTIF)</t>
  </si>
  <si>
    <t>Tier Python replica</t>
  </si>
  <si>
    <t>B48</t>
  </si>
  <si>
    <t>_xlfn.xlookup(MAX($C$8,B47),$B$20:$O$20,$B$20:$O$20,MAX($B$20:$O$20),1)</t>
  </si>
  <si>
    <t>IF(MAX($C$8,B47)&gt;MAX($B$20:$O$20),MAX($B$20:$O$20),INDEX($B$20:$O$20,IFERROR(MATCH(MAX($C$8,B47),$B$20:$O$20,1),0)+ISNA(MATCH(MAX($C$8,B47),$B$20:$O$20,0))))</t>
  </si>
  <si>
    <t>10.00</t>
  </si>
  <si>
    <t>C48</t>
  </si>
  <si>
    <t>_xlfn.xlookup(MAX($C$8,C47),$B$20:$O$20,$B$20:$O$20,MAX($B$20:$O$20),1)</t>
  </si>
  <si>
    <t>IF(MAX($C$8,C47)&gt;MAX($B$20:$O$20),MAX($B$20:$O$20),INDEX($B$20:$O$20,IFERROR(MATCH(MAX($C$8,C47),$B$20:$O$20,1),0)+ISNA(MATCH(MAX($C$8,C47),$B$20:$O$20,0))))</t>
  </si>
  <si>
    <t>D48</t>
  </si>
  <si>
    <t>_xlfn.xlookup(MAX($C$8,D47),$B$20:$O$20,$B$20:$O$20,MAX($B$20:$O$20),1)</t>
  </si>
  <si>
    <t>IF(MAX($C$8,D47)&gt;MAX($B$20:$O$20),MAX($B$20:$O$20),INDEX($B$20:$O$20,IFERROR(MATCH(MAX($C$8,D47),$B$20:$O$20,1),0)+ISNA(MATCH(MAX($C$8,D47),$B$20:$O$20,0))))</t>
  </si>
  <si>
    <t>14.00</t>
  </si>
  <si>
    <t>E48</t>
  </si>
  <si>
    <t>_xlfn.xlookup(MAX($C$8,E47),$B$20:$O$20,$B$20:$O$20,MAX($B$20:$O$20),1)</t>
  </si>
  <si>
    <t>IF(MAX($C$8,E47)&gt;MAX($B$20:$O$20),MAX($B$20:$O$20),INDEX($B$20:$O$20,IFERROR(MATCH(MAX($C$8,E47),$B$20:$O$20,1),0)+ISNA(MATCH(MAX($C$8,E47),$B$20:$O$20,0))))</t>
  </si>
  <si>
    <t>F48</t>
  </si>
  <si>
    <t>_xlfn.xlookup(MAX($C$8,F47),$B$20:$O$20,$B$20:$O$20,MAX($B$20:$O$20),1)</t>
  </si>
  <si>
    <t>IF(MAX($C$8,F47)&gt;MAX($B$20:$O$20),MAX($B$20:$O$20),INDEX($B$20:$O$20,IFERROR(MATCH(MAX($C$8,F47),$B$20:$O$20,1),0)+ISNA(MATCH(MAX($C$8,F47),$B$20:$O$20,0))))</t>
  </si>
  <si>
    <t>G48</t>
  </si>
  <si>
    <t>_xlfn.xlookup(MAX($C$8,G47),$B$20:$O$20,$B$20:$O$20,MAX($B$20:$O$20),1)</t>
  </si>
  <si>
    <t>IF(MAX($C$8,G47)&gt;MAX($B$20:$O$20),MAX($B$20:$O$20),INDEX($B$20:$O$20,IFERROR(MATCH(MAX($C$8,G47),$B$20:$O$20,1),0)+ISNA(MATCH(MAX($C$8,G47),$B$20:$O$20,0))))</t>
  </si>
  <si>
    <t>21.50</t>
  </si>
  <si>
    <t>30</t>
  </si>
  <si>
    <t>H48</t>
  </si>
  <si>
    <t>_xlfn.xlookup(MAX($C$8,H47),$B$20:$O$20,$B$20:$O$20,MAX($B$20:$O$20),1)</t>
  </si>
  <si>
    <t>IF(MAX($C$8,H47)&gt;MAX($B$20:$O$20),MAX($B$20:$O$20),INDEX($B$20:$O$20,IFERROR(MATCH(MAX($C$8,H47),$B$20:$O$20,1),0)+ISNA(MATCH(MAX($C$8,H47),$B$20:$O$20,0))))</t>
  </si>
  <si>
    <t>13.77</t>
  </si>
  <si>
    <t>I48</t>
  </si>
  <si>
    <t>_xlfn.xlookup(MAX($C$8,I47),$B$20:$O$20,$B$20:$O$20,MAX($B$20:$O$20),1)</t>
  </si>
  <si>
    <t>IF(MAX($C$8,I47)&gt;MAX($B$20:$O$20),MAX($B$20:$O$20),INDEX($B$20:$O$20,IFERROR(MATCH(MAX($C$8,I47),$B$20:$O$20,1),0)+ISNA(MATCH(MAX($C$8,I47),$B$20:$O$20,0))))</t>
  </si>
  <si>
    <t>22.87</t>
  </si>
  <si>
    <t>J48</t>
  </si>
  <si>
    <t>_xlfn.xlookup(MAX($C$8,J47),$B$20:$O$20,$B$20:$O$20,MAX($B$20:$O$20),1)</t>
  </si>
  <si>
    <t>IF(MAX($C$8,J47)&gt;MAX($B$20:$O$20),MAX($B$20:$O$20),INDEX($B$20:$O$20,IFERROR(MATCH(MAX($C$8,J47),$B$20:$O$20,1),0)+ISNA(MATCH(MAX($C$8,J47),$B$20:$O$20,0))))</t>
  </si>
  <si>
    <t>16.48</t>
  </si>
  <si>
    <t>K48</t>
  </si>
  <si>
    <t>_xlfn.xlookup(MAX($C$8,K47),$B$20:$O$20,$B$20:$O$20,MAX($B$20:$O$20),1)</t>
  </si>
  <si>
    <t>IF(MAX($C$8,K47)&gt;MAX($B$20:$O$20),MAX($B$20:$O$20),INDEX($B$20:$O$20,IFERROR(MATCH(MAX($C$8,K47),$B$20:$O$20,1),0)+ISNA(MATCH(MAX($C$8,K47),$B$20:$O$20,0))))</t>
  </si>
  <si>
    <t>19.83</t>
  </si>
  <si>
    <t>L48</t>
  </si>
  <si>
    <t>_xlfn.xlookup(MAX($C$8,L47),$B$20:$O$20,$B$20:$O$20,MAX($B$20:$O$20),1)</t>
  </si>
  <si>
    <t>IF(MAX($C$8,L47)&gt;MAX($B$20:$O$20),MAX($B$20:$O$20),INDEX($B$20:$O$20,IFERROR(MATCH(MAX($C$8,L47),$B$20:$O$20,1),0)+ISNA(MATCH(MAX($C$8,L47),$B$20:$O$20,0))))</t>
  </si>
  <si>
    <t>27.55</t>
  </si>
  <si>
    <t>M48</t>
  </si>
  <si>
    <t>_xlfn.xlookup(MAX($C$8,M47),$B$20:$O$20,$B$20:$O$20,MAX($B$20:$O$20),1)</t>
  </si>
  <si>
    <t>IF(MAX($C$8,M47)&gt;MAX($B$20:$O$20),MAX($B$20:$O$20),INDEX($B$20:$O$20,IFERROR(MATCH(MAX($C$8,M47),$B$20:$O$20,1),0)+ISNA(MATCH(MAX($C$8,M47),$B$20:$O$20,0))))</t>
  </si>
  <si>
    <t>N48</t>
  </si>
  <si>
    <t>_xlfn.xlookup(MAX($C$8,N47),$B$20:$O$20,$B$20:$O$20,MAX($B$20:$O$20),1)</t>
  </si>
  <si>
    <t>IF(MAX($C$8,N47)&gt;MAX($B$20:$O$20),MAX($B$20:$O$20),INDEX($B$20:$O$20,IFERROR(MATCH(MAX($C$8,N47),$B$20:$O$20,1),0)+ISNA(MATCH(MAX($C$8,N47),$B$20:$O$20,0))))</t>
  </si>
  <si>
    <t>37.10</t>
  </si>
  <si>
    <t>40</t>
  </si>
  <si>
    <t>O48</t>
  </si>
  <si>
    <t>_xlfn.xlookup(MAX($C$8,O47),$B$20:$O$20,$B$20:$O$20,MAX($B$20:$O$20),1)</t>
  </si>
  <si>
    <t>IF(MAX($C$8,O47)&gt;MAX($B$20:$O$20),MAX($B$20:$O$20),INDEX($B$20:$O$20,IFERROR(MATCH(MAX($C$8,O47),$B$20:$O$20,1),0)+ISNA(MATCH(MAX($C$8,O47),$B$20:$O$20,0))))</t>
  </si>
  <si>
    <t>32.97</t>
  </si>
  <si>
    <t>P48</t>
  </si>
  <si>
    <t>_xlfn.xlookup(MAX($C$8,P47),$B$20:$O$20,$B$20:$O$20,MAX($B$20:$O$20),1)</t>
  </si>
  <si>
    <t>IF(MAX($C$8,P47)&gt;MAX($B$20:$O$20),MAX($B$20:$O$20),INDEX($B$20:$O$20,IFERROR(MATCH(MAX($C$8,P47),$B$20:$O$20,1),0)+ISNA(MATCH(MAX($C$8,P47),$B$20:$O$20,0))))</t>
  </si>
  <si>
    <t>42.70</t>
  </si>
  <si>
    <t>50</t>
  </si>
  <si>
    <t>Q48</t>
  </si>
  <si>
    <t>_xlfn.xlookup(MAX($C$8,Q47),$B$20:$O$20,$B$20:$O$20,MAX($B$20:$O$20),1)</t>
  </si>
  <si>
    <t>IF(MAX($C$8,Q47)&gt;MAX($B$20:$O$20),MAX($B$20:$O$20),INDEX($B$20:$O$20,IFERROR(MATCH(MAX($C$8,Q47),$B$20:$O$20,1),0)+ISNA(MATCH(MAX($C$8,Q47),$B$20:$O$20,0))))</t>
  </si>
  <si>
    <t>49.68</t>
  </si>
  <si>
    <t>Model totals 2027 (v8 / Python replica): lift 1,622,423.15 / 1,622,423.15; tray 729,177.00 / 729,177.00; sup 241,293.75 / 241,293.75; total 2,592,893.90 / 2,592,893.90</t>
  </si>
  <si>
    <t>Prod Payroll overlap with PO HC: two readings (B2)</t>
  </si>
  <si>
    <t>v10: PO HC r20 (MH-01) is booked in CO through the Logistics&amp;WH model (user decision). Prod Payroll is unchanged and still counts 9 current staff. 9-of-9 reading: MH-01 is then capitalised (one of the 9) and expensed in CO: +2,821 of 2027 depreciation if taken out of the capitalised labour. 7-of-9 reading: no MH-01 overlap; PO HC r16 (Material Handling Team Lead) is in no expense line: (72,061) (I-41), 0 if r16 fills TL-01.</t>
  </si>
  <si>
    <t>Reading</t>
  </si>
  <si>
    <t>Who overlaps</t>
  </si>
  <si>
    <t>I-05 net</t>
  </si>
  <si>
    <t>I-17 net</t>
  </si>
  <si>
    <t>I-05 + I-17</t>
  </si>
  <si>
    <t>9 of 9 by count (v6)</t>
  </si>
  <si>
    <t>all 9 PO HC people = Prod Payroll's 9 current staff (7 lift + 2 tray, no names in the model)</t>
  </si>
  <si>
    <t>336,530</t>
  </si>
  <si>
    <t>2,298,919 as shipped in v6: PO HC r20 taken out twice (in I-05 by count, in I-17 as MH-01 by name). Deduplicated, MH-01 counts as a new seat: 2,360,882</t>
  </si>
  <si>
    <t>7 of 9 by role (critic B2)</t>
  </si>
  <si>
    <t>the 7 production staff (2 Team Lead, 2 Senior Production Technician, 1 Production Technician, 2 Production Associate) are Prod Payroll current staff; r20 Material Handler = MH-01 (name) and r16 Material Handling Team Lead (backfilled by MH-02) belong with Logistics&amp;WH</t>
  </si>
  <si>
    <t>2,102,502 (+140,112: 2 model seats at 70,056 each)</t>
  </si>
  <si>
    <t>2,439,031 (no seat taken out twice)</t>
  </si>
  <si>
    <t>Other v7 checks (critic v6 O1-O8, verifier V1; v7 figures, I-05 parts superseded by the capitalisation)</t>
  </si>
  <si>
    <t>Point</t>
  </si>
  <si>
    <t>O1</t>
  </si>
  <si>
    <t>I-05 at PO HC burden rates</t>
  </si>
  <si>
    <t>PO HC 24.3% of salary vs the model's 15.6%: +141,924; ramp 2,104,313 (9-overlap)</t>
  </si>
  <si>
    <t>'HC-PO'!D6:D7; Prod Payroll B6:C7, H6:H7</t>
  </si>
  <si>
    <t>O2</t>
  </si>
  <si>
    <t>SD models may be older than the roster</t>
  </si>
  <si>
    <t>Prod Payroll Sep-Dec 26 hires 15 (Sep-26: 3 lift, 1 tray, 1 sup; Nov-26: 6 lift, 3 tray, 1 sup); Logistics&amp;WH TL-01 Material Handling Team Lead Dec-26, MH-02 Material Handler Oct-26; none on the HC rosters (workfile saved 2026-10-07). Question: when were the models last updated? (I-38)</t>
  </si>
  <si>
    <t>Prod Payroll rows 31, 52, 71; HC tabs</t>
  </si>
  <si>
    <t>O3</t>
  </si>
  <si>
    <t>FO/FE person</t>
  </si>
  <si>
    <t>Probable duplicate (name match only; title/salary differ; likely FO-&gt;FE move); upside pro rata to the months after the move (about 6,544 per month on the FO side)</t>
  </si>
  <si>
    <t>I-28; Decision #7</t>
  </si>
  <si>
    <t>O4 / V1</t>
  </si>
  <si>
    <t>I-28 FO side with knock-ons</t>
  </si>
  <si>
    <t>Fld Ops Payroll B11 14 -&gt; 13, LibreOffice recalculation: +78,529.08 = payroll +78,198.12 + 5330 +330.96 (Fld Maint Budget!B29); supervisor headcount unchanged (True); after 217,561 (v6: +78,198, 217,230)</t>
  </si>
  <si>
    <t>scen_v7.py; COO P&amp;L!AG46, AG52:AG54</t>
  </si>
  <si>
    <t>O5</t>
  </si>
  <si>
    <t>FE HC r35 is an open seat</t>
  </si>
  <si>
    <t>'Open Positions' (HC-FE row 34), no employee; A-29 amended (start relaxed); _2 excludes it, SD costs it from Jan-27: up to +173,774 (I-39)</t>
  </si>
  <si>
    <t>'HC-FE'!B34:F35; Fld Eng Budget r20</t>
  </si>
  <si>
    <t>HC T&amp;B tax rates below FICA</t>
  </si>
  <si>
    <t>all five below 7.65% (3.57%-6.85%); PO/CO/PE up to (77,882); I-34 +76,600 if FE tax at 7.65% (I-37)</t>
  </si>
  <si>
    <t>'HC-*'!D6</t>
  </si>
  <si>
    <t>Range asymmetry</t>
  </si>
  <si>
    <t>lower bound 1 (2,723,481) (9-overlap (2,645,332)); lower bound 2 (excl. I-05) (620,980); I-05 capitalised on top (690,337); upper 1,492,606</t>
  </si>
  <si>
    <t>Sign-flip statement</t>
  </si>
  <si>
    <t>Privacy</t>
  </si>
  <si>
    <t>CONFIDENTIAL banner (md and Collation Notes); per-person amounts rounded to $5k in the md (A-35); no per-person CSV written in v7; scratch name lists deleted</t>
  </si>
  <si>
    <t>md; Collation Notes; run_build_v7.sh</t>
  </si>
  <si>
    <t>Payroll reconciliation (v10): HC roster vs P&amp;L payroll lines (2027, salary + tax + benefits)</t>
  </si>
  <si>
    <t>FO: SD Fld Ops Payroll = current 16 (= FO HC 16: 14 techs by count, coordinator and manager by name) 1,338,696 + ramp 2,618,543 = 3,957,239 (FO 5510-5540). Current salary 1,086,604 vs FO HC / COO book 5510 1,088,252 ((1,648): model average tech salary).</t>
  </si>
  <si>
    <t>PO: PO HC 9 = 652,820. PO 5110-5140 2027 = 0 (capitalised, Decision #1). B131 = 0 base = PO HC less r20 (MH-01, now in CO): 590,318 (v9 652,820). Prod Payroll capitalises its 9 current staff by count (unchanged).</t>
  </si>
  <si>
    <t>CO: CO 6610-6640 = CO HC roster 748,768 (6 people: the 5 of v9 + the new CO employee (user-confirmed, 110k)) + Logistics&amp;WH less LOG-01 398,492 (8 seats incl. MH-01) = 1,147,260 (v9 618,961).</t>
  </si>
  <si>
    <t>PE: PE HC 9 = PE 6610-6640; r22 'transfer?' 254,785 (I-35). FE: budget = Fld Eng Budget; FE HC + r15 (I-28) + Aug-27 hire (I-36); burden +109,539 vs FE HC rates (I-34).</t>
  </si>
  <si>
    <t>Reader note (v11): HC-COO is the unedited roster roll-up of the HC tabs - it still lists the material handler (PO HC r20) under PO and holds no logistics seats, so HC-COO's CO payroll (748,768) intentionally differs from the CO P&amp;L 6610-6640 (1,147,260), which adds the Logistics&amp;WH model less LOG-01 (user decision 2026-10-10).</t>
  </si>
  <si>
    <t>Dept</t>
  </si>
  <si>
    <t>HC people</t>
  </si>
  <si>
    <t>HC roster total</t>
  </si>
  <si>
    <t>v6 P&amp;L (= v5)</t>
  </si>
  <si>
    <t>COO book _2</t>
  </si>
  <si>
    <t>v10 P&amp;L line (2027)</t>
  </si>
  <si>
    <t>FO</t>
  </si>
  <si>
    <t>5510/5530/5540</t>
  </si>
  <si>
    <t>PO</t>
  </si>
  <si>
    <t>5110/5130/5140</t>
  </si>
  <si>
    <t>0 booked; B131 = 0: 590,318</t>
  </si>
  <si>
    <t>CO</t>
  </si>
  <si>
    <t>6610/6630/6640</t>
  </si>
  <si>
    <t>FE</t>
  </si>
  <si>
    <t>PE</t>
  </si>
  <si>
    <t>Duplicate scan (I-28): person matches across rosters (names not shown)</t>
  </si>
  <si>
    <t>Person A</t>
  </si>
  <si>
    <t>Person B</t>
  </si>
  <si>
    <t>Match basis</t>
  </si>
  <si>
    <t>Classification</t>
  </si>
  <si>
    <t>FO HC r15 Field Technician</t>
  </si>
  <si>
    <t>Fld Eng Budget r15 Field Engineer</t>
  </si>
  <si>
    <t>name</t>
  </si>
  <si>
    <t>PROBABLE DUPLICATE (name match only; title and salary differ; likely FO-&gt;FE move) across P&amp;L sources: FO 5510-5540 (Fld Ops Payroll current techs, by count) and FE 6610-6640 (Fld Eng Budget)</t>
  </si>
  <si>
    <t>FO HC r21 Operations Coordinator</t>
  </si>
  <si>
    <t>Fld Ops Payroll r76 Operations Coordinator</t>
  </si>
  <si>
    <t>same person, one P&amp;L source (FO 5510-5540 via Fld Ops Payroll)</t>
  </si>
  <si>
    <t>FO HC r25 Field Maintenance Manager</t>
  </si>
  <si>
    <t>Fld Ops Payroll r77 Manager</t>
  </si>
  <si>
    <t>PO HC r20 Material Handler</t>
  </si>
  <si>
    <t>Logistics&amp;WH MH-01 Material Handler</t>
  </si>
  <si>
    <t>duplicate if the Logistics&amp;WH model is adopted (model not carried); excluded from the I-17 net increment</t>
  </si>
  <si>
    <t>CO HC r17 Field Logistics Manager</t>
  </si>
  <si>
    <t>Logistics&amp;WH LOG-01 Logistics Manager</t>
  </si>
  <si>
    <t>FE HC r14 Senior Field Robotics Engineer</t>
  </si>
  <si>
    <t>Fld Eng Budget r13 Field Engineer</t>
  </si>
  <si>
    <t>same person, one P&amp;L source (FE 6610-6640 via Fld Eng Budget; FE HC is the roster, not costed separately)</t>
  </si>
  <si>
    <t>FE HC r15 Associate Field Robotics Engineer</t>
  </si>
  <si>
    <t>Fld Eng Budget r14 Field Engineer</t>
  </si>
  <si>
    <t>FE HC r16 Head of Service Delivery</t>
  </si>
  <si>
    <t>Fld Eng Budget r21 Head of Service Delivery</t>
  </si>
  <si>
    <t>FE HC r17 Customer Support Manager</t>
  </si>
  <si>
    <t>Fld Eng Budget r17 Customer Support Manager</t>
  </si>
  <si>
    <t>FE HC r18 Customer Support Specialist</t>
  </si>
  <si>
    <t>Fld Eng Budget r18 Customer Support Specialist</t>
  </si>
  <si>
    <t>FE HC r19 Associate Field Robotics Engineer</t>
  </si>
  <si>
    <t>Fld Eng Budget r16 Field Engineer</t>
  </si>
  <si>
    <t>FE HC r35 Field Engineer Manager</t>
  </si>
  <si>
    <t>Fld Eng Budget r20 Field Engineering Manager</t>
  </si>
  <si>
    <t>title + salary (start Dec-26 vs Jan-27)</t>
  </si>
  <si>
    <t>same seat (open position, no employee; start month relaxed, A-29), one P&amp;L source (FE 6610-6640 via Fld Eng Budget)</t>
  </si>
  <si>
    <t>HC tabs: external-link formulas in the workfile, stored as cached values</t>
  </si>
  <si>
    <t>Tab</t>
  </si>
  <si>
    <t>HC-FO</t>
  </si>
  <si>
    <t>INDEX('[1]T&amp;B'!$S$13:$S$122,MATCH("FO",'[1]T&amp;B'!$R$13:$R$122,0))</t>
  </si>
  <si>
    <t>INDEX('[1]T&amp;B'!$T$13:$T$122,MATCH("FO",'[1]T&amp;B'!$R$13:$R$122,0))</t>
  </si>
  <si>
    <t>HC-PO</t>
  </si>
  <si>
    <t>INDEX('[1]T&amp;B'!$S$13:$S$122,MATCH("PO",'[1]T&amp;B'!$R$13:$R$122,0))</t>
  </si>
  <si>
    <t>INDEX('[1]T&amp;B'!$T$13:$T$122,MATCH("PO",'[1]T&amp;B'!$R$13:$R$122,0))</t>
  </si>
  <si>
    <t>HC-CO</t>
  </si>
  <si>
    <t>INDEX('[1]T&amp;B'!$S$13:$S$122,MATCH("CO",'[1]T&amp;B'!$R$13:$R$122,0))</t>
  </si>
  <si>
    <t>INDEX('[1]T&amp;B'!$T$13:$T$122,MATCH("CO",'[1]T&amp;B'!$R$13:$R$122,0))</t>
  </si>
  <si>
    <t>HC-FE</t>
  </si>
  <si>
    <t>INDEX('[1]T&amp;B'!$S$13:$S$122,MATCH("FE",'[1]T&amp;B'!$R$13:$R$122,0))</t>
  </si>
  <si>
    <t>INDEX('[1]T&amp;B'!$T$13:$T$122,MATCH("FE",'[1]T&amp;B'!$R$13:$R$122,0))</t>
  </si>
  <si>
    <t>HC-PE</t>
  </si>
  <si>
    <t>INDEX('[1]T&amp;B'!$S$13:$S$122,MATCH("PE",'[1]T&amp;B'!$R$13:$R$122,0))</t>
  </si>
  <si>
    <t>INDEX('[1]T&amp;B'!$T$13:$T$122,MATCH("PE",'[1]T&amp;B'!$R$13:$R$122,0))</t>
  </si>
  <si>
    <t>start delay 0; sensitivity: 1-month delay lowers 2027 depreciation by 274,833; mid-month convention lowers it by 137,417</t>
  </si>
  <si>
    <t>Units built in 2027 for 2028 go-lives are not depreciated in 2027. v8: their capitalised labour (650,571) is not depreciated either: PP&amp;E not yet placed in service (CIP) at Dec-27 (A-41).</t>
  </si>
  <si>
    <t>1,911,249; trend alternative on 5010 +276,164 to the contribution (+403,624 if the decline also ran through Oct-Dec 26)</t>
  </si>
  <si>
    <t>Oct-Dec 26 go-lives covered by the PO run rate, not added explicitly; the risk runs both ways</t>
  </si>
  <si>
    <t>(39,057) if DeploySum's Q4 counts are right; +37,457 if PO's Dec-26 step-ups are Jan-27 units</t>
  </si>
  <si>
    <t>builder decision between the brief's two options; PO owner to confirm what the step-ups are (I-31)</t>
  </si>
  <si>
    <t>builder assumption (flat carry, A-17); status user to confirm (I-32); no builds per DeploySum note 4</t>
  </si>
  <si>
    <t>Revenue includes unsigned and forecast bookings, taken at 100%</t>
  </si>
  <si>
    <t>Sep-Dec 26 bookings 3,544,300 incl. 2,264,000 unsigned; FY27 bookings 29,452,766 all forecast</t>
  </si>
  <si>
    <t>DeploySum!A49 (note 5); DeploySum rows 7-13, 40</t>
  </si>
  <si>
    <t>source: 9/30/26 sales plan; no probability weighting applied (builder: taken as given)</t>
  </si>
  <si>
    <t>A-23</t>
  </si>
  <si>
    <t>Existing-fleet base is the PO Dec-26 forecast, not an actual</t>
  </si>
  <si>
    <t>159,270.72/month (PO!M19:M22; Sep-Dec 26 are forecast columns J:M; actuals run to Aug-26)</t>
  </si>
  <si>
    <t>'Depreciation Schedule'!B21:B24</t>
  </si>
  <si>
    <t>builder note (PO 2026 file); refresh when Q4-26 actuals close</t>
  </si>
  <si>
    <t>A-24</t>
  </si>
  <si>
    <t>DeploySum F40:Q40 (2027 revenue) are static cached values from the 9/30/26 file, not live links</t>
  </si>
  <si>
    <t>12 of 12 months static; PO!U12:AF12 link to them (formulas)</t>
  </si>
  <si>
    <t>DeploySum!F40:Q40 -&gt; PO!U12:AF12</t>
  </si>
  <si>
    <t>build v3 (external workbook [1] not supplied); a plan change needs a new resolved export</t>
  </si>
  <si>
    <t>A-25</t>
  </si>
  <si>
    <t>Revenue start timing vs go-live: revenue follows the plan's own recognition timing; depreciation starts in the go-live month (A-14)</t>
  </si>
  <si>
    <t>not determinable: the workbook cannot show whether revenue starts in the go-live month</t>
  </si>
  <si>
    <t>DeploySum row 40 vs rows 19/20; 'Depreciation Schedule'!B13</t>
  </si>
  <si>
    <t>builder note; plan owner to confirm (Revenue Roll-up not supplied)</t>
  </si>
  <si>
    <t>A-26</t>
  </si>
  <si>
    <t>Head of Service Delivery annual salary (current employee), entered in v5</t>
  </si>
  <si>
    <t>205,000/year in B21; model: full year from 2027-01-01, +3% from 2027-10-01, tax 6.8%, benefits 16.4%: 2027 cost 254,454</t>
  </si>
  <si>
    <t>Fld Eng Budget!B21 -&gt; rows 67-71, 78-80 -&gt; FE rows 67-69</t>
  </si>
  <si>
    <t>user-confirmed 2026-10-09 ('Head of Service delivery salary is $205k annually'); treatment = existing workbook logic</t>
  </si>
  <si>
    <t>A-27</t>
  </si>
  <si>
    <t>Net increment of an SD payroll model = model 2027 total less the model's own cost of the people already on an HC roster (same model rates)</t>
  </si>
  <si>
    <t>I-05 1,962,389; I-17 336,530</t>
  </si>
  <si>
    <t>Prod Payroll; SD Logistics&amp;WH Payroll</t>
  </si>
  <si>
    <t>builder definition (v6, handoff: 'model total minus the overlap already in PO')</t>
  </si>
  <si>
    <t>A-28</t>
  </si>
  <si>
    <t>Prod Payroll tray and supervisor rows evaluated by replacing XLOOKUP (match_mode 1) with an equivalent SMALL/COUNTIF formula in a scratch copy only. v8: the 16 XLOOKUP cells are replaced in the workbook by an INDEX/MATCH equivalent (Prod Payroll!B48:Q48): tiers and model totals identical to the scratch method; the scratch copy is no longer needed.</t>
  </si>
  <si>
    <t>model 2027 2,592,894; Python replica agrees to 5e-10</t>
  </si>
  <si>
    <t>Prod Payroll!B48:Q48 (v8: replaced in the workbook)</t>
  </si>
  <si>
    <t>builder method (v6)</t>
  </si>
  <si>
    <t>A-29</t>
  </si>
  <si>
    <t>Person match: name where present (all tokens of the shorter name in the longer, same first token); otherwise title + salary + start; one-to-one. v7: start month relaxed for FE HC r35, an open seat ('Open Positions', no employee), matched seat-to-seat with Fld Eng Budget r20 (HC Dec-26, SD Jan-27; I-39).</t>
  </si>
  <si>
    <t>12 pairs; anonymous model rows (Prod Payroll current staff, Fld Ops Payroll current techs) matched by headcount only</t>
  </si>
  <si>
    <t>recon_v6.py</t>
  </si>
  <si>
    <t>handoff rule</t>
  </si>
  <si>
    <t>A-30</t>
  </si>
  <si>
    <t>HC tab tax/benefit rates (D6:D7) linked to an external T&amp;B workbook are kept as the workfile's cached values</t>
  </si>
  <si>
    <t>10 cells</t>
  </si>
  <si>
    <t>'HC-*'!D6:D7</t>
  </si>
  <si>
    <t>builder (as DeploySum in v3)</t>
  </si>
  <si>
    <t>A-31</t>
  </si>
  <si>
    <t>Employer FICA reference rate 7.65% (6.2% Social Security + 1.45% Medicare), used only to test the HC T&amp;B tax rates (I-37)</t>
  </si>
  <si>
    <t>PO/CO/PE gap up to 77,882; FO/FE up to 34,169</t>
  </si>
  <si>
    <t>figures_v7.py</t>
  </si>
  <si>
    <t>statutory rates; wage base not modelled (upper bound)</t>
  </si>
  <si>
    <t>A-32</t>
  </si>
  <si>
    <t>Capitalised case (Decision #1): ramp split to lifts and trays from the model (lift / tray ramp = model total less its current-staff cost); supervisors allocated pro rata to the lift : tray ramp cost. v8: superseded for the booked figure by A-36..A-41; reproduced as the bridge check (64,735).</t>
  </si>
  <si>
    <t>lift 1,291,250, tray 671,139 (supervisors 65.8% to lifts); check with the model-total split: depreciation 65,458 vs 64,735</t>
  </si>
  <si>
    <t>Prod Payroll rows 41, 62, 79</t>
  </si>
  <si>
    <t>builder assumption (v7, handoff fallback shown)</t>
  </si>
  <si>
    <t>A-33</t>
  </si>
  <si>
    <t>Capitalised case: 2027 ramp labour spread evenly over the units built in 2027; units go live 2 months after build; depreciation per the Depreciation Schedule (full month from go-live, 84 / 120 months); units built Nov-Dec 27 (2028 go-lives) carry labour but no 2027 depreciation. v8: superseded for the booked figure by A-36..A-41; reproduced as the bridge check (64,735).</t>
  </si>
  <si>
    <t>units built 312 lifts / 1355 trays; live in 2027 222 / 952; depreciation 64,735 (9) / 69,357 (7)</t>
  </si>
  <si>
    <t>DeploySum rows 19-20, 24-25, 33-34; 'Depreciation Schedule' rows 38-62</t>
  </si>
  <si>
    <t>builder assumption (v7); lag checked on the DeploySum rows (DeploySum note 1)</t>
  </si>
  <si>
    <t>A-34</t>
  </si>
  <si>
    <t>7-overlap reading (B2): the 2 Prod Payroll current seats no PO HC production person fills are costed at the model's average current cost per head; capitalised case keeps the 9-overlap lift / tray mix</t>
  </si>
  <si>
    <t>+140,112 (139,984 to 140,560 as tray or lift seats)</t>
  </si>
  <si>
    <t>Prod Payroll B9, C9, H10; 'HC-PO'!C14:C22</t>
  </si>
  <si>
    <t>builder assumption (v7)</t>
  </si>
  <si>
    <t>A-35</t>
  </si>
  <si>
    <t>md privacy: per-person amounts for identified employees rounded to the nearest $5k ('~'); Collation Notes keeps exact figures (restricted workbook)</t>
  </si>
  <si>
    <t>md only</t>
  </si>
  <si>
    <t>paylist_v7.py</t>
  </si>
  <si>
    <t>critic v6 O8 / handoff</t>
  </si>
  <si>
    <t>A-36</t>
  </si>
  <si>
    <t>Production labour capitalised (Decision #1 RESOLVED): every Prod Payroll cost row (rows 41, 62, 79) is capitalised into the units built that month; the current staff are included (switch B131 = 1)</t>
  </si>
  <si>
    <t>2027 2,592,894; 2027 depreciation 104,417</t>
  </si>
  <si>
    <t>'Depreciation Schedule'!B131, rows 137-149</t>
  </si>
  <si>
    <t>user-confirmed 2026-10-10; scope per brief v5 (orchestrator); Finance to confirm (I-40)</t>
  </si>
  <si>
    <t>A-37</t>
  </si>
  <si>
    <t>Supervisors are allocated to lifts and trays pro rata to the month's lift : tray capitalised labour (v7 A-32, now by month)</t>
  </si>
  <si>
    <t>2027 supervisors 241,294: 166,821 to lifts</t>
  </si>
  <si>
    <t>'Depreciation Schedule'!row 146</t>
  </si>
  <si>
    <t>builder (v7 A-32 carried to monthly)</t>
  </si>
  <si>
    <t>A-38</t>
  </si>
  <si>
    <t>Labour per unit = the build month's capitalised labour / units built that month; a month with no units built rolls its labour into the next build month (work in progress) while B135 = 1 (booked), or expenses it in PO 5110-5140 when B135 = 0 (v9 switch, critic v8 B2)</t>
  </si>
  <si>
    <t>Jan-27 140,751 into Feb-27 builds (booked); expensed instead: (126,908) net in 2027. Oct-26: 0 (B132 = 0)</t>
  </si>
  <si>
    <t>'Depreciation Schedule'!B135, rows 152-157, 221-228</t>
  </si>
  <si>
    <t>builder assumption (v8); Finance to confirm idle-month treatment (I-40)</t>
  </si>
  <si>
    <t>A-39</t>
  </si>
  <si>
    <t>Build-to-go-live lag 2 months (DeploySum note 1); labour joins the vintage cost at go-live and is depreciated like the unit (full month from go-live + B13, 84 / 120 months, salvage B12)</t>
  </si>
  <si>
    <t>lag check 0 (DeploySum go-lives = builds 2 months earlier, every 2027 month)</t>
  </si>
  <si>
    <t>'Depreciation Schedule'!B133:B134, rows 165-189</t>
  </si>
  <si>
    <t>DeploySum note 1; Depreciation Schedule logic (brief v5)</t>
  </si>
  <si>
    <t>A-40</t>
  </si>
  <si>
    <t>Sep-Dec 26 model months (v9, orchestrator ruling on critic v8 B1): one rule for all of them. Their labour is a 2026 period cost (the 2026 books expense 5100) and is not capitalised (B132 = 0): neither the Oct-Dec 26 labour of the Jan-Feb 27 go-lives nor the Sep-26 labour of the Nov-26 go-lives. B132 = 1 capitalises all of it, the Sep-26 builds included (rows 231-232)</t>
  </si>
  <si>
    <t>0 capitalised (v8: 381,863 into Jan-Feb 27; Sep-26 90,851 not added); B132 = 1: (60,695)</t>
  </si>
  <si>
    <t>'Depreciation Schedule'!B132, rows 159-161, 231-233, B207:B209</t>
  </si>
  <si>
    <t>orchestrator ruling (v9); v8 builder assumption withdrawn</t>
  </si>
  <si>
    <t>A-41</t>
  </si>
  <si>
    <t>Builds for 2028 go-lives (Nov-Dec 27) carry labour that is not depreciated in 2027: PP&amp;E not yet placed in service (CIP) at Dec-27</t>
  </si>
  <si>
    <t>'Depreciation Schedule'!row 160, B204, B239</t>
  </si>
  <si>
    <t>follows A-14 / A-15</t>
  </si>
  <si>
    <t>A-42</t>
  </si>
  <si>
    <t>Idle-month labour expensed (B135 = 0 only) is split to 5110 / 5130 / 5140 with Prod Payroll's own payroll-tax and benefit shares of the month (rows 37+58+75 and 38+59+76 over row 81)</t>
  </si>
  <si>
    <t>Jan-27: 122,610 / 9,196 / 8,946 (0 booked)</t>
  </si>
  <si>
    <t>'Depreciation Schedule'!rows 224-228; PO!U33:AF35</t>
  </si>
  <si>
    <t>builder (v9)</t>
  </si>
  <si>
    <t>A-43</t>
  </si>
  <si>
    <t>new CO employee (user-confirmed, 110k): current employee in seat for all of 2027 (Jan-Dec 27), CO HC rates (D6 / D7), CO 3% raise from Oct-27 (D8); HC-CO r18 start Jan-27 so no 2026 column moves</t>
  </si>
  <si>
    <t>2027 cost 129,806</t>
  </si>
  <si>
    <t>'HC-CO'!B18:Z18; CO!U67:AF69</t>
  </si>
  <si>
    <t>user (salary 110,000, 2026-10-10); builder (timing)</t>
  </si>
  <si>
    <t>A-44</t>
  </si>
  <si>
    <t>Logistics&amp;WH seats booked at the model's own burden rates (6.8% / 16.4%), not CO HC rates</t>
  </si>
  <si>
    <t>+19,396 at CO HC rates (caveat)</t>
  </si>
  <si>
    <t>'Logistics&amp;WH Payroll'!B5:B6; CO!U68:AF69</t>
  </si>
  <si>
    <t>orchestrator (handoff v10)</t>
  </si>
  <si>
    <t>A-45</t>
  </si>
  <si>
    <t>Logistics&amp;WH new-hire cost ($1,000 per 2027 hire) booked in 6610, as the FO model books it in 5510</t>
  </si>
  <si>
    <t>5,000 (5 hires)</t>
  </si>
  <si>
    <t>'Logistics&amp;WH Payroll'!row 46; CO!U67:AF67</t>
  </si>
  <si>
    <t>builder (v10)</t>
  </si>
  <si>
    <t>Issues (v10) - severity: HIGH = blocks sign-off or &gt; $250k; MED = $50k-250k or owner confirmation; LOW = &lt; $50k or hygiene; RESOLVED = closed by a user answer</t>
  </si>
  <si>
    <t>FO!AG63; FO!AG116; FE!AG63; FE!AG116; COO P&amp;L!AG132</t>
  </si>
  <si>
    <t>Replacing FO and FE with the SD versions adds 6,828,802 to 2027 COO cost (COGS + Opex). The SD build is much heavier than the COO book's FO/FE. (v4: restated in cost terms; the earlier evidence quoted 2027 Net Income from before revenue was budgeted.)</t>
  </si>
  <si>
    <t>FO cost (AG63 + AG116): COO book 1,341,298 -&gt; SD 7,347,500; FE: COO book 752,002 -&gt; SD 1,574,602; together 2,093,300 -&gt; 8,922,101. With the COO book's FO/FE, the 2027 COO contribution would be 6,967,834 instead of 139,032. Drivers: FO!N52 876,692 -&gt; AG52 3,238,031; FO!N47 255,704 -&gt; AG47 1,519,865; FO!N29 57,182 -&gt; AG29 765,000.</t>
  </si>
  <si>
    <t>(6,828,802) on the contribution</t>
  </si>
  <si>
    <t>impact (6,828,802)</t>
  </si>
  <si>
    <t>Prod Payroll!B24:S81 (hidden); Prod Payroll!S41, S62, S79, S81; PO!AG33:AG36; 'HC-PO'!B14:Z22, Z67:Z70; 'Depreciation Schedule'!A128:S241; PO!U20:AF21</t>
  </si>
  <si>
    <t>RESOLVED by policy in v8 (Decision #1, user-confirmed 2026-10-10: production labour is capitalised). The whole Prod Payroll model is in the budget as capitalised labour: 2,592,894 for 2027 (lift 1,622,423, tray 729,177, supervisors 241,294; the 9 current staff 630,504 at model rates, the ramp 1,962,389). PO 5110-5140 2027 = 0 (formulas, labelled capitalised; v7 652,820), and the labour reaches 2027 only as depreciation of the units it builds: 104,417 (5011 79,290, 5012 25,126; v9: Sep-Dec 26 labour stays a 2026 cost, B132 = 0). This is a reclassification: 2027 CapEx +2,592,894; at Dec-27 1,837,906 PP&amp;E in service (net) and 650,571 PP&amp;E not yet placed in service (CIP). Remaining exposure = depreciation only, plus the policy scope and idle months (I-40) and the material-handling roles (I-41). Was (v7, HIGH): the 1,962,389 net ramp was not in the budget and its treatment was open.</t>
  </si>
  <si>
    <t>Prod Payroll computes in the workbook (16 XLOOKUP cells replaced, A-28): S81 2,592,893.90; Python replica from the input cells, max monthly difference 4.7e-10. 2027 labour 2,592,894 = into 2027 go-lives 1,942,323 + into 2028 go-lives (CIP) 650,571; depreciable labour in the 2027 vintages 1,942,323, 1,837,906 net at Dec-27. Average labour per unit built in 2027: lift 5,735 (8.8% of 65,000), tray 593 (7.4% of 8,000).</t>
  </si>
  <si>
    <t>(104,417) depreciation (in the headline) and +652,820 PO 5110-5140 removed: +548,403 vs v7</t>
  </si>
  <si>
    <t>resolved (was HIGH); scope exposure in I-40</t>
  </si>
  <si>
    <t>None for I-05. Finance: confirm the scope and idle months (I-40, Decision #10) and the rate base of the current 9 (O7). PO owner: the material-handling roles (I-41). SD owner: the model date (I-38).</t>
  </si>
  <si>
    <t>Resolved by assumption in v3. 2027 depreciation is now budgeted from the new 'Depreciation Schedule' tab: straight-line, SlipLift 84 months, SlipTray 120 months, no salvage, full month from the go-live month. Existing fleet = PO Dec-26 run rate, carried flat (builder assumption, A-17). New units = DeploySum 2027 go-lives (rows 19/20). PO!R19:R22 set to 'Manual'. The open parts are logged separately: I-31 (Q4-26 go-lives), I-32 (existing-fleet run rates, SlipBot) and I-33 (peripherals).</t>
  </si>
  <si>
    <t>2027 depreciation 3,318,808 (2026 1,788,097): existing fleet 1,911,249, new 2027 go-lives 1,407,560. By GL: 5010 SlipBot 1,353,574; 5011 SlipLift 1,248,196; 5012 SlipCarrier (SlipTray) 418,898; 5020 Robot Peripherals 298,140. Python recompute from raw inputs vs workbook, all 48 GL-months: max diff 3.78e-10. v8: + capitalised production labour (sections 8-9). v9: 104,417 (5011 79,290, 5012 25,126; v8 153,038): 2027 depreciation 3,423,225 (v8 3,471,846).</t>
  </si>
  <si>
    <t>v3 values: 98 rows (v2: 98). Largest COO P&amp;L GL moves: COO P&amp;L!N12 6,363,078 -&gt; AG12 15,563,646; COO P&amp;L!N52 887,966 -&gt; AG52 3,238,031; COO P&amp;L!N47 319,694 -&gt; AG47 1,554,365; COO P&amp;L!N20 100,360 -&gt; AG20 1,248,196. v9: 99 rows (regenerated vs v7: 0 added, 23 changed, 1 removed; production labour capitalised).</t>
  </si>
  <si>
    <t>More placeholder inputs: Prod Payroll new-hire cost, current headcount and absence factors (no budget effect while Prod Payroll is broken), and the Fld Ops Payroll new-hire cost per tech, which hidden Old Draft!B142 says overlaps an onboarding line. v8: Prod Payroll now computes and drives the budget (capitalised labour, I-05), so these placeholders (M7 new-hire cost, B9 / C9 current staff, the absence factors) now move 5011 / 5012 depreciation.</t>
  </si>
  <si>
    <t>The CONFIRM comment on Fld Maint Budget!B12 says Fld Ops Payroll shows 0 current supervisors; it now shows H11 = 1 ('Current supervisors counted toward ratio (Sep-26) – [name; FO HC r25 Field Maintenance Manager]'), and E12 says 'Ratio = domestic techs only. MeLi contract supervisor budgeted in Fld Maint Budget B11.'. The MeLi contract supervisor (5310) and the domestic manager (5510) are different people, so there is no double count; the comment is stale.</t>
  </si>
  <si>
    <t>MeLi supervisor in 5310 2027 = 104,448 (Fld Maint Budget!B11 = 8,704/month x B12 = 1). FO HC r25 Field Maintenance Manager (Fld Ops Payroll row 77) 2027 = 120,900; incremental supervisors (row 73) 2027 = 193,632.</t>
  </si>
  <si>
    <t>'Logistics&amp;WH Payroll'!A14:S51; CO!U67:AF69; 'HC-CO'!B17:C17; 'HC-PO'!B20:C20; PO!U33:AF35</t>
  </si>
  <si>
    <t>RESOLVED (user decision 2026-10-10: 'The WH and logistics numbers should hit central operations'; 'Yes, the material handler should move to CO.'). v10 copies the SD Logistics&amp;WH Payroll tab into the workbook and books it in CO 6610-6640 (2027) by formula, less seat LOG-01 (= CO HC r17, already in CO): 398,492 = the 7 new seats (336,530) + MH-01 (61,963 at model rates; = PO HC r20, which leaves the PO 5110-5140 B131 base). New-hire cost (5,000) to 6610. Was (v9, HIGH): not carried; (336,530) net, (398,492) at the 9-overlap, (471,093) at the 7-overlap.</t>
  </si>
  <si>
    <t>Seats: LOG-01 148,949 (on payroll); INV-01 55,652 (Feb-27); TL-01 64,544 (Dec-26); TL-02 33,032 (Jul-27); MH-01 61,963 (on payroll); MH-02 61,963 (Oct-26); MH-06 31,751 (Jul-27); MH-03 52,712 (Mar-27); MH-04 36,876 (Jun-27). CO 6610-6640 check (v10 - HC-CO - logistics less LOG-01) = 0.00.</t>
  </si>
  <si>
    <t>(398,492) booked in the headline</t>
  </si>
  <si>
    <t>user decision</t>
  </si>
  <si>
    <t>None for the booking. Open: burden rates (A-44, +19,396 at CO HC rates); r16 vs TL-01 (I-41); Q4-26 hires on no roster (I-38).</t>
  </si>
  <si>
    <t>Label row 65. Finance to explain the negative 2026 payroll postings in PO 6610 and PE 5140. v7: the PO 6610 and PE 5140 credits are also evidence for Decision #1 (production labour capitalised, B1); Finance's answer settles both. v8: Decision #1 is resolved (capitalised); the 2026 credits now bear on the 2026 policy and the scope (I-40). v9: 2026 labour stays a 2026 cost (B132 = 0), consistent with the 2026 books expensing 5100.</t>
  </si>
  <si>
    <t>Side effects of moving from Google Sheets to xlsx: threaded comments become plain notes (text kept); Google's '#ERROR!' has no Excel equivalent; LibreOffice saves error constants as '=#REF!' formulas. v3: DeploySum no longer has errors; Prod Payroll's remaining errors are now #NAME? (LibreOffice has no XLOOKUP), not #REF!. v8: Prod Payroll's XLOOKUP cells are replaced by an INDEX/MATCH equivalent (A-28), so LibreOffice evaluates the whole model.</t>
  </si>
  <si>
    <t>Errors v2 -&gt; v3: DeploySum {'#REF!': 463, '#N/A': 35} -&gt; none; Prod Payroll {'#REF!': 796} -&gt; {'#NAME?': 430}. New errors: 0. v8: Prod Payroll errors 430 -&gt; 0.</t>
  </si>
  <si>
    <t>RESOLVED (user-confirmed 2026-10-09: 'Head of Service delivery salary is $205k annually'). v5 enters 205,000 in Fld Eng Budget!B21, the designated input cell. Was (v4, MED): 'Head of Service Delivery – [name]' (FE HC r16) had no salary entered, so FE 6610 carried $0 for this current employee.</t>
  </si>
  <si>
    <t>Fld Eng Budget!B21 = 205,000; row 67 uses the roster formula of rows 59-66 (=IF(B$58&gt;=$C$21,$B$21/12*(1+IF(B$58&gt;=$B$25,$B$24,0)),0)...): start 2027-01-01 (C21) so 12 months paid, 17,083.33/month, +3% from 2027-10-01 (B24, B25) for 3 months (17,595.83/month): 2027 salary 206,538; payroll tax 6.8% (B22) 14,045; benefits 16.4% (B23) 33,872; total 254,454. FE!AG67 713,347 -&gt; 919,884.</t>
  </si>
  <si>
    <t>(254,454) on the contribution (in the v5 headline)</t>
  </si>
  <si>
    <t>resolved; was MED (owner confirmation)</t>
  </si>
  <si>
    <t>None. v6: the Head of Service Delivery is on FE HC r16 and Fld Eng Budget r21 only, not on CO HC or PE HC (I-28).</t>
  </si>
  <si>
    <t>Logistics&amp;WH Payroll excludes MH-05 ('Less: MH-05 Material Handler, logistics support (counted on the FO tab)'), but FO 5510 2027 (FO!U52) sums only Fld Ops Payroll rows 21, 31, 34, 43, 46, 56, 59, 69, 72, 76, 77, none of which is an MH-05 seat; 'MH-05' appears nowhere outside Logistics&amp;WH Payroll. So this seat is in neither model. v10: the Logistics&amp;WH tab is now in the workbook ('Logistics&amp;WH Payroll'!B56); MH-05 is still in neither model.</t>
  </si>
  <si>
    <t>'HC-FO'!B15:D15; Fld Eng Budget!A15:C15, row 61; Fld Ops Payroll!B11; 'HC-FE'!B41:D41; 'HC-CO'; 'HC-PE'</t>
  </si>
  <si>
    <t>v6 answers the person-level question with the HC rosters. Every person on FE HC, CO HC, PE HC, PO HC, FO HC, SD Fld Eng Budget, SD Fld Ops Payroll, SD Logistics&amp;WH and SD Prod Payroll was compared by name where present, otherwise by title + salary + start (A-29). CO and PE: no person on the FE roster is on CO HC or PE HC (0 name matches, 0 title + salary matches). The Head of Service Delivery is on FE HC r16 and Fld Eng Budget r21 only (nearest title elsewhere: PE HC r22 Head of Production and Delivery, a different person at a different salary; I-35). One person is probably costed twice in the budget (name match only; title and salary differ; likely FO-&gt;FE move): Fld Eng Budget r15 Field Engineer (75,000, 'current employee') has the same full name as FO HC r15 Field Technician (70,021), one of the 14 current techs Fld Ops Payroll costs by count (B11 = 14). FE HC has no salary for this person; its r41 'Field Engineer' row is open (no name, salary or start).</t>
  </si>
  <si>
    <t>FE side 2027: salary 75,562.50, with SD burden 93,093. FO side, recalculated with Fld Ops Payroll B11 14 -&gt; 13 (v7): +78,529 = payroll 78,198 (one current tech at model rates, salary 63,472.50) + 331 on 5330 (Fld Maint Budget!B29 = B30 + Fld Ops Payroll!B11); supervisor headcount unchanged in every month. v6 stated 78,198 (payroll only). Pair scan: 9 same-person pairs inside one P&amp;L source (FE HC &lt;-&gt; Fld Eng Budget 7, FO HC &lt;-&gt; Fld Ops Payroll 2); 1 duplicate across P&amp;L sources; 2 with the not-carried Logistics&amp;WH model (I-17). Roster-to-P&amp;L map: 02-build_roster_map_v6.csv (no names).</t>
  </si>
  <si>
    <t>+78,529 to +93,093 (budget overstated by one person if the duplicate is confirmed; pro rata if the move happens mid-year)</t>
  </si>
  <si>
    <t>impact 93,093 ($50k-250k)</t>
  </si>
  <si>
    <t>SD / FO owners: confirm whether this person moved from FO to FE. Then remove them from one side (Fld Ops Payroll B11 14 -&gt; 13, or Fld Eng Budget row 15) and, if the move is real, give FE HC r41 the salary and start month. No budget value changed in v6 or v7.</t>
  </si>
  <si>
    <t>Oct-Dec 26 go-lives are carried in the PO Dec-26 run rate, not added explicitly. The risk runs both ways. (a) Shortfall: PO steps up for 15 lifts and 53 trays in Q4-26, DeploySum has 18 and 67; if DeploySum is right the budget is short 39,057. (b) Possible double count: PO's Dec-26 step-up (3 lifts, 12 trays) has no DeploySum Dec-26 go-live. If these are units DeploySum places in Jan-27 (20 lifts, 60 trays, built Nov-26), they sit in both the run rate and the Jan-27 vintage: 37,457 too much. If (b) holds and DeploySum's Q4 counts are right, the gross Q4 shortfall is 76,514 and the net is still (39,057). The 5020 step-ups cannot be reproduced from DeploySum's peripheral cost.</t>
  </si>
  <si>
    <t>PO 5011 monthly step-ups Oct/Nov/Dec: 6,964.29, 2,321.43, 2,321.43 = 9, 3, 3 lifts x 65,000/84. 5012: 1,933.33, 800.00, 800.00 = 29, 12, 12 trays x 8,000/120. 5020: 2,608.33, 1,025.00, 1,025.00 = 52.95, 20.81, 20.81 peripheral sets at 4,137.50/84 (not whole). DeploySum Oct/Nov/Dec lifts [9, 9, 0], trays [35, 32, 0]. Dec-26 step-ups with no DeploySum Dec-26 go-live: 3 lifts x 773.81 + 12 trays x 66.67 = 3,121.43/month, 37,457 for 2027. Gap not budgeted: 3 lifts + 14 trays = 3,254.76/month, 39,057 for 2027 (plus up to 10,639 if Q4-26 lift peripherals are not in 5020).</t>
  </si>
  <si>
    <t>(39,057) to +37,457 (5020 Dec step: up to +12,300 more)</t>
  </si>
  <si>
    <t>impact 39,057 (&lt; $50k)</t>
  </si>
  <si>
    <t>PO owner to say what the Oct/Nov/Dec-26 step-ups on PO rows 20-22 are (which go-lives, which month). Then the user chooses: keep the PO run rate (current), or Sep-26 run rate + DeploySum Oct-Dec 26 vintages. Do not do both.</t>
  </si>
  <si>
    <t>Existing-fleet depreciation is carried flat at the PO Dec-26 run rate for all 12 months of 2027. The flat carry is a builder assumption (A-17): the brief asked for the PO 2026 monthly depreciation as the existing-fleet input, not for a flat carry. The workbook has no asset register, so it cannot show whether any of these assets reach the end of their life, or are retired, in 2027. The largest line is 5010 SlipBot: 112,797.85/month = 1,353,574 in 2027. Whether the SlipBot fleet is fully depreciated, retired or ongoing is not in the files. DeploySum note 4 says no SlipBots are built and existing bots are redeployed, which suggests the fleet is in use. 5020's run rate basis is also unknown (I-31). Trend alternative: 5010 fell through 2026 (141,122 Jan -&gt; 112,798 Sep, (3,541)/month); continuing that decline through 2027 from the Sep-26 level lowers depreciation by 276,164 (151,680 on the Jan-Aug actuals trend, (1,945)/month); if the decline also runs through Oct-Dec 26 (floored at 0) it lowers it by 403,624 (221,687 on the actuals trend). The 5020 base (8,212 in Jan-26, when 5011 was 0) predates SlipLift depreciation, so it is probably SlipBot-related and may share the SlipBot end-of-life risk (98,543 for 2027 at that rate).</t>
  </si>
  <si>
    <t>up to +1,353,574 (5010 = 0); trend +276,164 (continued from Sep-26: +403,624); 5020 base up to +98,543</t>
  </si>
  <si>
    <t>USER DECISION: confirm SlipBot fleet status (fully depreciated / retired / ongoing / declining as in 2026) and the end-of-life month for any existing asset group. Change the section 2 input on the schedule if the run rate stops.</t>
  </si>
  <si>
    <t>Fld Eng Budget!B22:B23; Fld Ops Payroll!B7:B8; 'HC-FE'!D6:D7; FE!AG68:AG69</t>
  </si>
  <si>
    <t>Payroll tax and benefits on FE salaries use the SD field rates (6.8% / 16.4%, Fld Eng Budget!B22:B23 = Fld Ops Payroll!B7:B8). FE HC uses the FE rates from the T&amp;B file, 4.069% / 7.223% ('HC-FE'!D6:D7, stored as values, A-30). On the 2027 FE salary base 919,884 the budget carries 6630 62,552 and 6640 150,861; at FE HC rates they would be 37,432 and 66,442. Not changed in v6 (no budget change without a user decision). v7 (O6): every HC T&amp;B tax rate (3.57%-6.85%) is below the 7.65% employer FICA, so the T&amp;B rates are unverified (I-37); the 6630 part of the upside may not exist.</t>
  </si>
  <si>
    <t>Difference 2027: 6630 +25,120, 6640 +84,419, total +109,539 more in the budget than at FE HC rates (on the matched people only, 816,751 of salary: +97,258). Other departments: FO HC rates 6.847% / 16.405% are within 0.047 points of the SD rates; PO, CO and PE payroll already use their HC rates.</t>
  </si>
  <si>
    <t>+109,539 if the FE HC rates are right; +76,600 if the FE tax rate is at least 7.65%</t>
  </si>
  <si>
    <t>impact 109,539 ($50k-250k)</t>
  </si>
  <si>
    <t>User / Finance: choose the FE burden rates (FE HC T&amp;B rates or the SD field rates). If FE HC, set Fld Eng Budget B22:B23 to the FE rates.</t>
  </si>
  <si>
    <t>'HC-PE'!A22:Z22; PE!AG67:AG69</t>
  </si>
  <si>
    <t>PE HC r22 Head of Production and Delivery (225,000, Sep-26 to Dec-27) is marked 'transfer?' in column A. The row is costed in PE 6610-6640 for all of 2027 (PE 2027 payroll equals PE HC). The person is on no other roster (0 name and 0 title matches), so there is no double count today. If the transfer happens, the cost leaves PE, and leaves COO if the receiving department is outside the five COO departments.</t>
  </si>
  <si>
    <t>2027 cost: salary 226,688 + payroll tax 8,096 (3.57%) + benefits 20,001 (8.82%) = 254,785. The HC tabs have Transfers In/Out blocks (rows 51-64) for such moves; none is filled.</t>
  </si>
  <si>
    <t>up to +254,785 (leaves COO from Jan-27); 0 if it moves within COO and is budgeted once</t>
  </si>
  <si>
    <t>impact not determinable; owner confirmation needed (exposure 254,785)</t>
  </si>
  <si>
    <t>PE owner to confirm the transfer, the month and the receiving department; record it in the Transfers Out / In blocks so it is budgeted once.</t>
  </si>
  <si>
    <t>Fld Eng Budget!A15:C15, A19:C19; 'HC-FE'!B41:F41; FE!AG67</t>
  </si>
  <si>
    <t>Fld Eng Budget costs two rows that FE HC does not: r15 Field Engineer 75,000 (the same person as FO HC r15; I-28) and r19 Customer Support Specialist, a new hire from Aug-27 at 65,000 (links to r18). FE HC instead has an open 'Field Engineer' row (r41) with no salary or start. Together the two rows explain the whole gap between FE HC salary 816,751 and the budget's FE 6610 919,884. Start months differ for every matched person (HC Sep-26; Fld Eng Budget Jan-27), with no 2027 effect. v7: the Field Engineer Manager row (FE HC r35, Dec-26) is an open seat, not a person (I-39).</t>
  </si>
  <si>
    <t>Gap 103,133 = r15 75,562.50 + r19 27,570.83. Matched people: 2027 monthly salary identical (max difference 0.00). The COO book's FE 6610 (675,701) is FE HC less FE HC r35 Field Engineer Manager (141,050, from Dec-26).</t>
  </si>
  <si>
    <t>+33,967 if the Aug-27 hire is not approved (salary 27,571 + SD burden)</t>
  </si>
  <si>
    <t>impact 33,967 (&lt; $50k)</t>
  </si>
  <si>
    <t>FE owner to confirm the Aug-27 Customer Support Specialist hire and add it to FE HC if approved; the r15 row is handled under I-28.</t>
  </si>
  <si>
    <t>'HC-FO'!D6; 'HC-PO'!D6; 'HC-CO'!D6; 'HC-FE'!D6; 'HC-PE'!D6; PO!AG34; CO!AG68; PE!AG68; Fld Ops Payroll!B7; Fld Eng Budget!B22</t>
  </si>
  <si>
    <t>The HC T&amp;B employer payroll tax rates (A-30, stored values) are all below the 7.65% employer FICA (6.2% Social Security + 1.45% Medicare): FO 6.847%, PO 3.637%, CO 5.221%, FE 4.069%, PE 3.571%. A rate below 7.65% is possible only if salaries above the Social Security wage base pull the average down, and the rates would normally also carry unemployment taxes. They are unverified. PO, CO and PE payroll tax in the budget uses these rates, so it may be under-budgeted; FO and FE use the SD rate 6.8%, also below 7.65%. FE's I-34 upside rests on the FE rate. v8: PO production payroll is capitalised (PO 5110-5140 = 0), so PO's part is no longer an expensed P&amp;L risk; the model's own 7.5% applies. v10: the CO base now includes the new CO employee (user-confirmed, 110k) (CO HC rate) and the logistics salaries (model rate 6.8%): CO + PE gap at 7.65% (62,207) (v9 (56,801)).</t>
  </si>
  <si>
    <t>At 7.65% on every 2027 salary dollar (upper bound): PO +21,081, CO +12,834, PE +43,967 = +77,882 of tax; FO +26,350 and FE +7,819 against the SD 6.8%. I-34 at an FE tax rate of 7.65%: +76,600 instead of +109,539.</t>
  </si>
  <si>
    <t>up to (62,207) CO/PE (v9 (56,801)); up to (34,169) FO/FE</t>
  </si>
  <si>
    <t>impact 62,207 ($50k-250k)</t>
  </si>
  <si>
    <t>Finance: confirm what the T&amp;B tax rates include (FICA, FUTA/SUTA, wage-base caps) and the rate to budget per department. Then reset 'HC-*'!D6 and, if needed, Fld Ops Payroll!B7 / Fld Eng Budget!B22.</t>
  </si>
  <si>
    <t>I-38</t>
  </si>
  <si>
    <t>Prod Payroll!B31:E31, B52:E52, B71:E71; Logistics&amp;WH Payroll (SD, not carried) TL-01, MH-02; 'HC-PO'</t>
  </si>
  <si>
    <t>The SD payroll models hire people before 2027 that the HC rosters do not show: Prod Payroll 15 (Sep-26: 3 lift, 1 tray, 1 sup; Nov-26: 6 lift, 3 tray, 1 sup) and Logistics&amp;WH TL-01 Material Handling Team Lead (Dec-26), MH-02 Material Handler (Oct-26). None of them is on an HC roster; the workfile was last saved 2026-10-07, so at least the Sep-26 hires should be on it if they happened. The models may be older than the roster. v8: the model drives the budget (capitalised labour and its depreciation), so its date matters more. v9: with B132 = 0 the Q4-26 model ramp hires that are on no roster no longer create any asset: their Sep-Dec 26 labour is a 2026 cost and is in no 2027 vintage (v8 put 381,863 of Oct-Dec 26 labour into the Jan-Feb 27 vintages). The model date still sets the 2027 hires and their capitalised labour. v10: the Logistics&amp;WH model is in the budget (CO): TL-01 (Dec-26) and MH-02 (Oct-26) are booked for all of 2027 although no roster holds them; if they were not hired, CO is overstated by their 2027 cost (TL-01 64,544, MH-02 61,963 at model rates).</t>
  </si>
  <si>
    <t>Workfile saved 2026-10-07 (file properties); the SD workbook carries no document properties, so its save date cannot be read from the file; the model's as-of date is unknown (v11 correction, full-sweep F1). The models' Sep-Dec 26 hires set the 2027 opening ramp (Prod Payroll: 15 ramp staff in Jan-27).</t>
  </si>
  <si>
    <t>SD / PO owners: when were Prod Payroll and Logistics&amp;WH Payroll last updated? Were the Sep-Dec 26 hires made, deferred or dropped? Refresh the models before Decision #6.</t>
  </si>
  <si>
    <t>'HC-FE'!B34:F35; Fld Eng Budget!A20:C20, row 66; FE!AG67</t>
  </si>
  <si>
    <t>FE HC r35 Field Engineer Manager sits under 'Open Positions' (HC-FE row 34) with no employee: it is an open seat, not a person (v6 called it a matched person). The match with Fld Eng Budget r20 Field Engineering Manager is seat-to-seat on title + salary with the start month relaxed (A-29 amended). The sources disagree on whether the seat is filled: the COO book _2 leaves it out (FE 6610 = FE HC less r35), FE HC starts it in Dec-26, Fld Eng Budget costs it from Jan-27.</t>
  </si>
  <si>
    <t>2027 cost in the budget (salary + SD burden): 173,774; COO book _2 gap vs FE HC: 141,050 of salary.</t>
  </si>
  <si>
    <t>up to +173,774 if the seat stays open all of 2027</t>
  </si>
  <si>
    <t>impact 173,774 ($50k-250k)</t>
  </si>
  <si>
    <t>FE owner: is the Field Engineer Manager seat filled, and from when? Set Fld Eng Budget!C20 to the start month.</t>
  </si>
  <si>
    <t>'Depreciation Schedule'!B131:B132, B135, rows 141-155, 221-228; PO!U33:AF35; COO P&amp;L!N36</t>
  </si>
  <si>
    <t>Scope of the capitalisation policy (Decision #10). The user confirmed that production labour is capitalised; brief v5 reads the policy as covering the whole Prod Payroll model, including the 9 current PO staff (PO 5110-5140). The 2026 books point to a partial policy: COO 5100 production labour of 208,574 was expensed in 2026 (PO 197,323, PE 11,473), next to credits that fit a capitalised-labour credit (PO 6000 (309,871), PE 5140 (56,264); I-23). v9 (orchestrator ruling on critic v8 B1): all Sep-Dec 26 model labour stays a 2026 period cost (B132 = 0; v8 capitalised Oct-Dec 26 into the Jan-Feb 27 vintages, which double counted the 2026 PO forecast). Idle-month labour (months with no builds roll into the next build, A-38) may have to be expensed as a period cost; v9 quantifies it with switch B135 (critic v8 B2). v10: the B131 base excludes PO HC r20 (MH-01, in CO): sensitivity (558,996) -&gt; (399,860) (v9 (621,499) -&gt; 65,936).</t>
  </si>
  <si>
    <t>v9 figures: Current 9 expensed ('Depreciation Schedule'!B131 = 0; ramp only capitalised): contribution 65,936 ((621,499)); 2027 labour depreciation 73,095. Idle-month labour expensed (B135 = 0): Jan-27 140,751 expensed, Feb-27 builds' depreciation +13,843: net (126,908) (560,527); with the current 9 expensed too (80,404) ((14,467)). All Sep-Dec 26 labour capitalised (B132 = 1, only with a 2026 restatement): (60,695). Rate base of the current 9 (O7): PO HC 652,820 vs model 630,504, gap 22,315 (2027 depreciation (899) if the HC cost is capitalised).</t>
  </si>
  <si>
    <t>(558,996) if the current staff stay expensed; (126,908) if idle-month labour is expensed; together (639,400)</t>
  </si>
  <si>
    <t>impact 558,996 (&gt; $250k)</t>
  </si>
  <si>
    <t>Finance: confirm that the policy covers the current production staff, whether idle-month labour is capitalised or expensed, and the rate base of the current 9 (PO HC or model rates, gap 22,315); set 'Depreciation Schedule'!B131 / B135 to match (the workbook recalculates PO and the depreciation). B132 stays 0 unless 2026 is restated.</t>
  </si>
  <si>
    <t>I-41</t>
  </si>
  <si>
    <t>PO!U33:AF35; 'HC-PO'!B16:Z16, B20:Z20; Logistics&amp;WH MH-01, MH-02</t>
  </si>
  <si>
    <t>PO 5110-5140 = 0 removes all 9 PO HC people from the expense, including the 2 material-handling roles (r16 Material Handling Team Lead, r20 Material Handler). Prod Payroll's 9 current staff match PO HC 9 by count only; on the 7-of-9 role reading (v7 B2) the 2 are warehouse staff tied to Logistics&amp;WH (r20 = MH-01 by name; MH-02 backfills r16), so their cost is not production labour and would stay an expense. v10: PO HC r20 (MH-01) is booked in CO through the Logistics&amp;WH model (user decision) and left the PO B131 base, so I-41 is down to r16 (Material Handling Team Lead): (72,061) on the 7-of-9 reading, 0 if r16 fills Logistics&amp;WH TL-01 (same title, Dec-26). On the 9-of-9 count reading MH-01 is still one of Prod Payroll's 9 current staff (model unchanged): capitalised in PO and expensed in CO; taking one head (70,056) out of the capitalised labour gives +2,821 of 2027 depreciation.</t>
  </si>
  <si>
    <t>The 2 people together at PO HC rates: 134,563 (2027 salary x (1 + 3.64% + 20.64%)). The 2 Prod Payroll seats they would leave stay in the model and are capitalised.</t>
  </si>
  <si>
    <t>(72,061) (v10, r16 only; v9 (134,563) for r16 + r20)</t>
  </si>
  <si>
    <t>impact 72,061 ($50k-250k)</t>
  </si>
  <si>
    <t>PO owner: are r16 / r20 production or warehouse staff? If warehouse, budget them outside the capitalised labour (keep their PO HC cost in 5110-5140 or move it to 5350 Warehouse).</t>
  </si>
  <si>
    <t>v3: from 'Depreciation Schedule' row 80 (straight-line; see inputs). v8: + capitalised production labour ('Depreciation Schedule' row 193, section 9).</t>
  </si>
  <si>
    <t>v3: from 'Depreciation Schedule' row 81 (straight-line; see inputs). v8: + capitalised production labour ('Depreciation Schedule' row 194, section 9).</t>
  </si>
  <si>
    <t>v8: 5110 2027 = 0, CAPITALISED (production labour capitalised, user-confirmed 2026-10-10); the labour reaches the P&amp;L as 5011/5012 depreciation via 'Depreciation Schedule' sections 8-9. v9: + 'Depreciation Schedule' row 226 (idle-month labour expensed to this GL when B135 = 0; 0 while B135 = 1, booked). v10 (user decision 2026-10-10): PO HC r20 Material Handler = Logistics&amp;WH seat MH-01 moved to CO 6610-6640, so the formula is (1 - 'Depreciation Schedule'!B131) x (the v7 amount less 'HC-PO' r20 at PO HC rates) + the idle row: B131 = 0 restores the v7 amount LESS HC-PO r20 (5110-5140 B131 base 652,820 -&gt; 590,318). v11: note text updated to the v10 formula (text only; values unchanged).</t>
  </si>
  <si>
    <t>v8: 5130 2027 = 0, CAPITALISED (production labour capitalised, user-confirmed 2026-10-10); the labour reaches the P&amp;L as 5011/5012 depreciation via 'Depreciation Schedule' sections 8-9. v9: + 'Depreciation Schedule' row 227 (idle-month labour expensed to this GL when B135 = 0; 0 while B135 = 1, booked). v10 (user decision 2026-10-10): PO HC r20 Material Handler = Logistics&amp;WH seat MH-01 moved to CO 6610-6640, so the formula is (1 - 'Depreciation Schedule'!B131) x (the v7 amount less 'HC-PO' r20 at PO HC rates) + the idle row: B131 = 0 restores the v7 amount LESS HC-PO r20 (5110-5140 B131 base 652,820 -&gt; 590,318). v11: note text updated to the v10 formula (text only; values unchanged).</t>
  </si>
  <si>
    <t>v8: 5140 2027 = 0, CAPITALISED (production labour capitalised, user-confirmed 2026-10-10); the labour reaches the P&amp;L as 5011/5012 depreciation via 'Depreciation Schedule' sections 8-9. v9: + 'Depreciation Schedule' row 228 (idle-month labour expensed to this GL when B135 = 0; 0 while B135 = 1, booked). v10 (user decision 2026-10-10): PO HC r20 Material Handler = Logistics&amp;WH seat MH-01 moved to CO 6610-6640, so the formula is (1 - 'Depreciation Schedule'!B131) x (the v7 amount less 'HC-PO' r20 at PO HC rates) + the idle row: B131 = 0 restores the v7 amount LESS HC-PO r20 (5110-5140 B131 base 652,820 -&gt; 590,318). v11: note text updated to the v10 formula (text only; values unchanged).</t>
  </si>
  <si>
    <t>v10: 6610 2027 = 'HC-CO' row 67 (CO HC roster incl. the new CO employee, row 18) + 'Logistics&amp;WH Payroll' salaries less seat LOG-01 (row 43 - row 34; LOG-01 is CO HC r17, already in the roster) + the model's new-hire cost (row 46, mapped to 6610 as in FO 5510). Material handler MH-01 (PO HC r20) is here; PO 5110-5140 base excludes it. User decision 2026-10-10 (brief v6).</t>
  </si>
  <si>
    <t>v10: 6630 2027 = 'HC-CO' row 68 (CO HC rate D6) + 'Logistics&amp;WH Payroll' payroll taxes less LOG-01 (row 44 - row 34 x B5; model rate 6.8%, not the CO HC rate).</t>
  </si>
  <si>
    <t>v10: 6640 2027 = 'HC-CO' row 69 (CO HC rate D7) + 'Logistics&amp;WH Payroll' benefits less LOG-01 (row 45 - row 34 x B6; model rate 16.4%, not the CO HC rate).</t>
  </si>
  <si>
    <t>8. CAPITALISED PRODUCTION LABOUR (added in v8; user-confirmed 2026-10-10: production labour is capitalised)</t>
  </si>
  <si>
    <t>Prod Payroll monthly cost (rows 41, 62, 79; model unchanged) is capitalised into the units built that month: split lift / tray (supervisors pro rata to the lift : tray labour), pooled by build month, divided by the units built, added to the go-live vintage (B133 months after the build) and depreciated with the section 1 lives, salvage and start rule. A month with no units built rolls into the next build month when B135 = 1, or is expensed (PO 5110-5140, section 11) when B135 = 0. Sep-Dec 26 labour: B132 (v9 booked 0: 2026 labour is a 2026 period cost; the 2026 books expense 5100). Section 9 feeds PO rows 20/21 (U:AF). PO 5110-5140 2027 = (1 - B131) x the v7 amount (+ idle labour expensed) = 0 (capitalised).</t>
  </si>
  <si>
    <t>Current Prod Payroll staff (Prod Payroll B9:C9) capitalised: 1 = yes (booked); 0 = expensed in PO 5110-5140 (sensitivity)</t>
  </si>
  <si>
    <t>switch</t>
  </si>
  <si>
    <t>Sep-Dec 26 model labour (Sep-26 to Dec-26 builds) capitalised: 0 = no (booked v9: 2026 labour is a 2026 period cost; the 2026 books expense 5100); 1 = capitalise all of it (sensitivity only: the 2026 PO forecast already expenses Oct-Dec 26 and the Q4-26 model hires are on no roster)</t>
  </si>
  <si>
    <t>Build-to-go-live lag (months; DeploySum note 1)</t>
  </si>
  <si>
    <t>Check: DeploySum go-lives Jan-Dec 27 (rows 19/20) less builds 2 months earlier (rows 24/25), all units (must be 0)</t>
  </si>
  <si>
    <t>Idle-month labour (months with no units built): 1 = roll forward into the next build month (capitalise; booked); 0 = expense in the month (PO 5110-5140, section 11)</t>
  </si>
  <si>
    <t>Lift payroll (Prod Payroll row 41)</t>
  </si>
  <si>
    <t>Prod Payroll rows 41 / 62 / 79 / 81, same columns (Sep-26..Dec-27); R = Jan-Dec 27</t>
  </si>
  <si>
    <t>Tray payroll (Prod Payroll row 62)</t>
  </si>
  <si>
    <t>Supervisor payroll (Prod Payroll row 79)</t>
  </si>
  <si>
    <t>Total production payroll (Prod Payroll row 81)</t>
  </si>
  <si>
    <t>Current lift staff at model rates (B9 x B5/12, raise M5 from M6, absence row 33, overtime row 35, tax B6, benefits B7)</t>
  </si>
  <si>
    <t>Same cost formula as Prod Payroll rows 32-38 / 53-59 at the current headcount (no hires)</t>
  </si>
  <si>
    <t>Current tray staff at model rates (C9 x C5/12, raise M5 from M6, absence row 54, overtime row 56, tax C6, benefits C7)</t>
  </si>
  <si>
    <t>Lift labour capitalised before supervisors (row 137 less (1 - B131) x row 141)</t>
  </si>
  <si>
    <t>B:E (Sep-Dec 26) x B132; B131 = 1 capitalises the current staff too</t>
  </si>
  <si>
    <t>Tray labour capitalised before supervisors (row 138 less (1 - B131) x row 142)</t>
  </si>
  <si>
    <t>Supervisor labour capitalised (row 139)</t>
  </si>
  <si>
    <t>Supervisors to lifts (pro rata to rows 143 : 144)</t>
  </si>
  <si>
    <t>Capitalised labour - SlipLifts</t>
  </si>
  <si>
    <t>Capitalised labour - SlipTrays</t>
  </si>
  <si>
    <t>Capitalised labour - total</t>
  </si>
  <si>
    <t>SlipLifts built (DeploySum row 24)</t>
  </si>
  <si>
    <t>SlipTrays built (DeploySum row 25)</t>
  </si>
  <si>
    <t>Lift labour pooled into the month's builds (a month with no lifts built rolls into the next build month)</t>
  </si>
  <si>
    <t>Rows 152-161 run over all build months B:Q (Sep-26..Dec-27); totals in section 10</t>
  </si>
  <si>
    <t>Lift labour waiting for the next lift build (B135 = 1 rolls a month with no lifts built forward; B135 = 0 expenses it, row 221)</t>
  </si>
  <si>
    <t>Tray labour pooled into the month's builds (a month with no trays built rolls into the next build month)</t>
  </si>
  <si>
    <t>Tray labour waiting for the next tray build (B135 = 1 rolls a month with no trays built forward; B135 = 0 expenses it, row 222)</t>
  </si>
  <si>
    <t>Labour per SlipLift built ($ per unit)</t>
  </si>
  <si>
    <t>Labour per SlipTray built ($ per unit)</t>
  </si>
  <si>
    <t>Go-live month of these builds (build month + B133)</t>
  </si>
  <si>
    <t>Labour in builds that go live in 2027 (Jan-Dec 27 vintages, depreciated from go-live)</t>
  </si>
  <si>
    <t>Labour in builds that go live in 2028: PP&amp;E not yet placed in service (CIP) at Dec-27, no 2027 depreciation</t>
  </si>
  <si>
    <t>Labour in builds that go live in 2026 (Sep-26 builds, Nov-26 go-lives): 0 when B132 = 0 (2026 labour is a 2026 period cost; the 2026 books expense 5100); with B132 = 1 depreciated in 2027 (rows 231-232)</t>
  </si>
  <si>
    <t>Capitalised labour by go-live vintage</t>
  </si>
  <si>
    <t>Labour in vintage ($)</t>
  </si>
  <si>
    <t>New SlipLifts (2027 go-lives): capitalised labour, one row per go-live month</t>
  </si>
  <si>
    <t>Labour - SlipLift go-live Jan-27</t>
  </si>
  <si>
    <t>D = labour per unit built (row 156, build month = go-live - B133) x units going live (row 29); E = D x (1 - salvage) / life; on from go-live month + start delay (same rule as rows 38-62)</t>
  </si>
  <si>
    <t>Labour - SlipLift go-live Feb-27</t>
  </si>
  <si>
    <t>Labour - SlipLift go-live Mar-27</t>
  </si>
  <si>
    <t>Labour - SlipLift go-live Apr-27</t>
  </si>
  <si>
    <t>Labour - SlipLift go-live May-27</t>
  </si>
  <si>
    <t>Labour - SlipLift go-live Jun-27</t>
  </si>
  <si>
    <t>Labour - SlipLift go-live Jul-27</t>
  </si>
  <si>
    <t>Labour - SlipLift go-live Aug-27</t>
  </si>
  <si>
    <t>Labour - SlipLift go-live Sep-27</t>
  </si>
  <si>
    <t>Labour - SlipLift go-live Oct-27</t>
  </si>
  <si>
    <t>Labour - SlipLift go-live Nov-27</t>
  </si>
  <si>
    <t>Labour - SlipLift go-live Dec-27</t>
  </si>
  <si>
    <t>New SlipTrays (2027 go-lives): capitalised labour, one row per go-live month</t>
  </si>
  <si>
    <t>Labour - SlipTray go-live Jan-27</t>
  </si>
  <si>
    <t>D = labour per unit built (row 157, build month = go-live - B133) x units going live (row 30); E = D x (1 - salvage) / life; on from go-live month + start delay (same rule as rows 38-62)</t>
  </si>
  <si>
    <t>Labour - SlipTray go-live Feb-27</t>
  </si>
  <si>
    <t>Labour - SlipTray go-live Mar-27</t>
  </si>
  <si>
    <t>Labour - SlipTray go-live Apr-27</t>
  </si>
  <si>
    <t>Labour - SlipTray go-live May-27</t>
  </si>
  <si>
    <t>Labour - SlipTray go-live Jun-27</t>
  </si>
  <si>
    <t>Labour - SlipTray go-live Jul-27</t>
  </si>
  <si>
    <t>Labour - SlipTray go-live Aug-27</t>
  </si>
  <si>
    <t>Labour - SlipTray go-live Sep-27</t>
  </si>
  <si>
    <t>Labour - SlipTray go-live Oct-27</t>
  </si>
  <si>
    <t>Labour - SlipTray go-live Nov-27</t>
  </si>
  <si>
    <t>Labour - SlipTray go-live Dec-27</t>
  </si>
  <si>
    <t>9. OUTPUT: capitalised-labour depreciation by GL (added to PO rows 20 / 21, columns U:AF)</t>
  </si>
  <si>
    <t>5011 - SlipLift Depreciation - capitalised production labour</t>
  </si>
  <si>
    <t>-&gt; PO!U20:AF20 (added to row 80)</t>
  </si>
  <si>
    <t>5012 - SlipCarrier Depreciation - capitalised production labour</t>
  </si>
  <si>
    <t>-&gt; PO!U21:AF21 (added to row 81)</t>
  </si>
  <si>
    <t>Total capitalised-labour depreciation 2027</t>
  </si>
  <si>
    <t>Check: rows 193:194 less all labour vintage rows and rows 231:232 (must be 0; a non-0 means a GL is not 5011/5012)</t>
  </si>
  <si>
    <t>Total depreciation 2027 incl. capitalised labour (R83 + R195) = PO rows 19-22</t>
  </si>
  <si>
    <t>10. MEMO: where the capitalised labour sits</t>
  </si>
  <si>
    <t>Production payroll 2027 (Prod Payroll!S81)</t>
  </si>
  <si>
    <t>Capitalised labour from 2027 payroll (row 149, Jan-Dec 27)</t>
  </si>
  <si>
    <t xml:space="preserve">  in builds for 2027 go-lives (Feb-Oct 27 builds; Jan-27 rolls into Feb-27 when B135 = 1)</t>
  </si>
  <si>
    <t xml:space="preserve">  in builds for 2028 go-lives (Nov-Dec 27 builds): PP&amp;E not yet placed in service (CIP) at Dec-27</t>
  </si>
  <si>
    <t>Check: row 202 less rows 203:205 less the idle labour expensed in 2027 (R223) (must be 0)</t>
  </si>
  <si>
    <t>Capitalised labour from Sep-Dec 26 model months (row 149, B:E)</t>
  </si>
  <si>
    <t xml:space="preserve">  in Jan-Feb 27 go-lives (Nov-Dec 26 builds; 0 when B132 = 0)</t>
  </si>
  <si>
    <t xml:space="preserve">  in Nov-26 go-lives (Sep-26 builds): 0 when B132 = 0 (2026 labour is a 2026 period cost; the 2026 books expense 5100); with B132 = 1 depreciated in 2027 (R233)</t>
  </si>
  <si>
    <t>Depreciable labour in the 2027 go-live vintages (column D, rows 165-189)</t>
  </si>
  <si>
    <t>Check: row 210 less (row 203 + row 208) (must be 0)</t>
  </si>
  <si>
    <t>2027 depreciation of capitalised labour (R195)</t>
  </si>
  <si>
    <t>PP&amp;E in service at Dec-27: capitalised labour in the 2027 go-live vintages, net of their 2027 depreciation (row 210 - (row 212 - R233))</t>
  </si>
  <si>
    <t>Current staff at model rates, 2027 (rows 141:142)</t>
  </si>
  <si>
    <t>Average labour per SlipLift built in 2027 (rows 147, 150)</t>
  </si>
  <si>
    <t>Average labour per SlipTray built in 2027 (rows 148, 151)</t>
  </si>
  <si>
    <t>11. SWITCH LOGIC (added in v9): idle-month labour (B135), Sep-26 builds under B132, CapEx and Dec-27 balance sheet</t>
  </si>
  <si>
    <t>Rows 221-228: labour of a month with no units built, expensed when B135 = 0 (0 while B135 = 1), split to 5110 / 5130 / 5140 with Prod Payroll's own payroll-tax and benefit shares of that month; rows 226-228 (Jan-Dec 27) feed PO rows 33-35. Rows 231-233: the Sep-26 builds go live Nov-26 (2026 vintage); their labour (0 when B132 = 0) is depreciated in 2027 like the 2027 vintages (full month from go-live + B13, 84 / 120 months, salvage B12) and feeds rows 193-194. Rows 236-241: memo.</t>
  </si>
  <si>
    <t>Lift labour of a month with no lifts built, expensed (B135 = 0)</t>
  </si>
  <si>
    <t>Same pool as rows 152-155; with B135 = 0 nothing waits, so a month with no builds is expensed in full</t>
  </si>
  <si>
    <t>Tray labour of a month with no trays built, expensed (B135 = 0)</t>
  </si>
  <si>
    <t>Idle-month labour expensed - total</t>
  </si>
  <si>
    <t>Prod Payroll payroll-tax share of the month (rows 37 + 58 + 75) / row 81</t>
  </si>
  <si>
    <t>Prod Payroll benefits share of the month (rows 38 + 59 + 76) / row 81</t>
  </si>
  <si>
    <t>Idle labour expensed to 5110 - Salaries and Wages - Production (-&gt; PO row 33, U:AF)</t>
  </si>
  <si>
    <t>Jan-Dec 27 only (a 2026 month is outside the 2027 P&amp;L); rows 226:228 sum to row 223 (F:Q)</t>
  </si>
  <si>
    <t>Idle labour expensed to 5130 - Payroll Taxes - Production (-&gt; PO row 34, U:AF)</t>
  </si>
  <si>
    <t>Idle labour expensed to 5140 - Benefits - Production (-&gt; PO row 35, U:AF)</t>
  </si>
  <si>
    <t>Check: rows 226:228 less row 223, Jan-Dec 27 (must be 0)</t>
  </si>
  <si>
    <t>Sep-26 builds (Nov-26 go-lives): 2027 depreciation of their labour (0 when B132 = 0; same rule as the 2027 vintages)</t>
  </si>
  <si>
    <t>SlipLifts built Sep-Dec 26 that go live in 2026: labour depreciation</t>
  </si>
  <si>
    <t>Pooled labour (rows 152 / 154, B:E) of builds whose go-live (row 158) is in 2026, from go-live + B13; lives B9 / B10; -&gt; rows 193 / 194</t>
  </si>
  <si>
    <t>SlipTrays built Sep-Dec 26 that go live in 2026: labour depreciation</t>
  </si>
  <si>
    <t>Total (rows 231:232)</t>
  </si>
  <si>
    <t>Memo (v9): CapEx and the Dec-27 balance sheet of the capitalised labour</t>
  </si>
  <si>
    <t>CapEx increase in 2027 for production labour: 2027 payroll capitalised (R149 less the idle labour expensed, R223)</t>
  </si>
  <si>
    <t>Sep-Dec 26 labour capitalised (2026 CapEx; 0 when B132 = 0)</t>
  </si>
  <si>
    <t>PP&amp;E in service at Dec-27 (labour, net of 2027 depreciation) = B213</t>
  </si>
  <si>
    <t>PP&amp;E not yet placed in service (CIP) at Dec-27 (labour in builds for 2028 go-lives + labour waiting) = B204 + B205</t>
  </si>
  <si>
    <t>Idle-month labour expensed in 2027 (B135 = 0) = R223</t>
  </si>
  <si>
    <t>2027 depreciation of the Sep-26 builds' labour (B132 = 1) = R233</t>
  </si>
  <si>
    <t>Slip Robotics, Inc.</t>
  </si>
  <si>
    <t>FIELD OPERATIONS (FO) — 16 Month Headcount &amp; Labor Build  (Sep-2026 → Dec-2027)</t>
  </si>
  <si>
    <t>Build labor by employee for 16 months: Sep-2026 through Dec-2027. Pick Start and End months from the dropdown (End defaults to Dec-27). Leave Start blank for unfilled positions. Salaries / Taxes / Benefits flow to the Budget file.</t>
  </si>
  <si>
    <t>Leader: COO    |    Dept Code: FO    |    P&amp;L Classification: COGS    |    GL Accounts — Salaries 5510 · Taxes 5530 · Benefits 5540</t>
  </si>
  <si>
    <t>ASSUMPTIONS</t>
  </si>
  <si>
    <t>Employer payroll tax rate (% of wages)</t>
  </si>
  <si>
    <t>Benefits load (% of salary)</t>
  </si>
  <si>
    <t>Annual Increase Month in Budget year</t>
  </si>
  <si>
    <t>Annual</t>
  </si>
  <si>
    <t>Increase</t>
  </si>
  <si>
    <t>Employee</t>
  </si>
  <si>
    <t>Title</t>
  </si>
  <si>
    <t>Annual Salary</t>
  </si>
  <si>
    <t>Start Month</t>
  </si>
  <si>
    <t>End Month</t>
  </si>
  <si>
    <t>Annual Increase</t>
  </si>
  <si>
    <t>Increase Month</t>
  </si>
  <si>
    <t>2027 Total</t>
  </si>
  <si>
    <t>Input check</t>
  </si>
  <si>
    <t>(pick from list)</t>
  </si>
  <si>
    <t>Month index →</t>
  </si>
  <si>
    <t>Current Employees</t>
  </si>
  <si>
    <t>Gavin Grizzle</t>
  </si>
  <si>
    <t>Field Technician</t>
  </si>
  <si>
    <t>James Murphy</t>
  </si>
  <si>
    <t>Adam Trostle</t>
  </si>
  <si>
    <t>Joe Byers</t>
  </si>
  <si>
    <t>Chad Seyfried</t>
  </si>
  <si>
    <t>Benjamin Phillips</t>
  </si>
  <si>
    <t>Brian McSween</t>
  </si>
  <si>
    <t>Rebecca Tien</t>
  </si>
  <si>
    <t>Operations Coordinator</t>
  </si>
  <si>
    <t>Juan Rodriguez</t>
  </si>
  <si>
    <t>Shanndon Ferguson</t>
  </si>
  <si>
    <t>Bernadette Sanchez</t>
  </si>
  <si>
    <t>Isaiah Swallow</t>
  </si>
  <si>
    <t>Field Maintenance Manager</t>
  </si>
  <si>
    <t>Nathan Copas</t>
  </si>
  <si>
    <t>Rohail Ayyub</t>
  </si>
  <si>
    <t>Fayzel De Leon</t>
  </si>
  <si>
    <t>Michael Yunker</t>
  </si>
  <si>
    <t>Open Positions</t>
  </si>
  <si>
    <t>New Hires</t>
  </si>
  <si>
    <t>From Dept</t>
  </si>
  <si>
    <t>Transfers In  (arriving from another department — cost starts here)</t>
  </si>
  <si>
    <t>To Dept</t>
  </si>
  <si>
    <t>Transfers Out  (leaving to another department — MEMO ONLY, no cost; set this person's End Month above to the month before they leave)</t>
  </si>
  <si>
    <t>Total Salaries &amp; Wages</t>
  </si>
  <si>
    <t>Total Payroll</t>
  </si>
  <si>
    <t>PRODUCTION OPERATIONS (PO) — 16 Month Headcount &amp; Labor Build  (Sep-2026 → Dec-2027)</t>
  </si>
  <si>
    <t>Leader: COO    |    Dept Code: PO    |    P&amp;L Classification: COGS    |    GL Accounts — Salaries 5110 · Taxes 5130 · Benefits 5140</t>
  </si>
  <si>
    <t>Jose Pagan</t>
  </si>
  <si>
    <t>Team Lead</t>
  </si>
  <si>
    <t>x</t>
  </si>
  <si>
    <t>JB Bryant</t>
  </si>
  <si>
    <t>Servando Flores Barrios</t>
  </si>
  <si>
    <t>Material Handling Team Lead</t>
  </si>
  <si>
    <t>Oz Exposito</t>
  </si>
  <si>
    <t>Senior Production Technician</t>
  </si>
  <si>
    <t>Todd VanDyke</t>
  </si>
  <si>
    <t>Johnathan Argueta</t>
  </si>
  <si>
    <t>Production Technician</t>
  </si>
  <si>
    <t>Material Handler</t>
  </si>
  <si>
    <t>Jason Price</t>
  </si>
  <si>
    <t>Production Associate</t>
  </si>
  <si>
    <t>Mose Carter</t>
  </si>
  <si>
    <t>CENTRAL OPERATIONS (CO) — 16 Month Headcount &amp; Labor Build  (Sep-2026 → Dec-2027)</t>
  </si>
  <si>
    <t>Leader: COO    |    Dept Code: CO    |    P&amp;L Classification: SG&amp;A    |    GL Accounts — Salaries 6610 · Taxes 6630 · Benefits 6640</t>
  </si>
  <si>
    <t>Ada Sierraalta</t>
  </si>
  <si>
    <t>Senior Strategic Program Manager, Operations</t>
  </si>
  <si>
    <t>Thomas Disney</t>
  </si>
  <si>
    <t>Digital Operations Automation Engineer</t>
  </si>
  <si>
    <t>Aaron Smith</t>
  </si>
  <si>
    <t>Engineering Technician</t>
  </si>
  <si>
    <t>William Welser</t>
  </si>
  <si>
    <t>Field Logistics Manager</t>
  </si>
  <si>
    <t>Patrick Chism</t>
  </si>
  <si>
    <t>Blake Bertero</t>
  </si>
  <si>
    <t>Operations Project Manager</t>
  </si>
  <si>
    <t>FIELD ENGINEERING (FE) — 16 Month Headcount &amp; Labor Build  (Sep-2026 → Dec-2027)</t>
  </si>
  <si>
    <t>Leader: COO    |    Dept Code: FE    |    P&amp;L Classification: SG&amp;A    |    GL Accounts — Salaries 6610 · Taxes 6630 · Benefits 6640</t>
  </si>
  <si>
    <t>Hogan Welch</t>
  </si>
  <si>
    <t>Senior Field Robotics Engineer</t>
  </si>
  <si>
    <t>James Mead</t>
  </si>
  <si>
    <t>Associate Field Robotics Engineer</t>
  </si>
  <si>
    <t>Rasheen Henry</t>
  </si>
  <si>
    <t>Head of Service Delivery</t>
  </si>
  <si>
    <t>Seng Goo</t>
  </si>
  <si>
    <t>Customer Support Manager</t>
  </si>
  <si>
    <t>Jessica Landaverde</t>
  </si>
  <si>
    <t>Customer Support Specialist</t>
  </si>
  <si>
    <t>Elizabeth Ferry</t>
  </si>
  <si>
    <t>backfill</t>
  </si>
  <si>
    <t>Field Engineer Manager</t>
  </si>
  <si>
    <t>Field Engineer</t>
  </si>
  <si>
    <t>PRODUCTION ENGINEERING (PE) — 16 Month Headcount &amp; Labor Build  (Sep-2026 → Dec-2027)</t>
  </si>
  <si>
    <t>Leader: COO    |    Dept Code: PE    |    P&amp;L Classification: SG&amp;A    |    GL Accounts — Salaries 6610 · Taxes 6630 · Benefits 6640</t>
  </si>
  <si>
    <t>Katie Landers</t>
  </si>
  <si>
    <t>Senior Industrial Engineer</t>
  </si>
  <si>
    <t>Adam Hawkins</t>
  </si>
  <si>
    <t>Manufacturing Engineer</t>
  </si>
  <si>
    <t>Lan Le</t>
  </si>
  <si>
    <t>Purchasing Analyst</t>
  </si>
  <si>
    <t>Marques Reed</t>
  </si>
  <si>
    <t>Head of Quality</t>
  </si>
  <si>
    <t>Daniel Broadnax</t>
  </si>
  <si>
    <t>Quality Inspector</t>
  </si>
  <si>
    <t>Grant Wilson</t>
  </si>
  <si>
    <t>Supply Chain Project Manager</t>
  </si>
  <si>
    <t>Stephanie Smith</t>
  </si>
  <si>
    <t>Strategic Sourcing Analyst</t>
  </si>
  <si>
    <t>Will Long</t>
  </si>
  <si>
    <t>Industrial Engineer</t>
  </si>
  <si>
    <t>Drew Nelson</t>
  </si>
  <si>
    <t>Head of Production and Delivery</t>
  </si>
  <si>
    <t>COO — ORGANIZATION ROLL-UP  |  Sep-2026 → Dec-2027  |  2027 Budget Planning</t>
  </si>
  <si>
    <t>Rolls up the department tabs in this workbook. All figures are formulas — edit the department tabs, not this one. Transfers between departments net to zero only at the total-company level (Org Total tab).</t>
  </si>
  <si>
    <t>Department Name</t>
  </si>
  <si>
    <t>P&amp;L</t>
  </si>
  <si>
    <t>SG&amp;A</t>
  </si>
  <si>
    <t>Total Salaries &amp; Wages — COO Total</t>
  </si>
  <si>
    <t>Payroll Taxes — COO Total</t>
  </si>
  <si>
    <t>Benefits — COO Total</t>
  </si>
  <si>
    <t>Total Payroll — COO Total</t>
  </si>
  <si>
    <t>Total Payroll by P&amp;L Classification</t>
  </si>
  <si>
    <t>Total Payroll — COO</t>
  </si>
  <si>
    <t>Check: ties to Total Payroll above (should be zero)</t>
  </si>
  <si>
    <t>Transfers In — Cost Landing in This Organization ($)</t>
  </si>
  <si>
    <t>Total Transfers In — COO</t>
  </si>
  <si>
    <t>Transfer Headcount Activity (people moving, by effective month)</t>
  </si>
  <si>
    <t>Transfers In (headcount)</t>
  </si>
  <si>
    <t>Transfers Out (headcount)</t>
  </si>
  <si>
    <t>Net Headcount Change from Transfers</t>
  </si>
  <si>
    <t>Headcount (#) — Active Employees by Month</t>
  </si>
  <si>
    <t>Dec-27 Ending</t>
  </si>
  <si>
    <t>Total Headcount — COO Total</t>
  </si>
  <si>
    <t>Headcount by P&amp;L Classification (#)</t>
  </si>
  <si>
    <t>Total Headcount — COO</t>
  </si>
  <si>
    <t>Check: ties to Total Headcount above (should be zero)</t>
  </si>
  <si>
    <t>Logistics &amp; Warehouse Payroll – Production Ops (Sep-26 to Dec-27)</t>
  </si>
  <si>
    <t>Warehouse and logistics team payroll that rolls up to Production Operations, sized from the Warehouse Team 2027 Pay Budget and the end-of-2027 warehouse org chart. Burden links to Fld Ops Payroll; raise and new-hire cost link to Prod Payroll. Yellow cells are inputs, green text links to other tabs. Assumptions are listed under Notes and Assumptions.</t>
  </si>
  <si>
    <t>Fld Ops Payroll B7</t>
  </si>
  <si>
    <t>Fld Ops Payroll B8</t>
  </si>
  <si>
    <t>Prod Payroll M5</t>
  </si>
  <si>
    <t>Prod Payroll M6</t>
  </si>
  <si>
    <t>Prod Payroll M9</t>
  </si>
  <si>
    <t>New-hire cost ($ / hire)</t>
  </si>
  <si>
    <t>Prod Payroll M7 (production new-hire cost)</t>
  </si>
  <si>
    <t>Paid hours per year, hourly roles</t>
  </si>
  <si>
    <t>Warehouse Team 2027 Pay Budget, Assumptions tab</t>
  </si>
  <si>
    <t>HEADCOUNT BY SEAT (#)</t>
  </si>
  <si>
    <t>Pay type</t>
  </si>
  <si>
    <t>Rate ($/hr or $/yr)</t>
  </si>
  <si>
    <t>Annualized base ($)</t>
  </si>
  <si>
    <t>Raise-eligible</t>
  </si>
  <si>
    <t>LOG-01 Logistics Manager (William Welser)</t>
  </si>
  <si>
    <t>Hourly</t>
  </si>
  <si>
    <t>MH-01 Material Handler (Austin Steed)</t>
  </si>
  <si>
    <t>MH-02 Material Handler (backfill for Servando Flores)</t>
  </si>
  <si>
    <t>Total headcount</t>
  </si>
  <si>
    <t>New hires (#)</t>
  </si>
  <si>
    <t>HEADCOUNT BY TEAM (#)</t>
  </si>
  <si>
    <t>PAYROLL BY SEAT ($)</t>
  </si>
  <si>
    <t>Total logistics &amp; warehouse payroll</t>
  </si>
  <si>
    <t>ROLL-UP TO PRODUCTION OPS</t>
  </si>
  <si>
    <t>Headcount (end of period)</t>
  </si>
  <si>
    <t>Logistics &amp; warehouse payroll ($)</t>
  </si>
  <si>
    <t>CHECKS</t>
  </si>
  <si>
    <t>FY2027 base pay, all 11 seats, per Warehouse Team 2027 Pay Budget</t>
  </si>
  <si>
    <t>Less: LOG-02 Rebecca Tien (budgeted in Fld Ops Payroll)</t>
  </si>
  <si>
    <t>Less: MH-05 Material Handler, logistics support (counted on the FO tab)</t>
  </si>
  <si>
    <t>Material Handler rate in warehouse budget ($ / hour)</t>
  </si>
  <si>
    <t>Add: Material Handler rate aligned to Austin (MH-02, MH-03, MH-04, MH-06)</t>
  </si>
  <si>
    <t>FY2027 base pay on this tab, before raise</t>
  </si>
  <si>
    <t>Difference (should be 0)</t>
  </si>
  <si>
    <t>NOTES AND ASSUMPTIONS</t>
  </si>
  <si>
    <t>Sources and classification</t>
  </si>
  <si>
    <t>1. Sources: Warehouse Team 2027 Pay Budget (Headcount 2027 tab) and the Warehouse Team Org Chart (end-of-2027 view), both read Oct 7, 2026. Seat inputs (team, start month, pay type, rate) sit in columns T to Y of the headcount table.</t>
  </si>
  <si>
    <t>2. William Welser (LOG-01, Logistics Manager) is classified as Central Operations.</t>
  </si>
  <si>
    <t>3. Rebecca Tien (Logistics Coordinator) moves under the Logistics Manager per the org chart but stays budgeted in Fld Ops Payroll (rows 76–80), so she is not on this tab. MH-05 (Material Handler, logistics support for Rebecca, Mar-27) is counted on the FO tab and is not on this tab.</t>
  </si>
  <si>
    <t>4. Pay: MH-02, MH-03, MH-04 and MH-06 are set to Austin Steed's rate (MH-01, W18), so a change to his rate flows through. Burden uses Fld Ops Payroll rates (6.8% taxes, 16.4% benefits); the warehouse budget had none. Raise (3% from Oct-27 for staff employed 6+ months) and new-hire cost ($1,000) link to Prod Payroll. Seats with no start month are on payroll for the whole period.</t>
  </si>
  <si>
    <t>Staffing model (org chart)</t>
  </si>
  <si>
    <t>5. Single shift. Handler need is sized in two lanes. Receiving and putaway: projected POs per week ÷ 50 POs per handler a week. Kitting and line replenishment: SlipLift build subassemblies per week ÷ subassemblies one handler kits a week (400, placeholder); Team Lead time on the floor (80%) counts toward this lane.</t>
  </si>
  <si>
    <t>6. Receiving baseline: 46.4 POs and 56.1 receipts a week from about 25 vendors (NetSuite item receipts, average of Aug 10 to Oct 4, 2026), supporting 6 SlipLifts a month. The 2027 projection scales POs by SlipLifts going live over the next three months at 30% of SlipLift growth, on the view that most growth goes into larger orders from the same vendors.</t>
  </si>
  <si>
    <t>7. Kitting forecast: every SlipLift MBOM item (108350-R01, NetSuite report Sep 16, 2026) with supply type Build at the Production Warehouse, nested subassemblies included: 75 Build lines, 67 part numbers. Units = subassemblies per SlipLift × SlipLifts going live. Not counted: 32 phantom mounting kits and SlipTrays (not in the MBOM). Kitting starts when MH-03 joins in Mar-27; MH-01 and MH-02 cover it until then.</t>
  </si>
  <si>
    <t>8. Volume: FY2027 forecast of 67 deployments, 250 SlipLifts (4.8 a week) and 1,036 SlipTrays (19.9 a week); Q4 2026 of 4 deployments, 18 SlipLifts and 67 SlipTrays (deployment split from Will Welser, Oct 2026; 4.33 weeks per month). March 2027 has no go-lives and April ramps from 0 to 5 deployments a month.</t>
  </si>
  <si>
    <t>9. Leadership ratios: one Team Lead per four handlers, and a Warehouse Supervisor (SUP-01) at three or more leads, so no Supervisor is budgeted in 2027. TL-01 reports to the Logistics Manager until a Supervisor is hired. INV-01 reports to the Logistics Manager outside the floor chain so counts stay independent of the people moving stock.</t>
  </si>
  <si>
    <t>10. Hiring sequence: MH-02 backfill (Oct-26, replaces Servando Flores); TL-01 (Dec-26); INV-01 (Feb-27, priority hire for cycle counts, NetSuite inventory accuracy and quarantine); MH-03 (Mar-27, trained in the March pause before April go-lives); MH-04 (Jun-27, as go-lives reach 6 a month); TL-02 and MH-06 (Jul-27 in the pay budget; the org chart ties both to volume). Hire-by month is the month before the seat is needed, plus recruiting lead time.</t>
  </si>
  <si>
    <t>11. Cross-training: every Material Handler is cross-trained on all floor functions and cycle counts and keeps a primary area, so one shift can cover absences.</t>
  </si>
  <si>
    <t>12. Timing: TL-01 (Dec-26) and the MH-02 backfill (Oct-26) also land in the Sep–Dec 2026 forecast.</t>
  </si>
  <si>
    <t>Launch Planner</t>
  </si>
  <si>
    <t>AustinSteed</t>
  </si>
  <si>
    <t>Facilities Manager</t>
  </si>
  <si>
    <t>Jorge Rojas Bustamante</t>
  </si>
  <si>
    <t>Production Manager</t>
  </si>
  <si>
    <t>Material Flow Supervisor</t>
  </si>
  <si>
    <t>Applications Engineer</t>
  </si>
  <si>
    <t>Kendricks Kemp</t>
  </si>
  <si>
    <t>Strategic Sourcing Lead</t>
  </si>
  <si>
    <t>Quality Engineer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</si>
</sst>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4">
    <numFmt numFmtId="164" formatCode="#,##0;\(#,##0\)"/>
    <numFmt numFmtId="165" formatCode="0.0%"/>
    <numFmt numFmtId="166" formatCode="#,##0.00;\(#,##0.00\);\-"/>
    <numFmt numFmtId="167" formatCode="\$#,##0;&quot;($&quot;#,##0\);\-"/>
    <numFmt numFmtId="168" formatCode="#,##0;\(#,##0\);\-"/>
    <numFmt numFmtId="169" formatCode="\$#,##0,;&quot;($&quot;#,##0,\);\-"/>
    <numFmt numFmtId="170" formatCode="#,##0.0;\(#,##0.0\);\-"/>
    <numFmt numFmtId="171" formatCode="0.0%;\(0.0%\);\-"/>
    <numFmt numFmtId="172" formatCode="#,##0;\(#,##0\);0"/>
    <numFmt numFmtId="173" formatCode="0.0"/>
    <numFmt numFmtId="174" formatCode="\$#,##0"/>
    <numFmt numFmtId="175" formatCode="\$#,##0.00;&quot;($&quot;#,##0.00\);\-"/>
    <numFmt numFmtId="176" formatCode="\$#,##0_);&quot;($&quot;#,##0\)"/>
    <numFmt numFmtId="177" formatCode="\$#,##0.00_);&quot;($&quot;#,##0.00\)"/>
    <numFmt numFmtId="178" formatCode="0.0\x"/>
    <numFmt numFmtId="179" formatCode="0.0;\(0.0\);\-"/>
    <numFmt numFmtId="180" formatCode="\$#,##0.00"/>
    <numFmt numFmtId="181" formatCode="mmm\-d"/>
    <numFmt numFmtId="182" formatCode="&quot;$&quot;#,##0"/>
    <numFmt numFmtId="183" formatCode="&quot;$&quot;#,##0;\(&quot;$&quot;#,##0\);0"/>
    <numFmt numFmtId="184" formatCode="&quot;$&quot;#,##0;\(&quot;$&quot;#,##0\);&quot;-&quot;"/>
    <numFmt numFmtId="185" formatCode="0;\(0\);&quot;-&quot;"/>
    <numFmt numFmtId="186" formatCode="#,##0;\(#,##0\);&quot;-&quot;"/>
    <numFmt numFmtId="187" formatCode="&quot;$&quot;#,##0.00"/>
  </numFmts>
  <fonts count="87" x14ac:knownFonts="1">
    <font>
      <sz val="11"/>
      <color theme="1"/>
      <name val="Calibri"/>
      <charset val="1"/>
    </font>
    <font>
      <sz val="10"/>
      <name val="Arial"/>
      <family val="2"/>
    </font>
    <font>
      <b/>
      <sz val="14"/>
      <name val="Cambria"/>
      <family val="1"/>
    </font>
    <font>
      <b/>
      <sz val="12"/>
      <name val="Cambria"/>
      <family val="1"/>
    </font>
    <font>
      <b/>
      <sz val="11"/>
      <name val="Cambria"/>
      <family val="1"/>
    </font>
    <font>
      <b/>
      <sz val="16"/>
      <color theme="1"/>
      <name val="Calibri"/>
      <family val="2"/>
    </font>
    <font>
      <sz val="10"/>
      <color theme="1"/>
      <name val="Calibri"/>
      <family val="2"/>
    </font>
    <font>
      <b/>
      <sz val="12"/>
      <color theme="1"/>
      <name val="Calibri"/>
      <family val="2"/>
    </font>
    <font>
      <b/>
      <sz val="10"/>
      <color theme="1"/>
      <name val="Calibri"/>
      <family val="2"/>
    </font>
    <font>
      <b/>
      <sz val="10"/>
      <color rgb="FF0000CC"/>
      <name val="Calibri"/>
      <family val="2"/>
    </font>
    <font>
      <b/>
      <sz val="10"/>
      <color rgb="FF000000"/>
      <name val="Calibri"/>
      <family val="2"/>
    </font>
    <font>
      <sz val="10"/>
      <color rgb="FF000000"/>
      <name val="Calibri"/>
      <family val="2"/>
    </font>
    <font>
      <sz val="10"/>
      <color rgb="FF008000"/>
      <name val="Calibri"/>
      <family val="2"/>
    </font>
    <font>
      <sz val="10"/>
      <color rgb="FF060606"/>
      <name val="Calibri"/>
      <family val="2"/>
    </font>
    <font>
      <b/>
      <sz val="10"/>
      <color rgb="FF0070C0"/>
      <name val="Calibri"/>
      <family val="2"/>
    </font>
    <font>
      <i/>
      <sz val="10"/>
      <color theme="1"/>
      <name val="Calibri"/>
      <family val="2"/>
    </font>
    <font>
      <b/>
      <sz val="16"/>
      <color rgb="FF0000CC"/>
      <name val="Calibri"/>
      <family val="2"/>
    </font>
    <font>
      <sz val="10"/>
      <color rgb="FF0000CC"/>
      <name val="Calibri"/>
      <family val="2"/>
    </font>
    <font>
      <b/>
      <sz val="10"/>
      <color rgb="FF993300"/>
      <name val="Calibri"/>
      <family val="2"/>
    </font>
    <font>
      <sz val="10"/>
      <color theme="6"/>
      <name val="Calibri"/>
      <family val="2"/>
    </font>
    <font>
      <sz val="10"/>
      <color rgb="FF007E00"/>
      <name val="Calibri"/>
      <family val="2"/>
    </font>
    <font>
      <i/>
      <sz val="11"/>
      <color rgb="FF595959"/>
      <name val="Calibri"/>
      <family val="2"/>
    </font>
    <font>
      <sz val="9"/>
      <color rgb="FF595959"/>
      <name val="Calibri"/>
      <family val="2"/>
    </font>
    <font>
      <b/>
      <sz val="11"/>
      <color rgb="FFFFFFFF"/>
      <name val="Calibri"/>
      <family val="2"/>
    </font>
    <font>
      <b/>
      <sz val="11"/>
      <color theme="1"/>
      <name val="Calibri"/>
      <family val="2"/>
    </font>
    <font>
      <i/>
      <sz val="11"/>
      <color theme="1"/>
      <name val="Calibri"/>
      <family val="2"/>
    </font>
    <font>
      <b/>
      <sz val="10"/>
      <color rgb="FFC00000"/>
      <name val="Calibri"/>
      <family val="2"/>
    </font>
    <font>
      <sz val="11"/>
      <color rgb="FF0000FF"/>
      <name val="Cambria"/>
      <family val="1"/>
    </font>
    <font>
      <b/>
      <sz val="14"/>
      <color theme="1"/>
      <name val="Calibri"/>
      <family val="2"/>
    </font>
    <font>
      <sz val="11"/>
      <color rgb="FF0000FF"/>
      <name val="Calibri"/>
      <family val="2"/>
    </font>
    <font>
      <sz val="11"/>
      <color rgb="FF008000"/>
      <name val="Calibri"/>
      <family val="2"/>
    </font>
    <font>
      <i/>
      <sz val="9"/>
      <color rgb="FF595959"/>
      <name val="Calibri"/>
      <family val="2"/>
    </font>
    <font>
      <i/>
      <sz val="11"/>
      <color rgb="FF808080"/>
      <name val="Calibri"/>
      <family val="2"/>
    </font>
    <font>
      <b/>
      <sz val="14"/>
      <color theme="1"/>
      <name val="Aptos Narrow"/>
    </font>
    <font>
      <sz val="11"/>
      <color theme="1"/>
      <name val="Aptos Narrow"/>
    </font>
    <font>
      <i/>
      <sz val="11"/>
      <color rgb="FF595959"/>
      <name val="Aptos Narrow"/>
    </font>
    <font>
      <b/>
      <sz val="11"/>
      <color rgb="FFFFFFFF"/>
      <name val="Aptos Narrow"/>
    </font>
    <font>
      <b/>
      <sz val="11"/>
      <color theme="1"/>
      <name val="Aptos Narrow"/>
    </font>
    <font>
      <sz val="11"/>
      <color rgb="FF0000FF"/>
      <name val="Aptos Narrow"/>
    </font>
    <font>
      <sz val="11"/>
      <color rgb="FF0000CC"/>
      <name val="Aptos Narrow"/>
    </font>
    <font>
      <sz val="11"/>
      <color rgb="FF000000"/>
      <name val="Aptos Narrow"/>
    </font>
    <font>
      <b/>
      <sz val="11"/>
      <color rgb="FF000000"/>
      <name val="Aptos Narrow"/>
    </font>
    <font>
      <b/>
      <sz val="11"/>
      <color rgb="FF0000FF"/>
      <name val="Aptos Narrow"/>
    </font>
    <font>
      <sz val="11"/>
      <color rgb="FF008000"/>
      <name val="Aptos Narrow"/>
    </font>
    <font>
      <i/>
      <sz val="11"/>
      <color theme="1"/>
      <name val="Aptos Narrow"/>
    </font>
    <font>
      <b/>
      <sz val="14"/>
      <color rgb="FF1F3764"/>
      <name val="Calibri"/>
      <family val="2"/>
    </font>
    <font>
      <b/>
      <sz val="10"/>
      <color rgb="FFFFFFFF"/>
      <name val="Calibri"/>
      <family val="2"/>
    </font>
    <font>
      <sz val="10"/>
      <color rgb="FF0000FF"/>
      <name val="Calibri"/>
      <family val="2"/>
    </font>
    <font>
      <sz val="10"/>
      <color rgb="FF007F00"/>
      <name val="Calibri"/>
      <family val="2"/>
    </font>
    <font>
      <b/>
      <sz val="14"/>
      <color rgb="FF1F3864"/>
      <name val="Calibri"/>
      <family val="2"/>
    </font>
    <font>
      <b/>
      <sz val="14"/>
      <color rgb="FF000000"/>
      <name val="Calibri"/>
      <family val="2"/>
    </font>
    <font>
      <b/>
      <sz val="12"/>
      <color rgb="FFC00000"/>
      <name val="Calibri"/>
      <family val="2"/>
    </font>
    <font>
      <i/>
      <sz val="9"/>
      <color rgb="FF666666"/>
      <name val="Calibri"/>
      <family val="2"/>
    </font>
    <font>
      <b/>
      <sz val="11"/>
      <color rgb="FF1F4E78"/>
      <name val="Calibri"/>
      <family val="2"/>
    </font>
    <font>
      <b/>
      <sz val="11"/>
      <color rgb="FF000000"/>
      <name val="Calibri"/>
      <family val="2"/>
    </font>
    <font>
      <b/>
      <sz val="11"/>
      <color rgb="FF008000"/>
      <name val="Calibri"/>
      <family val="2"/>
    </font>
    <font>
      <sz val="11"/>
      <color rgb="FFFF0000"/>
      <name val="Calibri"/>
      <family val="2"/>
    </font>
    <font>
      <b/>
      <sz val="11"/>
      <color rgb="FF0000CC"/>
      <name val="Calibri"/>
      <family val="2"/>
    </font>
    <font>
      <sz val="11"/>
      <color rgb="FF000000"/>
      <name val="Calibri"/>
      <family val="2"/>
    </font>
    <font>
      <b/>
      <sz val="11"/>
      <color rgb="FFFFFFFF"/>
      <name val="Calibri"/>
      <family val="2"/>
    </font>
    <font>
      <b/>
      <sz val="11"/>
      <name val="Calibri"/>
      <family val="2"/>
    </font>
    <font>
      <b/>
      <sz val="11"/>
      <color rgb="FFFF0000"/>
      <name val="Calibri"/>
      <family val="2"/>
    </font>
    <font>
      <b/>
      <sz val="11"/>
      <color rgb="FF999999"/>
      <name val="Calibri"/>
      <family val="2"/>
    </font>
    <font>
      <b/>
      <i/>
      <sz val="11"/>
      <color rgb="FF385723"/>
      <name val="Calibri"/>
      <family val="2"/>
    </font>
    <font>
      <sz val="11"/>
      <color rgb="FF0000FF"/>
      <name val="Calibri"/>
      <family val="2"/>
    </font>
    <font>
      <sz val="11"/>
      <name val="Calibri"/>
      <family val="2"/>
    </font>
    <font>
      <sz val="11"/>
      <color rgb="FFC00000"/>
      <name val="Calibri"/>
      <family val="2"/>
    </font>
    <font>
      <sz val="11"/>
      <color rgb="FF000000"/>
      <name val="Calibri"/>
      <family val="2"/>
    </font>
    <font>
      <b/>
      <sz val="11"/>
      <color rgb="FF000000"/>
      <name val="Calibri"/>
      <family val="2"/>
    </font>
    <font>
      <i/>
      <sz val="11"/>
      <color rgb="FF000000"/>
      <name val="Calibri"/>
      <family val="2"/>
    </font>
    <font>
      <b/>
      <i/>
      <sz val="11"/>
      <color rgb="FF385723"/>
      <name val="Calibri"/>
      <family val="2"/>
    </font>
    <font>
      <b/>
      <sz val="11"/>
      <color rgb="FF000000"/>
      <name val="Calibri"/>
      <family val="2"/>
    </font>
    <font>
      <sz val="11"/>
      <color rgb="FF000000"/>
      <name val="Calibri"/>
      <family val="2"/>
    </font>
    <font>
      <i/>
      <sz val="11"/>
      <color rgb="FF000000"/>
      <name val="Calibri"/>
      <family val="2"/>
    </font>
    <font>
      <b/>
      <sz val="14"/>
      <color rgb="FF000000"/>
      <name val="Calibri"/>
      <family val="2"/>
    </font>
    <font>
      <sz val="11"/>
      <color rgb="FF000000"/>
      <name val="Calibri"/>
      <family val="2"/>
    </font>
    <font>
      <i/>
      <sz val="10"/>
      <color rgb="FF000000"/>
      <name val="Calibri"/>
      <family val="2"/>
    </font>
    <font>
      <b/>
      <sz val="11"/>
      <color rgb="FFFFFFFF"/>
      <name val="Calibri"/>
      <family val="2"/>
    </font>
    <font>
      <sz val="11"/>
      <color rgb="FF007F00"/>
      <name val="Calibri"/>
      <family val="2"/>
    </font>
    <font>
      <sz val="11"/>
      <color rgb="FF0000FF"/>
      <name val="Calibri"/>
      <family val="2"/>
    </font>
    <font>
      <b/>
      <sz val="11"/>
      <color rgb="FF000000"/>
      <name val="Calibri"/>
      <family val="2"/>
    </font>
    <font>
      <sz val="11"/>
      <color rgb="FF000000"/>
      <name val="Calibri"/>
      <family val="2"/>
    </font>
    <font>
      <b/>
      <i/>
      <sz val="11"/>
      <color rgb="FF000000"/>
      <name val="Calibri"/>
      <family val="2"/>
    </font>
    <font>
      <sz val="11"/>
      <color indexed="81"/>
      <name val="Tahoma"/>
      <family val="2"/>
    </font>
    <font>
      <b/>
      <sz val="11"/>
      <color indexed="81"/>
      <name val="Tahoma"/>
      <family val="2"/>
    </font>
    <font>
      <b/>
      <sz val="9"/>
      <color indexed="81"/>
      <name val="Tahoma"/>
      <family val="2"/>
    </font>
    <font>
      <sz val="9"/>
      <color indexed="81"/>
      <name val="Tahoma"/>
      <family val="2"/>
    </font>
  </fonts>
  <fills count="34">
    <fill>
      <patternFill patternType="none"/>
    </fill>
    <fill>
      <patternFill patternType="gray125"/>
    </fill>
    <fill>
      <patternFill patternType="solid">
        <fgColor rgb="FFDDEBF7"/>
        <bgColor rgb="FFDBE9F7"/>
      </patternFill>
    </fill>
    <fill>
      <patternFill patternType="solid">
        <fgColor rgb="FFD0D0D0"/>
        <bgColor rgb="FFD8D8D8"/>
      </patternFill>
    </fill>
    <fill>
      <patternFill patternType="solid">
        <fgColor rgb="FFDBE9F7"/>
        <bgColor rgb="FFDDEBF7"/>
      </patternFill>
    </fill>
    <fill>
      <patternFill patternType="solid">
        <fgColor rgb="FFFAE2D5"/>
        <bgColor rgb="FFFFF2CC"/>
      </patternFill>
    </fill>
    <fill>
      <patternFill patternType="solid">
        <fgColor rgb="FFA6C9EB"/>
        <bgColor rgb="FFBDD7EE"/>
      </patternFill>
    </fill>
    <fill>
      <patternFill patternType="solid">
        <fgColor rgb="FFD8D8D8"/>
        <bgColor rgb="FFD9D9D9"/>
      </patternFill>
    </fill>
    <fill>
      <patternFill patternType="solid">
        <fgColor rgb="FFD9F2D0"/>
        <bgColor rgb="FFDDEBF7"/>
      </patternFill>
    </fill>
    <fill>
      <patternFill patternType="solid">
        <fgColor rgb="FFFFFFCC"/>
        <bgColor rgb="FFFFF2CC"/>
      </patternFill>
    </fill>
    <fill>
      <patternFill patternType="solid">
        <fgColor rgb="FFC6E0B4"/>
        <bgColor rgb="FFB3E5A1"/>
      </patternFill>
    </fill>
    <fill>
      <patternFill patternType="solid">
        <fgColor rgb="FF1F3864"/>
        <bgColor rgb="FF1E3863"/>
      </patternFill>
    </fill>
    <fill>
      <patternFill patternType="solid">
        <fgColor rgb="FFBDD7EE"/>
        <bgColor rgb="FFD0D0D0"/>
      </patternFill>
    </fill>
    <fill>
      <patternFill patternType="solid">
        <fgColor rgb="FFF2F2F2"/>
        <bgColor rgb="FFDDEBF7"/>
      </patternFill>
    </fill>
    <fill>
      <patternFill patternType="solid">
        <fgColor rgb="FFF8CBAD"/>
        <bgColor rgb="FFFFC7CE"/>
      </patternFill>
    </fill>
    <fill>
      <patternFill patternType="solid">
        <fgColor rgb="FFFFE699"/>
        <bgColor rgb="FFFFF2CC"/>
      </patternFill>
    </fill>
    <fill>
      <patternFill patternType="solid">
        <fgColor rgb="FFD9D9D9"/>
        <bgColor rgb="FFD8D8D8"/>
      </patternFill>
    </fill>
    <fill>
      <patternFill patternType="solid">
        <fgColor rgb="FFFFF2CC"/>
        <bgColor rgb="FFFFFFCC"/>
      </patternFill>
    </fill>
    <fill>
      <patternFill patternType="solid">
        <fgColor rgb="FFD9E1F2"/>
        <bgColor rgb="FFDBE9F7"/>
      </patternFill>
    </fill>
    <fill>
      <patternFill patternType="solid">
        <fgColor rgb="FF1F3764"/>
        <bgColor rgb="FF1F3864"/>
      </patternFill>
    </fill>
    <fill>
      <patternFill patternType="solid">
        <fgColor rgb="FFFFFFFF"/>
        <bgColor rgb="FFF2F2F2"/>
      </patternFill>
    </fill>
    <fill>
      <patternFill patternType="none"/>
    </fill>
    <fill>
      <patternFill patternType="solid">
        <fgColor rgb="FFD9E1F2"/>
        <bgColor indexed="64"/>
      </patternFill>
    </fill>
    <fill>
      <patternFill patternType="solid">
        <fgColor rgb="FFFFF7D6"/>
        <bgColor indexed="64"/>
      </patternFill>
    </fill>
    <fill>
      <patternFill patternType="solid">
        <fgColor rgb="FF1F4E78"/>
        <bgColor indexed="64"/>
      </patternFill>
    </fill>
    <fill>
      <patternFill patternType="solid">
        <fgColor rgb="FFFFCC66"/>
        <bgColor indexed="64"/>
      </patternFill>
    </fill>
    <fill>
      <patternFill patternType="solid">
        <fgColor rgb="FF385723"/>
        <bgColor indexed="64"/>
      </patternFill>
    </fill>
    <fill>
      <patternFill patternType="solid">
        <fgColor rgb="FFF2F2F2"/>
        <bgColor indexed="64"/>
      </patternFill>
    </fill>
    <fill>
      <patternFill patternType="solid">
        <fgColor rgb="FFDDEBF7"/>
        <bgColor indexed="64"/>
      </patternFill>
    </fill>
    <fill>
      <patternFill patternType="none"/>
    </fill>
    <fill>
      <patternFill patternType="solid">
        <fgColor rgb="FF1F3864"/>
        <bgColor rgb="FF1F3864"/>
      </patternFill>
    </fill>
    <fill>
      <patternFill patternType="solid">
        <fgColor rgb="FFFFFFCC"/>
        <bgColor rgb="FFFFFFCC"/>
      </patternFill>
    </fill>
    <fill>
      <patternFill patternType="solid">
        <fgColor rgb="FFF2F2F2"/>
        <bgColor rgb="FFF2F2F2"/>
      </patternFill>
    </fill>
    <fill>
      <patternFill patternType="solid">
        <fgColor rgb="FFFFFFFF"/>
        <bgColor rgb="FFFFFFFF"/>
      </patternFill>
    </fill>
  </fills>
  <borders count="22">
    <border>
      <left/>
      <right/>
      <top/>
      <bottom/>
      <diagonal/>
    </border>
    <border>
      <left/>
      <right/>
      <top/>
      <bottom style="thin">
        <color auto="1"/>
      </bottom>
      <diagonal/>
    </border>
    <border>
      <left/>
      <right/>
      <top style="dotted">
        <color rgb="FFC0C0C0"/>
      </top>
      <bottom/>
      <diagonal/>
    </border>
    <border>
      <left/>
      <right/>
      <top style="thin">
        <color auto="1"/>
      </top>
      <bottom/>
      <diagonal/>
    </border>
    <border>
      <left/>
      <right/>
      <top style="thin">
        <color auto="1"/>
      </top>
      <bottom style="thin">
        <color auto="1"/>
      </bottom>
      <diagonal/>
    </border>
    <border>
      <left/>
      <right/>
      <top style="dotted">
        <color rgb="FF969696"/>
      </top>
      <bottom/>
      <diagonal/>
    </border>
    <border>
      <left/>
      <right/>
      <top/>
      <bottom style="medium">
        <color auto="1"/>
      </bottom>
      <diagonal/>
    </border>
    <border>
      <left/>
      <right/>
      <top style="thin">
        <color auto="1"/>
      </top>
      <bottom style="double">
        <color auto="1"/>
      </bottom>
      <diagonal/>
    </border>
    <border>
      <left/>
      <right style="thin">
        <color rgb="FF7F7F7F"/>
      </right>
      <top/>
      <bottom/>
      <diagonal/>
    </border>
    <border>
      <left/>
      <right style="thin">
        <color rgb="FF7F7F7F"/>
      </right>
      <top style="thin">
        <color auto="1"/>
      </top>
      <bottom/>
      <diagonal/>
    </border>
    <border>
      <left/>
      <right style="thin">
        <color rgb="FF7F7F7F"/>
      </right>
      <top style="thin">
        <color auto="1"/>
      </top>
      <bottom style="thin">
        <color auto="1"/>
      </bottom>
      <diagonal/>
    </border>
    <border>
      <left style="thin">
        <color rgb="FFBFBFBF"/>
      </left>
      <right style="thin">
        <color rgb="FFBFBFBF"/>
      </right>
      <top style="thin">
        <color rgb="FFBFBFBF"/>
      </top>
      <bottom style="thin">
        <color rgb="FFBFBFBF"/>
      </bottom>
      <diagonal/>
    </border>
    <border>
      <left/>
      <right/>
      <top style="thin">
        <color rgb="FF1F3764"/>
      </top>
      <bottom/>
      <diagonal/>
    </border>
    <border>
      <left/>
      <right/>
      <top style="thin">
        <color rgb="FF1E3863"/>
      </top>
      <bottom/>
      <diagonal/>
    </border>
    <border>
      <left/>
      <right/>
      <top/>
      <bottom/>
      <diagonal/>
    </border>
    <border>
      <left style="thin">
        <color auto="1"/>
      </left>
      <right style="thin">
        <color auto="1"/>
      </right>
      <top style="thin">
        <color auto="1"/>
      </top>
      <bottom/>
      <diagonal/>
    </border>
    <border>
      <left style="thin">
        <color indexed="64"/>
      </left>
      <right style="thin">
        <color indexed="64"/>
      </right>
      <top/>
      <bottom/>
      <diagonal/>
    </border>
    <border>
      <left style="thin">
        <color auto="1"/>
      </left>
      <right style="thin">
        <color auto="1"/>
      </right>
      <top/>
      <bottom style="thin">
        <color auto="1"/>
      </bottom>
      <diagonal/>
    </border>
    <border>
      <left/>
      <right/>
      <top style="thin">
        <color auto="1"/>
      </top>
      <bottom/>
      <diagonal/>
    </border>
    <border>
      <left/>
      <right/>
      <top/>
      <bottom/>
      <diagonal/>
    </border>
    <border>
      <left/>
      <right/>
      <top style="thin">
        <color rgb="FF000000"/>
      </top>
      <bottom/>
      <diagonal/>
    </border>
    <border>
      <left/>
      <right/>
      <top style="thin">
        <color rgb="FF999999"/>
      </top>
      <bottom/>
      <diagonal/>
    </border>
  </borders>
  <cellStyleXfs count="1">
    <xf numFmtId="0" fontId="0" fillId="0" borderId="0"/>
  </cellStyleXfs>
  <cellXfs count="428">
    <xf numFmtId="0" fontId="0" fillId="0" borderId="0" xfId="0"/>
    <xf numFmtId="0" fontId="76" fillId="29" borderId="19" xfId="0" applyFont="1" applyFill="1" applyBorder="1" applyAlignment="1">
      <alignment vertical="top" wrapText="1"/>
    </xf>
    <xf numFmtId="0" fontId="0" fillId="0" borderId="0" xfId="0"/>
    <xf numFmtId="0" fontId="75" fillId="29" borderId="19" xfId="0" applyFont="1" applyFill="1" applyBorder="1" applyAlignment="1">
      <alignment vertical="top" wrapText="1"/>
    </xf>
    <xf numFmtId="0" fontId="15" fillId="0" borderId="0" xfId="0" applyFont="1" applyAlignment="1">
      <alignment vertical="top" wrapText="1"/>
    </xf>
    <xf numFmtId="0" fontId="6" fillId="0" borderId="0" xfId="0" applyFont="1" applyAlignment="1">
      <alignment vertical="top" wrapText="1"/>
    </xf>
    <xf numFmtId="0" fontId="2" fillId="0" borderId="0" xfId="0" applyFont="1"/>
    <xf numFmtId="0" fontId="3" fillId="0" borderId="0" xfId="0" applyFont="1"/>
    <xf numFmtId="0" fontId="4" fillId="2" borderId="0" xfId="0" applyFont="1" applyFill="1"/>
    <xf numFmtId="0" fontId="0" fillId="0" borderId="0" xfId="0" applyAlignment="1">
      <alignment vertical="top" wrapText="1"/>
    </xf>
    <xf numFmtId="164" fontId="0" fillId="0" borderId="0" xfId="0" applyNumberFormat="1" applyAlignment="1">
      <alignment vertical="top" wrapText="1"/>
    </xf>
    <xf numFmtId="0" fontId="5" fillId="3" borderId="0" xfId="0" applyFont="1" applyFill="1" applyAlignment="1">
      <alignment horizontal="left"/>
    </xf>
    <xf numFmtId="0" fontId="6" fillId="0" borderId="0" xfId="0" applyFont="1" applyAlignment="1">
      <alignment horizontal="center"/>
    </xf>
    <xf numFmtId="0" fontId="6" fillId="0" borderId="0" xfId="0" applyFont="1"/>
    <xf numFmtId="0" fontId="7" fillId="0" borderId="0" xfId="0" applyFont="1"/>
    <xf numFmtId="165" fontId="6" fillId="0" borderId="0" xfId="0" applyNumberFormat="1" applyFont="1" applyAlignment="1">
      <alignment horizontal="center"/>
    </xf>
    <xf numFmtId="37" fontId="6" fillId="0" borderId="0" xfId="0" applyNumberFormat="1" applyFont="1"/>
    <xf numFmtId="0" fontId="8" fillId="0" borderId="0" xfId="0" applyFont="1" applyAlignment="1">
      <alignment horizontal="left"/>
    </xf>
    <xf numFmtId="0" fontId="8" fillId="4" borderId="0" xfId="0" applyFont="1" applyFill="1" applyAlignment="1">
      <alignment horizontal="center"/>
    </xf>
    <xf numFmtId="0" fontId="9" fillId="4" borderId="0" xfId="0" applyFont="1" applyFill="1" applyAlignment="1">
      <alignment horizontal="center"/>
    </xf>
    <xf numFmtId="0" fontId="9" fillId="5" borderId="0" xfId="0" applyFont="1" applyFill="1" applyAlignment="1">
      <alignment horizontal="center"/>
    </xf>
    <xf numFmtId="0" fontId="8" fillId="0" borderId="0" xfId="0" applyFont="1" applyAlignment="1">
      <alignment horizontal="center"/>
    </xf>
    <xf numFmtId="17" fontId="8" fillId="4" borderId="0" xfId="0" applyNumberFormat="1" applyFont="1" applyFill="1" applyAlignment="1">
      <alignment horizontal="center"/>
    </xf>
    <xf numFmtId="17" fontId="8" fillId="5" borderId="0" xfId="0" applyNumberFormat="1" applyFont="1" applyFill="1" applyAlignment="1">
      <alignment horizontal="center"/>
    </xf>
    <xf numFmtId="0" fontId="8" fillId="0" borderId="1" xfId="0" applyFont="1" applyBorder="1" applyAlignment="1">
      <alignment horizontal="center"/>
    </xf>
    <xf numFmtId="0" fontId="10" fillId="0" borderId="0" xfId="0" applyFont="1" applyAlignment="1">
      <alignment horizontal="left" vertical="center"/>
    </xf>
    <xf numFmtId="0" fontId="10" fillId="0" borderId="0" xfId="0" applyFont="1" applyAlignment="1">
      <alignment horizontal="left"/>
    </xf>
    <xf numFmtId="0" fontId="11" fillId="0" borderId="0" xfId="0" applyFont="1" applyAlignment="1">
      <alignment horizontal="left"/>
    </xf>
    <xf numFmtId="165" fontId="6" fillId="0" borderId="0" xfId="0" applyNumberFormat="1" applyFont="1"/>
    <xf numFmtId="37" fontId="12" fillId="0" borderId="0" xfId="0" applyNumberFormat="1" applyFont="1"/>
    <xf numFmtId="0" fontId="10" fillId="0" borderId="2" xfId="0" applyFont="1" applyBorder="1" applyAlignment="1">
      <alignment horizontal="left"/>
    </xf>
    <xf numFmtId="37" fontId="8" fillId="0" borderId="3" xfId="0" applyNumberFormat="1" applyFont="1" applyBorder="1"/>
    <xf numFmtId="165" fontId="8" fillId="0" borderId="3" xfId="0" applyNumberFormat="1" applyFont="1" applyBorder="1"/>
    <xf numFmtId="0" fontId="10" fillId="6" borderId="2" xfId="0" applyFont="1" applyFill="1" applyBorder="1" applyAlignment="1">
      <alignment horizontal="left"/>
    </xf>
    <xf numFmtId="37" fontId="8" fillId="6" borderId="3" xfId="0" applyNumberFormat="1" applyFont="1" applyFill="1" applyBorder="1"/>
    <xf numFmtId="165" fontId="8" fillId="6" borderId="3" xfId="0" applyNumberFormat="1" applyFont="1" applyFill="1" applyBorder="1"/>
    <xf numFmtId="37" fontId="8" fillId="0" borderId="4" xfId="0" applyNumberFormat="1" applyFont="1" applyBorder="1"/>
    <xf numFmtId="165" fontId="8" fillId="0" borderId="4" xfId="0" applyNumberFormat="1" applyFont="1" applyBorder="1"/>
    <xf numFmtId="0" fontId="13" fillId="0" borderId="0" xfId="0" applyFont="1" applyAlignment="1">
      <alignment horizontal="left" vertical="center"/>
    </xf>
    <xf numFmtId="165" fontId="14" fillId="0" borderId="0" xfId="0" applyNumberFormat="1" applyFont="1"/>
    <xf numFmtId="37" fontId="14" fillId="0" borderId="0" xfId="0" applyNumberFormat="1" applyFont="1"/>
    <xf numFmtId="0" fontId="14" fillId="0" borderId="0" xfId="0" applyFont="1"/>
    <xf numFmtId="0" fontId="10" fillId="7" borderId="2" xfId="0" applyFont="1" applyFill="1" applyBorder="1" applyAlignment="1">
      <alignment horizontal="left"/>
    </xf>
    <xf numFmtId="37" fontId="8" fillId="7" borderId="3" xfId="0" applyNumberFormat="1" applyFont="1" applyFill="1" applyBorder="1"/>
    <xf numFmtId="165" fontId="8" fillId="7" borderId="3" xfId="0" applyNumberFormat="1" applyFont="1" applyFill="1" applyBorder="1"/>
    <xf numFmtId="0" fontId="10" fillId="0" borderId="5" xfId="0" applyFont="1" applyBorder="1" applyAlignment="1">
      <alignment horizontal="left" vertical="center"/>
    </xf>
    <xf numFmtId="0" fontId="6" fillId="0" borderId="6" xfId="0" applyFont="1" applyBorder="1"/>
    <xf numFmtId="166" fontId="14" fillId="0" borderId="6" xfId="0" applyNumberFormat="1" applyFont="1" applyBorder="1"/>
    <xf numFmtId="166" fontId="15" fillId="0" borderId="6" xfId="0" applyNumberFormat="1" applyFont="1" applyBorder="1" applyAlignment="1">
      <alignment horizontal="right"/>
    </xf>
    <xf numFmtId="165" fontId="14" fillId="0" borderId="6" xfId="0" applyNumberFormat="1" applyFont="1" applyBorder="1"/>
    <xf numFmtId="37" fontId="15" fillId="0" borderId="6" xfId="0" applyNumberFormat="1" applyFont="1" applyBorder="1" applyAlignment="1">
      <alignment horizontal="right"/>
    </xf>
    <xf numFmtId="0" fontId="15" fillId="0" borderId="0" xfId="0" applyFont="1" applyAlignment="1">
      <alignment horizontal="right"/>
    </xf>
    <xf numFmtId="37" fontId="15" fillId="0" borderId="0" xfId="0" applyNumberFormat="1" applyFont="1" applyAlignment="1">
      <alignment horizontal="right"/>
    </xf>
    <xf numFmtId="0" fontId="6" fillId="0" borderId="0" xfId="0" applyFont="1" applyAlignment="1">
      <alignment horizontal="left"/>
    </xf>
    <xf numFmtId="165" fontId="6" fillId="0" borderId="0" xfId="0" applyNumberFormat="1" applyFont="1" applyAlignment="1">
      <alignment horizontal="left"/>
    </xf>
    <xf numFmtId="37" fontId="6" fillId="0" borderId="1" xfId="0" applyNumberFormat="1" applyFont="1" applyBorder="1"/>
    <xf numFmtId="0" fontId="8" fillId="0" borderId="0" xfId="0" applyFont="1"/>
    <xf numFmtId="37" fontId="6" fillId="0" borderId="4" xfId="0" applyNumberFormat="1" applyFont="1" applyBorder="1"/>
    <xf numFmtId="0" fontId="16" fillId="3" borderId="0" xfId="0" applyFont="1" applyFill="1" applyAlignment="1">
      <alignment horizontal="left"/>
    </xf>
    <xf numFmtId="9" fontId="17" fillId="0" borderId="0" xfId="0" applyNumberFormat="1" applyFont="1" applyAlignment="1">
      <alignment horizontal="center"/>
    </xf>
    <xf numFmtId="165" fontId="17" fillId="0" borderId="0" xfId="0" applyNumberFormat="1" applyFont="1"/>
    <xf numFmtId="0" fontId="18" fillId="8" borderId="0" xfId="0" applyFont="1" applyFill="1"/>
    <xf numFmtId="0" fontId="18" fillId="8" borderId="0" xfId="0" applyFont="1" applyFill="1" applyAlignment="1">
      <alignment horizontal="center"/>
    </xf>
    <xf numFmtId="37" fontId="17" fillId="9" borderId="0" xfId="0" applyNumberFormat="1" applyFont="1" applyFill="1"/>
    <xf numFmtId="0" fontId="17" fillId="8" borderId="0" xfId="0" applyFont="1" applyFill="1"/>
    <xf numFmtId="167" fontId="17" fillId="8" borderId="0" xfId="0" applyNumberFormat="1" applyFont="1" applyFill="1"/>
    <xf numFmtId="165" fontId="17" fillId="8" borderId="0" xfId="0" applyNumberFormat="1" applyFont="1" applyFill="1" applyAlignment="1">
      <alignment horizontal="center"/>
    </xf>
    <xf numFmtId="37" fontId="17" fillId="0" borderId="0" xfId="0" applyNumberFormat="1" applyFont="1"/>
    <xf numFmtId="37" fontId="19" fillId="9" borderId="0" xfId="0" applyNumberFormat="1" applyFont="1" applyFill="1"/>
    <xf numFmtId="37" fontId="20" fillId="9" borderId="0" xfId="0" applyNumberFormat="1" applyFont="1" applyFill="1"/>
    <xf numFmtId="37" fontId="17" fillId="7" borderId="0" xfId="0" applyNumberFormat="1" applyFont="1" applyFill="1"/>
    <xf numFmtId="37" fontId="17" fillId="4" borderId="0" xfId="0" applyNumberFormat="1" applyFont="1" applyFill="1"/>
    <xf numFmtId="37" fontId="8" fillId="0" borderId="0" xfId="0" applyNumberFormat="1" applyFont="1"/>
    <xf numFmtId="0" fontId="10" fillId="0" borderId="5" xfId="0" applyFont="1" applyBorder="1" applyAlignment="1">
      <alignment horizontal="left"/>
    </xf>
    <xf numFmtId="37" fontId="19" fillId="0" borderId="0" xfId="0" applyNumberFormat="1" applyFont="1"/>
    <xf numFmtId="37" fontId="8" fillId="0" borderId="7" xfId="0" applyNumberFormat="1" applyFont="1" applyBorder="1"/>
    <xf numFmtId="165" fontId="8" fillId="0" borderId="7" xfId="0" applyNumberFormat="1" applyFont="1" applyBorder="1"/>
    <xf numFmtId="166" fontId="6" fillId="0" borderId="0" xfId="0" applyNumberFormat="1" applyFont="1"/>
    <xf numFmtId="0" fontId="17" fillId="0" borderId="0" xfId="0" applyFont="1"/>
    <xf numFmtId="37" fontId="19" fillId="4" borderId="0" xfId="0" applyNumberFormat="1" applyFont="1" applyFill="1"/>
    <xf numFmtId="0" fontId="11" fillId="10" borderId="0" xfId="0" applyFont="1" applyFill="1" applyAlignment="1">
      <alignment horizontal="left"/>
    </xf>
    <xf numFmtId="0" fontId="5" fillId="0" borderId="0" xfId="0" applyFont="1"/>
    <xf numFmtId="0" fontId="21" fillId="0" borderId="0" xfId="0" applyFont="1"/>
    <xf numFmtId="0" fontId="22" fillId="0" borderId="0" xfId="0" applyFont="1"/>
    <xf numFmtId="0" fontId="23" fillId="11" borderId="0" xfId="0" applyFont="1" applyFill="1" applyAlignment="1">
      <alignment horizontal="center"/>
    </xf>
    <xf numFmtId="17" fontId="23" fillId="11" borderId="0" xfId="0" applyNumberFormat="1" applyFont="1" applyFill="1" applyAlignment="1">
      <alignment horizontal="center"/>
    </xf>
    <xf numFmtId="17" fontId="23" fillId="11" borderId="8" xfId="0" applyNumberFormat="1" applyFont="1" applyFill="1" applyBorder="1" applyAlignment="1">
      <alignment horizontal="center"/>
    </xf>
    <xf numFmtId="0" fontId="8" fillId="12" borderId="0" xfId="0" applyFont="1" applyFill="1"/>
    <xf numFmtId="0" fontId="24" fillId="12" borderId="0" xfId="0" applyFont="1" applyFill="1"/>
    <xf numFmtId="0" fontId="24" fillId="12" borderId="8" xfId="0" applyFont="1" applyFill="1" applyBorder="1"/>
    <xf numFmtId="168" fontId="0" fillId="0" borderId="0" xfId="0" applyNumberFormat="1"/>
    <xf numFmtId="168" fontId="0" fillId="0" borderId="8" xfId="0" applyNumberFormat="1" applyBorder="1"/>
    <xf numFmtId="168" fontId="0" fillId="13" borderId="0" xfId="0" applyNumberFormat="1" applyFill="1"/>
    <xf numFmtId="169" fontId="0" fillId="0" borderId="0" xfId="0" applyNumberFormat="1"/>
    <xf numFmtId="169" fontId="0" fillId="0" borderId="8" xfId="0" applyNumberFormat="1" applyBorder="1"/>
    <xf numFmtId="169" fontId="0" fillId="13" borderId="0" xfId="0" applyNumberFormat="1" applyFill="1"/>
    <xf numFmtId="0" fontId="8" fillId="0" borderId="3" xfId="0" applyFont="1" applyBorder="1"/>
    <xf numFmtId="168" fontId="24" fillId="0" borderId="3" xfId="0" applyNumberFormat="1" applyFont="1" applyBorder="1"/>
    <xf numFmtId="168" fontId="24" fillId="0" borderId="9" xfId="0" applyNumberFormat="1" applyFont="1" applyBorder="1"/>
    <xf numFmtId="168" fontId="24" fillId="13" borderId="3" xfId="0" applyNumberFormat="1" applyFont="1" applyFill="1" applyBorder="1"/>
    <xf numFmtId="0" fontId="8" fillId="0" borderId="4" xfId="0" applyFont="1" applyBorder="1"/>
    <xf numFmtId="169" fontId="24" fillId="0" borderId="4" xfId="0" applyNumberFormat="1" applyFont="1" applyBorder="1"/>
    <xf numFmtId="169" fontId="24" fillId="0" borderId="10" xfId="0" applyNumberFormat="1" applyFont="1" applyBorder="1"/>
    <xf numFmtId="169" fontId="24" fillId="13" borderId="4" xfId="0" applyNumberFormat="1" applyFont="1" applyFill="1" applyBorder="1"/>
    <xf numFmtId="0" fontId="0" fillId="0" borderId="8" xfId="0" applyBorder="1"/>
    <xf numFmtId="0" fontId="0" fillId="13" borderId="0" xfId="0" applyFill="1"/>
    <xf numFmtId="0" fontId="8" fillId="10" borderId="0" xfId="0" applyFont="1" applyFill="1"/>
    <xf numFmtId="0" fontId="24" fillId="10" borderId="0" xfId="0" applyFont="1" applyFill="1"/>
    <xf numFmtId="0" fontId="24" fillId="10" borderId="8" xfId="0" applyFont="1" applyFill="1" applyBorder="1"/>
    <xf numFmtId="0" fontId="8" fillId="14" borderId="0" xfId="0" applyFont="1" applyFill="1"/>
    <xf numFmtId="0" fontId="24" fillId="14" borderId="0" xfId="0" applyFont="1" applyFill="1"/>
    <xf numFmtId="0" fontId="24" fillId="14" borderId="8" xfId="0" applyFont="1" applyFill="1" applyBorder="1"/>
    <xf numFmtId="0" fontId="15" fillId="0" borderId="0" xfId="0" applyFont="1"/>
    <xf numFmtId="170" fontId="25" fillId="0" borderId="0" xfId="0" applyNumberFormat="1" applyFont="1"/>
    <xf numFmtId="170" fontId="25" fillId="0" borderId="8" xfId="0" applyNumberFormat="1" applyFont="1" applyBorder="1"/>
    <xf numFmtId="170" fontId="25" fillId="13" borderId="0" xfId="0" applyNumberFormat="1" applyFont="1" applyFill="1"/>
    <xf numFmtId="0" fontId="6" fillId="0" borderId="3" xfId="0" applyFont="1" applyBorder="1"/>
    <xf numFmtId="169" fontId="0" fillId="0" borderId="3" xfId="0" applyNumberFormat="1" applyBorder="1"/>
    <xf numFmtId="169" fontId="0" fillId="0" borderId="9" xfId="0" applyNumberFormat="1" applyBorder="1"/>
    <xf numFmtId="169" fontId="0" fillId="13" borderId="3" xfId="0" applyNumberFormat="1" applyFill="1" applyBorder="1"/>
    <xf numFmtId="0" fontId="26" fillId="15" borderId="0" xfId="0" applyFont="1" applyFill="1"/>
    <xf numFmtId="0" fontId="24" fillId="15" borderId="0" xfId="0" applyFont="1" applyFill="1"/>
    <xf numFmtId="0" fontId="24" fillId="15" borderId="8" xfId="0" applyFont="1" applyFill="1" applyBorder="1"/>
    <xf numFmtId="168" fontId="25" fillId="0" borderId="0" xfId="0" applyNumberFormat="1" applyFont="1"/>
    <xf numFmtId="168" fontId="25" fillId="0" borderId="8" xfId="0" applyNumberFormat="1" applyFont="1" applyBorder="1"/>
    <xf numFmtId="168" fontId="25" fillId="13" borderId="0" xfId="0" applyNumberFormat="1" applyFont="1" applyFill="1"/>
    <xf numFmtId="169" fontId="25" fillId="0" borderId="0" xfId="0" applyNumberFormat="1" applyFont="1"/>
    <xf numFmtId="169" fontId="25" fillId="0" borderId="8" xfId="0" applyNumberFormat="1" applyFont="1" applyBorder="1"/>
    <xf numFmtId="169" fontId="25" fillId="13" borderId="0" xfId="0" applyNumberFormat="1" applyFont="1" applyFill="1"/>
    <xf numFmtId="0" fontId="8" fillId="16" borderId="0" xfId="0" applyFont="1" applyFill="1"/>
    <xf numFmtId="0" fontId="24" fillId="16" borderId="0" xfId="0" applyFont="1" applyFill="1"/>
    <xf numFmtId="0" fontId="24" fillId="16" borderId="8" xfId="0" applyFont="1" applyFill="1" applyBorder="1"/>
    <xf numFmtId="0" fontId="6" fillId="0" borderId="0" xfId="0" applyFont="1" applyAlignment="1">
      <alignment vertical="top" wrapText="1"/>
    </xf>
    <xf numFmtId="168" fontId="24" fillId="0" borderId="0" xfId="0" applyNumberFormat="1" applyFont="1"/>
    <xf numFmtId="168" fontId="24" fillId="0" borderId="8" xfId="0" applyNumberFormat="1" applyFont="1" applyBorder="1"/>
    <xf numFmtId="168" fontId="24" fillId="13" borderId="0" xfId="0" applyNumberFormat="1" applyFont="1" applyFill="1"/>
    <xf numFmtId="168" fontId="24" fillId="0" borderId="4" xfId="0" applyNumberFormat="1" applyFont="1" applyBorder="1"/>
    <xf numFmtId="168" fontId="24" fillId="0" borderId="10" xfId="0" applyNumberFormat="1" applyFont="1" applyBorder="1"/>
    <xf numFmtId="168" fontId="24" fillId="13" borderId="4" xfId="0" applyNumberFormat="1" applyFont="1" applyFill="1" applyBorder="1"/>
    <xf numFmtId="171" fontId="25" fillId="0" borderId="0" xfId="0" applyNumberFormat="1" applyFont="1"/>
    <xf numFmtId="171" fontId="25" fillId="0" borderId="8" xfId="0" applyNumberFormat="1" applyFont="1" applyBorder="1"/>
    <xf numFmtId="171" fontId="25" fillId="13" borderId="0" xfId="0" applyNumberFormat="1" applyFont="1" applyFill="1"/>
    <xf numFmtId="0" fontId="4" fillId="0" borderId="0" xfId="0" applyFont="1"/>
    <xf numFmtId="172" fontId="0" fillId="0" borderId="0" xfId="0" applyNumberFormat="1"/>
    <xf numFmtId="166" fontId="27" fillId="17" borderId="0" xfId="0" applyNumberFormat="1" applyFont="1" applyFill="1"/>
    <xf numFmtId="1" fontId="27" fillId="17" borderId="0" xfId="0" applyNumberFormat="1" applyFont="1" applyFill="1"/>
    <xf numFmtId="165" fontId="27" fillId="17" borderId="0" xfId="0" applyNumberFormat="1" applyFont="1" applyFill="1"/>
    <xf numFmtId="49" fontId="27" fillId="17" borderId="0" xfId="0" applyNumberFormat="1" applyFont="1" applyFill="1"/>
    <xf numFmtId="17" fontId="4" fillId="2" borderId="0" xfId="0" applyNumberFormat="1" applyFont="1" applyFill="1"/>
    <xf numFmtId="166" fontId="0" fillId="0" borderId="0" xfId="0" applyNumberFormat="1"/>
    <xf numFmtId="1" fontId="0" fillId="0" borderId="0" xfId="0" applyNumberFormat="1"/>
    <xf numFmtId="4" fontId="0" fillId="0" borderId="0" xfId="0" applyNumberFormat="1"/>
    <xf numFmtId="0" fontId="4" fillId="2" borderId="0" xfId="0" applyFont="1" applyFill="1" applyAlignment="1">
      <alignment wrapText="1"/>
    </xf>
    <xf numFmtId="17" fontId="0" fillId="0" borderId="0" xfId="0" applyNumberFormat="1"/>
    <xf numFmtId="0" fontId="28" fillId="0" borderId="0" xfId="0" applyFont="1"/>
    <xf numFmtId="0" fontId="23" fillId="11" borderId="0" xfId="0" applyFont="1" applyFill="1" applyAlignment="1">
      <alignment vertical="center"/>
    </xf>
    <xf numFmtId="0" fontId="23" fillId="11" borderId="0" xfId="0" applyFont="1" applyFill="1" applyAlignment="1">
      <alignment horizontal="right" vertical="center"/>
    </xf>
    <xf numFmtId="0" fontId="23" fillId="11" borderId="0" xfId="0" applyFont="1" applyFill="1"/>
    <xf numFmtId="173" fontId="29" fillId="9" borderId="0" xfId="0" applyNumberFormat="1" applyFont="1" applyFill="1"/>
    <xf numFmtId="174" fontId="29" fillId="9" borderId="0" xfId="0" applyNumberFormat="1" applyFont="1" applyFill="1"/>
    <xf numFmtId="165" fontId="30" fillId="0" borderId="0" xfId="0" applyNumberFormat="1" applyFont="1"/>
    <xf numFmtId="165" fontId="29" fillId="9" borderId="0" xfId="0" applyNumberFormat="1" applyFont="1" applyFill="1"/>
    <xf numFmtId="17" fontId="30" fillId="0" borderId="0" xfId="0" applyNumberFormat="1" applyFont="1"/>
    <xf numFmtId="1" fontId="30" fillId="0" borderId="0" xfId="0" applyNumberFormat="1" applyFont="1"/>
    <xf numFmtId="1" fontId="29" fillId="9" borderId="0" xfId="0" applyNumberFormat="1" applyFont="1" applyFill="1"/>
    <xf numFmtId="0" fontId="31" fillId="0" borderId="0" xfId="0" applyFont="1"/>
    <xf numFmtId="4" fontId="29" fillId="9" borderId="0" xfId="0" applyNumberFormat="1" applyFont="1" applyFill="1"/>
    <xf numFmtId="9" fontId="29" fillId="9" borderId="0" xfId="0" applyNumberFormat="1" applyFont="1" applyFill="1"/>
    <xf numFmtId="1" fontId="29" fillId="0" borderId="0" xfId="0" applyNumberFormat="1" applyFont="1"/>
    <xf numFmtId="1" fontId="29" fillId="9" borderId="0" xfId="0" applyNumberFormat="1" applyFont="1" applyFill="1" applyAlignment="1">
      <alignment horizontal="right"/>
    </xf>
    <xf numFmtId="1" fontId="30" fillId="9" borderId="0" xfId="0" applyNumberFormat="1" applyFont="1" applyFill="1"/>
    <xf numFmtId="0" fontId="23" fillId="11" borderId="0" xfId="0" applyFont="1" applyFill="1" applyAlignment="1">
      <alignment horizontal="left"/>
    </xf>
    <xf numFmtId="168" fontId="0" fillId="0" borderId="0" xfId="0" applyNumberFormat="1" applyAlignment="1">
      <alignment horizontal="right"/>
    </xf>
    <xf numFmtId="173" fontId="24" fillId="13" borderId="0" xfId="0" applyNumberFormat="1" applyFont="1" applyFill="1" applyAlignment="1">
      <alignment horizontal="right"/>
    </xf>
    <xf numFmtId="167" fontId="0" fillId="0" borderId="0" xfId="0" applyNumberFormat="1" applyAlignment="1">
      <alignment horizontal="right"/>
    </xf>
    <xf numFmtId="167" fontId="24" fillId="13" borderId="0" xfId="0" applyNumberFormat="1" applyFont="1" applyFill="1" applyAlignment="1">
      <alignment horizontal="right"/>
    </xf>
    <xf numFmtId="0" fontId="24" fillId="0" borderId="7" xfId="0" applyFont="1" applyBorder="1"/>
    <xf numFmtId="167" fontId="24" fillId="0" borderId="7" xfId="0" applyNumberFormat="1" applyFont="1" applyBorder="1" applyAlignment="1">
      <alignment horizontal="right"/>
    </xf>
    <xf numFmtId="167" fontId="24" fillId="13" borderId="7" xfId="0" applyNumberFormat="1" applyFont="1" applyFill="1" applyBorder="1" applyAlignment="1">
      <alignment horizontal="right"/>
    </xf>
    <xf numFmtId="0" fontId="32" fillId="0" borderId="0" xfId="0" applyFont="1"/>
    <xf numFmtId="168" fontId="32" fillId="0" borderId="0" xfId="0" applyNumberFormat="1" applyFont="1" applyAlignment="1">
      <alignment horizontal="right"/>
    </xf>
    <xf numFmtId="170" fontId="24" fillId="13" borderId="0" xfId="0" applyNumberFormat="1" applyFont="1" applyFill="1" applyAlignment="1">
      <alignment horizontal="right"/>
    </xf>
    <xf numFmtId="168" fontId="30" fillId="0" borderId="0" xfId="0" applyNumberFormat="1" applyFont="1" applyAlignment="1">
      <alignment horizontal="right"/>
    </xf>
    <xf numFmtId="3" fontId="24" fillId="13" borderId="0" xfId="0" applyNumberFormat="1" applyFont="1" applyFill="1" applyAlignment="1">
      <alignment horizontal="right"/>
    </xf>
    <xf numFmtId="0" fontId="24" fillId="18" borderId="7" xfId="0" applyFont="1" applyFill="1" applyBorder="1"/>
    <xf numFmtId="167" fontId="24" fillId="18" borderId="7" xfId="0" applyNumberFormat="1" applyFont="1" applyFill="1" applyBorder="1" applyAlignment="1">
      <alignment horizontal="right"/>
    </xf>
    <xf numFmtId="0" fontId="33" fillId="0" borderId="0" xfId="0" applyFont="1"/>
    <xf numFmtId="0" fontId="34" fillId="0" borderId="0" xfId="0" applyFont="1"/>
    <xf numFmtId="0" fontId="35" fillId="0" borderId="0" xfId="0" applyFont="1"/>
    <xf numFmtId="0" fontId="36" fillId="11" borderId="0" xfId="0" applyFont="1" applyFill="1" applyAlignment="1">
      <alignment vertical="center"/>
    </xf>
    <xf numFmtId="0" fontId="36" fillId="11" borderId="0" xfId="0" applyFont="1" applyFill="1" applyAlignment="1">
      <alignment horizontal="right" vertical="center"/>
    </xf>
    <xf numFmtId="0" fontId="36" fillId="11" borderId="0" xfId="0" applyFont="1" applyFill="1"/>
    <xf numFmtId="0" fontId="37" fillId="0" borderId="0" xfId="0" applyFont="1"/>
    <xf numFmtId="0" fontId="37" fillId="0" borderId="1" xfId="0" applyFont="1" applyBorder="1" applyAlignment="1">
      <alignment horizontal="center"/>
    </xf>
    <xf numFmtId="174" fontId="34" fillId="0" borderId="0" xfId="0" applyNumberFormat="1" applyFont="1"/>
    <xf numFmtId="174" fontId="38" fillId="9" borderId="0" xfId="0" applyNumberFormat="1" applyFont="1" applyFill="1"/>
    <xf numFmtId="165" fontId="38" fillId="9" borderId="0" xfId="0" applyNumberFormat="1" applyFont="1" applyFill="1"/>
    <xf numFmtId="165" fontId="38" fillId="9" borderId="0" xfId="0" applyNumberFormat="1" applyFont="1" applyFill="1" applyAlignment="1">
      <alignment horizontal="center"/>
    </xf>
    <xf numFmtId="175" fontId="39" fillId="9" borderId="0" xfId="0" applyNumberFormat="1" applyFont="1" applyFill="1" applyAlignment="1">
      <alignment horizontal="center"/>
    </xf>
    <xf numFmtId="176" fontId="34" fillId="0" borderId="0" xfId="0" applyNumberFormat="1" applyFont="1"/>
    <xf numFmtId="17" fontId="38" fillId="9" borderId="0" xfId="0" applyNumberFormat="1" applyFont="1" applyFill="1"/>
    <xf numFmtId="165" fontId="34" fillId="0" borderId="0" xfId="0" applyNumberFormat="1" applyFont="1" applyAlignment="1">
      <alignment horizontal="center"/>
    </xf>
    <xf numFmtId="1" fontId="38" fillId="9" borderId="0" xfId="0" applyNumberFormat="1" applyFont="1" applyFill="1"/>
    <xf numFmtId="0" fontId="34" fillId="0" borderId="0" xfId="0" applyFont="1" applyAlignment="1">
      <alignment horizontal="center"/>
    </xf>
    <xf numFmtId="165" fontId="37" fillId="0" borderId="0" xfId="0" applyNumberFormat="1" applyFont="1" applyAlignment="1">
      <alignment horizontal="center"/>
    </xf>
    <xf numFmtId="177" fontId="37" fillId="0" borderId="0" xfId="0" applyNumberFormat="1" applyFont="1" applyAlignment="1">
      <alignment horizontal="center"/>
    </xf>
    <xf numFmtId="176" fontId="37" fillId="0" borderId="0" xfId="0" applyNumberFormat="1" applyFont="1"/>
    <xf numFmtId="0" fontId="40" fillId="0" borderId="0" xfId="0" applyFont="1"/>
    <xf numFmtId="178" fontId="38" fillId="9" borderId="0" xfId="0" applyNumberFormat="1" applyFont="1" applyFill="1"/>
    <xf numFmtId="0" fontId="41" fillId="18" borderId="11" xfId="0" applyFont="1" applyFill="1" applyBorder="1"/>
    <xf numFmtId="1" fontId="41" fillId="18" borderId="11" xfId="0" applyNumberFormat="1" applyFont="1" applyFill="1" applyBorder="1" applyAlignment="1">
      <alignment horizontal="center"/>
    </xf>
    <xf numFmtId="0" fontId="34" fillId="0" borderId="11" xfId="0" applyFont="1" applyBorder="1"/>
    <xf numFmtId="168" fontId="38" fillId="9" borderId="11" xfId="0" applyNumberFormat="1" applyFont="1" applyFill="1" applyBorder="1" applyAlignment="1">
      <alignment horizontal="center"/>
    </xf>
    <xf numFmtId="0" fontId="37" fillId="0" borderId="11" xfId="0" applyFont="1" applyBorder="1"/>
    <xf numFmtId="168" fontId="41" fillId="0" borderId="11" xfId="0" applyNumberFormat="1" applyFont="1" applyBorder="1" applyAlignment="1">
      <alignment horizontal="center"/>
    </xf>
    <xf numFmtId="1" fontId="42" fillId="18" borderId="11" xfId="0" applyNumberFormat="1" applyFont="1" applyFill="1" applyBorder="1" applyAlignment="1">
      <alignment horizontal="center"/>
    </xf>
    <xf numFmtId="0" fontId="36" fillId="11" borderId="0" xfId="0" applyFont="1" applyFill="1" applyAlignment="1">
      <alignment horizontal="left"/>
    </xf>
    <xf numFmtId="17" fontId="36" fillId="11" borderId="0" xfId="0" applyNumberFormat="1" applyFont="1" applyFill="1" applyAlignment="1">
      <alignment horizontal="center"/>
    </xf>
    <xf numFmtId="0" fontId="36" fillId="11" borderId="0" xfId="0" applyFont="1" applyFill="1" applyAlignment="1">
      <alignment horizontal="center"/>
    </xf>
    <xf numFmtId="168" fontId="43" fillId="0" borderId="0" xfId="0" applyNumberFormat="1" applyFont="1"/>
    <xf numFmtId="168" fontId="37" fillId="13" borderId="0" xfId="0" applyNumberFormat="1" applyFont="1" applyFill="1"/>
    <xf numFmtId="179" fontId="43" fillId="0" borderId="0" xfId="0" applyNumberFormat="1" applyFont="1"/>
    <xf numFmtId="179" fontId="37" fillId="13" borderId="0" xfId="0" applyNumberFormat="1" applyFont="1" applyFill="1"/>
    <xf numFmtId="1" fontId="34" fillId="0" borderId="0" xfId="0" applyNumberFormat="1" applyFont="1" applyAlignment="1">
      <alignment horizontal="right"/>
    </xf>
    <xf numFmtId="0" fontId="37" fillId="13" borderId="0" xfId="0" applyFont="1" applyFill="1" applyAlignment="1">
      <alignment horizontal="right"/>
    </xf>
    <xf numFmtId="168" fontId="34" fillId="0" borderId="0" xfId="0" applyNumberFormat="1" applyFont="1" applyAlignment="1">
      <alignment horizontal="right"/>
    </xf>
    <xf numFmtId="170" fontId="37" fillId="13" borderId="0" xfId="0" applyNumberFormat="1" applyFont="1" applyFill="1" applyAlignment="1">
      <alignment horizontal="right"/>
    </xf>
    <xf numFmtId="167" fontId="34" fillId="0" borderId="0" xfId="0" applyNumberFormat="1" applyFont="1" applyAlignment="1">
      <alignment horizontal="right"/>
    </xf>
    <xf numFmtId="167" fontId="37" fillId="13" borderId="0" xfId="0" applyNumberFormat="1" applyFont="1" applyFill="1" applyAlignment="1">
      <alignment horizontal="right"/>
    </xf>
    <xf numFmtId="165" fontId="38" fillId="9" borderId="0" xfId="0" applyNumberFormat="1" applyFont="1" applyFill="1" applyAlignment="1">
      <alignment horizontal="right"/>
    </xf>
    <xf numFmtId="165" fontId="37" fillId="13" borderId="0" xfId="0" applyNumberFormat="1" applyFont="1" applyFill="1" applyAlignment="1">
      <alignment horizontal="right"/>
    </xf>
    <xf numFmtId="0" fontId="37" fillId="0" borderId="7" xfId="0" applyFont="1" applyBorder="1"/>
    <xf numFmtId="167" fontId="37" fillId="0" borderId="7" xfId="0" applyNumberFormat="1" applyFont="1" applyBorder="1" applyAlignment="1">
      <alignment horizontal="right"/>
    </xf>
    <xf numFmtId="167" fontId="37" fillId="13" borderId="7" xfId="0" applyNumberFormat="1" applyFont="1" applyFill="1" applyBorder="1" applyAlignment="1">
      <alignment horizontal="right"/>
    </xf>
    <xf numFmtId="0" fontId="34" fillId="0" borderId="0" xfId="0" applyFont="1" applyAlignment="1">
      <alignment horizontal="right"/>
    </xf>
    <xf numFmtId="0" fontId="44" fillId="0" borderId="0" xfId="0" applyFont="1"/>
    <xf numFmtId="0" fontId="37" fillId="18" borderId="7" xfId="0" applyFont="1" applyFill="1" applyBorder="1"/>
    <xf numFmtId="167" fontId="37" fillId="18" borderId="7" xfId="0" applyNumberFormat="1" applyFont="1" applyFill="1" applyBorder="1" applyAlignment="1">
      <alignment horizontal="right"/>
    </xf>
    <xf numFmtId="0" fontId="45" fillId="0" borderId="0" xfId="0" applyFont="1" applyAlignment="1">
      <alignment vertical="center"/>
    </xf>
    <xf numFmtId="0" fontId="6" fillId="0" borderId="0" xfId="0" applyFont="1" applyAlignment="1">
      <alignment vertical="center"/>
    </xf>
    <xf numFmtId="0" fontId="8" fillId="0" borderId="0" xfId="0" applyFont="1" applyAlignment="1">
      <alignment vertical="top"/>
    </xf>
    <xf numFmtId="0" fontId="46" fillId="19" borderId="0" xfId="0" applyFont="1" applyFill="1" applyAlignment="1">
      <alignment vertical="center" wrapText="1"/>
    </xf>
    <xf numFmtId="167" fontId="47" fillId="9" borderId="0" xfId="0" applyNumberFormat="1" applyFont="1" applyFill="1" applyAlignment="1">
      <alignment horizontal="right" vertical="center"/>
    </xf>
    <xf numFmtId="9" fontId="47" fillId="9" borderId="0" xfId="0" applyNumberFormat="1" applyFont="1" applyFill="1" applyAlignment="1">
      <alignment horizontal="right" vertical="center"/>
    </xf>
    <xf numFmtId="180" fontId="47" fillId="9" borderId="0" xfId="0" applyNumberFormat="1" applyFont="1" applyFill="1" applyAlignment="1">
      <alignment horizontal="right" vertical="center"/>
    </xf>
    <xf numFmtId="3" fontId="47" fillId="9" borderId="0" xfId="0" applyNumberFormat="1" applyFont="1" applyFill="1" applyAlignment="1">
      <alignment horizontal="right" vertical="center"/>
    </xf>
    <xf numFmtId="17" fontId="47" fillId="9" borderId="0" xfId="0" applyNumberFormat="1" applyFont="1" applyFill="1" applyAlignment="1">
      <alignment horizontal="right" vertical="center"/>
    </xf>
    <xf numFmtId="181" fontId="6" fillId="0" borderId="0" xfId="0" applyNumberFormat="1" applyFont="1" applyAlignment="1">
      <alignment vertical="center"/>
    </xf>
    <xf numFmtId="165" fontId="47" fillId="9" borderId="0" xfId="0" applyNumberFormat="1" applyFont="1" applyFill="1" applyAlignment="1">
      <alignment horizontal="right" vertical="center"/>
    </xf>
    <xf numFmtId="167" fontId="8" fillId="20" borderId="0" xfId="0" applyNumberFormat="1" applyFont="1" applyFill="1" applyAlignment="1">
      <alignment horizontal="right" vertical="center"/>
    </xf>
    <xf numFmtId="0" fontId="11" fillId="0" borderId="0" xfId="0" applyFont="1" applyAlignment="1">
      <alignment vertical="center"/>
    </xf>
    <xf numFmtId="3" fontId="11" fillId="0" borderId="0" xfId="0" applyNumberFormat="1" applyFont="1" applyAlignment="1">
      <alignment horizontal="right" vertical="center"/>
    </xf>
    <xf numFmtId="173" fontId="48" fillId="0" borderId="0" xfId="0" applyNumberFormat="1" applyFont="1" applyAlignment="1">
      <alignment horizontal="right" vertical="center"/>
    </xf>
    <xf numFmtId="9" fontId="48" fillId="0" borderId="0" xfId="0" applyNumberFormat="1" applyFont="1" applyAlignment="1">
      <alignment horizontal="right" vertical="center"/>
    </xf>
    <xf numFmtId="3" fontId="48" fillId="0" borderId="0" xfId="0" applyNumberFormat="1" applyFont="1" applyAlignment="1">
      <alignment horizontal="right" vertical="center"/>
    </xf>
    <xf numFmtId="167" fontId="48" fillId="0" borderId="0" xfId="0" applyNumberFormat="1" applyFont="1" applyAlignment="1">
      <alignment horizontal="right" vertical="center"/>
    </xf>
    <xf numFmtId="3" fontId="8" fillId="0" borderId="0" xfId="0" applyNumberFormat="1" applyFont="1" applyAlignment="1">
      <alignment horizontal="right" vertical="center"/>
    </xf>
    <xf numFmtId="17" fontId="46" fillId="19" borderId="0" xfId="0" applyNumberFormat="1" applyFont="1" applyFill="1" applyAlignment="1">
      <alignment horizontal="right" vertical="center" wrapText="1"/>
    </xf>
    <xf numFmtId="0" fontId="46" fillId="19" borderId="0" xfId="0" applyFont="1" applyFill="1" applyAlignment="1">
      <alignment horizontal="right" vertical="center" wrapText="1"/>
    </xf>
    <xf numFmtId="170" fontId="48" fillId="0" borderId="0" xfId="0" applyNumberFormat="1" applyFont="1" applyAlignment="1">
      <alignment vertical="center"/>
    </xf>
    <xf numFmtId="170" fontId="6" fillId="0" borderId="0" xfId="0" applyNumberFormat="1" applyFont="1" applyAlignment="1">
      <alignment vertical="center"/>
    </xf>
    <xf numFmtId="0" fontId="8" fillId="0" borderId="0" xfId="0" applyFont="1" applyAlignment="1">
      <alignment vertical="center"/>
    </xf>
    <xf numFmtId="170" fontId="8" fillId="0" borderId="0" xfId="0" applyNumberFormat="1" applyFont="1" applyAlignment="1">
      <alignment vertical="center"/>
    </xf>
    <xf numFmtId="168" fontId="6" fillId="0" borderId="0" xfId="0" applyNumberFormat="1" applyFont="1" applyAlignment="1">
      <alignment vertical="center"/>
    </xf>
    <xf numFmtId="171" fontId="6" fillId="0" borderId="0" xfId="0" applyNumberFormat="1" applyFont="1" applyAlignment="1">
      <alignment vertical="center"/>
    </xf>
    <xf numFmtId="167" fontId="6" fillId="0" borderId="0" xfId="0" applyNumberFormat="1" applyFont="1" applyAlignment="1">
      <alignment vertical="center"/>
    </xf>
    <xf numFmtId="0" fontId="6" fillId="0" borderId="0" xfId="0" applyFont="1" applyAlignment="1">
      <alignment horizontal="center" vertical="center"/>
    </xf>
    <xf numFmtId="0" fontId="8" fillId="0" borderId="12" xfId="0" applyFont="1" applyBorder="1" applyAlignment="1">
      <alignment vertical="center"/>
    </xf>
    <xf numFmtId="167" fontId="8" fillId="0" borderId="12" xfId="0" applyNumberFormat="1" applyFont="1" applyBorder="1" applyAlignment="1">
      <alignment vertical="center"/>
    </xf>
    <xf numFmtId="167" fontId="46" fillId="19" borderId="0" xfId="0" applyNumberFormat="1" applyFont="1" applyFill="1" applyAlignment="1">
      <alignment horizontal="right" vertical="center" wrapText="1"/>
    </xf>
    <xf numFmtId="0" fontId="15" fillId="0" borderId="0" xfId="0" applyFont="1" applyAlignment="1">
      <alignment vertical="center"/>
    </xf>
    <xf numFmtId="0" fontId="49" fillId="0" borderId="0" xfId="0" applyFont="1" applyAlignment="1">
      <alignment vertical="center"/>
    </xf>
    <xf numFmtId="0" fontId="46" fillId="11" borderId="0" xfId="0" applyFont="1" applyFill="1" applyAlignment="1">
      <alignment vertical="center"/>
    </xf>
    <xf numFmtId="171" fontId="47" fillId="9" borderId="0" xfId="0" applyNumberFormat="1" applyFont="1" applyFill="1" applyAlignment="1">
      <alignment horizontal="right" vertical="center"/>
    </xf>
    <xf numFmtId="171" fontId="48" fillId="0" borderId="0" xfId="0" applyNumberFormat="1" applyFont="1" applyAlignment="1">
      <alignment horizontal="right" vertical="center"/>
    </xf>
    <xf numFmtId="174" fontId="47" fillId="9" borderId="0" xfId="0" applyNumberFormat="1" applyFont="1" applyFill="1" applyAlignment="1">
      <alignment horizontal="right" vertical="center"/>
    </xf>
    <xf numFmtId="165" fontId="48" fillId="0" borderId="0" xfId="0" applyNumberFormat="1" applyFont="1" applyAlignment="1">
      <alignment horizontal="right" vertical="center"/>
    </xf>
    <xf numFmtId="17" fontId="48" fillId="0" borderId="0" xfId="0" applyNumberFormat="1" applyFont="1" applyAlignment="1">
      <alignment horizontal="right" vertical="center"/>
    </xf>
    <xf numFmtId="17" fontId="46" fillId="11" borderId="0" xfId="0" applyNumberFormat="1" applyFont="1" applyFill="1" applyAlignment="1">
      <alignment horizontal="right" vertical="center"/>
    </xf>
    <xf numFmtId="167" fontId="20" fillId="0" borderId="0" xfId="0" applyNumberFormat="1" applyFont="1" applyAlignment="1">
      <alignment vertical="center"/>
    </xf>
    <xf numFmtId="167" fontId="8" fillId="0" borderId="0" xfId="0" applyNumberFormat="1" applyFont="1" applyAlignment="1">
      <alignment vertical="center"/>
    </xf>
    <xf numFmtId="0" fontId="6" fillId="0" borderId="13" xfId="0" applyFont="1" applyBorder="1" applyAlignment="1">
      <alignment vertical="center"/>
    </xf>
    <xf numFmtId="170" fontId="6" fillId="0" borderId="13" xfId="0" applyNumberFormat="1" applyFont="1" applyBorder="1" applyAlignment="1">
      <alignment vertical="center"/>
    </xf>
    <xf numFmtId="0" fontId="8" fillId="0" borderId="13" xfId="0" applyFont="1" applyBorder="1" applyAlignment="1">
      <alignment vertical="center"/>
    </xf>
    <xf numFmtId="167" fontId="8" fillId="0" borderId="13" xfId="0" applyNumberFormat="1" applyFont="1" applyBorder="1" applyAlignment="1">
      <alignment vertical="center"/>
    </xf>
    <xf numFmtId="167" fontId="20" fillId="20" borderId="0" xfId="0" applyNumberFormat="1" applyFont="1" applyFill="1" applyAlignment="1">
      <alignment vertical="center"/>
    </xf>
    <xf numFmtId="0" fontId="46" fillId="11" borderId="0" xfId="0" applyFont="1" applyFill="1" applyAlignment="1">
      <alignment vertical="center" wrapText="1"/>
    </xf>
    <xf numFmtId="0" fontId="46" fillId="11" borderId="0" xfId="0" applyFont="1" applyFill="1" applyAlignment="1">
      <alignment horizontal="right" vertical="center" wrapText="1"/>
    </xf>
    <xf numFmtId="1" fontId="6" fillId="0" borderId="0" xfId="0" applyNumberFormat="1" applyFont="1" applyAlignment="1">
      <alignment horizontal="right" vertical="center"/>
    </xf>
    <xf numFmtId="0" fontId="6" fillId="0" borderId="0" xfId="0" applyFont="1" applyAlignment="1">
      <alignment horizontal="right" vertical="center"/>
    </xf>
    <xf numFmtId="0" fontId="50" fillId="21" borderId="14" xfId="0" applyFont="1" applyFill="1" applyBorder="1" applyAlignment="1">
      <alignment horizontal="left"/>
    </xf>
    <xf numFmtId="0" fontId="51" fillId="21" borderId="14" xfId="0" applyFont="1" applyFill="1" applyBorder="1" applyAlignment="1">
      <alignment horizontal="left"/>
    </xf>
    <xf numFmtId="0" fontId="52" fillId="21" borderId="14" xfId="0" applyFont="1" applyFill="1" applyBorder="1" applyAlignment="1">
      <alignment horizontal="left"/>
    </xf>
    <xf numFmtId="0" fontId="53" fillId="21" borderId="14" xfId="0" applyFont="1" applyFill="1" applyBorder="1" applyAlignment="1">
      <alignment horizontal="left"/>
    </xf>
    <xf numFmtId="0" fontId="54" fillId="22" borderId="14" xfId="0" applyFont="1" applyFill="1" applyBorder="1"/>
    <xf numFmtId="0" fontId="54" fillId="21" borderId="14" xfId="0" applyFont="1" applyFill="1" applyBorder="1"/>
    <xf numFmtId="165" fontId="55" fillId="23" borderId="15" xfId="0" applyNumberFormat="1" applyFont="1" applyFill="1" applyBorder="1" applyAlignment="1">
      <alignment horizontal="center"/>
    </xf>
    <xf numFmtId="0" fontId="56" fillId="21" borderId="14" xfId="0" applyFont="1" applyFill="1" applyBorder="1" applyAlignment="1">
      <alignment horizontal="left"/>
    </xf>
    <xf numFmtId="165" fontId="55" fillId="23" borderId="16" xfId="0" applyNumberFormat="1" applyFont="1" applyFill="1" applyBorder="1" applyAlignment="1">
      <alignment horizontal="center"/>
    </xf>
    <xf numFmtId="17" fontId="57" fillId="23" borderId="17" xfId="0" applyNumberFormat="1" applyFont="1" applyFill="1" applyBorder="1" applyAlignment="1">
      <alignment horizontal="center"/>
    </xf>
    <xf numFmtId="0" fontId="57" fillId="21" borderId="14" xfId="0" applyFont="1" applyFill="1" applyBorder="1" applyAlignment="1">
      <alignment horizontal="center"/>
    </xf>
    <xf numFmtId="0" fontId="58" fillId="21" borderId="14" xfId="0" applyFont="1" applyFill="1" applyBorder="1" applyAlignment="1">
      <alignment horizontal="left" wrapText="1"/>
    </xf>
    <xf numFmtId="0" fontId="59" fillId="24" borderId="14" xfId="0" applyFont="1" applyFill="1" applyBorder="1" applyAlignment="1">
      <alignment wrapText="1"/>
    </xf>
    <xf numFmtId="0" fontId="59" fillId="24" borderId="14" xfId="0" applyFont="1" applyFill="1" applyBorder="1" applyAlignment="1">
      <alignment horizontal="center" wrapText="1"/>
    </xf>
    <xf numFmtId="49" fontId="59" fillId="24" borderId="14" xfId="0" applyNumberFormat="1" applyFont="1" applyFill="1" applyBorder="1" applyAlignment="1">
      <alignment horizontal="center" wrapText="1"/>
    </xf>
    <xf numFmtId="17" fontId="59" fillId="24" borderId="14" xfId="0" applyNumberFormat="1" applyFont="1" applyFill="1" applyBorder="1" applyAlignment="1">
      <alignment horizontal="center" wrapText="1"/>
    </xf>
    <xf numFmtId="17" fontId="60" fillId="25" borderId="14" xfId="0" applyNumberFormat="1" applyFont="1" applyFill="1" applyBorder="1" applyAlignment="1">
      <alignment horizontal="center" wrapText="1"/>
    </xf>
    <xf numFmtId="17" fontId="59" fillId="21" borderId="14" xfId="0" applyNumberFormat="1" applyFont="1" applyFill="1" applyBorder="1" applyAlignment="1">
      <alignment horizontal="center" wrapText="1"/>
    </xf>
    <xf numFmtId="0" fontId="60" fillId="25" borderId="14" xfId="0" applyFont="1" applyFill="1" applyBorder="1" applyAlignment="1">
      <alignment horizontal="center" wrapText="1"/>
    </xf>
    <xf numFmtId="0" fontId="54" fillId="21" borderId="14" xfId="0" applyFont="1" applyFill="1" applyBorder="1" applyAlignment="1">
      <alignment horizontal="center" wrapText="1"/>
    </xf>
    <xf numFmtId="1" fontId="61" fillId="21" borderId="14" xfId="0" applyNumberFormat="1" applyFont="1" applyFill="1" applyBorder="1" applyAlignment="1">
      <alignment horizontal="center"/>
    </xf>
    <xf numFmtId="0" fontId="62" fillId="21" borderId="14" xfId="0" applyFont="1" applyFill="1" applyBorder="1" applyAlignment="1">
      <alignment horizontal="center"/>
    </xf>
    <xf numFmtId="0" fontId="61" fillId="21" borderId="14" xfId="0" applyFont="1" applyFill="1" applyBorder="1" applyAlignment="1">
      <alignment horizontal="center"/>
    </xf>
    <xf numFmtId="0" fontId="59" fillId="26" borderId="14" xfId="0" applyFont="1" applyFill="1" applyBorder="1"/>
    <xf numFmtId="0" fontId="59" fillId="26" borderId="14" xfId="0" applyFont="1" applyFill="1" applyBorder="1" applyAlignment="1">
      <alignment horizontal="center"/>
    </xf>
    <xf numFmtId="0" fontId="59" fillId="21" borderId="14" xfId="0" applyFont="1" applyFill="1" applyBorder="1"/>
    <xf numFmtId="0" fontId="63" fillId="21" borderId="14" xfId="0" applyFont="1" applyFill="1" applyBorder="1"/>
    <xf numFmtId="0" fontId="64" fillId="23" borderId="14" xfId="0" applyFont="1" applyFill="1" applyBorder="1"/>
    <xf numFmtId="182" fontId="64" fillId="23" borderId="14" xfId="0" applyNumberFormat="1" applyFont="1" applyFill="1" applyBorder="1"/>
    <xf numFmtId="17" fontId="64" fillId="23" borderId="14" xfId="0" applyNumberFormat="1" applyFont="1" applyFill="1" applyBorder="1" applyAlignment="1">
      <alignment horizontal="center"/>
    </xf>
    <xf numFmtId="165" fontId="64" fillId="23" borderId="14" xfId="0" applyNumberFormat="1" applyFont="1" applyFill="1" applyBorder="1" applyAlignment="1">
      <alignment horizontal="center"/>
    </xf>
    <xf numFmtId="17" fontId="65" fillId="23" borderId="14" xfId="0" applyNumberFormat="1" applyFont="1" applyFill="1" applyBorder="1" applyAlignment="1">
      <alignment horizontal="center"/>
    </xf>
    <xf numFmtId="183" fontId="58" fillId="21" borderId="14" xfId="0" applyNumberFormat="1" applyFont="1" applyFill="1" applyBorder="1"/>
    <xf numFmtId="183" fontId="65" fillId="21" borderId="14" xfId="0" applyNumberFormat="1" applyFont="1" applyFill="1" applyBorder="1"/>
    <xf numFmtId="0" fontId="66" fillId="21" borderId="14" xfId="0" applyFont="1" applyFill="1" applyBorder="1"/>
    <xf numFmtId="182" fontId="58" fillId="21" borderId="14" xfId="0" applyNumberFormat="1" applyFont="1" applyFill="1" applyBorder="1"/>
    <xf numFmtId="1" fontId="58" fillId="21" borderId="14" xfId="0" applyNumberFormat="1" applyFont="1" applyFill="1" applyBorder="1" applyAlignment="1">
      <alignment horizontal="center"/>
    </xf>
    <xf numFmtId="0" fontId="63" fillId="21" borderId="14" xfId="0" applyFont="1" applyFill="1" applyBorder="1" applyAlignment="1">
      <alignment horizontal="left"/>
    </xf>
    <xf numFmtId="182" fontId="63" fillId="21" borderId="14" xfId="0" applyNumberFormat="1" applyFont="1" applyFill="1" applyBorder="1"/>
    <xf numFmtId="1" fontId="63" fillId="21" borderId="14" xfId="0" applyNumberFormat="1" applyFont="1" applyFill="1" applyBorder="1" applyAlignment="1">
      <alignment horizontal="center"/>
    </xf>
    <xf numFmtId="165" fontId="63" fillId="21" borderId="14" xfId="0" applyNumberFormat="1" applyFont="1" applyFill="1" applyBorder="1" applyAlignment="1">
      <alignment horizontal="center"/>
    </xf>
    <xf numFmtId="183" fontId="63" fillId="21" borderId="14" xfId="0" applyNumberFormat="1" applyFont="1" applyFill="1" applyBorder="1"/>
    <xf numFmtId="0" fontId="64" fillId="23" borderId="14" xfId="0" applyFont="1" applyFill="1" applyBorder="1" applyAlignment="1">
      <alignment horizontal="left"/>
    </xf>
    <xf numFmtId="0" fontId="64" fillId="27" borderId="14" xfId="0" applyFont="1" applyFill="1" applyBorder="1" applyAlignment="1">
      <alignment horizontal="left"/>
    </xf>
    <xf numFmtId="0" fontId="64" fillId="27" borderId="14" xfId="0" applyFont="1" applyFill="1" applyBorder="1"/>
    <xf numFmtId="182" fontId="64" fillId="27" borderId="14" xfId="0" applyNumberFormat="1" applyFont="1" applyFill="1" applyBorder="1"/>
    <xf numFmtId="17" fontId="64" fillId="27" borderId="14" xfId="0" applyNumberFormat="1" applyFont="1" applyFill="1" applyBorder="1" applyAlignment="1">
      <alignment horizontal="center"/>
    </xf>
    <xf numFmtId="1" fontId="64" fillId="27" borderId="14" xfId="0" applyNumberFormat="1" applyFont="1" applyFill="1" applyBorder="1" applyAlignment="1">
      <alignment horizontal="center"/>
    </xf>
    <xf numFmtId="165" fontId="64" fillId="27" borderId="14" xfId="0" applyNumberFormat="1" applyFont="1" applyFill="1" applyBorder="1" applyAlignment="1">
      <alignment horizontal="center"/>
    </xf>
    <xf numFmtId="0" fontId="67" fillId="21" borderId="14" xfId="0" applyFont="1" applyFill="1" applyBorder="1" applyAlignment="1">
      <alignment horizontal="left"/>
    </xf>
    <xf numFmtId="0" fontId="67" fillId="21" borderId="14" xfId="0" applyFont="1" applyFill="1" applyBorder="1"/>
    <xf numFmtId="182" fontId="67" fillId="21" borderId="14" xfId="0" applyNumberFormat="1" applyFont="1" applyFill="1" applyBorder="1"/>
    <xf numFmtId="1" fontId="67" fillId="21" borderId="14" xfId="0" applyNumberFormat="1" applyFont="1" applyFill="1" applyBorder="1" applyAlignment="1">
      <alignment horizontal="center"/>
    </xf>
    <xf numFmtId="165" fontId="67" fillId="21" borderId="14" xfId="0" applyNumberFormat="1" applyFont="1" applyFill="1" applyBorder="1" applyAlignment="1">
      <alignment horizontal="center"/>
    </xf>
    <xf numFmtId="183" fontId="67" fillId="21" borderId="14" xfId="0" applyNumberFormat="1" applyFont="1" applyFill="1" applyBorder="1"/>
    <xf numFmtId="0" fontId="54" fillId="27" borderId="14" xfId="0" applyFont="1" applyFill="1" applyBorder="1"/>
    <xf numFmtId="182" fontId="54" fillId="27" borderId="14" xfId="0" applyNumberFormat="1" applyFont="1" applyFill="1" applyBorder="1"/>
    <xf numFmtId="1" fontId="54" fillId="27" borderId="14" xfId="0" applyNumberFormat="1" applyFont="1" applyFill="1" applyBorder="1" applyAlignment="1">
      <alignment horizontal="center"/>
    </xf>
    <xf numFmtId="183" fontId="54" fillId="27" borderId="14" xfId="0" applyNumberFormat="1" applyFont="1" applyFill="1" applyBorder="1"/>
    <xf numFmtId="183" fontId="54" fillId="21" borderId="14" xfId="0" applyNumberFormat="1" applyFont="1" applyFill="1" applyBorder="1"/>
    <xf numFmtId="0" fontId="54" fillId="28" borderId="18" xfId="0" applyFont="1" applyFill="1" applyBorder="1"/>
    <xf numFmtId="182" fontId="54" fillId="28" borderId="18" xfId="0" applyNumberFormat="1" applyFont="1" applyFill="1" applyBorder="1"/>
    <xf numFmtId="1" fontId="54" fillId="28" borderId="18" xfId="0" applyNumberFormat="1" applyFont="1" applyFill="1" applyBorder="1" applyAlignment="1">
      <alignment horizontal="center"/>
    </xf>
    <xf numFmtId="183" fontId="54" fillId="28" borderId="18" xfId="0" applyNumberFormat="1" applyFont="1" applyFill="1" applyBorder="1"/>
    <xf numFmtId="182" fontId="54" fillId="21" borderId="14" xfId="0" applyNumberFormat="1" applyFont="1" applyFill="1" applyBorder="1"/>
    <xf numFmtId="1" fontId="54" fillId="21" borderId="14" xfId="0" applyNumberFormat="1" applyFont="1" applyFill="1" applyBorder="1" applyAlignment="1">
      <alignment horizontal="center"/>
    </xf>
    <xf numFmtId="184" fontId="54" fillId="21" borderId="14" xfId="0" applyNumberFormat="1" applyFont="1" applyFill="1" applyBorder="1"/>
    <xf numFmtId="0" fontId="58" fillId="21" borderId="14" xfId="0" applyFont="1" applyFill="1" applyBorder="1" applyAlignment="1">
      <alignment horizontal="center" wrapText="1"/>
    </xf>
    <xf numFmtId="0" fontId="58" fillId="21" borderId="14" xfId="0" applyFont="1" applyFill="1" applyBorder="1" applyAlignment="1">
      <alignment horizontal="left"/>
    </xf>
    <xf numFmtId="0" fontId="58" fillId="21" borderId="14" xfId="0" applyFont="1" applyFill="1" applyBorder="1" applyAlignment="1">
      <alignment horizontal="center"/>
    </xf>
    <xf numFmtId="0" fontId="61" fillId="21" borderId="14" xfId="0" applyFont="1" applyFill="1" applyBorder="1" applyAlignment="1">
      <alignment horizontal="right"/>
    </xf>
    <xf numFmtId="0" fontId="50" fillId="21" borderId="14" xfId="0" applyFont="1" applyFill="1" applyBorder="1"/>
    <xf numFmtId="0" fontId="51" fillId="21" borderId="14" xfId="0" applyFont="1" applyFill="1" applyBorder="1"/>
    <xf numFmtId="0" fontId="52" fillId="21" borderId="14" xfId="0" applyFont="1" applyFill="1" applyBorder="1"/>
    <xf numFmtId="0" fontId="59" fillId="24" borderId="14" xfId="0" applyFont="1" applyFill="1" applyBorder="1"/>
    <xf numFmtId="17" fontId="59" fillId="24" borderId="14" xfId="0" applyNumberFormat="1" applyFont="1" applyFill="1" applyBorder="1" applyAlignment="1">
      <alignment horizontal="center"/>
    </xf>
    <xf numFmtId="17" fontId="68" fillId="25" borderId="14" xfId="0" applyNumberFormat="1" applyFont="1" applyFill="1" applyBorder="1" applyAlignment="1">
      <alignment horizontal="center"/>
    </xf>
    <xf numFmtId="0" fontId="54" fillId="25" borderId="14" xfId="0" applyFont="1" applyFill="1" applyBorder="1" applyAlignment="1">
      <alignment horizontal="center"/>
    </xf>
    <xf numFmtId="184" fontId="58" fillId="21" borderId="14" xfId="0" applyNumberFormat="1" applyFont="1" applyFill="1" applyBorder="1"/>
    <xf numFmtId="184" fontId="54" fillId="27" borderId="14" xfId="0" applyNumberFormat="1" applyFont="1" applyFill="1" applyBorder="1"/>
    <xf numFmtId="0" fontId="54" fillId="28" borderId="14" xfId="0" applyFont="1" applyFill="1" applyBorder="1"/>
    <xf numFmtId="184" fontId="54" fillId="28" borderId="14" xfId="0" applyNumberFormat="1" applyFont="1" applyFill="1" applyBorder="1"/>
    <xf numFmtId="0" fontId="69" fillId="21" borderId="14" xfId="0" applyFont="1" applyFill="1" applyBorder="1"/>
    <xf numFmtId="185" fontId="58" fillId="21" borderId="14" xfId="0" applyNumberFormat="1" applyFont="1" applyFill="1" applyBorder="1"/>
    <xf numFmtId="185" fontId="54" fillId="21" borderId="14" xfId="0" applyNumberFormat="1" applyFont="1" applyFill="1" applyBorder="1"/>
    <xf numFmtId="0" fontId="70" fillId="21" borderId="14" xfId="0" applyFont="1" applyFill="1" applyBorder="1"/>
    <xf numFmtId="0" fontId="71" fillId="25" borderId="14" xfId="0" applyFont="1" applyFill="1" applyBorder="1" applyAlignment="1">
      <alignment horizontal="center"/>
    </xf>
    <xf numFmtId="185" fontId="72" fillId="21" borderId="14" xfId="0" applyNumberFormat="1" applyFont="1" applyFill="1" applyBorder="1"/>
    <xf numFmtId="0" fontId="71" fillId="28" borderId="14" xfId="0" applyFont="1" applyFill="1" applyBorder="1"/>
    <xf numFmtId="0" fontId="58" fillId="28" borderId="14" xfId="0" applyFont="1" applyFill="1" applyBorder="1"/>
    <xf numFmtId="185" fontId="71" fillId="28" borderId="14" xfId="0" applyNumberFormat="1" applyFont="1" applyFill="1" applyBorder="1"/>
    <xf numFmtId="0" fontId="73" fillId="21" borderId="14" xfId="0" applyFont="1" applyFill="1" applyBorder="1"/>
    <xf numFmtId="0" fontId="74" fillId="29" borderId="19" xfId="0" applyFont="1" applyFill="1" applyBorder="1" applyAlignment="1">
      <alignment vertical="center"/>
    </xf>
    <xf numFmtId="0" fontId="75" fillId="29" borderId="19" xfId="0" applyFont="1" applyFill="1" applyBorder="1" applyAlignment="1">
      <alignment vertical="center"/>
    </xf>
    <xf numFmtId="0" fontId="76" fillId="29" borderId="19" xfId="0" applyFont="1" applyFill="1" applyBorder="1" applyAlignment="1">
      <alignment vertical="top" wrapText="1"/>
    </xf>
    <xf numFmtId="0" fontId="77" fillId="30" borderId="19" xfId="0" applyFont="1" applyFill="1" applyBorder="1" applyAlignment="1">
      <alignment vertical="center"/>
    </xf>
    <xf numFmtId="165" fontId="78" fillId="29" borderId="19" xfId="0" applyNumberFormat="1" applyFont="1" applyFill="1" applyBorder="1" applyAlignment="1">
      <alignment horizontal="right" vertical="center"/>
    </xf>
    <xf numFmtId="0" fontId="76" fillId="29" borderId="19" xfId="0" applyFont="1" applyFill="1" applyBorder="1" applyAlignment="1">
      <alignment vertical="center"/>
    </xf>
    <xf numFmtId="17" fontId="78" fillId="29" borderId="19" xfId="0" applyNumberFormat="1" applyFont="1" applyFill="1" applyBorder="1" applyAlignment="1">
      <alignment horizontal="right" vertical="center"/>
    </xf>
    <xf numFmtId="1" fontId="78" fillId="29" borderId="19" xfId="0" applyNumberFormat="1" applyFont="1" applyFill="1" applyBorder="1" applyAlignment="1">
      <alignment horizontal="right" vertical="center"/>
    </xf>
    <xf numFmtId="184" fontId="78" fillId="29" borderId="19" xfId="0" applyNumberFormat="1" applyFont="1" applyFill="1" applyBorder="1" applyAlignment="1">
      <alignment horizontal="right" vertical="center"/>
    </xf>
    <xf numFmtId="186" fontId="79" fillId="31" borderId="19" xfId="0" applyNumberFormat="1" applyFont="1" applyFill="1" applyBorder="1" applyAlignment="1">
      <alignment horizontal="right" vertical="center"/>
    </xf>
    <xf numFmtId="17" fontId="77" fillId="30" borderId="19" xfId="0" applyNumberFormat="1" applyFont="1" applyFill="1" applyBorder="1" applyAlignment="1">
      <alignment horizontal="right" vertical="center"/>
    </xf>
    <xf numFmtId="0" fontId="77" fillId="30" borderId="19" xfId="0" applyFont="1" applyFill="1" applyBorder="1" applyAlignment="1">
      <alignment horizontal="right" vertical="center"/>
    </xf>
    <xf numFmtId="0" fontId="77" fillId="30" borderId="19" xfId="0" applyFont="1" applyFill="1" applyBorder="1" applyAlignment="1">
      <alignment horizontal="center" vertical="center" wrapText="1"/>
    </xf>
    <xf numFmtId="186" fontId="75" fillId="29" borderId="19" xfId="0" applyNumberFormat="1" applyFont="1" applyFill="1" applyBorder="1" applyAlignment="1">
      <alignment vertical="center"/>
    </xf>
    <xf numFmtId="173" fontId="80" fillId="32" borderId="19" xfId="0" applyNumberFormat="1" applyFont="1" applyFill="1" applyBorder="1" applyAlignment="1">
      <alignment vertical="center"/>
    </xf>
    <xf numFmtId="173" fontId="79" fillId="31" borderId="19" xfId="0" applyNumberFormat="1" applyFont="1" applyFill="1" applyBorder="1" applyAlignment="1">
      <alignment vertical="center"/>
    </xf>
    <xf numFmtId="17" fontId="79" fillId="31" borderId="19" xfId="0" applyNumberFormat="1" applyFont="1" applyFill="1" applyBorder="1" applyAlignment="1">
      <alignment horizontal="center" vertical="center"/>
    </xf>
    <xf numFmtId="173" fontId="79" fillId="31" borderId="19" xfId="0" applyNumberFormat="1" applyFont="1" applyFill="1" applyBorder="1" applyAlignment="1">
      <alignment horizontal="center" vertical="center"/>
    </xf>
    <xf numFmtId="184" fontId="79" fillId="31" borderId="19" xfId="0" applyNumberFormat="1" applyFont="1" applyFill="1" applyBorder="1" applyAlignment="1">
      <alignment vertical="center"/>
    </xf>
    <xf numFmtId="184" fontId="81" fillId="33" borderId="19" xfId="0" applyNumberFormat="1" applyFont="1" applyFill="1" applyBorder="1" applyAlignment="1">
      <alignment vertical="center"/>
    </xf>
    <xf numFmtId="1" fontId="81" fillId="33" borderId="19" xfId="0" applyNumberFormat="1" applyFont="1" applyFill="1" applyBorder="1" applyAlignment="1">
      <alignment horizontal="center" vertical="center"/>
    </xf>
    <xf numFmtId="187" fontId="79" fillId="31" borderId="19" xfId="0" applyNumberFormat="1" applyFont="1" applyFill="1" applyBorder="1" applyAlignment="1">
      <alignment vertical="center"/>
    </xf>
    <xf numFmtId="187" fontId="81" fillId="33" borderId="19" xfId="0" applyNumberFormat="1" applyFont="1" applyFill="1" applyBorder="1" applyAlignment="1">
      <alignment vertical="center"/>
    </xf>
    <xf numFmtId="0" fontId="80" fillId="29" borderId="20" xfId="0" applyFont="1" applyFill="1" applyBorder="1" applyAlignment="1">
      <alignment vertical="center"/>
    </xf>
    <xf numFmtId="186" fontId="80" fillId="29" borderId="20" xfId="0" applyNumberFormat="1" applyFont="1" applyFill="1" applyBorder="1" applyAlignment="1">
      <alignment vertical="center"/>
    </xf>
    <xf numFmtId="173" fontId="80" fillId="32" borderId="20" xfId="0" applyNumberFormat="1" applyFont="1" applyFill="1" applyBorder="1" applyAlignment="1">
      <alignment vertical="center"/>
    </xf>
    <xf numFmtId="186" fontId="80" fillId="32" borderId="19" xfId="0" applyNumberFormat="1" applyFont="1" applyFill="1" applyBorder="1" applyAlignment="1">
      <alignment vertical="center"/>
    </xf>
    <xf numFmtId="184" fontId="75" fillId="29" borderId="19" xfId="0" applyNumberFormat="1" applyFont="1" applyFill="1" applyBorder="1" applyAlignment="1">
      <alignment vertical="center"/>
    </xf>
    <xf numFmtId="184" fontId="80" fillId="32" borderId="19" xfId="0" applyNumberFormat="1" applyFont="1" applyFill="1" applyBorder="1" applyAlignment="1">
      <alignment vertical="center"/>
    </xf>
    <xf numFmtId="0" fontId="75" fillId="29" borderId="21" xfId="0" applyFont="1" applyFill="1" applyBorder="1" applyAlignment="1">
      <alignment vertical="center"/>
    </xf>
    <xf numFmtId="184" fontId="75" fillId="29" borderId="21" xfId="0" applyNumberFormat="1" applyFont="1" applyFill="1" applyBorder="1" applyAlignment="1">
      <alignment vertical="center"/>
    </xf>
    <xf numFmtId="184" fontId="80" fillId="32" borderId="21" xfId="0" applyNumberFormat="1" applyFont="1" applyFill="1" applyBorder="1" applyAlignment="1">
      <alignment vertical="center"/>
    </xf>
    <xf numFmtId="184" fontId="80" fillId="29" borderId="20" xfId="0" applyNumberFormat="1" applyFont="1" applyFill="1" applyBorder="1" applyAlignment="1">
      <alignment vertical="center"/>
    </xf>
    <xf numFmtId="184" fontId="80" fillId="32" borderId="20" xfId="0" applyNumberFormat="1" applyFont="1" applyFill="1" applyBorder="1" applyAlignment="1">
      <alignment vertical="center"/>
    </xf>
    <xf numFmtId="0" fontId="75" fillId="33" borderId="19" xfId="0" applyFont="1" applyFill="1" applyBorder="1" applyAlignment="1">
      <alignment vertical="center"/>
    </xf>
    <xf numFmtId="186" fontId="75" fillId="33" borderId="19" xfId="0" applyNumberFormat="1" applyFont="1" applyFill="1" applyBorder="1" applyAlignment="1">
      <alignment vertical="center"/>
    </xf>
    <xf numFmtId="0" fontId="80" fillId="33" borderId="19" xfId="0" applyFont="1" applyFill="1" applyBorder="1" applyAlignment="1">
      <alignment vertical="center"/>
    </xf>
    <xf numFmtId="184" fontId="80" fillId="33" borderId="19" xfId="0" applyNumberFormat="1" applyFont="1" applyFill="1" applyBorder="1" applyAlignment="1">
      <alignment vertical="center"/>
    </xf>
    <xf numFmtId="184" fontId="79" fillId="31" borderId="19" xfId="0" applyNumberFormat="1" applyFont="1" applyFill="1" applyBorder="1" applyAlignment="1">
      <alignment horizontal="right" vertical="center"/>
    </xf>
    <xf numFmtId="187" fontId="79" fillId="31" borderId="19" xfId="0" applyNumberFormat="1" applyFont="1" applyFill="1" applyBorder="1" applyAlignment="1">
      <alignment horizontal="right" vertical="center"/>
    </xf>
    <xf numFmtId="184" fontId="75" fillId="29" borderId="19" xfId="0" applyNumberFormat="1" applyFont="1" applyFill="1" applyBorder="1" applyAlignment="1">
      <alignment horizontal="right" vertical="center"/>
    </xf>
    <xf numFmtId="184" fontId="80" fillId="29" borderId="20" xfId="0" applyNumberFormat="1" applyFont="1" applyFill="1" applyBorder="1" applyAlignment="1">
      <alignment horizontal="right" vertical="center"/>
    </xf>
    <xf numFmtId="0" fontId="82" fillId="29" borderId="19" xfId="0" applyFont="1" applyFill="1" applyBorder="1" applyAlignment="1">
      <alignment vertical="center"/>
    </xf>
    <xf numFmtId="0" fontId="75" fillId="29" borderId="19" xfId="0" applyFont="1" applyFill="1" applyBorder="1" applyAlignment="1">
      <alignment vertical="top" wrapText="1"/>
    </xf>
    <xf numFmtId="0" fontId="82" fillId="29" borderId="19" xfId="0" applyFont="1" applyFill="1" applyBorder="1" applyAlignment="1">
      <alignment vertical="top" wrapText="1"/>
    </xf>
    <xf numFmtId="0" fontId="29" fillId="23" borderId="14" xfId="0" applyFont="1" applyFill="1" applyBorder="1"/>
  </cellXfs>
  <cellStyles count="1">
    <cellStyle name="Normal" xfId="0" builtinId="0"/>
  </cellStyles>
  <dxfs count="76">
    <dxf>
      <font>
        <color rgb="FFC00000"/>
      </font>
      <fill>
        <patternFill>
          <bgColor rgb="FFFFC7CE"/>
        </patternFill>
      </fill>
    </dxf>
    <dxf>
      <font>
        <color rgb="FF0000FF"/>
      </font>
    </dxf>
    <dxf>
      <font>
        <color rgb="FF0000FF"/>
      </font>
    </dxf>
    <dxf>
      <font>
        <color rgb="FF0000FF"/>
      </font>
    </dxf>
    <dxf>
      <font>
        <color rgb="FF0000FF"/>
      </font>
    </dxf>
    <dxf>
      <font>
        <color rgb="FF0000FF"/>
      </font>
    </dxf>
    <dxf>
      <font>
        <color rgb="FF0000FF"/>
      </font>
    </dxf>
    <dxf>
      <font>
        <color rgb="FF0000FF"/>
      </font>
    </dxf>
    <dxf>
      <font>
        <color rgb="FF0000FF"/>
      </font>
    </dxf>
    <dxf>
      <font>
        <color rgb="FF0000FF"/>
      </font>
    </dxf>
    <dxf>
      <font>
        <color rgb="FF0000FF"/>
      </font>
    </dxf>
    <dxf>
      <font>
        <color rgb="FF0000FF"/>
      </font>
    </dxf>
    <dxf>
      <font>
        <color rgb="FF0000FF"/>
      </font>
    </dxf>
    <dxf>
      <font>
        <color rgb="FF0000FF"/>
      </font>
    </dxf>
    <dxf>
      <font>
        <color rgb="FF0000FF"/>
      </font>
    </dxf>
    <dxf>
      <font>
        <color rgb="FF0000FF"/>
      </font>
    </dxf>
    <dxf>
      <font>
        <color rgb="FF0000FF"/>
      </font>
    </dxf>
    <dxf>
      <font>
        <color rgb="FF0000FF"/>
      </font>
    </dxf>
    <dxf>
      <font>
        <color rgb="FF0000FF"/>
      </font>
    </dxf>
    <dxf>
      <font>
        <color rgb="FF0000FF"/>
      </font>
    </dxf>
    <dxf>
      <font>
        <color rgb="FF0000FF"/>
      </font>
    </dxf>
    <dxf>
      <font>
        <color rgb="FF0000FF"/>
      </font>
    </dxf>
    <dxf>
      <font>
        <color rgb="FF0000FF"/>
      </font>
    </dxf>
    <dxf>
      <font>
        <color rgb="FF0000FF"/>
      </font>
    </dxf>
    <dxf>
      <font>
        <color rgb="FF0000FF"/>
      </font>
    </dxf>
    <dxf>
      <font>
        <color rgb="FF0000FF"/>
      </font>
    </dxf>
    <dxf>
      <font>
        <color rgb="FF0000FF"/>
      </font>
    </dxf>
    <dxf>
      <font>
        <color rgb="FF0000FF"/>
      </font>
    </dxf>
    <dxf>
      <font>
        <color rgb="FF0000FF"/>
      </font>
    </dxf>
    <dxf>
      <font>
        <color rgb="FF0000FF"/>
      </font>
    </dxf>
    <dxf>
      <font>
        <color rgb="FF0000FF"/>
      </font>
    </dxf>
    <dxf>
      <font>
        <color rgb="FF0000FF"/>
      </font>
    </dxf>
    <dxf>
      <font>
        <color rgb="FF0000FF"/>
      </font>
    </dxf>
    <dxf>
      <font>
        <color rgb="FF0000FF"/>
      </font>
    </dxf>
    <dxf>
      <font>
        <color rgb="FF0000FF"/>
      </font>
    </dxf>
    <dxf>
      <font>
        <color rgb="FF0000FF"/>
      </font>
    </dxf>
    <dxf>
      <font>
        <color rgb="FF0000FF"/>
      </font>
    </dxf>
    <dxf>
      <font>
        <color rgb="FF0000FF"/>
      </font>
    </dxf>
    <dxf>
      <font>
        <color rgb="FF0000FF"/>
      </font>
    </dxf>
    <dxf>
      <font>
        <color rgb="FF0000FF"/>
      </font>
    </dxf>
    <dxf>
      <font>
        <color rgb="FF0000FF"/>
      </font>
    </dxf>
    <dxf>
      <font>
        <color rgb="FF0000FF"/>
      </font>
    </dxf>
    <dxf>
      <font>
        <color rgb="FF0000FF"/>
      </font>
    </dxf>
    <dxf>
      <font>
        <color rgb="FF0000FF"/>
      </font>
    </dxf>
    <dxf>
      <font>
        <color rgb="FF0000FF"/>
      </font>
    </dxf>
    <dxf>
      <font>
        <color rgb="FF0000FF"/>
      </font>
    </dxf>
    <dxf>
      <font>
        <color rgb="FF0000FF"/>
      </font>
    </dxf>
    <dxf>
      <font>
        <color rgb="FF0000FF"/>
      </font>
    </dxf>
    <dxf>
      <font>
        <color rgb="FF0000FF"/>
      </font>
    </dxf>
    <dxf>
      <font>
        <color rgb="FF0000FF"/>
      </font>
    </dxf>
    <dxf>
      <font>
        <color rgb="FF0000FF"/>
      </font>
    </dxf>
    <dxf>
      <font>
        <color rgb="FF0000FF"/>
      </font>
    </dxf>
    <dxf>
      <font>
        <color rgb="FF0000FF"/>
      </font>
    </dxf>
    <dxf>
      <font>
        <color rgb="FF0000FF"/>
      </font>
    </dxf>
    <dxf>
      <font>
        <color rgb="FF0000FF"/>
      </font>
    </dxf>
    <dxf>
      <font>
        <color rgb="FF0000FF"/>
      </font>
    </dxf>
    <dxf>
      <font>
        <color rgb="FF0000FF"/>
      </font>
    </dxf>
    <dxf>
      <font>
        <color rgb="FF0000FF"/>
      </font>
    </dxf>
    <dxf>
      <font>
        <color rgb="FF0000FF"/>
      </font>
    </dxf>
    <dxf>
      <font>
        <color rgb="FF0000FF"/>
      </font>
    </dxf>
    <dxf>
      <font>
        <color rgb="FF0000FF"/>
      </font>
    </dxf>
    <dxf>
      <font>
        <color rgb="FF0000FF"/>
      </font>
    </dxf>
    <dxf>
      <font>
        <color rgb="FF0000FF"/>
      </font>
    </dxf>
    <dxf>
      <font>
        <color rgb="FF0000FF"/>
      </font>
    </dxf>
    <dxf>
      <font>
        <color rgb="FF0000FF"/>
      </font>
    </dxf>
    <dxf>
      <font>
        <color rgb="FF0000FF"/>
      </font>
    </dxf>
    <dxf>
      <font>
        <color rgb="FF0000FF"/>
      </font>
    </dxf>
    <dxf>
      <font>
        <color rgb="FF0000FF"/>
      </font>
    </dxf>
    <dxf>
      <font>
        <color rgb="FF0000FF"/>
      </font>
    </dxf>
    <dxf>
      <font>
        <color rgb="FF0000FF"/>
      </font>
    </dxf>
    <dxf>
      <font>
        <color rgb="FF0000FF"/>
      </font>
    </dxf>
    <dxf>
      <font>
        <color rgb="FF0000FF"/>
      </font>
    </dxf>
    <dxf>
      <font>
        <color rgb="FF0000FF"/>
      </font>
    </dxf>
    <dxf>
      <font>
        <color rgb="FF0000FF"/>
      </font>
    </dxf>
    <dxf>
      <font>
        <color rgb="FF0000FF"/>
      </font>
    </dxf>
    <dxf>
      <font>
        <color rgb="FF0000FF"/>
      </font>
    </dxf>
  </dxfs>
  <tableStyles count="0" defaultTableStyle="TableStyleMedium2" defaultPivotStyle="PivotStyleLight16"/>
  <colors>
    <indexedColors>
      <rgbColor rgb="FF000000"/>
      <rgbColor rgb="FFFFFFFF"/>
      <rgbColor rgb="FFC00000"/>
      <rgbColor rgb="FF00FF00"/>
      <rgbColor rgb="FF0000FF"/>
      <rgbColor rgb="FFFFF2CC"/>
      <rgbColor rgb="FFFF00FF"/>
      <rgbColor rgb="FFF2F2F2"/>
      <rgbColor rgb="FF800000"/>
      <rgbColor rgb="FF008000"/>
      <rgbColor rgb="FF000080"/>
      <rgbColor rgb="FF7F7F7F"/>
      <rgbColor rgb="FF800080"/>
      <rgbColor rgb="FF196B24"/>
      <rgbColor rgb="FFC0C0C0"/>
      <rgbColor rgb="FF808080"/>
      <rgbColor rgb="FFD0D0D0"/>
      <rgbColor rgb="FF993366"/>
      <rgbColor rgb="FFFFFFCC"/>
      <rgbColor rgb="FFDDEBF7"/>
      <rgbColor rgb="FF660066"/>
      <rgbColor rgb="FFD8D8D8"/>
      <rgbColor rgb="FF0070C0"/>
      <rgbColor rgb="FFBDD7EE"/>
      <rgbColor rgb="FF000080"/>
      <rgbColor rgb="FFFF00FF"/>
      <rgbColor rgb="FFB3E5A1"/>
      <rgbColor rgb="FF00FFFF"/>
      <rgbColor rgb="FF800080"/>
      <rgbColor rgb="FF800000"/>
      <rgbColor rgb="FF007F00"/>
      <rgbColor rgb="FF0000CC"/>
      <rgbColor rgb="FF00CCFF"/>
      <rgbColor rgb="FFDBE9F7"/>
      <rgbColor rgb="FFD9F2D0"/>
      <rgbColor rgb="FFFFE699"/>
      <rgbColor rgb="FFA6C9EB"/>
      <rgbColor rgb="FFFFC7CE"/>
      <rgbColor rgb="FFBFBFBF"/>
      <rgbColor rgb="FFF8CBAD"/>
      <rgbColor rgb="FF3366FF"/>
      <rgbColor rgb="FFD9E1F2"/>
      <rgbColor rgb="FF8ED873"/>
      <rgbColor rgb="FFC6E0B4"/>
      <rgbColor rgb="FFD9D9D9"/>
      <rgbColor rgb="FFFAE2D5"/>
      <rgbColor rgb="FF595959"/>
      <rgbColor rgb="FF969696"/>
      <rgbColor rgb="FF1E3863"/>
      <rgbColor rgb="FF007E00"/>
      <rgbColor rgb="FF060606"/>
      <rgbColor rgb="FF275317"/>
      <rgbColor rgb="FF993300"/>
      <rgbColor rgb="FF993366"/>
      <rgbColor rgb="FF1F3864"/>
      <rgbColor rgb="FF1F3764"/>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Calibri"/>
        <a:ea typeface="Calibri"/>
        <a:cs typeface="Calibri"/>
      </a:majorFont>
      <a:minorFont>
        <a:latin typeface="Calibri"/>
        <a:ea typeface="Calibri"/>
        <a:cs typeface="Calibri"/>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_rels/sheet8.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10.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11.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12.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13.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14.xml.rels><?xml version="1.0" encoding="UTF-8" standalone="yes"?>
<Relationships xmlns="http://schemas.openxmlformats.org/package/2006/relationships"><Relationship Id="rId2" Type="http://schemas.openxmlformats.org/officeDocument/2006/relationships/comments" Target="../comments6.xml"/><Relationship Id="rId1" Type="http://schemas.openxmlformats.org/officeDocument/2006/relationships/vmlDrawing" Target="../drawings/vmlDrawing6.vml"/></Relationships>
</file>

<file path=xl/worksheets/_rels/sheet15.xml.rels><?xml version="1.0" encoding="UTF-8" standalone="yes"?>
<Relationships xmlns="http://schemas.openxmlformats.org/package/2006/relationships"><Relationship Id="rId2" Type="http://schemas.openxmlformats.org/officeDocument/2006/relationships/comments" Target="../comments7.xml"/><Relationship Id="rId1" Type="http://schemas.openxmlformats.org/officeDocument/2006/relationships/vmlDrawing" Target="../drawings/vmlDrawing7.vml"/></Relationships>
</file>

<file path=xl/worksheets/_rels/sheet16.xml.rels><?xml version="1.0" encoding="UTF-8" standalone="yes"?>
<Relationships xmlns="http://schemas.openxmlformats.org/package/2006/relationships"><Relationship Id="rId2" Type="http://schemas.openxmlformats.org/officeDocument/2006/relationships/comments" Target="../comments8.xml"/><Relationship Id="rId1" Type="http://schemas.openxmlformats.org/officeDocument/2006/relationships/vmlDrawing" Target="../drawings/vmlDrawing8.vml"/></Relationships>
</file>

<file path=xl/worksheets/_rels/sheet17.xml.rels><?xml version="1.0" encoding="UTF-8" standalone="yes"?>
<Relationships xmlns="http://schemas.openxmlformats.org/package/2006/relationships"><Relationship Id="rId2" Type="http://schemas.openxmlformats.org/officeDocument/2006/relationships/comments" Target="../comments9.xml"/><Relationship Id="rId1" Type="http://schemas.openxmlformats.org/officeDocument/2006/relationships/vmlDrawing" Target="../drawings/vmlDrawing9.vml"/></Relationships>
</file>

<file path=xl/worksheets/_rels/sheet18.xml.rels><?xml version="1.0" encoding="UTF-8" standalone="yes"?>
<Relationships xmlns="http://schemas.openxmlformats.org/package/2006/relationships"><Relationship Id="rId2" Type="http://schemas.openxmlformats.org/officeDocument/2006/relationships/comments" Target="../comments10.xml"/><Relationship Id="rId1" Type="http://schemas.openxmlformats.org/officeDocument/2006/relationships/vmlDrawing" Target="../drawings/vmlDrawing10.vml"/></Relationships>
</file>

<file path=xl/worksheets/_rels/sheet19.xml.rels><?xml version="1.0" encoding="UTF-8" standalone="yes"?>
<Relationships xmlns="http://schemas.openxmlformats.org/package/2006/relationships"><Relationship Id="rId2" Type="http://schemas.openxmlformats.org/officeDocument/2006/relationships/comments" Target="../comments11.xml"/><Relationship Id="rId1" Type="http://schemas.openxmlformats.org/officeDocument/2006/relationships/vmlDrawing" Target="../drawings/vmlDrawing11.vml"/></Relationships>
</file>

<file path=xl/worksheets/_rels/sheet20.xml.rels><?xml version="1.0" encoding="UTF-8" standalone="yes"?>
<Relationships xmlns="http://schemas.openxmlformats.org/package/2006/relationships"><Relationship Id="rId2" Type="http://schemas.openxmlformats.org/officeDocument/2006/relationships/comments" Target="../comments12.xml"/><Relationship Id="rId1" Type="http://schemas.openxmlformats.org/officeDocument/2006/relationships/vmlDrawing" Target="../drawings/vmlDrawing12.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810"/>
  <sheetViews>
    <sheetView topLeftCell="A17" zoomScaleNormal="100" workbookViewId="0">
      <selection activeCell="D22" sqref="D22"/>
    </sheetView>
  </sheetViews>
  <sheetFormatPr baseColWidth="10" defaultColWidth="8.83203125" defaultRowHeight="15" x14ac:dyDescent="0.2"/>
  <cols>
    <col min="1" max="1" width="22" customWidth="1"/>
    <col min="2" max="2" width="12" customWidth="1"/>
    <col min="3" max="3" width="44" customWidth="1"/>
    <col min="4" max="5" width="60" customWidth="1"/>
    <col min="6" max="7" width="30" customWidth="1"/>
    <col min="8" max="8" width="50" customWidth="1"/>
  </cols>
  <sheetData>
    <row r="1" spans="1:6" ht="18" x14ac:dyDescent="0.2">
      <c r="A1" s="6" t="s">
        <v>1939</v>
      </c>
    </row>
    <row r="3" spans="1:6" x14ac:dyDescent="0.2">
      <c r="A3" s="8" t="s">
        <v>1940</v>
      </c>
    </row>
    <row r="4" spans="1:6" x14ac:dyDescent="0.2">
      <c r="A4" t="s">
        <v>1941</v>
      </c>
    </row>
    <row r="6" spans="1:6" x14ac:dyDescent="0.2">
      <c r="A6" s="8" t="s">
        <v>1942</v>
      </c>
    </row>
    <row r="7" spans="1:6" x14ac:dyDescent="0.2">
      <c r="A7" s="8" t="s">
        <v>1707</v>
      </c>
      <c r="B7" s="8" t="s">
        <v>1943</v>
      </c>
      <c r="C7" s="8" t="s">
        <v>1944</v>
      </c>
      <c r="D7" s="8" t="s">
        <v>1945</v>
      </c>
      <c r="E7" s="8" t="s">
        <v>1946</v>
      </c>
      <c r="F7" s="8" t="s">
        <v>1947</v>
      </c>
    </row>
    <row r="8" spans="1:6" ht="256" x14ac:dyDescent="0.2">
      <c r="A8" s="9" t="s">
        <v>1948</v>
      </c>
      <c r="B8" s="9" t="s">
        <v>1949</v>
      </c>
      <c r="C8" s="9" t="s">
        <v>1950</v>
      </c>
      <c r="D8" s="9" t="s">
        <v>1951</v>
      </c>
      <c r="E8" s="9" t="s">
        <v>1952</v>
      </c>
      <c r="F8" s="9" t="s">
        <v>1953</v>
      </c>
    </row>
    <row r="9" spans="1:6" ht="112" x14ac:dyDescent="0.2">
      <c r="A9" s="9" t="s">
        <v>1954</v>
      </c>
      <c r="B9" s="9" t="s">
        <v>1955</v>
      </c>
      <c r="C9" s="9" t="s">
        <v>256</v>
      </c>
      <c r="D9" s="9" t="s">
        <v>1956</v>
      </c>
      <c r="E9" s="9" t="s">
        <v>1957</v>
      </c>
      <c r="F9" s="9" t="s">
        <v>1958</v>
      </c>
    </row>
    <row r="10" spans="1:6" ht="64" x14ac:dyDescent="0.2">
      <c r="A10" s="9" t="s">
        <v>1959</v>
      </c>
      <c r="B10" s="9" t="s">
        <v>1960</v>
      </c>
      <c r="C10" s="9" t="s">
        <v>254</v>
      </c>
      <c r="D10" s="9" t="s">
        <v>1961</v>
      </c>
      <c r="E10" s="9" t="s">
        <v>1962</v>
      </c>
      <c r="F10" s="9" t="s">
        <v>1963</v>
      </c>
    </row>
    <row r="11" spans="1:6" ht="64" x14ac:dyDescent="0.2">
      <c r="A11" s="9" t="s">
        <v>1964</v>
      </c>
      <c r="B11" s="9" t="s">
        <v>1965</v>
      </c>
      <c r="C11" s="9" t="s">
        <v>260</v>
      </c>
      <c r="D11" s="9" t="s">
        <v>1966</v>
      </c>
      <c r="E11" s="9" t="s">
        <v>1967</v>
      </c>
      <c r="F11" s="9" t="s">
        <v>1968</v>
      </c>
    </row>
    <row r="12" spans="1:6" ht="48" x14ac:dyDescent="0.2">
      <c r="A12" s="9" t="s">
        <v>1969</v>
      </c>
      <c r="B12" s="9" t="s">
        <v>1970</v>
      </c>
      <c r="C12" s="9" t="s">
        <v>1971</v>
      </c>
      <c r="D12" s="9" t="s">
        <v>1972</v>
      </c>
      <c r="E12" s="9" t="s">
        <v>1973</v>
      </c>
      <c r="F12" s="9" t="s">
        <v>1974</v>
      </c>
    </row>
    <row r="13" spans="1:6" ht="380" x14ac:dyDescent="0.2">
      <c r="A13" s="9" t="s">
        <v>1975</v>
      </c>
      <c r="B13" s="9" t="s">
        <v>1976</v>
      </c>
      <c r="C13" s="9" t="s">
        <v>1977</v>
      </c>
      <c r="D13" s="9" t="s">
        <v>1978</v>
      </c>
      <c r="E13" s="9" t="s">
        <v>1979</v>
      </c>
      <c r="F13" s="9" t="s">
        <v>1980</v>
      </c>
    </row>
    <row r="14" spans="1:6" ht="64" x14ac:dyDescent="0.2">
      <c r="A14" s="9" t="s">
        <v>1981</v>
      </c>
      <c r="B14" s="9" t="s">
        <v>1982</v>
      </c>
      <c r="C14" s="9" t="s">
        <v>243</v>
      </c>
      <c r="D14" s="9" t="s">
        <v>1983</v>
      </c>
      <c r="E14" s="9" t="s">
        <v>1984</v>
      </c>
      <c r="F14" s="9" t="s">
        <v>1985</v>
      </c>
    </row>
    <row r="15" spans="1:6" ht="48" x14ac:dyDescent="0.2">
      <c r="A15" s="9" t="s">
        <v>1986</v>
      </c>
      <c r="B15" s="9" t="s">
        <v>1987</v>
      </c>
      <c r="C15" s="9" t="s">
        <v>1988</v>
      </c>
      <c r="D15" s="9" t="s">
        <v>1989</v>
      </c>
      <c r="E15" s="9" t="s">
        <v>1990</v>
      </c>
      <c r="F15" s="9" t="s">
        <v>1974</v>
      </c>
    </row>
    <row r="16" spans="1:6" ht="64" x14ac:dyDescent="0.2">
      <c r="A16" s="9" t="s">
        <v>1991</v>
      </c>
      <c r="B16" s="9" t="s">
        <v>1992</v>
      </c>
      <c r="C16" s="9" t="s">
        <v>1993</v>
      </c>
      <c r="D16" s="9" t="s">
        <v>1994</v>
      </c>
      <c r="E16" s="9" t="s">
        <v>1995</v>
      </c>
      <c r="F16" s="9" t="s">
        <v>1996</v>
      </c>
    </row>
    <row r="17" spans="1:7" ht="350" x14ac:dyDescent="0.2">
      <c r="A17" s="9" t="s">
        <v>1997</v>
      </c>
      <c r="B17" s="9" t="s">
        <v>1998</v>
      </c>
      <c r="C17" s="9" t="s">
        <v>1999</v>
      </c>
      <c r="D17" s="9" t="s">
        <v>2000</v>
      </c>
      <c r="E17" s="9" t="s">
        <v>2001</v>
      </c>
      <c r="F17" s="9" t="s">
        <v>1974</v>
      </c>
    </row>
    <row r="19" spans="1:7" ht="16" x14ac:dyDescent="0.2">
      <c r="A19" s="7" t="s">
        <v>2002</v>
      </c>
    </row>
    <row r="20" spans="1:7" x14ac:dyDescent="0.2">
      <c r="A20" s="8" t="s">
        <v>1</v>
      </c>
      <c r="B20" s="8" t="s">
        <v>2003</v>
      </c>
      <c r="C20" s="8" t="s">
        <v>2004</v>
      </c>
      <c r="D20" s="8" t="s">
        <v>2005</v>
      </c>
      <c r="E20" s="8" t="s">
        <v>2006</v>
      </c>
      <c r="F20" s="8" t="s">
        <v>2007</v>
      </c>
      <c r="G20" s="8" t="s">
        <v>2008</v>
      </c>
    </row>
    <row r="21" spans="1:7" ht="48" x14ac:dyDescent="0.2">
      <c r="A21" s="9" t="s">
        <v>2009</v>
      </c>
      <c r="B21" s="9" t="s">
        <v>2010</v>
      </c>
      <c r="C21" s="10">
        <f>'COO P&amp;L'!N16</f>
        <v>7423939.5433333339</v>
      </c>
      <c r="D21" s="10">
        <f>'COO P&amp;L'!AG16</f>
        <v>15563645.541666668</v>
      </c>
      <c r="E21" s="10">
        <f>'COO P&amp;L'!AG16-('COO P&amp;L'!N16)</f>
        <v>8139705.998333334</v>
      </c>
      <c r="F21" s="9" t="str">
        <f>IF(OR('COO P&amp;L'!N16&lt;=0,'COO P&amp;L'!AG16&lt;0),"n/m",TEXT(('COO P&amp;L'!AG16-'COO P&amp;L'!N16)/'COO P&amp;L'!N16,"0%"))</f>
        <v>110%</v>
      </c>
      <c r="G21" s="10">
        <v>15563645.539999999</v>
      </c>
    </row>
    <row r="22" spans="1:7" ht="16" x14ac:dyDescent="0.2">
      <c r="A22" s="9" t="s">
        <v>2011</v>
      </c>
      <c r="B22" s="9" t="s">
        <v>2012</v>
      </c>
      <c r="C22" s="10">
        <f>'COO P&amp;L'!N63</f>
        <v>4478015.6147619057</v>
      </c>
      <c r="D22" s="10" t="e">
        <f>'COO P&amp;L'!AG63</f>
        <v>#REF!</v>
      </c>
      <c r="E22" s="10" t="e">
        <f>'COO P&amp;L'!AG63-('COO P&amp;L'!N63)</f>
        <v>#REF!</v>
      </c>
      <c r="F22" s="9" t="e">
        <f>IF(OR('COO P&amp;L'!N63&lt;=0,'COO P&amp;L'!AG63&lt;0),"n/m",TEXT(('COO P&amp;L'!AG63-'COO P&amp;L'!N63)/'COO P&amp;L'!N63,"0%"))</f>
        <v>#REF!</v>
      </c>
      <c r="G22" s="10">
        <v>11603613.890000001</v>
      </c>
    </row>
    <row r="23" spans="1:7" ht="32" x14ac:dyDescent="0.2">
      <c r="A23" s="9" t="s">
        <v>2013</v>
      </c>
      <c r="B23" s="9" t="s">
        <v>2014</v>
      </c>
      <c r="C23" s="10">
        <f>SUM('COO P&amp;L'!N19:N22)</f>
        <v>1788096.5247619052</v>
      </c>
      <c r="D23" s="10">
        <f>SUM('COO P&amp;L'!AG19:AG22)</f>
        <v>3423224.8424668326</v>
      </c>
      <c r="E23" s="10">
        <f>SUM('COO P&amp;L'!AG19:AG22)-(SUM('COO P&amp;L'!N19:N22))</f>
        <v>1635128.3177049274</v>
      </c>
      <c r="F23" s="9" t="str">
        <f>IF(OR(SUM('COO P&amp;L'!N19:N22)&lt;=0,SUM('COO P&amp;L'!AG19:AG22)&lt;0),"n/m",TEXT((SUM('COO P&amp;L'!AG19:AG22)-SUM('COO P&amp;L'!N19:N22))/SUM('COO P&amp;L'!N19:N22),"0%"))</f>
        <v>91%</v>
      </c>
      <c r="G23" s="10">
        <v>3423224.84</v>
      </c>
    </row>
    <row r="24" spans="1:7" ht="16" x14ac:dyDescent="0.2">
      <c r="A24" s="9" t="s">
        <v>3</v>
      </c>
      <c r="B24" s="9" t="s">
        <v>2015</v>
      </c>
      <c r="C24" s="10">
        <f>'COO P&amp;L'!N64</f>
        <v>2945923.9285714291</v>
      </c>
      <c r="D24" s="10" t="e">
        <f>'COO P&amp;L'!AG64</f>
        <v>#REF!</v>
      </c>
      <c r="E24" s="10" t="e">
        <f>'COO P&amp;L'!AG64-('COO P&amp;L'!N64)</f>
        <v>#REF!</v>
      </c>
      <c r="F24" s="9" t="e">
        <f>IF(OR('COO P&amp;L'!N64&lt;=0,'COO P&amp;L'!AG64&lt;0),"n/m",TEXT(('COO P&amp;L'!AG64-'COO P&amp;L'!N64)/'COO P&amp;L'!N64,"0%"))</f>
        <v>#REF!</v>
      </c>
      <c r="G24" s="10">
        <v>3960031.65</v>
      </c>
    </row>
    <row r="25" spans="1:7" ht="16" x14ac:dyDescent="0.2">
      <c r="A25" s="9" t="s">
        <v>2016</v>
      </c>
      <c r="B25" s="9" t="s">
        <v>2017</v>
      </c>
      <c r="C25" s="10">
        <f>'COO P&amp;L'!N116</f>
        <v>3929957.3</v>
      </c>
      <c r="D25" s="10">
        <f>'COO P&amp;L'!AG116</f>
        <v>4162413.4242965039</v>
      </c>
      <c r="E25" s="10">
        <f>'COO P&amp;L'!AG116-('COO P&amp;L'!N116)</f>
        <v>232456.12429650407</v>
      </c>
      <c r="F25" s="9" t="str">
        <f>IF(OR('COO P&amp;L'!N116&lt;=0,'COO P&amp;L'!AG116&lt;0),"n/m",TEXT(('COO P&amp;L'!AG116-'COO P&amp;L'!N116)/'COO P&amp;L'!N116,"0%"))</f>
        <v>6%</v>
      </c>
      <c r="G25" s="10">
        <v>3272596.54</v>
      </c>
    </row>
    <row r="26" spans="1:7" ht="64" x14ac:dyDescent="0.2">
      <c r="A26" s="9" t="s">
        <v>2018</v>
      </c>
      <c r="B26" s="9" t="s">
        <v>2019</v>
      </c>
      <c r="C26" s="10">
        <f>'COO P&amp;L'!N117</f>
        <v>-984033.37142857118</v>
      </c>
      <c r="D26" s="10" t="e">
        <f>'COO P&amp;L'!AG117</f>
        <v>#REF!</v>
      </c>
      <c r="E26" s="10" t="e">
        <f>'COO P&amp;L'!AG117-('COO P&amp;L'!N117)</f>
        <v>#REF!</v>
      </c>
      <c r="F26" s="9" t="e">
        <f>IF(OR('COO P&amp;L'!N117&lt;=0,'COO P&amp;L'!AG117&lt;0),"n/m",TEXT(('COO P&amp;L'!AG117-'COO P&amp;L'!N117)/'COO P&amp;L'!N117,"0%"))</f>
        <v>#REF!</v>
      </c>
      <c r="G26" s="10">
        <v>687435.11</v>
      </c>
    </row>
    <row r="27" spans="1:7" ht="16" x14ac:dyDescent="0.2">
      <c r="A27" s="9" t="s">
        <v>1315</v>
      </c>
      <c r="B27" s="9" t="s">
        <v>2020</v>
      </c>
      <c r="C27" s="10">
        <f>'COO P&amp;L'!N131</f>
        <v>84811.32</v>
      </c>
      <c r="D27" s="10">
        <f>'COO P&amp;L'!AG131</f>
        <v>0</v>
      </c>
      <c r="E27" s="10">
        <f>'COO P&amp;L'!AG131-('COO P&amp;L'!N131)</f>
        <v>-84811.32</v>
      </c>
      <c r="F27" s="9" t="str">
        <f>IF(OR('COO P&amp;L'!N131&lt;=0,'COO P&amp;L'!AG131&lt;0),"n/m",TEXT(('COO P&amp;L'!AG131-'COO P&amp;L'!N131)/'COO P&amp;L'!N131,"0%"))</f>
        <v>-100%</v>
      </c>
      <c r="G27" s="10">
        <v>0</v>
      </c>
    </row>
    <row r="28" spans="1:7" ht="48" x14ac:dyDescent="0.2">
      <c r="A28" s="9" t="s">
        <v>2021</v>
      </c>
      <c r="B28" s="9" t="s">
        <v>2022</v>
      </c>
      <c r="C28" s="10">
        <f>'COO P&amp;L'!N132</f>
        <v>-899222.05142857111</v>
      </c>
      <c r="D28" s="10" t="e">
        <f>'COO P&amp;L'!AG132</f>
        <v>#REF!</v>
      </c>
      <c r="E28" s="10" t="e">
        <f>'COO P&amp;L'!AG132-('COO P&amp;L'!N132)</f>
        <v>#REF!</v>
      </c>
      <c r="F28" s="9" t="e">
        <f>IF(OR('COO P&amp;L'!N132&lt;=0,'COO P&amp;L'!AG132&lt;0),"n/m",TEXT(('COO P&amp;L'!AG132-'COO P&amp;L'!N132)/'COO P&amp;L'!N132,"0%"))</f>
        <v>#REF!</v>
      </c>
      <c r="G28" s="10">
        <v>687435.11</v>
      </c>
    </row>
    <row r="30" spans="1:7" x14ac:dyDescent="0.2">
      <c r="A30" s="8" t="s">
        <v>2023</v>
      </c>
    </row>
    <row r="31" spans="1:7" x14ac:dyDescent="0.2">
      <c r="A31" t="s">
        <v>2024</v>
      </c>
    </row>
    <row r="32" spans="1:7" x14ac:dyDescent="0.2">
      <c r="A32" t="s">
        <v>2025</v>
      </c>
    </row>
    <row r="33" spans="1:6" x14ac:dyDescent="0.2">
      <c r="A33" t="s">
        <v>2026</v>
      </c>
    </row>
    <row r="34" spans="1:6" x14ac:dyDescent="0.2">
      <c r="A34" t="s">
        <v>2027</v>
      </c>
    </row>
    <row r="35" spans="1:6" x14ac:dyDescent="0.2">
      <c r="A35" t="s">
        <v>2028</v>
      </c>
    </row>
    <row r="36" spans="1:6" x14ac:dyDescent="0.2">
      <c r="A36" s="8" t="s">
        <v>1504</v>
      </c>
      <c r="B36" s="8" t="s">
        <v>1923</v>
      </c>
      <c r="C36" s="8" t="s">
        <v>2029</v>
      </c>
      <c r="D36" s="8" t="s">
        <v>2030</v>
      </c>
      <c r="E36" s="8" t="s">
        <v>2031</v>
      </c>
      <c r="F36" s="8" t="s">
        <v>2032</v>
      </c>
    </row>
    <row r="37" spans="1:6" ht="128" x14ac:dyDescent="0.2">
      <c r="A37" s="9" t="s">
        <v>2033</v>
      </c>
      <c r="B37" s="9" t="s">
        <v>2034</v>
      </c>
      <c r="C37" s="9" t="s">
        <v>2035</v>
      </c>
      <c r="D37" s="10">
        <v>-558996.25</v>
      </c>
      <c r="E37" s="10">
        <v>-399859.85</v>
      </c>
      <c r="F37" s="9" t="s">
        <v>2036</v>
      </c>
    </row>
    <row r="38" spans="1:6" ht="112" x14ac:dyDescent="0.2">
      <c r="A38" s="9" t="s">
        <v>2037</v>
      </c>
      <c r="B38" s="9" t="s">
        <v>2034</v>
      </c>
      <c r="C38" s="9" t="s">
        <v>2038</v>
      </c>
      <c r="D38" s="10">
        <v>-126908.44</v>
      </c>
      <c r="E38" s="10">
        <v>32227.96</v>
      </c>
      <c r="F38" s="9" t="s">
        <v>2039</v>
      </c>
    </row>
    <row r="39" spans="1:6" ht="64" x14ac:dyDescent="0.2">
      <c r="A39" s="9" t="s">
        <v>2040</v>
      </c>
      <c r="B39" s="9" t="s">
        <v>2034</v>
      </c>
      <c r="C39" s="9" t="s">
        <v>2041</v>
      </c>
      <c r="D39" s="10">
        <v>-60695.09</v>
      </c>
      <c r="E39" s="10">
        <v>98441.31</v>
      </c>
      <c r="F39" s="9" t="s">
        <v>2042</v>
      </c>
    </row>
    <row r="40" spans="1:6" ht="144" x14ac:dyDescent="0.2">
      <c r="A40" s="9" t="s">
        <v>2043</v>
      </c>
      <c r="B40" s="9" t="s">
        <v>2044</v>
      </c>
      <c r="C40" s="9" t="s">
        <v>2045</v>
      </c>
      <c r="D40" s="10">
        <v>104416.68</v>
      </c>
      <c r="E40" s="10">
        <v>263553.08</v>
      </c>
      <c r="F40" s="9" t="s">
        <v>2046</v>
      </c>
    </row>
    <row r="41" spans="1:6" ht="144" x14ac:dyDescent="0.2">
      <c r="A41" s="9" t="s">
        <v>2047</v>
      </c>
      <c r="B41" s="9" t="s">
        <v>2034</v>
      </c>
      <c r="C41" s="9" t="s">
        <v>2048</v>
      </c>
      <c r="D41" s="10">
        <v>-72060.600000000006</v>
      </c>
      <c r="E41" s="10">
        <v>87075.8</v>
      </c>
      <c r="F41" s="9" t="s">
        <v>2049</v>
      </c>
    </row>
    <row r="42" spans="1:6" ht="144" x14ac:dyDescent="0.2">
      <c r="A42" s="9" t="s">
        <v>2050</v>
      </c>
      <c r="B42" s="9" t="s">
        <v>2044</v>
      </c>
      <c r="C42" s="9" t="s">
        <v>2051</v>
      </c>
      <c r="D42" s="10">
        <v>2821.18</v>
      </c>
      <c r="E42" s="10">
        <v>161957.57999999999</v>
      </c>
      <c r="F42" s="9" t="s">
        <v>2052</v>
      </c>
    </row>
    <row r="43" spans="1:6" ht="96" x14ac:dyDescent="0.2">
      <c r="A43" s="9" t="s">
        <v>2053</v>
      </c>
      <c r="B43" s="9" t="s">
        <v>2044</v>
      </c>
      <c r="C43" s="9" t="s">
        <v>2054</v>
      </c>
      <c r="D43" s="10">
        <v>19395.91</v>
      </c>
      <c r="E43" s="10">
        <v>178532.31</v>
      </c>
      <c r="F43" s="9" t="s">
        <v>2055</v>
      </c>
    </row>
    <row r="44" spans="1:6" ht="64" x14ac:dyDescent="0.2">
      <c r="A44" s="9" t="s">
        <v>2056</v>
      </c>
      <c r="B44" s="9" t="s">
        <v>2044</v>
      </c>
      <c r="C44" s="9" t="s">
        <v>2057</v>
      </c>
      <c r="D44" s="9" t="s">
        <v>2058</v>
      </c>
      <c r="E44" s="9" t="s">
        <v>2059</v>
      </c>
      <c r="F44" s="9" t="s">
        <v>2060</v>
      </c>
    </row>
    <row r="45" spans="1:6" ht="160" x14ac:dyDescent="0.2">
      <c r="A45" s="9" t="s">
        <v>2061</v>
      </c>
      <c r="B45" s="9" t="s">
        <v>2034</v>
      </c>
      <c r="C45" s="9" t="s">
        <v>2062</v>
      </c>
      <c r="D45" s="10">
        <v>-5715.33</v>
      </c>
      <c r="E45" s="10">
        <v>153421.07</v>
      </c>
      <c r="F45" s="9" t="s">
        <v>2063</v>
      </c>
    </row>
    <row r="46" spans="1:6" ht="192" x14ac:dyDescent="0.2">
      <c r="A46" s="9" t="s">
        <v>2064</v>
      </c>
      <c r="B46" s="9" t="s">
        <v>2034</v>
      </c>
      <c r="C46" s="9" t="s">
        <v>2065</v>
      </c>
      <c r="D46" s="10">
        <v>-898.65</v>
      </c>
      <c r="E46" s="10">
        <v>158237.75</v>
      </c>
      <c r="F46" s="9" t="s">
        <v>2066</v>
      </c>
    </row>
    <row r="47" spans="1:6" ht="96" x14ac:dyDescent="0.2">
      <c r="A47" s="9" t="s">
        <v>197</v>
      </c>
      <c r="B47" s="9" t="s">
        <v>2067</v>
      </c>
      <c r="C47" s="9" t="s">
        <v>2068</v>
      </c>
      <c r="D47" s="9" t="s">
        <v>2069</v>
      </c>
      <c r="E47" s="10">
        <v>159136.4</v>
      </c>
      <c r="F47" s="9" t="s">
        <v>2070</v>
      </c>
    </row>
    <row r="48" spans="1:6" ht="48" x14ac:dyDescent="0.2">
      <c r="A48" s="9" t="s">
        <v>159</v>
      </c>
      <c r="B48" s="9" t="s">
        <v>2034</v>
      </c>
      <c r="C48" s="9" t="s">
        <v>2071</v>
      </c>
      <c r="D48" s="10">
        <v>-384424.9</v>
      </c>
      <c r="E48" s="10">
        <v>-225288.5</v>
      </c>
      <c r="F48" s="9" t="s">
        <v>2072</v>
      </c>
    </row>
    <row r="49" spans="1:6" ht="80" x14ac:dyDescent="0.2">
      <c r="A49" s="9" t="s">
        <v>235</v>
      </c>
      <c r="B49" s="9" t="s">
        <v>2067</v>
      </c>
      <c r="C49" s="9" t="s">
        <v>2073</v>
      </c>
      <c r="D49" s="9" t="s">
        <v>2069</v>
      </c>
      <c r="E49" s="10">
        <v>159136.4</v>
      </c>
      <c r="F49" s="9" t="s">
        <v>2074</v>
      </c>
    </row>
    <row r="50" spans="1:6" ht="112" x14ac:dyDescent="0.2">
      <c r="A50" s="9" t="s">
        <v>243</v>
      </c>
      <c r="B50" s="9" t="s">
        <v>2044</v>
      </c>
      <c r="C50" s="9" t="s">
        <v>2075</v>
      </c>
      <c r="D50" s="10">
        <v>78529.08</v>
      </c>
      <c r="E50" s="10">
        <v>237665.48</v>
      </c>
      <c r="F50" s="9" t="s">
        <v>2076</v>
      </c>
    </row>
    <row r="51" spans="1:6" ht="48" x14ac:dyDescent="0.2">
      <c r="A51" s="9" t="s">
        <v>243</v>
      </c>
      <c r="B51" s="9" t="s">
        <v>2044</v>
      </c>
      <c r="C51" s="9" t="s">
        <v>2077</v>
      </c>
      <c r="D51" s="10">
        <v>93093</v>
      </c>
      <c r="E51" s="10">
        <v>252229.4</v>
      </c>
      <c r="F51" s="9" t="s">
        <v>2078</v>
      </c>
    </row>
    <row r="52" spans="1:6" ht="32" x14ac:dyDescent="0.2">
      <c r="A52" s="9" t="s">
        <v>254</v>
      </c>
      <c r="B52" s="9" t="s">
        <v>2079</v>
      </c>
      <c r="C52" s="9" t="s">
        <v>2080</v>
      </c>
      <c r="D52" s="10">
        <v>-39057.14</v>
      </c>
      <c r="E52" s="10">
        <v>120079.26</v>
      </c>
      <c r="F52" s="9" t="s">
        <v>2081</v>
      </c>
    </row>
    <row r="53" spans="1:6" ht="64" x14ac:dyDescent="0.2">
      <c r="A53" s="9" t="s">
        <v>254</v>
      </c>
      <c r="B53" s="9" t="s">
        <v>2079</v>
      </c>
      <c r="C53" s="9" t="s">
        <v>2082</v>
      </c>
      <c r="D53" s="10">
        <v>37457.14</v>
      </c>
      <c r="E53" s="10">
        <v>196593.54</v>
      </c>
      <c r="F53" s="9" t="s">
        <v>2083</v>
      </c>
    </row>
    <row r="54" spans="1:6" ht="32" x14ac:dyDescent="0.2">
      <c r="A54" s="9" t="s">
        <v>256</v>
      </c>
      <c r="B54" s="9" t="s">
        <v>2044</v>
      </c>
      <c r="C54" s="9" t="s">
        <v>2084</v>
      </c>
      <c r="D54" s="10">
        <v>1353574.2</v>
      </c>
      <c r="E54" s="10">
        <v>1512710.6</v>
      </c>
      <c r="F54" s="9" t="s">
        <v>2085</v>
      </c>
    </row>
    <row r="55" spans="1:6" ht="32" x14ac:dyDescent="0.2">
      <c r="A55" s="9" t="s">
        <v>256</v>
      </c>
      <c r="B55" s="9" t="s">
        <v>2044</v>
      </c>
      <c r="C55" s="9" t="s">
        <v>2086</v>
      </c>
      <c r="D55" s="10">
        <v>276163.88</v>
      </c>
      <c r="E55" s="10">
        <v>435300.28</v>
      </c>
      <c r="F55" s="9" t="s">
        <v>2087</v>
      </c>
    </row>
    <row r="56" spans="1:6" ht="64" x14ac:dyDescent="0.2">
      <c r="A56" s="9" t="s">
        <v>256</v>
      </c>
      <c r="B56" s="9" t="s">
        <v>2044</v>
      </c>
      <c r="C56" s="9" t="s">
        <v>2088</v>
      </c>
      <c r="D56" s="10">
        <v>403624.13</v>
      </c>
      <c r="E56" s="10">
        <v>562760.53</v>
      </c>
      <c r="F56" s="9" t="s">
        <v>2087</v>
      </c>
    </row>
    <row r="57" spans="1:6" ht="32" x14ac:dyDescent="0.2">
      <c r="A57" s="9" t="s">
        <v>260</v>
      </c>
      <c r="B57" s="9" t="s">
        <v>2079</v>
      </c>
      <c r="C57" s="9" t="s">
        <v>2089</v>
      </c>
      <c r="D57" s="10">
        <v>-25534.29</v>
      </c>
      <c r="E57" s="10">
        <v>133602.10999999999</v>
      </c>
      <c r="F57" s="9" t="s">
        <v>54</v>
      </c>
    </row>
    <row r="58" spans="1:6" ht="48" x14ac:dyDescent="0.2">
      <c r="A58" s="9" t="s">
        <v>1988</v>
      </c>
      <c r="B58" s="9" t="s">
        <v>2044</v>
      </c>
      <c r="C58" s="9" t="s">
        <v>2090</v>
      </c>
      <c r="D58" s="10">
        <v>109538.77</v>
      </c>
      <c r="E58" s="10">
        <v>268675.17</v>
      </c>
      <c r="F58" s="9" t="s">
        <v>2091</v>
      </c>
    </row>
    <row r="59" spans="1:6" ht="64" x14ac:dyDescent="0.2">
      <c r="A59" s="9" t="s">
        <v>2092</v>
      </c>
      <c r="B59" s="9" t="s">
        <v>2044</v>
      </c>
      <c r="C59" s="9" t="s">
        <v>2093</v>
      </c>
      <c r="D59" s="10">
        <v>76599.61</v>
      </c>
      <c r="E59" s="10">
        <v>235736.01</v>
      </c>
      <c r="F59" s="9" t="s">
        <v>2094</v>
      </c>
    </row>
    <row r="60" spans="1:6" ht="96" x14ac:dyDescent="0.2">
      <c r="A60" s="9" t="s">
        <v>2095</v>
      </c>
      <c r="B60" s="9" t="s">
        <v>2034</v>
      </c>
      <c r="C60" s="9" t="s">
        <v>2096</v>
      </c>
      <c r="D60" s="10">
        <v>-62207.37</v>
      </c>
      <c r="E60" s="10">
        <v>96929.03</v>
      </c>
      <c r="F60" s="9" t="s">
        <v>2097</v>
      </c>
    </row>
    <row r="61" spans="1:6" ht="48" x14ac:dyDescent="0.2">
      <c r="A61" s="9" t="s">
        <v>2095</v>
      </c>
      <c r="B61" s="9" t="s">
        <v>2034</v>
      </c>
      <c r="C61" s="9" t="s">
        <v>2098</v>
      </c>
      <c r="D61" s="10">
        <v>-34169.279999999999</v>
      </c>
      <c r="E61" s="10">
        <v>124967.12</v>
      </c>
      <c r="F61" s="9" t="s">
        <v>2099</v>
      </c>
    </row>
    <row r="62" spans="1:6" ht="48" x14ac:dyDescent="0.2">
      <c r="A62" s="9" t="s">
        <v>1993</v>
      </c>
      <c r="B62" s="9" t="s">
        <v>2044</v>
      </c>
      <c r="C62" s="9" t="s">
        <v>2100</v>
      </c>
      <c r="D62" s="10">
        <v>254784.73</v>
      </c>
      <c r="E62" s="10">
        <v>413921.13</v>
      </c>
      <c r="F62" s="9" t="s">
        <v>2101</v>
      </c>
    </row>
    <row r="63" spans="1:6" ht="32" x14ac:dyDescent="0.2">
      <c r="A63" s="9" t="s">
        <v>2102</v>
      </c>
      <c r="B63" s="9" t="s">
        <v>2044</v>
      </c>
      <c r="C63" s="9" t="s">
        <v>2103</v>
      </c>
      <c r="D63" s="10">
        <v>33967.269999999997</v>
      </c>
      <c r="E63" s="10">
        <v>193103.67</v>
      </c>
      <c r="F63" s="9" t="s">
        <v>2104</v>
      </c>
    </row>
    <row r="64" spans="1:6" ht="64" x14ac:dyDescent="0.2">
      <c r="A64" s="9" t="s">
        <v>2105</v>
      </c>
      <c r="B64" s="9" t="s">
        <v>2044</v>
      </c>
      <c r="C64" s="9" t="s">
        <v>2106</v>
      </c>
      <c r="D64" s="10">
        <v>173773.6</v>
      </c>
      <c r="E64" s="10">
        <v>332910</v>
      </c>
      <c r="F64" s="9" t="s">
        <v>2107</v>
      </c>
    </row>
    <row r="65" spans="1:8" ht="48" x14ac:dyDescent="0.2">
      <c r="A65" s="9" t="s">
        <v>71</v>
      </c>
      <c r="B65" s="9" t="s">
        <v>2044</v>
      </c>
      <c r="C65" s="9" t="s">
        <v>2108</v>
      </c>
      <c r="D65" s="10">
        <v>147903.28</v>
      </c>
      <c r="E65" s="10">
        <v>307039.68</v>
      </c>
      <c r="F65" s="9" t="s">
        <v>73</v>
      </c>
    </row>
    <row r="66" spans="1:8" ht="32" x14ac:dyDescent="0.2">
      <c r="A66" s="9" t="s">
        <v>71</v>
      </c>
      <c r="B66" s="9" t="s">
        <v>2044</v>
      </c>
      <c r="C66" s="9" t="s">
        <v>2109</v>
      </c>
      <c r="D66" s="10">
        <v>295806.56</v>
      </c>
      <c r="E66" s="10">
        <v>454942.96</v>
      </c>
      <c r="F66" s="9" t="s">
        <v>2110</v>
      </c>
    </row>
    <row r="67" spans="1:8" ht="48" x14ac:dyDescent="0.2">
      <c r="A67" s="9" t="s">
        <v>2111</v>
      </c>
      <c r="B67" s="9" t="s">
        <v>2034</v>
      </c>
      <c r="C67" s="9" t="s">
        <v>2112</v>
      </c>
      <c r="D67" s="9" t="s">
        <v>2113</v>
      </c>
      <c r="E67" s="9" t="s">
        <v>2113</v>
      </c>
      <c r="F67" s="9" t="s">
        <v>2114</v>
      </c>
    </row>
    <row r="68" spans="1:8" x14ac:dyDescent="0.2">
      <c r="A68" s="8" t="s">
        <v>2115</v>
      </c>
    </row>
    <row r="69" spans="1:8" x14ac:dyDescent="0.2">
      <c r="A69" s="8" t="s">
        <v>2116</v>
      </c>
    </row>
    <row r="70" spans="1:8" x14ac:dyDescent="0.2">
      <c r="A70" s="8" t="s">
        <v>2117</v>
      </c>
    </row>
    <row r="71" spans="1:8" x14ac:dyDescent="0.2">
      <c r="A71" s="8" t="s">
        <v>2118</v>
      </c>
    </row>
    <row r="72" spans="1:8" x14ac:dyDescent="0.2">
      <c r="A72" s="8" t="s">
        <v>2119</v>
      </c>
    </row>
    <row r="74" spans="1:8" ht="16" x14ac:dyDescent="0.2">
      <c r="A74" s="7" t="s">
        <v>2120</v>
      </c>
    </row>
    <row r="75" spans="1:8" x14ac:dyDescent="0.2">
      <c r="A75" t="s">
        <v>2121</v>
      </c>
    </row>
    <row r="76" spans="1:8" x14ac:dyDescent="0.2">
      <c r="A76" t="s">
        <v>2122</v>
      </c>
    </row>
    <row r="77" spans="1:8" x14ac:dyDescent="0.2">
      <c r="A77" s="8" t="s">
        <v>2123</v>
      </c>
      <c r="B77" s="8" t="s">
        <v>2124</v>
      </c>
      <c r="C77" s="8" t="s">
        <v>2125</v>
      </c>
      <c r="D77" s="8" t="s">
        <v>2126</v>
      </c>
      <c r="E77" s="8" t="s">
        <v>2127</v>
      </c>
      <c r="F77" s="8" t="s">
        <v>2128</v>
      </c>
      <c r="G77" s="8" t="s">
        <v>2129</v>
      </c>
      <c r="H77" s="8" t="s">
        <v>2130</v>
      </c>
    </row>
    <row r="78" spans="1:8" ht="32" x14ac:dyDescent="0.2">
      <c r="A78" s="9" t="s">
        <v>2131</v>
      </c>
      <c r="B78" s="10">
        <v>528451.89</v>
      </c>
      <c r="C78" s="10">
        <v>528451.89</v>
      </c>
      <c r="D78" s="10">
        <v>110825</v>
      </c>
      <c r="E78" s="10">
        <v>324393.2</v>
      </c>
      <c r="F78" s="10">
        <v>963670.08</v>
      </c>
      <c r="G78" s="10">
        <v>435218.2</v>
      </c>
      <c r="H78" s="10">
        <f>CO!AG67-'HC-CO'!Z67-('Logistics&amp;WH Payroll'!S43-'Logistics&amp;WH Payroll'!S34+'Logistics&amp;WH Payroll'!S46)</f>
        <v>0</v>
      </c>
    </row>
    <row r="79" spans="1:8" ht="16" x14ac:dyDescent="0.2">
      <c r="A79" s="9" t="s">
        <v>2132</v>
      </c>
      <c r="B79" s="10">
        <v>27592.880000000001</v>
      </c>
      <c r="C79" s="10">
        <v>27592.880000000001</v>
      </c>
      <c r="D79" s="10">
        <v>5786.68</v>
      </c>
      <c r="E79" s="10">
        <v>21718.74</v>
      </c>
      <c r="F79" s="10">
        <v>55098.3</v>
      </c>
      <c r="G79" s="10">
        <v>27505.42</v>
      </c>
      <c r="H79" s="10">
        <f>CO!AG68-'HC-CO'!Z68-('Logistics&amp;WH Payroll'!S44-'Logistics&amp;WH Payroll'!S34*'Logistics&amp;WH Payroll'!$B$5)</f>
        <v>0</v>
      </c>
    </row>
    <row r="80" spans="1:8" ht="16" x14ac:dyDescent="0.2">
      <c r="A80" s="9" t="s">
        <v>2133</v>
      </c>
      <c r="B80" s="10">
        <v>62916.45</v>
      </c>
      <c r="C80" s="10">
        <v>62916.45</v>
      </c>
      <c r="D80" s="10">
        <v>13194.61</v>
      </c>
      <c r="E80" s="10">
        <v>52380.480000000003</v>
      </c>
      <c r="F80" s="10">
        <v>128491.55</v>
      </c>
      <c r="G80" s="10">
        <v>65575.09</v>
      </c>
      <c r="H80" s="10">
        <f>CO!AG69-'HC-CO'!Z69-('Logistics&amp;WH Payroll'!S45-'Logistics&amp;WH Payroll'!S34*'Logistics&amp;WH Payroll'!$B$6)</f>
        <v>7.2759576141834259E-11</v>
      </c>
    </row>
    <row r="81" spans="1:8" ht="16" x14ac:dyDescent="0.2">
      <c r="A81" s="9" t="s">
        <v>2134</v>
      </c>
      <c r="B81" s="10">
        <v>618961.22</v>
      </c>
      <c r="C81" s="10">
        <v>618961.22</v>
      </c>
      <c r="D81" s="10">
        <v>129806.29</v>
      </c>
      <c r="E81" s="10">
        <v>398492.42</v>
      </c>
      <c r="F81" s="10">
        <v>1147259.93</v>
      </c>
      <c r="G81" s="10">
        <v>528298.71</v>
      </c>
      <c r="H81" s="10">
        <f>SUM(H78:H80)</f>
        <v>7.2759576141834259E-11</v>
      </c>
    </row>
    <row r="83" spans="1:8" ht="16" x14ac:dyDescent="0.2">
      <c r="A83" s="7" t="s">
        <v>2135</v>
      </c>
    </row>
    <row r="84" spans="1:8" x14ac:dyDescent="0.2">
      <c r="A84" s="8" t="s">
        <v>2136</v>
      </c>
      <c r="B84" s="8" t="s">
        <v>2137</v>
      </c>
      <c r="C84" s="8" t="s">
        <v>2138</v>
      </c>
      <c r="D84" s="8" t="s">
        <v>2139</v>
      </c>
      <c r="E84" s="8" t="s">
        <v>2140</v>
      </c>
      <c r="F84" s="8" t="s">
        <v>2141</v>
      </c>
      <c r="G84" s="8" t="s">
        <v>2142</v>
      </c>
    </row>
    <row r="85" spans="1:8" ht="48" x14ac:dyDescent="0.2">
      <c r="A85" s="9" t="s">
        <v>2143</v>
      </c>
      <c r="B85" s="9" t="s">
        <v>1344</v>
      </c>
      <c r="C85" s="9" t="s">
        <v>2144</v>
      </c>
      <c r="D85" s="10">
        <v>120000</v>
      </c>
      <c r="E85" s="10">
        <v>120900</v>
      </c>
      <c r="F85" s="10">
        <v>148948.79999999999</v>
      </c>
      <c r="G85" s="9" t="s">
        <v>2145</v>
      </c>
    </row>
    <row r="86" spans="1:8" ht="32" x14ac:dyDescent="0.2">
      <c r="A86" s="9" t="s">
        <v>2146</v>
      </c>
      <c r="B86" s="9" t="s">
        <v>2147</v>
      </c>
      <c r="C86" s="9" t="s">
        <v>2148</v>
      </c>
      <c r="D86" s="10">
        <v>48000</v>
      </c>
      <c r="E86" s="10">
        <v>44360</v>
      </c>
      <c r="F86" s="10">
        <v>55651.519999999997</v>
      </c>
      <c r="G86" s="9" t="s">
        <v>2149</v>
      </c>
    </row>
    <row r="87" spans="1:8" ht="48" x14ac:dyDescent="0.2">
      <c r="A87" s="9" t="s">
        <v>2150</v>
      </c>
      <c r="B87" s="9" t="s">
        <v>2151</v>
      </c>
      <c r="C87" s="9" t="s">
        <v>2152</v>
      </c>
      <c r="D87" s="10">
        <v>52000</v>
      </c>
      <c r="E87" s="10">
        <v>52390</v>
      </c>
      <c r="F87" s="10">
        <v>64544.480000000003</v>
      </c>
      <c r="G87" s="9" t="s">
        <v>2153</v>
      </c>
    </row>
    <row r="88" spans="1:8" ht="48" x14ac:dyDescent="0.2">
      <c r="A88" s="9" t="s">
        <v>2154</v>
      </c>
      <c r="B88" s="9" t="s">
        <v>2155</v>
      </c>
      <c r="C88" s="9" t="s">
        <v>2156</v>
      </c>
      <c r="D88" s="10">
        <v>52000</v>
      </c>
      <c r="E88" s="10">
        <v>26000</v>
      </c>
      <c r="F88" s="10">
        <v>33032</v>
      </c>
      <c r="G88" s="9" t="s">
        <v>2149</v>
      </c>
    </row>
    <row r="89" spans="1:8" ht="48" x14ac:dyDescent="0.2">
      <c r="A89" s="9" t="s">
        <v>2157</v>
      </c>
      <c r="B89" s="9" t="s">
        <v>2151</v>
      </c>
      <c r="C89" s="9" t="s">
        <v>2144</v>
      </c>
      <c r="D89" s="10">
        <v>49920</v>
      </c>
      <c r="E89" s="10">
        <v>50294.400000000001</v>
      </c>
      <c r="F89" s="10">
        <v>61962.7</v>
      </c>
      <c r="G89" s="9" t="s">
        <v>2158</v>
      </c>
    </row>
    <row r="90" spans="1:8" ht="32" x14ac:dyDescent="0.2">
      <c r="A90" s="9" t="s">
        <v>2159</v>
      </c>
      <c r="B90" s="9" t="s">
        <v>2151</v>
      </c>
      <c r="C90" s="9" t="s">
        <v>2160</v>
      </c>
      <c r="D90" s="10">
        <v>49920</v>
      </c>
      <c r="E90" s="10">
        <v>50294.400000000001</v>
      </c>
      <c r="F90" s="10">
        <v>61962.7</v>
      </c>
      <c r="G90" s="9" t="s">
        <v>2161</v>
      </c>
    </row>
    <row r="91" spans="1:8" ht="32" x14ac:dyDescent="0.2">
      <c r="A91" s="9" t="s">
        <v>2162</v>
      </c>
      <c r="B91" s="9" t="s">
        <v>2151</v>
      </c>
      <c r="C91" s="9" t="s">
        <v>2156</v>
      </c>
      <c r="D91" s="10">
        <v>49920</v>
      </c>
      <c r="E91" s="10">
        <v>24960</v>
      </c>
      <c r="F91" s="10">
        <v>31750.720000000001</v>
      </c>
      <c r="G91" s="9" t="s">
        <v>2149</v>
      </c>
    </row>
    <row r="92" spans="1:8" ht="48" x14ac:dyDescent="0.2">
      <c r="A92" s="9" t="s">
        <v>2163</v>
      </c>
      <c r="B92" s="9" t="s">
        <v>2155</v>
      </c>
      <c r="C92" s="9" t="s">
        <v>2164</v>
      </c>
      <c r="D92" s="10">
        <v>49920</v>
      </c>
      <c r="E92" s="10">
        <v>41974.400000000001</v>
      </c>
      <c r="F92" s="10">
        <v>52712.46</v>
      </c>
      <c r="G92" s="9" t="s">
        <v>2149</v>
      </c>
    </row>
    <row r="93" spans="1:8" ht="48" x14ac:dyDescent="0.2">
      <c r="A93" s="9" t="s">
        <v>2165</v>
      </c>
      <c r="B93" s="9" t="s">
        <v>2155</v>
      </c>
      <c r="C93" s="9" t="s">
        <v>2166</v>
      </c>
      <c r="D93" s="10">
        <v>49920</v>
      </c>
      <c r="E93" s="10">
        <v>29120</v>
      </c>
      <c r="F93" s="10">
        <v>36875.839999999997</v>
      </c>
      <c r="G93" s="9" t="s">
        <v>2149</v>
      </c>
    </row>
    <row r="94" spans="1:8" ht="32" x14ac:dyDescent="0.2">
      <c r="A94" s="9" t="s">
        <v>2167</v>
      </c>
      <c r="B94" s="9" t="s">
        <v>2168</v>
      </c>
      <c r="C94" s="9" t="s">
        <v>2168</v>
      </c>
      <c r="D94" s="9" t="s">
        <v>2168</v>
      </c>
      <c r="E94" s="10">
        <v>319393.2</v>
      </c>
      <c r="F94" s="10">
        <v>398492.42</v>
      </c>
      <c r="G94" s="9" t="s">
        <v>2169</v>
      </c>
    </row>
    <row r="95" spans="1:8" ht="32" x14ac:dyDescent="0.2">
      <c r="A95" s="9" t="s">
        <v>2170</v>
      </c>
      <c r="B95" s="9" t="s">
        <v>2168</v>
      </c>
      <c r="C95" s="9" t="s">
        <v>2168</v>
      </c>
      <c r="D95" s="9" t="s">
        <v>2168</v>
      </c>
      <c r="E95" s="10">
        <v>440293.2</v>
      </c>
      <c r="F95" s="10">
        <v>547441.22</v>
      </c>
      <c r="G95" s="9" t="s">
        <v>2171</v>
      </c>
    </row>
    <row r="97" spans="1:1" ht="16" x14ac:dyDescent="0.2">
      <c r="A97" s="7" t="s">
        <v>2172</v>
      </c>
    </row>
    <row r="98" spans="1:1" x14ac:dyDescent="0.2">
      <c r="A98" t="s">
        <v>2173</v>
      </c>
    </row>
    <row r="99" spans="1:1" x14ac:dyDescent="0.2">
      <c r="A99" t="s">
        <v>2174</v>
      </c>
    </row>
    <row r="100" spans="1:1" x14ac:dyDescent="0.2">
      <c r="A100" t="s">
        <v>2175</v>
      </c>
    </row>
    <row r="101" spans="1:1" x14ac:dyDescent="0.2">
      <c r="A101" t="s">
        <v>2176</v>
      </c>
    </row>
    <row r="102" spans="1:1" x14ac:dyDescent="0.2">
      <c r="A102" t="s">
        <v>2177</v>
      </c>
    </row>
    <row r="103" spans="1:1" x14ac:dyDescent="0.2">
      <c r="A103" t="s">
        <v>2178</v>
      </c>
    </row>
    <row r="105" spans="1:1" ht="16" x14ac:dyDescent="0.2">
      <c r="A105" s="7" t="s">
        <v>2179</v>
      </c>
    </row>
    <row r="106" spans="1:1" x14ac:dyDescent="0.2">
      <c r="A106" t="s">
        <v>2180</v>
      </c>
    </row>
    <row r="107" spans="1:1" x14ac:dyDescent="0.2">
      <c r="A107" t="s">
        <v>2181</v>
      </c>
    </row>
    <row r="108" spans="1:1" x14ac:dyDescent="0.2">
      <c r="A108" t="s">
        <v>2182</v>
      </c>
    </row>
    <row r="109" spans="1:1" x14ac:dyDescent="0.2">
      <c r="A109" t="s">
        <v>2183</v>
      </c>
    </row>
    <row r="110" spans="1:1" x14ac:dyDescent="0.2">
      <c r="A110" t="s">
        <v>2184</v>
      </c>
    </row>
    <row r="112" spans="1:1" ht="16" x14ac:dyDescent="0.2">
      <c r="A112" s="7" t="s">
        <v>2185</v>
      </c>
    </row>
    <row r="113" spans="1:3" x14ac:dyDescent="0.2">
      <c r="A113" t="s">
        <v>2186</v>
      </c>
    </row>
    <row r="114" spans="1:3" x14ac:dyDescent="0.2">
      <c r="A114" t="s">
        <v>2187</v>
      </c>
    </row>
    <row r="115" spans="1:3" x14ac:dyDescent="0.2">
      <c r="A115" t="s">
        <v>2188</v>
      </c>
    </row>
    <row r="117" spans="1:3" ht="16" x14ac:dyDescent="0.2">
      <c r="A117" s="7" t="s">
        <v>2189</v>
      </c>
    </row>
    <row r="118" spans="1:3" x14ac:dyDescent="0.2">
      <c r="A118" t="s">
        <v>2190</v>
      </c>
    </row>
    <row r="119" spans="1:3" x14ac:dyDescent="0.2">
      <c r="A119" s="8" t="s">
        <v>1707</v>
      </c>
      <c r="B119" s="8" t="s">
        <v>2191</v>
      </c>
      <c r="C119" s="8" t="s">
        <v>9</v>
      </c>
    </row>
    <row r="120" spans="1:3" ht="395" x14ac:dyDescent="0.2">
      <c r="A120" s="9" t="s">
        <v>1948</v>
      </c>
      <c r="B120" s="9" t="s">
        <v>2192</v>
      </c>
      <c r="C120" s="9" t="s">
        <v>2193</v>
      </c>
    </row>
    <row r="121" spans="1:3" ht="320" x14ac:dyDescent="0.2">
      <c r="A121" s="9" t="s">
        <v>1954</v>
      </c>
      <c r="B121" s="9" t="s">
        <v>2194</v>
      </c>
      <c r="C121" s="9" t="s">
        <v>2195</v>
      </c>
    </row>
    <row r="122" spans="1:3" ht="208" x14ac:dyDescent="0.2">
      <c r="A122" s="9" t="s">
        <v>1959</v>
      </c>
      <c r="B122" s="9" t="s">
        <v>2196</v>
      </c>
      <c r="C122" s="9" t="s">
        <v>2197</v>
      </c>
    </row>
    <row r="123" spans="1:3" ht="409.6" x14ac:dyDescent="0.2">
      <c r="A123" s="9" t="s">
        <v>1964</v>
      </c>
      <c r="B123" s="9" t="s">
        <v>2198</v>
      </c>
      <c r="C123" s="9" t="s">
        <v>2199</v>
      </c>
    </row>
    <row r="124" spans="1:3" ht="409.6" x14ac:dyDescent="0.2">
      <c r="A124" s="9" t="s">
        <v>1969</v>
      </c>
      <c r="B124" s="9" t="s">
        <v>2200</v>
      </c>
      <c r="C124" s="9" t="s">
        <v>2201</v>
      </c>
    </row>
    <row r="125" spans="1:3" ht="409.6" x14ac:dyDescent="0.2">
      <c r="A125" s="9" t="s">
        <v>1975</v>
      </c>
      <c r="B125" s="9" t="s">
        <v>2202</v>
      </c>
      <c r="C125" s="9" t="s">
        <v>2203</v>
      </c>
    </row>
    <row r="127" spans="1:3" ht="16" x14ac:dyDescent="0.2">
      <c r="A127" s="7" t="s">
        <v>2204</v>
      </c>
    </row>
    <row r="128" spans="1:3" x14ac:dyDescent="0.2">
      <c r="A128" s="8" t="s">
        <v>1504</v>
      </c>
      <c r="B128" s="8" t="s">
        <v>2205</v>
      </c>
      <c r="C128" s="8" t="s">
        <v>9</v>
      </c>
    </row>
    <row r="129" spans="1:3" ht="409.6" x14ac:dyDescent="0.2">
      <c r="A129" s="9" t="s">
        <v>2206</v>
      </c>
      <c r="B129" s="9" t="s">
        <v>2207</v>
      </c>
      <c r="C129" s="9" t="s">
        <v>2208</v>
      </c>
    </row>
    <row r="130" spans="1:3" ht="256" x14ac:dyDescent="0.2">
      <c r="A130" s="9" t="s">
        <v>2209</v>
      </c>
      <c r="B130" s="9" t="s">
        <v>2210</v>
      </c>
      <c r="C130" s="9" t="s">
        <v>2211</v>
      </c>
    </row>
    <row r="131" spans="1:3" ht="350" x14ac:dyDescent="0.2">
      <c r="A131" s="9" t="s">
        <v>2212</v>
      </c>
      <c r="B131" s="9" t="s">
        <v>2213</v>
      </c>
      <c r="C131" s="9" t="s">
        <v>2214</v>
      </c>
    </row>
    <row r="132" spans="1:3" ht="208" x14ac:dyDescent="0.2">
      <c r="A132" s="9" t="s">
        <v>2215</v>
      </c>
      <c r="B132" s="9" t="s">
        <v>2216</v>
      </c>
      <c r="C132" s="9" t="s">
        <v>2217</v>
      </c>
    </row>
    <row r="133" spans="1:3" ht="160" x14ac:dyDescent="0.2">
      <c r="A133" s="9" t="s">
        <v>2218</v>
      </c>
      <c r="B133" s="9" t="s">
        <v>2219</v>
      </c>
      <c r="C133" s="9" t="s">
        <v>2220</v>
      </c>
    </row>
    <row r="134" spans="1:3" ht="176" x14ac:dyDescent="0.2">
      <c r="A134" s="9" t="s">
        <v>197</v>
      </c>
      <c r="B134" s="9" t="s">
        <v>2221</v>
      </c>
      <c r="C134" s="9" t="s">
        <v>2222</v>
      </c>
    </row>
    <row r="135" spans="1:3" ht="208" x14ac:dyDescent="0.2">
      <c r="A135" s="9" t="s">
        <v>2223</v>
      </c>
      <c r="B135" s="9" t="s">
        <v>2224</v>
      </c>
      <c r="C135" s="9" t="s">
        <v>2225</v>
      </c>
    </row>
    <row r="137" spans="1:3" ht="16" x14ac:dyDescent="0.2">
      <c r="A137" s="7" t="s">
        <v>2226</v>
      </c>
    </row>
    <row r="138" spans="1:3" x14ac:dyDescent="0.2">
      <c r="A138" s="8" t="s">
        <v>1504</v>
      </c>
      <c r="B138" s="8" t="s">
        <v>1396</v>
      </c>
      <c r="C138" s="8" t="s">
        <v>2227</v>
      </c>
    </row>
    <row r="139" spans="1:3" ht="64" x14ac:dyDescent="0.2">
      <c r="A139" s="9" t="s">
        <v>2228</v>
      </c>
      <c r="B139" s="9" t="s">
        <v>2229</v>
      </c>
      <c r="C139" s="9" t="s">
        <v>2230</v>
      </c>
    </row>
    <row r="140" spans="1:3" ht="64" x14ac:dyDescent="0.2">
      <c r="A140" s="9" t="s">
        <v>2231</v>
      </c>
      <c r="B140" s="9" t="s">
        <v>2232</v>
      </c>
      <c r="C140" s="9" t="s">
        <v>2233</v>
      </c>
    </row>
    <row r="141" spans="1:3" ht="80" x14ac:dyDescent="0.2">
      <c r="A141" s="9" t="s">
        <v>2234</v>
      </c>
      <c r="B141" s="9" t="s">
        <v>2235</v>
      </c>
      <c r="C141" s="9" t="s">
        <v>2236</v>
      </c>
    </row>
    <row r="142" spans="1:3" ht="32" x14ac:dyDescent="0.2">
      <c r="A142" s="9" t="s">
        <v>2237</v>
      </c>
      <c r="B142" s="9" t="s">
        <v>22</v>
      </c>
      <c r="C142" s="9" t="s">
        <v>2238</v>
      </c>
    </row>
    <row r="143" spans="1:3" ht="32" x14ac:dyDescent="0.2">
      <c r="A143" s="9" t="s">
        <v>2239</v>
      </c>
      <c r="B143" s="9" t="s">
        <v>22</v>
      </c>
      <c r="C143" s="9" t="s">
        <v>2240</v>
      </c>
    </row>
    <row r="144" spans="1:3" ht="80" x14ac:dyDescent="0.2">
      <c r="A144" s="9" t="s">
        <v>2241</v>
      </c>
      <c r="B144" s="9" t="s">
        <v>22</v>
      </c>
      <c r="C144" s="9" t="s">
        <v>2242</v>
      </c>
    </row>
    <row r="145" spans="1:11" ht="32" x14ac:dyDescent="0.2">
      <c r="A145" s="9" t="s">
        <v>2243</v>
      </c>
      <c r="B145" s="9" t="s">
        <v>2232</v>
      </c>
      <c r="C145" s="9" t="s">
        <v>2244</v>
      </c>
    </row>
    <row r="146" spans="1:11" ht="48" x14ac:dyDescent="0.2">
      <c r="A146" s="9" t="s">
        <v>2245</v>
      </c>
      <c r="B146" s="9" t="s">
        <v>2246</v>
      </c>
      <c r="C146" s="9" t="s">
        <v>2247</v>
      </c>
    </row>
    <row r="147" spans="1:11" ht="48" x14ac:dyDescent="0.2">
      <c r="A147" s="9" t="s">
        <v>2248</v>
      </c>
      <c r="B147" s="9" t="s">
        <v>2229</v>
      </c>
      <c r="C147" s="9" t="s">
        <v>2249</v>
      </c>
    </row>
    <row r="148" spans="1:11" ht="48" x14ac:dyDescent="0.2">
      <c r="A148" s="9" t="s">
        <v>2250</v>
      </c>
      <c r="B148" s="9" t="s">
        <v>2251</v>
      </c>
      <c r="C148" s="9" t="s">
        <v>2252</v>
      </c>
    </row>
    <row r="149" spans="1:11" ht="48" x14ac:dyDescent="0.2">
      <c r="A149" s="9" t="s">
        <v>2253</v>
      </c>
      <c r="B149" s="9" t="s">
        <v>2235</v>
      </c>
      <c r="C149" s="9" t="s">
        <v>2254</v>
      </c>
    </row>
    <row r="150" spans="1:11" ht="64" x14ac:dyDescent="0.2">
      <c r="A150" s="9" t="s">
        <v>2255</v>
      </c>
      <c r="B150" s="9" t="s">
        <v>2256</v>
      </c>
      <c r="C150" s="9" t="s">
        <v>2257</v>
      </c>
    </row>
    <row r="152" spans="1:11" ht="16" x14ac:dyDescent="0.2">
      <c r="A152" s="7" t="s">
        <v>2258</v>
      </c>
    </row>
    <row r="153" spans="1:11" x14ac:dyDescent="0.2">
      <c r="A153" s="8" t="s">
        <v>2259</v>
      </c>
      <c r="B153" s="8" t="s">
        <v>2260</v>
      </c>
      <c r="C153" s="8" t="s">
        <v>2261</v>
      </c>
      <c r="D153" s="8" t="s">
        <v>2262</v>
      </c>
      <c r="E153" s="8" t="s">
        <v>2263</v>
      </c>
      <c r="F153" s="8" t="s">
        <v>2264</v>
      </c>
      <c r="G153" s="8" t="s">
        <v>2265</v>
      </c>
      <c r="H153" s="8" t="s">
        <v>2266</v>
      </c>
      <c r="I153" s="8" t="s">
        <v>2267</v>
      </c>
      <c r="J153" s="8" t="s">
        <v>2268</v>
      </c>
      <c r="K153" s="8" t="s">
        <v>2269</v>
      </c>
    </row>
    <row r="154" spans="1:11" ht="16" x14ac:dyDescent="0.2">
      <c r="A154" s="9" t="s">
        <v>2270</v>
      </c>
      <c r="B154" s="9" t="s">
        <v>2271</v>
      </c>
      <c r="C154" s="9" t="s">
        <v>22</v>
      </c>
      <c r="D154" s="9" t="s">
        <v>22</v>
      </c>
      <c r="E154" s="9" t="s">
        <v>1991</v>
      </c>
      <c r="F154" s="9" t="s">
        <v>2272</v>
      </c>
      <c r="G154" s="9" t="s">
        <v>22</v>
      </c>
      <c r="H154" s="9" t="s">
        <v>22</v>
      </c>
      <c r="I154" s="9" t="s">
        <v>22</v>
      </c>
      <c r="J154" s="9" t="s">
        <v>22</v>
      </c>
      <c r="K154" s="9" t="s">
        <v>2273</v>
      </c>
    </row>
    <row r="155" spans="1:11" ht="16" x14ac:dyDescent="0.2">
      <c r="A155" s="9" t="s">
        <v>2160</v>
      </c>
      <c r="B155" s="9" t="s">
        <v>2274</v>
      </c>
      <c r="C155" s="9" t="s">
        <v>22</v>
      </c>
      <c r="D155" s="9" t="s">
        <v>22</v>
      </c>
      <c r="E155" s="9" t="s">
        <v>22</v>
      </c>
      <c r="F155" s="9" t="s">
        <v>22</v>
      </c>
      <c r="G155" s="9" t="s">
        <v>22</v>
      </c>
      <c r="H155" s="9" t="s">
        <v>22</v>
      </c>
      <c r="I155" s="9" t="s">
        <v>22</v>
      </c>
      <c r="J155" s="9" t="s">
        <v>22</v>
      </c>
      <c r="K155" s="9" t="s">
        <v>2152</v>
      </c>
    </row>
    <row r="156" spans="1:11" ht="16" x14ac:dyDescent="0.2">
      <c r="A156" s="9" t="s">
        <v>2273</v>
      </c>
      <c r="B156" s="9" t="s">
        <v>2275</v>
      </c>
      <c r="C156" s="9" t="s">
        <v>22</v>
      </c>
      <c r="D156" s="9" t="s">
        <v>22</v>
      </c>
      <c r="E156" s="9" t="s">
        <v>2276</v>
      </c>
      <c r="F156" s="9" t="s">
        <v>2277</v>
      </c>
      <c r="G156" s="9" t="s">
        <v>22</v>
      </c>
      <c r="H156" s="9" t="s">
        <v>22</v>
      </c>
      <c r="I156" s="9" t="s">
        <v>22</v>
      </c>
      <c r="J156" s="9" t="s">
        <v>22</v>
      </c>
      <c r="K156" s="9" t="s">
        <v>2278</v>
      </c>
    </row>
    <row r="157" spans="1:11" ht="16" x14ac:dyDescent="0.2">
      <c r="A157" s="9" t="s">
        <v>2152</v>
      </c>
      <c r="B157" s="9" t="s">
        <v>2279</v>
      </c>
      <c r="C157" s="9" t="s">
        <v>22</v>
      </c>
      <c r="D157" s="9" t="s">
        <v>22</v>
      </c>
      <c r="E157" s="9" t="s">
        <v>1986</v>
      </c>
      <c r="F157" s="9" t="s">
        <v>2280</v>
      </c>
      <c r="G157" s="9" t="s">
        <v>22</v>
      </c>
      <c r="H157" s="9" t="s">
        <v>22</v>
      </c>
      <c r="I157" s="9" t="s">
        <v>22</v>
      </c>
      <c r="J157" s="9" t="s">
        <v>22</v>
      </c>
      <c r="K157" s="9" t="s">
        <v>2148</v>
      </c>
    </row>
    <row r="158" spans="1:11" ht="16" x14ac:dyDescent="0.2">
      <c r="A158" s="9" t="s">
        <v>2278</v>
      </c>
      <c r="B158" s="9" t="s">
        <v>2281</v>
      </c>
      <c r="C158" s="9" t="s">
        <v>2282</v>
      </c>
      <c r="D158" s="9" t="s">
        <v>2283</v>
      </c>
      <c r="E158" s="9" t="s">
        <v>22</v>
      </c>
      <c r="F158" s="9" t="s">
        <v>22</v>
      </c>
      <c r="G158" s="9" t="s">
        <v>22</v>
      </c>
      <c r="H158" s="9" t="s">
        <v>22</v>
      </c>
      <c r="I158" s="9" t="s">
        <v>22</v>
      </c>
      <c r="J158" s="9" t="s">
        <v>22</v>
      </c>
      <c r="K158" s="9" t="s">
        <v>2164</v>
      </c>
    </row>
    <row r="159" spans="1:11" ht="16" x14ac:dyDescent="0.2">
      <c r="A159" s="9" t="s">
        <v>2148</v>
      </c>
      <c r="B159" s="9" t="s">
        <v>2284</v>
      </c>
      <c r="C159" s="9" t="s">
        <v>2285</v>
      </c>
      <c r="D159" s="9" t="s">
        <v>2286</v>
      </c>
      <c r="E159" s="9" t="s">
        <v>2287</v>
      </c>
      <c r="F159" s="9" t="s">
        <v>2288</v>
      </c>
      <c r="G159" s="9" t="s">
        <v>2289</v>
      </c>
      <c r="H159" s="9" t="s">
        <v>2290</v>
      </c>
      <c r="I159" s="9" t="s">
        <v>2291</v>
      </c>
      <c r="J159" s="9" t="s">
        <v>2292</v>
      </c>
      <c r="K159" s="9" t="s">
        <v>2293</v>
      </c>
    </row>
    <row r="160" spans="1:11" ht="16" x14ac:dyDescent="0.2">
      <c r="A160" s="9" t="s">
        <v>2164</v>
      </c>
      <c r="B160" s="9" t="s">
        <v>2294</v>
      </c>
      <c r="C160" s="9" t="s">
        <v>2295</v>
      </c>
      <c r="D160" s="9" t="s">
        <v>2296</v>
      </c>
      <c r="E160" s="9" t="s">
        <v>2297</v>
      </c>
      <c r="F160" s="9" t="s">
        <v>2298</v>
      </c>
      <c r="G160" s="9" t="s">
        <v>2295</v>
      </c>
      <c r="H160" s="9" t="s">
        <v>2296</v>
      </c>
      <c r="I160" s="9" t="s">
        <v>2299</v>
      </c>
      <c r="J160" s="9" t="s">
        <v>2300</v>
      </c>
      <c r="K160" s="9" t="s">
        <v>2301</v>
      </c>
    </row>
    <row r="161" spans="1:11" ht="16" x14ac:dyDescent="0.2">
      <c r="A161" s="9" t="s">
        <v>2293</v>
      </c>
      <c r="B161" s="9" t="s">
        <v>2294</v>
      </c>
      <c r="C161" s="9" t="s">
        <v>2295</v>
      </c>
      <c r="D161" s="9" t="s">
        <v>2296</v>
      </c>
      <c r="E161" s="9" t="s">
        <v>2276</v>
      </c>
      <c r="F161" s="9" t="s">
        <v>2302</v>
      </c>
      <c r="G161" s="9" t="s">
        <v>2295</v>
      </c>
      <c r="H161" s="9" t="s">
        <v>2296</v>
      </c>
      <c r="I161" s="9" t="s">
        <v>2303</v>
      </c>
      <c r="J161" s="9" t="s">
        <v>2304</v>
      </c>
      <c r="K161" s="9" t="s">
        <v>2166</v>
      </c>
    </row>
    <row r="162" spans="1:11" ht="16" x14ac:dyDescent="0.2">
      <c r="A162" s="9" t="s">
        <v>2301</v>
      </c>
      <c r="B162" s="9" t="s">
        <v>2305</v>
      </c>
      <c r="C162" s="9" t="s">
        <v>2306</v>
      </c>
      <c r="D162" s="9" t="s">
        <v>2307</v>
      </c>
      <c r="E162" s="9" t="s">
        <v>2308</v>
      </c>
      <c r="F162" s="9" t="s">
        <v>2309</v>
      </c>
      <c r="G162" s="9" t="s">
        <v>2306</v>
      </c>
      <c r="H162" s="9" t="s">
        <v>2307</v>
      </c>
      <c r="I162" s="9" t="s">
        <v>2310</v>
      </c>
      <c r="J162" s="9" t="s">
        <v>2311</v>
      </c>
      <c r="K162" s="9" t="s">
        <v>2156</v>
      </c>
    </row>
    <row r="163" spans="1:11" ht="16" x14ac:dyDescent="0.2">
      <c r="A163" s="9" t="s">
        <v>2166</v>
      </c>
      <c r="B163" s="9" t="s">
        <v>2312</v>
      </c>
      <c r="C163" s="9" t="s">
        <v>2313</v>
      </c>
      <c r="D163" s="9" t="s">
        <v>2314</v>
      </c>
      <c r="E163" s="9" t="s">
        <v>2287</v>
      </c>
      <c r="F163" s="9" t="s">
        <v>2315</v>
      </c>
      <c r="G163" s="9" t="s">
        <v>2313</v>
      </c>
      <c r="H163" s="9" t="s">
        <v>2314</v>
      </c>
      <c r="I163" s="9" t="s">
        <v>2316</v>
      </c>
      <c r="J163" s="9" t="s">
        <v>2317</v>
      </c>
      <c r="K163" s="9" t="s">
        <v>2318</v>
      </c>
    </row>
    <row r="164" spans="1:11" ht="16" x14ac:dyDescent="0.2">
      <c r="A164" s="9" t="s">
        <v>2156</v>
      </c>
      <c r="B164" s="9" t="s">
        <v>2319</v>
      </c>
      <c r="C164" s="9" t="s">
        <v>2320</v>
      </c>
      <c r="D164" s="9" t="s">
        <v>2321</v>
      </c>
      <c r="E164" s="9" t="s">
        <v>2322</v>
      </c>
      <c r="F164" s="9" t="s">
        <v>2323</v>
      </c>
      <c r="G164" s="9" t="s">
        <v>2320</v>
      </c>
      <c r="H164" s="9" t="s">
        <v>2321</v>
      </c>
      <c r="I164" s="9" t="s">
        <v>2324</v>
      </c>
      <c r="J164" s="9" t="s">
        <v>2325</v>
      </c>
      <c r="K164" s="9" t="s">
        <v>2326</v>
      </c>
    </row>
    <row r="165" spans="1:11" ht="16" x14ac:dyDescent="0.2">
      <c r="A165" s="9" t="s">
        <v>2318</v>
      </c>
      <c r="B165" s="9" t="s">
        <v>2327</v>
      </c>
      <c r="C165" s="9" t="s">
        <v>2328</v>
      </c>
      <c r="D165" s="9" t="s">
        <v>2329</v>
      </c>
      <c r="E165" s="9" t="s">
        <v>2322</v>
      </c>
      <c r="F165" s="9" t="s">
        <v>2323</v>
      </c>
      <c r="G165" s="9" t="s">
        <v>2328</v>
      </c>
      <c r="H165" s="9" t="s">
        <v>2329</v>
      </c>
      <c r="I165" s="9" t="s">
        <v>2330</v>
      </c>
      <c r="J165" s="9" t="s">
        <v>2331</v>
      </c>
      <c r="K165" s="9" t="s">
        <v>2332</v>
      </c>
    </row>
    <row r="166" spans="1:11" ht="16" x14ac:dyDescent="0.2">
      <c r="A166" s="9" t="s">
        <v>2326</v>
      </c>
      <c r="B166" s="9" t="s">
        <v>2333</v>
      </c>
      <c r="C166" s="9" t="s">
        <v>2334</v>
      </c>
      <c r="D166" s="9" t="s">
        <v>2335</v>
      </c>
      <c r="E166" s="9" t="s">
        <v>2336</v>
      </c>
      <c r="F166" s="9" t="s">
        <v>2337</v>
      </c>
      <c r="G166" s="9" t="s">
        <v>2334</v>
      </c>
      <c r="H166" s="9" t="s">
        <v>2335</v>
      </c>
      <c r="I166" s="9" t="s">
        <v>2338</v>
      </c>
      <c r="J166" s="9" t="s">
        <v>2339</v>
      </c>
      <c r="K166" s="9" t="s">
        <v>2340</v>
      </c>
    </row>
    <row r="167" spans="1:11" ht="16" x14ac:dyDescent="0.2">
      <c r="A167" s="9" t="s">
        <v>2332</v>
      </c>
      <c r="B167" s="9" t="s">
        <v>2341</v>
      </c>
      <c r="C167" s="9" t="s">
        <v>2342</v>
      </c>
      <c r="D167" s="9" t="s">
        <v>2343</v>
      </c>
      <c r="E167" s="9" t="s">
        <v>2344</v>
      </c>
      <c r="F167" s="9" t="s">
        <v>2345</v>
      </c>
      <c r="G167" s="9" t="s">
        <v>2342</v>
      </c>
      <c r="H167" s="9" t="s">
        <v>2343</v>
      </c>
      <c r="I167" s="9" t="s">
        <v>2346</v>
      </c>
      <c r="J167" s="9" t="s">
        <v>2347</v>
      </c>
      <c r="K167" s="9" t="s">
        <v>2348</v>
      </c>
    </row>
    <row r="168" spans="1:11" ht="16" x14ac:dyDescent="0.2">
      <c r="A168" s="9" t="s">
        <v>2340</v>
      </c>
      <c r="B168" s="9" t="s">
        <v>2349</v>
      </c>
      <c r="C168" s="9" t="s">
        <v>2350</v>
      </c>
      <c r="D168" s="9" t="s">
        <v>2351</v>
      </c>
      <c r="E168" s="9" t="s">
        <v>2352</v>
      </c>
      <c r="F168" s="9" t="s">
        <v>2353</v>
      </c>
      <c r="G168" s="9" t="s">
        <v>2350</v>
      </c>
      <c r="H168" s="9" t="s">
        <v>2351</v>
      </c>
      <c r="I168" s="9" t="s">
        <v>2354</v>
      </c>
      <c r="J168" s="9" t="s">
        <v>2355</v>
      </c>
      <c r="K168" s="9" t="s">
        <v>2356</v>
      </c>
    </row>
    <row r="169" spans="1:11" ht="16" x14ac:dyDescent="0.2">
      <c r="A169" s="9" t="s">
        <v>2348</v>
      </c>
      <c r="B169" s="9" t="s">
        <v>2357</v>
      </c>
      <c r="C169" s="9" t="s">
        <v>2358</v>
      </c>
      <c r="D169" s="9" t="s">
        <v>2359</v>
      </c>
      <c r="E169" s="9" t="s">
        <v>2360</v>
      </c>
      <c r="F169" s="9" t="s">
        <v>2361</v>
      </c>
      <c r="G169" s="9" t="s">
        <v>2358</v>
      </c>
      <c r="H169" s="9" t="s">
        <v>2359</v>
      </c>
      <c r="I169" s="9" t="s">
        <v>2362</v>
      </c>
      <c r="J169" s="9" t="s">
        <v>2363</v>
      </c>
      <c r="K169" s="9" t="s">
        <v>2364</v>
      </c>
    </row>
    <row r="171" spans="1:11" ht="16" x14ac:dyDescent="0.2">
      <c r="A171" s="7" t="s">
        <v>2365</v>
      </c>
    </row>
    <row r="172" spans="1:11" x14ac:dyDescent="0.2">
      <c r="A172" s="8" t="s">
        <v>1</v>
      </c>
      <c r="B172" s="8" t="s">
        <v>2366</v>
      </c>
      <c r="C172" s="8" t="s">
        <v>2367</v>
      </c>
      <c r="D172" s="8" t="s">
        <v>2124</v>
      </c>
      <c r="E172" s="8" t="s">
        <v>2368</v>
      </c>
      <c r="F172" s="8" t="s">
        <v>2369</v>
      </c>
    </row>
    <row r="173" spans="1:11" ht="16" x14ac:dyDescent="0.2">
      <c r="A173" s="9" t="s">
        <v>2370</v>
      </c>
      <c r="B173" s="9" t="s">
        <v>92</v>
      </c>
      <c r="C173" s="9" t="s">
        <v>92</v>
      </c>
      <c r="D173" s="9" t="s">
        <v>92</v>
      </c>
      <c r="E173" s="9" t="s">
        <v>22</v>
      </c>
      <c r="F173" s="9" t="s">
        <v>22</v>
      </c>
    </row>
    <row r="174" spans="1:11" ht="16" x14ac:dyDescent="0.2">
      <c r="A174" s="9" t="s">
        <v>2371</v>
      </c>
      <c r="B174" s="9" t="s">
        <v>2372</v>
      </c>
      <c r="C174" s="9" t="s">
        <v>2373</v>
      </c>
      <c r="D174" s="9" t="s">
        <v>2374</v>
      </c>
      <c r="E174" s="9" t="s">
        <v>2375</v>
      </c>
      <c r="F174" s="9" t="s">
        <v>2376</v>
      </c>
    </row>
    <row r="175" spans="1:11" ht="16" x14ac:dyDescent="0.2">
      <c r="A175" s="9" t="s">
        <v>2377</v>
      </c>
      <c r="B175" s="9" t="s">
        <v>2378</v>
      </c>
      <c r="C175" s="9" t="s">
        <v>2379</v>
      </c>
      <c r="D175" s="9" t="s">
        <v>2380</v>
      </c>
      <c r="E175" s="9" t="s">
        <v>2381</v>
      </c>
      <c r="F175" s="9" t="s">
        <v>2382</v>
      </c>
    </row>
    <row r="176" spans="1:11" ht="16" x14ac:dyDescent="0.2">
      <c r="A176" s="9" t="s">
        <v>2383</v>
      </c>
      <c r="B176" s="9" t="s">
        <v>2384</v>
      </c>
      <c r="C176" s="9" t="s">
        <v>2384</v>
      </c>
      <c r="D176" s="9" t="s">
        <v>2384</v>
      </c>
      <c r="E176" s="9" t="s">
        <v>22</v>
      </c>
      <c r="F176" s="9" t="s">
        <v>22</v>
      </c>
    </row>
    <row r="177" spans="1:9" ht="16" x14ac:dyDescent="0.2">
      <c r="A177" s="9" t="s">
        <v>2385</v>
      </c>
      <c r="B177" s="9" t="s">
        <v>2386</v>
      </c>
      <c r="C177" s="9" t="s">
        <v>22</v>
      </c>
      <c r="D177" s="9" t="s">
        <v>22</v>
      </c>
      <c r="E177" s="9" t="s">
        <v>22</v>
      </c>
      <c r="F177" s="9" t="s">
        <v>2387</v>
      </c>
    </row>
    <row r="178" spans="1:9" ht="16" x14ac:dyDescent="0.2">
      <c r="A178" s="9" t="s">
        <v>2388</v>
      </c>
      <c r="B178" s="9" t="s">
        <v>2389</v>
      </c>
      <c r="C178" s="9" t="s">
        <v>22</v>
      </c>
      <c r="D178" s="9" t="s">
        <v>22</v>
      </c>
      <c r="E178" s="9" t="s">
        <v>22</v>
      </c>
      <c r="F178" s="9" t="s">
        <v>2390</v>
      </c>
    </row>
    <row r="179" spans="1:9" ht="16" x14ac:dyDescent="0.2">
      <c r="A179" s="9" t="s">
        <v>2391</v>
      </c>
      <c r="B179" s="9" t="s">
        <v>2392</v>
      </c>
      <c r="C179" s="9" t="s">
        <v>22</v>
      </c>
      <c r="D179" s="9" t="s">
        <v>22</v>
      </c>
      <c r="E179" s="9" t="s">
        <v>22</v>
      </c>
      <c r="F179" s="9" t="s">
        <v>2393</v>
      </c>
    </row>
    <row r="180" spans="1:9" ht="32" x14ac:dyDescent="0.2">
      <c r="A180" s="9" t="s">
        <v>2394</v>
      </c>
      <c r="B180" s="9" t="s">
        <v>2395</v>
      </c>
      <c r="C180" s="9" t="s">
        <v>2396</v>
      </c>
      <c r="D180" s="9" t="s">
        <v>2397</v>
      </c>
      <c r="E180" s="9" t="s">
        <v>2398</v>
      </c>
      <c r="F180" s="9" t="s">
        <v>2399</v>
      </c>
    </row>
    <row r="181" spans="1:9" x14ac:dyDescent="0.2">
      <c r="A181" s="8" t="s">
        <v>2400</v>
      </c>
    </row>
    <row r="183" spans="1:9" ht="16" x14ac:dyDescent="0.2">
      <c r="A183" s="7" t="s">
        <v>2401</v>
      </c>
    </row>
    <row r="184" spans="1:9" x14ac:dyDescent="0.2">
      <c r="A184" s="8" t="s">
        <v>2402</v>
      </c>
      <c r="B184" s="8" t="s">
        <v>2403</v>
      </c>
      <c r="C184" s="8" t="s">
        <v>2404</v>
      </c>
      <c r="D184" s="8" t="s">
        <v>2405</v>
      </c>
      <c r="E184" s="8" t="s">
        <v>2406</v>
      </c>
      <c r="F184" s="8" t="s">
        <v>2407</v>
      </c>
      <c r="G184" s="8" t="s">
        <v>2408</v>
      </c>
      <c r="H184" s="8" t="s">
        <v>2409</v>
      </c>
      <c r="I184" s="8" t="s">
        <v>2410</v>
      </c>
    </row>
    <row r="185" spans="1:9" ht="80" x14ac:dyDescent="0.2">
      <c r="A185" s="9" t="s">
        <v>2411</v>
      </c>
      <c r="B185" s="9" t="s">
        <v>2229</v>
      </c>
      <c r="C185" s="9" t="s">
        <v>2412</v>
      </c>
      <c r="D185" s="9" t="s">
        <v>22</v>
      </c>
      <c r="E185" s="9" t="s">
        <v>2251</v>
      </c>
      <c r="F185" s="9" t="s">
        <v>2235</v>
      </c>
      <c r="G185" s="9" t="s">
        <v>2413</v>
      </c>
      <c r="H185" s="9" t="s">
        <v>2059</v>
      </c>
      <c r="I185" s="9" t="s">
        <v>2397</v>
      </c>
    </row>
    <row r="186" spans="1:9" ht="80" x14ac:dyDescent="0.2">
      <c r="A186" s="9" t="s">
        <v>2414</v>
      </c>
      <c r="B186" s="9" t="s">
        <v>2415</v>
      </c>
      <c r="C186" s="9" t="s">
        <v>2416</v>
      </c>
      <c r="D186" s="9" t="s">
        <v>2417</v>
      </c>
      <c r="E186" s="9" t="s">
        <v>2418</v>
      </c>
      <c r="F186" s="9" t="s">
        <v>2419</v>
      </c>
      <c r="G186" s="9" t="s">
        <v>2420</v>
      </c>
      <c r="H186" s="9" t="s">
        <v>2421</v>
      </c>
      <c r="I186" s="9" t="s">
        <v>2422</v>
      </c>
    </row>
    <row r="187" spans="1:9" ht="32" x14ac:dyDescent="0.2">
      <c r="A187" s="9" t="s">
        <v>2423</v>
      </c>
      <c r="B187" s="9" t="s">
        <v>2424</v>
      </c>
      <c r="C187" s="9" t="s">
        <v>2425</v>
      </c>
      <c r="D187" s="9" t="s">
        <v>2281</v>
      </c>
      <c r="E187" s="9" t="s">
        <v>2426</v>
      </c>
      <c r="F187" s="9" t="s">
        <v>2235</v>
      </c>
      <c r="G187" s="9" t="s">
        <v>2427</v>
      </c>
      <c r="H187" s="9" t="s">
        <v>2428</v>
      </c>
      <c r="I187" s="9" t="s">
        <v>2429</v>
      </c>
    </row>
    <row r="188" spans="1:9" ht="64" x14ac:dyDescent="0.2">
      <c r="A188" s="9" t="s">
        <v>2430</v>
      </c>
      <c r="B188" s="9" t="s">
        <v>2431</v>
      </c>
      <c r="C188" s="9" t="s">
        <v>2432</v>
      </c>
      <c r="D188" s="9" t="s">
        <v>2433</v>
      </c>
      <c r="E188" s="9" t="s">
        <v>2434</v>
      </c>
      <c r="F188" s="9" t="s">
        <v>2419</v>
      </c>
      <c r="G188" s="9" t="s">
        <v>2435</v>
      </c>
      <c r="H188" s="9" t="s">
        <v>2436</v>
      </c>
      <c r="I188" s="9" t="s">
        <v>2437</v>
      </c>
    </row>
    <row r="189" spans="1:9" ht="48" x14ac:dyDescent="0.2">
      <c r="A189" s="9" t="s">
        <v>2438</v>
      </c>
      <c r="B189" s="9" t="s">
        <v>2229</v>
      </c>
      <c r="C189" s="9" t="s">
        <v>2439</v>
      </c>
      <c r="D189" s="9" t="s">
        <v>22</v>
      </c>
      <c r="E189" s="9" t="s">
        <v>2440</v>
      </c>
      <c r="F189" s="9" t="s">
        <v>2235</v>
      </c>
      <c r="G189" s="9" t="s">
        <v>2441</v>
      </c>
      <c r="H189" s="9" t="s">
        <v>2442</v>
      </c>
      <c r="I189" s="9" t="s">
        <v>2443</v>
      </c>
    </row>
    <row r="190" spans="1:9" ht="32" x14ac:dyDescent="0.2">
      <c r="A190" s="9" t="s">
        <v>2444</v>
      </c>
      <c r="B190" s="9" t="s">
        <v>2415</v>
      </c>
      <c r="C190" s="9" t="s">
        <v>2445</v>
      </c>
      <c r="D190" s="9" t="s">
        <v>2417</v>
      </c>
      <c r="E190" s="9" t="s">
        <v>2446</v>
      </c>
      <c r="F190" s="9" t="s">
        <v>2419</v>
      </c>
      <c r="G190" s="9" t="s">
        <v>2447</v>
      </c>
      <c r="H190" s="9" t="s">
        <v>2448</v>
      </c>
      <c r="I190" s="9" t="s">
        <v>2449</v>
      </c>
    </row>
    <row r="191" spans="1:9" x14ac:dyDescent="0.2">
      <c r="A191" s="8" t="s">
        <v>2450</v>
      </c>
    </row>
    <row r="193" spans="1:3" ht="16" x14ac:dyDescent="0.2">
      <c r="A193" s="7" t="s">
        <v>2451</v>
      </c>
    </row>
    <row r="194" spans="1:3" x14ac:dyDescent="0.2">
      <c r="A194" s="8" t="s">
        <v>1504</v>
      </c>
      <c r="B194" s="8" t="s">
        <v>1396</v>
      </c>
      <c r="C194" s="8" t="s">
        <v>0</v>
      </c>
    </row>
    <row r="195" spans="1:3" ht="48" x14ac:dyDescent="0.2">
      <c r="A195" s="9" t="s">
        <v>2452</v>
      </c>
      <c r="B195" s="9" t="s">
        <v>2453</v>
      </c>
      <c r="C195" s="9" t="s">
        <v>2454</v>
      </c>
    </row>
    <row r="196" spans="1:3" ht="64" x14ac:dyDescent="0.2">
      <c r="A196" s="9" t="s">
        <v>2455</v>
      </c>
      <c r="B196" s="9" t="s">
        <v>2281</v>
      </c>
      <c r="C196" s="9" t="s">
        <v>2456</v>
      </c>
    </row>
    <row r="197" spans="1:3" ht="80" x14ac:dyDescent="0.2">
      <c r="A197" s="9" t="s">
        <v>2457</v>
      </c>
      <c r="B197" s="9" t="s">
        <v>2458</v>
      </c>
      <c r="C197" s="9" t="s">
        <v>2459</v>
      </c>
    </row>
    <row r="198" spans="1:3" ht="48" x14ac:dyDescent="0.2">
      <c r="A198" s="9" t="s">
        <v>2460</v>
      </c>
      <c r="B198" s="9" t="s">
        <v>2461</v>
      </c>
      <c r="C198" s="9" t="s">
        <v>2462</v>
      </c>
    </row>
    <row r="199" spans="1:3" ht="48" x14ac:dyDescent="0.2">
      <c r="A199" s="9" t="s">
        <v>2463</v>
      </c>
      <c r="B199" s="9" t="s">
        <v>2428</v>
      </c>
      <c r="C199" s="9" t="s">
        <v>2464</v>
      </c>
    </row>
    <row r="200" spans="1:3" ht="64" x14ac:dyDescent="0.2">
      <c r="A200" s="9" t="s">
        <v>2465</v>
      </c>
      <c r="B200" s="9" t="s">
        <v>2466</v>
      </c>
      <c r="C200" s="9" t="s">
        <v>2467</v>
      </c>
    </row>
    <row r="201" spans="1:3" ht="48" x14ac:dyDescent="0.2">
      <c r="A201" s="9" t="s">
        <v>2468</v>
      </c>
      <c r="B201" s="9" t="s">
        <v>2469</v>
      </c>
      <c r="C201" s="9" t="s">
        <v>2470</v>
      </c>
    </row>
    <row r="202" spans="1:3" ht="48" x14ac:dyDescent="0.2">
      <c r="A202" s="9" t="s">
        <v>2471</v>
      </c>
      <c r="B202" s="9" t="s">
        <v>22</v>
      </c>
      <c r="C202" s="9" t="s">
        <v>2472</v>
      </c>
    </row>
    <row r="204" spans="1:3" ht="16" x14ac:dyDescent="0.2">
      <c r="A204" s="7" t="s">
        <v>2473</v>
      </c>
    </row>
    <row r="205" spans="1:3" x14ac:dyDescent="0.2">
      <c r="A205" s="8" t="s">
        <v>2474</v>
      </c>
      <c r="B205" s="8" t="s">
        <v>2475</v>
      </c>
      <c r="C205" s="8" t="s">
        <v>2476</v>
      </c>
    </row>
    <row r="206" spans="1:3" ht="64" x14ac:dyDescent="0.2">
      <c r="A206" s="9" t="s">
        <v>2477</v>
      </c>
      <c r="B206" s="9" t="s">
        <v>2478</v>
      </c>
      <c r="C206" s="9" t="s">
        <v>2479</v>
      </c>
    </row>
    <row r="207" spans="1:3" ht="32" x14ac:dyDescent="0.2">
      <c r="A207" s="9" t="s">
        <v>2480</v>
      </c>
      <c r="B207" s="9" t="s">
        <v>2481</v>
      </c>
      <c r="C207" s="9" t="s">
        <v>2482</v>
      </c>
    </row>
    <row r="208" spans="1:3" ht="48" x14ac:dyDescent="0.2">
      <c r="A208" s="9" t="s">
        <v>2483</v>
      </c>
      <c r="B208" s="9" t="s">
        <v>2484</v>
      </c>
      <c r="C208" s="9" t="s">
        <v>2485</v>
      </c>
    </row>
    <row r="209" spans="1:7" ht="64" x14ac:dyDescent="0.2">
      <c r="A209" s="9" t="s">
        <v>2486</v>
      </c>
      <c r="B209" s="9" t="s">
        <v>2398</v>
      </c>
      <c r="C209" s="9" t="s">
        <v>2487</v>
      </c>
    </row>
    <row r="210" spans="1:7" ht="48" x14ac:dyDescent="0.2">
      <c r="A210" s="9" t="s">
        <v>2488</v>
      </c>
      <c r="B210" s="9" t="s">
        <v>2489</v>
      </c>
      <c r="C210" s="9" t="s">
        <v>2490</v>
      </c>
    </row>
    <row r="211" spans="1:7" ht="48" x14ac:dyDescent="0.2">
      <c r="A211" s="9" t="s">
        <v>2491</v>
      </c>
      <c r="B211" s="9" t="s">
        <v>2416</v>
      </c>
      <c r="C211" s="9" t="s">
        <v>2492</v>
      </c>
    </row>
    <row r="213" spans="1:7" ht="16" x14ac:dyDescent="0.2">
      <c r="A213" s="7" t="s">
        <v>2493</v>
      </c>
    </row>
    <row r="214" spans="1:7" x14ac:dyDescent="0.2">
      <c r="A214" s="8" t="s">
        <v>268</v>
      </c>
      <c r="B214" s="8" t="s">
        <v>2494</v>
      </c>
      <c r="C214" s="8" t="s">
        <v>2495</v>
      </c>
      <c r="D214" s="8" t="s">
        <v>2496</v>
      </c>
      <c r="E214" s="8" t="s">
        <v>2497</v>
      </c>
      <c r="F214" s="8" t="s">
        <v>2498</v>
      </c>
      <c r="G214" s="8" t="s">
        <v>2499</v>
      </c>
    </row>
    <row r="215" spans="1:7" ht="96" x14ac:dyDescent="0.2">
      <c r="A215" s="9" t="s">
        <v>2500</v>
      </c>
      <c r="B215" s="9" t="s">
        <v>2501</v>
      </c>
      <c r="C215" s="9" t="s">
        <v>2502</v>
      </c>
      <c r="D215" s="9" t="s">
        <v>2503</v>
      </c>
      <c r="E215" s="9" t="s">
        <v>1997</v>
      </c>
      <c r="F215" s="9" t="s">
        <v>1997</v>
      </c>
      <c r="G215" s="9" t="s">
        <v>1997</v>
      </c>
    </row>
    <row r="216" spans="1:7" ht="96" x14ac:dyDescent="0.2">
      <c r="A216" s="9" t="s">
        <v>2504</v>
      </c>
      <c r="B216" s="9" t="s">
        <v>2505</v>
      </c>
      <c r="C216" s="9" t="s">
        <v>2506</v>
      </c>
      <c r="D216" s="9" t="s">
        <v>2503</v>
      </c>
      <c r="E216" s="9" t="s">
        <v>1997</v>
      </c>
      <c r="F216" s="9" t="s">
        <v>1997</v>
      </c>
      <c r="G216" s="9" t="s">
        <v>1997</v>
      </c>
    </row>
    <row r="217" spans="1:7" ht="96" x14ac:dyDescent="0.2">
      <c r="A217" s="9" t="s">
        <v>2507</v>
      </c>
      <c r="B217" s="9" t="s">
        <v>2508</v>
      </c>
      <c r="C217" s="9" t="s">
        <v>2509</v>
      </c>
      <c r="D217" s="9" t="s">
        <v>2510</v>
      </c>
      <c r="E217" s="9" t="s">
        <v>2276</v>
      </c>
      <c r="F217" s="9" t="s">
        <v>2276</v>
      </c>
      <c r="G217" s="9" t="s">
        <v>2276</v>
      </c>
    </row>
    <row r="218" spans="1:7" ht="96" x14ac:dyDescent="0.2">
      <c r="A218" s="9" t="s">
        <v>2511</v>
      </c>
      <c r="B218" s="9" t="s">
        <v>2512</v>
      </c>
      <c r="C218" s="9" t="s">
        <v>2513</v>
      </c>
      <c r="D218" s="9" t="s">
        <v>2503</v>
      </c>
      <c r="E218" s="9" t="s">
        <v>1997</v>
      </c>
      <c r="F218" s="9" t="s">
        <v>1997</v>
      </c>
      <c r="G218" s="9" t="s">
        <v>1997</v>
      </c>
    </row>
    <row r="219" spans="1:7" ht="96" x14ac:dyDescent="0.2">
      <c r="A219" s="9" t="s">
        <v>2514</v>
      </c>
      <c r="B219" s="9" t="s">
        <v>2515</v>
      </c>
      <c r="C219" s="9" t="s">
        <v>2516</v>
      </c>
      <c r="D219" s="9" t="s">
        <v>2503</v>
      </c>
      <c r="E219" s="9" t="s">
        <v>1997</v>
      </c>
      <c r="F219" s="9" t="s">
        <v>1997</v>
      </c>
      <c r="G219" s="9" t="s">
        <v>1997</v>
      </c>
    </row>
    <row r="220" spans="1:7" ht="96" x14ac:dyDescent="0.2">
      <c r="A220" s="9" t="s">
        <v>2517</v>
      </c>
      <c r="B220" s="9" t="s">
        <v>2518</v>
      </c>
      <c r="C220" s="9" t="s">
        <v>2519</v>
      </c>
      <c r="D220" s="9" t="s">
        <v>2520</v>
      </c>
      <c r="E220" s="9" t="s">
        <v>2521</v>
      </c>
      <c r="F220" s="9" t="s">
        <v>2521</v>
      </c>
      <c r="G220" s="9" t="s">
        <v>2521</v>
      </c>
    </row>
    <row r="221" spans="1:7" ht="96" x14ac:dyDescent="0.2">
      <c r="A221" s="9" t="s">
        <v>2522</v>
      </c>
      <c r="B221" s="9" t="s">
        <v>2523</v>
      </c>
      <c r="C221" s="9" t="s">
        <v>2524</v>
      </c>
      <c r="D221" s="9" t="s">
        <v>2525</v>
      </c>
      <c r="E221" s="9" t="s">
        <v>2276</v>
      </c>
      <c r="F221" s="9" t="s">
        <v>2276</v>
      </c>
      <c r="G221" s="9" t="s">
        <v>2276</v>
      </c>
    </row>
    <row r="222" spans="1:7" ht="96" x14ac:dyDescent="0.2">
      <c r="A222" s="9" t="s">
        <v>2526</v>
      </c>
      <c r="B222" s="9" t="s">
        <v>2527</v>
      </c>
      <c r="C222" s="9" t="s">
        <v>2528</v>
      </c>
      <c r="D222" s="9" t="s">
        <v>2529</v>
      </c>
      <c r="E222" s="9" t="s">
        <v>2521</v>
      </c>
      <c r="F222" s="9" t="s">
        <v>2521</v>
      </c>
      <c r="G222" s="9" t="s">
        <v>2521</v>
      </c>
    </row>
    <row r="223" spans="1:7" ht="96" x14ac:dyDescent="0.2">
      <c r="A223" s="9" t="s">
        <v>2530</v>
      </c>
      <c r="B223" s="9" t="s">
        <v>2531</v>
      </c>
      <c r="C223" s="9" t="s">
        <v>2532</v>
      </c>
      <c r="D223" s="9" t="s">
        <v>2533</v>
      </c>
      <c r="E223" s="9" t="s">
        <v>2276</v>
      </c>
      <c r="F223" s="9" t="s">
        <v>2276</v>
      </c>
      <c r="G223" s="9" t="s">
        <v>2276</v>
      </c>
    </row>
    <row r="224" spans="1:7" ht="96" x14ac:dyDescent="0.2">
      <c r="A224" s="9" t="s">
        <v>2534</v>
      </c>
      <c r="B224" s="9" t="s">
        <v>2535</v>
      </c>
      <c r="C224" s="9" t="s">
        <v>2536</v>
      </c>
      <c r="D224" s="9" t="s">
        <v>2537</v>
      </c>
      <c r="E224" s="9" t="s">
        <v>2276</v>
      </c>
      <c r="F224" s="9" t="s">
        <v>2276</v>
      </c>
      <c r="G224" s="9" t="s">
        <v>2276</v>
      </c>
    </row>
    <row r="225" spans="1:7" ht="96" x14ac:dyDescent="0.2">
      <c r="A225" s="9" t="s">
        <v>2538</v>
      </c>
      <c r="B225" s="9" t="s">
        <v>2539</v>
      </c>
      <c r="C225" s="9" t="s">
        <v>2540</v>
      </c>
      <c r="D225" s="9" t="s">
        <v>2541</v>
      </c>
      <c r="E225" s="9" t="s">
        <v>2521</v>
      </c>
      <c r="F225" s="9" t="s">
        <v>2521</v>
      </c>
      <c r="G225" s="9" t="s">
        <v>2521</v>
      </c>
    </row>
    <row r="226" spans="1:7" ht="112" x14ac:dyDescent="0.2">
      <c r="A226" s="9" t="s">
        <v>2542</v>
      </c>
      <c r="B226" s="9" t="s">
        <v>2543</v>
      </c>
      <c r="C226" s="9" t="s">
        <v>2544</v>
      </c>
      <c r="D226" s="9" t="s">
        <v>2541</v>
      </c>
      <c r="E226" s="9" t="s">
        <v>2521</v>
      </c>
      <c r="F226" s="9" t="s">
        <v>2521</v>
      </c>
      <c r="G226" s="9" t="s">
        <v>2521</v>
      </c>
    </row>
    <row r="227" spans="1:7" ht="96" x14ac:dyDescent="0.2">
      <c r="A227" s="9" t="s">
        <v>2545</v>
      </c>
      <c r="B227" s="9" t="s">
        <v>2546</v>
      </c>
      <c r="C227" s="9" t="s">
        <v>2547</v>
      </c>
      <c r="D227" s="9" t="s">
        <v>2548</v>
      </c>
      <c r="E227" s="9" t="s">
        <v>2549</v>
      </c>
      <c r="F227" s="9" t="s">
        <v>2549</v>
      </c>
      <c r="G227" s="9" t="s">
        <v>2549</v>
      </c>
    </row>
    <row r="228" spans="1:7" ht="96" x14ac:dyDescent="0.2">
      <c r="A228" s="9" t="s">
        <v>2550</v>
      </c>
      <c r="B228" s="9" t="s">
        <v>2551</v>
      </c>
      <c r="C228" s="9" t="s">
        <v>2552</v>
      </c>
      <c r="D228" s="9" t="s">
        <v>2553</v>
      </c>
      <c r="E228" s="9" t="s">
        <v>2549</v>
      </c>
      <c r="F228" s="9" t="s">
        <v>2549</v>
      </c>
      <c r="G228" s="9" t="s">
        <v>2549</v>
      </c>
    </row>
    <row r="229" spans="1:7" ht="96" x14ac:dyDescent="0.2">
      <c r="A229" s="9" t="s">
        <v>2554</v>
      </c>
      <c r="B229" s="9" t="s">
        <v>2555</v>
      </c>
      <c r="C229" s="9" t="s">
        <v>2556</v>
      </c>
      <c r="D229" s="9" t="s">
        <v>2557</v>
      </c>
      <c r="E229" s="9" t="s">
        <v>2558</v>
      </c>
      <c r="F229" s="9" t="s">
        <v>2558</v>
      </c>
      <c r="G229" s="9" t="s">
        <v>2558</v>
      </c>
    </row>
    <row r="230" spans="1:7" ht="96" x14ac:dyDescent="0.2">
      <c r="A230" s="9" t="s">
        <v>2559</v>
      </c>
      <c r="B230" s="9" t="s">
        <v>2560</v>
      </c>
      <c r="C230" s="9" t="s">
        <v>2561</v>
      </c>
      <c r="D230" s="9" t="s">
        <v>2562</v>
      </c>
      <c r="E230" s="9" t="s">
        <v>2558</v>
      </c>
      <c r="F230" s="9" t="s">
        <v>2558</v>
      </c>
      <c r="G230" s="9" t="s">
        <v>2558</v>
      </c>
    </row>
    <row r="231" spans="1:7" x14ac:dyDescent="0.2">
      <c r="A231" s="8" t="s">
        <v>2563</v>
      </c>
    </row>
    <row r="233" spans="1:7" ht="16" x14ac:dyDescent="0.2">
      <c r="A233" s="7" t="s">
        <v>2564</v>
      </c>
    </row>
    <row r="234" spans="1:7" x14ac:dyDescent="0.2">
      <c r="A234" t="s">
        <v>2565</v>
      </c>
    </row>
    <row r="235" spans="1:7" x14ac:dyDescent="0.2">
      <c r="A235" s="8" t="s">
        <v>2566</v>
      </c>
      <c r="B235" s="8" t="s">
        <v>2567</v>
      </c>
      <c r="C235" s="8" t="s">
        <v>2568</v>
      </c>
      <c r="D235" s="8" t="s">
        <v>2569</v>
      </c>
      <c r="E235" s="8" t="s">
        <v>2570</v>
      </c>
    </row>
    <row r="236" spans="1:7" ht="112" x14ac:dyDescent="0.2">
      <c r="A236" s="9" t="s">
        <v>2571</v>
      </c>
      <c r="B236" s="9" t="s">
        <v>2572</v>
      </c>
      <c r="C236" s="9" t="s">
        <v>2415</v>
      </c>
      <c r="D236" s="9" t="s">
        <v>2573</v>
      </c>
      <c r="E236" s="9" t="s">
        <v>2574</v>
      </c>
    </row>
    <row r="237" spans="1:7" ht="350" x14ac:dyDescent="0.2">
      <c r="A237" s="9" t="s">
        <v>2575</v>
      </c>
      <c r="B237" s="9" t="s">
        <v>2576</v>
      </c>
      <c r="C237" s="9" t="s">
        <v>2577</v>
      </c>
      <c r="D237" s="9" t="s">
        <v>2573</v>
      </c>
      <c r="E237" s="9" t="s">
        <v>2578</v>
      </c>
    </row>
    <row r="239" spans="1:7" ht="16" x14ac:dyDescent="0.2">
      <c r="A239" s="7" t="s">
        <v>2579</v>
      </c>
    </row>
    <row r="240" spans="1:7" x14ac:dyDescent="0.2">
      <c r="A240" s="8" t="s">
        <v>1504</v>
      </c>
      <c r="B240" s="8" t="s">
        <v>2580</v>
      </c>
      <c r="C240" s="8" t="s">
        <v>106</v>
      </c>
      <c r="D240" s="8" t="s">
        <v>0</v>
      </c>
    </row>
    <row r="241" spans="1:7" ht="32" x14ac:dyDescent="0.2">
      <c r="A241" s="9" t="s">
        <v>2581</v>
      </c>
      <c r="B241" s="9" t="s">
        <v>2582</v>
      </c>
      <c r="C241" s="9" t="s">
        <v>2583</v>
      </c>
      <c r="D241" s="9" t="s">
        <v>2584</v>
      </c>
    </row>
    <row r="242" spans="1:7" ht="96" x14ac:dyDescent="0.2">
      <c r="A242" s="9" t="s">
        <v>2585</v>
      </c>
      <c r="B242" s="9" t="s">
        <v>2586</v>
      </c>
      <c r="C242" s="9" t="s">
        <v>2587</v>
      </c>
      <c r="D242" s="9" t="s">
        <v>2588</v>
      </c>
    </row>
    <row r="243" spans="1:7" ht="64" x14ac:dyDescent="0.2">
      <c r="A243" s="9" t="s">
        <v>2589</v>
      </c>
      <c r="B243" s="9" t="s">
        <v>2590</v>
      </c>
      <c r="C243" s="9" t="s">
        <v>2591</v>
      </c>
      <c r="D243" s="9" t="s">
        <v>2592</v>
      </c>
    </row>
    <row r="244" spans="1:7" ht="64" x14ac:dyDescent="0.2">
      <c r="A244" s="9" t="s">
        <v>2593</v>
      </c>
      <c r="B244" s="9" t="s">
        <v>2594</v>
      </c>
      <c r="C244" s="9" t="s">
        <v>2595</v>
      </c>
      <c r="D244" s="9" t="s">
        <v>2596</v>
      </c>
    </row>
    <row r="245" spans="1:7" ht="48" x14ac:dyDescent="0.2">
      <c r="A245" s="9" t="s">
        <v>2597</v>
      </c>
      <c r="B245" s="9" t="s">
        <v>2598</v>
      </c>
      <c r="C245" s="9" t="s">
        <v>2599</v>
      </c>
      <c r="D245" s="9" t="s">
        <v>2600</v>
      </c>
    </row>
    <row r="246" spans="1:7" ht="48" x14ac:dyDescent="0.2">
      <c r="A246" s="9" t="s">
        <v>392</v>
      </c>
      <c r="B246" s="9" t="s">
        <v>2601</v>
      </c>
      <c r="C246" s="9" t="s">
        <v>2602</v>
      </c>
      <c r="D246" s="9" t="s">
        <v>2603</v>
      </c>
    </row>
    <row r="247" spans="1:7" ht="48" x14ac:dyDescent="0.2">
      <c r="A247" s="9" t="s">
        <v>426</v>
      </c>
      <c r="B247" s="9" t="s">
        <v>2604</v>
      </c>
      <c r="C247" s="9" t="s">
        <v>2605</v>
      </c>
      <c r="D247" s="9" t="s">
        <v>2606</v>
      </c>
    </row>
    <row r="248" spans="1:7" ht="48" x14ac:dyDescent="0.2">
      <c r="A248" s="9" t="s">
        <v>460</v>
      </c>
      <c r="B248" s="9" t="s">
        <v>2607</v>
      </c>
      <c r="C248" s="9" t="s">
        <v>2608</v>
      </c>
      <c r="D248" s="9" t="s">
        <v>2609</v>
      </c>
    </row>
    <row r="250" spans="1:7" ht="16" x14ac:dyDescent="0.2">
      <c r="A250" s="7" t="s">
        <v>2610</v>
      </c>
    </row>
    <row r="251" spans="1:7" x14ac:dyDescent="0.2">
      <c r="A251" t="s">
        <v>2611</v>
      </c>
    </row>
    <row r="252" spans="1:7" x14ac:dyDescent="0.2">
      <c r="A252" t="s">
        <v>2612</v>
      </c>
    </row>
    <row r="253" spans="1:7" x14ac:dyDescent="0.2">
      <c r="A253" t="s">
        <v>2613</v>
      </c>
    </row>
    <row r="254" spans="1:7" x14ac:dyDescent="0.2">
      <c r="A254" t="s">
        <v>2614</v>
      </c>
    </row>
    <row r="255" spans="1:7" x14ac:dyDescent="0.2">
      <c r="A255" t="s">
        <v>2615</v>
      </c>
    </row>
    <row r="256" spans="1:7" x14ac:dyDescent="0.2">
      <c r="A256" s="8" t="s">
        <v>2616</v>
      </c>
      <c r="B256" s="8" t="s">
        <v>1419</v>
      </c>
      <c r="C256" s="8" t="s">
        <v>2617</v>
      </c>
      <c r="D256" s="8" t="s">
        <v>2618</v>
      </c>
      <c r="E256" s="8" t="s">
        <v>2619</v>
      </c>
      <c r="F256" s="8" t="s">
        <v>2620</v>
      </c>
      <c r="G256" s="8" t="s">
        <v>2621</v>
      </c>
    </row>
    <row r="257" spans="1:7" ht="32" x14ac:dyDescent="0.2">
      <c r="A257" s="9" t="s">
        <v>2622</v>
      </c>
      <c r="B257" s="9" t="s">
        <v>2623</v>
      </c>
      <c r="C257" s="10">
        <v>16</v>
      </c>
      <c r="D257" s="10">
        <v>1341297.54</v>
      </c>
      <c r="E257" s="10">
        <v>3957238.64</v>
      </c>
      <c r="F257" s="10">
        <v>1341297.54</v>
      </c>
      <c r="G257" s="10">
        <v>3957238.64</v>
      </c>
    </row>
    <row r="258" spans="1:7" ht="32" x14ac:dyDescent="0.2">
      <c r="A258" s="9" t="s">
        <v>2624</v>
      </c>
      <c r="B258" s="9" t="s">
        <v>2625</v>
      </c>
      <c r="C258" s="10">
        <v>9</v>
      </c>
      <c r="D258" s="10">
        <v>652819.94999999995</v>
      </c>
      <c r="E258" s="10">
        <v>652819.94999999995</v>
      </c>
      <c r="F258" s="10">
        <v>652819.94999999995</v>
      </c>
      <c r="G258" s="9" t="s">
        <v>2626</v>
      </c>
    </row>
    <row r="259" spans="1:7" ht="32" x14ac:dyDescent="0.2">
      <c r="A259" s="9" t="s">
        <v>2627</v>
      </c>
      <c r="B259" s="9" t="s">
        <v>2628</v>
      </c>
      <c r="C259" s="10">
        <v>6</v>
      </c>
      <c r="D259" s="10">
        <v>748767.51</v>
      </c>
      <c r="E259" s="10">
        <v>618961.22</v>
      </c>
      <c r="F259" s="10">
        <v>618961.22</v>
      </c>
      <c r="G259" s="10">
        <v>1147259.93</v>
      </c>
    </row>
    <row r="260" spans="1:7" ht="32" x14ac:dyDescent="0.2">
      <c r="A260" s="9" t="s">
        <v>2629</v>
      </c>
      <c r="B260" s="9" t="s">
        <v>2628</v>
      </c>
      <c r="C260" s="10">
        <v>7</v>
      </c>
      <c r="D260" s="10">
        <v>908979.5</v>
      </c>
      <c r="E260" s="10">
        <v>1133297.54</v>
      </c>
      <c r="F260" s="10">
        <v>752001.97</v>
      </c>
      <c r="G260" s="10">
        <v>1133297.54</v>
      </c>
    </row>
    <row r="261" spans="1:7" ht="32" x14ac:dyDescent="0.2">
      <c r="A261" s="9" t="s">
        <v>2630</v>
      </c>
      <c r="B261" s="9" t="s">
        <v>2628</v>
      </c>
      <c r="C261" s="10">
        <v>9</v>
      </c>
      <c r="D261" s="10">
        <v>1211637.29</v>
      </c>
      <c r="E261" s="10">
        <v>1211637.29</v>
      </c>
      <c r="F261" s="10">
        <v>1211637.29</v>
      </c>
      <c r="G261" s="10">
        <v>1211637.29</v>
      </c>
    </row>
    <row r="263" spans="1:7" ht="16" x14ac:dyDescent="0.2">
      <c r="A263" s="7" t="s">
        <v>2631</v>
      </c>
    </row>
    <row r="264" spans="1:7" x14ac:dyDescent="0.2">
      <c r="A264" s="8" t="s">
        <v>2632</v>
      </c>
      <c r="B264" s="8" t="s">
        <v>2633</v>
      </c>
      <c r="C264" s="8" t="s">
        <v>2634</v>
      </c>
      <c r="D264" s="8" t="s">
        <v>2635</v>
      </c>
    </row>
    <row r="265" spans="1:7" ht="48" x14ac:dyDescent="0.2">
      <c r="A265" s="9" t="s">
        <v>2636</v>
      </c>
      <c r="B265" s="9" t="s">
        <v>2637</v>
      </c>
      <c r="C265" s="9" t="s">
        <v>2638</v>
      </c>
      <c r="D265" s="9" t="s">
        <v>2639</v>
      </c>
    </row>
    <row r="266" spans="1:7" ht="64" x14ac:dyDescent="0.2">
      <c r="A266" s="9" t="s">
        <v>2640</v>
      </c>
      <c r="B266" s="9" t="s">
        <v>2641</v>
      </c>
      <c r="C266" s="9" t="s">
        <v>2638</v>
      </c>
      <c r="D266" s="9" t="s">
        <v>2642</v>
      </c>
    </row>
    <row r="267" spans="1:7" ht="48" x14ac:dyDescent="0.2">
      <c r="A267" s="9" t="s">
        <v>2643</v>
      </c>
      <c r="B267" s="9" t="s">
        <v>2644</v>
      </c>
      <c r="C267" s="9" t="s">
        <v>2638</v>
      </c>
      <c r="D267" s="9" t="s">
        <v>2642</v>
      </c>
    </row>
    <row r="268" spans="1:7" ht="64" x14ac:dyDescent="0.2">
      <c r="A268" s="9" t="s">
        <v>2645</v>
      </c>
      <c r="B268" s="9" t="s">
        <v>2646</v>
      </c>
      <c r="C268" s="9" t="s">
        <v>2638</v>
      </c>
      <c r="D268" s="9" t="s">
        <v>2647</v>
      </c>
    </row>
    <row r="269" spans="1:7" ht="64" x14ac:dyDescent="0.2">
      <c r="A269" s="9" t="s">
        <v>2648</v>
      </c>
      <c r="B269" s="9" t="s">
        <v>2649</v>
      </c>
      <c r="C269" s="9" t="s">
        <v>2638</v>
      </c>
      <c r="D269" s="9" t="s">
        <v>2647</v>
      </c>
    </row>
    <row r="270" spans="1:7" ht="48" x14ac:dyDescent="0.2">
      <c r="A270" s="9" t="s">
        <v>2650</v>
      </c>
      <c r="B270" s="9" t="s">
        <v>2651</v>
      </c>
      <c r="C270" s="9" t="s">
        <v>2638</v>
      </c>
      <c r="D270" s="9" t="s">
        <v>2652</v>
      </c>
    </row>
    <row r="271" spans="1:7" ht="48" x14ac:dyDescent="0.2">
      <c r="A271" s="9" t="s">
        <v>2653</v>
      </c>
      <c r="B271" s="9" t="s">
        <v>2654</v>
      </c>
      <c r="C271" s="9" t="s">
        <v>2638</v>
      </c>
      <c r="D271" s="9" t="s">
        <v>2652</v>
      </c>
    </row>
    <row r="272" spans="1:7" ht="80" x14ac:dyDescent="0.2">
      <c r="A272" s="9" t="s">
        <v>2655</v>
      </c>
      <c r="B272" s="9" t="s">
        <v>2656</v>
      </c>
      <c r="C272" s="9" t="s">
        <v>2638</v>
      </c>
      <c r="D272" s="9" t="s">
        <v>2652</v>
      </c>
    </row>
    <row r="273" spans="1:4" ht="80" x14ac:dyDescent="0.2">
      <c r="A273" s="9" t="s">
        <v>2657</v>
      </c>
      <c r="B273" s="9" t="s">
        <v>2658</v>
      </c>
      <c r="C273" s="9" t="s">
        <v>2638</v>
      </c>
      <c r="D273" s="9" t="s">
        <v>2652</v>
      </c>
    </row>
    <row r="274" spans="1:4" ht="80" x14ac:dyDescent="0.2">
      <c r="A274" s="9" t="s">
        <v>2659</v>
      </c>
      <c r="B274" s="9" t="s">
        <v>2660</v>
      </c>
      <c r="C274" s="9" t="s">
        <v>2638</v>
      </c>
      <c r="D274" s="9" t="s">
        <v>2652</v>
      </c>
    </row>
    <row r="275" spans="1:4" ht="48" x14ac:dyDescent="0.2">
      <c r="A275" s="9" t="s">
        <v>2661</v>
      </c>
      <c r="B275" s="9" t="s">
        <v>2662</v>
      </c>
      <c r="C275" s="9" t="s">
        <v>2638</v>
      </c>
      <c r="D275" s="9" t="s">
        <v>2652</v>
      </c>
    </row>
    <row r="276" spans="1:4" ht="80" x14ac:dyDescent="0.2">
      <c r="A276" s="9" t="s">
        <v>2663</v>
      </c>
      <c r="B276" s="9" t="s">
        <v>2664</v>
      </c>
      <c r="C276" s="9" t="s">
        <v>2665</v>
      </c>
      <c r="D276" s="9" t="s">
        <v>2666</v>
      </c>
    </row>
    <row r="278" spans="1:4" ht="16" x14ac:dyDescent="0.2">
      <c r="A278" s="7" t="s">
        <v>2667</v>
      </c>
    </row>
    <row r="279" spans="1:4" x14ac:dyDescent="0.2">
      <c r="A279" s="8" t="s">
        <v>2668</v>
      </c>
      <c r="B279" s="8" t="s">
        <v>268</v>
      </c>
      <c r="C279" s="8" t="s">
        <v>313</v>
      </c>
      <c r="D279" s="8" t="s">
        <v>314</v>
      </c>
    </row>
    <row r="280" spans="1:4" ht="32" x14ac:dyDescent="0.2">
      <c r="A280" s="9" t="s">
        <v>2669</v>
      </c>
      <c r="B280" s="9" t="s">
        <v>370</v>
      </c>
      <c r="C280" s="9" t="s">
        <v>2670</v>
      </c>
      <c r="D280" s="10">
        <v>6.8470908430436739E-2</v>
      </c>
    </row>
    <row r="281" spans="1:4" ht="32" x14ac:dyDescent="0.2">
      <c r="A281" s="9" t="s">
        <v>2669</v>
      </c>
      <c r="B281" s="9" t="s">
        <v>404</v>
      </c>
      <c r="C281" s="9" t="s">
        <v>2671</v>
      </c>
      <c r="D281" s="10">
        <v>0.16405370751499249</v>
      </c>
    </row>
    <row r="282" spans="1:4" ht="32" x14ac:dyDescent="0.2">
      <c r="A282" s="9" t="s">
        <v>2672</v>
      </c>
      <c r="B282" s="9" t="s">
        <v>370</v>
      </c>
      <c r="C282" s="9" t="s">
        <v>2673</v>
      </c>
      <c r="D282" s="10">
        <v>3.6368896884417502E-2</v>
      </c>
    </row>
    <row r="283" spans="1:4" ht="32" x14ac:dyDescent="0.2">
      <c r="A283" s="9" t="s">
        <v>2672</v>
      </c>
      <c r="B283" s="9" t="s">
        <v>404</v>
      </c>
      <c r="C283" s="9" t="s">
        <v>2674</v>
      </c>
      <c r="D283" s="10">
        <v>0.20636268701944149</v>
      </c>
    </row>
    <row r="284" spans="1:4" ht="32" x14ac:dyDescent="0.2">
      <c r="A284" s="9" t="s">
        <v>2675</v>
      </c>
      <c r="B284" s="9" t="s">
        <v>370</v>
      </c>
      <c r="C284" s="9" t="s">
        <v>2676</v>
      </c>
      <c r="D284" s="10">
        <v>5.221456081868095E-2</v>
      </c>
    </row>
    <row r="285" spans="1:4" ht="32" x14ac:dyDescent="0.2">
      <c r="A285" s="9" t="s">
        <v>2675</v>
      </c>
      <c r="B285" s="9" t="s">
        <v>404</v>
      </c>
      <c r="C285" s="9" t="s">
        <v>2677</v>
      </c>
      <c r="D285" s="10">
        <v>0.11905805336231291</v>
      </c>
    </row>
    <row r="286" spans="1:4" ht="32" x14ac:dyDescent="0.2">
      <c r="A286" s="9" t="s">
        <v>2678</v>
      </c>
      <c r="B286" s="9" t="s">
        <v>370</v>
      </c>
      <c r="C286" s="9" t="s">
        <v>2679</v>
      </c>
      <c r="D286" s="10">
        <v>4.0692069161390718E-2</v>
      </c>
    </row>
    <row r="287" spans="1:4" ht="32" x14ac:dyDescent="0.2">
      <c r="A287" s="9" t="s">
        <v>2678</v>
      </c>
      <c r="B287" s="9" t="s">
        <v>404</v>
      </c>
      <c r="C287" s="9" t="s">
        <v>2680</v>
      </c>
      <c r="D287" s="10">
        <v>7.222908537898412E-2</v>
      </c>
    </row>
    <row r="288" spans="1:4" ht="32" x14ac:dyDescent="0.2">
      <c r="A288" s="9" t="s">
        <v>2681</v>
      </c>
      <c r="B288" s="9" t="s">
        <v>370</v>
      </c>
      <c r="C288" s="9" t="s">
        <v>2682</v>
      </c>
      <c r="D288" s="10">
        <v>3.5714662078943617E-2</v>
      </c>
    </row>
    <row r="289" spans="1:5" ht="32" x14ac:dyDescent="0.2">
      <c r="A289" s="9" t="s">
        <v>2681</v>
      </c>
      <c r="B289" s="9" t="s">
        <v>404</v>
      </c>
      <c r="C289" s="9" t="s">
        <v>2683</v>
      </c>
      <c r="D289" s="10">
        <v>8.8232326796867933E-2</v>
      </c>
    </row>
    <row r="291" spans="1:5" ht="16" x14ac:dyDescent="0.2">
      <c r="A291" s="7" t="s">
        <v>5</v>
      </c>
    </row>
    <row r="292" spans="1:5" x14ac:dyDescent="0.2">
      <c r="A292" s="8" t="s">
        <v>6</v>
      </c>
      <c r="B292" s="8" t="s">
        <v>7</v>
      </c>
      <c r="C292" s="8" t="s">
        <v>8</v>
      </c>
      <c r="D292" s="8" t="s">
        <v>9</v>
      </c>
      <c r="E292" s="8" t="s">
        <v>0</v>
      </c>
    </row>
    <row r="293" spans="1:5" ht="80" x14ac:dyDescent="0.2">
      <c r="A293" s="9" t="s">
        <v>10</v>
      </c>
      <c r="B293" s="9" t="s">
        <v>11</v>
      </c>
      <c r="C293" s="9" t="s">
        <v>12</v>
      </c>
      <c r="D293" s="9" t="s">
        <v>13</v>
      </c>
      <c r="E293" s="9" t="s">
        <v>14</v>
      </c>
    </row>
    <row r="294" spans="1:5" ht="80" x14ac:dyDescent="0.2">
      <c r="A294" s="9" t="s">
        <v>15</v>
      </c>
      <c r="B294" s="9" t="s">
        <v>16</v>
      </c>
      <c r="C294" s="9" t="s">
        <v>17</v>
      </c>
      <c r="D294" s="9" t="s">
        <v>18</v>
      </c>
      <c r="E294" s="9" t="s">
        <v>19</v>
      </c>
    </row>
    <row r="295" spans="1:5" ht="96" x14ac:dyDescent="0.2">
      <c r="A295" s="9" t="s">
        <v>20</v>
      </c>
      <c r="B295" s="9" t="s">
        <v>21</v>
      </c>
      <c r="C295" s="9" t="s">
        <v>22</v>
      </c>
      <c r="D295" s="9" t="s">
        <v>23</v>
      </c>
      <c r="E295" s="9" t="s">
        <v>24</v>
      </c>
    </row>
    <row r="296" spans="1:5" ht="48" x14ac:dyDescent="0.2">
      <c r="A296" s="9" t="s">
        <v>25</v>
      </c>
      <c r="B296" s="9" t="s">
        <v>26</v>
      </c>
      <c r="C296" s="9" t="s">
        <v>27</v>
      </c>
      <c r="D296" s="9" t="s">
        <v>28</v>
      </c>
      <c r="E296" s="9" t="s">
        <v>29</v>
      </c>
    </row>
    <row r="297" spans="1:5" ht="32" x14ac:dyDescent="0.2">
      <c r="A297" s="9" t="s">
        <v>30</v>
      </c>
      <c r="B297" s="9" t="s">
        <v>31</v>
      </c>
      <c r="C297" s="9" t="s">
        <v>32</v>
      </c>
      <c r="D297" s="9" t="s">
        <v>33</v>
      </c>
      <c r="E297" s="9" t="s">
        <v>29</v>
      </c>
    </row>
    <row r="298" spans="1:5" ht="32" x14ac:dyDescent="0.2">
      <c r="A298" s="9" t="s">
        <v>34</v>
      </c>
      <c r="B298" s="9" t="s">
        <v>35</v>
      </c>
      <c r="C298" s="9" t="s">
        <v>36</v>
      </c>
      <c r="D298" s="9" t="s">
        <v>37</v>
      </c>
      <c r="E298" s="9" t="s">
        <v>29</v>
      </c>
    </row>
    <row r="299" spans="1:5" ht="32" x14ac:dyDescent="0.2">
      <c r="A299" s="9" t="s">
        <v>38</v>
      </c>
      <c r="B299" s="9" t="s">
        <v>39</v>
      </c>
      <c r="C299" s="9" t="s">
        <v>40</v>
      </c>
      <c r="D299" s="9" t="s">
        <v>41</v>
      </c>
      <c r="E299" s="9" t="s">
        <v>42</v>
      </c>
    </row>
    <row r="300" spans="1:5" ht="32" x14ac:dyDescent="0.2">
      <c r="A300" s="9" t="s">
        <v>43</v>
      </c>
      <c r="B300" s="9" t="s">
        <v>44</v>
      </c>
      <c r="C300" s="9" t="s">
        <v>45</v>
      </c>
      <c r="D300" s="9" t="s">
        <v>46</v>
      </c>
      <c r="E300" s="9" t="s">
        <v>42</v>
      </c>
    </row>
    <row r="301" spans="1:5" ht="48" x14ac:dyDescent="0.2">
      <c r="A301" s="9" t="s">
        <v>47</v>
      </c>
      <c r="B301" s="9" t="s">
        <v>48</v>
      </c>
      <c r="C301" s="9" t="s">
        <v>49</v>
      </c>
      <c r="D301" s="9" t="s">
        <v>50</v>
      </c>
      <c r="E301" s="9" t="s">
        <v>51</v>
      </c>
    </row>
    <row r="302" spans="1:5" ht="48" x14ac:dyDescent="0.2">
      <c r="A302" s="9" t="s">
        <v>52</v>
      </c>
      <c r="B302" s="9" t="s">
        <v>53</v>
      </c>
      <c r="C302" s="9" t="s">
        <v>32</v>
      </c>
      <c r="D302" s="9" t="s">
        <v>54</v>
      </c>
      <c r="E302" s="9" t="s">
        <v>55</v>
      </c>
    </row>
    <row r="303" spans="1:5" ht="16" x14ac:dyDescent="0.2">
      <c r="A303" s="9" t="s">
        <v>56</v>
      </c>
      <c r="B303" s="9" t="s">
        <v>57</v>
      </c>
      <c r="C303" s="9" t="s">
        <v>58</v>
      </c>
      <c r="D303" s="9" t="s">
        <v>59</v>
      </c>
      <c r="E303" s="9" t="s">
        <v>60</v>
      </c>
    </row>
    <row r="304" spans="1:5" ht="16" x14ac:dyDescent="0.2">
      <c r="A304" s="9" t="s">
        <v>61</v>
      </c>
      <c r="B304" s="9" t="s">
        <v>62</v>
      </c>
      <c r="C304" s="9" t="s">
        <v>63</v>
      </c>
      <c r="D304" s="9" t="s">
        <v>64</v>
      </c>
      <c r="E304" s="9" t="s">
        <v>65</v>
      </c>
    </row>
    <row r="305" spans="1:5" ht="16" x14ac:dyDescent="0.2">
      <c r="A305" s="9" t="s">
        <v>66</v>
      </c>
      <c r="B305" s="9" t="s">
        <v>67</v>
      </c>
      <c r="C305" s="9" t="s">
        <v>68</v>
      </c>
      <c r="D305" s="9" t="s">
        <v>69</v>
      </c>
      <c r="E305" s="9" t="s">
        <v>70</v>
      </c>
    </row>
    <row r="306" spans="1:5" ht="112" x14ac:dyDescent="0.2">
      <c r="A306" s="9" t="s">
        <v>71</v>
      </c>
      <c r="B306" s="9" t="s">
        <v>72</v>
      </c>
      <c r="C306" s="9" t="s">
        <v>2684</v>
      </c>
      <c r="D306" s="9" t="s">
        <v>73</v>
      </c>
      <c r="E306" s="9" t="s">
        <v>74</v>
      </c>
    </row>
    <row r="307" spans="1:5" ht="272" x14ac:dyDescent="0.2">
      <c r="A307" s="9" t="s">
        <v>75</v>
      </c>
      <c r="B307" s="9" t="s">
        <v>2685</v>
      </c>
      <c r="C307" s="9" t="s">
        <v>76</v>
      </c>
      <c r="D307" s="9" t="s">
        <v>77</v>
      </c>
      <c r="E307" s="9" t="s">
        <v>78</v>
      </c>
    </row>
    <row r="308" spans="1:5" ht="64" x14ac:dyDescent="0.2">
      <c r="A308" s="9" t="s">
        <v>79</v>
      </c>
      <c r="B308" s="9" t="s">
        <v>80</v>
      </c>
      <c r="C308" s="9" t="s">
        <v>81</v>
      </c>
      <c r="D308" s="9" t="s">
        <v>82</v>
      </c>
      <c r="E308" s="9" t="s">
        <v>83</v>
      </c>
    </row>
    <row r="309" spans="1:5" ht="96" x14ac:dyDescent="0.2">
      <c r="A309" s="9" t="s">
        <v>84</v>
      </c>
      <c r="B309" s="9" t="s">
        <v>85</v>
      </c>
      <c r="C309" s="9" t="s">
        <v>2686</v>
      </c>
      <c r="D309" s="9" t="s">
        <v>86</v>
      </c>
      <c r="E309" s="9" t="s">
        <v>87</v>
      </c>
    </row>
    <row r="310" spans="1:5" ht="128" x14ac:dyDescent="0.2">
      <c r="A310" s="9" t="s">
        <v>88</v>
      </c>
      <c r="B310" s="9" t="s">
        <v>2687</v>
      </c>
      <c r="C310" s="9" t="s">
        <v>2688</v>
      </c>
      <c r="D310" s="9" t="s">
        <v>89</v>
      </c>
      <c r="E310" s="9" t="s">
        <v>2689</v>
      </c>
    </row>
    <row r="311" spans="1:5" ht="80" x14ac:dyDescent="0.2">
      <c r="A311" s="9" t="s">
        <v>90</v>
      </c>
      <c r="B311" s="9" t="s">
        <v>91</v>
      </c>
      <c r="C311" s="9" t="s">
        <v>92</v>
      </c>
      <c r="D311" s="9" t="s">
        <v>93</v>
      </c>
      <c r="E311" s="9" t="s">
        <v>2690</v>
      </c>
    </row>
    <row r="312" spans="1:5" ht="112" x14ac:dyDescent="0.2">
      <c r="A312" s="9" t="s">
        <v>94</v>
      </c>
      <c r="B312" s="9" t="s">
        <v>95</v>
      </c>
      <c r="C312" s="9" t="s">
        <v>96</v>
      </c>
      <c r="D312" s="9" t="s">
        <v>97</v>
      </c>
      <c r="E312" s="9" t="s">
        <v>98</v>
      </c>
    </row>
    <row r="313" spans="1:5" ht="64" x14ac:dyDescent="0.2">
      <c r="A313" s="9" t="s">
        <v>99</v>
      </c>
      <c r="B313" s="9" t="s">
        <v>100</v>
      </c>
      <c r="C313" s="9" t="s">
        <v>101</v>
      </c>
      <c r="D313" s="9" t="s">
        <v>102</v>
      </c>
      <c r="E313" s="9" t="s">
        <v>103</v>
      </c>
    </row>
    <row r="314" spans="1:5" ht="96" x14ac:dyDescent="0.2">
      <c r="A314" s="9" t="s">
        <v>2111</v>
      </c>
      <c r="B314" s="9" t="s">
        <v>2691</v>
      </c>
      <c r="C314" s="9" t="s">
        <v>2692</v>
      </c>
      <c r="D314" s="9" t="s">
        <v>2693</v>
      </c>
      <c r="E314" s="9" t="s">
        <v>2694</v>
      </c>
    </row>
    <row r="315" spans="1:5" ht="80" x14ac:dyDescent="0.2">
      <c r="A315" s="9" t="s">
        <v>2695</v>
      </c>
      <c r="B315" s="9" t="s">
        <v>2696</v>
      </c>
      <c r="C315" s="9" t="s">
        <v>2697</v>
      </c>
      <c r="D315" s="9" t="s">
        <v>2698</v>
      </c>
      <c r="E315" s="9" t="s">
        <v>2699</v>
      </c>
    </row>
    <row r="316" spans="1:5" ht="144" x14ac:dyDescent="0.2">
      <c r="A316" s="9" t="s">
        <v>2700</v>
      </c>
      <c r="B316" s="9" t="s">
        <v>2701</v>
      </c>
      <c r="C316" s="9" t="s">
        <v>2702</v>
      </c>
      <c r="D316" s="9" t="s">
        <v>2703</v>
      </c>
      <c r="E316" s="9" t="s">
        <v>2704</v>
      </c>
    </row>
    <row r="317" spans="1:5" ht="176" x14ac:dyDescent="0.2">
      <c r="A317" s="9" t="s">
        <v>2705</v>
      </c>
      <c r="B317" s="9" t="s">
        <v>2706</v>
      </c>
      <c r="C317" s="9" t="s">
        <v>2707</v>
      </c>
      <c r="D317" s="9" t="s">
        <v>2708</v>
      </c>
      <c r="E317" s="9" t="s">
        <v>2709</v>
      </c>
    </row>
    <row r="318" spans="1:5" ht="112" x14ac:dyDescent="0.2">
      <c r="A318" s="9" t="s">
        <v>2710</v>
      </c>
      <c r="B318" s="9" t="s">
        <v>2711</v>
      </c>
      <c r="C318" s="9" t="s">
        <v>2712</v>
      </c>
      <c r="D318" s="9" t="s">
        <v>2713</v>
      </c>
      <c r="E318" s="9" t="s">
        <v>2714</v>
      </c>
    </row>
    <row r="319" spans="1:5" ht="192" x14ac:dyDescent="0.2">
      <c r="A319" s="9" t="s">
        <v>2715</v>
      </c>
      <c r="B319" s="9" t="s">
        <v>2716</v>
      </c>
      <c r="C319" s="9" t="s">
        <v>2717</v>
      </c>
      <c r="D319" s="9" t="s">
        <v>2718</v>
      </c>
      <c r="E319" s="9" t="s">
        <v>2719</v>
      </c>
    </row>
    <row r="320" spans="1:5" ht="409.6" x14ac:dyDescent="0.2">
      <c r="A320" s="9" t="s">
        <v>2720</v>
      </c>
      <c r="B320" s="9" t="s">
        <v>2721</v>
      </c>
      <c r="C320" s="9" t="s">
        <v>2722</v>
      </c>
      <c r="D320" s="9" t="s">
        <v>2723</v>
      </c>
      <c r="E320" s="9" t="s">
        <v>2724</v>
      </c>
    </row>
    <row r="321" spans="1:5" ht="409.6" x14ac:dyDescent="0.2">
      <c r="A321" s="9" t="s">
        <v>2725</v>
      </c>
      <c r="B321" s="9" t="s">
        <v>2726</v>
      </c>
      <c r="C321" s="9" t="s">
        <v>2727</v>
      </c>
      <c r="D321" s="9" t="s">
        <v>2728</v>
      </c>
      <c r="E321" s="9" t="s">
        <v>2729</v>
      </c>
    </row>
    <row r="322" spans="1:5" ht="144" x14ac:dyDescent="0.2">
      <c r="A322" s="9" t="s">
        <v>2730</v>
      </c>
      <c r="B322" s="9" t="s">
        <v>2731</v>
      </c>
      <c r="C322" s="9" t="s">
        <v>2732</v>
      </c>
      <c r="D322" s="9" t="s">
        <v>2733</v>
      </c>
      <c r="E322" s="9" t="s">
        <v>2734</v>
      </c>
    </row>
    <row r="323" spans="1:5" ht="176" x14ac:dyDescent="0.2">
      <c r="A323" s="9" t="s">
        <v>2735</v>
      </c>
      <c r="B323" s="9" t="s">
        <v>2736</v>
      </c>
      <c r="C323" s="9" t="s">
        <v>2737</v>
      </c>
      <c r="D323" s="9" t="s">
        <v>2738</v>
      </c>
      <c r="E323" s="9" t="s">
        <v>2739</v>
      </c>
    </row>
    <row r="324" spans="1:5" ht="365" x14ac:dyDescent="0.2">
      <c r="A324" s="9" t="s">
        <v>2740</v>
      </c>
      <c r="B324" s="9" t="s">
        <v>2741</v>
      </c>
      <c r="C324" s="9" t="s">
        <v>2742</v>
      </c>
      <c r="D324" s="9" t="s">
        <v>2743</v>
      </c>
      <c r="E324" s="9" t="s">
        <v>2744</v>
      </c>
    </row>
    <row r="325" spans="1:5" ht="409.6" x14ac:dyDescent="0.2">
      <c r="A325" s="9" t="s">
        <v>2745</v>
      </c>
      <c r="B325" s="9" t="s">
        <v>2746</v>
      </c>
      <c r="C325" s="9" t="s">
        <v>2747</v>
      </c>
      <c r="D325" s="9" t="s">
        <v>2748</v>
      </c>
      <c r="E325" s="9" t="s">
        <v>2749</v>
      </c>
    </row>
    <row r="326" spans="1:5" ht="272" x14ac:dyDescent="0.2">
      <c r="A326" s="9" t="s">
        <v>2750</v>
      </c>
      <c r="B326" s="9" t="s">
        <v>2751</v>
      </c>
      <c r="C326" s="9" t="s">
        <v>2752</v>
      </c>
      <c r="D326" s="9" t="s">
        <v>2753</v>
      </c>
      <c r="E326" s="9" t="s">
        <v>2754</v>
      </c>
    </row>
    <row r="327" spans="1:5" ht="208" x14ac:dyDescent="0.2">
      <c r="A327" s="9" t="s">
        <v>2755</v>
      </c>
      <c r="B327" s="9" t="s">
        <v>2756</v>
      </c>
      <c r="C327" s="9" t="s">
        <v>2757</v>
      </c>
      <c r="D327" s="9" t="s">
        <v>2758</v>
      </c>
      <c r="E327" s="9" t="s">
        <v>2759</v>
      </c>
    </row>
    <row r="328" spans="1:5" ht="272" x14ac:dyDescent="0.2">
      <c r="A328" s="9" t="s">
        <v>2760</v>
      </c>
      <c r="B328" s="9" t="s">
        <v>2761</v>
      </c>
      <c r="C328" s="9" t="s">
        <v>2762</v>
      </c>
      <c r="D328" s="9" t="s">
        <v>2763</v>
      </c>
      <c r="E328" s="9" t="s">
        <v>2764</v>
      </c>
    </row>
    <row r="329" spans="1:5" ht="176" x14ac:dyDescent="0.2">
      <c r="A329" s="9" t="s">
        <v>2765</v>
      </c>
      <c r="B329" s="9" t="s">
        <v>2766</v>
      </c>
      <c r="C329" s="9" t="s">
        <v>2767</v>
      </c>
      <c r="D329" s="9" t="s">
        <v>2768</v>
      </c>
      <c r="E329" s="9" t="s">
        <v>2769</v>
      </c>
    </row>
    <row r="330" spans="1:5" ht="350" x14ac:dyDescent="0.2">
      <c r="A330" s="9" t="s">
        <v>2770</v>
      </c>
      <c r="B330" s="9" t="s">
        <v>2771</v>
      </c>
      <c r="C330" s="9" t="s">
        <v>2772</v>
      </c>
      <c r="D330" s="9" t="s">
        <v>2773</v>
      </c>
      <c r="E330" s="9" t="s">
        <v>2774</v>
      </c>
    </row>
    <row r="331" spans="1:5" ht="256" x14ac:dyDescent="0.2">
      <c r="A331" s="9" t="s">
        <v>2775</v>
      </c>
      <c r="B331" s="9" t="s">
        <v>2776</v>
      </c>
      <c r="C331" s="9" t="s">
        <v>2777</v>
      </c>
      <c r="D331" s="9" t="s">
        <v>2778</v>
      </c>
      <c r="E331" s="9" t="s">
        <v>2779</v>
      </c>
    </row>
    <row r="332" spans="1:5" ht="409.6" x14ac:dyDescent="0.2">
      <c r="A332" s="9" t="s">
        <v>2780</v>
      </c>
      <c r="B332" s="9" t="s">
        <v>2781</v>
      </c>
      <c r="C332" s="9" t="s">
        <v>2782</v>
      </c>
      <c r="D332" s="9" t="s">
        <v>2783</v>
      </c>
      <c r="E332" s="9" t="s">
        <v>2784</v>
      </c>
    </row>
    <row r="333" spans="1:5" ht="160" x14ac:dyDescent="0.2">
      <c r="A333" s="9" t="s">
        <v>2785</v>
      </c>
      <c r="B333" s="9" t="s">
        <v>2786</v>
      </c>
      <c r="C333" s="9" t="s">
        <v>2235</v>
      </c>
      <c r="D333" s="9" t="s">
        <v>2787</v>
      </c>
      <c r="E333" s="9" t="s">
        <v>2788</v>
      </c>
    </row>
    <row r="334" spans="1:5" ht="256" x14ac:dyDescent="0.2">
      <c r="A334" s="9" t="s">
        <v>2789</v>
      </c>
      <c r="B334" s="9" t="s">
        <v>2790</v>
      </c>
      <c r="C334" s="9" t="s">
        <v>2791</v>
      </c>
      <c r="D334" s="9" t="s">
        <v>2792</v>
      </c>
      <c r="E334" s="9" t="s">
        <v>2793</v>
      </c>
    </row>
    <row r="335" spans="1:5" ht="272" x14ac:dyDescent="0.2">
      <c r="A335" s="9" t="s">
        <v>2794</v>
      </c>
      <c r="B335" s="9" t="s">
        <v>2795</v>
      </c>
      <c r="C335" s="9" t="s">
        <v>2796</v>
      </c>
      <c r="D335" s="9" t="s">
        <v>2797</v>
      </c>
      <c r="E335" s="9" t="s">
        <v>2798</v>
      </c>
    </row>
    <row r="336" spans="1:5" ht="112" x14ac:dyDescent="0.2">
      <c r="A336" s="9" t="s">
        <v>2799</v>
      </c>
      <c r="B336" s="9" t="s">
        <v>2800</v>
      </c>
      <c r="C336" s="9" t="s">
        <v>2801</v>
      </c>
      <c r="D336" s="9" t="s">
        <v>2802</v>
      </c>
      <c r="E336" s="9" t="s">
        <v>2803</v>
      </c>
    </row>
    <row r="337" spans="1:8" ht="144" x14ac:dyDescent="0.2">
      <c r="A337" s="9" t="s">
        <v>2804</v>
      </c>
      <c r="B337" s="9" t="s">
        <v>2805</v>
      </c>
      <c r="C337" s="9" t="s">
        <v>2806</v>
      </c>
      <c r="D337" s="9" t="s">
        <v>2807</v>
      </c>
      <c r="E337" s="9" t="s">
        <v>2808</v>
      </c>
    </row>
    <row r="339" spans="1:8" ht="16" x14ac:dyDescent="0.2">
      <c r="A339" s="7" t="s">
        <v>2809</v>
      </c>
    </row>
    <row r="340" spans="1:8" x14ac:dyDescent="0.2">
      <c r="A340" s="8" t="s">
        <v>6</v>
      </c>
      <c r="B340" s="8" t="s">
        <v>104</v>
      </c>
      <c r="C340" s="8" t="s">
        <v>105</v>
      </c>
      <c r="D340" s="8" t="s">
        <v>106</v>
      </c>
      <c r="E340" s="8" t="s">
        <v>107</v>
      </c>
      <c r="F340" s="8" t="s">
        <v>108</v>
      </c>
      <c r="G340" s="8" t="s">
        <v>109</v>
      </c>
      <c r="H340" s="8" t="s">
        <v>110</v>
      </c>
    </row>
    <row r="341" spans="1:8" ht="96" x14ac:dyDescent="0.2">
      <c r="A341" s="9" t="s">
        <v>111</v>
      </c>
      <c r="B341" s="9" t="s">
        <v>112</v>
      </c>
      <c r="C341" s="9" t="s">
        <v>113</v>
      </c>
      <c r="D341" s="9" t="s">
        <v>114</v>
      </c>
      <c r="E341" s="9" t="s">
        <v>115</v>
      </c>
      <c r="F341" s="9" t="s">
        <v>116</v>
      </c>
      <c r="G341" s="9" t="s">
        <v>117</v>
      </c>
      <c r="H341" s="9" t="s">
        <v>118</v>
      </c>
    </row>
    <row r="342" spans="1:8" ht="80" x14ac:dyDescent="0.2">
      <c r="A342" s="9" t="s">
        <v>119</v>
      </c>
      <c r="B342" s="9" t="s">
        <v>120</v>
      </c>
      <c r="C342" s="9" t="s">
        <v>2810</v>
      </c>
      <c r="D342" s="9" t="s">
        <v>2811</v>
      </c>
      <c r="E342" s="9" t="s">
        <v>2812</v>
      </c>
      <c r="F342" s="9" t="s">
        <v>2813</v>
      </c>
      <c r="G342" s="9" t="s">
        <v>2814</v>
      </c>
      <c r="H342" s="9" t="s">
        <v>121</v>
      </c>
    </row>
    <row r="343" spans="1:8" ht="96" x14ac:dyDescent="0.2">
      <c r="A343" s="9" t="s">
        <v>122</v>
      </c>
      <c r="B343" s="9" t="s">
        <v>123</v>
      </c>
      <c r="C343" s="9" t="s">
        <v>124</v>
      </c>
      <c r="D343" s="9" t="s">
        <v>125</v>
      </c>
      <c r="E343" s="9" t="s">
        <v>126</v>
      </c>
      <c r="F343" s="9" t="s">
        <v>22</v>
      </c>
      <c r="G343" s="9" t="s">
        <v>127</v>
      </c>
      <c r="H343" s="9" t="s">
        <v>128</v>
      </c>
    </row>
    <row r="344" spans="1:8" ht="64" x14ac:dyDescent="0.2">
      <c r="A344" s="9" t="s">
        <v>129</v>
      </c>
      <c r="B344" s="9" t="s">
        <v>123</v>
      </c>
      <c r="C344" s="9" t="s">
        <v>130</v>
      </c>
      <c r="D344" s="9" t="s">
        <v>131</v>
      </c>
      <c r="E344" s="9" t="s">
        <v>132</v>
      </c>
      <c r="F344" s="9" t="s">
        <v>22</v>
      </c>
      <c r="G344" s="9" t="s">
        <v>127</v>
      </c>
      <c r="H344" s="9" t="s">
        <v>133</v>
      </c>
    </row>
    <row r="345" spans="1:8" ht="208" x14ac:dyDescent="0.2">
      <c r="A345" s="9" t="s">
        <v>134</v>
      </c>
      <c r="B345" s="9" t="s">
        <v>2067</v>
      </c>
      <c r="C345" s="9" t="s">
        <v>2815</v>
      </c>
      <c r="D345" s="9" t="s">
        <v>2816</v>
      </c>
      <c r="E345" s="9" t="s">
        <v>2817</v>
      </c>
      <c r="F345" s="9" t="s">
        <v>2818</v>
      </c>
      <c r="G345" s="9" t="s">
        <v>2819</v>
      </c>
      <c r="H345" s="9" t="s">
        <v>2820</v>
      </c>
    </row>
    <row r="346" spans="1:8" ht="112" x14ac:dyDescent="0.2">
      <c r="A346" s="9" t="s">
        <v>135</v>
      </c>
      <c r="B346" s="9" t="s">
        <v>123</v>
      </c>
      <c r="C346" s="9" t="s">
        <v>136</v>
      </c>
      <c r="D346" s="9" t="s">
        <v>137</v>
      </c>
      <c r="E346" s="9" t="s">
        <v>138</v>
      </c>
      <c r="F346" s="9" t="s">
        <v>22</v>
      </c>
      <c r="G346" s="9" t="s">
        <v>139</v>
      </c>
      <c r="H346" s="9" t="s">
        <v>140</v>
      </c>
    </row>
    <row r="347" spans="1:8" ht="112" x14ac:dyDescent="0.2">
      <c r="A347" s="9" t="s">
        <v>141</v>
      </c>
      <c r="B347" s="9" t="s">
        <v>112</v>
      </c>
      <c r="C347" s="9" t="s">
        <v>142</v>
      </c>
      <c r="D347" s="9" t="s">
        <v>2821</v>
      </c>
      <c r="E347" s="9" t="s">
        <v>2822</v>
      </c>
      <c r="F347" s="9" t="s">
        <v>143</v>
      </c>
      <c r="G347" s="9" t="s">
        <v>117</v>
      </c>
      <c r="H347" s="9" t="s">
        <v>144</v>
      </c>
    </row>
    <row r="348" spans="1:8" ht="32" x14ac:dyDescent="0.2">
      <c r="A348" s="9" t="s">
        <v>145</v>
      </c>
      <c r="B348" s="9" t="s">
        <v>123</v>
      </c>
      <c r="C348" s="9" t="s">
        <v>146</v>
      </c>
      <c r="D348" s="9" t="s">
        <v>147</v>
      </c>
      <c r="E348" s="9" t="s">
        <v>148</v>
      </c>
      <c r="F348" s="9" t="s">
        <v>149</v>
      </c>
      <c r="G348" s="9" t="s">
        <v>150</v>
      </c>
      <c r="H348" s="9" t="s">
        <v>151</v>
      </c>
    </row>
    <row r="349" spans="1:8" ht="48" x14ac:dyDescent="0.2">
      <c r="A349" s="9" t="s">
        <v>152</v>
      </c>
      <c r="B349" s="9" t="s">
        <v>123</v>
      </c>
      <c r="C349" s="9" t="s">
        <v>153</v>
      </c>
      <c r="D349" s="9" t="s">
        <v>154</v>
      </c>
      <c r="E349" s="9" t="s">
        <v>155</v>
      </c>
      <c r="F349" s="9" t="s">
        <v>156</v>
      </c>
      <c r="G349" s="9" t="s">
        <v>157</v>
      </c>
      <c r="H349" s="9" t="s">
        <v>158</v>
      </c>
    </row>
    <row r="350" spans="1:8" ht="80" x14ac:dyDescent="0.2">
      <c r="A350" s="9" t="s">
        <v>159</v>
      </c>
      <c r="B350" s="9" t="s">
        <v>112</v>
      </c>
      <c r="C350" s="9" t="s">
        <v>160</v>
      </c>
      <c r="D350" s="9" t="s">
        <v>161</v>
      </c>
      <c r="E350" s="9" t="s">
        <v>162</v>
      </c>
      <c r="F350" s="9" t="s">
        <v>163</v>
      </c>
      <c r="G350" s="9" t="s">
        <v>117</v>
      </c>
      <c r="H350" s="9" t="s">
        <v>164</v>
      </c>
    </row>
    <row r="351" spans="1:8" ht="80" x14ac:dyDescent="0.2">
      <c r="A351" s="9" t="s">
        <v>165</v>
      </c>
      <c r="B351" s="9" t="s">
        <v>112</v>
      </c>
      <c r="C351" s="9" t="s">
        <v>166</v>
      </c>
      <c r="D351" s="9" t="s">
        <v>167</v>
      </c>
      <c r="E351" s="9" t="s">
        <v>2823</v>
      </c>
      <c r="F351" s="9" t="s">
        <v>168</v>
      </c>
      <c r="G351" s="9" t="s">
        <v>117</v>
      </c>
      <c r="H351" s="9" t="s">
        <v>169</v>
      </c>
    </row>
    <row r="352" spans="1:8" ht="48" x14ac:dyDescent="0.2">
      <c r="A352" s="9" t="s">
        <v>170</v>
      </c>
      <c r="B352" s="9" t="s">
        <v>112</v>
      </c>
      <c r="C352" s="9" t="s">
        <v>171</v>
      </c>
      <c r="D352" s="9" t="s">
        <v>172</v>
      </c>
      <c r="E352" s="9" t="s">
        <v>173</v>
      </c>
      <c r="F352" s="9" t="s">
        <v>174</v>
      </c>
      <c r="G352" s="9" t="s">
        <v>117</v>
      </c>
      <c r="H352" s="9" t="s">
        <v>175</v>
      </c>
    </row>
    <row r="353" spans="1:8" ht="64" x14ac:dyDescent="0.2">
      <c r="A353" s="9" t="s">
        <v>176</v>
      </c>
      <c r="B353" s="9" t="s">
        <v>112</v>
      </c>
      <c r="C353" s="9" t="s">
        <v>177</v>
      </c>
      <c r="D353" s="9" t="s">
        <v>178</v>
      </c>
      <c r="E353" s="9" t="s">
        <v>179</v>
      </c>
      <c r="F353" s="9" t="s">
        <v>180</v>
      </c>
      <c r="G353" s="9" t="s">
        <v>117</v>
      </c>
      <c r="H353" s="9" t="s">
        <v>181</v>
      </c>
    </row>
    <row r="354" spans="1:8" ht="112" x14ac:dyDescent="0.2">
      <c r="A354" s="9" t="s">
        <v>182</v>
      </c>
      <c r="B354" s="9" t="s">
        <v>112</v>
      </c>
      <c r="C354" s="9" t="s">
        <v>183</v>
      </c>
      <c r="D354" s="9" t="s">
        <v>2824</v>
      </c>
      <c r="E354" s="9" t="s">
        <v>184</v>
      </c>
      <c r="F354" s="9" t="s">
        <v>185</v>
      </c>
      <c r="G354" s="9" t="s">
        <v>117</v>
      </c>
      <c r="H354" s="9" t="s">
        <v>186</v>
      </c>
    </row>
    <row r="355" spans="1:8" ht="112" x14ac:dyDescent="0.2">
      <c r="A355" s="9" t="s">
        <v>187</v>
      </c>
      <c r="B355" s="9" t="s">
        <v>123</v>
      </c>
      <c r="C355" s="9" t="s">
        <v>188</v>
      </c>
      <c r="D355" s="9" t="s">
        <v>2825</v>
      </c>
      <c r="E355" s="9" t="s">
        <v>2826</v>
      </c>
      <c r="F355" s="9" t="s">
        <v>22</v>
      </c>
      <c r="G355" s="9" t="s">
        <v>139</v>
      </c>
      <c r="H355" s="9" t="s">
        <v>189</v>
      </c>
    </row>
    <row r="356" spans="1:8" ht="80" x14ac:dyDescent="0.2">
      <c r="A356" s="9" t="s">
        <v>190</v>
      </c>
      <c r="B356" s="9" t="s">
        <v>123</v>
      </c>
      <c r="C356" s="9" t="s">
        <v>191</v>
      </c>
      <c r="D356" s="9" t="s">
        <v>192</v>
      </c>
      <c r="E356" s="9" t="s">
        <v>193</v>
      </c>
      <c r="F356" s="9" t="s">
        <v>194</v>
      </c>
      <c r="G356" s="9" t="s">
        <v>195</v>
      </c>
      <c r="H356" s="9" t="s">
        <v>196</v>
      </c>
    </row>
    <row r="357" spans="1:8" ht="128" x14ac:dyDescent="0.2">
      <c r="A357" s="9" t="s">
        <v>197</v>
      </c>
      <c r="B357" s="9" t="s">
        <v>2067</v>
      </c>
      <c r="C357" s="9" t="s">
        <v>2827</v>
      </c>
      <c r="D357" s="9" t="s">
        <v>2828</v>
      </c>
      <c r="E357" s="9" t="s">
        <v>2829</v>
      </c>
      <c r="F357" s="9" t="s">
        <v>2830</v>
      </c>
      <c r="G357" s="9" t="s">
        <v>2831</v>
      </c>
      <c r="H357" s="9" t="s">
        <v>2832</v>
      </c>
    </row>
    <row r="358" spans="1:8" ht="48" x14ac:dyDescent="0.2">
      <c r="A358" s="9" t="s">
        <v>198</v>
      </c>
      <c r="B358" s="9" t="s">
        <v>123</v>
      </c>
      <c r="C358" s="9" t="s">
        <v>199</v>
      </c>
      <c r="D358" s="9" t="s">
        <v>200</v>
      </c>
      <c r="E358" s="9" t="s">
        <v>201</v>
      </c>
      <c r="F358" s="9" t="s">
        <v>168</v>
      </c>
      <c r="G358" s="9" t="s">
        <v>127</v>
      </c>
      <c r="H358" s="9" t="s">
        <v>202</v>
      </c>
    </row>
    <row r="359" spans="1:8" ht="48" x14ac:dyDescent="0.2">
      <c r="A359" s="9" t="s">
        <v>203</v>
      </c>
      <c r="B359" s="9" t="s">
        <v>123</v>
      </c>
      <c r="C359" s="9" t="s">
        <v>204</v>
      </c>
      <c r="D359" s="9" t="s">
        <v>205</v>
      </c>
      <c r="E359" s="9" t="s">
        <v>206</v>
      </c>
      <c r="F359" s="9" t="s">
        <v>168</v>
      </c>
      <c r="G359" s="9" t="s">
        <v>127</v>
      </c>
      <c r="H359" s="9" t="s">
        <v>207</v>
      </c>
    </row>
    <row r="360" spans="1:8" ht="48" x14ac:dyDescent="0.2">
      <c r="A360" s="9" t="s">
        <v>208</v>
      </c>
      <c r="B360" s="9" t="s">
        <v>123</v>
      </c>
      <c r="C360" s="9" t="s">
        <v>209</v>
      </c>
      <c r="D360" s="9" t="s">
        <v>210</v>
      </c>
      <c r="E360" s="9" t="s">
        <v>211</v>
      </c>
      <c r="F360" s="9" t="s">
        <v>168</v>
      </c>
      <c r="G360" s="9" t="s">
        <v>127</v>
      </c>
      <c r="H360" s="9" t="s">
        <v>212</v>
      </c>
    </row>
    <row r="361" spans="1:8" ht="48" x14ac:dyDescent="0.2">
      <c r="A361" s="9" t="s">
        <v>213</v>
      </c>
      <c r="B361" s="9" t="s">
        <v>123</v>
      </c>
      <c r="C361" s="9" t="s">
        <v>214</v>
      </c>
      <c r="D361" s="9" t="s">
        <v>215</v>
      </c>
      <c r="E361" s="9" t="s">
        <v>216</v>
      </c>
      <c r="F361" s="9" t="s">
        <v>168</v>
      </c>
      <c r="G361" s="9" t="s">
        <v>127</v>
      </c>
      <c r="H361" s="9" t="s">
        <v>217</v>
      </c>
    </row>
    <row r="362" spans="1:8" ht="96" x14ac:dyDescent="0.2">
      <c r="A362" s="9" t="s">
        <v>218</v>
      </c>
      <c r="B362" s="9" t="s">
        <v>123</v>
      </c>
      <c r="C362" s="9" t="s">
        <v>219</v>
      </c>
      <c r="D362" s="9" t="s">
        <v>220</v>
      </c>
      <c r="E362" s="9" t="s">
        <v>221</v>
      </c>
      <c r="F362" s="9" t="s">
        <v>168</v>
      </c>
      <c r="G362" s="9" t="s">
        <v>127</v>
      </c>
      <c r="H362" s="9" t="s">
        <v>222</v>
      </c>
    </row>
    <row r="363" spans="1:8" ht="112" x14ac:dyDescent="0.2">
      <c r="A363" s="9" t="s">
        <v>223</v>
      </c>
      <c r="B363" s="9" t="s">
        <v>123</v>
      </c>
      <c r="C363" s="9" t="s">
        <v>224</v>
      </c>
      <c r="D363" s="9" t="s">
        <v>225</v>
      </c>
      <c r="E363" s="9" t="s">
        <v>226</v>
      </c>
      <c r="F363" s="9" t="s">
        <v>168</v>
      </c>
      <c r="G363" s="9" t="s">
        <v>127</v>
      </c>
      <c r="H363" s="9" t="s">
        <v>2833</v>
      </c>
    </row>
    <row r="364" spans="1:8" ht="80" x14ac:dyDescent="0.2">
      <c r="A364" s="9" t="s">
        <v>227</v>
      </c>
      <c r="B364" s="9" t="s">
        <v>123</v>
      </c>
      <c r="C364" s="9" t="s">
        <v>228</v>
      </c>
      <c r="D364" s="9" t="s">
        <v>229</v>
      </c>
      <c r="E364" s="9" t="s">
        <v>230</v>
      </c>
      <c r="F364" s="9" t="s">
        <v>168</v>
      </c>
      <c r="G364" s="9" t="s">
        <v>127</v>
      </c>
      <c r="H364" s="9" t="s">
        <v>231</v>
      </c>
    </row>
    <row r="365" spans="1:8" ht="112" x14ac:dyDescent="0.2">
      <c r="A365" s="9" t="s">
        <v>232</v>
      </c>
      <c r="B365" s="9" t="s">
        <v>123</v>
      </c>
      <c r="C365" s="9" t="s">
        <v>233</v>
      </c>
      <c r="D365" s="9" t="s">
        <v>2834</v>
      </c>
      <c r="E365" s="9" t="s">
        <v>2835</v>
      </c>
      <c r="F365" s="9" t="s">
        <v>168</v>
      </c>
      <c r="G365" s="9" t="s">
        <v>127</v>
      </c>
      <c r="H365" s="9" t="s">
        <v>234</v>
      </c>
    </row>
    <row r="366" spans="1:8" ht="96" x14ac:dyDescent="0.2">
      <c r="A366" s="9" t="s">
        <v>235</v>
      </c>
      <c r="B366" s="9" t="s">
        <v>2067</v>
      </c>
      <c r="C366" s="9" t="s">
        <v>236</v>
      </c>
      <c r="D366" s="9" t="s">
        <v>2836</v>
      </c>
      <c r="E366" s="9" t="s">
        <v>2837</v>
      </c>
      <c r="F366" s="9" t="s">
        <v>2838</v>
      </c>
      <c r="G366" s="9" t="s">
        <v>2839</v>
      </c>
      <c r="H366" s="9" t="s">
        <v>2840</v>
      </c>
    </row>
    <row r="367" spans="1:8" ht="96" x14ac:dyDescent="0.2">
      <c r="A367" s="9" t="s">
        <v>237</v>
      </c>
      <c r="B367" s="9" t="s">
        <v>123</v>
      </c>
      <c r="C367" s="9" t="s">
        <v>238</v>
      </c>
      <c r="D367" s="9" t="s">
        <v>2841</v>
      </c>
      <c r="E367" s="9" t="s">
        <v>239</v>
      </c>
      <c r="F367" s="9" t="s">
        <v>240</v>
      </c>
      <c r="G367" s="9" t="s">
        <v>241</v>
      </c>
      <c r="H367" s="9" t="s">
        <v>242</v>
      </c>
    </row>
    <row r="368" spans="1:8" ht="208" x14ac:dyDescent="0.2">
      <c r="A368" s="9" t="s">
        <v>243</v>
      </c>
      <c r="B368" s="9" t="s">
        <v>112</v>
      </c>
      <c r="C368" s="9" t="s">
        <v>2842</v>
      </c>
      <c r="D368" s="9" t="s">
        <v>2843</v>
      </c>
      <c r="E368" s="9" t="s">
        <v>2844</v>
      </c>
      <c r="F368" s="9" t="s">
        <v>2845</v>
      </c>
      <c r="G368" s="9" t="s">
        <v>2846</v>
      </c>
      <c r="H368" s="9" t="s">
        <v>2847</v>
      </c>
    </row>
    <row r="369" spans="1:8" ht="64" x14ac:dyDescent="0.2">
      <c r="A369" s="9" t="s">
        <v>244</v>
      </c>
      <c r="B369" s="9" t="s">
        <v>123</v>
      </c>
      <c r="C369" s="9" t="s">
        <v>245</v>
      </c>
      <c r="D369" s="9" t="s">
        <v>246</v>
      </c>
      <c r="E369" s="9" t="s">
        <v>247</v>
      </c>
      <c r="F369" s="9" t="s">
        <v>168</v>
      </c>
      <c r="G369" s="9" t="s">
        <v>127</v>
      </c>
      <c r="H369" s="9" t="s">
        <v>248</v>
      </c>
    </row>
    <row r="370" spans="1:8" ht="64" x14ac:dyDescent="0.2">
      <c r="A370" s="9" t="s">
        <v>249</v>
      </c>
      <c r="B370" s="9" t="s">
        <v>123</v>
      </c>
      <c r="C370" s="9" t="s">
        <v>250</v>
      </c>
      <c r="D370" s="9" t="s">
        <v>251</v>
      </c>
      <c r="E370" s="9" t="s">
        <v>252</v>
      </c>
      <c r="F370" s="9" t="s">
        <v>22</v>
      </c>
      <c r="G370" s="9" t="s">
        <v>127</v>
      </c>
      <c r="H370" s="9" t="s">
        <v>253</v>
      </c>
    </row>
    <row r="371" spans="1:8" ht="144" x14ac:dyDescent="0.2">
      <c r="A371" s="9" t="s">
        <v>254</v>
      </c>
      <c r="B371" s="9" t="s">
        <v>123</v>
      </c>
      <c r="C371" s="9" t="s">
        <v>255</v>
      </c>
      <c r="D371" s="9" t="s">
        <v>2848</v>
      </c>
      <c r="E371" s="9" t="s">
        <v>2849</v>
      </c>
      <c r="F371" s="9" t="s">
        <v>2850</v>
      </c>
      <c r="G371" s="9" t="s">
        <v>2851</v>
      </c>
      <c r="H371" s="9" t="s">
        <v>2852</v>
      </c>
    </row>
    <row r="372" spans="1:8" ht="272" x14ac:dyDescent="0.2">
      <c r="A372" s="9" t="s">
        <v>256</v>
      </c>
      <c r="B372" s="9" t="s">
        <v>120</v>
      </c>
      <c r="C372" s="9" t="s">
        <v>257</v>
      </c>
      <c r="D372" s="9" t="s">
        <v>2853</v>
      </c>
      <c r="E372" s="9" t="s">
        <v>258</v>
      </c>
      <c r="F372" s="9" t="s">
        <v>2854</v>
      </c>
      <c r="G372" s="9" t="s">
        <v>259</v>
      </c>
      <c r="H372" s="9" t="s">
        <v>2855</v>
      </c>
    </row>
    <row r="373" spans="1:8" ht="80" x14ac:dyDescent="0.2">
      <c r="A373" s="9" t="s">
        <v>260</v>
      </c>
      <c r="B373" s="9" t="s">
        <v>112</v>
      </c>
      <c r="C373" s="9" t="s">
        <v>261</v>
      </c>
      <c r="D373" s="9" t="s">
        <v>262</v>
      </c>
      <c r="E373" s="9" t="s">
        <v>263</v>
      </c>
      <c r="F373" s="9" t="s">
        <v>264</v>
      </c>
      <c r="G373" s="9" t="s">
        <v>265</v>
      </c>
      <c r="H373" s="9" t="s">
        <v>266</v>
      </c>
    </row>
    <row r="374" spans="1:8" ht="128" x14ac:dyDescent="0.2">
      <c r="A374" s="9" t="s">
        <v>1988</v>
      </c>
      <c r="B374" s="9" t="s">
        <v>112</v>
      </c>
      <c r="C374" s="9" t="s">
        <v>2856</v>
      </c>
      <c r="D374" s="9" t="s">
        <v>2857</v>
      </c>
      <c r="E374" s="9" t="s">
        <v>2858</v>
      </c>
      <c r="F374" s="9" t="s">
        <v>2859</v>
      </c>
      <c r="G374" s="9" t="s">
        <v>2860</v>
      </c>
      <c r="H374" s="9" t="s">
        <v>2861</v>
      </c>
    </row>
    <row r="375" spans="1:8" ht="96" x14ac:dyDescent="0.2">
      <c r="A375" s="9" t="s">
        <v>1993</v>
      </c>
      <c r="B375" s="9" t="s">
        <v>112</v>
      </c>
      <c r="C375" s="9" t="s">
        <v>2862</v>
      </c>
      <c r="D375" s="9" t="s">
        <v>2863</v>
      </c>
      <c r="E375" s="9" t="s">
        <v>2864</v>
      </c>
      <c r="F375" s="9" t="s">
        <v>2865</v>
      </c>
      <c r="G375" s="9" t="s">
        <v>2866</v>
      </c>
      <c r="H375" s="9" t="s">
        <v>2867</v>
      </c>
    </row>
    <row r="376" spans="1:8" ht="128" x14ac:dyDescent="0.2">
      <c r="A376" s="9" t="s">
        <v>2102</v>
      </c>
      <c r="B376" s="9" t="s">
        <v>123</v>
      </c>
      <c r="C376" s="9" t="s">
        <v>2868</v>
      </c>
      <c r="D376" s="9" t="s">
        <v>2869</v>
      </c>
      <c r="E376" s="9" t="s">
        <v>2870</v>
      </c>
      <c r="F376" s="9" t="s">
        <v>2871</v>
      </c>
      <c r="G376" s="9" t="s">
        <v>2872</v>
      </c>
      <c r="H376" s="9" t="s">
        <v>2873</v>
      </c>
    </row>
    <row r="377" spans="1:8" ht="192" x14ac:dyDescent="0.2">
      <c r="A377" s="9" t="s">
        <v>2095</v>
      </c>
      <c r="B377" s="9" t="s">
        <v>112</v>
      </c>
      <c r="C377" s="9" t="s">
        <v>2874</v>
      </c>
      <c r="D377" s="9" t="s">
        <v>2875</v>
      </c>
      <c r="E377" s="9" t="s">
        <v>2876</v>
      </c>
      <c r="F377" s="9" t="s">
        <v>2877</v>
      </c>
      <c r="G377" s="9" t="s">
        <v>2878</v>
      </c>
      <c r="H377" s="9" t="s">
        <v>2879</v>
      </c>
    </row>
    <row r="378" spans="1:8" ht="240" x14ac:dyDescent="0.2">
      <c r="A378" s="9" t="s">
        <v>2880</v>
      </c>
      <c r="B378" s="9" t="s">
        <v>112</v>
      </c>
      <c r="C378" s="9" t="s">
        <v>2881</v>
      </c>
      <c r="D378" s="9" t="s">
        <v>2882</v>
      </c>
      <c r="E378" s="9" t="s">
        <v>2883</v>
      </c>
      <c r="F378" s="9" t="s">
        <v>168</v>
      </c>
      <c r="G378" s="9" t="s">
        <v>117</v>
      </c>
      <c r="H378" s="9" t="s">
        <v>2884</v>
      </c>
    </row>
    <row r="379" spans="1:8" ht="112" x14ac:dyDescent="0.2">
      <c r="A379" s="9" t="s">
        <v>2105</v>
      </c>
      <c r="B379" s="9" t="s">
        <v>112</v>
      </c>
      <c r="C379" s="9" t="s">
        <v>2885</v>
      </c>
      <c r="D379" s="9" t="s">
        <v>2886</v>
      </c>
      <c r="E379" s="9" t="s">
        <v>2887</v>
      </c>
      <c r="F379" s="9" t="s">
        <v>2888</v>
      </c>
      <c r="G379" s="9" t="s">
        <v>2889</v>
      </c>
      <c r="H379" s="9" t="s">
        <v>2890</v>
      </c>
    </row>
    <row r="380" spans="1:8" ht="208" x14ac:dyDescent="0.2">
      <c r="A380" s="9" t="s">
        <v>1999</v>
      </c>
      <c r="B380" s="9" t="s">
        <v>120</v>
      </c>
      <c r="C380" s="9" t="s">
        <v>2891</v>
      </c>
      <c r="D380" s="9" t="s">
        <v>2892</v>
      </c>
      <c r="E380" s="9" t="s">
        <v>2893</v>
      </c>
      <c r="F380" s="9" t="s">
        <v>2894</v>
      </c>
      <c r="G380" s="9" t="s">
        <v>2895</v>
      </c>
      <c r="H380" s="9" t="s">
        <v>2896</v>
      </c>
    </row>
    <row r="381" spans="1:8" ht="192" x14ac:dyDescent="0.2">
      <c r="A381" s="9" t="s">
        <v>2897</v>
      </c>
      <c r="B381" s="9" t="s">
        <v>112</v>
      </c>
      <c r="C381" s="9" t="s">
        <v>2898</v>
      </c>
      <c r="D381" s="9" t="s">
        <v>2899</v>
      </c>
      <c r="E381" s="9" t="s">
        <v>2900</v>
      </c>
      <c r="F381" s="9" t="s">
        <v>2901</v>
      </c>
      <c r="G381" s="9" t="s">
        <v>2902</v>
      </c>
      <c r="H381" s="9" t="s">
        <v>2903</v>
      </c>
    </row>
    <row r="383" spans="1:8" ht="16" x14ac:dyDescent="0.2">
      <c r="A383" s="7" t="s">
        <v>267</v>
      </c>
    </row>
    <row r="384" spans="1:8" x14ac:dyDescent="0.2">
      <c r="A384" s="8" t="s">
        <v>268</v>
      </c>
      <c r="B384" s="8" t="s">
        <v>269</v>
      </c>
      <c r="C384" s="8" t="s">
        <v>270</v>
      </c>
    </row>
    <row r="385" spans="1:4" ht="224" x14ac:dyDescent="0.2">
      <c r="A385" s="9" t="s">
        <v>271</v>
      </c>
      <c r="B385" s="9" t="s">
        <v>272</v>
      </c>
      <c r="C385" s="9" t="s">
        <v>273</v>
      </c>
    </row>
    <row r="386" spans="1:4" ht="48" x14ac:dyDescent="0.2">
      <c r="A386" s="9" t="s">
        <v>274</v>
      </c>
      <c r="B386" s="9" t="s">
        <v>275</v>
      </c>
      <c r="C386" s="9" t="s">
        <v>276</v>
      </c>
    </row>
    <row r="387" spans="1:4" ht="48" x14ac:dyDescent="0.2">
      <c r="A387" s="9" t="s">
        <v>277</v>
      </c>
      <c r="B387" s="9" t="s">
        <v>278</v>
      </c>
      <c r="C387" s="9" t="s">
        <v>279</v>
      </c>
    </row>
    <row r="388" spans="1:4" ht="80" x14ac:dyDescent="0.2">
      <c r="A388" s="9" t="s">
        <v>280</v>
      </c>
      <c r="B388" s="9" t="s">
        <v>281</v>
      </c>
      <c r="C388" s="9" t="s">
        <v>282</v>
      </c>
    </row>
    <row r="389" spans="1:4" ht="48" x14ac:dyDescent="0.2">
      <c r="A389" s="9" t="s">
        <v>283</v>
      </c>
      <c r="B389" s="9" t="s">
        <v>284</v>
      </c>
      <c r="C389" s="9" t="s">
        <v>285</v>
      </c>
    </row>
    <row r="390" spans="1:4" ht="32" x14ac:dyDescent="0.2">
      <c r="A390" s="9" t="s">
        <v>286</v>
      </c>
      <c r="B390" s="9" t="s">
        <v>287</v>
      </c>
      <c r="C390" s="9" t="s">
        <v>288</v>
      </c>
    </row>
    <row r="391" spans="1:4" ht="64" x14ac:dyDescent="0.2">
      <c r="A391" s="9" t="s">
        <v>289</v>
      </c>
      <c r="B391" s="9" t="s">
        <v>290</v>
      </c>
      <c r="C391" s="9" t="s">
        <v>291</v>
      </c>
    </row>
    <row r="392" spans="1:4" ht="64" x14ac:dyDescent="0.2">
      <c r="A392" s="9" t="s">
        <v>292</v>
      </c>
      <c r="B392" s="9" t="s">
        <v>293</v>
      </c>
      <c r="C392" s="9" t="s">
        <v>294</v>
      </c>
    </row>
    <row r="393" spans="1:4" ht="48" x14ac:dyDescent="0.2">
      <c r="A393" s="9" t="s">
        <v>295</v>
      </c>
      <c r="B393" s="9" t="s">
        <v>296</v>
      </c>
      <c r="C393" s="9" t="s">
        <v>297</v>
      </c>
    </row>
    <row r="394" spans="1:4" ht="48" x14ac:dyDescent="0.2">
      <c r="A394" s="9" t="s">
        <v>298</v>
      </c>
      <c r="B394" s="9" t="s">
        <v>299</v>
      </c>
      <c r="C394" s="9" t="s">
        <v>300</v>
      </c>
    </row>
    <row r="395" spans="1:4" ht="48" x14ac:dyDescent="0.2">
      <c r="A395" s="9" t="s">
        <v>301</v>
      </c>
      <c r="B395" s="9" t="s">
        <v>302</v>
      </c>
      <c r="C395" s="9" t="s">
        <v>303</v>
      </c>
    </row>
    <row r="396" spans="1:4" ht="32" x14ac:dyDescent="0.2">
      <c r="A396" s="9" t="s">
        <v>304</v>
      </c>
      <c r="B396" s="9" t="s">
        <v>305</v>
      </c>
      <c r="C396" s="9" t="s">
        <v>306</v>
      </c>
    </row>
    <row r="397" spans="1:4" ht="64" x14ac:dyDescent="0.2">
      <c r="A397" s="9" t="s">
        <v>307</v>
      </c>
      <c r="B397" s="9" t="s">
        <v>308</v>
      </c>
      <c r="C397" s="9" t="s">
        <v>309</v>
      </c>
    </row>
    <row r="399" spans="1:4" ht="16" x14ac:dyDescent="0.2">
      <c r="A399" s="7" t="s">
        <v>310</v>
      </c>
    </row>
    <row r="400" spans="1:4" x14ac:dyDescent="0.2">
      <c r="A400" s="8" t="s">
        <v>311</v>
      </c>
      <c r="B400" s="8" t="s">
        <v>312</v>
      </c>
      <c r="C400" s="8" t="s">
        <v>313</v>
      </c>
      <c r="D400" s="8" t="s">
        <v>314</v>
      </c>
    </row>
    <row r="401" spans="1:4" ht="144" x14ac:dyDescent="0.2">
      <c r="A401" s="9" t="s">
        <v>315</v>
      </c>
      <c r="B401" s="9" t="s">
        <v>315</v>
      </c>
      <c r="C401" s="9" t="s">
        <v>316</v>
      </c>
      <c r="D401" s="9" t="s">
        <v>317</v>
      </c>
    </row>
    <row r="402" spans="1:4" ht="16" x14ac:dyDescent="0.2">
      <c r="A402" s="9" t="s">
        <v>318</v>
      </c>
      <c r="B402" s="9" t="s">
        <v>318</v>
      </c>
      <c r="C402" s="9" t="s">
        <v>319</v>
      </c>
      <c r="D402" s="9" t="s">
        <v>320</v>
      </c>
    </row>
    <row r="403" spans="1:4" ht="16" x14ac:dyDescent="0.2">
      <c r="A403" s="9" t="s">
        <v>321</v>
      </c>
      <c r="B403" s="9" t="s">
        <v>321</v>
      </c>
      <c r="C403" s="9" t="s">
        <v>322</v>
      </c>
      <c r="D403" s="9" t="s">
        <v>323</v>
      </c>
    </row>
    <row r="404" spans="1:4" ht="16" x14ac:dyDescent="0.2">
      <c r="A404" s="9" t="s">
        <v>324</v>
      </c>
      <c r="B404" s="9" t="s">
        <v>324</v>
      </c>
      <c r="C404" s="9" t="s">
        <v>325</v>
      </c>
      <c r="D404" s="9" t="s">
        <v>326</v>
      </c>
    </row>
    <row r="405" spans="1:4" ht="16" x14ac:dyDescent="0.2">
      <c r="A405" s="9" t="s">
        <v>327</v>
      </c>
      <c r="B405" s="9" t="s">
        <v>327</v>
      </c>
      <c r="C405" s="9" t="s">
        <v>328</v>
      </c>
      <c r="D405" s="9" t="s">
        <v>329</v>
      </c>
    </row>
    <row r="406" spans="1:4" ht="16" x14ac:dyDescent="0.2">
      <c r="A406" s="9" t="s">
        <v>330</v>
      </c>
      <c r="B406" s="9" t="s">
        <v>330</v>
      </c>
      <c r="C406" s="9" t="s">
        <v>331</v>
      </c>
      <c r="D406" s="9" t="s">
        <v>332</v>
      </c>
    </row>
    <row r="407" spans="1:4" ht="16" x14ac:dyDescent="0.2">
      <c r="A407" s="9" t="s">
        <v>333</v>
      </c>
      <c r="B407" s="9" t="s">
        <v>333</v>
      </c>
      <c r="C407" s="9" t="s">
        <v>334</v>
      </c>
      <c r="D407" s="9" t="s">
        <v>335</v>
      </c>
    </row>
    <row r="408" spans="1:4" ht="16" x14ac:dyDescent="0.2">
      <c r="A408" s="9" t="s">
        <v>336</v>
      </c>
      <c r="B408" s="9" t="s">
        <v>336</v>
      </c>
      <c r="C408" s="9" t="s">
        <v>337</v>
      </c>
      <c r="D408" s="9" t="s">
        <v>338</v>
      </c>
    </row>
    <row r="409" spans="1:4" ht="16" x14ac:dyDescent="0.2">
      <c r="A409" s="9" t="s">
        <v>339</v>
      </c>
      <c r="B409" s="9" t="s">
        <v>339</v>
      </c>
      <c r="C409" s="9" t="s">
        <v>340</v>
      </c>
      <c r="D409" s="9" t="s">
        <v>341</v>
      </c>
    </row>
    <row r="410" spans="1:4" ht="16" x14ac:dyDescent="0.2">
      <c r="A410" s="9" t="s">
        <v>342</v>
      </c>
      <c r="B410" s="9" t="s">
        <v>342</v>
      </c>
      <c r="C410" s="9" t="s">
        <v>343</v>
      </c>
      <c r="D410" s="9" t="s">
        <v>344</v>
      </c>
    </row>
    <row r="411" spans="1:4" ht="16" x14ac:dyDescent="0.2">
      <c r="A411" s="9" t="s">
        <v>345</v>
      </c>
      <c r="B411" s="9" t="s">
        <v>345</v>
      </c>
      <c r="C411" s="9" t="s">
        <v>346</v>
      </c>
      <c r="D411" s="9" t="s">
        <v>347</v>
      </c>
    </row>
    <row r="412" spans="1:4" ht="16" x14ac:dyDescent="0.2">
      <c r="A412" s="9" t="s">
        <v>348</v>
      </c>
      <c r="B412" s="9" t="s">
        <v>348</v>
      </c>
      <c r="C412" s="9" t="s">
        <v>349</v>
      </c>
      <c r="D412" s="9" t="s">
        <v>350</v>
      </c>
    </row>
    <row r="413" spans="1:4" ht="16" x14ac:dyDescent="0.2">
      <c r="A413" s="9" t="s">
        <v>351</v>
      </c>
      <c r="B413" s="9" t="s">
        <v>351</v>
      </c>
      <c r="C413" s="9" t="s">
        <v>352</v>
      </c>
      <c r="D413" s="9" t="s">
        <v>353</v>
      </c>
    </row>
    <row r="414" spans="1:4" ht="16" x14ac:dyDescent="0.2">
      <c r="A414" s="9" t="s">
        <v>354</v>
      </c>
      <c r="B414" s="9" t="s">
        <v>354</v>
      </c>
      <c r="C414" s="9" t="s">
        <v>355</v>
      </c>
      <c r="D414" s="9" t="s">
        <v>356</v>
      </c>
    </row>
    <row r="415" spans="1:4" ht="16" x14ac:dyDescent="0.2">
      <c r="A415" s="9" t="s">
        <v>357</v>
      </c>
      <c r="B415" s="9" t="s">
        <v>357</v>
      </c>
      <c r="C415" s="9" t="s">
        <v>358</v>
      </c>
      <c r="D415" s="9" t="s">
        <v>359</v>
      </c>
    </row>
    <row r="416" spans="1:4" ht="16" x14ac:dyDescent="0.2">
      <c r="A416" s="9" t="s">
        <v>360</v>
      </c>
      <c r="B416" s="9" t="s">
        <v>360</v>
      </c>
      <c r="C416" s="9" t="s">
        <v>361</v>
      </c>
      <c r="D416" s="9" t="s">
        <v>362</v>
      </c>
    </row>
    <row r="417" spans="1:4" ht="16" x14ac:dyDescent="0.2">
      <c r="A417" s="9" t="s">
        <v>363</v>
      </c>
      <c r="B417" s="9" t="s">
        <v>363</v>
      </c>
      <c r="C417" s="9" t="s">
        <v>364</v>
      </c>
      <c r="D417" s="9" t="s">
        <v>365</v>
      </c>
    </row>
    <row r="418" spans="1:4" ht="16" x14ac:dyDescent="0.2">
      <c r="A418" s="9" t="s">
        <v>366</v>
      </c>
      <c r="B418" s="9" t="s">
        <v>366</v>
      </c>
      <c r="C418" s="9" t="s">
        <v>367</v>
      </c>
      <c r="D418" s="10">
        <v>0</v>
      </c>
    </row>
    <row r="419" spans="1:4" ht="16" x14ac:dyDescent="0.2">
      <c r="A419" s="9" t="s">
        <v>368</v>
      </c>
      <c r="B419" s="9" t="s">
        <v>368</v>
      </c>
      <c r="C419" s="9" t="s">
        <v>369</v>
      </c>
      <c r="D419" s="10">
        <v>0</v>
      </c>
    </row>
    <row r="420" spans="1:4" ht="16" x14ac:dyDescent="0.2">
      <c r="A420" s="9" t="s">
        <v>370</v>
      </c>
      <c r="B420" s="9" t="s">
        <v>370</v>
      </c>
      <c r="C420" s="9" t="s">
        <v>371</v>
      </c>
      <c r="D420" s="10">
        <v>0</v>
      </c>
    </row>
    <row r="421" spans="1:4" ht="16" x14ac:dyDescent="0.2">
      <c r="A421" s="9" t="s">
        <v>372</v>
      </c>
      <c r="B421" s="9" t="s">
        <v>372</v>
      </c>
      <c r="C421" s="9" t="s">
        <v>373</v>
      </c>
      <c r="D421" s="10">
        <v>0</v>
      </c>
    </row>
    <row r="422" spans="1:4" ht="16" x14ac:dyDescent="0.2">
      <c r="A422" s="9" t="s">
        <v>374</v>
      </c>
      <c r="B422" s="9" t="s">
        <v>374</v>
      </c>
      <c r="C422" s="9" t="s">
        <v>375</v>
      </c>
      <c r="D422" s="10">
        <v>3</v>
      </c>
    </row>
    <row r="423" spans="1:4" ht="16" x14ac:dyDescent="0.2">
      <c r="A423" s="9" t="s">
        <v>376</v>
      </c>
      <c r="B423" s="9" t="s">
        <v>376</v>
      </c>
      <c r="C423" s="9" t="s">
        <v>377</v>
      </c>
      <c r="D423" s="10">
        <v>3</v>
      </c>
    </row>
    <row r="424" spans="1:4" ht="16" x14ac:dyDescent="0.2">
      <c r="A424" s="9" t="s">
        <v>378</v>
      </c>
      <c r="B424" s="9" t="s">
        <v>378</v>
      </c>
      <c r="C424" s="9" t="s">
        <v>379</v>
      </c>
      <c r="D424" s="10">
        <v>4</v>
      </c>
    </row>
    <row r="425" spans="1:4" ht="16" x14ac:dyDescent="0.2">
      <c r="A425" s="9" t="s">
        <v>380</v>
      </c>
      <c r="B425" s="9" t="s">
        <v>380</v>
      </c>
      <c r="C425" s="9" t="s">
        <v>381</v>
      </c>
      <c r="D425" s="10">
        <v>4</v>
      </c>
    </row>
    <row r="426" spans="1:4" ht="16" x14ac:dyDescent="0.2">
      <c r="A426" s="9" t="s">
        <v>382</v>
      </c>
      <c r="B426" s="9" t="s">
        <v>382</v>
      </c>
      <c r="C426" s="9" t="s">
        <v>383</v>
      </c>
      <c r="D426" s="10">
        <v>5</v>
      </c>
    </row>
    <row r="427" spans="1:4" ht="16" x14ac:dyDescent="0.2">
      <c r="A427" s="9" t="s">
        <v>384</v>
      </c>
      <c r="B427" s="9" t="s">
        <v>384</v>
      </c>
      <c r="C427" s="9" t="s">
        <v>385</v>
      </c>
      <c r="D427" s="10">
        <v>6</v>
      </c>
    </row>
    <row r="428" spans="1:4" ht="16" x14ac:dyDescent="0.2">
      <c r="A428" s="9" t="s">
        <v>386</v>
      </c>
      <c r="B428" s="9" t="s">
        <v>386</v>
      </c>
      <c r="C428" s="9" t="s">
        <v>387</v>
      </c>
      <c r="D428" s="10">
        <v>6</v>
      </c>
    </row>
    <row r="429" spans="1:4" ht="16" x14ac:dyDescent="0.2">
      <c r="A429" s="9" t="s">
        <v>388</v>
      </c>
      <c r="B429" s="9" t="s">
        <v>388</v>
      </c>
      <c r="C429" s="9" t="s">
        <v>389</v>
      </c>
      <c r="D429" s="10">
        <v>7</v>
      </c>
    </row>
    <row r="430" spans="1:4" ht="16" x14ac:dyDescent="0.2">
      <c r="A430" s="9" t="s">
        <v>390</v>
      </c>
      <c r="B430" s="9" t="s">
        <v>390</v>
      </c>
      <c r="C430" s="9" t="s">
        <v>391</v>
      </c>
      <c r="D430" s="10">
        <v>8</v>
      </c>
    </row>
    <row r="431" spans="1:4" ht="16" x14ac:dyDescent="0.2">
      <c r="A431" s="9" t="s">
        <v>392</v>
      </c>
      <c r="B431" s="9" t="s">
        <v>392</v>
      </c>
      <c r="C431" s="9" t="s">
        <v>393</v>
      </c>
      <c r="D431" s="10">
        <v>9</v>
      </c>
    </row>
    <row r="432" spans="1:4" ht="16" x14ac:dyDescent="0.2">
      <c r="A432" s="9" t="s">
        <v>394</v>
      </c>
      <c r="B432" s="9" t="s">
        <v>394</v>
      </c>
      <c r="C432" s="9" t="s">
        <v>395</v>
      </c>
      <c r="D432" s="10">
        <v>10</v>
      </c>
    </row>
    <row r="433" spans="1:4" ht="16" x14ac:dyDescent="0.2">
      <c r="A433" s="9" t="s">
        <v>396</v>
      </c>
      <c r="B433" s="9" t="s">
        <v>396</v>
      </c>
      <c r="C433" s="9" t="s">
        <v>397</v>
      </c>
      <c r="D433" s="10">
        <v>11</v>
      </c>
    </row>
    <row r="434" spans="1:4" ht="16" x14ac:dyDescent="0.2">
      <c r="A434" s="9" t="s">
        <v>398</v>
      </c>
      <c r="B434" s="9" t="s">
        <v>398</v>
      </c>
      <c r="C434" s="9" t="s">
        <v>399</v>
      </c>
      <c r="D434" s="10">
        <v>76</v>
      </c>
    </row>
    <row r="435" spans="1:4" ht="16" x14ac:dyDescent="0.2">
      <c r="A435" s="9" t="s">
        <v>400</v>
      </c>
      <c r="B435" s="9" t="s">
        <v>400</v>
      </c>
      <c r="C435" s="9" t="s">
        <v>401</v>
      </c>
      <c r="D435" s="10">
        <v>0</v>
      </c>
    </row>
    <row r="436" spans="1:4" ht="16" x14ac:dyDescent="0.2">
      <c r="A436" s="9" t="s">
        <v>402</v>
      </c>
      <c r="B436" s="9" t="s">
        <v>402</v>
      </c>
      <c r="C436" s="9" t="s">
        <v>403</v>
      </c>
      <c r="D436" s="10">
        <v>0</v>
      </c>
    </row>
    <row r="437" spans="1:4" ht="16" x14ac:dyDescent="0.2">
      <c r="A437" s="9" t="s">
        <v>404</v>
      </c>
      <c r="B437" s="9" t="s">
        <v>404</v>
      </c>
      <c r="C437" s="9" t="s">
        <v>405</v>
      </c>
      <c r="D437" s="10">
        <v>0</v>
      </c>
    </row>
    <row r="438" spans="1:4" ht="16" x14ac:dyDescent="0.2">
      <c r="A438" s="9" t="s">
        <v>406</v>
      </c>
      <c r="B438" s="9" t="s">
        <v>406</v>
      </c>
      <c r="C438" s="9" t="s">
        <v>407</v>
      </c>
      <c r="D438" s="10">
        <v>0</v>
      </c>
    </row>
    <row r="439" spans="1:4" ht="16" x14ac:dyDescent="0.2">
      <c r="A439" s="9" t="s">
        <v>408</v>
      </c>
      <c r="B439" s="9" t="s">
        <v>408</v>
      </c>
      <c r="C439" s="9" t="s">
        <v>409</v>
      </c>
      <c r="D439" s="10">
        <v>948000</v>
      </c>
    </row>
    <row r="440" spans="1:4" ht="16" x14ac:dyDescent="0.2">
      <c r="A440" s="9" t="s">
        <v>410</v>
      </c>
      <c r="B440" s="9" t="s">
        <v>410</v>
      </c>
      <c r="C440" s="9" t="s">
        <v>411</v>
      </c>
      <c r="D440" s="10">
        <v>948000</v>
      </c>
    </row>
    <row r="441" spans="1:4" ht="16" x14ac:dyDescent="0.2">
      <c r="A441" s="9" t="s">
        <v>412</v>
      </c>
      <c r="B441" s="9" t="s">
        <v>412</v>
      </c>
      <c r="C441" s="9" t="s">
        <v>413</v>
      </c>
      <c r="D441" s="10">
        <v>1264000</v>
      </c>
    </row>
    <row r="442" spans="1:4" ht="16" x14ac:dyDescent="0.2">
      <c r="A442" s="9" t="s">
        <v>414</v>
      </c>
      <c r="B442" s="9" t="s">
        <v>414</v>
      </c>
      <c r="C442" s="9" t="s">
        <v>415</v>
      </c>
      <c r="D442" s="10">
        <v>1264000</v>
      </c>
    </row>
    <row r="443" spans="1:4" ht="16" x14ac:dyDescent="0.2">
      <c r="A443" s="9" t="s">
        <v>416</v>
      </c>
      <c r="B443" s="9" t="s">
        <v>416</v>
      </c>
      <c r="C443" s="9" t="s">
        <v>417</v>
      </c>
      <c r="D443" s="10">
        <v>1580000</v>
      </c>
    </row>
    <row r="444" spans="1:4" ht="16" x14ac:dyDescent="0.2">
      <c r="A444" s="9" t="s">
        <v>418</v>
      </c>
      <c r="B444" s="9" t="s">
        <v>418</v>
      </c>
      <c r="C444" s="9" t="s">
        <v>419</v>
      </c>
      <c r="D444" s="10">
        <v>1896000</v>
      </c>
    </row>
    <row r="445" spans="1:4" ht="16" x14ac:dyDescent="0.2">
      <c r="A445" s="9" t="s">
        <v>420</v>
      </c>
      <c r="B445" s="9" t="s">
        <v>420</v>
      </c>
      <c r="C445" s="9" t="s">
        <v>421</v>
      </c>
      <c r="D445" s="10">
        <v>1896000</v>
      </c>
    </row>
    <row r="446" spans="1:4" ht="16" x14ac:dyDescent="0.2">
      <c r="A446" s="9" t="s">
        <v>422</v>
      </c>
      <c r="B446" s="9" t="s">
        <v>422</v>
      </c>
      <c r="C446" s="9" t="s">
        <v>423</v>
      </c>
      <c r="D446" s="10">
        <v>2212000</v>
      </c>
    </row>
    <row r="447" spans="1:4" ht="16" x14ac:dyDescent="0.2">
      <c r="A447" s="9" t="s">
        <v>424</v>
      </c>
      <c r="B447" s="9" t="s">
        <v>424</v>
      </c>
      <c r="C447" s="9" t="s">
        <v>425</v>
      </c>
      <c r="D447" s="10">
        <v>2528000</v>
      </c>
    </row>
    <row r="448" spans="1:4" ht="16" x14ac:dyDescent="0.2">
      <c r="A448" s="9" t="s">
        <v>426</v>
      </c>
      <c r="B448" s="9" t="s">
        <v>426</v>
      </c>
      <c r="C448" s="9" t="s">
        <v>427</v>
      </c>
      <c r="D448" s="10">
        <v>2844000</v>
      </c>
    </row>
    <row r="449" spans="1:4" ht="16" x14ac:dyDescent="0.2">
      <c r="A449" s="9" t="s">
        <v>428</v>
      </c>
      <c r="B449" s="9" t="s">
        <v>428</v>
      </c>
      <c r="C449" s="9" t="s">
        <v>429</v>
      </c>
      <c r="D449" s="10">
        <v>3160000</v>
      </c>
    </row>
    <row r="450" spans="1:4" ht="16" x14ac:dyDescent="0.2">
      <c r="A450" s="9" t="s">
        <v>430</v>
      </c>
      <c r="B450" s="9" t="s">
        <v>430</v>
      </c>
      <c r="C450" s="9" t="s">
        <v>431</v>
      </c>
      <c r="D450" s="10">
        <v>3476000</v>
      </c>
    </row>
    <row r="451" spans="1:4" ht="16" x14ac:dyDescent="0.2">
      <c r="A451" s="9" t="s">
        <v>432</v>
      </c>
      <c r="B451" s="9" t="s">
        <v>432</v>
      </c>
      <c r="C451" s="9" t="s">
        <v>433</v>
      </c>
      <c r="D451" s="10">
        <v>24016000</v>
      </c>
    </row>
    <row r="452" spans="1:4" ht="16" x14ac:dyDescent="0.2">
      <c r="A452" s="9" t="s">
        <v>434</v>
      </c>
      <c r="B452" s="9" t="s">
        <v>434</v>
      </c>
      <c r="C452" s="9" t="s">
        <v>435</v>
      </c>
      <c r="D452" s="10">
        <v>0</v>
      </c>
    </row>
    <row r="453" spans="1:4" ht="16" x14ac:dyDescent="0.2">
      <c r="A453" s="9" t="s">
        <v>436</v>
      </c>
      <c r="B453" s="9" t="s">
        <v>436</v>
      </c>
      <c r="C453" s="9" t="s">
        <v>437</v>
      </c>
      <c r="D453" s="10">
        <v>0</v>
      </c>
    </row>
    <row r="454" spans="1:4" ht="16" x14ac:dyDescent="0.2">
      <c r="A454" s="9" t="s">
        <v>438</v>
      </c>
      <c r="B454" s="9" t="s">
        <v>438</v>
      </c>
      <c r="C454" s="9" t="s">
        <v>439</v>
      </c>
      <c r="D454" s="10">
        <v>0</v>
      </c>
    </row>
    <row r="455" spans="1:4" ht="16" x14ac:dyDescent="0.2">
      <c r="A455" s="9" t="s">
        <v>440</v>
      </c>
      <c r="B455" s="9" t="s">
        <v>440</v>
      </c>
      <c r="C455" s="9" t="s">
        <v>441</v>
      </c>
      <c r="D455" s="10">
        <v>0</v>
      </c>
    </row>
    <row r="456" spans="1:4" ht="16" x14ac:dyDescent="0.2">
      <c r="A456" s="9" t="s">
        <v>442</v>
      </c>
      <c r="B456" s="9" t="s">
        <v>442</v>
      </c>
      <c r="C456" s="9" t="s">
        <v>443</v>
      </c>
      <c r="D456" s="10">
        <v>1</v>
      </c>
    </row>
    <row r="457" spans="1:4" ht="16" x14ac:dyDescent="0.2">
      <c r="A457" s="9" t="s">
        <v>444</v>
      </c>
      <c r="B457" s="9" t="s">
        <v>444</v>
      </c>
      <c r="C457" s="9" t="s">
        <v>445</v>
      </c>
      <c r="D457" s="10">
        <v>1</v>
      </c>
    </row>
    <row r="458" spans="1:4" ht="16" x14ac:dyDescent="0.2">
      <c r="A458" s="9" t="s">
        <v>446</v>
      </c>
      <c r="B458" s="9" t="s">
        <v>446</v>
      </c>
      <c r="C458" s="9" t="s">
        <v>447</v>
      </c>
      <c r="D458" s="10">
        <v>2</v>
      </c>
    </row>
    <row r="459" spans="1:4" ht="16" x14ac:dyDescent="0.2">
      <c r="A459" s="9" t="s">
        <v>448</v>
      </c>
      <c r="B459" s="9" t="s">
        <v>448</v>
      </c>
      <c r="C459" s="9" t="s">
        <v>449</v>
      </c>
      <c r="D459" s="10">
        <v>1</v>
      </c>
    </row>
    <row r="460" spans="1:4" ht="16" x14ac:dyDescent="0.2">
      <c r="A460" s="9" t="s">
        <v>450</v>
      </c>
      <c r="B460" s="9" t="s">
        <v>450</v>
      </c>
      <c r="C460" s="9" t="s">
        <v>451</v>
      </c>
      <c r="D460" s="10">
        <v>1</v>
      </c>
    </row>
    <row r="461" spans="1:4" ht="16" x14ac:dyDescent="0.2">
      <c r="A461" s="9" t="s">
        <v>452</v>
      </c>
      <c r="B461" s="9" t="s">
        <v>452</v>
      </c>
      <c r="C461" s="9" t="s">
        <v>453</v>
      </c>
      <c r="D461" s="10">
        <v>2</v>
      </c>
    </row>
    <row r="462" spans="1:4" ht="16" x14ac:dyDescent="0.2">
      <c r="A462" s="9" t="s">
        <v>454</v>
      </c>
      <c r="B462" s="9" t="s">
        <v>454</v>
      </c>
      <c r="C462" s="9" t="s">
        <v>455</v>
      </c>
      <c r="D462" s="10">
        <v>2</v>
      </c>
    </row>
    <row r="463" spans="1:4" ht="16" x14ac:dyDescent="0.2">
      <c r="A463" s="9" t="s">
        <v>456</v>
      </c>
      <c r="B463" s="9" t="s">
        <v>456</v>
      </c>
      <c r="C463" s="9" t="s">
        <v>457</v>
      </c>
      <c r="D463" s="10">
        <v>3</v>
      </c>
    </row>
    <row r="464" spans="1:4" ht="16" x14ac:dyDescent="0.2">
      <c r="A464" s="9" t="s">
        <v>458</v>
      </c>
      <c r="B464" s="9" t="s">
        <v>458</v>
      </c>
      <c r="C464" s="9" t="s">
        <v>459</v>
      </c>
      <c r="D464" s="10">
        <v>2</v>
      </c>
    </row>
    <row r="465" spans="1:4" ht="16" x14ac:dyDescent="0.2">
      <c r="A465" s="9" t="s">
        <v>460</v>
      </c>
      <c r="B465" s="9" t="s">
        <v>460</v>
      </c>
      <c r="C465" s="9" t="s">
        <v>461</v>
      </c>
      <c r="D465" s="10">
        <v>3</v>
      </c>
    </row>
    <row r="466" spans="1:4" ht="16" x14ac:dyDescent="0.2">
      <c r="A466" s="9" t="s">
        <v>462</v>
      </c>
      <c r="B466" s="9" t="s">
        <v>462</v>
      </c>
      <c r="C466" s="9" t="s">
        <v>463</v>
      </c>
      <c r="D466" s="10">
        <v>4</v>
      </c>
    </row>
    <row r="467" spans="1:4" ht="16" x14ac:dyDescent="0.2">
      <c r="A467" s="9" t="s">
        <v>464</v>
      </c>
      <c r="B467" s="9" t="s">
        <v>464</v>
      </c>
      <c r="C467" s="9" t="s">
        <v>465</v>
      </c>
      <c r="D467" s="10">
        <v>3</v>
      </c>
    </row>
    <row r="468" spans="1:4" ht="16" x14ac:dyDescent="0.2">
      <c r="A468" s="9" t="s">
        <v>466</v>
      </c>
      <c r="B468" s="9" t="s">
        <v>466</v>
      </c>
      <c r="C468" s="9" t="s">
        <v>467</v>
      </c>
      <c r="D468" s="10">
        <v>25</v>
      </c>
    </row>
    <row r="469" spans="1:4" ht="16" x14ac:dyDescent="0.2">
      <c r="A469" s="9" t="s">
        <v>468</v>
      </c>
      <c r="B469" s="9" t="s">
        <v>468</v>
      </c>
      <c r="C469" s="9" t="s">
        <v>469</v>
      </c>
      <c r="D469" s="10">
        <v>0</v>
      </c>
    </row>
    <row r="470" spans="1:4" ht="16" x14ac:dyDescent="0.2">
      <c r="A470" s="9" t="s">
        <v>470</v>
      </c>
      <c r="B470" s="9" t="s">
        <v>470</v>
      </c>
      <c r="C470" s="9" t="s">
        <v>471</v>
      </c>
      <c r="D470" s="10">
        <v>0</v>
      </c>
    </row>
    <row r="471" spans="1:4" ht="16" x14ac:dyDescent="0.2">
      <c r="A471" s="9" t="s">
        <v>472</v>
      </c>
      <c r="B471" s="9" t="s">
        <v>472</v>
      </c>
      <c r="C471" s="9" t="s">
        <v>473</v>
      </c>
      <c r="D471" s="10">
        <v>0</v>
      </c>
    </row>
    <row r="472" spans="1:4" ht="16" x14ac:dyDescent="0.2">
      <c r="A472" s="9" t="s">
        <v>474</v>
      </c>
      <c r="B472" s="9" t="s">
        <v>474</v>
      </c>
      <c r="C472" s="9" t="s">
        <v>475</v>
      </c>
      <c r="D472" s="10">
        <v>0</v>
      </c>
    </row>
    <row r="473" spans="1:4" ht="16" x14ac:dyDescent="0.2">
      <c r="A473" s="9" t="s">
        <v>476</v>
      </c>
      <c r="B473" s="9" t="s">
        <v>476</v>
      </c>
      <c r="C473" s="9" t="s">
        <v>477</v>
      </c>
      <c r="D473" s="10">
        <v>255142.5</v>
      </c>
    </row>
    <row r="474" spans="1:4" ht="16" x14ac:dyDescent="0.2">
      <c r="A474" s="9" t="s">
        <v>478</v>
      </c>
      <c r="B474" s="9" t="s">
        <v>478</v>
      </c>
      <c r="C474" s="9" t="s">
        <v>479</v>
      </c>
      <c r="D474" s="10">
        <v>255142.5</v>
      </c>
    </row>
    <row r="475" spans="1:4" ht="16" x14ac:dyDescent="0.2">
      <c r="A475" s="9" t="s">
        <v>480</v>
      </c>
      <c r="B475" s="9" t="s">
        <v>480</v>
      </c>
      <c r="C475" s="9" t="s">
        <v>481</v>
      </c>
      <c r="D475" s="10">
        <v>255142.5</v>
      </c>
    </row>
    <row r="476" spans="1:4" ht="16" x14ac:dyDescent="0.2">
      <c r="A476" s="9" t="s">
        <v>482</v>
      </c>
      <c r="B476" s="9" t="s">
        <v>482</v>
      </c>
      <c r="C476" s="9" t="s">
        <v>483</v>
      </c>
      <c r="D476" s="10">
        <v>255142.5</v>
      </c>
    </row>
    <row r="477" spans="1:4" ht="16" x14ac:dyDescent="0.2">
      <c r="A477" s="9" t="s">
        <v>484</v>
      </c>
      <c r="B477" s="9" t="s">
        <v>484</v>
      </c>
      <c r="C477" s="9" t="s">
        <v>485</v>
      </c>
      <c r="D477" s="10">
        <v>321502.5</v>
      </c>
    </row>
    <row r="478" spans="1:4" ht="16" x14ac:dyDescent="0.2">
      <c r="A478" s="9" t="s">
        <v>486</v>
      </c>
      <c r="B478" s="9" t="s">
        <v>486</v>
      </c>
      <c r="C478" s="9" t="s">
        <v>487</v>
      </c>
      <c r="D478" s="10">
        <v>387862.5</v>
      </c>
    </row>
    <row r="479" spans="1:4" ht="16" x14ac:dyDescent="0.2">
      <c r="A479" s="9" t="s">
        <v>488</v>
      </c>
      <c r="B479" s="9" t="s">
        <v>488</v>
      </c>
      <c r="C479" s="9" t="s">
        <v>489</v>
      </c>
      <c r="D479" s="10">
        <v>476342.5</v>
      </c>
    </row>
    <row r="480" spans="1:4" ht="16" x14ac:dyDescent="0.2">
      <c r="A480" s="9" t="s">
        <v>490</v>
      </c>
      <c r="B480" s="9" t="s">
        <v>490</v>
      </c>
      <c r="C480" s="9" t="s">
        <v>491</v>
      </c>
      <c r="D480" s="10">
        <v>515526.5</v>
      </c>
    </row>
    <row r="481" spans="1:4" ht="16" x14ac:dyDescent="0.2">
      <c r="A481" s="9" t="s">
        <v>492</v>
      </c>
      <c r="B481" s="9" t="s">
        <v>492</v>
      </c>
      <c r="C481" s="9" t="s">
        <v>493</v>
      </c>
      <c r="D481" s="10">
        <v>576830.5</v>
      </c>
    </row>
    <row r="482" spans="1:4" ht="16" x14ac:dyDescent="0.2">
      <c r="A482" s="9" t="s">
        <v>494</v>
      </c>
      <c r="B482" s="9" t="s">
        <v>494</v>
      </c>
      <c r="C482" s="9" t="s">
        <v>495</v>
      </c>
      <c r="D482" s="10">
        <v>643822.5</v>
      </c>
    </row>
    <row r="483" spans="1:4" ht="16" x14ac:dyDescent="0.2">
      <c r="A483" s="9" t="s">
        <v>496</v>
      </c>
      <c r="B483" s="9" t="s">
        <v>496</v>
      </c>
      <c r="C483" s="9" t="s">
        <v>497</v>
      </c>
      <c r="D483" s="10">
        <v>710814.5</v>
      </c>
    </row>
    <row r="484" spans="1:4" ht="16" x14ac:dyDescent="0.2">
      <c r="A484" s="9" t="s">
        <v>498</v>
      </c>
      <c r="B484" s="9" t="s">
        <v>498</v>
      </c>
      <c r="C484" s="9" t="s">
        <v>499</v>
      </c>
      <c r="D484" s="10">
        <v>783494.5</v>
      </c>
    </row>
    <row r="485" spans="1:4" ht="16" x14ac:dyDescent="0.2">
      <c r="A485" s="9" t="s">
        <v>500</v>
      </c>
      <c r="B485" s="9" t="s">
        <v>500</v>
      </c>
      <c r="C485" s="9" t="s">
        <v>501</v>
      </c>
      <c r="D485" s="10">
        <v>5436766</v>
      </c>
    </row>
    <row r="486" spans="1:4" ht="16" x14ac:dyDescent="0.2">
      <c r="A486" s="9" t="s">
        <v>502</v>
      </c>
      <c r="B486" s="9" t="s">
        <v>502</v>
      </c>
      <c r="C486" s="9" t="s">
        <v>503</v>
      </c>
      <c r="D486" s="10">
        <v>3</v>
      </c>
    </row>
    <row r="487" spans="1:4" ht="16" x14ac:dyDescent="0.2">
      <c r="A487" s="9" t="s">
        <v>504</v>
      </c>
      <c r="B487" s="9" t="s">
        <v>504</v>
      </c>
      <c r="C487" s="9" t="s">
        <v>505</v>
      </c>
      <c r="D487" s="10">
        <v>0</v>
      </c>
    </row>
    <row r="488" spans="1:4" ht="16" x14ac:dyDescent="0.2">
      <c r="A488" s="9" t="s">
        <v>506</v>
      </c>
      <c r="B488" s="9" t="s">
        <v>506</v>
      </c>
      <c r="C488" s="9" t="s">
        <v>507</v>
      </c>
      <c r="D488" s="10">
        <v>3</v>
      </c>
    </row>
    <row r="489" spans="1:4" ht="16" x14ac:dyDescent="0.2">
      <c r="A489" s="9" t="s">
        <v>508</v>
      </c>
      <c r="B489" s="9" t="s">
        <v>508</v>
      </c>
      <c r="C489" s="9" t="s">
        <v>509</v>
      </c>
      <c r="D489" s="10">
        <v>2</v>
      </c>
    </row>
    <row r="490" spans="1:4" ht="16" x14ac:dyDescent="0.2">
      <c r="A490" s="9" t="s">
        <v>510</v>
      </c>
      <c r="B490" s="9" t="s">
        <v>510</v>
      </c>
      <c r="C490" s="9" t="s">
        <v>511</v>
      </c>
      <c r="D490" s="10">
        <v>0</v>
      </c>
    </row>
    <row r="491" spans="1:4" ht="16" x14ac:dyDescent="0.2">
      <c r="A491" s="9" t="s">
        <v>512</v>
      </c>
      <c r="B491" s="9" t="s">
        <v>512</v>
      </c>
      <c r="C491" s="9" t="s">
        <v>513</v>
      </c>
      <c r="D491" s="10">
        <v>0</v>
      </c>
    </row>
    <row r="492" spans="1:4" ht="16" x14ac:dyDescent="0.2">
      <c r="A492" s="9" t="s">
        <v>514</v>
      </c>
      <c r="B492" s="9" t="s">
        <v>514</v>
      </c>
      <c r="C492" s="9" t="s">
        <v>515</v>
      </c>
      <c r="D492" s="10">
        <v>0</v>
      </c>
    </row>
    <row r="493" spans="1:4" ht="16" x14ac:dyDescent="0.2">
      <c r="A493" s="9" t="s">
        <v>516</v>
      </c>
      <c r="B493" s="9" t="s">
        <v>516</v>
      </c>
      <c r="C493" s="9" t="s">
        <v>517</v>
      </c>
      <c r="D493" s="10">
        <v>0</v>
      </c>
    </row>
    <row r="494" spans="1:4" ht="16" x14ac:dyDescent="0.2">
      <c r="A494" s="9" t="s">
        <v>518</v>
      </c>
      <c r="B494" s="9" t="s">
        <v>518</v>
      </c>
      <c r="C494" s="9" t="s">
        <v>519</v>
      </c>
      <c r="D494" s="10">
        <v>0</v>
      </c>
    </row>
    <row r="495" spans="1:4" ht="16" x14ac:dyDescent="0.2">
      <c r="A495" s="9" t="s">
        <v>520</v>
      </c>
      <c r="B495" s="9" t="s">
        <v>520</v>
      </c>
      <c r="C495" s="9" t="s">
        <v>521</v>
      </c>
      <c r="D495" s="10">
        <v>0</v>
      </c>
    </row>
    <row r="496" spans="1:4" ht="16" x14ac:dyDescent="0.2">
      <c r="A496" s="9" t="s">
        <v>522</v>
      </c>
      <c r="B496" s="9" t="s">
        <v>522</v>
      </c>
      <c r="C496" s="9" t="s">
        <v>523</v>
      </c>
      <c r="D496" s="10">
        <v>0</v>
      </c>
    </row>
    <row r="497" spans="1:4" ht="16" x14ac:dyDescent="0.2">
      <c r="A497" s="9" t="s">
        <v>524</v>
      </c>
      <c r="B497" s="9" t="s">
        <v>524</v>
      </c>
      <c r="C497" s="9" t="s">
        <v>525</v>
      </c>
      <c r="D497" s="10">
        <v>0</v>
      </c>
    </row>
    <row r="498" spans="1:4" ht="16" x14ac:dyDescent="0.2">
      <c r="A498" s="9" t="s">
        <v>526</v>
      </c>
      <c r="B498" s="9" t="s">
        <v>526</v>
      </c>
      <c r="C498" s="9" t="s">
        <v>527</v>
      </c>
      <c r="D498" s="10">
        <v>0</v>
      </c>
    </row>
    <row r="499" spans="1:4" ht="16" x14ac:dyDescent="0.2">
      <c r="A499" s="9" t="s">
        <v>528</v>
      </c>
      <c r="B499" s="9" t="s">
        <v>528</v>
      </c>
      <c r="C499" s="9" t="s">
        <v>529</v>
      </c>
      <c r="D499" s="10">
        <v>0</v>
      </c>
    </row>
    <row r="500" spans="1:4" ht="16" x14ac:dyDescent="0.2">
      <c r="A500" s="9" t="s">
        <v>530</v>
      </c>
      <c r="B500" s="9" t="s">
        <v>530</v>
      </c>
      <c r="C500" s="9" t="s">
        <v>531</v>
      </c>
      <c r="D500" s="10">
        <v>0</v>
      </c>
    </row>
    <row r="501" spans="1:4" ht="16" x14ac:dyDescent="0.2">
      <c r="A501" s="9" t="s">
        <v>532</v>
      </c>
      <c r="B501" s="9" t="s">
        <v>532</v>
      </c>
      <c r="C501" s="9" t="s">
        <v>533</v>
      </c>
      <c r="D501" s="10">
        <v>0</v>
      </c>
    </row>
    <row r="502" spans="1:4" ht="16" x14ac:dyDescent="0.2">
      <c r="A502" s="9" t="s">
        <v>534</v>
      </c>
      <c r="B502" s="9" t="s">
        <v>534</v>
      </c>
      <c r="C502" s="9" t="s">
        <v>535</v>
      </c>
      <c r="D502" s="10">
        <v>1280300</v>
      </c>
    </row>
    <row r="503" spans="1:4" ht="16" x14ac:dyDescent="0.2">
      <c r="A503" s="9" t="s">
        <v>536</v>
      </c>
      <c r="B503" s="9" t="s">
        <v>536</v>
      </c>
      <c r="C503" s="9" t="s">
        <v>537</v>
      </c>
      <c r="D503" s="10">
        <v>0</v>
      </c>
    </row>
    <row r="504" spans="1:4" ht="16" x14ac:dyDescent="0.2">
      <c r="A504" s="9" t="s">
        <v>538</v>
      </c>
      <c r="B504" s="9" t="s">
        <v>538</v>
      </c>
      <c r="C504" s="9" t="s">
        <v>539</v>
      </c>
      <c r="D504" s="10">
        <v>1632000</v>
      </c>
    </row>
    <row r="505" spans="1:4" ht="16" x14ac:dyDescent="0.2">
      <c r="A505" s="9" t="s">
        <v>540</v>
      </c>
      <c r="B505" s="9" t="s">
        <v>540</v>
      </c>
      <c r="C505" s="9" t="s">
        <v>541</v>
      </c>
      <c r="D505" s="10">
        <v>632000</v>
      </c>
    </row>
    <row r="506" spans="1:4" ht="16" x14ac:dyDescent="0.2">
      <c r="A506" s="9" t="s">
        <v>542</v>
      </c>
      <c r="B506" s="9" t="s">
        <v>542</v>
      </c>
      <c r="C506" s="9" t="s">
        <v>543</v>
      </c>
      <c r="D506" s="10">
        <v>0</v>
      </c>
    </row>
    <row r="507" spans="1:4" ht="16" x14ac:dyDescent="0.2">
      <c r="A507" s="9" t="s">
        <v>544</v>
      </c>
      <c r="B507" s="9" t="s">
        <v>544</v>
      </c>
      <c r="C507" s="9" t="s">
        <v>545</v>
      </c>
      <c r="D507" s="10">
        <v>0</v>
      </c>
    </row>
    <row r="508" spans="1:4" ht="16" x14ac:dyDescent="0.2">
      <c r="A508" s="9" t="s">
        <v>546</v>
      </c>
      <c r="B508" s="9" t="s">
        <v>546</v>
      </c>
      <c r="C508" s="9" t="s">
        <v>547</v>
      </c>
      <c r="D508" s="10">
        <v>0</v>
      </c>
    </row>
    <row r="509" spans="1:4" ht="16" x14ac:dyDescent="0.2">
      <c r="A509" s="9" t="s">
        <v>548</v>
      </c>
      <c r="B509" s="9" t="s">
        <v>548</v>
      </c>
      <c r="C509" s="9" t="s">
        <v>549</v>
      </c>
      <c r="D509" s="10">
        <v>0</v>
      </c>
    </row>
    <row r="510" spans="1:4" ht="16" x14ac:dyDescent="0.2">
      <c r="A510" s="9" t="s">
        <v>550</v>
      </c>
      <c r="B510" s="9" t="s">
        <v>550</v>
      </c>
      <c r="C510" s="9" t="s">
        <v>551</v>
      </c>
      <c r="D510" s="10">
        <v>0</v>
      </c>
    </row>
    <row r="511" spans="1:4" ht="16" x14ac:dyDescent="0.2">
      <c r="A511" s="9" t="s">
        <v>552</v>
      </c>
      <c r="B511" s="9" t="s">
        <v>552</v>
      </c>
      <c r="C511" s="9" t="s">
        <v>553</v>
      </c>
      <c r="D511" s="10">
        <v>0</v>
      </c>
    </row>
    <row r="512" spans="1:4" ht="16" x14ac:dyDescent="0.2">
      <c r="A512" s="9" t="s">
        <v>554</v>
      </c>
      <c r="B512" s="9" t="s">
        <v>554</v>
      </c>
      <c r="C512" s="9" t="s">
        <v>555</v>
      </c>
      <c r="D512" s="10">
        <v>0</v>
      </c>
    </row>
    <row r="513" spans="1:4" ht="16" x14ac:dyDescent="0.2">
      <c r="A513" s="9" t="s">
        <v>556</v>
      </c>
      <c r="B513" s="9" t="s">
        <v>556</v>
      </c>
      <c r="C513" s="9" t="s">
        <v>557</v>
      </c>
      <c r="D513" s="10">
        <v>0</v>
      </c>
    </row>
    <row r="514" spans="1:4" ht="16" x14ac:dyDescent="0.2">
      <c r="A514" s="9" t="s">
        <v>558</v>
      </c>
      <c r="B514" s="9" t="s">
        <v>558</v>
      </c>
      <c r="C514" s="9" t="s">
        <v>559</v>
      </c>
      <c r="D514" s="10">
        <v>0</v>
      </c>
    </row>
    <row r="515" spans="1:4" ht="16" x14ac:dyDescent="0.2">
      <c r="A515" s="9" t="s">
        <v>560</v>
      </c>
      <c r="B515" s="9" t="s">
        <v>560</v>
      </c>
      <c r="C515" s="9" t="s">
        <v>561</v>
      </c>
      <c r="D515" s="10">
        <v>0</v>
      </c>
    </row>
    <row r="516" spans="1:4" ht="16" x14ac:dyDescent="0.2">
      <c r="A516" s="9" t="s">
        <v>562</v>
      </c>
      <c r="B516" s="9" t="s">
        <v>562</v>
      </c>
      <c r="C516" s="9" t="s">
        <v>563</v>
      </c>
      <c r="D516" s="10">
        <v>0</v>
      </c>
    </row>
    <row r="517" spans="1:4" ht="16" x14ac:dyDescent="0.2">
      <c r="A517" s="9" t="s">
        <v>564</v>
      </c>
      <c r="B517" s="9" t="s">
        <v>564</v>
      </c>
      <c r="C517" s="9" t="s">
        <v>565</v>
      </c>
      <c r="D517" s="10">
        <v>0</v>
      </c>
    </row>
    <row r="518" spans="1:4" ht="16" x14ac:dyDescent="0.2">
      <c r="A518" s="9" t="s">
        <v>566</v>
      </c>
      <c r="B518" s="9" t="s">
        <v>566</v>
      </c>
      <c r="C518" s="9" t="s">
        <v>567</v>
      </c>
      <c r="D518" s="10">
        <v>0</v>
      </c>
    </row>
    <row r="519" spans="1:4" ht="96" x14ac:dyDescent="0.2">
      <c r="A519" s="9" t="s">
        <v>568</v>
      </c>
      <c r="B519" s="9" t="s">
        <v>568</v>
      </c>
      <c r="C519" s="9" t="s">
        <v>569</v>
      </c>
      <c r="D519" s="10">
        <v>0</v>
      </c>
    </row>
    <row r="520" spans="1:4" ht="96" x14ac:dyDescent="0.2">
      <c r="A520" s="9" t="s">
        <v>570</v>
      </c>
      <c r="B520" s="9" t="s">
        <v>570</v>
      </c>
      <c r="C520" s="9" t="s">
        <v>571</v>
      </c>
      <c r="D520" s="10">
        <v>2</v>
      </c>
    </row>
    <row r="521" spans="1:4" ht="96" x14ac:dyDescent="0.2">
      <c r="A521" s="9" t="s">
        <v>572</v>
      </c>
      <c r="B521" s="9" t="s">
        <v>572</v>
      </c>
      <c r="C521" s="9" t="s">
        <v>573</v>
      </c>
      <c r="D521" s="10">
        <v>2</v>
      </c>
    </row>
    <row r="522" spans="1:4" ht="96" x14ac:dyDescent="0.2">
      <c r="A522" s="9" t="s">
        <v>574</v>
      </c>
      <c r="B522" s="9" t="s">
        <v>574</v>
      </c>
      <c r="C522" s="9" t="s">
        <v>575</v>
      </c>
      <c r="D522" s="10">
        <v>0</v>
      </c>
    </row>
    <row r="523" spans="1:4" ht="96" x14ac:dyDescent="0.2">
      <c r="A523" s="9" t="s">
        <v>576</v>
      </c>
      <c r="B523" s="9" t="s">
        <v>576</v>
      </c>
      <c r="C523" s="9" t="s">
        <v>577</v>
      </c>
      <c r="D523" s="10">
        <v>3</v>
      </c>
    </row>
    <row r="524" spans="1:4" ht="96" x14ac:dyDescent="0.2">
      <c r="A524" s="9" t="s">
        <v>578</v>
      </c>
      <c r="B524" s="9" t="s">
        <v>578</v>
      </c>
      <c r="C524" s="9" t="s">
        <v>579</v>
      </c>
      <c r="D524" s="10">
        <v>2</v>
      </c>
    </row>
    <row r="525" spans="1:4" ht="96" x14ac:dyDescent="0.2">
      <c r="A525" s="9" t="s">
        <v>580</v>
      </c>
      <c r="B525" s="9" t="s">
        <v>580</v>
      </c>
      <c r="C525" s="9" t="s">
        <v>581</v>
      </c>
      <c r="D525" s="10">
        <v>0</v>
      </c>
    </row>
    <row r="526" spans="1:4" ht="96" x14ac:dyDescent="0.2">
      <c r="A526" s="9" t="s">
        <v>582</v>
      </c>
      <c r="B526" s="9" t="s">
        <v>582</v>
      </c>
      <c r="C526" s="9" t="s">
        <v>583</v>
      </c>
      <c r="D526" s="10">
        <v>5</v>
      </c>
    </row>
    <row r="527" spans="1:4" ht="96" x14ac:dyDescent="0.2">
      <c r="A527" s="9" t="s">
        <v>584</v>
      </c>
      <c r="B527" s="9" t="s">
        <v>584</v>
      </c>
      <c r="C527" s="9" t="s">
        <v>585</v>
      </c>
      <c r="D527" s="10">
        <v>4</v>
      </c>
    </row>
    <row r="528" spans="1:4" ht="96" x14ac:dyDescent="0.2">
      <c r="A528" s="9" t="s">
        <v>586</v>
      </c>
      <c r="B528" s="9" t="s">
        <v>586</v>
      </c>
      <c r="C528" s="9" t="s">
        <v>587</v>
      </c>
      <c r="D528" s="10">
        <v>6</v>
      </c>
    </row>
    <row r="529" spans="1:4" ht="96" x14ac:dyDescent="0.2">
      <c r="A529" s="9" t="s">
        <v>588</v>
      </c>
      <c r="B529" s="9" t="s">
        <v>588</v>
      </c>
      <c r="C529" s="9" t="s">
        <v>589</v>
      </c>
      <c r="D529" s="10">
        <v>5</v>
      </c>
    </row>
    <row r="530" spans="1:4" ht="96" x14ac:dyDescent="0.2">
      <c r="A530" s="9" t="s">
        <v>590</v>
      </c>
      <c r="B530" s="9" t="s">
        <v>590</v>
      </c>
      <c r="C530" s="9" t="s">
        <v>591</v>
      </c>
      <c r="D530" s="10">
        <v>6</v>
      </c>
    </row>
    <row r="531" spans="1:4" ht="96" x14ac:dyDescent="0.2">
      <c r="A531" s="9" t="s">
        <v>592</v>
      </c>
      <c r="B531" s="9" t="s">
        <v>592</v>
      </c>
      <c r="C531" s="9" t="s">
        <v>593</v>
      </c>
      <c r="D531" s="10">
        <v>8</v>
      </c>
    </row>
    <row r="532" spans="1:4" ht="96" x14ac:dyDescent="0.2">
      <c r="A532" s="9" t="s">
        <v>594</v>
      </c>
      <c r="B532" s="9" t="s">
        <v>594</v>
      </c>
      <c r="C532" s="9" t="s">
        <v>595</v>
      </c>
      <c r="D532" s="10">
        <v>8</v>
      </c>
    </row>
    <row r="533" spans="1:4" ht="96" x14ac:dyDescent="0.2">
      <c r="A533" s="9" t="s">
        <v>596</v>
      </c>
      <c r="B533" s="9" t="s">
        <v>596</v>
      </c>
      <c r="C533" s="9" t="s">
        <v>597</v>
      </c>
      <c r="D533" s="10">
        <v>10</v>
      </c>
    </row>
    <row r="534" spans="1:4" ht="96" x14ac:dyDescent="0.2">
      <c r="A534" s="9" t="s">
        <v>598</v>
      </c>
      <c r="B534" s="9" t="s">
        <v>598</v>
      </c>
      <c r="C534" s="9" t="s">
        <v>599</v>
      </c>
      <c r="D534" s="10">
        <v>10</v>
      </c>
    </row>
    <row r="535" spans="1:4" ht="112" x14ac:dyDescent="0.2">
      <c r="A535" s="9" t="s">
        <v>600</v>
      </c>
      <c r="B535" s="9" t="s">
        <v>600</v>
      </c>
      <c r="C535" s="9" t="s">
        <v>601</v>
      </c>
      <c r="D535" s="10">
        <v>67</v>
      </c>
    </row>
    <row r="536" spans="1:4" ht="80" x14ac:dyDescent="0.2">
      <c r="A536" s="9" t="s">
        <v>602</v>
      </c>
      <c r="B536" s="9" t="s">
        <v>602</v>
      </c>
      <c r="C536" s="9" t="s">
        <v>603</v>
      </c>
      <c r="D536" s="10">
        <v>0</v>
      </c>
    </row>
    <row r="537" spans="1:4" ht="80" x14ac:dyDescent="0.2">
      <c r="A537" s="9" t="s">
        <v>604</v>
      </c>
      <c r="B537" s="9" t="s">
        <v>604</v>
      </c>
      <c r="C537" s="9" t="s">
        <v>605</v>
      </c>
      <c r="D537" s="10">
        <v>0</v>
      </c>
    </row>
    <row r="538" spans="1:4" ht="80" x14ac:dyDescent="0.2">
      <c r="A538" s="9" t="s">
        <v>606</v>
      </c>
      <c r="B538" s="9" t="s">
        <v>606</v>
      </c>
      <c r="C538" s="9" t="s">
        <v>607</v>
      </c>
      <c r="D538" s="10">
        <v>0</v>
      </c>
    </row>
    <row r="539" spans="1:4" ht="80" x14ac:dyDescent="0.2">
      <c r="A539" s="9" t="s">
        <v>608</v>
      </c>
      <c r="B539" s="9" t="s">
        <v>608</v>
      </c>
      <c r="C539" s="9" t="s">
        <v>609</v>
      </c>
      <c r="D539" s="10">
        <v>0</v>
      </c>
    </row>
    <row r="540" spans="1:4" ht="80" x14ac:dyDescent="0.2">
      <c r="A540" s="9" t="s">
        <v>610</v>
      </c>
      <c r="B540" s="9" t="s">
        <v>610</v>
      </c>
      <c r="C540" s="9" t="s">
        <v>611</v>
      </c>
      <c r="D540" s="10">
        <v>0</v>
      </c>
    </row>
    <row r="541" spans="1:4" ht="80" x14ac:dyDescent="0.2">
      <c r="A541" s="9" t="s">
        <v>612</v>
      </c>
      <c r="B541" s="9" t="s">
        <v>612</v>
      </c>
      <c r="C541" s="9" t="s">
        <v>613</v>
      </c>
      <c r="D541" s="10">
        <v>0</v>
      </c>
    </row>
    <row r="542" spans="1:4" ht="80" x14ac:dyDescent="0.2">
      <c r="A542" s="9" t="s">
        <v>614</v>
      </c>
      <c r="B542" s="9" t="s">
        <v>614</v>
      </c>
      <c r="C542" s="9" t="s">
        <v>615</v>
      </c>
      <c r="D542" s="10">
        <v>0</v>
      </c>
    </row>
    <row r="543" spans="1:4" ht="80" x14ac:dyDescent="0.2">
      <c r="A543" s="9" t="s">
        <v>616</v>
      </c>
      <c r="B543" s="9" t="s">
        <v>616</v>
      </c>
      <c r="C543" s="9" t="s">
        <v>617</v>
      </c>
      <c r="D543" s="10">
        <v>0</v>
      </c>
    </row>
    <row r="544" spans="1:4" ht="80" x14ac:dyDescent="0.2">
      <c r="A544" s="9" t="s">
        <v>618</v>
      </c>
      <c r="B544" s="9" t="s">
        <v>618</v>
      </c>
      <c r="C544" s="9" t="s">
        <v>619</v>
      </c>
      <c r="D544" s="10">
        <v>0</v>
      </c>
    </row>
    <row r="545" spans="1:4" ht="80" x14ac:dyDescent="0.2">
      <c r="A545" s="9" t="s">
        <v>620</v>
      </c>
      <c r="B545" s="9" t="s">
        <v>620</v>
      </c>
      <c r="C545" s="9" t="s">
        <v>621</v>
      </c>
      <c r="D545" s="10">
        <v>0</v>
      </c>
    </row>
    <row r="546" spans="1:4" ht="80" x14ac:dyDescent="0.2">
      <c r="A546" s="9" t="s">
        <v>622</v>
      </c>
      <c r="B546" s="9" t="s">
        <v>622</v>
      </c>
      <c r="C546" s="9" t="s">
        <v>623</v>
      </c>
      <c r="D546" s="10">
        <v>0</v>
      </c>
    </row>
    <row r="547" spans="1:4" ht="80" x14ac:dyDescent="0.2">
      <c r="A547" s="9" t="s">
        <v>624</v>
      </c>
      <c r="B547" s="9" t="s">
        <v>624</v>
      </c>
      <c r="C547" s="9" t="s">
        <v>625</v>
      </c>
      <c r="D547" s="10">
        <v>0</v>
      </c>
    </row>
    <row r="548" spans="1:4" ht="80" x14ac:dyDescent="0.2">
      <c r="A548" s="9" t="s">
        <v>626</v>
      </c>
      <c r="B548" s="9" t="s">
        <v>626</v>
      </c>
      <c r="C548" s="9" t="s">
        <v>627</v>
      </c>
      <c r="D548" s="10">
        <v>0</v>
      </c>
    </row>
    <row r="549" spans="1:4" ht="80" x14ac:dyDescent="0.2">
      <c r="A549" s="9" t="s">
        <v>628</v>
      </c>
      <c r="B549" s="9" t="s">
        <v>628</v>
      </c>
      <c r="C549" s="9" t="s">
        <v>629</v>
      </c>
      <c r="D549" s="10">
        <v>0</v>
      </c>
    </row>
    <row r="550" spans="1:4" ht="80" x14ac:dyDescent="0.2">
      <c r="A550" s="9" t="s">
        <v>630</v>
      </c>
      <c r="B550" s="9" t="s">
        <v>630</v>
      </c>
      <c r="C550" s="9" t="s">
        <v>631</v>
      </c>
      <c r="D550" s="10">
        <v>0</v>
      </c>
    </row>
    <row r="551" spans="1:4" ht="80" x14ac:dyDescent="0.2">
      <c r="A551" s="9" t="s">
        <v>632</v>
      </c>
      <c r="B551" s="9" t="s">
        <v>632</v>
      </c>
      <c r="C551" s="9" t="s">
        <v>633</v>
      </c>
      <c r="D551" s="10">
        <v>0</v>
      </c>
    </row>
    <row r="552" spans="1:4" ht="80" x14ac:dyDescent="0.2">
      <c r="A552" s="9" t="s">
        <v>634</v>
      </c>
      <c r="B552" s="9" t="s">
        <v>634</v>
      </c>
      <c r="C552" s="9" t="s">
        <v>635</v>
      </c>
      <c r="D552" s="10">
        <v>0</v>
      </c>
    </row>
    <row r="553" spans="1:4" ht="16" x14ac:dyDescent="0.2">
      <c r="A553" s="9" t="s">
        <v>636</v>
      </c>
      <c r="B553" s="9" t="s">
        <v>636</v>
      </c>
      <c r="C553" s="9" t="s">
        <v>637</v>
      </c>
      <c r="D553" s="10">
        <v>0</v>
      </c>
    </row>
    <row r="554" spans="1:4" ht="16" x14ac:dyDescent="0.2">
      <c r="A554" s="9" t="s">
        <v>638</v>
      </c>
      <c r="B554" s="9" t="s">
        <v>638</v>
      </c>
      <c r="C554" s="9" t="s">
        <v>639</v>
      </c>
      <c r="D554" s="10">
        <v>9</v>
      </c>
    </row>
    <row r="555" spans="1:4" ht="16" x14ac:dyDescent="0.2">
      <c r="A555" s="9" t="s">
        <v>640</v>
      </c>
      <c r="B555" s="9" t="s">
        <v>640</v>
      </c>
      <c r="C555" s="9" t="s">
        <v>641</v>
      </c>
      <c r="D555" s="10">
        <v>9</v>
      </c>
    </row>
    <row r="556" spans="1:4" ht="16" x14ac:dyDescent="0.2">
      <c r="A556" s="9" t="s">
        <v>642</v>
      </c>
      <c r="B556" s="9" t="s">
        <v>642</v>
      </c>
      <c r="C556" s="9" t="s">
        <v>643</v>
      </c>
      <c r="D556" s="10">
        <v>0</v>
      </c>
    </row>
    <row r="557" spans="1:4" ht="16" x14ac:dyDescent="0.2">
      <c r="A557" s="9" t="s">
        <v>644</v>
      </c>
      <c r="B557" s="9" t="s">
        <v>644</v>
      </c>
      <c r="C557" s="9" t="s">
        <v>645</v>
      </c>
      <c r="D557" s="10">
        <v>20</v>
      </c>
    </row>
    <row r="558" spans="1:4" ht="16" x14ac:dyDescent="0.2">
      <c r="A558" s="9" t="s">
        <v>646</v>
      </c>
      <c r="B558" s="9" t="s">
        <v>646</v>
      </c>
      <c r="C558" s="9" t="s">
        <v>647</v>
      </c>
      <c r="D558" s="10">
        <v>8</v>
      </c>
    </row>
    <row r="559" spans="1:4" ht="16" x14ac:dyDescent="0.2">
      <c r="A559" s="9" t="s">
        <v>648</v>
      </c>
      <c r="B559" s="9" t="s">
        <v>648</v>
      </c>
      <c r="C559" s="9" t="s">
        <v>649</v>
      </c>
      <c r="D559" s="10">
        <v>0</v>
      </c>
    </row>
    <row r="560" spans="1:4" ht="16" x14ac:dyDescent="0.2">
      <c r="A560" s="9" t="s">
        <v>650</v>
      </c>
      <c r="B560" s="9" t="s">
        <v>650</v>
      </c>
      <c r="C560" s="9" t="s">
        <v>651</v>
      </c>
      <c r="D560" s="10">
        <v>22</v>
      </c>
    </row>
    <row r="561" spans="1:4" ht="16" x14ac:dyDescent="0.2">
      <c r="A561" s="9" t="s">
        <v>652</v>
      </c>
      <c r="B561" s="9" t="s">
        <v>652</v>
      </c>
      <c r="C561" s="9" t="s">
        <v>653</v>
      </c>
      <c r="D561" s="10">
        <v>14</v>
      </c>
    </row>
    <row r="562" spans="1:4" ht="16" x14ac:dyDescent="0.2">
      <c r="A562" s="9" t="s">
        <v>654</v>
      </c>
      <c r="B562" s="9" t="s">
        <v>654</v>
      </c>
      <c r="C562" s="9" t="s">
        <v>655</v>
      </c>
      <c r="D562" s="10">
        <v>20</v>
      </c>
    </row>
    <row r="563" spans="1:4" ht="16" x14ac:dyDescent="0.2">
      <c r="A563" s="9" t="s">
        <v>656</v>
      </c>
      <c r="B563" s="9" t="s">
        <v>656</v>
      </c>
      <c r="C563" s="9" t="s">
        <v>657</v>
      </c>
      <c r="D563" s="10">
        <v>18</v>
      </c>
    </row>
    <row r="564" spans="1:4" ht="16" x14ac:dyDescent="0.2">
      <c r="A564" s="9" t="s">
        <v>658</v>
      </c>
      <c r="B564" s="9" t="s">
        <v>658</v>
      </c>
      <c r="C564" s="9" t="s">
        <v>659</v>
      </c>
      <c r="D564" s="10">
        <v>22</v>
      </c>
    </row>
    <row r="565" spans="1:4" ht="16" x14ac:dyDescent="0.2">
      <c r="A565" s="9" t="s">
        <v>660</v>
      </c>
      <c r="B565" s="9" t="s">
        <v>660</v>
      </c>
      <c r="C565" s="9" t="s">
        <v>661</v>
      </c>
      <c r="D565" s="10">
        <v>28</v>
      </c>
    </row>
    <row r="566" spans="1:4" ht="16" x14ac:dyDescent="0.2">
      <c r="A566" s="9" t="s">
        <v>662</v>
      </c>
      <c r="B566" s="9" t="s">
        <v>662</v>
      </c>
      <c r="C566" s="9" t="s">
        <v>663</v>
      </c>
      <c r="D566" s="10">
        <v>28</v>
      </c>
    </row>
    <row r="567" spans="1:4" ht="16" x14ac:dyDescent="0.2">
      <c r="A567" s="9" t="s">
        <v>664</v>
      </c>
      <c r="B567" s="9" t="s">
        <v>664</v>
      </c>
      <c r="C567" s="9" t="s">
        <v>665</v>
      </c>
      <c r="D567" s="10">
        <v>34</v>
      </c>
    </row>
    <row r="568" spans="1:4" ht="16" x14ac:dyDescent="0.2">
      <c r="A568" s="9" t="s">
        <v>666</v>
      </c>
      <c r="B568" s="9" t="s">
        <v>666</v>
      </c>
      <c r="C568" s="9" t="s">
        <v>667</v>
      </c>
      <c r="D568" s="10">
        <v>36</v>
      </c>
    </row>
    <row r="569" spans="1:4" ht="16" x14ac:dyDescent="0.2">
      <c r="A569" s="9" t="s">
        <v>668</v>
      </c>
      <c r="B569" s="9" t="s">
        <v>668</v>
      </c>
      <c r="C569" s="9" t="s">
        <v>669</v>
      </c>
      <c r="D569" s="10">
        <v>250</v>
      </c>
    </row>
    <row r="570" spans="1:4" ht="16" x14ac:dyDescent="0.2">
      <c r="A570" s="9" t="s">
        <v>670</v>
      </c>
      <c r="B570" s="9" t="s">
        <v>670</v>
      </c>
      <c r="C570" s="9" t="s">
        <v>671</v>
      </c>
      <c r="D570" s="10">
        <v>0</v>
      </c>
    </row>
    <row r="571" spans="1:4" ht="16" x14ac:dyDescent="0.2">
      <c r="A571" s="9" t="s">
        <v>672</v>
      </c>
      <c r="B571" s="9" t="s">
        <v>672</v>
      </c>
      <c r="C571" s="9" t="s">
        <v>673</v>
      </c>
      <c r="D571" s="10">
        <v>35</v>
      </c>
    </row>
    <row r="572" spans="1:4" ht="16" x14ac:dyDescent="0.2">
      <c r="A572" s="9" t="s">
        <v>674</v>
      </c>
      <c r="B572" s="9" t="s">
        <v>674</v>
      </c>
      <c r="C572" s="9" t="s">
        <v>675</v>
      </c>
      <c r="D572" s="10">
        <v>32</v>
      </c>
    </row>
    <row r="573" spans="1:4" ht="16" x14ac:dyDescent="0.2">
      <c r="A573" s="9" t="s">
        <v>676</v>
      </c>
      <c r="B573" s="9" t="s">
        <v>676</v>
      </c>
      <c r="C573" s="9" t="s">
        <v>677</v>
      </c>
      <c r="D573" s="10">
        <v>0</v>
      </c>
    </row>
    <row r="574" spans="1:4" ht="16" x14ac:dyDescent="0.2">
      <c r="A574" s="9" t="s">
        <v>678</v>
      </c>
      <c r="B574" s="9" t="s">
        <v>678</v>
      </c>
      <c r="C574" s="9" t="s">
        <v>679</v>
      </c>
      <c r="D574" s="10">
        <v>60</v>
      </c>
    </row>
    <row r="575" spans="1:4" ht="16" x14ac:dyDescent="0.2">
      <c r="A575" s="9" t="s">
        <v>680</v>
      </c>
      <c r="B575" s="9" t="s">
        <v>680</v>
      </c>
      <c r="C575" s="9" t="s">
        <v>681</v>
      </c>
      <c r="D575" s="10">
        <v>24</v>
      </c>
    </row>
    <row r="576" spans="1:4" ht="16" x14ac:dyDescent="0.2">
      <c r="A576" s="9" t="s">
        <v>682</v>
      </c>
      <c r="B576" s="9" t="s">
        <v>682</v>
      </c>
      <c r="C576" s="9" t="s">
        <v>683</v>
      </c>
      <c r="D576" s="10">
        <v>0</v>
      </c>
    </row>
    <row r="577" spans="1:4" ht="16" x14ac:dyDescent="0.2">
      <c r="A577" s="9" t="s">
        <v>684</v>
      </c>
      <c r="B577" s="9" t="s">
        <v>684</v>
      </c>
      <c r="C577" s="9" t="s">
        <v>685</v>
      </c>
      <c r="D577" s="10">
        <v>86</v>
      </c>
    </row>
    <row r="578" spans="1:4" ht="16" x14ac:dyDescent="0.2">
      <c r="A578" s="9" t="s">
        <v>686</v>
      </c>
      <c r="B578" s="9" t="s">
        <v>686</v>
      </c>
      <c r="C578" s="9" t="s">
        <v>687</v>
      </c>
      <c r="D578" s="10">
        <v>61</v>
      </c>
    </row>
    <row r="579" spans="1:4" ht="16" x14ac:dyDescent="0.2">
      <c r="A579" s="9" t="s">
        <v>688</v>
      </c>
      <c r="B579" s="9" t="s">
        <v>688</v>
      </c>
      <c r="C579" s="9" t="s">
        <v>689</v>
      </c>
      <c r="D579" s="10">
        <v>98</v>
      </c>
    </row>
    <row r="580" spans="1:4" ht="16" x14ac:dyDescent="0.2">
      <c r="A580" s="9" t="s">
        <v>690</v>
      </c>
      <c r="B580" s="9" t="s">
        <v>690</v>
      </c>
      <c r="C580" s="9" t="s">
        <v>691</v>
      </c>
      <c r="D580" s="10">
        <v>73</v>
      </c>
    </row>
    <row r="581" spans="1:4" ht="16" x14ac:dyDescent="0.2">
      <c r="A581" s="9" t="s">
        <v>692</v>
      </c>
      <c r="B581" s="9" t="s">
        <v>692</v>
      </c>
      <c r="C581" s="9" t="s">
        <v>693</v>
      </c>
      <c r="D581" s="10">
        <v>85</v>
      </c>
    </row>
    <row r="582" spans="1:4" ht="16" x14ac:dyDescent="0.2">
      <c r="A582" s="9" t="s">
        <v>694</v>
      </c>
      <c r="B582" s="9" t="s">
        <v>694</v>
      </c>
      <c r="C582" s="9" t="s">
        <v>695</v>
      </c>
      <c r="D582" s="10">
        <v>122</v>
      </c>
    </row>
    <row r="583" spans="1:4" ht="16" x14ac:dyDescent="0.2">
      <c r="A583" s="9" t="s">
        <v>696</v>
      </c>
      <c r="B583" s="9" t="s">
        <v>696</v>
      </c>
      <c r="C583" s="9" t="s">
        <v>697</v>
      </c>
      <c r="D583" s="10">
        <v>122</v>
      </c>
    </row>
    <row r="584" spans="1:4" ht="16" x14ac:dyDescent="0.2">
      <c r="A584" s="9" t="s">
        <v>698</v>
      </c>
      <c r="B584" s="9" t="s">
        <v>698</v>
      </c>
      <c r="C584" s="9" t="s">
        <v>699</v>
      </c>
      <c r="D584" s="10">
        <v>159</v>
      </c>
    </row>
    <row r="585" spans="1:4" ht="16" x14ac:dyDescent="0.2">
      <c r="A585" s="9" t="s">
        <v>700</v>
      </c>
      <c r="B585" s="9" t="s">
        <v>700</v>
      </c>
      <c r="C585" s="9" t="s">
        <v>701</v>
      </c>
      <c r="D585" s="10">
        <v>146</v>
      </c>
    </row>
    <row r="586" spans="1:4" ht="16" x14ac:dyDescent="0.2">
      <c r="A586" s="9" t="s">
        <v>702</v>
      </c>
      <c r="B586" s="9" t="s">
        <v>702</v>
      </c>
      <c r="C586" s="9" t="s">
        <v>703</v>
      </c>
      <c r="D586" s="10">
        <v>1036</v>
      </c>
    </row>
    <row r="587" spans="1:4" ht="16" x14ac:dyDescent="0.2">
      <c r="A587" s="9" t="s">
        <v>704</v>
      </c>
      <c r="B587" s="9" t="s">
        <v>704</v>
      </c>
      <c r="C587" s="9" t="s">
        <v>705</v>
      </c>
      <c r="D587" s="10">
        <v>0</v>
      </c>
    </row>
    <row r="588" spans="1:4" ht="16" x14ac:dyDescent="0.2">
      <c r="A588" s="9" t="s">
        <v>706</v>
      </c>
      <c r="B588" s="9" t="s">
        <v>706</v>
      </c>
      <c r="C588" s="9" t="s">
        <v>707</v>
      </c>
      <c r="D588" s="10">
        <v>0</v>
      </c>
    </row>
    <row r="589" spans="1:4" ht="16" x14ac:dyDescent="0.2">
      <c r="A589" s="9" t="s">
        <v>708</v>
      </c>
      <c r="B589" s="9" t="s">
        <v>708</v>
      </c>
      <c r="C589" s="9" t="s">
        <v>709</v>
      </c>
      <c r="D589" s="10">
        <v>0</v>
      </c>
    </row>
    <row r="590" spans="1:4" ht="16" x14ac:dyDescent="0.2">
      <c r="A590" s="9" t="s">
        <v>710</v>
      </c>
      <c r="B590" s="9" t="s">
        <v>710</v>
      </c>
      <c r="C590" s="9" t="s">
        <v>711</v>
      </c>
      <c r="D590" s="10">
        <v>0</v>
      </c>
    </row>
    <row r="591" spans="1:4" ht="16" x14ac:dyDescent="0.2">
      <c r="A591" s="9" t="s">
        <v>712</v>
      </c>
      <c r="B591" s="9" t="s">
        <v>712</v>
      </c>
      <c r="C591" s="9" t="s">
        <v>713</v>
      </c>
      <c r="D591" s="10">
        <v>0</v>
      </c>
    </row>
    <row r="592" spans="1:4" ht="16" x14ac:dyDescent="0.2">
      <c r="A592" s="9" t="s">
        <v>714</v>
      </c>
      <c r="B592" s="9" t="s">
        <v>714</v>
      </c>
      <c r="C592" s="9" t="s">
        <v>715</v>
      </c>
      <c r="D592" s="10">
        <v>0</v>
      </c>
    </row>
    <row r="593" spans="1:4" ht="16" x14ac:dyDescent="0.2">
      <c r="A593" s="9" t="s">
        <v>716</v>
      </c>
      <c r="B593" s="9" t="s">
        <v>716</v>
      </c>
      <c r="C593" s="9" t="s">
        <v>717</v>
      </c>
      <c r="D593" s="10">
        <v>0</v>
      </c>
    </row>
    <row r="594" spans="1:4" ht="16" x14ac:dyDescent="0.2">
      <c r="A594" s="9" t="s">
        <v>718</v>
      </c>
      <c r="B594" s="9" t="s">
        <v>718</v>
      </c>
      <c r="C594" s="9" t="s">
        <v>719</v>
      </c>
      <c r="D594" s="10">
        <v>0</v>
      </c>
    </row>
    <row r="595" spans="1:4" ht="16" x14ac:dyDescent="0.2">
      <c r="A595" s="9" t="s">
        <v>720</v>
      </c>
      <c r="B595" s="9" t="s">
        <v>720</v>
      </c>
      <c r="C595" s="9" t="s">
        <v>721</v>
      </c>
      <c r="D595" s="10">
        <v>0</v>
      </c>
    </row>
    <row r="596" spans="1:4" ht="16" x14ac:dyDescent="0.2">
      <c r="A596" s="9" t="s">
        <v>722</v>
      </c>
      <c r="B596" s="9" t="s">
        <v>722</v>
      </c>
      <c r="C596" s="9" t="s">
        <v>723</v>
      </c>
      <c r="D596" s="10">
        <v>0</v>
      </c>
    </row>
    <row r="597" spans="1:4" ht="16" x14ac:dyDescent="0.2">
      <c r="A597" s="9" t="s">
        <v>724</v>
      </c>
      <c r="B597" s="9" t="s">
        <v>724</v>
      </c>
      <c r="C597" s="9" t="s">
        <v>725</v>
      </c>
      <c r="D597" s="10">
        <v>0</v>
      </c>
    </row>
    <row r="598" spans="1:4" ht="16" x14ac:dyDescent="0.2">
      <c r="A598" s="9" t="s">
        <v>726</v>
      </c>
      <c r="B598" s="9" t="s">
        <v>726</v>
      </c>
      <c r="C598" s="9" t="s">
        <v>727</v>
      </c>
      <c r="D598" s="10">
        <v>0</v>
      </c>
    </row>
    <row r="599" spans="1:4" ht="16" x14ac:dyDescent="0.2">
      <c r="A599" s="9" t="s">
        <v>728</v>
      </c>
      <c r="B599" s="9" t="s">
        <v>728</v>
      </c>
      <c r="C599" s="9" t="s">
        <v>729</v>
      </c>
      <c r="D599" s="10">
        <v>0</v>
      </c>
    </row>
    <row r="600" spans="1:4" ht="16" x14ac:dyDescent="0.2">
      <c r="A600" s="9" t="s">
        <v>730</v>
      </c>
      <c r="B600" s="9" t="s">
        <v>730</v>
      </c>
      <c r="C600" s="9" t="s">
        <v>731</v>
      </c>
      <c r="D600" s="10">
        <v>0</v>
      </c>
    </row>
    <row r="601" spans="1:4" ht="16" x14ac:dyDescent="0.2">
      <c r="A601" s="9" t="s">
        <v>732</v>
      </c>
      <c r="B601" s="9" t="s">
        <v>732</v>
      </c>
      <c r="C601" s="9" t="s">
        <v>733</v>
      </c>
      <c r="D601" s="10">
        <v>0</v>
      </c>
    </row>
    <row r="602" spans="1:4" ht="16" x14ac:dyDescent="0.2">
      <c r="A602" s="9" t="s">
        <v>734</v>
      </c>
      <c r="B602" s="9" t="s">
        <v>734</v>
      </c>
      <c r="C602" s="9" t="s">
        <v>735</v>
      </c>
      <c r="D602" s="10">
        <v>0</v>
      </c>
    </row>
    <row r="603" spans="1:4" ht="16" x14ac:dyDescent="0.2">
      <c r="A603" s="9" t="s">
        <v>736</v>
      </c>
      <c r="B603" s="9" t="s">
        <v>736</v>
      </c>
      <c r="C603" s="9" t="s">
        <v>737</v>
      </c>
      <c r="D603" s="10">
        <v>0</v>
      </c>
    </row>
    <row r="604" spans="1:4" ht="16" x14ac:dyDescent="0.2">
      <c r="A604" s="9" t="s">
        <v>738</v>
      </c>
      <c r="B604" s="9" t="s">
        <v>738</v>
      </c>
      <c r="C604" s="9" t="s">
        <v>739</v>
      </c>
      <c r="D604" s="10">
        <v>9</v>
      </c>
    </row>
    <row r="605" spans="1:4" ht="16" x14ac:dyDescent="0.2">
      <c r="A605" s="9" t="s">
        <v>740</v>
      </c>
      <c r="B605" s="9" t="s">
        <v>740</v>
      </c>
      <c r="C605" s="9" t="s">
        <v>741</v>
      </c>
      <c r="D605" s="10">
        <v>0</v>
      </c>
    </row>
    <row r="606" spans="1:4" ht="16" x14ac:dyDescent="0.2">
      <c r="A606" s="9" t="s">
        <v>742</v>
      </c>
      <c r="B606" s="9" t="s">
        <v>742</v>
      </c>
      <c r="C606" s="9" t="s">
        <v>743</v>
      </c>
      <c r="D606" s="10">
        <v>20</v>
      </c>
    </row>
    <row r="607" spans="1:4" ht="16" x14ac:dyDescent="0.2">
      <c r="A607" s="9" t="s">
        <v>744</v>
      </c>
      <c r="B607" s="9" t="s">
        <v>744</v>
      </c>
      <c r="C607" s="9" t="s">
        <v>745</v>
      </c>
      <c r="D607" s="10">
        <v>8</v>
      </c>
    </row>
    <row r="608" spans="1:4" ht="16" x14ac:dyDescent="0.2">
      <c r="A608" s="9" t="s">
        <v>746</v>
      </c>
      <c r="B608" s="9" t="s">
        <v>746</v>
      </c>
      <c r="C608" s="9" t="s">
        <v>747</v>
      </c>
      <c r="D608" s="10">
        <v>0</v>
      </c>
    </row>
    <row r="609" spans="1:4" ht="16" x14ac:dyDescent="0.2">
      <c r="A609" s="9" t="s">
        <v>748</v>
      </c>
      <c r="B609" s="9" t="s">
        <v>748</v>
      </c>
      <c r="C609" s="9" t="s">
        <v>749</v>
      </c>
      <c r="D609" s="10">
        <v>22</v>
      </c>
    </row>
    <row r="610" spans="1:4" ht="16" x14ac:dyDescent="0.2">
      <c r="A610" s="9" t="s">
        <v>750</v>
      </c>
      <c r="B610" s="9" t="s">
        <v>750</v>
      </c>
      <c r="C610" s="9" t="s">
        <v>751</v>
      </c>
      <c r="D610" s="10">
        <v>14</v>
      </c>
    </row>
    <row r="611" spans="1:4" ht="16" x14ac:dyDescent="0.2">
      <c r="A611" s="9" t="s">
        <v>752</v>
      </c>
      <c r="B611" s="9" t="s">
        <v>752</v>
      </c>
      <c r="C611" s="9" t="s">
        <v>753</v>
      </c>
      <c r="D611" s="10">
        <v>20</v>
      </c>
    </row>
    <row r="612" spans="1:4" ht="16" x14ac:dyDescent="0.2">
      <c r="A612" s="9" t="s">
        <v>754</v>
      </c>
      <c r="B612" s="9" t="s">
        <v>754</v>
      </c>
      <c r="C612" s="9" t="s">
        <v>755</v>
      </c>
      <c r="D612" s="10">
        <v>18</v>
      </c>
    </row>
    <row r="613" spans="1:4" ht="16" x14ac:dyDescent="0.2">
      <c r="A613" s="9" t="s">
        <v>756</v>
      </c>
      <c r="B613" s="9" t="s">
        <v>756</v>
      </c>
      <c r="C613" s="9" t="s">
        <v>757</v>
      </c>
      <c r="D613" s="10">
        <v>22</v>
      </c>
    </row>
    <row r="614" spans="1:4" ht="16" x14ac:dyDescent="0.2">
      <c r="A614" s="9" t="s">
        <v>758</v>
      </c>
      <c r="B614" s="9" t="s">
        <v>758</v>
      </c>
      <c r="C614" s="9" t="s">
        <v>759</v>
      </c>
      <c r="D614" s="10">
        <v>28</v>
      </c>
    </row>
    <row r="615" spans="1:4" ht="16" x14ac:dyDescent="0.2">
      <c r="A615" s="9" t="s">
        <v>760</v>
      </c>
      <c r="B615" s="9" t="s">
        <v>760</v>
      </c>
      <c r="C615" s="9" t="s">
        <v>761</v>
      </c>
      <c r="D615" s="10">
        <v>28</v>
      </c>
    </row>
    <row r="616" spans="1:4" ht="16" x14ac:dyDescent="0.2">
      <c r="A616" s="9" t="s">
        <v>762</v>
      </c>
      <c r="B616" s="9" t="s">
        <v>762</v>
      </c>
      <c r="C616" s="9" t="s">
        <v>763</v>
      </c>
      <c r="D616" s="10">
        <v>34</v>
      </c>
    </row>
    <row r="617" spans="1:4" ht="16" x14ac:dyDescent="0.2">
      <c r="A617" s="9" t="s">
        <v>764</v>
      </c>
      <c r="B617" s="9" t="s">
        <v>764</v>
      </c>
      <c r="C617" s="9" t="s">
        <v>765</v>
      </c>
      <c r="D617" s="10">
        <v>36</v>
      </c>
    </row>
    <row r="618" spans="1:4" ht="16" x14ac:dyDescent="0.2">
      <c r="A618" s="9" t="s">
        <v>766</v>
      </c>
      <c r="B618" s="9" t="s">
        <v>766</v>
      </c>
      <c r="C618" s="9" t="s">
        <v>767</v>
      </c>
      <c r="D618" s="10">
        <v>42</v>
      </c>
    </row>
    <row r="619" spans="1:4" ht="16" x14ac:dyDescent="0.2">
      <c r="A619" s="9" t="s">
        <v>768</v>
      </c>
      <c r="B619" s="9" t="s">
        <v>768</v>
      </c>
      <c r="C619" s="9" t="s">
        <v>769</v>
      </c>
      <c r="D619" s="10">
        <v>48</v>
      </c>
    </row>
    <row r="620" spans="1:4" ht="16" x14ac:dyDescent="0.2">
      <c r="A620" s="9" t="s">
        <v>770</v>
      </c>
      <c r="B620" s="9" t="s">
        <v>770</v>
      </c>
      <c r="C620" s="9" t="s">
        <v>771</v>
      </c>
      <c r="D620" s="10">
        <v>312</v>
      </c>
    </row>
    <row r="621" spans="1:4" ht="16" x14ac:dyDescent="0.2">
      <c r="A621" s="9" t="s">
        <v>772</v>
      </c>
      <c r="B621" s="9" t="s">
        <v>772</v>
      </c>
      <c r="C621" s="9" t="s">
        <v>773</v>
      </c>
      <c r="D621" s="10">
        <v>32</v>
      </c>
    </row>
    <row r="622" spans="1:4" ht="16" x14ac:dyDescent="0.2">
      <c r="A622" s="9" t="s">
        <v>774</v>
      </c>
      <c r="B622" s="9" t="s">
        <v>774</v>
      </c>
      <c r="C622" s="9" t="s">
        <v>775</v>
      </c>
      <c r="D622" s="10">
        <v>0</v>
      </c>
    </row>
    <row r="623" spans="1:4" ht="16" x14ac:dyDescent="0.2">
      <c r="A623" s="9" t="s">
        <v>776</v>
      </c>
      <c r="B623" s="9" t="s">
        <v>776</v>
      </c>
      <c r="C623" s="9" t="s">
        <v>777</v>
      </c>
      <c r="D623" s="10">
        <v>60</v>
      </c>
    </row>
    <row r="624" spans="1:4" ht="16" x14ac:dyDescent="0.2">
      <c r="A624" s="9" t="s">
        <v>778</v>
      </c>
      <c r="B624" s="9" t="s">
        <v>778</v>
      </c>
      <c r="C624" s="9" t="s">
        <v>779</v>
      </c>
      <c r="D624" s="10">
        <v>24</v>
      </c>
    </row>
    <row r="625" spans="1:4" ht="16" x14ac:dyDescent="0.2">
      <c r="A625" s="9" t="s">
        <v>780</v>
      </c>
      <c r="B625" s="9" t="s">
        <v>780</v>
      </c>
      <c r="C625" s="9" t="s">
        <v>781</v>
      </c>
      <c r="D625" s="10">
        <v>0</v>
      </c>
    </row>
    <row r="626" spans="1:4" ht="16" x14ac:dyDescent="0.2">
      <c r="A626" s="9" t="s">
        <v>782</v>
      </c>
      <c r="B626" s="9" t="s">
        <v>782</v>
      </c>
      <c r="C626" s="9" t="s">
        <v>783</v>
      </c>
      <c r="D626" s="10">
        <v>86</v>
      </c>
    </row>
    <row r="627" spans="1:4" ht="16" x14ac:dyDescent="0.2">
      <c r="A627" s="9" t="s">
        <v>784</v>
      </c>
      <c r="B627" s="9" t="s">
        <v>784</v>
      </c>
      <c r="C627" s="9" t="s">
        <v>785</v>
      </c>
      <c r="D627" s="10">
        <v>61</v>
      </c>
    </row>
    <row r="628" spans="1:4" ht="16" x14ac:dyDescent="0.2">
      <c r="A628" s="9" t="s">
        <v>786</v>
      </c>
      <c r="B628" s="9" t="s">
        <v>786</v>
      </c>
      <c r="C628" s="9" t="s">
        <v>787</v>
      </c>
      <c r="D628" s="10">
        <v>98</v>
      </c>
    </row>
    <row r="629" spans="1:4" ht="16" x14ac:dyDescent="0.2">
      <c r="A629" s="9" t="s">
        <v>788</v>
      </c>
      <c r="B629" s="9" t="s">
        <v>788</v>
      </c>
      <c r="C629" s="9" t="s">
        <v>789</v>
      </c>
      <c r="D629" s="10">
        <v>73</v>
      </c>
    </row>
    <row r="630" spans="1:4" ht="16" x14ac:dyDescent="0.2">
      <c r="A630" s="9" t="s">
        <v>790</v>
      </c>
      <c r="B630" s="9" t="s">
        <v>790</v>
      </c>
      <c r="C630" s="9" t="s">
        <v>791</v>
      </c>
      <c r="D630" s="10">
        <v>85</v>
      </c>
    </row>
    <row r="631" spans="1:4" ht="16" x14ac:dyDescent="0.2">
      <c r="A631" s="9" t="s">
        <v>792</v>
      </c>
      <c r="B631" s="9" t="s">
        <v>792</v>
      </c>
      <c r="C631" s="9" t="s">
        <v>793</v>
      </c>
      <c r="D631" s="10">
        <v>122</v>
      </c>
    </row>
    <row r="632" spans="1:4" ht="16" x14ac:dyDescent="0.2">
      <c r="A632" s="9" t="s">
        <v>794</v>
      </c>
      <c r="B632" s="9" t="s">
        <v>794</v>
      </c>
      <c r="C632" s="9" t="s">
        <v>795</v>
      </c>
      <c r="D632" s="10">
        <v>122</v>
      </c>
    </row>
    <row r="633" spans="1:4" ht="16" x14ac:dyDescent="0.2">
      <c r="A633" s="9" t="s">
        <v>796</v>
      </c>
      <c r="B633" s="9" t="s">
        <v>796</v>
      </c>
      <c r="C633" s="9" t="s">
        <v>797</v>
      </c>
      <c r="D633" s="10">
        <v>159</v>
      </c>
    </row>
    <row r="634" spans="1:4" ht="16" x14ac:dyDescent="0.2">
      <c r="A634" s="9" t="s">
        <v>798</v>
      </c>
      <c r="B634" s="9" t="s">
        <v>798</v>
      </c>
      <c r="C634" s="9" t="s">
        <v>799</v>
      </c>
      <c r="D634" s="10">
        <v>146</v>
      </c>
    </row>
    <row r="635" spans="1:4" ht="16" x14ac:dyDescent="0.2">
      <c r="A635" s="9" t="s">
        <v>800</v>
      </c>
      <c r="B635" s="9" t="s">
        <v>800</v>
      </c>
      <c r="C635" s="9" t="s">
        <v>801</v>
      </c>
      <c r="D635" s="10">
        <v>183</v>
      </c>
    </row>
    <row r="636" spans="1:4" ht="16" x14ac:dyDescent="0.2">
      <c r="A636" s="9" t="s">
        <v>802</v>
      </c>
      <c r="B636" s="9" t="s">
        <v>802</v>
      </c>
      <c r="C636" s="9" t="s">
        <v>803</v>
      </c>
      <c r="D636" s="10">
        <v>220</v>
      </c>
    </row>
    <row r="637" spans="1:4" ht="16" x14ac:dyDescent="0.2">
      <c r="A637" s="9" t="s">
        <v>804</v>
      </c>
      <c r="B637" s="9" t="s">
        <v>804</v>
      </c>
      <c r="C637" s="9" t="s">
        <v>805</v>
      </c>
      <c r="D637" s="10">
        <v>1355</v>
      </c>
    </row>
    <row r="638" spans="1:4" ht="16" x14ac:dyDescent="0.2">
      <c r="A638" s="9" t="s">
        <v>806</v>
      </c>
      <c r="B638" s="9" t="s">
        <v>806</v>
      </c>
      <c r="C638" s="9" t="s">
        <v>807</v>
      </c>
      <c r="D638" s="10">
        <v>0</v>
      </c>
    </row>
    <row r="639" spans="1:4" ht="16" x14ac:dyDescent="0.2">
      <c r="A639" s="9" t="s">
        <v>808</v>
      </c>
      <c r="B639" s="9" t="s">
        <v>808</v>
      </c>
      <c r="C639" s="9" t="s">
        <v>809</v>
      </c>
      <c r="D639" s="10">
        <v>0</v>
      </c>
    </row>
    <row r="640" spans="1:4" ht="16" x14ac:dyDescent="0.2">
      <c r="A640" s="9" t="s">
        <v>810</v>
      </c>
      <c r="B640" s="9" t="s">
        <v>810</v>
      </c>
      <c r="C640" s="9" t="s">
        <v>811</v>
      </c>
      <c r="D640" s="10">
        <v>0</v>
      </c>
    </row>
    <row r="641" spans="1:4" ht="16" x14ac:dyDescent="0.2">
      <c r="A641" s="9" t="s">
        <v>812</v>
      </c>
      <c r="B641" s="9" t="s">
        <v>812</v>
      </c>
      <c r="C641" s="9" t="s">
        <v>813</v>
      </c>
      <c r="D641" s="10">
        <v>0</v>
      </c>
    </row>
    <row r="642" spans="1:4" ht="16" x14ac:dyDescent="0.2">
      <c r="A642" s="9" t="s">
        <v>814</v>
      </c>
      <c r="B642" s="9" t="s">
        <v>814</v>
      </c>
      <c r="C642" s="9" t="s">
        <v>815</v>
      </c>
      <c r="D642" s="10">
        <v>0</v>
      </c>
    </row>
    <row r="643" spans="1:4" ht="16" x14ac:dyDescent="0.2">
      <c r="A643" s="9" t="s">
        <v>816</v>
      </c>
      <c r="B643" s="9" t="s">
        <v>816</v>
      </c>
      <c r="C643" s="9" t="s">
        <v>817</v>
      </c>
      <c r="D643" s="10">
        <v>0</v>
      </c>
    </row>
    <row r="644" spans="1:4" ht="16" x14ac:dyDescent="0.2">
      <c r="A644" s="9" t="s">
        <v>818</v>
      </c>
      <c r="B644" s="9" t="s">
        <v>818</v>
      </c>
      <c r="C644" s="9" t="s">
        <v>819</v>
      </c>
      <c r="D644" s="10">
        <v>0</v>
      </c>
    </row>
    <row r="645" spans="1:4" ht="16" x14ac:dyDescent="0.2">
      <c r="A645" s="9" t="s">
        <v>820</v>
      </c>
      <c r="B645" s="9" t="s">
        <v>820</v>
      </c>
      <c r="C645" s="9" t="s">
        <v>821</v>
      </c>
      <c r="D645" s="10">
        <v>0</v>
      </c>
    </row>
    <row r="646" spans="1:4" ht="16" x14ac:dyDescent="0.2">
      <c r="A646" s="9" t="s">
        <v>822</v>
      </c>
      <c r="B646" s="9" t="s">
        <v>822</v>
      </c>
      <c r="C646" s="9" t="s">
        <v>823</v>
      </c>
      <c r="D646" s="10">
        <v>0</v>
      </c>
    </row>
    <row r="647" spans="1:4" ht="16" x14ac:dyDescent="0.2">
      <c r="A647" s="9" t="s">
        <v>824</v>
      </c>
      <c r="B647" s="9" t="s">
        <v>824</v>
      </c>
      <c r="C647" s="9" t="s">
        <v>825</v>
      </c>
      <c r="D647" s="10">
        <v>0</v>
      </c>
    </row>
    <row r="648" spans="1:4" ht="16" x14ac:dyDescent="0.2">
      <c r="A648" s="9" t="s">
        <v>826</v>
      </c>
      <c r="B648" s="9" t="s">
        <v>826</v>
      </c>
      <c r="C648" s="9" t="s">
        <v>827</v>
      </c>
      <c r="D648" s="10">
        <v>0</v>
      </c>
    </row>
    <row r="649" spans="1:4" ht="16" x14ac:dyDescent="0.2">
      <c r="A649" s="9" t="s">
        <v>828</v>
      </c>
      <c r="B649" s="9" t="s">
        <v>828</v>
      </c>
      <c r="C649" s="9" t="s">
        <v>829</v>
      </c>
      <c r="D649" s="10">
        <v>0</v>
      </c>
    </row>
    <row r="650" spans="1:4" ht="16" x14ac:dyDescent="0.2">
      <c r="A650" s="9" t="s">
        <v>830</v>
      </c>
      <c r="B650" s="9" t="s">
        <v>830</v>
      </c>
      <c r="C650" s="9" t="s">
        <v>831</v>
      </c>
      <c r="D650" s="10">
        <v>0</v>
      </c>
    </row>
    <row r="651" spans="1:4" ht="16" x14ac:dyDescent="0.2">
      <c r="A651" s="9" t="s">
        <v>832</v>
      </c>
      <c r="B651" s="9" t="s">
        <v>832</v>
      </c>
      <c r="C651" s="9" t="s">
        <v>833</v>
      </c>
      <c r="D651" s="10">
        <v>0</v>
      </c>
    </row>
    <row r="652" spans="1:4" ht="16" x14ac:dyDescent="0.2">
      <c r="A652" s="9" t="s">
        <v>834</v>
      </c>
      <c r="B652" s="9" t="s">
        <v>834</v>
      </c>
      <c r="C652" s="9" t="s">
        <v>835</v>
      </c>
      <c r="D652" s="10">
        <v>0</v>
      </c>
    </row>
    <row r="653" spans="1:4" ht="16" x14ac:dyDescent="0.2">
      <c r="A653" s="9" t="s">
        <v>836</v>
      </c>
      <c r="B653" s="9" t="s">
        <v>836</v>
      </c>
      <c r="C653" s="9" t="s">
        <v>837</v>
      </c>
      <c r="D653" s="10">
        <v>0</v>
      </c>
    </row>
    <row r="654" spans="1:4" ht="16" x14ac:dyDescent="0.2">
      <c r="A654" s="9" t="s">
        <v>838</v>
      </c>
      <c r="B654" s="9" t="s">
        <v>838</v>
      </c>
      <c r="C654" s="9" t="s">
        <v>839</v>
      </c>
      <c r="D654" s="10">
        <v>0</v>
      </c>
    </row>
    <row r="655" spans="1:4" ht="16" x14ac:dyDescent="0.2">
      <c r="A655" s="9" t="s">
        <v>840</v>
      </c>
      <c r="B655" s="9" t="s">
        <v>840</v>
      </c>
      <c r="C655" s="9" t="s">
        <v>841</v>
      </c>
      <c r="D655" s="10">
        <v>878237.5</v>
      </c>
    </row>
    <row r="656" spans="1:4" ht="16" x14ac:dyDescent="0.2">
      <c r="A656" s="9" t="s">
        <v>842</v>
      </c>
      <c r="B656" s="9" t="s">
        <v>842</v>
      </c>
      <c r="C656" s="9" t="s">
        <v>843</v>
      </c>
      <c r="D656" s="10">
        <v>0</v>
      </c>
    </row>
    <row r="657" spans="1:4" ht="16" x14ac:dyDescent="0.2">
      <c r="A657" s="9" t="s">
        <v>844</v>
      </c>
      <c r="B657" s="9" t="s">
        <v>844</v>
      </c>
      <c r="C657" s="9" t="s">
        <v>845</v>
      </c>
      <c r="D657" s="10">
        <v>1862750</v>
      </c>
    </row>
    <row r="658" spans="1:4" ht="16" x14ac:dyDescent="0.2">
      <c r="A658" s="9" t="s">
        <v>846</v>
      </c>
      <c r="B658" s="9" t="s">
        <v>846</v>
      </c>
      <c r="C658" s="9" t="s">
        <v>847</v>
      </c>
      <c r="D658" s="10">
        <v>745100</v>
      </c>
    </row>
    <row r="659" spans="1:4" ht="16" x14ac:dyDescent="0.2">
      <c r="A659" s="9" t="s">
        <v>848</v>
      </c>
      <c r="B659" s="9" t="s">
        <v>848</v>
      </c>
      <c r="C659" s="9" t="s">
        <v>849</v>
      </c>
      <c r="D659" s="10">
        <v>0</v>
      </c>
    </row>
    <row r="660" spans="1:4" ht="16" x14ac:dyDescent="0.2">
      <c r="A660" s="9" t="s">
        <v>850</v>
      </c>
      <c r="B660" s="9" t="s">
        <v>850</v>
      </c>
      <c r="C660" s="9" t="s">
        <v>851</v>
      </c>
      <c r="D660" s="10">
        <v>2209025</v>
      </c>
    </row>
    <row r="661" spans="1:4" ht="16" x14ac:dyDescent="0.2">
      <c r="A661" s="9" t="s">
        <v>852</v>
      </c>
      <c r="B661" s="9" t="s">
        <v>852</v>
      </c>
      <c r="C661" s="9" t="s">
        <v>853</v>
      </c>
      <c r="D661" s="10">
        <v>1455925</v>
      </c>
    </row>
    <row r="662" spans="1:4" ht="16" x14ac:dyDescent="0.2">
      <c r="A662" s="9" t="s">
        <v>854</v>
      </c>
      <c r="B662" s="9" t="s">
        <v>854</v>
      </c>
      <c r="C662" s="9" t="s">
        <v>855</v>
      </c>
      <c r="D662" s="10">
        <v>2166750</v>
      </c>
    </row>
    <row r="663" spans="1:4" ht="16" x14ac:dyDescent="0.2">
      <c r="A663" s="9" t="s">
        <v>856</v>
      </c>
      <c r="B663" s="9" t="s">
        <v>856</v>
      </c>
      <c r="C663" s="9" t="s">
        <v>857</v>
      </c>
      <c r="D663" s="10">
        <v>1828475</v>
      </c>
    </row>
    <row r="664" spans="1:4" ht="16" x14ac:dyDescent="0.2">
      <c r="A664" s="9" t="s">
        <v>858</v>
      </c>
      <c r="B664" s="9" t="s">
        <v>858</v>
      </c>
      <c r="C664" s="9" t="s">
        <v>859</v>
      </c>
      <c r="D664" s="10">
        <v>2201025</v>
      </c>
    </row>
    <row r="665" spans="1:4" ht="16" x14ac:dyDescent="0.2">
      <c r="A665" s="9" t="s">
        <v>860</v>
      </c>
      <c r="B665" s="9" t="s">
        <v>860</v>
      </c>
      <c r="C665" s="9" t="s">
        <v>861</v>
      </c>
      <c r="D665" s="10">
        <v>2911850</v>
      </c>
    </row>
    <row r="666" spans="1:4" ht="16" x14ac:dyDescent="0.2">
      <c r="A666" s="9" t="s">
        <v>862</v>
      </c>
      <c r="B666" s="9" t="s">
        <v>862</v>
      </c>
      <c r="C666" s="9" t="s">
        <v>863</v>
      </c>
      <c r="D666" s="10">
        <v>2911850</v>
      </c>
    </row>
    <row r="667" spans="1:4" ht="16" x14ac:dyDescent="0.2">
      <c r="A667" s="9" t="s">
        <v>864</v>
      </c>
      <c r="B667" s="9" t="s">
        <v>864</v>
      </c>
      <c r="C667" s="9" t="s">
        <v>865</v>
      </c>
      <c r="D667" s="10">
        <v>3622675</v>
      </c>
    </row>
    <row r="668" spans="1:4" ht="16" x14ac:dyDescent="0.2">
      <c r="A668" s="9" t="s">
        <v>866</v>
      </c>
      <c r="B668" s="9" t="s">
        <v>866</v>
      </c>
      <c r="C668" s="9" t="s">
        <v>867</v>
      </c>
      <c r="D668" s="10">
        <v>3656950</v>
      </c>
    </row>
    <row r="669" spans="1:4" ht="16" x14ac:dyDescent="0.2">
      <c r="A669" s="9" t="s">
        <v>868</v>
      </c>
      <c r="B669" s="9" t="s">
        <v>868</v>
      </c>
      <c r="C669" s="9" t="s">
        <v>869</v>
      </c>
      <c r="D669" s="10">
        <v>4367775</v>
      </c>
    </row>
    <row r="670" spans="1:4" ht="16" x14ac:dyDescent="0.2">
      <c r="A670" s="9" t="s">
        <v>870</v>
      </c>
      <c r="B670" s="9" t="s">
        <v>870</v>
      </c>
      <c r="C670" s="9" t="s">
        <v>871</v>
      </c>
      <c r="D670" s="10">
        <v>5078600</v>
      </c>
    </row>
    <row r="671" spans="1:4" ht="16" x14ac:dyDescent="0.2">
      <c r="A671" s="9" t="s">
        <v>872</v>
      </c>
      <c r="B671" s="9" t="s">
        <v>872</v>
      </c>
      <c r="C671" s="9" t="s">
        <v>873</v>
      </c>
      <c r="D671" s="10">
        <v>32410900</v>
      </c>
    </row>
    <row r="672" spans="1:4" ht="16" x14ac:dyDescent="0.2">
      <c r="A672" s="9" t="s">
        <v>874</v>
      </c>
      <c r="B672" s="9" t="s">
        <v>874</v>
      </c>
      <c r="C672" s="9" t="s">
        <v>875</v>
      </c>
      <c r="D672" s="10">
        <v>0</v>
      </c>
    </row>
    <row r="673" spans="1:4" ht="16" x14ac:dyDescent="0.2">
      <c r="A673" s="9" t="s">
        <v>876</v>
      </c>
      <c r="B673" s="9" t="s">
        <v>876</v>
      </c>
      <c r="C673" s="9" t="s">
        <v>877</v>
      </c>
      <c r="D673" s="10">
        <v>10000</v>
      </c>
    </row>
    <row r="674" spans="1:4" ht="16" x14ac:dyDescent="0.2">
      <c r="A674" s="9" t="s">
        <v>878</v>
      </c>
      <c r="B674" s="9" t="s">
        <v>878</v>
      </c>
      <c r="C674" s="9" t="s">
        <v>879</v>
      </c>
      <c r="D674" s="10">
        <v>10000</v>
      </c>
    </row>
    <row r="675" spans="1:4" ht="16" x14ac:dyDescent="0.2">
      <c r="A675" s="9" t="s">
        <v>880</v>
      </c>
      <c r="B675" s="9" t="s">
        <v>880</v>
      </c>
      <c r="C675" s="9" t="s">
        <v>881</v>
      </c>
      <c r="D675" s="10">
        <v>0</v>
      </c>
    </row>
    <row r="676" spans="1:4" ht="16" x14ac:dyDescent="0.2">
      <c r="A676" s="9" t="s">
        <v>882</v>
      </c>
      <c r="B676" s="9" t="s">
        <v>882</v>
      </c>
      <c r="C676" s="9" t="s">
        <v>883</v>
      </c>
      <c r="D676" s="10">
        <v>15000</v>
      </c>
    </row>
    <row r="677" spans="1:4" ht="16" x14ac:dyDescent="0.2">
      <c r="A677" s="9" t="s">
        <v>884</v>
      </c>
      <c r="B677" s="9" t="s">
        <v>884</v>
      </c>
      <c r="C677" s="9" t="s">
        <v>885</v>
      </c>
      <c r="D677" s="10">
        <v>10000</v>
      </c>
    </row>
    <row r="678" spans="1:4" ht="16" x14ac:dyDescent="0.2">
      <c r="A678" s="9" t="s">
        <v>886</v>
      </c>
      <c r="B678" s="9" t="s">
        <v>886</v>
      </c>
      <c r="C678" s="9" t="s">
        <v>887</v>
      </c>
      <c r="D678" s="10">
        <v>0</v>
      </c>
    </row>
    <row r="679" spans="1:4" ht="16" x14ac:dyDescent="0.2">
      <c r="A679" s="9" t="s">
        <v>888</v>
      </c>
      <c r="B679" s="9" t="s">
        <v>888</v>
      </c>
      <c r="C679" s="9" t="s">
        <v>889</v>
      </c>
      <c r="D679" s="10">
        <v>25000</v>
      </c>
    </row>
    <row r="680" spans="1:4" ht="16" x14ac:dyDescent="0.2">
      <c r="A680" s="9" t="s">
        <v>890</v>
      </c>
      <c r="B680" s="9" t="s">
        <v>890</v>
      </c>
      <c r="C680" s="9" t="s">
        <v>891</v>
      </c>
      <c r="D680" s="10">
        <v>20000</v>
      </c>
    </row>
    <row r="681" spans="1:4" ht="16" x14ac:dyDescent="0.2">
      <c r="A681" s="9" t="s">
        <v>892</v>
      </c>
      <c r="B681" s="9" t="s">
        <v>892</v>
      </c>
      <c r="C681" s="9" t="s">
        <v>893</v>
      </c>
      <c r="D681" s="10">
        <v>30000</v>
      </c>
    </row>
    <row r="682" spans="1:4" ht="16" x14ac:dyDescent="0.2">
      <c r="A682" s="9" t="s">
        <v>894</v>
      </c>
      <c r="B682" s="9" t="s">
        <v>894</v>
      </c>
      <c r="C682" s="9" t="s">
        <v>895</v>
      </c>
      <c r="D682" s="10">
        <v>25000</v>
      </c>
    </row>
    <row r="683" spans="1:4" ht="16" x14ac:dyDescent="0.2">
      <c r="A683" s="9" t="s">
        <v>896</v>
      </c>
      <c r="B683" s="9" t="s">
        <v>896</v>
      </c>
      <c r="C683" s="9" t="s">
        <v>897</v>
      </c>
      <c r="D683" s="10">
        <v>30000</v>
      </c>
    </row>
    <row r="684" spans="1:4" ht="16" x14ac:dyDescent="0.2">
      <c r="A684" s="9" t="s">
        <v>898</v>
      </c>
      <c r="B684" s="9" t="s">
        <v>898</v>
      </c>
      <c r="C684" s="9" t="s">
        <v>899</v>
      </c>
      <c r="D684" s="10">
        <v>40000</v>
      </c>
    </row>
    <row r="685" spans="1:4" ht="16" x14ac:dyDescent="0.2">
      <c r="A685" s="9" t="s">
        <v>900</v>
      </c>
      <c r="B685" s="9" t="s">
        <v>900</v>
      </c>
      <c r="C685" s="9" t="s">
        <v>901</v>
      </c>
      <c r="D685" s="10">
        <v>40000</v>
      </c>
    </row>
    <row r="686" spans="1:4" ht="16" x14ac:dyDescent="0.2">
      <c r="A686" s="9" t="s">
        <v>902</v>
      </c>
      <c r="B686" s="9" t="s">
        <v>902</v>
      </c>
      <c r="C686" s="9" t="s">
        <v>903</v>
      </c>
      <c r="D686" s="10">
        <v>50000</v>
      </c>
    </row>
    <row r="687" spans="1:4" ht="16" x14ac:dyDescent="0.2">
      <c r="A687" s="9" t="s">
        <v>904</v>
      </c>
      <c r="B687" s="9" t="s">
        <v>904</v>
      </c>
      <c r="C687" s="9" t="s">
        <v>905</v>
      </c>
      <c r="D687" s="10">
        <v>50000</v>
      </c>
    </row>
    <row r="688" spans="1:4" ht="16" x14ac:dyDescent="0.2">
      <c r="A688" s="9" t="s">
        <v>906</v>
      </c>
      <c r="B688" s="9" t="s">
        <v>906</v>
      </c>
      <c r="C688" s="9" t="s">
        <v>907</v>
      </c>
      <c r="D688" s="10">
        <v>335000</v>
      </c>
    </row>
    <row r="689" spans="1:4" ht="112" x14ac:dyDescent="0.2">
      <c r="A689" s="9" t="s">
        <v>908</v>
      </c>
      <c r="B689" s="9" t="s">
        <v>908</v>
      </c>
      <c r="C689" s="9" t="s">
        <v>909</v>
      </c>
      <c r="D689" s="10">
        <v>0</v>
      </c>
    </row>
    <row r="690" spans="1:4" ht="112" x14ac:dyDescent="0.2">
      <c r="A690" s="9" t="s">
        <v>910</v>
      </c>
      <c r="B690" s="9" t="s">
        <v>910</v>
      </c>
      <c r="C690" s="9" t="s">
        <v>911</v>
      </c>
      <c r="D690" s="10">
        <v>0</v>
      </c>
    </row>
    <row r="691" spans="1:4" ht="112" x14ac:dyDescent="0.2">
      <c r="A691" s="9" t="s">
        <v>912</v>
      </c>
      <c r="B691" s="9" t="s">
        <v>912</v>
      </c>
      <c r="C691" s="9" t="s">
        <v>913</v>
      </c>
      <c r="D691" s="10">
        <v>0</v>
      </c>
    </row>
    <row r="692" spans="1:4" ht="112" x14ac:dyDescent="0.2">
      <c r="A692" s="9" t="s">
        <v>914</v>
      </c>
      <c r="B692" s="9" t="s">
        <v>914</v>
      </c>
      <c r="C692" s="9" t="s">
        <v>915</v>
      </c>
      <c r="D692" s="10">
        <v>0</v>
      </c>
    </row>
    <row r="693" spans="1:4" ht="112" x14ac:dyDescent="0.2">
      <c r="A693" s="9" t="s">
        <v>916</v>
      </c>
      <c r="B693" s="9" t="s">
        <v>916</v>
      </c>
      <c r="C693" s="9" t="s">
        <v>917</v>
      </c>
      <c r="D693" s="10">
        <v>0</v>
      </c>
    </row>
    <row r="694" spans="1:4" ht="112" x14ac:dyDescent="0.2">
      <c r="A694" s="9" t="s">
        <v>918</v>
      </c>
      <c r="B694" s="9" t="s">
        <v>918</v>
      </c>
      <c r="C694" s="9" t="s">
        <v>919</v>
      </c>
      <c r="D694" s="10">
        <v>0</v>
      </c>
    </row>
    <row r="695" spans="1:4" ht="112" x14ac:dyDescent="0.2">
      <c r="A695" s="9" t="s">
        <v>920</v>
      </c>
      <c r="B695" s="9" t="s">
        <v>920</v>
      </c>
      <c r="C695" s="9" t="s">
        <v>921</v>
      </c>
      <c r="D695" s="10">
        <v>0</v>
      </c>
    </row>
    <row r="696" spans="1:4" ht="112" x14ac:dyDescent="0.2">
      <c r="A696" s="9" t="s">
        <v>922</v>
      </c>
      <c r="B696" s="9" t="s">
        <v>922</v>
      </c>
      <c r="C696" s="9" t="s">
        <v>923</v>
      </c>
      <c r="D696" s="10">
        <v>0</v>
      </c>
    </row>
    <row r="697" spans="1:4" ht="112" x14ac:dyDescent="0.2">
      <c r="A697" s="9" t="s">
        <v>924</v>
      </c>
      <c r="B697" s="9" t="s">
        <v>924</v>
      </c>
      <c r="C697" s="9" t="s">
        <v>925</v>
      </c>
      <c r="D697" s="10">
        <v>0</v>
      </c>
    </row>
    <row r="698" spans="1:4" ht="112" x14ac:dyDescent="0.2">
      <c r="A698" s="9" t="s">
        <v>926</v>
      </c>
      <c r="B698" s="9" t="s">
        <v>926</v>
      </c>
      <c r="C698" s="9" t="s">
        <v>927</v>
      </c>
      <c r="D698" s="10">
        <v>0</v>
      </c>
    </row>
    <row r="699" spans="1:4" ht="112" x14ac:dyDescent="0.2">
      <c r="A699" s="9" t="s">
        <v>928</v>
      </c>
      <c r="B699" s="9" t="s">
        <v>928</v>
      </c>
      <c r="C699" s="9" t="s">
        <v>929</v>
      </c>
      <c r="D699" s="10">
        <v>0</v>
      </c>
    </row>
    <row r="700" spans="1:4" ht="112" x14ac:dyDescent="0.2">
      <c r="A700" s="9" t="s">
        <v>930</v>
      </c>
      <c r="B700" s="9" t="s">
        <v>930</v>
      </c>
      <c r="C700" s="9" t="s">
        <v>931</v>
      </c>
      <c r="D700" s="10">
        <v>0</v>
      </c>
    </row>
    <row r="701" spans="1:4" ht="112" x14ac:dyDescent="0.2">
      <c r="A701" s="9" t="s">
        <v>932</v>
      </c>
      <c r="B701" s="9" t="s">
        <v>932</v>
      </c>
      <c r="C701" s="9" t="s">
        <v>933</v>
      </c>
      <c r="D701" s="10">
        <v>0</v>
      </c>
    </row>
    <row r="702" spans="1:4" ht="112" x14ac:dyDescent="0.2">
      <c r="A702" s="9" t="s">
        <v>934</v>
      </c>
      <c r="B702" s="9" t="s">
        <v>934</v>
      </c>
      <c r="C702" s="9" t="s">
        <v>935</v>
      </c>
      <c r="D702" s="10">
        <v>0</v>
      </c>
    </row>
    <row r="703" spans="1:4" ht="112" x14ac:dyDescent="0.2">
      <c r="A703" s="9" t="s">
        <v>936</v>
      </c>
      <c r="B703" s="9" t="s">
        <v>936</v>
      </c>
      <c r="C703" s="9" t="s">
        <v>937</v>
      </c>
      <c r="D703" s="10">
        <v>42</v>
      </c>
    </row>
    <row r="704" spans="1:4" ht="112" x14ac:dyDescent="0.2">
      <c r="A704" s="9" t="s">
        <v>938</v>
      </c>
      <c r="B704" s="9" t="s">
        <v>938</v>
      </c>
      <c r="C704" s="9" t="s">
        <v>939</v>
      </c>
      <c r="D704" s="10">
        <v>48</v>
      </c>
    </row>
    <row r="705" spans="1:4" ht="112" x14ac:dyDescent="0.2">
      <c r="A705" s="9" t="s">
        <v>940</v>
      </c>
      <c r="B705" s="9" t="s">
        <v>940</v>
      </c>
      <c r="C705" s="9" t="s">
        <v>941</v>
      </c>
      <c r="D705" s="10">
        <v>0</v>
      </c>
    </row>
    <row r="706" spans="1:4" ht="112" x14ac:dyDescent="0.2">
      <c r="A706" s="9" t="s">
        <v>942</v>
      </c>
      <c r="B706" s="9" t="s">
        <v>942</v>
      </c>
      <c r="C706" s="9" t="s">
        <v>943</v>
      </c>
      <c r="D706" s="10">
        <v>0</v>
      </c>
    </row>
    <row r="707" spans="1:4" ht="112" x14ac:dyDescent="0.2">
      <c r="A707" s="9" t="s">
        <v>944</v>
      </c>
      <c r="B707" s="9" t="s">
        <v>944</v>
      </c>
      <c r="C707" s="9" t="s">
        <v>945</v>
      </c>
      <c r="D707" s="10">
        <v>0</v>
      </c>
    </row>
    <row r="708" spans="1:4" ht="112" x14ac:dyDescent="0.2">
      <c r="A708" s="9" t="s">
        <v>946</v>
      </c>
      <c r="B708" s="9" t="s">
        <v>946</v>
      </c>
      <c r="C708" s="9" t="s">
        <v>947</v>
      </c>
      <c r="D708" s="10">
        <v>0</v>
      </c>
    </row>
    <row r="709" spans="1:4" ht="112" x14ac:dyDescent="0.2">
      <c r="A709" s="9" t="s">
        <v>948</v>
      </c>
      <c r="B709" s="9" t="s">
        <v>948</v>
      </c>
      <c r="C709" s="9" t="s">
        <v>949</v>
      </c>
      <c r="D709" s="10">
        <v>0</v>
      </c>
    </row>
    <row r="710" spans="1:4" ht="112" x14ac:dyDescent="0.2">
      <c r="A710" s="9" t="s">
        <v>950</v>
      </c>
      <c r="B710" s="9" t="s">
        <v>950</v>
      </c>
      <c r="C710" s="9" t="s">
        <v>951</v>
      </c>
      <c r="D710" s="10">
        <v>0</v>
      </c>
    </row>
    <row r="711" spans="1:4" ht="112" x14ac:dyDescent="0.2">
      <c r="A711" s="9" t="s">
        <v>952</v>
      </c>
      <c r="B711" s="9" t="s">
        <v>952</v>
      </c>
      <c r="C711" s="9" t="s">
        <v>953</v>
      </c>
      <c r="D711" s="10">
        <v>0</v>
      </c>
    </row>
    <row r="712" spans="1:4" ht="112" x14ac:dyDescent="0.2">
      <c r="A712" s="9" t="s">
        <v>954</v>
      </c>
      <c r="B712" s="9" t="s">
        <v>954</v>
      </c>
      <c r="C712" s="9" t="s">
        <v>955</v>
      </c>
      <c r="D712" s="10">
        <v>0</v>
      </c>
    </row>
    <row r="713" spans="1:4" ht="112" x14ac:dyDescent="0.2">
      <c r="A713" s="9" t="s">
        <v>956</v>
      </c>
      <c r="B713" s="9" t="s">
        <v>956</v>
      </c>
      <c r="C713" s="9" t="s">
        <v>957</v>
      </c>
      <c r="D713" s="10">
        <v>0</v>
      </c>
    </row>
    <row r="714" spans="1:4" ht="112" x14ac:dyDescent="0.2">
      <c r="A714" s="9" t="s">
        <v>958</v>
      </c>
      <c r="B714" s="9" t="s">
        <v>958</v>
      </c>
      <c r="C714" s="9" t="s">
        <v>959</v>
      </c>
      <c r="D714" s="10">
        <v>0</v>
      </c>
    </row>
    <row r="715" spans="1:4" ht="112" x14ac:dyDescent="0.2">
      <c r="A715" s="9" t="s">
        <v>960</v>
      </c>
      <c r="B715" s="9" t="s">
        <v>960</v>
      </c>
      <c r="C715" s="9" t="s">
        <v>961</v>
      </c>
      <c r="D715" s="10">
        <v>0</v>
      </c>
    </row>
    <row r="716" spans="1:4" ht="112" x14ac:dyDescent="0.2">
      <c r="A716" s="9" t="s">
        <v>962</v>
      </c>
      <c r="B716" s="9" t="s">
        <v>962</v>
      </c>
      <c r="C716" s="9" t="s">
        <v>963</v>
      </c>
      <c r="D716" s="10">
        <v>0</v>
      </c>
    </row>
    <row r="717" spans="1:4" ht="112" x14ac:dyDescent="0.2">
      <c r="A717" s="9" t="s">
        <v>964</v>
      </c>
      <c r="B717" s="9" t="s">
        <v>964</v>
      </c>
      <c r="C717" s="9" t="s">
        <v>965</v>
      </c>
      <c r="D717" s="10">
        <v>0</v>
      </c>
    </row>
    <row r="718" spans="1:4" ht="112" x14ac:dyDescent="0.2">
      <c r="A718" s="9" t="s">
        <v>966</v>
      </c>
      <c r="B718" s="9" t="s">
        <v>966</v>
      </c>
      <c r="C718" s="9" t="s">
        <v>967</v>
      </c>
      <c r="D718" s="10">
        <v>0</v>
      </c>
    </row>
    <row r="719" spans="1:4" ht="112" x14ac:dyDescent="0.2">
      <c r="A719" s="9" t="s">
        <v>968</v>
      </c>
      <c r="B719" s="9" t="s">
        <v>968</v>
      </c>
      <c r="C719" s="9" t="s">
        <v>969</v>
      </c>
      <c r="D719" s="10">
        <v>183</v>
      </c>
    </row>
    <row r="720" spans="1:4" ht="112" x14ac:dyDescent="0.2">
      <c r="A720" s="9" t="s">
        <v>970</v>
      </c>
      <c r="B720" s="9" t="s">
        <v>970</v>
      </c>
      <c r="C720" s="9" t="s">
        <v>971</v>
      </c>
      <c r="D720" s="10">
        <v>220</v>
      </c>
    </row>
    <row r="721" spans="1:4" ht="32" x14ac:dyDescent="0.2">
      <c r="A721" s="9" t="s">
        <v>972</v>
      </c>
      <c r="B721" s="9" t="s">
        <v>972</v>
      </c>
      <c r="C721" s="9" t="s">
        <v>973</v>
      </c>
      <c r="D721" s="10">
        <v>0</v>
      </c>
    </row>
    <row r="722" spans="1:4" ht="32" x14ac:dyDescent="0.2">
      <c r="A722" s="9" t="s">
        <v>974</v>
      </c>
      <c r="B722" s="9" t="s">
        <v>974</v>
      </c>
      <c r="C722" s="9" t="s">
        <v>975</v>
      </c>
      <c r="D722" s="10">
        <v>0</v>
      </c>
    </row>
    <row r="723" spans="1:4" ht="32" x14ac:dyDescent="0.2">
      <c r="A723" s="9" t="s">
        <v>976</v>
      </c>
      <c r="B723" s="9" t="s">
        <v>976</v>
      </c>
      <c r="C723" s="9" t="s">
        <v>977</v>
      </c>
      <c r="D723" s="10">
        <v>0</v>
      </c>
    </row>
    <row r="724" spans="1:4" ht="32" x14ac:dyDescent="0.2">
      <c r="A724" s="9" t="s">
        <v>978</v>
      </c>
      <c r="B724" s="9" t="s">
        <v>978</v>
      </c>
      <c r="C724" s="9" t="s">
        <v>979</v>
      </c>
      <c r="D724" s="10">
        <v>0</v>
      </c>
    </row>
    <row r="725" spans="1:4" ht="32" x14ac:dyDescent="0.2">
      <c r="A725" s="9" t="s">
        <v>980</v>
      </c>
      <c r="B725" s="9" t="s">
        <v>980</v>
      </c>
      <c r="C725" s="9" t="s">
        <v>981</v>
      </c>
      <c r="D725" s="10">
        <v>0</v>
      </c>
    </row>
    <row r="726" spans="1:4" ht="32" x14ac:dyDescent="0.2">
      <c r="A726" s="9" t="s">
        <v>982</v>
      </c>
      <c r="B726" s="9" t="s">
        <v>982</v>
      </c>
      <c r="C726" s="9" t="s">
        <v>983</v>
      </c>
      <c r="D726" s="10">
        <v>0</v>
      </c>
    </row>
    <row r="727" spans="1:4" ht="32" x14ac:dyDescent="0.2">
      <c r="A727" s="9" t="s">
        <v>984</v>
      </c>
      <c r="B727" s="9" t="s">
        <v>984</v>
      </c>
      <c r="C727" s="9" t="s">
        <v>985</v>
      </c>
      <c r="D727" s="10">
        <v>0</v>
      </c>
    </row>
    <row r="728" spans="1:4" ht="32" x14ac:dyDescent="0.2">
      <c r="A728" s="9" t="s">
        <v>986</v>
      </c>
      <c r="B728" s="9" t="s">
        <v>986</v>
      </c>
      <c r="C728" s="9" t="s">
        <v>987</v>
      </c>
      <c r="D728" s="10">
        <v>0</v>
      </c>
    </row>
    <row r="729" spans="1:4" ht="32" x14ac:dyDescent="0.2">
      <c r="A729" s="9" t="s">
        <v>988</v>
      </c>
      <c r="B729" s="9" t="s">
        <v>988</v>
      </c>
      <c r="C729" s="9" t="s">
        <v>989</v>
      </c>
      <c r="D729" s="10">
        <v>0</v>
      </c>
    </row>
    <row r="730" spans="1:4" ht="32" x14ac:dyDescent="0.2">
      <c r="A730" s="9" t="s">
        <v>990</v>
      </c>
      <c r="B730" s="9" t="s">
        <v>990</v>
      </c>
      <c r="C730" s="9" t="s">
        <v>991</v>
      </c>
      <c r="D730" s="10">
        <v>0</v>
      </c>
    </row>
    <row r="731" spans="1:4" ht="32" x14ac:dyDescent="0.2">
      <c r="A731" s="9" t="s">
        <v>992</v>
      </c>
      <c r="B731" s="9" t="s">
        <v>992</v>
      </c>
      <c r="C731" s="9" t="s">
        <v>993</v>
      </c>
      <c r="D731" s="10">
        <v>0</v>
      </c>
    </row>
    <row r="732" spans="1:4" ht="32" x14ac:dyDescent="0.2">
      <c r="A732" s="9" t="s">
        <v>994</v>
      </c>
      <c r="B732" s="9" t="s">
        <v>994</v>
      </c>
      <c r="C732" s="9" t="s">
        <v>995</v>
      </c>
      <c r="D732" s="10">
        <v>0</v>
      </c>
    </row>
    <row r="733" spans="1:4" ht="32" x14ac:dyDescent="0.2">
      <c r="A733" s="9" t="s">
        <v>996</v>
      </c>
      <c r="B733" s="9" t="s">
        <v>996</v>
      </c>
      <c r="C733" s="9" t="s">
        <v>997</v>
      </c>
      <c r="D733" s="10">
        <v>0</v>
      </c>
    </row>
    <row r="734" spans="1:4" ht="32" x14ac:dyDescent="0.2">
      <c r="A734" s="9" t="s">
        <v>998</v>
      </c>
      <c r="B734" s="9" t="s">
        <v>998</v>
      </c>
      <c r="C734" s="9" t="s">
        <v>999</v>
      </c>
      <c r="D734" s="10">
        <v>0</v>
      </c>
    </row>
    <row r="735" spans="1:4" ht="32" x14ac:dyDescent="0.2">
      <c r="A735" s="9" t="s">
        <v>1000</v>
      </c>
      <c r="B735" s="9" t="s">
        <v>1000</v>
      </c>
      <c r="C735" s="9" t="s">
        <v>1001</v>
      </c>
      <c r="D735" s="10">
        <v>4367775</v>
      </c>
    </row>
    <row r="736" spans="1:4" ht="32" x14ac:dyDescent="0.2">
      <c r="A736" s="9" t="s">
        <v>1002</v>
      </c>
      <c r="B736" s="9" t="s">
        <v>1002</v>
      </c>
      <c r="C736" s="9" t="s">
        <v>1003</v>
      </c>
      <c r="D736" s="10">
        <v>5078600</v>
      </c>
    </row>
    <row r="737" spans="1:4" ht="32" x14ac:dyDescent="0.2">
      <c r="A737" s="9" t="s">
        <v>1004</v>
      </c>
      <c r="B737" s="9" t="s">
        <v>1004</v>
      </c>
      <c r="C737" s="9" t="s">
        <v>1005</v>
      </c>
      <c r="D737" s="10">
        <v>9446375</v>
      </c>
    </row>
    <row r="738" spans="1:4" ht="16" x14ac:dyDescent="0.2">
      <c r="A738" s="9" t="s">
        <v>1006</v>
      </c>
      <c r="B738" s="9" t="s">
        <v>1006</v>
      </c>
      <c r="C738" s="9" t="s">
        <v>1007</v>
      </c>
      <c r="D738" s="10">
        <v>7941700</v>
      </c>
    </row>
    <row r="739" spans="1:4" ht="16" x14ac:dyDescent="0.2">
      <c r="A739" s="9" t="s">
        <v>1008</v>
      </c>
      <c r="B739" s="9" t="s">
        <v>1008</v>
      </c>
      <c r="C739" s="9" t="s">
        <v>1009</v>
      </c>
      <c r="D739" s="10">
        <v>7941700</v>
      </c>
    </row>
    <row r="740" spans="1:4" ht="16" x14ac:dyDescent="0.2">
      <c r="A740" s="9" t="s">
        <v>1010</v>
      </c>
      <c r="B740" s="9" t="s">
        <v>1010</v>
      </c>
      <c r="C740" s="9" t="s">
        <v>1011</v>
      </c>
      <c r="D740" s="10">
        <v>9573700</v>
      </c>
    </row>
    <row r="741" spans="1:4" ht="16" x14ac:dyDescent="0.2">
      <c r="A741" s="9" t="s">
        <v>1012</v>
      </c>
      <c r="B741" s="9" t="s">
        <v>1012</v>
      </c>
      <c r="C741" s="9" t="s">
        <v>1013</v>
      </c>
      <c r="D741" s="10">
        <v>10205700</v>
      </c>
    </row>
    <row r="742" spans="1:4" ht="16" x14ac:dyDescent="0.2">
      <c r="A742" s="9" t="s">
        <v>1014</v>
      </c>
      <c r="B742" s="9" t="s">
        <v>1014</v>
      </c>
      <c r="C742" s="9" t="s">
        <v>1015</v>
      </c>
      <c r="D742" s="10">
        <v>11238747.5</v>
      </c>
    </row>
    <row r="743" spans="1:4" ht="16" x14ac:dyDescent="0.2">
      <c r="A743" s="9" t="s">
        <v>1016</v>
      </c>
      <c r="B743" s="9" t="s">
        <v>1016</v>
      </c>
      <c r="C743" s="9" t="s">
        <v>1017</v>
      </c>
      <c r="D743" s="10">
        <v>12271795</v>
      </c>
    </row>
    <row r="744" spans="1:4" ht="16" x14ac:dyDescent="0.2">
      <c r="A744" s="9" t="s">
        <v>1018</v>
      </c>
      <c r="B744" s="9" t="s">
        <v>1018</v>
      </c>
      <c r="C744" s="9" t="s">
        <v>1019</v>
      </c>
      <c r="D744" s="10">
        <v>13620842.5</v>
      </c>
    </row>
    <row r="745" spans="1:4" ht="16" x14ac:dyDescent="0.2">
      <c r="A745" s="9" t="s">
        <v>1020</v>
      </c>
      <c r="B745" s="9" t="s">
        <v>1020</v>
      </c>
      <c r="C745" s="9" t="s">
        <v>1021</v>
      </c>
      <c r="D745" s="10">
        <v>14969890</v>
      </c>
    </row>
    <row r="746" spans="1:4" ht="16" x14ac:dyDescent="0.2">
      <c r="A746" s="9" t="s">
        <v>1022</v>
      </c>
      <c r="B746" s="9" t="s">
        <v>1022</v>
      </c>
      <c r="C746" s="9" t="s">
        <v>1023</v>
      </c>
      <c r="D746" s="10">
        <v>16701297.5</v>
      </c>
    </row>
    <row r="747" spans="1:4" ht="16" x14ac:dyDescent="0.2">
      <c r="A747" s="9" t="s">
        <v>1024</v>
      </c>
      <c r="B747" s="9" t="s">
        <v>1024</v>
      </c>
      <c r="C747" s="9" t="s">
        <v>1025</v>
      </c>
      <c r="D747" s="10">
        <v>18815065</v>
      </c>
    </row>
    <row r="748" spans="1:4" ht="16" x14ac:dyDescent="0.2">
      <c r="A748" s="9" t="s">
        <v>1026</v>
      </c>
      <c r="B748" s="9" t="s">
        <v>1026</v>
      </c>
      <c r="C748" s="9" t="s">
        <v>1027</v>
      </c>
      <c r="D748" s="10">
        <v>21017312.5</v>
      </c>
    </row>
    <row r="749" spans="1:4" ht="16" x14ac:dyDescent="0.2">
      <c r="A749" s="9" t="s">
        <v>1028</v>
      </c>
      <c r="B749" s="9" t="s">
        <v>1028</v>
      </c>
      <c r="C749" s="9" t="s">
        <v>1029</v>
      </c>
      <c r="D749" s="10">
        <v>23574744</v>
      </c>
    </row>
    <row r="750" spans="1:4" ht="16" x14ac:dyDescent="0.2">
      <c r="A750" s="9" t="s">
        <v>1030</v>
      </c>
      <c r="B750" s="9" t="s">
        <v>1030</v>
      </c>
      <c r="C750" s="9" t="s">
        <v>1031</v>
      </c>
      <c r="D750" s="10">
        <v>26509479.5</v>
      </c>
    </row>
    <row r="751" spans="1:4" ht="16" x14ac:dyDescent="0.2">
      <c r="A751" s="9" t="s">
        <v>1032</v>
      </c>
      <c r="B751" s="9" t="s">
        <v>1032</v>
      </c>
      <c r="C751" s="9" t="s">
        <v>1033</v>
      </c>
      <c r="D751" s="10">
        <v>29827207</v>
      </c>
    </row>
    <row r="752" spans="1:4" ht="16" x14ac:dyDescent="0.2">
      <c r="A752" s="9" t="s">
        <v>1034</v>
      </c>
      <c r="B752" s="9" t="s">
        <v>1034</v>
      </c>
      <c r="C752" s="9" t="s">
        <v>1035</v>
      </c>
      <c r="D752" s="10">
        <v>33527926.5</v>
      </c>
    </row>
    <row r="753" spans="1:4" ht="16" x14ac:dyDescent="0.2">
      <c r="A753" s="9" t="s">
        <v>1036</v>
      </c>
      <c r="B753" s="9" t="s">
        <v>1036</v>
      </c>
      <c r="C753" s="9" t="s">
        <v>1037</v>
      </c>
      <c r="D753" s="10">
        <v>37617326</v>
      </c>
    </row>
    <row r="754" spans="1:4" ht="16" x14ac:dyDescent="0.2">
      <c r="A754" s="9" t="s">
        <v>1038</v>
      </c>
      <c r="B754" s="9" t="s">
        <v>1038</v>
      </c>
      <c r="C754" s="9" t="s">
        <v>1037</v>
      </c>
      <c r="D754" s="10">
        <v>37617326</v>
      </c>
    </row>
    <row r="755" spans="1:4" ht="16" x14ac:dyDescent="0.2">
      <c r="A755" s="9" t="s">
        <v>1039</v>
      </c>
      <c r="B755" s="9" t="s">
        <v>1040</v>
      </c>
      <c r="C755" s="9" t="s">
        <v>1041</v>
      </c>
      <c r="D755" s="10">
        <v>570291.5</v>
      </c>
    </row>
    <row r="756" spans="1:4" ht="16" x14ac:dyDescent="0.2">
      <c r="A756" s="9" t="s">
        <v>1042</v>
      </c>
      <c r="B756" s="9" t="s">
        <v>1043</v>
      </c>
      <c r="C756" s="9" t="s">
        <v>1044</v>
      </c>
      <c r="D756" s="10">
        <v>632828</v>
      </c>
    </row>
    <row r="757" spans="1:4" ht="16" x14ac:dyDescent="0.2">
      <c r="A757" s="9" t="s">
        <v>1045</v>
      </c>
      <c r="B757" s="9" t="s">
        <v>1046</v>
      </c>
      <c r="C757" s="9" t="s">
        <v>1047</v>
      </c>
      <c r="D757" s="10">
        <v>662103</v>
      </c>
    </row>
    <row r="758" spans="1:4" ht="16" x14ac:dyDescent="0.2">
      <c r="A758" s="9" t="s">
        <v>1048</v>
      </c>
      <c r="B758" s="9" t="s">
        <v>1049</v>
      </c>
      <c r="C758" s="9" t="s">
        <v>1050</v>
      </c>
      <c r="D758" s="10">
        <v>662103</v>
      </c>
    </row>
    <row r="759" spans="1:4" ht="16" x14ac:dyDescent="0.2">
      <c r="A759" s="9" t="s">
        <v>1051</v>
      </c>
      <c r="B759" s="9" t="s">
        <v>1052</v>
      </c>
      <c r="C759" s="9" t="s">
        <v>1053</v>
      </c>
      <c r="D759" s="10">
        <v>783428.41666666698</v>
      </c>
    </row>
    <row r="760" spans="1:4" ht="16" x14ac:dyDescent="0.2">
      <c r="A760" s="9" t="s">
        <v>1054</v>
      </c>
      <c r="B760" s="9" t="s">
        <v>1055</v>
      </c>
      <c r="C760" s="9" t="s">
        <v>1056</v>
      </c>
      <c r="D760" s="10">
        <v>821920.5</v>
      </c>
    </row>
    <row r="761" spans="1:4" ht="16" x14ac:dyDescent="0.2">
      <c r="A761" s="9" t="s">
        <v>1057</v>
      </c>
      <c r="B761" s="9" t="s">
        <v>1058</v>
      </c>
      <c r="C761" s="9" t="s">
        <v>1059</v>
      </c>
      <c r="D761" s="10">
        <v>807745.91666666698</v>
      </c>
    </row>
    <row r="762" spans="1:4" ht="16" x14ac:dyDescent="0.2">
      <c r="A762" s="9" t="s">
        <v>1060</v>
      </c>
      <c r="B762" s="9" t="s">
        <v>1061</v>
      </c>
      <c r="C762" s="9" t="s">
        <v>1062</v>
      </c>
      <c r="D762" s="10">
        <v>907121.875</v>
      </c>
    </row>
    <row r="763" spans="1:4" ht="16" x14ac:dyDescent="0.2">
      <c r="A763" s="9" t="s">
        <v>1063</v>
      </c>
      <c r="B763" s="9" t="s">
        <v>1064</v>
      </c>
      <c r="C763" s="9" t="s">
        <v>1065</v>
      </c>
      <c r="D763" s="10">
        <v>997375.83333333395</v>
      </c>
    </row>
    <row r="764" spans="1:4" ht="16" x14ac:dyDescent="0.2">
      <c r="A764" s="9" t="s">
        <v>1066</v>
      </c>
      <c r="B764" s="9" t="s">
        <v>1067</v>
      </c>
      <c r="C764" s="9" t="s">
        <v>1068</v>
      </c>
      <c r="D764" s="10">
        <v>1116046.45833333</v>
      </c>
    </row>
    <row r="765" spans="1:4" ht="16" x14ac:dyDescent="0.2">
      <c r="A765" s="9" t="s">
        <v>1069</v>
      </c>
      <c r="B765" s="9" t="s">
        <v>1070</v>
      </c>
      <c r="C765" s="9" t="s">
        <v>1071</v>
      </c>
      <c r="D765" s="10">
        <v>1231592.08333333</v>
      </c>
    </row>
    <row r="766" spans="1:4" ht="16" x14ac:dyDescent="0.2">
      <c r="A766" s="9" t="s">
        <v>1072</v>
      </c>
      <c r="B766" s="9" t="s">
        <v>1073</v>
      </c>
      <c r="C766" s="9" t="s">
        <v>1074</v>
      </c>
      <c r="D766" s="10">
        <v>1379626.04166667</v>
      </c>
    </row>
    <row r="767" spans="1:4" ht="16" x14ac:dyDescent="0.2">
      <c r="A767" s="9" t="s">
        <v>1075</v>
      </c>
      <c r="B767" s="9" t="s">
        <v>1076</v>
      </c>
      <c r="C767" s="9" t="s">
        <v>1077</v>
      </c>
      <c r="D767" s="10">
        <v>1561856.66666667</v>
      </c>
    </row>
    <row r="768" spans="1:4" ht="16" x14ac:dyDescent="0.2">
      <c r="A768" s="9" t="s">
        <v>1078</v>
      </c>
      <c r="B768" s="9" t="s">
        <v>1079</v>
      </c>
      <c r="C768" s="9" t="s">
        <v>1080</v>
      </c>
      <c r="D768" s="10">
        <v>1751627.29166667</v>
      </c>
    </row>
    <row r="769" spans="1:4" ht="16" x14ac:dyDescent="0.2">
      <c r="A769" s="9" t="s">
        <v>1081</v>
      </c>
      <c r="B769" s="9" t="s">
        <v>1082</v>
      </c>
      <c r="C769" s="9" t="s">
        <v>1083</v>
      </c>
      <c r="D769" s="10">
        <v>1975163.25</v>
      </c>
    </row>
    <row r="770" spans="1:4" ht="16" x14ac:dyDescent="0.2">
      <c r="A770" s="9" t="s">
        <v>1084</v>
      </c>
      <c r="B770" s="9" t="s">
        <v>1085</v>
      </c>
      <c r="C770" s="9" t="s">
        <v>1086</v>
      </c>
      <c r="D770" s="10">
        <v>2230141.2083333302</v>
      </c>
    </row>
    <row r="771" spans="1:4" ht="16" x14ac:dyDescent="0.2">
      <c r="A771" s="9" t="s">
        <v>1087</v>
      </c>
      <c r="B771" s="9" t="s">
        <v>1088</v>
      </c>
      <c r="C771" s="9" t="s">
        <v>1089</v>
      </c>
      <c r="D771" s="10">
        <v>15563645.5416667</v>
      </c>
    </row>
    <row r="772" spans="1:4" ht="16" x14ac:dyDescent="0.2">
      <c r="A772" s="9" t="s">
        <v>1090</v>
      </c>
      <c r="B772" s="9" t="s">
        <v>1039</v>
      </c>
      <c r="C772" s="9" t="s">
        <v>1091</v>
      </c>
      <c r="D772" s="10">
        <v>421637</v>
      </c>
    </row>
    <row r="773" spans="1:4" ht="16" x14ac:dyDescent="0.2">
      <c r="A773" s="9" t="s">
        <v>1092</v>
      </c>
      <c r="B773" s="9" t="s">
        <v>1042</v>
      </c>
      <c r="C773" s="9" t="s">
        <v>1093</v>
      </c>
      <c r="D773" s="10">
        <v>753940.5</v>
      </c>
    </row>
    <row r="774" spans="1:4" ht="16" x14ac:dyDescent="0.2">
      <c r="A774" s="9" t="s">
        <v>1094</v>
      </c>
      <c r="B774" s="9" t="s">
        <v>1045</v>
      </c>
      <c r="C774" s="9" t="s">
        <v>1095</v>
      </c>
      <c r="D774" s="10">
        <v>1076240.5</v>
      </c>
    </row>
    <row r="775" spans="1:4" ht="16" x14ac:dyDescent="0.2">
      <c r="A775" s="9" t="s">
        <v>1096</v>
      </c>
      <c r="B775" s="9" t="s">
        <v>1048</v>
      </c>
      <c r="C775" s="9" t="s">
        <v>1097</v>
      </c>
      <c r="D775" s="10">
        <v>274101.5</v>
      </c>
    </row>
    <row r="776" spans="1:4" ht="16" x14ac:dyDescent="0.2">
      <c r="A776" s="9" t="s">
        <v>1098</v>
      </c>
      <c r="B776" s="9" t="s">
        <v>1051</v>
      </c>
      <c r="C776" s="9" t="s">
        <v>1099</v>
      </c>
      <c r="D776" s="10">
        <v>1898996.5</v>
      </c>
    </row>
    <row r="777" spans="1:4" ht="16" x14ac:dyDescent="0.2">
      <c r="A777" s="9" t="s">
        <v>1100</v>
      </c>
      <c r="B777" s="9" t="s">
        <v>1054</v>
      </c>
      <c r="C777" s="9" t="s">
        <v>1101</v>
      </c>
      <c r="D777" s="10">
        <v>1108006.5</v>
      </c>
    </row>
    <row r="778" spans="1:4" ht="16" x14ac:dyDescent="0.2">
      <c r="A778" s="9" t="s">
        <v>1102</v>
      </c>
      <c r="B778" s="9" t="s">
        <v>1057</v>
      </c>
      <c r="C778" s="9" t="s">
        <v>1103</v>
      </c>
      <c r="D778" s="10">
        <v>713306.5</v>
      </c>
    </row>
    <row r="779" spans="1:4" ht="16" x14ac:dyDescent="0.2">
      <c r="A779" s="9" t="s">
        <v>1104</v>
      </c>
      <c r="B779" s="9" t="s">
        <v>1060</v>
      </c>
      <c r="C779" s="9" t="s">
        <v>1105</v>
      </c>
      <c r="D779" s="10">
        <v>1810671</v>
      </c>
    </row>
    <row r="780" spans="1:4" ht="16" x14ac:dyDescent="0.2">
      <c r="A780" s="9" t="s">
        <v>1106</v>
      </c>
      <c r="B780" s="9" t="s">
        <v>1063</v>
      </c>
      <c r="C780" s="9" t="s">
        <v>1107</v>
      </c>
      <c r="D780" s="10">
        <v>1916271</v>
      </c>
    </row>
    <row r="781" spans="1:4" ht="16" x14ac:dyDescent="0.2">
      <c r="A781" s="9" t="s">
        <v>1108</v>
      </c>
      <c r="B781" s="9" t="s">
        <v>1066</v>
      </c>
      <c r="C781" s="9" t="s">
        <v>1109</v>
      </c>
      <c r="D781" s="10">
        <v>2148309</v>
      </c>
    </row>
    <row r="782" spans="1:4" ht="16" x14ac:dyDescent="0.2">
      <c r="A782" s="9" t="s">
        <v>1110</v>
      </c>
      <c r="B782" s="9" t="s">
        <v>1069</v>
      </c>
      <c r="C782" s="9" t="s">
        <v>1111</v>
      </c>
      <c r="D782" s="10">
        <v>1857761</v>
      </c>
    </row>
    <row r="783" spans="1:4" ht="16" x14ac:dyDescent="0.2">
      <c r="A783" s="9" t="s">
        <v>1112</v>
      </c>
      <c r="B783" s="9" t="s">
        <v>1072</v>
      </c>
      <c r="C783" s="9" t="s">
        <v>1113</v>
      </c>
      <c r="D783" s="10">
        <v>2534631</v>
      </c>
    </row>
    <row r="784" spans="1:4" ht="16" x14ac:dyDescent="0.2">
      <c r="A784" s="9" t="s">
        <v>1114</v>
      </c>
      <c r="B784" s="9" t="s">
        <v>1075</v>
      </c>
      <c r="C784" s="9" t="s">
        <v>1115</v>
      </c>
      <c r="D784" s="10">
        <v>2595313</v>
      </c>
    </row>
    <row r="785" spans="1:4" ht="16" x14ac:dyDescent="0.2">
      <c r="A785" s="9" t="s">
        <v>1116</v>
      </c>
      <c r="B785" s="9" t="s">
        <v>1078</v>
      </c>
      <c r="C785" s="9" t="s">
        <v>1117</v>
      </c>
      <c r="D785" s="10">
        <v>3040310</v>
      </c>
    </row>
    <row r="786" spans="1:4" ht="16" x14ac:dyDescent="0.2">
      <c r="A786" s="9" t="s">
        <v>1118</v>
      </c>
      <c r="B786" s="9" t="s">
        <v>1081</v>
      </c>
      <c r="C786" s="9" t="s">
        <v>1119</v>
      </c>
      <c r="D786" s="10">
        <v>3767794</v>
      </c>
    </row>
    <row r="787" spans="1:4" ht="16" x14ac:dyDescent="0.2">
      <c r="A787" s="9" t="s">
        <v>1120</v>
      </c>
      <c r="B787" s="9" t="s">
        <v>1084</v>
      </c>
      <c r="C787" s="9" t="s">
        <v>1121</v>
      </c>
      <c r="D787" s="10">
        <v>3342959</v>
      </c>
    </row>
    <row r="788" spans="1:4" ht="16" x14ac:dyDescent="0.2">
      <c r="A788" s="9" t="s">
        <v>1122</v>
      </c>
      <c r="B788" s="9" t="s">
        <v>1087</v>
      </c>
      <c r="C788" s="9" t="s">
        <v>1123</v>
      </c>
      <c r="D788" s="10">
        <v>26734328.5</v>
      </c>
    </row>
    <row r="789" spans="1:4" ht="16" x14ac:dyDescent="0.2">
      <c r="A789" s="9" t="s">
        <v>1124</v>
      </c>
      <c r="B789" s="9" t="s">
        <v>1090</v>
      </c>
      <c r="C789" s="9" t="s">
        <v>1125</v>
      </c>
      <c r="D789" s="10">
        <v>1877250.66666667</v>
      </c>
    </row>
    <row r="790" spans="1:4" ht="16" x14ac:dyDescent="0.2">
      <c r="A790" s="9" t="s">
        <v>1126</v>
      </c>
      <c r="B790" s="9" t="s">
        <v>1092</v>
      </c>
      <c r="C790" s="9" t="s">
        <v>1127</v>
      </c>
      <c r="D790" s="10">
        <v>1998363.16666667</v>
      </c>
    </row>
    <row r="791" spans="1:4" ht="16" x14ac:dyDescent="0.2">
      <c r="A791" s="9" t="s">
        <v>1128</v>
      </c>
      <c r="B791" s="9" t="s">
        <v>1094</v>
      </c>
      <c r="C791" s="9" t="s">
        <v>1129</v>
      </c>
      <c r="D791" s="10">
        <v>2412500.6666666698</v>
      </c>
    </row>
    <row r="792" spans="1:4" ht="16" x14ac:dyDescent="0.2">
      <c r="A792" s="9" t="s">
        <v>1130</v>
      </c>
      <c r="B792" s="9" t="s">
        <v>1096</v>
      </c>
      <c r="C792" s="9" t="s">
        <v>1131</v>
      </c>
      <c r="D792" s="10">
        <v>2024499.16666667</v>
      </c>
    </row>
    <row r="793" spans="1:4" ht="16" x14ac:dyDescent="0.2">
      <c r="A793" s="9" t="s">
        <v>1132</v>
      </c>
      <c r="B793" s="9" t="s">
        <v>1098</v>
      </c>
      <c r="C793" s="9" t="s">
        <v>1133</v>
      </c>
      <c r="D793" s="10">
        <v>3140067.25</v>
      </c>
    </row>
    <row r="794" spans="1:4" ht="16" x14ac:dyDescent="0.2">
      <c r="A794" s="9" t="s">
        <v>1134</v>
      </c>
      <c r="B794" s="9" t="s">
        <v>1100</v>
      </c>
      <c r="C794" s="9" t="s">
        <v>1135</v>
      </c>
      <c r="D794" s="10">
        <v>3426153.25</v>
      </c>
    </row>
    <row r="795" spans="1:4" ht="16" x14ac:dyDescent="0.2">
      <c r="A795" s="9" t="s">
        <v>1136</v>
      </c>
      <c r="B795" s="9" t="s">
        <v>1102</v>
      </c>
      <c r="C795" s="9" t="s">
        <v>1137</v>
      </c>
      <c r="D795" s="10">
        <v>3331713.8333333302</v>
      </c>
    </row>
    <row r="796" spans="1:4" ht="16" x14ac:dyDescent="0.2">
      <c r="A796" s="9" t="s">
        <v>1138</v>
      </c>
      <c r="B796" s="9" t="s">
        <v>1104</v>
      </c>
      <c r="C796" s="9" t="s">
        <v>1139</v>
      </c>
      <c r="D796" s="10">
        <v>4235262.9583333302</v>
      </c>
    </row>
    <row r="797" spans="1:4" ht="16" x14ac:dyDescent="0.2">
      <c r="A797" s="9" t="s">
        <v>1140</v>
      </c>
      <c r="B797" s="9" t="s">
        <v>1106</v>
      </c>
      <c r="C797" s="9" t="s">
        <v>1141</v>
      </c>
      <c r="D797" s="10">
        <v>5154158.125</v>
      </c>
    </row>
    <row r="798" spans="1:4" ht="16" x14ac:dyDescent="0.2">
      <c r="A798" s="9" t="s">
        <v>1142</v>
      </c>
      <c r="B798" s="9" t="s">
        <v>1108</v>
      </c>
      <c r="C798" s="9" t="s">
        <v>1143</v>
      </c>
      <c r="D798" s="10">
        <v>6186420.6666666698</v>
      </c>
    </row>
    <row r="799" spans="1:4" ht="16" x14ac:dyDescent="0.2">
      <c r="A799" s="9" t="s">
        <v>1144</v>
      </c>
      <c r="B799" s="9" t="s">
        <v>1110</v>
      </c>
      <c r="C799" s="9" t="s">
        <v>1145</v>
      </c>
      <c r="D799" s="10">
        <v>6812589.5833333302</v>
      </c>
    </row>
    <row r="800" spans="1:4" ht="16" x14ac:dyDescent="0.2">
      <c r="A800" s="9" t="s">
        <v>1146</v>
      </c>
      <c r="B800" s="9" t="s">
        <v>1112</v>
      </c>
      <c r="C800" s="9" t="s">
        <v>1147</v>
      </c>
      <c r="D800" s="10">
        <v>7967594.5416666698</v>
      </c>
    </row>
    <row r="801" spans="1:4" ht="16" x14ac:dyDescent="0.2">
      <c r="A801" s="9" t="s">
        <v>1148</v>
      </c>
      <c r="B801" s="9" t="s">
        <v>1114</v>
      </c>
      <c r="C801" s="9" t="s">
        <v>1149</v>
      </c>
      <c r="D801" s="10">
        <v>9001050.875</v>
      </c>
    </row>
    <row r="802" spans="1:4" ht="16" x14ac:dyDescent="0.2">
      <c r="A802" s="9" t="s">
        <v>1150</v>
      </c>
      <c r="B802" s="9" t="s">
        <v>1116</v>
      </c>
      <c r="C802" s="9" t="s">
        <v>1151</v>
      </c>
      <c r="D802" s="10">
        <v>10289733.5833333</v>
      </c>
    </row>
    <row r="803" spans="1:4" ht="16" x14ac:dyDescent="0.2">
      <c r="A803" s="9" t="s">
        <v>1152</v>
      </c>
      <c r="B803" s="9" t="s">
        <v>1118</v>
      </c>
      <c r="C803" s="9" t="s">
        <v>1153</v>
      </c>
      <c r="D803" s="10">
        <v>12082364.3333333</v>
      </c>
    </row>
    <row r="804" spans="1:4" ht="16" x14ac:dyDescent="0.2">
      <c r="A804" s="9" t="s">
        <v>1154</v>
      </c>
      <c r="B804" s="9" t="s">
        <v>1120</v>
      </c>
      <c r="C804" s="9" t="s">
        <v>1155</v>
      </c>
      <c r="D804" s="10">
        <v>13195182.125</v>
      </c>
    </row>
    <row r="805" spans="1:4" ht="16" x14ac:dyDescent="0.2">
      <c r="A805" s="9" t="s">
        <v>1156</v>
      </c>
      <c r="B805" s="9" t="s">
        <v>1122</v>
      </c>
      <c r="C805" s="9" t="s">
        <v>1155</v>
      </c>
      <c r="D805" s="10">
        <v>13195182.125</v>
      </c>
    </row>
    <row r="806" spans="1:4" ht="48" x14ac:dyDescent="0.2">
      <c r="A806" s="9" t="s">
        <v>1157</v>
      </c>
      <c r="B806" s="9" t="s">
        <v>1158</v>
      </c>
      <c r="C806" s="9" t="s">
        <v>1159</v>
      </c>
      <c r="D806" s="9" t="s">
        <v>1160</v>
      </c>
    </row>
    <row r="807" spans="1:4" ht="96" x14ac:dyDescent="0.2">
      <c r="A807" s="9" t="s">
        <v>1161</v>
      </c>
      <c r="B807" s="9" t="s">
        <v>1157</v>
      </c>
      <c r="C807" s="9" t="s">
        <v>1162</v>
      </c>
      <c r="D807" s="9" t="s">
        <v>1163</v>
      </c>
    </row>
    <row r="808" spans="1:4" ht="112" x14ac:dyDescent="0.2">
      <c r="A808" s="9" t="s">
        <v>1164</v>
      </c>
      <c r="B808" s="9" t="s">
        <v>1161</v>
      </c>
      <c r="C808" s="9" t="s">
        <v>1165</v>
      </c>
      <c r="D808" s="9" t="s">
        <v>1166</v>
      </c>
    </row>
    <row r="809" spans="1:4" ht="80" x14ac:dyDescent="0.2">
      <c r="A809" s="9" t="s">
        <v>1167</v>
      </c>
      <c r="B809" s="9" t="s">
        <v>1164</v>
      </c>
      <c r="C809" s="9" t="s">
        <v>1168</v>
      </c>
      <c r="D809" s="9" t="s">
        <v>1169</v>
      </c>
    </row>
    <row r="810" spans="1:4" ht="96" x14ac:dyDescent="0.2">
      <c r="A810" s="9" t="s">
        <v>1170</v>
      </c>
      <c r="B810" s="9" t="s">
        <v>1167</v>
      </c>
      <c r="C810" s="9" t="s">
        <v>1171</v>
      </c>
      <c r="D810" s="9" t="s">
        <v>1172</v>
      </c>
    </row>
  </sheetData>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275317"/>
  </sheetPr>
  <dimension ref="A1:AK1000"/>
  <sheetViews>
    <sheetView zoomScaleNormal="100" workbookViewId="0">
      <pane xSplit="1" ySplit="8" topLeftCell="E75" activePane="bottomRight" state="frozen"/>
      <selection pane="topRight" activeCell="B1" sqref="B1"/>
      <selection pane="bottomLeft" activeCell="A9" sqref="A9"/>
      <selection pane="bottomRight" activeCell="A93" sqref="A93:XFD93"/>
    </sheetView>
  </sheetViews>
  <sheetFormatPr baseColWidth="10" defaultColWidth="14.5" defaultRowHeight="15" outlineLevelCol="1" x14ac:dyDescent="0.2"/>
  <cols>
    <col min="1" max="1" width="54.6640625" customWidth="1"/>
    <col min="2" max="13" width="11.33203125" customWidth="1" outlineLevel="1"/>
    <col min="14" max="14" width="14.33203125" customWidth="1"/>
    <col min="15" max="15" width="12.6640625" customWidth="1"/>
    <col min="16" max="20" width="3.5" customWidth="1"/>
    <col min="21" max="32" width="11.33203125" customWidth="1" outlineLevel="1"/>
    <col min="33" max="33" width="14.33203125" customWidth="1"/>
    <col min="34" max="34" width="12.6640625" customWidth="1"/>
    <col min="35" max="35" width="7.5" customWidth="1"/>
    <col min="36" max="36" width="13.1640625" customWidth="1"/>
    <col min="37" max="37" width="1.6640625" customWidth="1"/>
  </cols>
  <sheetData>
    <row r="1" spans="1:37" ht="13.5" customHeight="1" x14ac:dyDescent="0.25">
      <c r="A1" s="11" t="s">
        <v>1173</v>
      </c>
      <c r="B1" s="12"/>
      <c r="C1" s="12"/>
      <c r="D1" s="12"/>
      <c r="E1" s="12"/>
      <c r="F1" s="12"/>
      <c r="G1" s="12"/>
      <c r="H1" s="12"/>
      <c r="I1" s="12"/>
      <c r="J1" s="12"/>
      <c r="K1" s="12"/>
      <c r="L1" s="12"/>
      <c r="M1" s="12"/>
      <c r="N1" s="12"/>
      <c r="O1" s="13"/>
      <c r="P1" s="13"/>
      <c r="Q1" s="13"/>
      <c r="R1" s="13"/>
      <c r="S1" s="13"/>
      <c r="T1" s="13"/>
      <c r="U1" s="12"/>
      <c r="V1" s="12"/>
      <c r="W1" s="12"/>
      <c r="X1" s="12"/>
      <c r="Y1" s="12"/>
      <c r="Z1" s="12"/>
      <c r="AA1" s="12"/>
      <c r="AB1" s="12"/>
      <c r="AC1" s="12"/>
      <c r="AD1" s="12"/>
      <c r="AE1" s="12"/>
      <c r="AF1" s="12"/>
      <c r="AG1" s="12"/>
      <c r="AH1" s="13"/>
      <c r="AI1" s="13"/>
      <c r="AJ1" s="13"/>
      <c r="AK1" s="13"/>
    </row>
    <row r="2" spans="1:37" ht="13.5" customHeight="1" x14ac:dyDescent="0.2">
      <c r="A2" s="14" t="s">
        <v>1174</v>
      </c>
      <c r="B2" s="15"/>
      <c r="C2" s="15"/>
      <c r="D2" s="15"/>
      <c r="E2" s="15"/>
      <c r="F2" s="15"/>
      <c r="G2" s="15"/>
      <c r="H2" s="15"/>
      <c r="I2" s="15"/>
      <c r="J2" s="15"/>
      <c r="K2" s="15"/>
      <c r="L2" s="15"/>
      <c r="M2" s="15"/>
      <c r="N2" s="15"/>
      <c r="O2" s="13"/>
      <c r="P2" s="13"/>
      <c r="Q2" s="13"/>
      <c r="R2" s="13"/>
      <c r="S2" s="13"/>
      <c r="T2" s="13"/>
      <c r="U2" s="15"/>
      <c r="V2" s="15"/>
      <c r="W2" s="15"/>
      <c r="X2" s="15"/>
      <c r="Y2" s="15"/>
      <c r="Z2" s="15"/>
      <c r="AA2" s="15"/>
      <c r="AB2" s="15"/>
      <c r="AC2" s="15"/>
      <c r="AD2" s="15"/>
      <c r="AE2" s="15"/>
      <c r="AF2" s="15"/>
      <c r="AG2" s="15"/>
      <c r="AH2" s="13"/>
      <c r="AI2" s="13"/>
      <c r="AJ2" s="13"/>
      <c r="AK2" s="13"/>
    </row>
    <row r="3" spans="1:37" ht="13.5" customHeight="1" x14ac:dyDescent="0.2">
      <c r="A3" s="13"/>
      <c r="B3" s="13"/>
      <c r="C3" s="13"/>
      <c r="D3" s="13"/>
      <c r="E3" s="13"/>
      <c r="F3" s="13"/>
      <c r="G3" s="13"/>
      <c r="H3" s="13"/>
      <c r="I3" s="13"/>
      <c r="J3" s="13"/>
      <c r="K3" s="13"/>
      <c r="L3" s="13"/>
      <c r="M3" s="13"/>
      <c r="N3" s="13"/>
      <c r="O3" s="13"/>
      <c r="P3" s="13"/>
      <c r="Q3" s="13"/>
      <c r="R3" s="13"/>
      <c r="S3" s="13"/>
      <c r="T3" s="13"/>
      <c r="U3" s="13"/>
      <c r="V3" s="13"/>
      <c r="W3" s="13"/>
      <c r="X3" s="13"/>
      <c r="Y3" s="13"/>
      <c r="Z3" s="13"/>
      <c r="AA3" s="13"/>
      <c r="AB3" s="13"/>
      <c r="AC3" s="13"/>
      <c r="AD3" s="13"/>
      <c r="AE3" s="13"/>
      <c r="AF3" s="13"/>
      <c r="AG3" s="13"/>
      <c r="AH3" s="13"/>
      <c r="AI3" s="13"/>
      <c r="AJ3" s="13"/>
      <c r="AK3" s="13"/>
    </row>
    <row r="4" spans="1:37" ht="13.5" customHeight="1" x14ac:dyDescent="0.2">
      <c r="A4" s="13"/>
      <c r="B4" s="16"/>
      <c r="C4" s="13"/>
      <c r="D4" s="13"/>
      <c r="E4" s="13"/>
      <c r="F4" s="13"/>
      <c r="G4" s="13"/>
      <c r="H4" s="13"/>
      <c r="I4" s="13"/>
      <c r="J4" s="13"/>
      <c r="K4" s="13"/>
      <c r="L4" s="13"/>
      <c r="M4" s="13"/>
      <c r="N4" s="13"/>
      <c r="O4" s="13"/>
      <c r="P4" s="13"/>
      <c r="Q4" s="13"/>
      <c r="R4" s="13"/>
      <c r="S4" s="13"/>
      <c r="T4" s="13"/>
      <c r="U4" s="13"/>
      <c r="V4" s="13"/>
      <c r="W4" s="13"/>
      <c r="X4" s="13"/>
      <c r="Y4" s="13"/>
      <c r="Z4" s="13"/>
      <c r="AA4" s="13"/>
      <c r="AB4" s="13"/>
      <c r="AC4" s="13"/>
      <c r="AD4" s="13"/>
      <c r="AE4" s="13"/>
      <c r="AF4" s="13"/>
      <c r="AG4" s="13"/>
      <c r="AH4" s="13"/>
      <c r="AI4" s="13"/>
      <c r="AJ4" s="13"/>
      <c r="AK4" s="13"/>
    </row>
    <row r="5" spans="1:37" ht="13.5" customHeight="1" x14ac:dyDescent="0.2">
      <c r="A5" s="13"/>
      <c r="B5" s="13"/>
      <c r="C5" s="13"/>
      <c r="D5" s="13"/>
      <c r="E5" s="13"/>
      <c r="F5" s="13"/>
      <c r="G5" s="13"/>
      <c r="H5" s="13"/>
      <c r="I5" s="13"/>
      <c r="J5" s="13"/>
      <c r="K5" s="13"/>
      <c r="L5" s="13"/>
      <c r="M5" s="13"/>
      <c r="N5" s="13"/>
      <c r="O5" s="13"/>
      <c r="P5" s="13"/>
      <c r="Q5" s="13"/>
      <c r="R5" s="13"/>
      <c r="S5" s="13"/>
      <c r="T5" s="13"/>
      <c r="U5" s="13"/>
      <c r="V5" s="13"/>
      <c r="W5" s="13"/>
      <c r="X5" s="13"/>
      <c r="Y5" s="13"/>
      <c r="Z5" s="13"/>
      <c r="AA5" s="13"/>
      <c r="AB5" s="13"/>
      <c r="AC5" s="13"/>
      <c r="AD5" s="13"/>
      <c r="AE5" s="13"/>
      <c r="AF5" s="13"/>
      <c r="AG5" s="13"/>
      <c r="AH5" s="13"/>
      <c r="AI5" s="13"/>
      <c r="AJ5" s="13"/>
      <c r="AK5" s="13"/>
    </row>
    <row r="6" spans="1:37" ht="13.5" customHeight="1" x14ac:dyDescent="0.2">
      <c r="A6" s="13"/>
      <c r="B6" s="13"/>
      <c r="C6" s="13"/>
      <c r="D6" s="13"/>
      <c r="E6" s="13"/>
      <c r="F6" s="13"/>
      <c r="G6" s="13"/>
      <c r="H6" s="13"/>
      <c r="I6" s="13"/>
      <c r="J6" s="13"/>
      <c r="K6" s="13"/>
      <c r="L6" s="13"/>
      <c r="M6" s="13"/>
      <c r="N6" s="13"/>
      <c r="O6" s="13"/>
      <c r="P6" s="13"/>
      <c r="Q6" s="13"/>
      <c r="R6" s="13"/>
      <c r="S6" s="13"/>
      <c r="T6" s="13"/>
      <c r="U6" s="13"/>
      <c r="V6" s="13"/>
      <c r="W6" s="13"/>
      <c r="X6" s="13"/>
      <c r="Y6" s="13"/>
      <c r="Z6" s="13"/>
      <c r="AA6" s="13"/>
      <c r="AB6" s="13"/>
      <c r="AC6" s="13"/>
      <c r="AD6" s="13"/>
      <c r="AE6" s="13"/>
      <c r="AF6" s="13"/>
      <c r="AG6" s="13"/>
      <c r="AH6" s="13"/>
      <c r="AI6" s="13"/>
      <c r="AJ6" s="13"/>
      <c r="AK6" s="13"/>
    </row>
    <row r="7" spans="1:37" ht="13.5" customHeight="1" x14ac:dyDescent="0.2">
      <c r="A7" s="17"/>
      <c r="B7" s="18" t="s">
        <v>1175</v>
      </c>
      <c r="C7" s="18" t="s">
        <v>1175</v>
      </c>
      <c r="D7" s="18" t="s">
        <v>1175</v>
      </c>
      <c r="E7" s="18" t="s">
        <v>1175</v>
      </c>
      <c r="F7" s="18" t="s">
        <v>1175</v>
      </c>
      <c r="G7" s="18" t="s">
        <v>1175</v>
      </c>
      <c r="H7" s="18" t="s">
        <v>1175</v>
      </c>
      <c r="I7" s="18" t="s">
        <v>1175</v>
      </c>
      <c r="J7" s="19" t="s">
        <v>1176</v>
      </c>
      <c r="K7" s="19" t="s">
        <v>1176</v>
      </c>
      <c r="L7" s="19" t="s">
        <v>1176</v>
      </c>
      <c r="M7" s="19" t="s">
        <v>1176</v>
      </c>
      <c r="N7" s="19" t="s">
        <v>1176</v>
      </c>
      <c r="O7" s="19" t="s">
        <v>1176</v>
      </c>
      <c r="P7" s="13"/>
      <c r="Q7" s="13"/>
      <c r="R7" s="13"/>
      <c r="S7" s="13"/>
      <c r="T7" s="13"/>
      <c r="U7" s="20" t="s">
        <v>1177</v>
      </c>
      <c r="V7" s="20" t="s">
        <v>1177</v>
      </c>
      <c r="W7" s="20" t="s">
        <v>1177</v>
      </c>
      <c r="X7" s="20" t="s">
        <v>1177</v>
      </c>
      <c r="Y7" s="20" t="s">
        <v>1177</v>
      </c>
      <c r="Z7" s="20" t="s">
        <v>1177</v>
      </c>
      <c r="AA7" s="20" t="s">
        <v>1177</v>
      </c>
      <c r="AB7" s="20" t="s">
        <v>1177</v>
      </c>
      <c r="AC7" s="20" t="s">
        <v>1177</v>
      </c>
      <c r="AD7" s="20" t="s">
        <v>1177</v>
      </c>
      <c r="AE7" s="20" t="s">
        <v>1177</v>
      </c>
      <c r="AF7" s="20" t="s">
        <v>1177</v>
      </c>
      <c r="AG7" s="20" t="s">
        <v>1177</v>
      </c>
      <c r="AH7" s="20" t="s">
        <v>1177</v>
      </c>
      <c r="AI7" s="13"/>
      <c r="AJ7" s="21" t="s">
        <v>1178</v>
      </c>
      <c r="AK7" s="13"/>
    </row>
    <row r="8" spans="1:37" ht="13.5" customHeight="1" x14ac:dyDescent="0.2">
      <c r="A8" s="17" t="s">
        <v>1179</v>
      </c>
      <c r="B8" s="22" t="s">
        <v>1180</v>
      </c>
      <c r="C8" s="22" t="s">
        <v>1181</v>
      </c>
      <c r="D8" s="22" t="s">
        <v>1182</v>
      </c>
      <c r="E8" s="22" t="s">
        <v>1183</v>
      </c>
      <c r="F8" s="22" t="s">
        <v>1184</v>
      </c>
      <c r="G8" s="22" t="s">
        <v>1185</v>
      </c>
      <c r="H8" s="22" t="s">
        <v>1186</v>
      </c>
      <c r="I8" s="22" t="s">
        <v>1187</v>
      </c>
      <c r="J8" s="22" t="s">
        <v>1188</v>
      </c>
      <c r="K8" s="22" t="s">
        <v>1189</v>
      </c>
      <c r="L8" s="22" t="s">
        <v>1190</v>
      </c>
      <c r="M8" s="22" t="s">
        <v>1191</v>
      </c>
      <c r="N8" s="18">
        <v>2026</v>
      </c>
      <c r="O8" s="18" t="s">
        <v>1192</v>
      </c>
      <c r="P8" s="13"/>
      <c r="Q8" s="13"/>
      <c r="R8" s="13"/>
      <c r="S8" s="13"/>
      <c r="T8" s="13"/>
      <c r="U8" s="23" t="s">
        <v>1180</v>
      </c>
      <c r="V8" s="23" t="s">
        <v>1181</v>
      </c>
      <c r="W8" s="23" t="s">
        <v>1182</v>
      </c>
      <c r="X8" s="23" t="s">
        <v>1183</v>
      </c>
      <c r="Y8" s="23" t="s">
        <v>1184</v>
      </c>
      <c r="Z8" s="23" t="s">
        <v>1185</v>
      </c>
      <c r="AA8" s="23" t="s">
        <v>1186</v>
      </c>
      <c r="AB8" s="23" t="s">
        <v>1187</v>
      </c>
      <c r="AC8" s="23" t="s">
        <v>1188</v>
      </c>
      <c r="AD8" s="23" t="s">
        <v>1189</v>
      </c>
      <c r="AE8" s="23" t="s">
        <v>1190</v>
      </c>
      <c r="AF8" s="23" t="s">
        <v>1191</v>
      </c>
      <c r="AG8" s="23" t="s">
        <v>1193</v>
      </c>
      <c r="AH8" s="20" t="s">
        <v>1192</v>
      </c>
      <c r="AI8" s="13"/>
      <c r="AJ8" s="24" t="s">
        <v>1194</v>
      </c>
      <c r="AK8" s="13"/>
    </row>
    <row r="9" spans="1:37" ht="13.5" customHeight="1" x14ac:dyDescent="0.2">
      <c r="A9" s="25" t="s">
        <v>1195</v>
      </c>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3"/>
      <c r="AI9" s="13"/>
      <c r="AJ9" s="13"/>
      <c r="AK9" s="13"/>
    </row>
    <row r="10" spans="1:37" ht="13.5" customHeight="1" x14ac:dyDescent="0.2">
      <c r="A10" s="26" t="s">
        <v>1196</v>
      </c>
      <c r="B10" s="16"/>
      <c r="C10" s="16"/>
      <c r="D10" s="16"/>
      <c r="E10" s="16"/>
      <c r="F10" s="16"/>
      <c r="G10" s="16"/>
      <c r="H10" s="16"/>
      <c r="I10" s="16"/>
      <c r="J10" s="16"/>
      <c r="K10" s="16"/>
      <c r="L10" s="16"/>
      <c r="M10" s="16"/>
      <c r="N10" s="16"/>
      <c r="O10" s="16"/>
      <c r="P10" s="16"/>
      <c r="Q10" s="16"/>
      <c r="R10" s="16"/>
      <c r="S10" s="16"/>
      <c r="T10" s="16"/>
      <c r="U10" s="16"/>
      <c r="V10" s="16"/>
      <c r="W10" s="16"/>
      <c r="X10" s="16"/>
      <c r="Y10" s="16"/>
      <c r="Z10" s="16"/>
      <c r="AA10" s="16"/>
      <c r="AB10" s="16"/>
      <c r="AC10" s="16"/>
      <c r="AD10" s="16"/>
      <c r="AE10" s="16"/>
      <c r="AF10" s="16"/>
      <c r="AG10" s="16"/>
      <c r="AH10" s="13"/>
      <c r="AI10" s="13"/>
      <c r="AJ10" s="13"/>
      <c r="AK10" s="13"/>
    </row>
    <row r="11" spans="1:37" ht="13.5" customHeight="1" x14ac:dyDescent="0.2">
      <c r="A11" s="26" t="s">
        <v>1197</v>
      </c>
      <c r="B11" s="16"/>
      <c r="C11" s="16"/>
      <c r="D11" s="16"/>
      <c r="E11" s="16"/>
      <c r="F11" s="16"/>
      <c r="G11" s="16"/>
      <c r="H11" s="16"/>
      <c r="I11" s="16"/>
      <c r="J11" s="16"/>
      <c r="K11" s="16"/>
      <c r="L11" s="16"/>
      <c r="M11" s="16"/>
      <c r="N11" s="16"/>
      <c r="O11" s="16"/>
      <c r="P11" s="16"/>
      <c r="Q11" s="16"/>
      <c r="R11" s="16"/>
      <c r="S11" s="16"/>
      <c r="T11" s="16"/>
      <c r="U11" s="16"/>
      <c r="V11" s="16"/>
      <c r="W11" s="16"/>
      <c r="X11" s="16"/>
      <c r="Y11" s="16"/>
      <c r="Z11" s="16"/>
      <c r="AA11" s="16"/>
      <c r="AB11" s="16"/>
      <c r="AC11" s="16"/>
      <c r="AD11" s="16"/>
      <c r="AE11" s="16"/>
      <c r="AF11" s="16"/>
      <c r="AG11" s="16"/>
      <c r="AH11" s="13"/>
      <c r="AI11" s="13"/>
      <c r="AJ11" s="13"/>
      <c r="AK11" s="13"/>
    </row>
    <row r="12" spans="1:37" ht="13.5" customHeight="1" x14ac:dyDescent="0.2">
      <c r="A12" s="27" t="s">
        <v>1198</v>
      </c>
      <c r="B12" s="16">
        <f>SUM(FO!B12,PO!B12,CO!B12,FE!B12,PE!B12)</f>
        <v>534716.78</v>
      </c>
      <c r="C12" s="16">
        <f>SUM(FO!C12,PO!C12,CO!C12,FE!C12,PE!C12)</f>
        <v>494949.28</v>
      </c>
      <c r="D12" s="16">
        <f>SUM(FO!D12,PO!D12,CO!D12,FE!D12,PE!D12)</f>
        <v>468603.55</v>
      </c>
      <c r="E12" s="16">
        <f>SUM(FO!E12,PO!E12,CO!E12,FE!E12,PE!E12)</f>
        <v>481426.2</v>
      </c>
      <c r="F12" s="16">
        <f>SUM(FO!F12,PO!F12,CO!F12,FE!F12,PE!F12)</f>
        <v>501668.11</v>
      </c>
      <c r="G12" s="16">
        <f>SUM(FO!G12,PO!G12,CO!G12,FE!G12,PE!G12)</f>
        <v>473687.43</v>
      </c>
      <c r="H12" s="16">
        <f>SUM(FO!H12,PO!H12,CO!H12,FE!H12,PE!H12)</f>
        <v>454042.16</v>
      </c>
      <c r="I12" s="16">
        <f>SUM(FO!I12,PO!I12,CO!I12,FE!I12,PE!I12)</f>
        <v>467055.56</v>
      </c>
      <c r="J12" s="16">
        <f>SUM(FO!J12,PO!J12,CO!J12,FE!J12,PE!J12)</f>
        <v>531107.33333333302</v>
      </c>
      <c r="K12" s="16">
        <f>SUM(FO!K12,PO!K12,CO!K12,FE!K12,PE!K12)</f>
        <v>626940.66666666698</v>
      </c>
      <c r="L12" s="16">
        <f>SUM(FO!L12,PO!L12,CO!L12,FE!L12,PE!L12)</f>
        <v>651940.66666666698</v>
      </c>
      <c r="M12" s="16">
        <f>SUM(FO!M12,PO!M12,CO!M12,FE!M12,PE!M12)</f>
        <v>676940.66666666698</v>
      </c>
      <c r="N12" s="16">
        <f>SUM(B12:M12)</f>
        <v>6363078.4033333343</v>
      </c>
      <c r="O12" s="28">
        <f>IFERROR(N12/N$16,"")</f>
        <v>0.85710266984156025</v>
      </c>
      <c r="P12" s="16"/>
      <c r="Q12" s="16"/>
      <c r="R12" s="16"/>
      <c r="S12" s="29"/>
      <c r="T12" s="16"/>
      <c r="U12" s="16">
        <f>SUM(FO!U12,PO!U12,CO!U12,FE!U12,PE!U12)</f>
        <v>783428.41666666698</v>
      </c>
      <c r="V12" s="16">
        <f>SUM(FO!V12,PO!V12,CO!V12,FE!V12,PE!V12)</f>
        <v>821920.5</v>
      </c>
      <c r="W12" s="16">
        <f>SUM(FO!W12,PO!W12,CO!W12,FE!W12,PE!W12)</f>
        <v>807745.91666666698</v>
      </c>
      <c r="X12" s="16">
        <f>SUM(FO!X12,PO!X12,CO!X12,FE!X12,PE!X12)</f>
        <v>907121.875</v>
      </c>
      <c r="Y12" s="16">
        <f>SUM(FO!Y12,PO!Y12,CO!Y12,FE!Y12,PE!Y12)</f>
        <v>997375.83333333395</v>
      </c>
      <c r="Z12" s="16">
        <f>SUM(FO!Z12,PO!Z12,CO!Z12,FE!Z12,PE!Z12)</f>
        <v>1116046.45833333</v>
      </c>
      <c r="AA12" s="16">
        <f>SUM(FO!AA12,PO!AA12,CO!AA12,FE!AA12,PE!AA12)</f>
        <v>1231592.08333333</v>
      </c>
      <c r="AB12" s="16">
        <f>SUM(FO!AB12,PO!AB12,CO!AB12,FE!AB12,PE!AB12)</f>
        <v>1379626.04166667</v>
      </c>
      <c r="AC12" s="16">
        <f>SUM(FO!AC12,PO!AC12,CO!AC12,FE!AC12,PE!AC12)</f>
        <v>1561856.66666667</v>
      </c>
      <c r="AD12" s="16">
        <f>SUM(FO!AD12,PO!AD12,CO!AD12,FE!AD12,PE!AD12)</f>
        <v>1751627.29166667</v>
      </c>
      <c r="AE12" s="16">
        <f>SUM(FO!AE12,PO!AE12,CO!AE12,FE!AE12,PE!AE12)</f>
        <v>1975163.25</v>
      </c>
      <c r="AF12" s="16">
        <f>SUM(FO!AF12,PO!AF12,CO!AF12,FE!AF12,PE!AF12)</f>
        <v>2230141.2083333302</v>
      </c>
      <c r="AG12" s="16">
        <f>SUM(U12:AF12)</f>
        <v>15563645.541666668</v>
      </c>
      <c r="AH12" s="28">
        <f>IFERROR(AG12/AG$16,"")</f>
        <v>1</v>
      </c>
      <c r="AI12" s="13"/>
      <c r="AJ12" s="16">
        <f>AG12-N12</f>
        <v>9200567.1383333337</v>
      </c>
      <c r="AK12" s="13"/>
    </row>
    <row r="13" spans="1:37" ht="13.5" customHeight="1" x14ac:dyDescent="0.2">
      <c r="A13" s="27" t="s">
        <v>1199</v>
      </c>
      <c r="B13" s="16">
        <f>SUM(FO!B13,PO!B13,CO!B13,FE!B13,PE!B13)</f>
        <v>8277.7800000000007</v>
      </c>
      <c r="C13" s="16">
        <f>SUM(FO!C13,PO!C13,CO!C13,FE!C13,PE!C13)</f>
        <v>8277.7800000000007</v>
      </c>
      <c r="D13" s="16">
        <f>SUM(FO!D13,PO!D13,CO!D13,FE!D13,PE!D13)</f>
        <v>18277.78</v>
      </c>
      <c r="E13" s="16">
        <f>SUM(FO!E13,PO!E13,CO!E13,FE!E13,PE!E13)</f>
        <v>18277.78</v>
      </c>
      <c r="F13" s="16">
        <f>SUM(FO!F13,PO!F13,CO!F13,FE!F13,PE!F13)</f>
        <v>18277.78</v>
      </c>
      <c r="G13" s="16">
        <f>SUM(FO!G13,PO!G13,CO!G13,FE!G13,PE!G13)</f>
        <v>6055.57</v>
      </c>
      <c r="H13" s="16">
        <f>SUM(FO!H13,PO!H13,CO!H13,FE!H13,PE!H13)</f>
        <v>2166.67</v>
      </c>
      <c r="I13" s="16">
        <f>SUM(FO!I13,PO!I13,CO!I13,FE!I13,PE!I13)</f>
        <v>4250</v>
      </c>
      <c r="J13" s="16">
        <f>SUM(FO!J13,PO!J13,CO!J13,FE!J13,PE!J13)</f>
        <v>500</v>
      </c>
      <c r="K13" s="16">
        <f>SUM(FO!K13,PO!K13,CO!K13,FE!K13,PE!K13)</f>
        <v>500</v>
      </c>
      <c r="L13" s="16">
        <f>SUM(FO!L13,PO!L13,CO!L13,FE!L13,PE!L13)</f>
        <v>500</v>
      </c>
      <c r="M13" s="16">
        <f>SUM(FO!M13,PO!M13,CO!M13,FE!M13,PE!M13)</f>
        <v>500</v>
      </c>
      <c r="N13" s="16">
        <f>SUM(B13:M13)</f>
        <v>85861.14</v>
      </c>
      <c r="O13" s="28">
        <f>IFERROR(N13/N$16,"")</f>
        <v>1.1565441703671056E-2</v>
      </c>
      <c r="P13" s="16"/>
      <c r="Q13" s="16"/>
      <c r="R13" s="16"/>
      <c r="S13" s="16"/>
      <c r="T13" s="16"/>
      <c r="U13" s="16">
        <f>SUM(FO!U13,PO!U13,CO!U13,FE!U13,PE!U13)</f>
        <v>0</v>
      </c>
      <c r="V13" s="16">
        <f>SUM(FO!V13,PO!V13,CO!V13,FE!V13,PE!V13)</f>
        <v>0</v>
      </c>
      <c r="W13" s="16">
        <f>SUM(FO!W13,PO!W13,CO!W13,FE!W13,PE!W13)</f>
        <v>0</v>
      </c>
      <c r="X13" s="16">
        <f>SUM(FO!X13,PO!X13,CO!X13,FE!X13,PE!X13)</f>
        <v>0</v>
      </c>
      <c r="Y13" s="16">
        <f>SUM(FO!Y13,PO!Y13,CO!Y13,FE!Y13,PE!Y13)</f>
        <v>0</v>
      </c>
      <c r="Z13" s="16">
        <f>SUM(FO!Z13,PO!Z13,CO!Z13,FE!Z13,PE!Z13)</f>
        <v>0</v>
      </c>
      <c r="AA13" s="16">
        <f>SUM(FO!AA13,PO!AA13,CO!AA13,FE!AA13,PE!AA13)</f>
        <v>0</v>
      </c>
      <c r="AB13" s="16">
        <f>SUM(FO!AB13,PO!AB13,CO!AB13,FE!AB13,PE!AB13)</f>
        <v>0</v>
      </c>
      <c r="AC13" s="16">
        <f>SUM(FO!AC13,PO!AC13,CO!AC13,FE!AC13,PE!AC13)</f>
        <v>0</v>
      </c>
      <c r="AD13" s="16">
        <f>SUM(FO!AD13,PO!AD13,CO!AD13,FE!AD13,PE!AD13)</f>
        <v>0</v>
      </c>
      <c r="AE13" s="16">
        <f>SUM(FO!AE13,PO!AE13,CO!AE13,FE!AE13,PE!AE13)</f>
        <v>0</v>
      </c>
      <c r="AF13" s="16">
        <f>SUM(FO!AF13,PO!AF13,CO!AF13,FE!AF13,PE!AF13)</f>
        <v>0</v>
      </c>
      <c r="AG13" s="16">
        <f>SUM(U13:AF13)</f>
        <v>0</v>
      </c>
      <c r="AH13" s="28">
        <f>IFERROR(AG13/AG$16,"")</f>
        <v>0</v>
      </c>
      <c r="AI13" s="13"/>
      <c r="AJ13" s="16">
        <f>AG13-N13</f>
        <v>-85861.14</v>
      </c>
      <c r="AK13" s="16"/>
    </row>
    <row r="14" spans="1:37" ht="13.5" customHeight="1" x14ac:dyDescent="0.2">
      <c r="A14" s="30" t="s">
        <v>1200</v>
      </c>
      <c r="B14" s="31">
        <f t="shared" ref="B14:M14" si="0">SUM(B12:B13)</f>
        <v>542994.56000000006</v>
      </c>
      <c r="C14" s="31">
        <f t="shared" si="0"/>
        <v>503227.06000000006</v>
      </c>
      <c r="D14" s="31">
        <f t="shared" si="0"/>
        <v>486881.32999999996</v>
      </c>
      <c r="E14" s="31">
        <f t="shared" si="0"/>
        <v>499703.98</v>
      </c>
      <c r="F14" s="31">
        <f t="shared" si="0"/>
        <v>519945.89</v>
      </c>
      <c r="G14" s="31">
        <f t="shared" si="0"/>
        <v>479743</v>
      </c>
      <c r="H14" s="31">
        <f t="shared" si="0"/>
        <v>456208.82999999996</v>
      </c>
      <c r="I14" s="31">
        <f t="shared" si="0"/>
        <v>471305.56</v>
      </c>
      <c r="J14" s="31">
        <f t="shared" si="0"/>
        <v>531607.33333333302</v>
      </c>
      <c r="K14" s="31">
        <f t="shared" si="0"/>
        <v>627440.66666666698</v>
      </c>
      <c r="L14" s="31">
        <f t="shared" si="0"/>
        <v>652440.66666666698</v>
      </c>
      <c r="M14" s="31">
        <f t="shared" si="0"/>
        <v>677440.66666666698</v>
      </c>
      <c r="N14" s="31">
        <f>SUM(B14:M14)</f>
        <v>6448939.5433333339</v>
      </c>
      <c r="O14" s="32">
        <f>SUM(O12:O13)</f>
        <v>0.86866811154523127</v>
      </c>
      <c r="P14" s="16"/>
      <c r="Q14" s="16"/>
      <c r="R14" s="16"/>
      <c r="S14" s="16"/>
      <c r="T14" s="16"/>
      <c r="U14" s="31">
        <f t="shared" ref="U14:AF14" si="1">SUM(U12:U13)</f>
        <v>783428.41666666698</v>
      </c>
      <c r="V14" s="31">
        <f t="shared" si="1"/>
        <v>821920.5</v>
      </c>
      <c r="W14" s="31">
        <f t="shared" si="1"/>
        <v>807745.91666666698</v>
      </c>
      <c r="X14" s="31">
        <f t="shared" si="1"/>
        <v>907121.875</v>
      </c>
      <c r="Y14" s="31">
        <f t="shared" si="1"/>
        <v>997375.83333333395</v>
      </c>
      <c r="Z14" s="31">
        <f t="shared" si="1"/>
        <v>1116046.45833333</v>
      </c>
      <c r="AA14" s="31">
        <f t="shared" si="1"/>
        <v>1231592.08333333</v>
      </c>
      <c r="AB14" s="31">
        <f t="shared" si="1"/>
        <v>1379626.04166667</v>
      </c>
      <c r="AC14" s="31">
        <f t="shared" si="1"/>
        <v>1561856.66666667</v>
      </c>
      <c r="AD14" s="31">
        <f t="shared" si="1"/>
        <v>1751627.29166667</v>
      </c>
      <c r="AE14" s="31">
        <f t="shared" si="1"/>
        <v>1975163.25</v>
      </c>
      <c r="AF14" s="31">
        <f t="shared" si="1"/>
        <v>2230141.2083333302</v>
      </c>
      <c r="AG14" s="31">
        <f>SUM(U14:AF14)</f>
        <v>15563645.541666668</v>
      </c>
      <c r="AH14" s="32">
        <f>SUM(AH12:AH13)</f>
        <v>1</v>
      </c>
      <c r="AI14" s="13"/>
      <c r="AJ14" s="31">
        <f>AG14-N14</f>
        <v>9114705.9983333349</v>
      </c>
      <c r="AK14" s="13"/>
    </row>
    <row r="15" spans="1:37" ht="13.5" customHeight="1" x14ac:dyDescent="0.2">
      <c r="A15" s="27" t="s">
        <v>1201</v>
      </c>
      <c r="B15" s="16">
        <f>SUM(FO!B15,PO!B15,CO!B15,FE!B15,PE!B15)</f>
        <v>0</v>
      </c>
      <c r="C15" s="16">
        <f>SUM(FO!C15,PO!C15,CO!C15,FE!C15,PE!C15)</f>
        <v>0</v>
      </c>
      <c r="D15" s="16">
        <f>SUM(FO!D15,PO!D15,CO!D15,FE!D15,PE!D15)</f>
        <v>60000</v>
      </c>
      <c r="E15" s="16">
        <f>SUM(FO!E15,PO!E15,CO!E15,FE!E15,PE!E15)</f>
        <v>250000</v>
      </c>
      <c r="F15" s="16">
        <f>SUM(FO!F15,PO!F15,CO!F15,FE!F15,PE!F15)</f>
        <v>0</v>
      </c>
      <c r="G15" s="16">
        <f>SUM(FO!G15,PO!G15,CO!G15,FE!G15,PE!G15)</f>
        <v>0</v>
      </c>
      <c r="H15" s="16">
        <f>SUM(FO!H15,PO!H15,CO!H15,FE!H15,PE!H15)</f>
        <v>185000</v>
      </c>
      <c r="I15" s="16">
        <f>SUM(FO!I15,PO!I15,CO!I15,FE!I15,PE!I15)</f>
        <v>0</v>
      </c>
      <c r="J15" s="16">
        <f>SUM(FO!J15,PO!J15,CO!J15,FE!J15,PE!J15)</f>
        <v>120000</v>
      </c>
      <c r="K15" s="16">
        <f>SUM(FO!K15,PO!K15,CO!K15,FE!K15,PE!K15)</f>
        <v>120000</v>
      </c>
      <c r="L15" s="16">
        <f>SUM(FO!L15,PO!L15,CO!L15,FE!L15,PE!L15)</f>
        <v>120000</v>
      </c>
      <c r="M15" s="16">
        <f>SUM(FO!M15,PO!M15,CO!M15,FE!M15,PE!M15)</f>
        <v>120000</v>
      </c>
      <c r="N15" s="16">
        <f>SUM(B15:M15)</f>
        <v>975000</v>
      </c>
      <c r="O15" s="28">
        <f>IFERROR(N15/N$16,"")</f>
        <v>0.1313318884547687</v>
      </c>
      <c r="P15" s="16"/>
      <c r="Q15" s="16"/>
      <c r="R15" s="16"/>
      <c r="S15" s="16"/>
      <c r="T15" s="16"/>
      <c r="U15" s="16">
        <f>SUM(FO!U15,PO!U15,CO!U15,FE!U15,PE!U15)</f>
        <v>0</v>
      </c>
      <c r="V15" s="16">
        <f>SUM(FO!V15,PO!V15,CO!V15,FE!V15,PE!V15)</f>
        <v>0</v>
      </c>
      <c r="W15" s="16">
        <f>SUM(FO!W15,PO!W15,CO!W15,FE!W15,PE!W15)</f>
        <v>0</v>
      </c>
      <c r="X15" s="16">
        <f>SUM(FO!X15,PO!X15,CO!X15,FE!X15,PE!X15)</f>
        <v>0</v>
      </c>
      <c r="Y15" s="16">
        <f>SUM(FO!Y15,PO!Y15,CO!Y15,FE!Y15,PE!Y15)</f>
        <v>0</v>
      </c>
      <c r="Z15" s="16">
        <f>SUM(FO!Z15,PO!Z15,CO!Z15,FE!Z15,PE!Z15)</f>
        <v>0</v>
      </c>
      <c r="AA15" s="16">
        <f>SUM(FO!AA15,PO!AA15,CO!AA15,FE!AA15,PE!AA15)</f>
        <v>0</v>
      </c>
      <c r="AB15" s="16">
        <f>SUM(FO!AB15,PO!AB15,CO!AB15,FE!AB15,PE!AB15)</f>
        <v>0</v>
      </c>
      <c r="AC15" s="16">
        <f>SUM(FO!AC15,PO!AC15,CO!AC15,FE!AC15,PE!AC15)</f>
        <v>0</v>
      </c>
      <c r="AD15" s="16">
        <f>SUM(FO!AD15,PO!AD15,CO!AD15,FE!AD15,PE!AD15)</f>
        <v>0</v>
      </c>
      <c r="AE15" s="16">
        <f>SUM(FO!AE15,PO!AE15,CO!AE15,FE!AE15,PE!AE15)</f>
        <v>0</v>
      </c>
      <c r="AF15" s="16">
        <f>SUM(FO!AF15,PO!AF15,CO!AF15,FE!AF15,PE!AF15)</f>
        <v>0</v>
      </c>
      <c r="AG15" s="16">
        <f>SUM(U15:AF15)</f>
        <v>0</v>
      </c>
      <c r="AH15" s="28">
        <f>IFERROR(AG15/AG$16,"")</f>
        <v>0</v>
      </c>
      <c r="AI15" s="13"/>
      <c r="AJ15" s="16">
        <f>AG15-N15</f>
        <v>-975000</v>
      </c>
      <c r="AK15" s="13"/>
    </row>
    <row r="16" spans="1:37" ht="13.5" customHeight="1" x14ac:dyDescent="0.2">
      <c r="A16" s="33" t="s">
        <v>1202</v>
      </c>
      <c r="B16" s="34">
        <f t="shared" ref="B16:M16" si="2">B14+B15</f>
        <v>542994.56000000006</v>
      </c>
      <c r="C16" s="34">
        <f t="shared" si="2"/>
        <v>503227.06000000006</v>
      </c>
      <c r="D16" s="34">
        <f t="shared" si="2"/>
        <v>546881.32999999996</v>
      </c>
      <c r="E16" s="34">
        <f t="shared" si="2"/>
        <v>749703.98</v>
      </c>
      <c r="F16" s="34">
        <f t="shared" si="2"/>
        <v>519945.89</v>
      </c>
      <c r="G16" s="34">
        <f t="shared" si="2"/>
        <v>479743</v>
      </c>
      <c r="H16" s="34">
        <f t="shared" si="2"/>
        <v>641208.82999999996</v>
      </c>
      <c r="I16" s="34">
        <f t="shared" si="2"/>
        <v>471305.56</v>
      </c>
      <c r="J16" s="34">
        <f t="shared" si="2"/>
        <v>651607.33333333302</v>
      </c>
      <c r="K16" s="34">
        <f t="shared" si="2"/>
        <v>747440.66666666698</v>
      </c>
      <c r="L16" s="34">
        <f t="shared" si="2"/>
        <v>772440.66666666698</v>
      </c>
      <c r="M16" s="34">
        <f t="shared" si="2"/>
        <v>797440.66666666698</v>
      </c>
      <c r="N16" s="34">
        <f>SUM(B16:M16)</f>
        <v>7423939.5433333339</v>
      </c>
      <c r="O16" s="35">
        <f>SUM(O14:O15)</f>
        <v>1</v>
      </c>
      <c r="P16" s="16"/>
      <c r="Q16" s="16"/>
      <c r="R16" s="16"/>
      <c r="S16" s="16"/>
      <c r="T16" s="16"/>
      <c r="U16" s="34">
        <f t="shared" ref="U16:AF16" si="3">U14+U15</f>
        <v>783428.41666666698</v>
      </c>
      <c r="V16" s="34">
        <f t="shared" si="3"/>
        <v>821920.5</v>
      </c>
      <c r="W16" s="34">
        <f t="shared" si="3"/>
        <v>807745.91666666698</v>
      </c>
      <c r="X16" s="34">
        <f t="shared" si="3"/>
        <v>907121.875</v>
      </c>
      <c r="Y16" s="34">
        <f t="shared" si="3"/>
        <v>997375.83333333395</v>
      </c>
      <c r="Z16" s="34">
        <f t="shared" si="3"/>
        <v>1116046.45833333</v>
      </c>
      <c r="AA16" s="34">
        <f t="shared" si="3"/>
        <v>1231592.08333333</v>
      </c>
      <c r="AB16" s="34">
        <f t="shared" si="3"/>
        <v>1379626.04166667</v>
      </c>
      <c r="AC16" s="34">
        <f t="shared" si="3"/>
        <v>1561856.66666667</v>
      </c>
      <c r="AD16" s="34">
        <f t="shared" si="3"/>
        <v>1751627.29166667</v>
      </c>
      <c r="AE16" s="34">
        <f t="shared" si="3"/>
        <v>1975163.25</v>
      </c>
      <c r="AF16" s="34">
        <f t="shared" si="3"/>
        <v>2230141.2083333302</v>
      </c>
      <c r="AG16" s="34">
        <f>SUM(U16:AF16)</f>
        <v>15563645.541666668</v>
      </c>
      <c r="AH16" s="35">
        <f>SUM(AH14:AH15)</f>
        <v>1</v>
      </c>
      <c r="AI16" s="13"/>
      <c r="AJ16" s="34">
        <f>AG16-N16</f>
        <v>8139705.998333334</v>
      </c>
      <c r="AK16" s="13"/>
    </row>
    <row r="17" spans="1:37" ht="13.5" customHeight="1" x14ac:dyDescent="0.2">
      <c r="A17" s="26" t="s">
        <v>1203</v>
      </c>
      <c r="B17" s="16"/>
      <c r="C17" s="16"/>
      <c r="D17" s="16"/>
      <c r="E17" s="16"/>
      <c r="F17" s="16"/>
      <c r="G17" s="16"/>
      <c r="H17" s="16"/>
      <c r="I17" s="16"/>
      <c r="J17" s="16"/>
      <c r="K17" s="16"/>
      <c r="L17" s="16"/>
      <c r="M17" s="16"/>
      <c r="N17" s="16"/>
      <c r="O17" s="28"/>
      <c r="P17" s="16"/>
      <c r="Q17" s="16"/>
      <c r="R17" s="16"/>
      <c r="S17" s="16"/>
      <c r="T17" s="16"/>
      <c r="U17" s="16"/>
      <c r="V17" s="16"/>
      <c r="W17" s="16"/>
      <c r="X17" s="16"/>
      <c r="Y17" s="16"/>
      <c r="Z17" s="16"/>
      <c r="AA17" s="16"/>
      <c r="AB17" s="16"/>
      <c r="AC17" s="16"/>
      <c r="AD17" s="16"/>
      <c r="AE17" s="16"/>
      <c r="AF17" s="16"/>
      <c r="AG17" s="16"/>
      <c r="AH17" s="28"/>
      <c r="AI17" s="13"/>
      <c r="AJ17" s="16"/>
      <c r="AK17" s="13"/>
    </row>
    <row r="18" spans="1:37" ht="13.5" customHeight="1" x14ac:dyDescent="0.2">
      <c r="A18" s="26" t="s">
        <v>1204</v>
      </c>
      <c r="B18" s="16"/>
      <c r="C18" s="16"/>
      <c r="D18" s="16"/>
      <c r="E18" s="16"/>
      <c r="F18" s="16"/>
      <c r="G18" s="16"/>
      <c r="H18" s="16"/>
      <c r="I18" s="16"/>
      <c r="J18" s="16"/>
      <c r="K18" s="16"/>
      <c r="L18" s="16"/>
      <c r="M18" s="16"/>
      <c r="N18" s="16"/>
      <c r="O18" s="28"/>
      <c r="P18" s="16"/>
      <c r="Q18" s="16"/>
      <c r="R18" s="16"/>
      <c r="S18" s="16"/>
      <c r="T18" s="16"/>
      <c r="U18" s="16"/>
      <c r="V18" s="16"/>
      <c r="W18" s="16"/>
      <c r="X18" s="16"/>
      <c r="Y18" s="16"/>
      <c r="Z18" s="16"/>
      <c r="AA18" s="16"/>
      <c r="AB18" s="16"/>
      <c r="AC18" s="16"/>
      <c r="AD18" s="16"/>
      <c r="AE18" s="16"/>
      <c r="AF18" s="16"/>
      <c r="AG18" s="16"/>
      <c r="AH18" s="28"/>
      <c r="AI18" s="13"/>
      <c r="AJ18" s="16"/>
      <c r="AK18" s="13"/>
    </row>
    <row r="19" spans="1:37" ht="13.5" customHeight="1" x14ac:dyDescent="0.2">
      <c r="A19" s="27" t="s">
        <v>1205</v>
      </c>
      <c r="B19" s="16">
        <f>SUM(FO!B19,PO!B19,CO!B19,FE!B19,PE!B19)</f>
        <v>141122.35</v>
      </c>
      <c r="C19" s="16">
        <f>SUM(FO!C19,PO!C19,CO!C19,FE!C19,PE!C19)</f>
        <v>122211.9</v>
      </c>
      <c r="D19" s="16">
        <f>SUM(FO!D19,PO!D19,CO!D19,FE!D19,PE!D19)</f>
        <v>126630.2</v>
      </c>
      <c r="E19" s="16">
        <f>SUM(FO!E19,PO!E19,CO!E19,FE!E19,PE!E19)</f>
        <v>128215.48</v>
      </c>
      <c r="F19" s="16">
        <f>SUM(FO!F19,PO!F19,CO!F19,FE!F19,PE!F19)</f>
        <v>133968.64000000001</v>
      </c>
      <c r="G19" s="16">
        <f>SUM(FO!G19,PO!G19,CO!G19,FE!G19,PE!G19)</f>
        <v>133968.64000000001</v>
      </c>
      <c r="H19" s="16">
        <f>SUM(FO!H19,PO!H19,CO!H19,FE!H19,PE!H19)</f>
        <v>127510</v>
      </c>
      <c r="I19" s="16">
        <f>SUM(FO!I19,PO!I19,CO!I19,FE!I19,PE!I19)</f>
        <v>127510</v>
      </c>
      <c r="J19" s="16">
        <f>SUM(FO!J19,PO!J19,CO!J19,FE!J19,PE!J19)</f>
        <v>112797.85</v>
      </c>
      <c r="K19" s="16">
        <f>SUM(FO!K19,PO!K19,CO!K19,FE!K19,PE!K19)</f>
        <v>112797.85</v>
      </c>
      <c r="L19" s="16">
        <f>SUM(FO!L19,PO!L19,CO!L19,FE!L19,PE!L19)</f>
        <v>112797.85</v>
      </c>
      <c r="M19" s="16">
        <f>SUM(FO!M19,PO!M19,CO!M19,FE!M19,PE!M19)</f>
        <v>112797.85</v>
      </c>
      <c r="N19" s="16">
        <f>SUM(B19:M19)</f>
        <v>1492328.6100000003</v>
      </c>
      <c r="O19" s="28">
        <f>IFERROR(N19/N$16,"")</f>
        <v>0.20101572773987703</v>
      </c>
      <c r="P19" s="16"/>
      <c r="Q19" s="16"/>
      <c r="R19" s="16"/>
      <c r="S19" s="16"/>
      <c r="T19" s="16"/>
      <c r="U19" s="16">
        <f>SUM(FO!U19,PO!U19,CO!U19,FE!U19,PE!U19)</f>
        <v>112797.85</v>
      </c>
      <c r="V19" s="16">
        <f>SUM(FO!V19,PO!V19,CO!V19,FE!V19,PE!V19)</f>
        <v>112797.85</v>
      </c>
      <c r="W19" s="16">
        <f>SUM(FO!W19,PO!W19,CO!W19,FE!W19,PE!W19)</f>
        <v>112797.85</v>
      </c>
      <c r="X19" s="16">
        <f>SUM(FO!X19,PO!X19,CO!X19,FE!X19,PE!X19)</f>
        <v>112797.85</v>
      </c>
      <c r="Y19" s="16">
        <f>SUM(FO!Y19,PO!Y19,CO!Y19,FE!Y19,PE!Y19)</f>
        <v>112797.85</v>
      </c>
      <c r="Z19" s="16">
        <f>SUM(FO!Z19,PO!Z19,CO!Z19,FE!Z19,PE!Z19)</f>
        <v>112797.85</v>
      </c>
      <c r="AA19" s="16">
        <f>SUM(FO!AA19,PO!AA19,CO!AA19,FE!AA19,PE!AA19)</f>
        <v>112797.85</v>
      </c>
      <c r="AB19" s="16">
        <f>SUM(FO!AB19,PO!AB19,CO!AB19,FE!AB19,PE!AB19)</f>
        <v>112797.85</v>
      </c>
      <c r="AC19" s="16">
        <f>SUM(FO!AC19,PO!AC19,CO!AC19,FE!AC19,PE!AC19)</f>
        <v>112797.85</v>
      </c>
      <c r="AD19" s="16">
        <f>SUM(FO!AD19,PO!AD19,CO!AD19,FE!AD19,PE!AD19)</f>
        <v>112797.85</v>
      </c>
      <c r="AE19" s="16">
        <f>SUM(FO!AE19,PO!AE19,CO!AE19,FE!AE19,PE!AE19)</f>
        <v>112797.85</v>
      </c>
      <c r="AF19" s="16">
        <f>SUM(FO!AF19,PO!AF19,CO!AF19,FE!AF19,PE!AF19)</f>
        <v>112797.85</v>
      </c>
      <c r="AG19" s="16">
        <f>SUM(U19:AF19)</f>
        <v>1353574.2000000002</v>
      </c>
      <c r="AH19" s="28">
        <f>IFERROR(AG19/AG$16,"")</f>
        <v>8.6970253619323284E-2</v>
      </c>
      <c r="AI19" s="13"/>
      <c r="AJ19" s="16">
        <f>N19-AG19</f>
        <v>138754.41000000015</v>
      </c>
      <c r="AK19" s="13"/>
    </row>
    <row r="20" spans="1:37" ht="13.5" customHeight="1" x14ac:dyDescent="0.2">
      <c r="A20" s="27" t="s">
        <v>1206</v>
      </c>
      <c r="B20" s="16">
        <f>SUM(FO!B20,PO!B20,CO!B20,FE!B20,PE!B20)</f>
        <v>0</v>
      </c>
      <c r="C20" s="16">
        <f>SUM(FO!C20,PO!C20,CO!C20,FE!C20,PE!C20)</f>
        <v>0</v>
      </c>
      <c r="D20" s="16">
        <f>SUM(FO!D20,PO!D20,CO!D20,FE!D20,PE!D20)</f>
        <v>1677.96</v>
      </c>
      <c r="E20" s="16">
        <f>SUM(FO!E20,PO!E20,CO!E20,FE!E20,PE!E20)</f>
        <v>3263.24</v>
      </c>
      <c r="F20" s="16">
        <f>SUM(FO!F20,PO!F20,CO!F20,FE!F20,PE!F20)</f>
        <v>3263.24</v>
      </c>
      <c r="G20" s="16">
        <f>SUM(FO!G20,PO!G20,CO!G20,FE!G20,PE!G20)</f>
        <v>11653.04</v>
      </c>
      <c r="H20" s="16">
        <f>SUM(FO!H20,PO!H20,CO!H20,FE!H20,PE!H20)</f>
        <v>7458.14</v>
      </c>
      <c r="I20" s="16">
        <f>SUM(FO!I20,PO!I20,CO!I20,FE!I20,PE!I20)</f>
        <v>9836.06</v>
      </c>
      <c r="J20" s="16">
        <f>SUM(FO!J20,PO!J20,CO!J20,FE!J20,PE!J20)</f>
        <v>8837.7571428571391</v>
      </c>
      <c r="K20" s="16">
        <f>SUM(FO!K20,PO!K20,CO!K20,FE!K20,PE!K20)</f>
        <v>15802.0428571429</v>
      </c>
      <c r="L20" s="16">
        <f>SUM(FO!L20,PO!L20,CO!L20,FE!L20,PE!L20)</f>
        <v>18123.4714285714</v>
      </c>
      <c r="M20" s="16">
        <f>SUM(FO!M20,PO!M20,CO!M20,FE!M20,PE!M20)</f>
        <v>20444.900000000001</v>
      </c>
      <c r="N20" s="16">
        <f>SUM(B20:M20)</f>
        <v>100359.85142857145</v>
      </c>
      <c r="O20" s="28">
        <f>IFERROR(N20/N$16,"")</f>
        <v>1.3518409039132621E-2</v>
      </c>
      <c r="P20" s="16"/>
      <c r="Q20" s="16"/>
      <c r="R20" s="16"/>
      <c r="S20" s="16"/>
      <c r="T20" s="16"/>
      <c r="U20" s="16">
        <f>SUM(FO!U20,PO!U20,CO!U20,FE!U20,PE!U20)</f>
        <v>35921.090476190482</v>
      </c>
      <c r="V20" s="16">
        <f>SUM(FO!V20,PO!V20,CO!V20,FE!V20,PE!V20)</f>
        <v>42111.566666666673</v>
      </c>
      <c r="W20" s="16">
        <f>SUM(FO!W20,PO!W20,CO!W20,FE!W20,PE!W20)</f>
        <v>42111.566666666673</v>
      </c>
      <c r="X20" s="16">
        <f>SUM(FO!X20,PO!X20,CO!X20,FE!X20,PE!X20)</f>
        <v>61801.068499611276</v>
      </c>
      <c r="Y20" s="16">
        <f>SUM(FO!Y20,PO!Y20,CO!Y20,FE!Y20,PE!Y20)</f>
        <v>74048.225433445594</v>
      </c>
      <c r="Z20" s="16">
        <f>SUM(FO!Z20,PO!Z20,CO!Z20,FE!Z20,PE!Z20)</f>
        <v>90938.239510137064</v>
      </c>
      <c r="AA20" s="16">
        <f>SUM(FO!AA20,PO!AA20,CO!AA20,FE!AA20,PE!AA20)</f>
        <v>106292.22629540268</v>
      </c>
      <c r="AB20" s="16">
        <f>SUM(FO!AB20,PO!AB20,CO!AB20,FE!AB20,PE!AB20)</f>
        <v>124753.04290811437</v>
      </c>
      <c r="AC20" s="16">
        <f>SUM(FO!AC20,PO!AC20,CO!AC20,FE!AC20,PE!AC20)</f>
        <v>148224.10061843204</v>
      </c>
      <c r="AD20" s="16">
        <f>SUM(FO!AD20,PO!AD20,CO!AD20,FE!AD20,PE!AD20)</f>
        <v>171602.34242120478</v>
      </c>
      <c r="AE20" s="16">
        <f>SUM(FO!AE20,PO!AE20,CO!AE20,FE!AE20,PE!AE20)</f>
        <v>199827.26174152677</v>
      </c>
      <c r="AF20" s="16">
        <f>SUM(FO!AF20,PO!AF20,CO!AF20,FE!AF20,PE!AF20)</f>
        <v>229855.61480026611</v>
      </c>
      <c r="AG20" s="16">
        <f>SUM(U20:AF20)</f>
        <v>1327486.3460376645</v>
      </c>
      <c r="AH20" s="28">
        <f>IFERROR(AG20/AG$16,"")</f>
        <v>8.5294049037787811E-2</v>
      </c>
      <c r="AI20" s="13"/>
      <c r="AJ20" s="16">
        <f>N20-AG20</f>
        <v>-1227126.4946090931</v>
      </c>
      <c r="AK20" s="13"/>
    </row>
    <row r="21" spans="1:37" ht="13.5" customHeight="1" x14ac:dyDescent="0.2">
      <c r="A21" s="27" t="s">
        <v>1207</v>
      </c>
      <c r="B21" s="16">
        <f>SUM(FO!B21,PO!B21,CO!B21,FE!B21,PE!B21)</f>
        <v>0</v>
      </c>
      <c r="C21" s="16">
        <f>SUM(FO!C21,PO!C21,CO!C21,FE!C21,PE!C21)</f>
        <v>0</v>
      </c>
      <c r="D21" s="16">
        <f>SUM(FO!D21,PO!D21,CO!D21,FE!D21,PE!D21)</f>
        <v>0</v>
      </c>
      <c r="E21" s="16">
        <f>SUM(FO!E21,PO!E21,CO!E21,FE!E21,PE!E21)</f>
        <v>1791.23</v>
      </c>
      <c r="F21" s="16">
        <f>SUM(FO!F21,PO!F21,CO!F21,FE!F21,PE!F21)</f>
        <v>3124.54</v>
      </c>
      <c r="G21" s="16">
        <f>SUM(FO!G21,PO!G21,CO!G21,FE!G21,PE!G21)</f>
        <v>4796.43</v>
      </c>
      <c r="H21" s="16">
        <f>SUM(FO!H21,PO!H21,CO!H21,FE!H21,PE!H21)</f>
        <v>3293.79</v>
      </c>
      <c r="I21" s="16">
        <f>SUM(FO!I21,PO!I21,CO!I21,FE!I21,PE!I21)</f>
        <v>3909.48</v>
      </c>
      <c r="J21" s="16">
        <f>SUM(FO!J21,PO!J21,CO!J21,FE!J21,PE!J21)</f>
        <v>2969.30666666667</v>
      </c>
      <c r="K21" s="16">
        <f>SUM(FO!K21,PO!K21,CO!K21,FE!K21,PE!K21)</f>
        <v>4902.6400000000003</v>
      </c>
      <c r="L21" s="16">
        <f>SUM(FO!L21,PO!L21,CO!L21,FE!L21,PE!L21)</f>
        <v>5702.64</v>
      </c>
      <c r="M21" s="16">
        <f>SUM(FO!M21,PO!M21,CO!M21,FE!M21,PE!M21)</f>
        <v>6502.64</v>
      </c>
      <c r="N21" s="16">
        <f>SUM(B21:M21)</f>
        <v>36992.69666666667</v>
      </c>
      <c r="O21" s="28">
        <f>IFERROR(N21/N$16,"")</f>
        <v>4.982893038223345E-3</v>
      </c>
      <c r="P21" s="16"/>
      <c r="Q21" s="16"/>
      <c r="R21" s="16"/>
      <c r="S21" s="16"/>
      <c r="T21" s="16"/>
      <c r="U21" s="16">
        <f>SUM(FO!U21,PO!U21,CO!U21,FE!U21,PE!U21)</f>
        <v>10502.64</v>
      </c>
      <c r="V21" s="16">
        <f>SUM(FO!V21,PO!V21,CO!V21,FE!V21,PE!V21)</f>
        <v>12102.64</v>
      </c>
      <c r="W21" s="16">
        <f>SUM(FO!W21,PO!W21,CO!W21,FE!W21,PE!W21)</f>
        <v>12102.64</v>
      </c>
      <c r="X21" s="16">
        <f>SUM(FO!X21,PO!X21,CO!X21,FE!X21,PE!X21)</f>
        <v>18653.334643084607</v>
      </c>
      <c r="Y21" s="16">
        <f>SUM(FO!Y21,PO!Y21,CO!Y21,FE!Y21,PE!Y21)</f>
        <v>23190.742674817244</v>
      </c>
      <c r="Z21" s="16">
        <f>SUM(FO!Z21,PO!Z21,CO!Z21,FE!Z21,PE!Z21)</f>
        <v>30194.817373216549</v>
      </c>
      <c r="AA21" s="16">
        <f>SUM(FO!AA21,PO!AA21,CO!AA21,FE!AA21,PE!AA21)</f>
        <v>35536.067575372283</v>
      </c>
      <c r="AB21" s="16">
        <f>SUM(FO!AB21,PO!AB21,CO!AB21,FE!AB21,PE!AB21)</f>
        <v>41681.159964740771</v>
      </c>
      <c r="AC21" s="16">
        <f>SUM(FO!AC21,PO!AC21,CO!AC21,FE!AC21,PE!AC21)</f>
        <v>50321.559286110081</v>
      </c>
      <c r="AD21" s="16">
        <f>SUM(FO!AD21,PO!AD21,CO!AD21,FE!AD21,PE!AD21)</f>
        <v>58947.025633504571</v>
      </c>
      <c r="AE21" s="16">
        <f>SUM(FO!AE21,PO!AE21,CO!AE21,FE!AE21,PE!AE21)</f>
        <v>70207.499344789583</v>
      </c>
      <c r="AF21" s="16">
        <f>SUM(FO!AF21,PO!AF21,CO!AF21,FE!AF21,PE!AF21)</f>
        <v>80584.495647817879</v>
      </c>
      <c r="AG21" s="16">
        <f>SUM(U21:AF21)</f>
        <v>444024.62214345357</v>
      </c>
      <c r="AH21" s="28">
        <f>IFERROR(AG21/AG$16,"")</f>
        <v>2.8529602589234E-2</v>
      </c>
      <c r="AI21" s="13"/>
      <c r="AJ21" s="16">
        <f>N21-AG21</f>
        <v>-407031.92547678691</v>
      </c>
      <c r="AK21" s="13"/>
    </row>
    <row r="22" spans="1:37" ht="13.5" customHeight="1" x14ac:dyDescent="0.2">
      <c r="A22" s="27" t="s">
        <v>1208</v>
      </c>
      <c r="B22" s="16">
        <f>SUM(FO!B22,PO!B22,CO!B22,FE!B22,PE!B22)</f>
        <v>8211.9</v>
      </c>
      <c r="C22" s="16">
        <f>SUM(FO!C22,PO!C22,CO!C22,FE!C22,PE!C22)</f>
        <v>10913.63</v>
      </c>
      <c r="D22" s="16">
        <f>SUM(FO!D22,PO!D22,CO!D22,FE!D22,PE!D22)</f>
        <v>10939.43</v>
      </c>
      <c r="E22" s="16">
        <f>SUM(FO!E22,PO!E22,CO!E22,FE!E22,PE!E22)</f>
        <v>13555.74</v>
      </c>
      <c r="F22" s="16">
        <f>SUM(FO!F22,PO!F22,CO!F22,FE!F22,PE!F22)</f>
        <v>13555.75</v>
      </c>
      <c r="G22" s="16">
        <f>SUM(FO!G22,PO!G22,CO!G22,FE!G22,PE!G22)</f>
        <v>13770.42</v>
      </c>
      <c r="H22" s="16">
        <f>SUM(FO!H22,PO!H22,CO!H22,FE!H22,PE!H22)</f>
        <v>8508.9500000000007</v>
      </c>
      <c r="I22" s="16">
        <f>SUM(FO!I22,PO!I22,CO!I22,FE!I22,PE!I22)</f>
        <v>8591.56</v>
      </c>
      <c r="J22" s="16">
        <f>SUM(FO!J22,PO!J22,CO!J22,FE!J22,PE!J22)</f>
        <v>14866.996666666701</v>
      </c>
      <c r="K22" s="16">
        <f>SUM(FO!K22,PO!K22,CO!K22,FE!K22,PE!K22)</f>
        <v>17475.330000000002</v>
      </c>
      <c r="L22" s="16">
        <f>SUM(FO!L22,PO!L22,CO!L22,FE!L22,PE!L22)</f>
        <v>18500.330000000002</v>
      </c>
      <c r="M22" s="16">
        <f>SUM(FO!M22,PO!M22,CO!M22,FE!M22,PE!M22)</f>
        <v>19525.330000000002</v>
      </c>
      <c r="N22" s="16">
        <f>SUM(B22:M22)</f>
        <v>158415.3666666667</v>
      </c>
      <c r="O22" s="28">
        <f>IFERROR(N22/N$16,"")</f>
        <v>2.1338450527782521E-2</v>
      </c>
      <c r="P22" s="16"/>
      <c r="Q22" s="16"/>
      <c r="R22" s="16"/>
      <c r="S22" s="16"/>
      <c r="T22" s="16"/>
      <c r="U22" s="16">
        <f>SUM(FO!U22,PO!U22,CO!U22,FE!U22,PE!U22)</f>
        <v>20510.449047619048</v>
      </c>
      <c r="V22" s="16">
        <f>SUM(FO!V22,PO!V22,CO!V22,FE!V22,PE!V22)</f>
        <v>20904.496666666666</v>
      </c>
      <c r="W22" s="16">
        <f>SUM(FO!W22,PO!W22,CO!W22,FE!W22,PE!W22)</f>
        <v>20904.496666666666</v>
      </c>
      <c r="X22" s="16">
        <f>SUM(FO!X22,PO!X22,CO!X22,FE!X22,PE!X22)</f>
        <v>21988.12761904762</v>
      </c>
      <c r="Y22" s="16">
        <f>SUM(FO!Y22,PO!Y22,CO!Y22,FE!Y22,PE!Y22)</f>
        <v>22677.710952380952</v>
      </c>
      <c r="Z22" s="16">
        <f>SUM(FO!Z22,PO!Z22,CO!Z22,FE!Z22,PE!Z22)</f>
        <v>23662.829999999998</v>
      </c>
      <c r="AA22" s="16">
        <f>SUM(FO!AA22,PO!AA22,CO!AA22,FE!AA22,PE!AA22)</f>
        <v>24549.437142857139</v>
      </c>
      <c r="AB22" s="16">
        <f>SUM(FO!AB22,PO!AB22,CO!AB22,FE!AB22,PE!AB22)</f>
        <v>25633.068095238094</v>
      </c>
      <c r="AC22" s="16">
        <f>SUM(FO!AC22,PO!AC22,CO!AC22,FE!AC22,PE!AC22)</f>
        <v>27012.234761904761</v>
      </c>
      <c r="AD22" s="16">
        <f>SUM(FO!AD22,PO!AD22,CO!AD22,FE!AD22,PE!AD22)</f>
        <v>28391.401428571429</v>
      </c>
      <c r="AE22" s="16">
        <f>SUM(FO!AE22,PO!AE22,CO!AE22,FE!AE22,PE!AE22)</f>
        <v>30066.103809523811</v>
      </c>
      <c r="AF22" s="16">
        <f>SUM(FO!AF22,PO!AF22,CO!AF22,FE!AF22,PE!AF22)</f>
        <v>31839.318095238097</v>
      </c>
      <c r="AG22" s="16">
        <f>SUM(U22:AF22)</f>
        <v>298139.67428571434</v>
      </c>
      <c r="AH22" s="28">
        <f>IFERROR(AG22/AG$16,"")</f>
        <v>1.9156159364304527E-2</v>
      </c>
      <c r="AI22" s="13"/>
      <c r="AJ22" s="16">
        <f>N22-AG22</f>
        <v>-139724.30761904764</v>
      </c>
      <c r="AK22" s="13"/>
    </row>
    <row r="23" spans="1:37" ht="13.5" customHeight="1" x14ac:dyDescent="0.2">
      <c r="A23" s="26" t="s">
        <v>1209</v>
      </c>
      <c r="B23" s="16"/>
      <c r="C23" s="16"/>
      <c r="D23" s="16"/>
      <c r="E23" s="16"/>
      <c r="F23" s="16"/>
      <c r="G23" s="16"/>
      <c r="H23" s="16"/>
      <c r="I23" s="16"/>
      <c r="J23" s="16"/>
      <c r="K23" s="16"/>
      <c r="L23" s="16"/>
      <c r="M23" s="16"/>
      <c r="N23" s="16"/>
      <c r="O23" s="28"/>
      <c r="P23" s="16"/>
      <c r="Q23" s="16"/>
      <c r="R23" s="16"/>
      <c r="S23" s="16"/>
      <c r="T23" s="16"/>
      <c r="U23" s="16"/>
      <c r="V23" s="16"/>
      <c r="W23" s="16"/>
      <c r="X23" s="16"/>
      <c r="Y23" s="16"/>
      <c r="Z23" s="16"/>
      <c r="AA23" s="16"/>
      <c r="AB23" s="16"/>
      <c r="AC23" s="16"/>
      <c r="AD23" s="16"/>
      <c r="AE23" s="16"/>
      <c r="AF23" s="16"/>
      <c r="AG23" s="16"/>
      <c r="AH23" s="28"/>
      <c r="AI23" s="13"/>
      <c r="AJ23" s="16"/>
      <c r="AK23" s="13"/>
    </row>
    <row r="24" spans="1:37" ht="13.5" customHeight="1" x14ac:dyDescent="0.2">
      <c r="A24" s="27" t="s">
        <v>1209</v>
      </c>
      <c r="B24" s="16">
        <f>SUM(FO!B24,PO!B24,CO!B24,FE!B24,PE!B24)</f>
        <v>2370.3000000000002</v>
      </c>
      <c r="C24" s="16">
        <f>SUM(FO!C24,PO!C24,CO!C24,FE!C24,PE!C24)</f>
        <v>3835.05</v>
      </c>
      <c r="D24" s="16">
        <f>SUM(FO!D24,PO!D24,CO!D24,FE!D24,PE!D24)</f>
        <v>11053.810000000001</v>
      </c>
      <c r="E24" s="16">
        <f>SUM(FO!E24,PO!E24,CO!E24,FE!E24,PE!E24)</f>
        <v>8300.09</v>
      </c>
      <c r="F24" s="16">
        <f>SUM(FO!F24,PO!F24,CO!F24,FE!F24,PE!F24)</f>
        <v>0</v>
      </c>
      <c r="G24" s="16">
        <f>SUM(FO!G24,PO!G24,CO!G24,FE!G24,PE!G24)</f>
        <v>-544.45000000000005</v>
      </c>
      <c r="H24" s="16">
        <f>SUM(FO!H24,PO!H24,CO!H24,FE!H24,PE!H24)</f>
        <v>0</v>
      </c>
      <c r="I24" s="16">
        <f>SUM(FO!I24,PO!I24,CO!I24,FE!I24,PE!I24)</f>
        <v>93.45</v>
      </c>
      <c r="J24" s="16">
        <f>SUM(FO!J24,PO!J24,CO!J24,FE!J24,PE!J24)</f>
        <v>8800</v>
      </c>
      <c r="K24" s="16">
        <f>SUM(FO!K24,PO!K24,CO!K24,FE!K24,PE!K24)</f>
        <v>5400</v>
      </c>
      <c r="L24" s="16">
        <f>SUM(FO!L24,PO!L24,CO!L24,FE!L24,PE!L24)</f>
        <v>5400</v>
      </c>
      <c r="M24" s="16">
        <f>SUM(FO!M24,PO!M24,CO!M24,FE!M24,PE!M24)</f>
        <v>5400</v>
      </c>
      <c r="N24" s="16">
        <f t="shared" ref="N24:N31" si="4">SUM(B24:M24)</f>
        <v>50108.25</v>
      </c>
      <c r="O24" s="28">
        <f t="shared" ref="O24:O31" si="5">IFERROR(N24/N$16,"")</f>
        <v>6.749549845808887E-3</v>
      </c>
      <c r="P24" s="16"/>
      <c r="Q24" s="16"/>
      <c r="R24" s="16"/>
      <c r="S24" s="16"/>
      <c r="T24" s="16"/>
      <c r="U24" s="16">
        <f>SUM(FO!U24,PO!U24,CO!U24,FE!U24,PE!U24)</f>
        <v>4045.72525</v>
      </c>
      <c r="V24" s="16">
        <f>SUM(FO!V24,PO!V24,CO!V24,FE!V24,PE!V24)</f>
        <v>4045.72525</v>
      </c>
      <c r="W24" s="16">
        <f>SUM(FO!W24,PO!W24,CO!W24,FE!W24,PE!W24)</f>
        <v>4045.72525</v>
      </c>
      <c r="X24" s="16">
        <f>SUM(FO!X24,PO!X24,CO!X24,FE!X24,PE!X24)</f>
        <v>4045.72525</v>
      </c>
      <c r="Y24" s="16">
        <f>SUM(FO!Y24,PO!Y24,CO!Y24,FE!Y24,PE!Y24)</f>
        <v>4045.72525</v>
      </c>
      <c r="Z24" s="16">
        <f>SUM(FO!Z24,PO!Z24,CO!Z24,FE!Z24,PE!Z24)</f>
        <v>4045.72525</v>
      </c>
      <c r="AA24" s="16">
        <f>SUM(FO!AA24,PO!AA24,CO!AA24,FE!AA24,PE!AA24)</f>
        <v>4045.72525</v>
      </c>
      <c r="AB24" s="16">
        <f>SUM(FO!AB24,PO!AB24,CO!AB24,FE!AB24,PE!AB24)</f>
        <v>4045.72525</v>
      </c>
      <c r="AC24" s="16">
        <f>SUM(FO!AC24,PO!AC24,CO!AC24,FE!AC24,PE!AC24)</f>
        <v>4045.72525</v>
      </c>
      <c r="AD24" s="16">
        <f>SUM(FO!AD24,PO!AD24,CO!AD24,FE!AD24,PE!AD24)</f>
        <v>4045.72525</v>
      </c>
      <c r="AE24" s="16">
        <f>SUM(FO!AE24,PO!AE24,CO!AE24,FE!AE24,PE!AE24)</f>
        <v>4045.72525</v>
      </c>
      <c r="AF24" s="16">
        <f>SUM(FO!AF24,PO!AF24,CO!AF24,FE!AF24,PE!AF24)</f>
        <v>4045.72525</v>
      </c>
      <c r="AG24" s="16">
        <f t="shared" ref="AG24:AG31" si="6">SUM(U24:AF24)</f>
        <v>48548.703000000009</v>
      </c>
      <c r="AH24" s="28">
        <f t="shared" ref="AH24:AH31" si="7">IFERROR(AG24/AG$16,"")</f>
        <v>3.1193657597782237E-3</v>
      </c>
      <c r="AI24" s="13"/>
      <c r="AJ24" s="16">
        <f t="shared" ref="AJ24:AJ31" si="8">N24-AG24</f>
        <v>1559.5469999999914</v>
      </c>
      <c r="AK24" s="13"/>
    </row>
    <row r="25" spans="1:37" ht="13.5" customHeight="1" x14ac:dyDescent="0.2">
      <c r="A25" s="27" t="s">
        <v>1210</v>
      </c>
      <c r="B25" s="16">
        <f>SUM(FO!B25,PO!B25,CO!B25,FE!B25,PE!B25)</f>
        <v>0</v>
      </c>
      <c r="C25" s="16">
        <f>SUM(FO!C25,PO!C25,CO!C25,FE!C25,PE!C25)</f>
        <v>250</v>
      </c>
      <c r="D25" s="16">
        <f>SUM(FO!D25,PO!D25,CO!D25,FE!D25,PE!D25)</f>
        <v>2122.44</v>
      </c>
      <c r="E25" s="16">
        <f>SUM(FO!E25,PO!E25,CO!E25,FE!E25,PE!E25)</f>
        <v>261.8</v>
      </c>
      <c r="F25" s="16">
        <f>SUM(FO!F25,PO!F25,CO!F25,FE!F25,PE!F25)</f>
        <v>0</v>
      </c>
      <c r="G25" s="16">
        <f>SUM(FO!G25,PO!G25,CO!G25,FE!G25,PE!G25)</f>
        <v>-86.24</v>
      </c>
      <c r="H25" s="16">
        <f>SUM(FO!H25,PO!H25,CO!H25,FE!H25,PE!H25)</f>
        <v>0</v>
      </c>
      <c r="I25" s="16">
        <f>SUM(FO!I25,PO!I25,CO!I25,FE!I25,PE!I25)</f>
        <v>1638.89</v>
      </c>
      <c r="J25" s="16">
        <f>SUM(FO!J25,PO!J25,CO!J25,FE!J25,PE!J25)</f>
        <v>0</v>
      </c>
      <c r="K25" s="16">
        <f>SUM(FO!K25,PO!K25,CO!K25,FE!K25,PE!K25)</f>
        <v>0</v>
      </c>
      <c r="L25" s="16">
        <f>SUM(FO!L25,PO!L25,CO!L25,FE!L25,PE!L25)</f>
        <v>0</v>
      </c>
      <c r="M25" s="16">
        <f>SUM(FO!M25,PO!M25,CO!M25,FE!M25,PE!M25)</f>
        <v>0</v>
      </c>
      <c r="N25" s="16">
        <f t="shared" si="4"/>
        <v>4186.8900000000003</v>
      </c>
      <c r="O25" s="28">
        <f t="shared" si="5"/>
        <v>5.6397145687424267E-4</v>
      </c>
      <c r="P25" s="16"/>
      <c r="Q25" s="16"/>
      <c r="R25" s="16"/>
      <c r="S25" s="16"/>
      <c r="T25" s="16"/>
      <c r="U25" s="16">
        <f>SUM(FO!U25,PO!U25,CO!U25,FE!U25,PE!U25)</f>
        <v>343.44537500000001</v>
      </c>
      <c r="V25" s="16">
        <f>SUM(FO!V25,PO!V25,CO!V25,FE!V25,PE!V25)</f>
        <v>343.44537500000001</v>
      </c>
      <c r="W25" s="16">
        <f>SUM(FO!W25,PO!W25,CO!W25,FE!W25,PE!W25)</f>
        <v>343.44537500000001</v>
      </c>
      <c r="X25" s="16">
        <f>SUM(FO!X25,PO!X25,CO!X25,FE!X25,PE!X25)</f>
        <v>343.44537500000001</v>
      </c>
      <c r="Y25" s="16">
        <f>SUM(FO!Y25,PO!Y25,CO!Y25,FE!Y25,PE!Y25)</f>
        <v>343.44537500000001</v>
      </c>
      <c r="Z25" s="16">
        <f>SUM(FO!Z25,PO!Z25,CO!Z25,FE!Z25,PE!Z25)</f>
        <v>343.44537500000001</v>
      </c>
      <c r="AA25" s="16">
        <f>SUM(FO!AA25,PO!AA25,CO!AA25,FE!AA25,PE!AA25)</f>
        <v>343.44537500000001</v>
      </c>
      <c r="AB25" s="16">
        <f>SUM(FO!AB25,PO!AB25,CO!AB25,FE!AB25,PE!AB25)</f>
        <v>343.44537500000001</v>
      </c>
      <c r="AC25" s="16">
        <f>SUM(FO!AC25,PO!AC25,CO!AC25,FE!AC25,PE!AC25)</f>
        <v>343.44537500000001</v>
      </c>
      <c r="AD25" s="16">
        <f>SUM(FO!AD25,PO!AD25,CO!AD25,FE!AD25,PE!AD25)</f>
        <v>343.44537500000001</v>
      </c>
      <c r="AE25" s="16">
        <f>SUM(FO!AE25,PO!AE25,CO!AE25,FE!AE25,PE!AE25)</f>
        <v>343.44537500000001</v>
      </c>
      <c r="AF25" s="16">
        <f>SUM(FO!AF25,PO!AF25,CO!AF25,FE!AF25,PE!AF25)</f>
        <v>343.44537500000001</v>
      </c>
      <c r="AG25" s="16">
        <f t="shared" si="6"/>
        <v>4121.3445000000011</v>
      </c>
      <c r="AH25" s="28">
        <f t="shared" si="7"/>
        <v>2.6480585727594626E-4</v>
      </c>
      <c r="AI25" s="13"/>
      <c r="AJ25" s="16">
        <f t="shared" si="8"/>
        <v>65.545499999999265</v>
      </c>
      <c r="AK25" s="13"/>
    </row>
    <row r="26" spans="1:37" ht="13.5" customHeight="1" x14ac:dyDescent="0.2">
      <c r="A26" s="27" t="s">
        <v>1211</v>
      </c>
      <c r="B26" s="16">
        <f>SUM(FO!B26,PO!B26,CO!B26,FE!B26,PE!B26)</f>
        <v>0</v>
      </c>
      <c r="C26" s="16">
        <f>SUM(FO!C26,PO!C26,CO!C26,FE!C26,PE!C26)</f>
        <v>85</v>
      </c>
      <c r="D26" s="16">
        <f>SUM(FO!D26,PO!D26,CO!D26,FE!D26,PE!D26)</f>
        <v>149.33000000000001</v>
      </c>
      <c r="E26" s="16">
        <f>SUM(FO!E26,PO!E26,CO!E26,FE!E26,PE!E26)</f>
        <v>2494.2600000000002</v>
      </c>
      <c r="F26" s="16">
        <f>SUM(FO!F26,PO!F26,CO!F26,FE!F26,PE!F26)</f>
        <v>177.67000000000002</v>
      </c>
      <c r="G26" s="16">
        <f>SUM(FO!G26,PO!G26,CO!G26,FE!G26,PE!G26)</f>
        <v>-32.020000000000003</v>
      </c>
      <c r="H26" s="16">
        <f>SUM(FO!H26,PO!H26,CO!H26,FE!H26,PE!H26)</f>
        <v>852.51</v>
      </c>
      <c r="I26" s="16">
        <f>SUM(FO!I26,PO!I26,CO!I26,FE!I26,PE!I26)</f>
        <v>3185.91</v>
      </c>
      <c r="J26" s="16">
        <f>SUM(FO!J26,PO!J26,CO!J26,FE!J26,PE!J26)</f>
        <v>200</v>
      </c>
      <c r="K26" s="16">
        <f>SUM(FO!K26,PO!K26,CO!K26,FE!K26,PE!K26)</f>
        <v>200</v>
      </c>
      <c r="L26" s="16">
        <f>SUM(FO!L26,PO!L26,CO!L26,FE!L26,PE!L26)</f>
        <v>200</v>
      </c>
      <c r="M26" s="16">
        <f>SUM(FO!M26,PO!M26,CO!M26,FE!M26,PE!M26)</f>
        <v>200</v>
      </c>
      <c r="N26" s="16">
        <f t="shared" si="4"/>
        <v>7712.66</v>
      </c>
      <c r="O26" s="28">
        <f t="shared" si="5"/>
        <v>1.038890464420058E-3</v>
      </c>
      <c r="P26" s="16"/>
      <c r="Q26" s="16"/>
      <c r="R26" s="16"/>
      <c r="S26" s="16"/>
      <c r="T26" s="16"/>
      <c r="U26" s="16">
        <f>SUM(FO!U26,PO!U26,CO!U26,FE!U26,PE!U26)</f>
        <v>615.54587499999991</v>
      </c>
      <c r="V26" s="16">
        <f>SUM(FO!V26,PO!V26,CO!V26,FE!V26,PE!V26)</f>
        <v>615.54587499999991</v>
      </c>
      <c r="W26" s="16">
        <f>SUM(FO!W26,PO!W26,CO!W26,FE!W26,PE!W26)</f>
        <v>615.54587499999991</v>
      </c>
      <c r="X26" s="16">
        <f>SUM(FO!X26,PO!X26,CO!X26,FE!X26,PE!X26)</f>
        <v>615.54587499999991</v>
      </c>
      <c r="Y26" s="16">
        <f>SUM(FO!Y26,PO!Y26,CO!Y26,FE!Y26,PE!Y26)</f>
        <v>615.54587499999991</v>
      </c>
      <c r="Z26" s="16">
        <f>SUM(FO!Z26,PO!Z26,CO!Z26,FE!Z26,PE!Z26)</f>
        <v>615.54587499999991</v>
      </c>
      <c r="AA26" s="16">
        <f>SUM(FO!AA26,PO!AA26,CO!AA26,FE!AA26,PE!AA26)</f>
        <v>615.54587499999991</v>
      </c>
      <c r="AB26" s="16">
        <f>SUM(FO!AB26,PO!AB26,CO!AB26,FE!AB26,PE!AB26)</f>
        <v>615.54587499999991</v>
      </c>
      <c r="AC26" s="16">
        <f>SUM(FO!AC26,PO!AC26,CO!AC26,FE!AC26,PE!AC26)</f>
        <v>615.54587499999991</v>
      </c>
      <c r="AD26" s="16">
        <f>SUM(FO!AD26,PO!AD26,CO!AD26,FE!AD26,PE!AD26)</f>
        <v>615.54587499999991</v>
      </c>
      <c r="AE26" s="16">
        <f>SUM(FO!AE26,PO!AE26,CO!AE26,FE!AE26,PE!AE26)</f>
        <v>615.54587499999991</v>
      </c>
      <c r="AF26" s="16">
        <f>SUM(FO!AF26,PO!AF26,CO!AF26,FE!AF26,PE!AF26)</f>
        <v>615.54587499999991</v>
      </c>
      <c r="AG26" s="16">
        <f t="shared" si="6"/>
        <v>7386.5504999999985</v>
      </c>
      <c r="AH26" s="28">
        <f t="shared" si="7"/>
        <v>4.7460284804256685E-4</v>
      </c>
      <c r="AI26" s="13"/>
      <c r="AJ26" s="16">
        <f t="shared" si="8"/>
        <v>326.10950000000139</v>
      </c>
      <c r="AK26" s="13"/>
    </row>
    <row r="27" spans="1:37" ht="13.5" customHeight="1" x14ac:dyDescent="0.2">
      <c r="A27" s="30" t="s">
        <v>1212</v>
      </c>
      <c r="B27" s="31">
        <f t="shared" ref="B27:M27" si="9">SUM(B24:B26)</f>
        <v>2370.3000000000002</v>
      </c>
      <c r="C27" s="31">
        <f t="shared" si="9"/>
        <v>4170.05</v>
      </c>
      <c r="D27" s="31">
        <f t="shared" si="9"/>
        <v>13325.580000000002</v>
      </c>
      <c r="E27" s="31">
        <f t="shared" si="9"/>
        <v>11056.15</v>
      </c>
      <c r="F27" s="31">
        <f t="shared" si="9"/>
        <v>177.67000000000002</v>
      </c>
      <c r="G27" s="31">
        <f t="shared" si="9"/>
        <v>-662.71</v>
      </c>
      <c r="H27" s="31">
        <f t="shared" si="9"/>
        <v>852.51</v>
      </c>
      <c r="I27" s="31">
        <f t="shared" si="9"/>
        <v>4918.25</v>
      </c>
      <c r="J27" s="31">
        <f t="shared" si="9"/>
        <v>9000</v>
      </c>
      <c r="K27" s="31">
        <f t="shared" si="9"/>
        <v>5600</v>
      </c>
      <c r="L27" s="31">
        <f t="shared" si="9"/>
        <v>5600</v>
      </c>
      <c r="M27" s="31">
        <f t="shared" si="9"/>
        <v>5600</v>
      </c>
      <c r="N27" s="31">
        <f t="shared" si="4"/>
        <v>62007.8</v>
      </c>
      <c r="O27" s="32">
        <f t="shared" si="5"/>
        <v>8.3524117671031871E-3</v>
      </c>
      <c r="P27" s="16"/>
      <c r="Q27" s="16"/>
      <c r="R27" s="16"/>
      <c r="S27" s="16"/>
      <c r="T27" s="16"/>
      <c r="U27" s="31">
        <f t="shared" ref="U27:AF27" si="10">SUM(U24:U26)</f>
        <v>5004.7164999999995</v>
      </c>
      <c r="V27" s="31">
        <f t="shared" si="10"/>
        <v>5004.7164999999995</v>
      </c>
      <c r="W27" s="31">
        <f t="shared" si="10"/>
        <v>5004.7164999999995</v>
      </c>
      <c r="X27" s="31">
        <f t="shared" si="10"/>
        <v>5004.7164999999995</v>
      </c>
      <c r="Y27" s="31">
        <f t="shared" si="10"/>
        <v>5004.7164999999995</v>
      </c>
      <c r="Z27" s="31">
        <f t="shared" si="10"/>
        <v>5004.7164999999995</v>
      </c>
      <c r="AA27" s="31">
        <f t="shared" si="10"/>
        <v>5004.7164999999995</v>
      </c>
      <c r="AB27" s="31">
        <f t="shared" si="10"/>
        <v>5004.7164999999995</v>
      </c>
      <c r="AC27" s="31">
        <f t="shared" si="10"/>
        <v>5004.7164999999995</v>
      </c>
      <c r="AD27" s="31">
        <f t="shared" si="10"/>
        <v>5004.7164999999995</v>
      </c>
      <c r="AE27" s="31">
        <f t="shared" si="10"/>
        <v>5004.7164999999995</v>
      </c>
      <c r="AF27" s="31">
        <f t="shared" si="10"/>
        <v>5004.7164999999995</v>
      </c>
      <c r="AG27" s="31">
        <f t="shared" si="6"/>
        <v>60056.598000000005</v>
      </c>
      <c r="AH27" s="32">
        <f t="shared" si="7"/>
        <v>3.8587744650967364E-3</v>
      </c>
      <c r="AI27" s="13"/>
      <c r="AJ27" s="31">
        <f t="shared" si="8"/>
        <v>1951.2019999999975</v>
      </c>
      <c r="AK27" s="13"/>
    </row>
    <row r="28" spans="1:37" ht="13.5" customHeight="1" x14ac:dyDescent="0.2">
      <c r="A28" s="27" t="s">
        <v>1213</v>
      </c>
      <c r="B28" s="16">
        <f>SUM(FO!B28,PO!B28,CO!B28,FE!B28,PE!B28)</f>
        <v>3122.9</v>
      </c>
      <c r="C28" s="16">
        <f>SUM(FO!C28,PO!C28,CO!C28,FE!C28,PE!C28)</f>
        <v>4790.6499999999996</v>
      </c>
      <c r="D28" s="16">
        <f>SUM(FO!D28,PO!D28,CO!D28,FE!D28,PE!D28)</f>
        <v>8308.32</v>
      </c>
      <c r="E28" s="16">
        <f>SUM(FO!E28,PO!E28,CO!E28,FE!E28,PE!E28)</f>
        <v>7596.05</v>
      </c>
      <c r="F28" s="16">
        <f>SUM(FO!F28,PO!F28,CO!F28,FE!F28,PE!F28)</f>
        <v>983.17</v>
      </c>
      <c r="G28" s="16">
        <f>SUM(FO!G28,PO!G28,CO!G28,FE!G28,PE!G28)</f>
        <v>1367.92</v>
      </c>
      <c r="H28" s="16">
        <f>SUM(FO!H28,PO!H28,CO!H28,FE!H28,PE!H28)</f>
        <v>3130.51</v>
      </c>
      <c r="I28" s="16">
        <f>SUM(FO!I28,PO!I28,CO!I28,FE!I28,PE!I28)</f>
        <v>5242.04</v>
      </c>
      <c r="J28" s="16">
        <f>SUM(FO!J28,PO!J28,CO!J28,FE!J28,PE!J28)</f>
        <v>6200</v>
      </c>
      <c r="K28" s="16">
        <f>SUM(FO!K28,PO!K28,CO!K28,FE!K28,PE!K28)</f>
        <v>4700</v>
      </c>
      <c r="L28" s="16">
        <f>SUM(FO!L28,PO!L28,CO!L28,FE!L28,PE!L28)</f>
        <v>4700</v>
      </c>
      <c r="M28" s="16">
        <f>SUM(FO!M28,PO!M28,CO!M28,FE!M28,PE!M28)</f>
        <v>4700</v>
      </c>
      <c r="N28" s="16">
        <f t="shared" si="4"/>
        <v>54841.56</v>
      </c>
      <c r="O28" s="28">
        <f t="shared" si="5"/>
        <v>7.3871237339543649E-3</v>
      </c>
      <c r="P28" s="16"/>
      <c r="Q28" s="16"/>
      <c r="R28" s="16"/>
      <c r="S28" s="16"/>
      <c r="T28" s="16"/>
      <c r="U28" s="16">
        <f>SUM(FO!U28,PO!U28,CO!U28,FE!U28,PE!U28)</f>
        <v>10416.666666666668</v>
      </c>
      <c r="V28" s="16">
        <f>SUM(FO!V28,PO!V28,CO!V28,FE!V28,PE!V28)</f>
        <v>5416.666666666667</v>
      </c>
      <c r="W28" s="16">
        <f>SUM(FO!W28,PO!W28,CO!W28,FE!W28,PE!W28)</f>
        <v>5416.666666666667</v>
      </c>
      <c r="X28" s="16">
        <f>SUM(FO!X28,PO!X28,CO!X28,FE!X28,PE!X28)</f>
        <v>5416.666666666667</v>
      </c>
      <c r="Y28" s="16">
        <f>SUM(FO!Y28,PO!Y28,CO!Y28,FE!Y28,PE!Y28)</f>
        <v>10416.666666666668</v>
      </c>
      <c r="Z28" s="16">
        <f>SUM(FO!Z28,PO!Z28,CO!Z28,FE!Z28,PE!Z28)</f>
        <v>5958.3333333333339</v>
      </c>
      <c r="AA28" s="16">
        <f>SUM(FO!AA28,PO!AA28,CO!AA28,FE!AA28,PE!AA28)</f>
        <v>6229.166666666667</v>
      </c>
      <c r="AB28" s="16">
        <f>SUM(FO!AB28,PO!AB28,CO!AB28,FE!AB28,PE!AB28)</f>
        <v>6500</v>
      </c>
      <c r="AC28" s="16">
        <f>SUM(FO!AC28,PO!AC28,CO!AC28,FE!AC28,PE!AC28)</f>
        <v>6770.8333333333339</v>
      </c>
      <c r="AD28" s="16">
        <f>SUM(FO!AD28,PO!AD28,CO!AD28,FE!AD28,PE!AD28)</f>
        <v>10416.666666666668</v>
      </c>
      <c r="AE28" s="16">
        <f>SUM(FO!AE28,PO!AE28,CO!AE28,FE!AE28,PE!AE28)</f>
        <v>7312.5000000000009</v>
      </c>
      <c r="AF28" s="16">
        <f>SUM(FO!AF28,PO!AF28,CO!AF28,FE!AF28,PE!AF28)</f>
        <v>7583.333333333333</v>
      </c>
      <c r="AG28" s="16">
        <f t="shared" si="6"/>
        <v>87854.166666666672</v>
      </c>
      <c r="AH28" s="28">
        <f t="shared" si="7"/>
        <v>5.6448321462645324E-3</v>
      </c>
      <c r="AI28" s="13"/>
      <c r="AJ28" s="16">
        <f t="shared" si="8"/>
        <v>-33012.606666666674</v>
      </c>
      <c r="AK28" s="13"/>
    </row>
    <row r="29" spans="1:37" ht="13.5" customHeight="1" x14ac:dyDescent="0.2">
      <c r="A29" s="27" t="s">
        <v>1214</v>
      </c>
      <c r="B29" s="16">
        <f>SUM(FO!B29,PO!B29,CO!B29,FE!B29,PE!B29)</f>
        <v>7118.63</v>
      </c>
      <c r="C29" s="16">
        <f>SUM(FO!C29,PO!C29,CO!C29,FE!C29,PE!C29)</f>
        <v>7543.76</v>
      </c>
      <c r="D29" s="16">
        <f>SUM(FO!D29,PO!D29,CO!D29,FE!D29,PE!D29)</f>
        <v>4922.7</v>
      </c>
      <c r="E29" s="16">
        <f>SUM(FO!E29,PO!E29,CO!E29,FE!E29,PE!E29)</f>
        <v>23173.850000000002</v>
      </c>
      <c r="F29" s="16">
        <f>SUM(FO!F29,PO!F29,CO!F29,FE!F29,PE!F29)</f>
        <v>98.92</v>
      </c>
      <c r="G29" s="16">
        <f>SUM(FO!G29,PO!G29,CO!G29,FE!G29,PE!G29)</f>
        <v>114.77000000000001</v>
      </c>
      <c r="H29" s="16">
        <f>SUM(FO!H29,PO!H29,CO!H29,FE!H29,PE!H29)</f>
        <v>0</v>
      </c>
      <c r="I29" s="16">
        <f>SUM(FO!I29,PO!I29,CO!I29,FE!I29,PE!I29)</f>
        <v>3240.99</v>
      </c>
      <c r="J29" s="16">
        <f>SUM(FO!J29,PO!J29,CO!J29,FE!J29,PE!J29)</f>
        <v>17000</v>
      </c>
      <c r="K29" s="16">
        <f>SUM(FO!K29,PO!K29,CO!K29,FE!K29,PE!K29)</f>
        <v>12000</v>
      </c>
      <c r="L29" s="16">
        <f>SUM(FO!L29,PO!L29,CO!L29,FE!L29,PE!L29)</f>
        <v>5000</v>
      </c>
      <c r="M29" s="16">
        <f>SUM(FO!M29,PO!M29,CO!M29,FE!M29,PE!M29)</f>
        <v>5000</v>
      </c>
      <c r="N29" s="16">
        <f t="shared" si="4"/>
        <v>85213.62</v>
      </c>
      <c r="O29" s="28">
        <f t="shared" si="5"/>
        <v>1.1478221165812357E-2</v>
      </c>
      <c r="P29" s="16"/>
      <c r="Q29" s="16"/>
      <c r="R29" s="16"/>
      <c r="S29" s="16"/>
      <c r="T29" s="16"/>
      <c r="U29" s="16">
        <f>SUM(FO!U29,PO!U29,CO!U29,FE!U29,PE!U29)</f>
        <v>45000</v>
      </c>
      <c r="V29" s="16">
        <f>SUM(FO!V29,PO!V29,CO!V29,FE!V29,PE!V29)</f>
        <v>20000</v>
      </c>
      <c r="W29" s="16">
        <f>SUM(FO!W29,PO!W29,CO!W29,FE!W29,PE!W29)</f>
        <v>0</v>
      </c>
      <c r="X29" s="16">
        <f>SUM(FO!X29,PO!X29,CO!X29,FE!X29,PE!X29)</f>
        <v>60000</v>
      </c>
      <c r="Y29" s="16">
        <f>SUM(FO!Y29,PO!Y29,CO!Y29,FE!Y29,PE!Y29)</f>
        <v>45000</v>
      </c>
      <c r="Z29" s="16">
        <f>SUM(FO!Z29,PO!Z29,CO!Z29,FE!Z29,PE!Z29)</f>
        <v>70000</v>
      </c>
      <c r="AA29" s="16">
        <f>SUM(FO!AA29,PO!AA29,CO!AA29,FE!AA29,PE!AA29)</f>
        <v>55000</v>
      </c>
      <c r="AB29" s="16">
        <f>SUM(FO!AB29,PO!AB29,CO!AB29,FE!AB29,PE!AB29)</f>
        <v>65000</v>
      </c>
      <c r="AC29" s="16">
        <f>SUM(FO!AC29,PO!AC29,CO!AC29,FE!AC29,PE!AC29)</f>
        <v>90000</v>
      </c>
      <c r="AD29" s="16">
        <f>SUM(FO!AD29,PO!AD29,CO!AD29,FE!AD29,PE!AD29)</f>
        <v>90000</v>
      </c>
      <c r="AE29" s="16">
        <f>SUM(FO!AE29,PO!AE29,CO!AE29,FE!AE29,PE!AE29)</f>
        <v>115000</v>
      </c>
      <c r="AF29" s="16">
        <f>SUM(FO!AF29,PO!AF29,CO!AF29,FE!AF29,PE!AF29)</f>
        <v>110000</v>
      </c>
      <c r="AG29" s="16">
        <f t="shared" si="6"/>
        <v>765000</v>
      </c>
      <c r="AH29" s="28">
        <f t="shared" si="7"/>
        <v>4.9153008397162343E-2</v>
      </c>
      <c r="AI29" s="13"/>
      <c r="AJ29" s="16">
        <f t="shared" si="8"/>
        <v>-679786.38</v>
      </c>
      <c r="AK29" s="13"/>
    </row>
    <row r="30" spans="1:37" ht="13.5" customHeight="1" x14ac:dyDescent="0.2">
      <c r="A30" s="27" t="s">
        <v>1215</v>
      </c>
      <c r="B30" s="16">
        <f>SUM(FO!B30,PO!B30,CO!B30,FE!B30,PE!B30)</f>
        <v>6383.6900000000005</v>
      </c>
      <c r="C30" s="16">
        <f>SUM(FO!C30,PO!C30,CO!C30,FE!C30,PE!C30)</f>
        <v>4522.1100000000006</v>
      </c>
      <c r="D30" s="16">
        <f>SUM(FO!D30,PO!D30,CO!D30,FE!D30,PE!D30)</f>
        <v>6516.64</v>
      </c>
      <c r="E30" s="16">
        <f>SUM(FO!E30,PO!E30,CO!E30,FE!E30,PE!E30)</f>
        <v>4232.2299999999996</v>
      </c>
      <c r="F30" s="16">
        <f>SUM(FO!F30,PO!F30,CO!F30,FE!F30,PE!F30)</f>
        <v>13531.9</v>
      </c>
      <c r="G30" s="16">
        <f>SUM(FO!G30,PO!G30,CO!G30,FE!G30,PE!G30)</f>
        <v>4225.43</v>
      </c>
      <c r="H30" s="16">
        <f>SUM(FO!H30,PO!H30,CO!H30,FE!H30,PE!H30)</f>
        <v>5242.75</v>
      </c>
      <c r="I30" s="16">
        <f>SUM(FO!I30,PO!I30,CO!I30,FE!I30,PE!I30)</f>
        <v>8155.6100000000006</v>
      </c>
      <c r="J30" s="16">
        <f>SUM(FO!J30,PO!J30,CO!J30,FE!J30,PE!J30)</f>
        <v>13000</v>
      </c>
      <c r="K30" s="16">
        <f>SUM(FO!K30,PO!K30,CO!K30,FE!K30,PE!K30)</f>
        <v>13000</v>
      </c>
      <c r="L30" s="16">
        <f>SUM(FO!L30,PO!L30,CO!L30,FE!L30,PE!L30)</f>
        <v>9000</v>
      </c>
      <c r="M30" s="16">
        <f>SUM(FO!M30,PO!M30,CO!M30,FE!M30,PE!M30)</f>
        <v>7000</v>
      </c>
      <c r="N30" s="16">
        <f t="shared" si="4"/>
        <v>94810.36</v>
      </c>
      <c r="O30" s="28">
        <f t="shared" si="5"/>
        <v>1.2770896024488682E-2</v>
      </c>
      <c r="P30" s="16"/>
      <c r="Q30" s="16"/>
      <c r="R30" s="16"/>
      <c r="S30" s="16"/>
      <c r="T30" s="16"/>
      <c r="U30" s="16">
        <f>SUM(FO!U30,PO!U30,CO!U30,FE!U30,PE!U30)</f>
        <v>18838.610788083835</v>
      </c>
      <c r="V30" s="16">
        <f>SUM(FO!V30,PO!V30,CO!V30,FE!V30,PE!V30)</f>
        <v>12559.073858722555</v>
      </c>
      <c r="W30" s="16">
        <f>SUM(FO!W30,PO!W30,CO!W30,FE!W30,PE!W30)</f>
        <v>0</v>
      </c>
      <c r="X30" s="16">
        <f>SUM(FO!X30,PO!X30,CO!X30,FE!X30,PE!X30)</f>
        <v>29548.226306585231</v>
      </c>
      <c r="Y30" s="16">
        <f>SUM(FO!Y30,PO!Y30,CO!Y30,FE!Y30,PE!Y30)</f>
        <v>23268.689377223956</v>
      </c>
      <c r="Z30" s="16">
        <f>SUM(FO!Z30,PO!Z30,CO!Z30,FE!Z30,PE!Z30)</f>
        <v>33978.304895725356</v>
      </c>
      <c r="AA30" s="16">
        <f>SUM(FO!AA30,PO!AA30,CO!AA30,FE!AA30,PE!AA30)</f>
        <v>29548.226306585231</v>
      </c>
      <c r="AB30" s="16">
        <f>SUM(FO!AB30,PO!AB30,CO!AB30,FE!AB30,PE!AB30)</f>
        <v>35827.763235946506</v>
      </c>
      <c r="AC30" s="16">
        <f>SUM(FO!AC30,PO!AC30,CO!AC30,FE!AC30,PE!AC30)</f>
        <v>46537.378754447913</v>
      </c>
      <c r="AD30" s="16">
        <f>SUM(FO!AD30,PO!AD30,CO!AD30,FE!AD30,PE!AD30)</f>
        <v>46537.378754447913</v>
      </c>
      <c r="AE30" s="16">
        <f>SUM(FO!AE30,PO!AE30,CO!AE30,FE!AE30,PE!AE30)</f>
        <v>57246.994272949312</v>
      </c>
      <c r="AF30" s="16">
        <f>SUM(FO!AF30,PO!AF30,CO!AF30,FE!AF30,PE!AF30)</f>
        <v>59096.452613170462</v>
      </c>
      <c r="AG30" s="16">
        <f t="shared" si="6"/>
        <v>392987.09916388826</v>
      </c>
      <c r="AH30" s="28">
        <f t="shared" si="7"/>
        <v>2.5250324425070681E-2</v>
      </c>
      <c r="AI30" s="13"/>
      <c r="AJ30" s="16">
        <f t="shared" si="8"/>
        <v>-298176.73916388827</v>
      </c>
      <c r="AK30" s="13"/>
    </row>
    <row r="31" spans="1:37" ht="13.5" customHeight="1" x14ac:dyDescent="0.2">
      <c r="A31" s="27" t="s">
        <v>1216</v>
      </c>
      <c r="B31" s="16">
        <f>SUM(FO!B31,PO!B31,CO!B31,FE!B31,PE!B31)</f>
        <v>635.5</v>
      </c>
      <c r="C31" s="16">
        <f>SUM(FO!C31,PO!C31,CO!C31,FE!C31,PE!C31)</f>
        <v>723.15</v>
      </c>
      <c r="D31" s="16">
        <f>SUM(FO!D31,PO!D31,CO!D31,FE!D31,PE!D31)</f>
        <v>1053.77</v>
      </c>
      <c r="E31" s="16">
        <f>SUM(FO!E31,PO!E31,CO!E31,FE!E31,PE!E31)</f>
        <v>890.31000000000006</v>
      </c>
      <c r="F31" s="16">
        <f>SUM(FO!F31,PO!F31,CO!F31,FE!F31,PE!F31)</f>
        <v>1479.8</v>
      </c>
      <c r="G31" s="16">
        <f>SUM(FO!G31,PO!G31,CO!G31,FE!G31,PE!G31)</f>
        <v>248.89000000000001</v>
      </c>
      <c r="H31" s="16">
        <f>SUM(FO!H31,PO!H31,CO!H31,FE!H31,PE!H31)</f>
        <v>602.41</v>
      </c>
      <c r="I31" s="16">
        <f>SUM(FO!I31,PO!I31,CO!I31,FE!I31,PE!I31)</f>
        <v>1368.8600000000001</v>
      </c>
      <c r="J31" s="16">
        <f>SUM(FO!J31,PO!J31,CO!J31,FE!J31,PE!J31)</f>
        <v>1400</v>
      </c>
      <c r="K31" s="16">
        <f>SUM(FO!K31,PO!K31,CO!K31,FE!K31,PE!K31)</f>
        <v>1400</v>
      </c>
      <c r="L31" s="16">
        <f>SUM(FO!L31,PO!L31,CO!L31,FE!L31,PE!L31)</f>
        <v>1000</v>
      </c>
      <c r="M31" s="16">
        <f>SUM(FO!M31,PO!M31,CO!M31,FE!M31,PE!M31)</f>
        <v>800</v>
      </c>
      <c r="N31" s="16">
        <f t="shared" si="4"/>
        <v>11602.69</v>
      </c>
      <c r="O31" s="28">
        <f t="shared" si="5"/>
        <v>1.5628750654925749E-3</v>
      </c>
      <c r="P31" s="16"/>
      <c r="Q31" s="16"/>
      <c r="R31" s="16"/>
      <c r="S31" s="16"/>
      <c r="T31" s="16"/>
      <c r="U31" s="16">
        <f>SUM(FO!U31,PO!U31,CO!U31,FE!U31,PE!U31)</f>
        <v>2014.9939738209332</v>
      </c>
      <c r="V31" s="16">
        <f>SUM(FO!V31,PO!V31,CO!V31,FE!V31,PE!V31)</f>
        <v>1343.3293158806223</v>
      </c>
      <c r="W31" s="16">
        <f>SUM(FO!W31,PO!W31,CO!W31,FE!W31,PE!W31)</f>
        <v>0</v>
      </c>
      <c r="X31" s="16">
        <f>SUM(FO!X31,PO!X31,CO!X31,FE!X31,PE!X31)</f>
        <v>3170.2571854782682</v>
      </c>
      <c r="Y31" s="16">
        <f>SUM(FO!Y31,PO!Y31,CO!Y31,FE!Y31,PE!Y31)</f>
        <v>2498.5925275379573</v>
      </c>
      <c r="Z31" s="16">
        <f>SUM(FO!Z31,PO!Z31,CO!Z31,FE!Z31,PE!Z31)</f>
        <v>3653.8557391952922</v>
      </c>
      <c r="AA31" s="16">
        <f>SUM(FO!AA31,PO!AA31,CO!AA31,FE!AA31,PE!AA31)</f>
        <v>3170.2571854782682</v>
      </c>
      <c r="AB31" s="16">
        <f>SUM(FO!AB31,PO!AB31,CO!AB31,FE!AB31,PE!AB31)</f>
        <v>3841.9218434185791</v>
      </c>
      <c r="AC31" s="16">
        <f>SUM(FO!AC31,PO!AC31,CO!AC31,FE!AC31,PE!AC31)</f>
        <v>4997.1850550759145</v>
      </c>
      <c r="AD31" s="16">
        <f>SUM(FO!AD31,PO!AD31,CO!AD31,FE!AD31,PE!AD31)</f>
        <v>4997.1850550759145</v>
      </c>
      <c r="AE31" s="16">
        <f>SUM(FO!AE31,PO!AE31,CO!AE31,FE!AE31,PE!AE31)</f>
        <v>6152.4482667332495</v>
      </c>
      <c r="AF31" s="16">
        <f>SUM(FO!AF31,PO!AF31,CO!AF31,FE!AF31,PE!AF31)</f>
        <v>6340.5143709565364</v>
      </c>
      <c r="AG31" s="16">
        <f t="shared" si="6"/>
        <v>42180.540518651542</v>
      </c>
      <c r="AH31" s="28">
        <f t="shared" si="7"/>
        <v>2.7101966827583345E-3</v>
      </c>
      <c r="AI31" s="13"/>
      <c r="AJ31" s="16">
        <f t="shared" si="8"/>
        <v>-30577.850518651539</v>
      </c>
      <c r="AK31" s="13"/>
    </row>
    <row r="32" spans="1:37" ht="13.5" customHeight="1" x14ac:dyDescent="0.2">
      <c r="A32" s="26" t="s">
        <v>1217</v>
      </c>
      <c r="B32" s="16"/>
      <c r="C32" s="16"/>
      <c r="D32" s="16"/>
      <c r="E32" s="16"/>
      <c r="F32" s="16"/>
      <c r="G32" s="16"/>
      <c r="H32" s="16"/>
      <c r="I32" s="16"/>
      <c r="J32" s="16"/>
      <c r="K32" s="16"/>
      <c r="L32" s="16"/>
      <c r="M32" s="16"/>
      <c r="N32" s="16"/>
      <c r="O32" s="28"/>
      <c r="P32" s="16"/>
      <c r="Q32" s="16"/>
      <c r="R32" s="16"/>
      <c r="S32" s="16"/>
      <c r="T32" s="16"/>
      <c r="U32" s="16"/>
      <c r="V32" s="16"/>
      <c r="W32" s="16"/>
      <c r="X32" s="16"/>
      <c r="Y32" s="16"/>
      <c r="Z32" s="16"/>
      <c r="AA32" s="16"/>
      <c r="AB32" s="16"/>
      <c r="AC32" s="16"/>
      <c r="AD32" s="16"/>
      <c r="AE32" s="16"/>
      <c r="AF32" s="16"/>
      <c r="AG32" s="16"/>
      <c r="AH32" s="28"/>
      <c r="AI32" s="13"/>
      <c r="AJ32" s="16"/>
      <c r="AK32" s="13"/>
    </row>
    <row r="33" spans="1:37" ht="13.5" customHeight="1" x14ac:dyDescent="0.2">
      <c r="A33" s="27" t="s">
        <v>1218</v>
      </c>
      <c r="B33" s="16">
        <f>SUM(FO!B33,PO!B33,CO!B33,FE!B33,PE!B33)</f>
        <v>0</v>
      </c>
      <c r="C33" s="16">
        <f>SUM(FO!C33,PO!C33,CO!C33,FE!C33,PE!C33)</f>
        <v>29333.47</v>
      </c>
      <c r="D33" s="16">
        <f>SUM(FO!D33,PO!D33,CO!D33,FE!D33,PE!D33)</f>
        <v>11889.739999999998</v>
      </c>
      <c r="E33" s="16">
        <f>SUM(FO!E33,PO!E33,CO!E33,FE!E33,PE!E33)</f>
        <v>21646.720000000001</v>
      </c>
      <c r="F33" s="16">
        <f>SUM(FO!F33,PO!F33,CO!F33,FE!F33,PE!F33)</f>
        <v>17259.93</v>
      </c>
      <c r="G33" s="16">
        <f>SUM(FO!G33,PO!G33,CO!G33,FE!G33,PE!G33)</f>
        <v>17454.2</v>
      </c>
      <c r="H33" s="16">
        <f>SUM(FO!H33,PO!H33,CO!H33,FE!H33,PE!H33)</f>
        <v>20023.740000000002</v>
      </c>
      <c r="I33" s="16">
        <f>SUM(FO!I33,PO!I33,CO!I33,FE!I33,PE!I33)</f>
        <v>14849.42</v>
      </c>
      <c r="J33" s="16">
        <f>SUM(FO!J33,PO!J33,CO!J33,FE!J33,PE!J33)</f>
        <v>17500</v>
      </c>
      <c r="K33" s="16">
        <f>SUM(FO!K33,PO!K33,CO!K33,FE!K33,PE!K33)</f>
        <v>17500</v>
      </c>
      <c r="L33" s="16">
        <f>SUM(FO!L33,PO!L33,CO!L33,FE!L33,PE!L33)</f>
        <v>17500</v>
      </c>
      <c r="M33" s="16">
        <f>SUM(FO!M33,PO!M33,CO!M33,FE!M33,PE!M33)</f>
        <v>17500</v>
      </c>
      <c r="N33" s="16">
        <f t="shared" ref="N33:N42" si="11">SUM(B33:M33)</f>
        <v>202457.22</v>
      </c>
      <c r="O33" s="28">
        <f t="shared" ref="O33:O42" si="12">IFERROR(N33/N$16,"")</f>
        <v>2.7270860547592379E-2</v>
      </c>
      <c r="P33" s="16"/>
      <c r="Q33" s="16"/>
      <c r="R33" s="16"/>
      <c r="S33" s="16"/>
      <c r="T33" s="16"/>
      <c r="U33" s="16" t="e">
        <f>SUM(FO!U33,PO!U33,CO!U33,FE!U33,PE!U33)</f>
        <v>#REF!</v>
      </c>
      <c r="V33" s="16" t="e">
        <f>SUM(FO!V33,PO!V33,CO!V33,FE!V33,PE!V33)</f>
        <v>#REF!</v>
      </c>
      <c r="W33" s="16" t="e">
        <f>SUM(FO!W33,PO!W33,CO!W33,FE!W33,PE!W33)</f>
        <v>#REF!</v>
      </c>
      <c r="X33" s="16" t="e">
        <f>SUM(FO!X33,PO!X33,CO!X33,FE!X33,PE!X33)</f>
        <v>#REF!</v>
      </c>
      <c r="Y33" s="16" t="e">
        <f>SUM(FO!Y33,PO!Y33,CO!Y33,FE!Y33,PE!Y33)</f>
        <v>#REF!</v>
      </c>
      <c r="Z33" s="16" t="e">
        <f>SUM(FO!Z33,PO!Z33,CO!Z33,FE!Z33,PE!Z33)</f>
        <v>#REF!</v>
      </c>
      <c r="AA33" s="16" t="e">
        <f>SUM(FO!AA33,PO!AA33,CO!AA33,FE!AA33,PE!AA33)</f>
        <v>#REF!</v>
      </c>
      <c r="AB33" s="16" t="e">
        <f>SUM(FO!AB33,PO!AB33,CO!AB33,FE!AB33,PE!AB33)</f>
        <v>#REF!</v>
      </c>
      <c r="AC33" s="16" t="e">
        <f>SUM(FO!AC33,PO!AC33,CO!AC33,FE!AC33,PE!AC33)</f>
        <v>#REF!</v>
      </c>
      <c r="AD33" s="16" t="e">
        <f>SUM(FO!AD33,PO!AD33,CO!AD33,FE!AD33,PE!AD33)</f>
        <v>#REF!</v>
      </c>
      <c r="AE33" s="16" t="e">
        <f>SUM(FO!AE33,PO!AE33,CO!AE33,FE!AE33,PE!AE33)</f>
        <v>#REF!</v>
      </c>
      <c r="AF33" s="16" t="e">
        <f>SUM(FO!AF33,PO!AF33,CO!AF33,FE!AF33,PE!AF33)</f>
        <v>#REF!</v>
      </c>
      <c r="AG33" s="16" t="e">
        <f t="shared" ref="AG33:AG42" si="13">SUM(U33:AF33)</f>
        <v>#REF!</v>
      </c>
      <c r="AH33" s="28" t="str">
        <f t="shared" ref="AH33:AH42" si="14">IFERROR(AG33/AG$16,"")</f>
        <v/>
      </c>
      <c r="AI33" s="13"/>
      <c r="AJ33" s="16" t="e">
        <f t="shared" ref="AJ33:AJ42" si="15">N33-AG33</f>
        <v>#REF!</v>
      </c>
      <c r="AK33" s="13"/>
    </row>
    <row r="34" spans="1:37" ht="13.5" customHeight="1" x14ac:dyDescent="0.2">
      <c r="A34" s="27" t="s">
        <v>1219</v>
      </c>
      <c r="B34" s="16">
        <f>SUM(FO!B34,PO!B34,CO!B34,FE!B34,PE!B34)</f>
        <v>0</v>
      </c>
      <c r="C34" s="16">
        <f>SUM(FO!C34,PO!C34,CO!C34,FE!C34,PE!C34)</f>
        <v>842.83999999999992</v>
      </c>
      <c r="D34" s="16">
        <f>SUM(FO!D34,PO!D34,CO!D34,FE!D34,PE!D34)</f>
        <v>1357.58</v>
      </c>
      <c r="E34" s="16">
        <f>SUM(FO!E34,PO!E34,CO!E34,FE!E34,PE!E34)</f>
        <v>703.54</v>
      </c>
      <c r="F34" s="16">
        <f>SUM(FO!F34,PO!F34,CO!F34,FE!F34,PE!F34)</f>
        <v>618.04</v>
      </c>
      <c r="G34" s="16">
        <f>SUM(FO!G34,PO!G34,CO!G34,FE!G34,PE!G34)</f>
        <v>634.79</v>
      </c>
      <c r="H34" s="16">
        <f>SUM(FO!H34,PO!H34,CO!H34,FE!H34,PE!H34)</f>
        <v>768.4</v>
      </c>
      <c r="I34" s="16">
        <f>SUM(FO!I34,PO!I34,CO!I34,FE!I34,PE!I34)</f>
        <v>592.79</v>
      </c>
      <c r="J34" s="16">
        <f>SUM(FO!J34,PO!J34,CO!J34,FE!J34,PE!J34)</f>
        <v>648</v>
      </c>
      <c r="K34" s="16">
        <f>SUM(FO!K34,PO!K34,CO!K34,FE!K34,PE!K34)</f>
        <v>648</v>
      </c>
      <c r="L34" s="16">
        <f>SUM(FO!L34,PO!L34,CO!L34,FE!L34,PE!L34)</f>
        <v>648</v>
      </c>
      <c r="M34" s="16">
        <f>SUM(FO!M34,PO!M34,CO!M34,FE!M34,PE!M34)</f>
        <v>648</v>
      </c>
      <c r="N34" s="16">
        <f t="shared" si="11"/>
        <v>8109.98</v>
      </c>
      <c r="O34" s="28">
        <f t="shared" si="12"/>
        <v>1.0924092192106719E-3</v>
      </c>
      <c r="P34" s="16"/>
      <c r="Q34" s="16"/>
      <c r="R34" s="16"/>
      <c r="S34" s="16"/>
      <c r="T34" s="16"/>
      <c r="U34" s="16" t="e">
        <f>SUM(FO!U34,PO!U34,CO!U34,FE!U34,PE!U34)</f>
        <v>#REF!</v>
      </c>
      <c r="V34" s="16" t="e">
        <f>SUM(FO!V34,PO!V34,CO!V34,FE!V34,PE!V34)</f>
        <v>#REF!</v>
      </c>
      <c r="W34" s="16" t="e">
        <f>SUM(FO!W34,PO!W34,CO!W34,FE!W34,PE!W34)</f>
        <v>#REF!</v>
      </c>
      <c r="X34" s="16" t="e">
        <f>SUM(FO!X34,PO!X34,CO!X34,FE!X34,PE!X34)</f>
        <v>#REF!</v>
      </c>
      <c r="Y34" s="16" t="e">
        <f>SUM(FO!Y34,PO!Y34,CO!Y34,FE!Y34,PE!Y34)</f>
        <v>#REF!</v>
      </c>
      <c r="Z34" s="16" t="e">
        <f>SUM(FO!Z34,PO!Z34,CO!Z34,FE!Z34,PE!Z34)</f>
        <v>#REF!</v>
      </c>
      <c r="AA34" s="16" t="e">
        <f>SUM(FO!AA34,PO!AA34,CO!AA34,FE!AA34,PE!AA34)</f>
        <v>#REF!</v>
      </c>
      <c r="AB34" s="16" t="e">
        <f>SUM(FO!AB34,PO!AB34,CO!AB34,FE!AB34,PE!AB34)</f>
        <v>#REF!</v>
      </c>
      <c r="AC34" s="16" t="e">
        <f>SUM(FO!AC34,PO!AC34,CO!AC34,FE!AC34,PE!AC34)</f>
        <v>#REF!</v>
      </c>
      <c r="AD34" s="16" t="e">
        <f>SUM(FO!AD34,PO!AD34,CO!AD34,FE!AD34,PE!AD34)</f>
        <v>#REF!</v>
      </c>
      <c r="AE34" s="16" t="e">
        <f>SUM(FO!AE34,PO!AE34,CO!AE34,FE!AE34,PE!AE34)</f>
        <v>#REF!</v>
      </c>
      <c r="AF34" s="16" t="e">
        <f>SUM(FO!AF34,PO!AF34,CO!AF34,FE!AF34,PE!AF34)</f>
        <v>#REF!</v>
      </c>
      <c r="AG34" s="16" t="e">
        <f t="shared" si="13"/>
        <v>#REF!</v>
      </c>
      <c r="AH34" s="28" t="str">
        <f t="shared" si="14"/>
        <v/>
      </c>
      <c r="AI34" s="13"/>
      <c r="AJ34" s="16" t="e">
        <f t="shared" si="15"/>
        <v>#REF!</v>
      </c>
      <c r="AK34" s="13"/>
    </row>
    <row r="35" spans="1:37" ht="13.5" customHeight="1" x14ac:dyDescent="0.2">
      <c r="A35" s="27" t="s">
        <v>1220</v>
      </c>
      <c r="B35" s="16">
        <f>SUM(FO!B35,PO!B35,CO!B35,FE!B35,PE!B35)</f>
        <v>-18903.269999999997</v>
      </c>
      <c r="C35" s="16">
        <f>SUM(FO!C35,PO!C35,CO!C35,FE!C35,PE!C35)</f>
        <v>-7499.98</v>
      </c>
      <c r="D35" s="16">
        <f>SUM(FO!D35,PO!D35,CO!D35,FE!D35,PE!D35)</f>
        <v>1464.77</v>
      </c>
      <c r="E35" s="16">
        <f>SUM(FO!E35,PO!E35,CO!E35,FE!E35,PE!E35)</f>
        <v>2876.74</v>
      </c>
      <c r="F35" s="16">
        <f>SUM(FO!F35,PO!F35,CO!F35,FE!F35,PE!F35)</f>
        <v>4138.12</v>
      </c>
      <c r="G35" s="16">
        <f>SUM(FO!G35,PO!G35,CO!G35,FE!G35,PE!G35)</f>
        <v>3992.14</v>
      </c>
      <c r="H35" s="16">
        <f>SUM(FO!H35,PO!H35,CO!H35,FE!H35,PE!H35)</f>
        <v>-6793.75</v>
      </c>
      <c r="I35" s="16">
        <f>SUM(FO!I35,PO!I35,CO!I35,FE!I35,PE!I35)</f>
        <v>2732.36</v>
      </c>
      <c r="J35" s="16">
        <f>SUM(FO!J35,PO!J35,CO!J35,FE!J35,PE!J35)</f>
        <v>4000</v>
      </c>
      <c r="K35" s="16">
        <f>SUM(FO!K35,PO!K35,CO!K35,FE!K35,PE!K35)</f>
        <v>4000</v>
      </c>
      <c r="L35" s="16">
        <f>SUM(FO!L35,PO!L35,CO!L35,FE!L35,PE!L35)</f>
        <v>4000</v>
      </c>
      <c r="M35" s="16">
        <f>SUM(FO!M35,PO!M35,CO!M35,FE!M35,PE!M35)</f>
        <v>4000</v>
      </c>
      <c r="N35" s="16">
        <f t="shared" si="11"/>
        <v>-1992.869999999999</v>
      </c>
      <c r="O35" s="28">
        <f t="shared" si="12"/>
        <v>-2.6843833902036389E-4</v>
      </c>
      <c r="P35" s="16"/>
      <c r="Q35" s="16"/>
      <c r="R35" s="16"/>
      <c r="S35" s="16"/>
      <c r="T35" s="16"/>
      <c r="U35" s="16" t="e">
        <f>SUM(FO!U35,PO!U35,CO!U35,FE!U35,PE!U35)</f>
        <v>#REF!</v>
      </c>
      <c r="V35" s="16" t="e">
        <f>SUM(FO!V35,PO!V35,CO!V35,FE!V35,PE!V35)</f>
        <v>#REF!</v>
      </c>
      <c r="W35" s="16" t="e">
        <f>SUM(FO!W35,PO!W35,CO!W35,FE!W35,PE!W35)</f>
        <v>#REF!</v>
      </c>
      <c r="X35" s="16" t="e">
        <f>SUM(FO!X35,PO!X35,CO!X35,FE!X35,PE!X35)</f>
        <v>#REF!</v>
      </c>
      <c r="Y35" s="16" t="e">
        <f>SUM(FO!Y35,PO!Y35,CO!Y35,FE!Y35,PE!Y35)</f>
        <v>#REF!</v>
      </c>
      <c r="Z35" s="16" t="e">
        <f>SUM(FO!Z35,PO!Z35,CO!Z35,FE!Z35,PE!Z35)</f>
        <v>#REF!</v>
      </c>
      <c r="AA35" s="16" t="e">
        <f>SUM(FO!AA35,PO!AA35,CO!AA35,FE!AA35,PE!AA35)</f>
        <v>#REF!</v>
      </c>
      <c r="AB35" s="16" t="e">
        <f>SUM(FO!AB35,PO!AB35,CO!AB35,FE!AB35,PE!AB35)</f>
        <v>#REF!</v>
      </c>
      <c r="AC35" s="16" t="e">
        <f>SUM(FO!AC35,PO!AC35,CO!AC35,FE!AC35,PE!AC35)</f>
        <v>#REF!</v>
      </c>
      <c r="AD35" s="16" t="e">
        <f>SUM(FO!AD35,PO!AD35,CO!AD35,FE!AD35,PE!AD35)</f>
        <v>#REF!</v>
      </c>
      <c r="AE35" s="16" t="e">
        <f>SUM(FO!AE35,PO!AE35,CO!AE35,FE!AE35,PE!AE35)</f>
        <v>#REF!</v>
      </c>
      <c r="AF35" s="16" t="e">
        <f>SUM(FO!AF35,PO!AF35,CO!AF35,FE!AF35,PE!AF35)</f>
        <v>#REF!</v>
      </c>
      <c r="AG35" s="16" t="e">
        <f t="shared" si="13"/>
        <v>#REF!</v>
      </c>
      <c r="AH35" s="28" t="str">
        <f t="shared" si="14"/>
        <v/>
      </c>
      <c r="AI35" s="13"/>
      <c r="AJ35" s="16" t="e">
        <f t="shared" si="15"/>
        <v>#REF!</v>
      </c>
      <c r="AK35" s="13"/>
    </row>
    <row r="36" spans="1:37" ht="13.5" customHeight="1" x14ac:dyDescent="0.2">
      <c r="A36" s="30" t="s">
        <v>1221</v>
      </c>
      <c r="B36" s="31">
        <f t="shared" ref="B36:M36" si="16">SUM(B33:B35)</f>
        <v>-18903.269999999997</v>
      </c>
      <c r="C36" s="31">
        <f t="shared" si="16"/>
        <v>22676.33</v>
      </c>
      <c r="D36" s="31">
        <f t="shared" si="16"/>
        <v>14712.089999999998</v>
      </c>
      <c r="E36" s="31">
        <f t="shared" si="16"/>
        <v>25227</v>
      </c>
      <c r="F36" s="31">
        <f t="shared" si="16"/>
        <v>22016.09</v>
      </c>
      <c r="G36" s="31">
        <f t="shared" si="16"/>
        <v>22081.13</v>
      </c>
      <c r="H36" s="31">
        <f t="shared" si="16"/>
        <v>13998.390000000003</v>
      </c>
      <c r="I36" s="31">
        <f t="shared" si="16"/>
        <v>18174.57</v>
      </c>
      <c r="J36" s="31">
        <f t="shared" si="16"/>
        <v>22148</v>
      </c>
      <c r="K36" s="31">
        <f t="shared" si="16"/>
        <v>22148</v>
      </c>
      <c r="L36" s="31">
        <f t="shared" si="16"/>
        <v>22148</v>
      </c>
      <c r="M36" s="31">
        <f t="shared" si="16"/>
        <v>22148</v>
      </c>
      <c r="N36" s="31">
        <f t="shared" si="11"/>
        <v>208574.33000000002</v>
      </c>
      <c r="O36" s="32">
        <f t="shared" si="12"/>
        <v>2.8094831427782688E-2</v>
      </c>
      <c r="P36" s="16"/>
      <c r="Q36" s="16"/>
      <c r="R36" s="16"/>
      <c r="S36" s="16"/>
      <c r="T36" s="16"/>
      <c r="U36" s="31" t="e">
        <f t="shared" ref="U36:AF36" si="17">SUM(U33:U35)</f>
        <v>#REF!</v>
      </c>
      <c r="V36" s="31" t="e">
        <f t="shared" si="17"/>
        <v>#REF!</v>
      </c>
      <c r="W36" s="31" t="e">
        <f t="shared" si="17"/>
        <v>#REF!</v>
      </c>
      <c r="X36" s="31" t="e">
        <f t="shared" si="17"/>
        <v>#REF!</v>
      </c>
      <c r="Y36" s="31" t="e">
        <f t="shared" si="17"/>
        <v>#REF!</v>
      </c>
      <c r="Z36" s="31" t="e">
        <f t="shared" si="17"/>
        <v>#REF!</v>
      </c>
      <c r="AA36" s="31" t="e">
        <f t="shared" si="17"/>
        <v>#REF!</v>
      </c>
      <c r="AB36" s="31" t="e">
        <f t="shared" si="17"/>
        <v>#REF!</v>
      </c>
      <c r="AC36" s="31" t="e">
        <f t="shared" si="17"/>
        <v>#REF!</v>
      </c>
      <c r="AD36" s="31" t="e">
        <f t="shared" si="17"/>
        <v>#REF!</v>
      </c>
      <c r="AE36" s="31" t="e">
        <f t="shared" si="17"/>
        <v>#REF!</v>
      </c>
      <c r="AF36" s="31" t="e">
        <f t="shared" si="17"/>
        <v>#REF!</v>
      </c>
      <c r="AG36" s="31" t="e">
        <f t="shared" si="13"/>
        <v>#REF!</v>
      </c>
      <c r="AH36" s="32" t="str">
        <f t="shared" si="14"/>
        <v/>
      </c>
      <c r="AI36" s="13"/>
      <c r="AJ36" s="31" t="e">
        <f t="shared" si="15"/>
        <v>#REF!</v>
      </c>
      <c r="AK36" s="13"/>
    </row>
    <row r="37" spans="1:37" ht="13.5" customHeight="1" x14ac:dyDescent="0.2">
      <c r="A37" s="30" t="s">
        <v>1222</v>
      </c>
      <c r="B37" s="31">
        <f t="shared" ref="B37:M37" si="18">B19+B22+B27+B28+B29+B30+B31+B36+B20+B21</f>
        <v>150062</v>
      </c>
      <c r="C37" s="31">
        <f t="shared" si="18"/>
        <v>177551.57999999996</v>
      </c>
      <c r="D37" s="31">
        <f t="shared" si="18"/>
        <v>188086.69000000003</v>
      </c>
      <c r="E37" s="31">
        <f t="shared" si="18"/>
        <v>219001.28</v>
      </c>
      <c r="F37" s="31">
        <f t="shared" si="18"/>
        <v>192199.72000000003</v>
      </c>
      <c r="G37" s="31">
        <f t="shared" si="18"/>
        <v>191563.96000000005</v>
      </c>
      <c r="H37" s="31">
        <f t="shared" si="18"/>
        <v>170597.45000000007</v>
      </c>
      <c r="I37" s="31">
        <f t="shared" si="18"/>
        <v>190947.42</v>
      </c>
      <c r="J37" s="31">
        <f t="shared" si="18"/>
        <v>208219.91047619053</v>
      </c>
      <c r="K37" s="31">
        <f t="shared" si="18"/>
        <v>209825.8628571429</v>
      </c>
      <c r="L37" s="31">
        <f t="shared" si="18"/>
        <v>202572.29142857139</v>
      </c>
      <c r="M37" s="31">
        <f t="shared" si="18"/>
        <v>204518.72</v>
      </c>
      <c r="N37" s="31">
        <f t="shared" si="11"/>
        <v>2305146.8847619053</v>
      </c>
      <c r="O37" s="32">
        <f t="shared" si="12"/>
        <v>0.31050183952964938</v>
      </c>
      <c r="P37" s="16"/>
      <c r="Q37" s="16"/>
      <c r="R37" s="16"/>
      <c r="S37" s="16"/>
      <c r="T37" s="16"/>
      <c r="U37" s="31" t="e">
        <f t="shared" ref="U37:AF37" si="19">U19+U22+U27+U28+U29+U30+U31+U36+U20+U21</f>
        <v>#REF!</v>
      </c>
      <c r="V37" s="31" t="e">
        <f t="shared" si="19"/>
        <v>#REF!</v>
      </c>
      <c r="W37" s="31" t="e">
        <f t="shared" si="19"/>
        <v>#REF!</v>
      </c>
      <c r="X37" s="31" t="e">
        <f t="shared" si="19"/>
        <v>#REF!</v>
      </c>
      <c r="Y37" s="31" t="e">
        <f t="shared" si="19"/>
        <v>#REF!</v>
      </c>
      <c r="Z37" s="31" t="e">
        <f t="shared" si="19"/>
        <v>#REF!</v>
      </c>
      <c r="AA37" s="31" t="e">
        <f t="shared" si="19"/>
        <v>#REF!</v>
      </c>
      <c r="AB37" s="31" t="e">
        <f t="shared" si="19"/>
        <v>#REF!</v>
      </c>
      <c r="AC37" s="31" t="e">
        <f t="shared" si="19"/>
        <v>#REF!</v>
      </c>
      <c r="AD37" s="31" t="e">
        <f t="shared" si="19"/>
        <v>#REF!</v>
      </c>
      <c r="AE37" s="31" t="e">
        <f t="shared" si="19"/>
        <v>#REF!</v>
      </c>
      <c r="AF37" s="31" t="e">
        <f t="shared" si="19"/>
        <v>#REF!</v>
      </c>
      <c r="AG37" s="31" t="e">
        <f t="shared" si="13"/>
        <v>#REF!</v>
      </c>
      <c r="AH37" s="32" t="str">
        <f t="shared" si="14"/>
        <v/>
      </c>
      <c r="AI37" s="13"/>
      <c r="AJ37" s="31" t="e">
        <f t="shared" si="15"/>
        <v>#REF!</v>
      </c>
      <c r="AK37" s="13"/>
    </row>
    <row r="38" spans="1:37" ht="13.5" customHeight="1" x14ac:dyDescent="0.2">
      <c r="A38" s="27" t="s">
        <v>1223</v>
      </c>
      <c r="B38" s="16">
        <f>SUM(FO!B38,PO!B38,CO!B38,FE!B38,PE!B38)</f>
        <v>0</v>
      </c>
      <c r="C38" s="16">
        <f>SUM(FO!C38,PO!C38,CO!C38,FE!C38,PE!C38)</f>
        <v>0</v>
      </c>
      <c r="D38" s="16">
        <f>SUM(FO!D38,PO!D38,CO!D38,FE!D38,PE!D38)</f>
        <v>2782.65</v>
      </c>
      <c r="E38" s="16">
        <f>SUM(FO!E38,PO!E38,CO!E38,FE!E38,PE!E38)</f>
        <v>56.1</v>
      </c>
      <c r="F38" s="16">
        <f>SUM(FO!F38,PO!F38,CO!F38,FE!F38,PE!F38)</f>
        <v>0</v>
      </c>
      <c r="G38" s="16">
        <f>SUM(FO!G38,PO!G38,CO!G38,FE!G38,PE!G38)</f>
        <v>-352.47</v>
      </c>
      <c r="H38" s="16">
        <f>SUM(FO!H38,PO!H38,CO!H38,FE!H38,PE!H38)</f>
        <v>0</v>
      </c>
      <c r="I38" s="16">
        <f>SUM(FO!I38,PO!I38,CO!I38,FE!I38,PE!I38)</f>
        <v>0</v>
      </c>
      <c r="J38" s="16">
        <f>SUM(FO!J38,PO!J38,CO!J38,FE!J38,PE!J38)</f>
        <v>0</v>
      </c>
      <c r="K38" s="16">
        <f>SUM(FO!K38,PO!K38,CO!K38,FE!K38,PE!K38)</f>
        <v>0</v>
      </c>
      <c r="L38" s="16">
        <f>SUM(FO!L38,PO!L38,CO!L38,FE!L38,PE!L38)</f>
        <v>0</v>
      </c>
      <c r="M38" s="16">
        <f>SUM(FO!M38,PO!M38,CO!M38,FE!M38,PE!M38)</f>
        <v>0</v>
      </c>
      <c r="N38" s="16">
        <f t="shared" si="11"/>
        <v>2486.2799999999997</v>
      </c>
      <c r="O38" s="28">
        <f t="shared" si="12"/>
        <v>3.3490035654084341E-4</v>
      </c>
      <c r="P38" s="16"/>
      <c r="Q38" s="16"/>
      <c r="R38" s="16"/>
      <c r="S38" s="16"/>
      <c r="T38" s="16"/>
      <c r="U38" s="16">
        <f>SUM(FO!U38,PO!U38,CO!U38,FE!U38,PE!U38)</f>
        <v>21250</v>
      </c>
      <c r="V38" s="16">
        <f>SUM(FO!V38,PO!V38,CO!V38,FE!V38,PE!V38)</f>
        <v>6250</v>
      </c>
      <c r="W38" s="16">
        <f>SUM(FO!W38,PO!W38,CO!W38,FE!W38,PE!W38)</f>
        <v>6250</v>
      </c>
      <c r="X38" s="16">
        <f>SUM(FO!X38,PO!X38,CO!X38,FE!X38,PE!X38)</f>
        <v>6250</v>
      </c>
      <c r="Y38" s="16">
        <f>SUM(FO!Y38,PO!Y38,CO!Y38,FE!Y38,PE!Y38)</f>
        <v>6562.5</v>
      </c>
      <c r="Z38" s="16">
        <f>SUM(FO!Z38,PO!Z38,CO!Z38,FE!Z38,PE!Z38)</f>
        <v>6875.0000000000009</v>
      </c>
      <c r="AA38" s="16">
        <f>SUM(FO!AA38,PO!AA38,CO!AA38,FE!AA38,PE!AA38)</f>
        <v>7187.4999999999991</v>
      </c>
      <c r="AB38" s="16">
        <f>SUM(FO!AB38,PO!AB38,CO!AB38,FE!AB38,PE!AB38)</f>
        <v>7500</v>
      </c>
      <c r="AC38" s="16">
        <f>SUM(FO!AC38,PO!AC38,CO!AC38,FE!AC38,PE!AC38)</f>
        <v>7812.5</v>
      </c>
      <c r="AD38" s="16">
        <f>SUM(FO!AD38,PO!AD38,CO!AD38,FE!AD38,PE!AD38)</f>
        <v>8125</v>
      </c>
      <c r="AE38" s="16">
        <f>SUM(FO!AE38,PO!AE38,CO!AE38,FE!AE38,PE!AE38)</f>
        <v>8437.5</v>
      </c>
      <c r="AF38" s="16">
        <f>SUM(FO!AF38,PO!AF38,CO!AF38,FE!AF38,PE!AF38)</f>
        <v>8750</v>
      </c>
      <c r="AG38" s="16">
        <f t="shared" si="13"/>
        <v>101250</v>
      </c>
      <c r="AH38" s="28">
        <f t="shared" si="14"/>
        <v>6.5055452290361925E-3</v>
      </c>
      <c r="AI38" s="13"/>
      <c r="AJ38" s="16">
        <f t="shared" si="15"/>
        <v>-98763.72</v>
      </c>
      <c r="AK38" s="13"/>
    </row>
    <row r="39" spans="1:37" ht="13.5" customHeight="1" x14ac:dyDescent="0.2">
      <c r="A39" s="27" t="s">
        <v>1224</v>
      </c>
      <c r="B39" s="16">
        <f>SUM(FO!B39,PO!B39,CO!B39,FE!B39,PE!B39)</f>
        <v>0</v>
      </c>
      <c r="C39" s="16">
        <f>SUM(FO!C39,PO!C39,CO!C39,FE!C39,PE!C39)</f>
        <v>0</v>
      </c>
      <c r="D39" s="16">
        <f>SUM(FO!D39,PO!D39,CO!D39,FE!D39,PE!D39)</f>
        <v>0</v>
      </c>
      <c r="E39" s="16">
        <f>SUM(FO!E39,PO!E39,CO!E39,FE!E39,PE!E39)</f>
        <v>0</v>
      </c>
      <c r="F39" s="16">
        <f>SUM(FO!F39,PO!F39,CO!F39,FE!F39,PE!F39)</f>
        <v>6857.32</v>
      </c>
      <c r="G39" s="16">
        <f>SUM(FO!G39,PO!G39,CO!G39,FE!G39,PE!G39)</f>
        <v>0</v>
      </c>
      <c r="H39" s="16">
        <f>SUM(FO!H39,PO!H39,CO!H39,FE!H39,PE!H39)</f>
        <v>10645.5</v>
      </c>
      <c r="I39" s="16">
        <f>SUM(FO!I39,PO!I39,CO!I39,FE!I39,PE!I39)</f>
        <v>6414.69</v>
      </c>
      <c r="J39" s="16">
        <f>SUM(FO!J39,PO!J39,CO!J39,FE!J39,PE!J39)</f>
        <v>3000</v>
      </c>
      <c r="K39" s="16">
        <f>SUM(FO!K39,PO!K39,CO!K39,FE!K39,PE!K39)</f>
        <v>1000</v>
      </c>
      <c r="L39" s="16">
        <f>SUM(FO!L39,PO!L39,CO!L39,FE!L39,PE!L39)</f>
        <v>1000</v>
      </c>
      <c r="M39" s="16">
        <f>SUM(FO!M39,PO!M39,CO!M39,FE!M39,PE!M39)</f>
        <v>1000</v>
      </c>
      <c r="N39" s="16">
        <f t="shared" si="11"/>
        <v>29917.51</v>
      </c>
      <c r="O39" s="28">
        <f t="shared" si="12"/>
        <v>4.0298698319635156E-3</v>
      </c>
      <c r="P39" s="16"/>
      <c r="Q39" s="16"/>
      <c r="R39" s="16"/>
      <c r="S39" s="16"/>
      <c r="T39" s="16"/>
      <c r="U39" s="16">
        <f>SUM(FO!U39,PO!U39,CO!U39,FE!U39,PE!U39)</f>
        <v>2207.093875</v>
      </c>
      <c r="V39" s="16">
        <f>SUM(FO!V39,PO!V39,CO!V39,FE!V39,PE!V39)</f>
        <v>2207.093875</v>
      </c>
      <c r="W39" s="16">
        <f>SUM(FO!W39,PO!W39,CO!W39,FE!W39,PE!W39)</f>
        <v>2207.093875</v>
      </c>
      <c r="X39" s="16">
        <f>SUM(FO!X39,PO!X39,CO!X39,FE!X39,PE!X39)</f>
        <v>2207.093875</v>
      </c>
      <c r="Y39" s="16">
        <f>SUM(FO!Y39,PO!Y39,CO!Y39,FE!Y39,PE!Y39)</f>
        <v>2207.093875</v>
      </c>
      <c r="Z39" s="16">
        <f>SUM(FO!Z39,PO!Z39,CO!Z39,FE!Z39,PE!Z39)</f>
        <v>2207.093875</v>
      </c>
      <c r="AA39" s="16">
        <f>SUM(FO!AA39,PO!AA39,CO!AA39,FE!AA39,PE!AA39)</f>
        <v>2207.093875</v>
      </c>
      <c r="AB39" s="16">
        <f>SUM(FO!AB39,PO!AB39,CO!AB39,FE!AB39,PE!AB39)</f>
        <v>2207.093875</v>
      </c>
      <c r="AC39" s="16">
        <f>SUM(FO!AC39,PO!AC39,CO!AC39,FE!AC39,PE!AC39)</f>
        <v>2207.093875</v>
      </c>
      <c r="AD39" s="16">
        <f>SUM(FO!AD39,PO!AD39,CO!AD39,FE!AD39,PE!AD39)</f>
        <v>2207.093875</v>
      </c>
      <c r="AE39" s="16">
        <f>SUM(FO!AE39,PO!AE39,CO!AE39,FE!AE39,PE!AE39)</f>
        <v>2207.093875</v>
      </c>
      <c r="AF39" s="16">
        <f>SUM(FO!AF39,PO!AF39,CO!AF39,FE!AF39,PE!AF39)</f>
        <v>2207.093875</v>
      </c>
      <c r="AG39" s="16">
        <f t="shared" si="13"/>
        <v>26485.126499999995</v>
      </c>
      <c r="AH39" s="28">
        <f t="shared" si="14"/>
        <v>1.7017302552345185E-3</v>
      </c>
      <c r="AI39" s="13"/>
      <c r="AJ39" s="16">
        <f t="shared" si="15"/>
        <v>3432.3835000000036</v>
      </c>
      <c r="AK39" s="13"/>
    </row>
    <row r="40" spans="1:37" ht="13.5" customHeight="1" x14ac:dyDescent="0.2">
      <c r="A40" s="27" t="s">
        <v>1225</v>
      </c>
      <c r="B40" s="16">
        <f>SUM(FO!B40,PO!B40,CO!B40,FE!B40,PE!B40)</f>
        <v>0</v>
      </c>
      <c r="C40" s="16">
        <f>SUM(FO!C40,PO!C40,CO!C40,FE!C40,PE!C40)</f>
        <v>0</v>
      </c>
      <c r="D40" s="16">
        <f>SUM(FO!D40,PO!D40,CO!D40,FE!D40,PE!D40)</f>
        <v>0</v>
      </c>
      <c r="E40" s="16">
        <f>SUM(FO!E40,PO!E40,CO!E40,FE!E40,PE!E40)</f>
        <v>0</v>
      </c>
      <c r="F40" s="16">
        <f>SUM(FO!F40,PO!F40,CO!F40,FE!F40,PE!F40)</f>
        <v>125</v>
      </c>
      <c r="G40" s="16">
        <f>SUM(FO!G40,PO!G40,CO!G40,FE!G40,PE!G40)</f>
        <v>-362.34</v>
      </c>
      <c r="H40" s="16">
        <f>SUM(FO!H40,PO!H40,CO!H40,FE!H40,PE!H40)</f>
        <v>0</v>
      </c>
      <c r="I40" s="16">
        <f>SUM(FO!I40,PO!I40,CO!I40,FE!I40,PE!I40)</f>
        <v>4095.3</v>
      </c>
      <c r="J40" s="16">
        <f>SUM(FO!J40,PO!J40,CO!J40,FE!J40,PE!J40)</f>
        <v>125</v>
      </c>
      <c r="K40" s="16">
        <f>SUM(FO!K40,PO!K40,CO!K40,FE!K40,PE!K40)</f>
        <v>125</v>
      </c>
      <c r="L40" s="16">
        <f>SUM(FO!L40,PO!L40,CO!L40,FE!L40,PE!L40)</f>
        <v>125</v>
      </c>
      <c r="M40" s="16">
        <f>SUM(FO!M40,PO!M40,CO!M40,FE!M40,PE!M40)</f>
        <v>125</v>
      </c>
      <c r="N40" s="16">
        <f t="shared" si="11"/>
        <v>4357.96</v>
      </c>
      <c r="O40" s="28">
        <f t="shared" si="12"/>
        <v>5.8701447857471161E-4</v>
      </c>
      <c r="P40" s="16"/>
      <c r="Q40" s="16"/>
      <c r="R40" s="16"/>
      <c r="S40" s="16"/>
      <c r="T40" s="16"/>
      <c r="U40" s="16">
        <f>SUM(FO!U40,PO!U40,CO!U40,FE!U40,PE!U40)</f>
        <v>381.32150000000001</v>
      </c>
      <c r="V40" s="16">
        <f>SUM(FO!V40,PO!V40,CO!V40,FE!V40,PE!V40)</f>
        <v>381.32150000000001</v>
      </c>
      <c r="W40" s="16">
        <f>SUM(FO!W40,PO!W40,CO!W40,FE!W40,PE!W40)</f>
        <v>381.32150000000001</v>
      </c>
      <c r="X40" s="16">
        <f>SUM(FO!X40,PO!X40,CO!X40,FE!X40,PE!X40)</f>
        <v>381.32150000000001</v>
      </c>
      <c r="Y40" s="16">
        <f>SUM(FO!Y40,PO!Y40,CO!Y40,FE!Y40,PE!Y40)</f>
        <v>381.32150000000001</v>
      </c>
      <c r="Z40" s="16">
        <f>SUM(FO!Z40,PO!Z40,CO!Z40,FE!Z40,PE!Z40)</f>
        <v>381.32150000000001</v>
      </c>
      <c r="AA40" s="16">
        <f>SUM(FO!AA40,PO!AA40,CO!AA40,FE!AA40,PE!AA40)</f>
        <v>381.32150000000001</v>
      </c>
      <c r="AB40" s="16">
        <f>SUM(FO!AB40,PO!AB40,CO!AB40,FE!AB40,PE!AB40)</f>
        <v>381.32150000000001</v>
      </c>
      <c r="AC40" s="16">
        <f>SUM(FO!AC40,PO!AC40,CO!AC40,FE!AC40,PE!AC40)</f>
        <v>381.32150000000001</v>
      </c>
      <c r="AD40" s="16">
        <f>SUM(FO!AD40,PO!AD40,CO!AD40,FE!AD40,PE!AD40)</f>
        <v>381.32150000000001</v>
      </c>
      <c r="AE40" s="16">
        <f>SUM(FO!AE40,PO!AE40,CO!AE40,FE!AE40,PE!AE40)</f>
        <v>381.32150000000001</v>
      </c>
      <c r="AF40" s="16">
        <f>SUM(FO!AF40,PO!AF40,CO!AF40,FE!AF40,PE!AF40)</f>
        <v>381.32150000000001</v>
      </c>
      <c r="AG40" s="16">
        <f t="shared" si="13"/>
        <v>4575.8580000000002</v>
      </c>
      <c r="AH40" s="28">
        <f t="shared" si="14"/>
        <v>2.9400939437676141E-4</v>
      </c>
      <c r="AI40" s="13"/>
      <c r="AJ40" s="16">
        <f t="shared" si="15"/>
        <v>-217.89800000000014</v>
      </c>
      <c r="AK40" s="13"/>
    </row>
    <row r="41" spans="1:37" ht="13.5" customHeight="1" x14ac:dyDescent="0.2">
      <c r="A41" s="27" t="s">
        <v>1226</v>
      </c>
      <c r="B41" s="16">
        <f>SUM(FO!B41,PO!B41,CO!B41,FE!B41,PE!B41)</f>
        <v>0</v>
      </c>
      <c r="C41" s="16">
        <f>SUM(FO!C41,PO!C41,CO!C41,FE!C41,PE!C41)</f>
        <v>0</v>
      </c>
      <c r="D41" s="16">
        <f>SUM(FO!D41,PO!D41,CO!D41,FE!D41,PE!D41)</f>
        <v>0</v>
      </c>
      <c r="E41" s="16">
        <f>SUM(FO!E41,PO!E41,CO!E41,FE!E41,PE!E41)</f>
        <v>0</v>
      </c>
      <c r="F41" s="16">
        <f>SUM(FO!F41,PO!F41,CO!F41,FE!F41,PE!F41)</f>
        <v>0</v>
      </c>
      <c r="G41" s="16">
        <f>SUM(FO!G41,PO!G41,CO!G41,FE!G41,PE!G41)</f>
        <v>1662.88</v>
      </c>
      <c r="H41" s="16">
        <f>SUM(FO!H41,PO!H41,CO!H41,FE!H41,PE!H41)</f>
        <v>818.38</v>
      </c>
      <c r="I41" s="16">
        <f>SUM(FO!I41,PO!I41,CO!I41,FE!I41,PE!I41)</f>
        <v>111429.29</v>
      </c>
      <c r="J41" s="16">
        <f>SUM(FO!J41,PO!J41,CO!J41,FE!J41,PE!J41)</f>
        <v>0</v>
      </c>
      <c r="K41" s="16">
        <f>SUM(FO!K41,PO!K41,CO!K41,FE!K41,PE!K41)</f>
        <v>0</v>
      </c>
      <c r="L41" s="16">
        <f>SUM(FO!L41,PO!L41,CO!L41,FE!L41,PE!L41)</f>
        <v>0</v>
      </c>
      <c r="M41" s="16">
        <f>SUM(FO!M41,PO!M41,CO!M41,FE!M41,PE!M41)</f>
        <v>0</v>
      </c>
      <c r="N41" s="16">
        <f t="shared" si="11"/>
        <v>113910.54999999999</v>
      </c>
      <c r="O41" s="28">
        <f t="shared" si="12"/>
        <v>1.5343679637355234E-2</v>
      </c>
      <c r="P41" s="16"/>
      <c r="Q41" s="16"/>
      <c r="R41" s="16"/>
      <c r="S41" s="16"/>
      <c r="T41" s="16"/>
      <c r="U41" s="16">
        <f>SUM(FO!U41,PO!U41,CO!U41,FE!U41,PE!U41)</f>
        <v>9492.5458333333318</v>
      </c>
      <c r="V41" s="16">
        <f>SUM(FO!V41,PO!V41,CO!V41,FE!V41,PE!V41)</f>
        <v>9492.5458333333318</v>
      </c>
      <c r="W41" s="16">
        <f>SUM(FO!W41,PO!W41,CO!W41,FE!W41,PE!W41)</f>
        <v>9492.5458333333318</v>
      </c>
      <c r="X41" s="16">
        <f>SUM(FO!X41,PO!X41,CO!X41,FE!X41,PE!X41)</f>
        <v>9492.5458333333318</v>
      </c>
      <c r="Y41" s="16">
        <f>SUM(FO!Y41,PO!Y41,CO!Y41,FE!Y41,PE!Y41)</f>
        <v>9492.5458333333318</v>
      </c>
      <c r="Z41" s="16">
        <f>SUM(FO!Z41,PO!Z41,CO!Z41,FE!Z41,PE!Z41)</f>
        <v>9492.5458333333318</v>
      </c>
      <c r="AA41" s="16">
        <f>SUM(FO!AA41,PO!AA41,CO!AA41,FE!AA41,PE!AA41)</f>
        <v>9492.5458333333318</v>
      </c>
      <c r="AB41" s="16">
        <f>SUM(FO!AB41,PO!AB41,CO!AB41,FE!AB41,PE!AB41)</f>
        <v>9492.5458333333318</v>
      </c>
      <c r="AC41" s="16">
        <f>SUM(FO!AC41,PO!AC41,CO!AC41,FE!AC41,PE!AC41)</f>
        <v>9492.5458333333318</v>
      </c>
      <c r="AD41" s="16">
        <f>SUM(FO!AD41,PO!AD41,CO!AD41,FE!AD41,PE!AD41)</f>
        <v>9492.5458333333318</v>
      </c>
      <c r="AE41" s="16">
        <f>SUM(FO!AE41,PO!AE41,CO!AE41,FE!AE41,PE!AE41)</f>
        <v>9492.5458333333318</v>
      </c>
      <c r="AF41" s="16">
        <f>SUM(FO!AF41,PO!AF41,CO!AF41,FE!AF41,PE!AF41)</f>
        <v>9492.5458333333318</v>
      </c>
      <c r="AG41" s="16">
        <f t="shared" si="13"/>
        <v>113910.55</v>
      </c>
      <c r="AH41" s="28">
        <f t="shared" si="14"/>
        <v>7.3190146675495178E-3</v>
      </c>
      <c r="AI41" s="13"/>
      <c r="AJ41" s="16">
        <f t="shared" si="15"/>
        <v>0</v>
      </c>
      <c r="AK41" s="13"/>
    </row>
    <row r="42" spans="1:37" ht="13.5" customHeight="1" x14ac:dyDescent="0.2">
      <c r="A42" s="27" t="s">
        <v>1227</v>
      </c>
      <c r="B42" s="16">
        <f>SUM(FO!B42,PO!B42,CO!B42,FE!B42,PE!B42)</f>
        <v>0</v>
      </c>
      <c r="C42" s="16">
        <f>SUM(FO!C42,PO!C42,CO!C42,FE!C42,PE!C42)</f>
        <v>0</v>
      </c>
      <c r="D42" s="16">
        <f>SUM(FO!D42,PO!D42,CO!D42,FE!D42,PE!D42)</f>
        <v>0</v>
      </c>
      <c r="E42" s="16">
        <f>SUM(FO!E42,PO!E42,CO!E42,FE!E42,PE!E42)</f>
        <v>0</v>
      </c>
      <c r="F42" s="16">
        <f>SUM(FO!F42,PO!F42,CO!F42,FE!F42,PE!F42)</f>
        <v>0</v>
      </c>
      <c r="G42" s="16">
        <f>SUM(FO!G42,PO!G42,CO!G42,FE!G42,PE!G42)</f>
        <v>0</v>
      </c>
      <c r="H42" s="16">
        <f>SUM(FO!H42,PO!H42,CO!H42,FE!H42,PE!H42)</f>
        <v>0</v>
      </c>
      <c r="I42" s="16">
        <f>SUM(FO!I42,PO!I42,CO!I42,FE!I42,PE!I42)</f>
        <v>0</v>
      </c>
      <c r="J42" s="16">
        <f>SUM(FO!J42,PO!J42,CO!J42,FE!J42,PE!J42)</f>
        <v>7000</v>
      </c>
      <c r="K42" s="16">
        <f>SUM(FO!K42,PO!K42,CO!K42,FE!K42,PE!K42)</f>
        <v>7000</v>
      </c>
      <c r="L42" s="16">
        <f>SUM(FO!L42,PO!L42,CO!L42,FE!L42,PE!L42)</f>
        <v>4000</v>
      </c>
      <c r="M42" s="16">
        <f>SUM(FO!M42,PO!M42,CO!M42,FE!M42,PE!M42)</f>
        <v>4000</v>
      </c>
      <c r="N42" s="16">
        <f t="shared" si="11"/>
        <v>22000</v>
      </c>
      <c r="O42" s="28">
        <f t="shared" si="12"/>
        <v>2.9633862010306788E-3</v>
      </c>
      <c r="P42" s="16"/>
      <c r="Q42" s="16"/>
      <c r="R42" s="16"/>
      <c r="S42" s="16"/>
      <c r="T42" s="16"/>
      <c r="U42" s="16">
        <f>SUM(FO!U42,PO!U42,CO!U42,FE!U42,PE!U42)</f>
        <v>20000</v>
      </c>
      <c r="V42" s="16">
        <f>SUM(FO!V42,PO!V42,CO!V42,FE!V42,PE!V42)</f>
        <v>5000</v>
      </c>
      <c r="W42" s="16">
        <f>SUM(FO!W42,PO!W42,CO!W42,FE!W42,PE!W42)</f>
        <v>5000</v>
      </c>
      <c r="X42" s="16">
        <f>SUM(FO!X42,PO!X42,CO!X42,FE!X42,PE!X42)</f>
        <v>5000</v>
      </c>
      <c r="Y42" s="16">
        <f>SUM(FO!Y42,PO!Y42,CO!Y42,FE!Y42,PE!Y42)</f>
        <v>5000</v>
      </c>
      <c r="Z42" s="16">
        <f>SUM(FO!Z42,PO!Z42,CO!Z42,FE!Z42,PE!Z42)</f>
        <v>5000</v>
      </c>
      <c r="AA42" s="16">
        <f>SUM(FO!AA42,PO!AA42,CO!AA42,FE!AA42,PE!AA42)</f>
        <v>5000</v>
      </c>
      <c r="AB42" s="16">
        <f>SUM(FO!AB42,PO!AB42,CO!AB42,FE!AB42,PE!AB42)</f>
        <v>5000</v>
      </c>
      <c r="AC42" s="16">
        <f>SUM(FO!AC42,PO!AC42,CO!AC42,FE!AC42,PE!AC42)</f>
        <v>5000</v>
      </c>
      <c r="AD42" s="16">
        <f>SUM(FO!AD42,PO!AD42,CO!AD42,FE!AD42,PE!AD42)</f>
        <v>5000</v>
      </c>
      <c r="AE42" s="16">
        <f>SUM(FO!AE42,PO!AE42,CO!AE42,FE!AE42,PE!AE42)</f>
        <v>5000</v>
      </c>
      <c r="AF42" s="16">
        <f>SUM(FO!AF42,PO!AF42,CO!AF42,FE!AF42,PE!AF42)</f>
        <v>5000</v>
      </c>
      <c r="AG42" s="16">
        <f t="shared" si="13"/>
        <v>75000</v>
      </c>
      <c r="AH42" s="28">
        <f t="shared" si="14"/>
        <v>4.8189223918786613E-3</v>
      </c>
      <c r="AI42" s="13"/>
      <c r="AJ42" s="16">
        <f t="shared" si="15"/>
        <v>-53000</v>
      </c>
      <c r="AK42" s="13"/>
    </row>
    <row r="43" spans="1:37" ht="13.5" customHeight="1" x14ac:dyDescent="0.2">
      <c r="A43" s="26" t="s">
        <v>1228</v>
      </c>
      <c r="B43" s="16"/>
      <c r="C43" s="16"/>
      <c r="D43" s="16"/>
      <c r="E43" s="16"/>
      <c r="F43" s="16"/>
      <c r="G43" s="16"/>
      <c r="H43" s="16"/>
      <c r="I43" s="16"/>
      <c r="J43" s="16"/>
      <c r="K43" s="16"/>
      <c r="L43" s="16"/>
      <c r="M43" s="16"/>
      <c r="N43" s="16"/>
      <c r="O43" s="28"/>
      <c r="P43" s="16"/>
      <c r="Q43" s="16"/>
      <c r="R43" s="16"/>
      <c r="S43" s="16"/>
      <c r="T43" s="16"/>
      <c r="U43" s="16"/>
      <c r="V43" s="16"/>
      <c r="W43" s="16"/>
      <c r="X43" s="16"/>
      <c r="Y43" s="16"/>
      <c r="Z43" s="16"/>
      <c r="AA43" s="16"/>
      <c r="AB43" s="16"/>
      <c r="AC43" s="16"/>
      <c r="AD43" s="16"/>
      <c r="AE43" s="16"/>
      <c r="AF43" s="16"/>
      <c r="AG43" s="16"/>
      <c r="AH43" s="28"/>
      <c r="AI43" s="13"/>
      <c r="AJ43" s="16"/>
      <c r="AK43" s="13"/>
    </row>
    <row r="44" spans="1:37" ht="13.5" customHeight="1" x14ac:dyDescent="0.2">
      <c r="A44" s="27" t="s">
        <v>1229</v>
      </c>
      <c r="B44" s="16">
        <f>SUM(FO!B44,PO!B44,CO!B44,FE!B44,PE!B44)</f>
        <v>0</v>
      </c>
      <c r="C44" s="16">
        <f>SUM(FO!C44,PO!C44,CO!C44,FE!C44,PE!C44)</f>
        <v>0</v>
      </c>
      <c r="D44" s="16">
        <f>SUM(FO!D44,PO!D44,CO!D44,FE!D44,PE!D44)</f>
        <v>0</v>
      </c>
      <c r="E44" s="16">
        <f>SUM(FO!E44,PO!E44,CO!E44,FE!E44,PE!E44)</f>
        <v>0</v>
      </c>
      <c r="F44" s="16">
        <f>SUM(FO!F44,PO!F44,CO!F44,FE!F44,PE!F44)</f>
        <v>19808</v>
      </c>
      <c r="G44" s="16">
        <f>SUM(FO!G44,PO!G44,CO!G44,FE!G44,PE!G44)</f>
        <v>10009</v>
      </c>
      <c r="H44" s="16">
        <f>SUM(FO!H44,PO!H44,CO!H44,FE!H44,PE!H44)</f>
        <v>10968.52</v>
      </c>
      <c r="I44" s="16">
        <f>SUM(FO!I44,PO!I44,CO!I44,FE!I44,PE!I44)</f>
        <v>6116.47</v>
      </c>
      <c r="J44" s="16">
        <f>SUM(FO!J44,PO!J44,CO!J44,FE!J44,PE!J44)</f>
        <v>40350</v>
      </c>
      <c r="K44" s="16">
        <f>SUM(FO!K44,PO!K44,CO!K44,FE!K44,PE!K44)</f>
        <v>44270</v>
      </c>
      <c r="L44" s="16">
        <f>SUM(FO!L44,PO!L44,CO!L44,FE!L44,PE!L44)</f>
        <v>48190</v>
      </c>
      <c r="M44" s="16">
        <f>SUM(FO!M44,PO!M44,CO!M44,FE!M44,PE!M44)</f>
        <v>52110</v>
      </c>
      <c r="N44" s="16">
        <f t="shared" ref="N44:N50" si="20">SUM(B44:M44)</f>
        <v>231821.99</v>
      </c>
      <c r="O44" s="28">
        <f t="shared" ref="O44:O50" si="21">IFERROR(N44/N$16,"")</f>
        <v>3.1226276648248726E-2</v>
      </c>
      <c r="P44" s="16"/>
      <c r="Q44" s="16"/>
      <c r="R44" s="16"/>
      <c r="S44" s="16"/>
      <c r="T44" s="16"/>
      <c r="U44" s="16">
        <f>SUM(FO!U44,PO!U44,CO!U44,FE!U44,PE!U44)</f>
        <v>37614</v>
      </c>
      <c r="V44" s="16">
        <f>SUM(FO!V44,PO!V44,CO!V44,FE!V44,PE!V44)</f>
        <v>37614</v>
      </c>
      <c r="W44" s="16">
        <f>SUM(FO!W44,PO!W44,CO!W44,FE!W44,PE!W44)</f>
        <v>50004</v>
      </c>
      <c r="X44" s="16">
        <f>SUM(FO!X44,PO!X44,CO!X44,FE!X44,PE!X44)</f>
        <v>50004</v>
      </c>
      <c r="Y44" s="16">
        <f>SUM(FO!Y44,PO!Y44,CO!Y44,FE!Y44,PE!Y44)</f>
        <v>50004</v>
      </c>
      <c r="Z44" s="16">
        <f>SUM(FO!Z44,PO!Z44,CO!Z44,FE!Z44,PE!Z44)</f>
        <v>50004</v>
      </c>
      <c r="AA44" s="16">
        <f>SUM(FO!AA44,PO!AA44,CO!AA44,FE!AA44,PE!AA44)</f>
        <v>50004</v>
      </c>
      <c r="AB44" s="16">
        <f>SUM(FO!AB44,PO!AB44,CO!AB44,FE!AB44,PE!AB44)</f>
        <v>50004</v>
      </c>
      <c r="AC44" s="16">
        <f>SUM(FO!AC44,PO!AC44,CO!AC44,FE!AC44,PE!AC44)</f>
        <v>50004</v>
      </c>
      <c r="AD44" s="16">
        <f>SUM(FO!AD44,PO!AD44,CO!AD44,FE!AD44,PE!AD44)</f>
        <v>50004</v>
      </c>
      <c r="AE44" s="16">
        <f>SUM(FO!AE44,PO!AE44,CO!AE44,FE!AE44,PE!AE44)</f>
        <v>50004</v>
      </c>
      <c r="AF44" s="16">
        <f>SUM(FO!AF44,PO!AF44,CO!AF44,FE!AF44,PE!AF44)</f>
        <v>50004</v>
      </c>
      <c r="AG44" s="16">
        <f t="shared" ref="AG44:AG50" si="22">SUM(U44:AF44)</f>
        <v>575268</v>
      </c>
      <c r="AH44" s="28">
        <f t="shared" ref="AH44:AH50" si="23">IFERROR(AG44/AG$16,"")</f>
        <v>3.6962291287083379E-2</v>
      </c>
      <c r="AI44" s="13"/>
      <c r="AJ44" s="16">
        <f t="shared" ref="AJ44:AJ50" si="24">N44-AG44</f>
        <v>-343446.01</v>
      </c>
      <c r="AK44" s="13"/>
    </row>
    <row r="45" spans="1:37" ht="13.5" customHeight="1" x14ac:dyDescent="0.2">
      <c r="A45" s="27" t="s">
        <v>1230</v>
      </c>
      <c r="B45" s="16">
        <f>SUM(FO!B45,PO!B45,CO!B45,FE!B45,PE!B45)</f>
        <v>6406.36</v>
      </c>
      <c r="C45" s="16">
        <f>SUM(FO!C45,PO!C45,CO!C45,FE!C45,PE!C45)</f>
        <v>256.47000000000003</v>
      </c>
      <c r="D45" s="16">
        <f>SUM(FO!D45,PO!D45,CO!D45,FE!D45,PE!D45)</f>
        <v>1327.17</v>
      </c>
      <c r="E45" s="16">
        <f>SUM(FO!E45,PO!E45,CO!E45,FE!E45,PE!E45)</f>
        <v>7521.93</v>
      </c>
      <c r="F45" s="16">
        <f>SUM(FO!F45,PO!F45,CO!F45,FE!F45,PE!F45)</f>
        <v>4983.8100000000004</v>
      </c>
      <c r="G45" s="16">
        <f>SUM(FO!G45,PO!G45,CO!G45,FE!G45,PE!G45)</f>
        <v>8114.45</v>
      </c>
      <c r="H45" s="16">
        <f>SUM(FO!H45,PO!H45,CO!H45,FE!H45,PE!H45)</f>
        <v>14179.16</v>
      </c>
      <c r="I45" s="16">
        <f>SUM(FO!I45,PO!I45,CO!I45,FE!I45,PE!I45)</f>
        <v>11260.12</v>
      </c>
      <c r="J45" s="16">
        <f>SUM(FO!J45,PO!J45,CO!J45,FE!J45,PE!J45)</f>
        <v>5750</v>
      </c>
      <c r="K45" s="16">
        <f>SUM(FO!K45,PO!K45,CO!K45,FE!K45,PE!K45)</f>
        <v>6000</v>
      </c>
      <c r="L45" s="16">
        <f>SUM(FO!L45,PO!L45,CO!L45,FE!L45,PE!L45)</f>
        <v>6250</v>
      </c>
      <c r="M45" s="16">
        <f>SUM(FO!M45,PO!M45,CO!M45,FE!M45,PE!M45)</f>
        <v>6500</v>
      </c>
      <c r="N45" s="16">
        <f t="shared" si="20"/>
        <v>78549.47</v>
      </c>
      <c r="O45" s="28">
        <f t="shared" si="21"/>
        <v>1.0580564340739694E-2</v>
      </c>
      <c r="P45" s="16"/>
      <c r="Q45" s="16"/>
      <c r="R45" s="16"/>
      <c r="S45" s="16"/>
      <c r="T45" s="16"/>
      <c r="U45" s="16">
        <f>SUM(FO!U45,PO!U45,CO!U45,FE!U45,PE!U45)</f>
        <v>5185.8217297714282</v>
      </c>
      <c r="V45" s="16">
        <f>SUM(FO!V45,PO!V45,CO!V45,FE!V45,PE!V45)</f>
        <v>5561.3594359199997</v>
      </c>
      <c r="W45" s="16">
        <f>SUM(FO!W45,PO!W45,CO!W45,FE!W45,PE!W45)</f>
        <v>5561.3594359199997</v>
      </c>
      <c r="X45" s="16">
        <f>SUM(FO!X45,PO!X45,CO!X45,FE!X45,PE!X45)</f>
        <v>6594.0881278285706</v>
      </c>
      <c r="Y45" s="16">
        <f>SUM(FO!Y45,PO!Y45,CO!Y45,FE!Y45,PE!Y45)</f>
        <v>7251.2791135885709</v>
      </c>
      <c r="Z45" s="16">
        <f>SUM(FO!Z45,PO!Z45,CO!Z45,FE!Z45,PE!Z45)</f>
        <v>8190.1233789599992</v>
      </c>
      <c r="AA45" s="16">
        <f>SUM(FO!AA45,PO!AA45,CO!AA45,FE!AA45,PE!AA45)</f>
        <v>9035.0832177942866</v>
      </c>
      <c r="AB45" s="16">
        <f>SUM(FO!AB45,PO!AB45,CO!AB45,FE!AB45,PE!AB45)</f>
        <v>10067.811909702858</v>
      </c>
      <c r="AC45" s="16">
        <f>SUM(FO!AC45,PO!AC45,CO!AC45,FE!AC45,PE!AC45)</f>
        <v>11382.193881222855</v>
      </c>
      <c r="AD45" s="16">
        <f>SUM(FO!AD45,PO!AD45,CO!AD45,FE!AD45,PE!AD45)</f>
        <v>12696.575852742857</v>
      </c>
      <c r="AE45" s="16">
        <f>SUM(FO!AE45,PO!AE45,CO!AE45,FE!AE45,PE!AE45)</f>
        <v>14292.611103874284</v>
      </c>
      <c r="AF45" s="16">
        <f>SUM(FO!AF45,PO!AF45,CO!AF45,FE!AF45,PE!AF45)</f>
        <v>15982.530781542855</v>
      </c>
      <c r="AG45" s="16">
        <f t="shared" si="22"/>
        <v>111800.83796886855</v>
      </c>
      <c r="AH45" s="28">
        <f t="shared" si="23"/>
        <v>7.1834608202530487E-3</v>
      </c>
      <c r="AI45" s="13"/>
      <c r="AJ45" s="16">
        <f t="shared" si="24"/>
        <v>-33251.367968868552</v>
      </c>
      <c r="AK45" s="13"/>
    </row>
    <row r="46" spans="1:37" ht="13.5" customHeight="1" x14ac:dyDescent="0.2">
      <c r="A46" s="27" t="s">
        <v>1231</v>
      </c>
      <c r="B46" s="16">
        <f>SUM(FO!B46,PO!B46,CO!B46,FE!B46,PE!B46)</f>
        <v>3561.5</v>
      </c>
      <c r="C46" s="16">
        <f>SUM(FO!C46,PO!C46,CO!C46,FE!C46,PE!C46)</f>
        <v>2541.7399999999998</v>
      </c>
      <c r="D46" s="16">
        <f>SUM(FO!D46,PO!D46,CO!D46,FE!D46,PE!D46)</f>
        <v>3711.38</v>
      </c>
      <c r="E46" s="16">
        <f>SUM(FO!E46,PO!E46,CO!E46,FE!E46,PE!E46)</f>
        <v>37.64</v>
      </c>
      <c r="F46" s="16">
        <f>SUM(FO!F46,PO!F46,CO!F46,FE!F46,PE!F46)</f>
        <v>3173.45</v>
      </c>
      <c r="G46" s="16">
        <f>SUM(FO!G46,PO!G46,CO!G46,FE!G46,PE!G46)</f>
        <v>694.03</v>
      </c>
      <c r="H46" s="16">
        <f>SUM(FO!H46,PO!H46,CO!H46,FE!H46,PE!H46)</f>
        <v>1220.5200000000002</v>
      </c>
      <c r="I46" s="16">
        <f>SUM(FO!I46,PO!I46,CO!I46,FE!I46,PE!I46)</f>
        <v>9614.7899999999991</v>
      </c>
      <c r="J46" s="16">
        <f>SUM(FO!J46,PO!J46,CO!J46,FE!J46,PE!J46)</f>
        <v>3400</v>
      </c>
      <c r="K46" s="16">
        <f>SUM(FO!K46,PO!K46,CO!K46,FE!K46,PE!K46)</f>
        <v>3400</v>
      </c>
      <c r="L46" s="16">
        <f>SUM(FO!L46,PO!L46,CO!L46,FE!L46,PE!L46)</f>
        <v>3400</v>
      </c>
      <c r="M46" s="16">
        <f>SUM(FO!M46,PO!M46,CO!M46,FE!M46,PE!M46)</f>
        <v>3400</v>
      </c>
      <c r="N46" s="16">
        <f t="shared" si="20"/>
        <v>38155.050000000003</v>
      </c>
      <c r="O46" s="28">
        <f t="shared" si="21"/>
        <v>5.1394613031652547E-3</v>
      </c>
      <c r="P46" s="16"/>
      <c r="Q46" s="16"/>
      <c r="R46" s="16"/>
      <c r="S46" s="16"/>
      <c r="T46" s="16"/>
      <c r="U46" s="16">
        <f>SUM(FO!U46,PO!U46,CO!U46,FE!U46,PE!U46)</f>
        <v>14024.02</v>
      </c>
      <c r="V46" s="16">
        <f>SUM(FO!V46,PO!V46,CO!V46,FE!V46,PE!V46)</f>
        <v>9524.02</v>
      </c>
      <c r="W46" s="16">
        <f>SUM(FO!W46,PO!W46,CO!W46,FE!W46,PE!W46)</f>
        <v>551.59999999999991</v>
      </c>
      <c r="X46" s="16">
        <f>SUM(FO!X46,PO!X46,CO!X46,FE!X46,PE!X46)</f>
        <v>21334.34</v>
      </c>
      <c r="Y46" s="16">
        <f>SUM(FO!Y46,PO!Y46,CO!Y46,FE!Y46,PE!Y46)</f>
        <v>16972.240000000002</v>
      </c>
      <c r="Z46" s="16">
        <f>SUM(FO!Z46,PO!Z46,CO!Z46,FE!Z46,PE!Z46)</f>
        <v>24310.14</v>
      </c>
      <c r="AA46" s="16">
        <f>SUM(FO!AA46,PO!AA46,CO!AA46,FE!AA46,PE!AA46)</f>
        <v>21775.62</v>
      </c>
      <c r="AB46" s="16">
        <f>SUM(FO!AB46,PO!AB46,CO!AB46,FE!AB46,PE!AB46)</f>
        <v>26468.68</v>
      </c>
      <c r="AC46" s="16">
        <f>SUM(FO!AC46,PO!AC46,CO!AC46,FE!AC46,PE!AC46)</f>
        <v>33861.74</v>
      </c>
      <c r="AD46" s="16">
        <f>SUM(FO!AD46,PO!AD46,CO!AD46,FE!AD46,PE!AD46)</f>
        <v>34109.96</v>
      </c>
      <c r="AE46" s="16">
        <f>SUM(FO!AE46,PO!AE46,CO!AE46,FE!AE46,PE!AE46)</f>
        <v>41558.18</v>
      </c>
      <c r="AF46" s="16">
        <f>SUM(FO!AF46,PO!AF46,CO!AF46,FE!AF46,PE!AF46)</f>
        <v>43578.82</v>
      </c>
      <c r="AG46" s="16">
        <f t="shared" si="22"/>
        <v>288069.36</v>
      </c>
      <c r="AH46" s="28">
        <f t="shared" si="23"/>
        <v>1.8509118524242068E-2</v>
      </c>
      <c r="AI46" s="13"/>
      <c r="AJ46" s="16">
        <f t="shared" si="24"/>
        <v>-249914.31</v>
      </c>
      <c r="AK46" s="13"/>
    </row>
    <row r="47" spans="1:37" ht="13.5" customHeight="1" x14ac:dyDescent="0.2">
      <c r="A47" s="27" t="s">
        <v>1232</v>
      </c>
      <c r="B47" s="16">
        <f>SUM(FO!B47,PO!B47,CO!B47,FE!B47,PE!B47)</f>
        <v>14676.39</v>
      </c>
      <c r="C47" s="16">
        <f>SUM(FO!C47,PO!C47,CO!C47,FE!C47,PE!C47)</f>
        <v>19314.55</v>
      </c>
      <c r="D47" s="16">
        <f>SUM(FO!D47,PO!D47,CO!D47,FE!D47,PE!D47)</f>
        <v>63529</v>
      </c>
      <c r="E47" s="16">
        <f>SUM(FO!E47,PO!E47,CO!E47,FE!E47,PE!E47)</f>
        <v>12929.300000000001</v>
      </c>
      <c r="F47" s="16">
        <f>SUM(FO!F47,PO!F47,CO!F47,FE!F47,PE!F47)</f>
        <v>45540.82</v>
      </c>
      <c r="G47" s="16">
        <f>SUM(FO!G47,PO!G47,CO!G47,FE!G47,PE!G47)</f>
        <v>39676.61</v>
      </c>
      <c r="H47" s="16">
        <f>SUM(FO!H47,PO!H47,CO!H47,FE!H47,PE!H47)</f>
        <v>12049.91</v>
      </c>
      <c r="I47" s="16">
        <f>SUM(FO!I47,PO!I47,CO!I47,FE!I47,PE!I47)</f>
        <v>-8022.21</v>
      </c>
      <c r="J47" s="16">
        <f>SUM(FO!J47,PO!J47,CO!J47,FE!J47,PE!J47)</f>
        <v>29000</v>
      </c>
      <c r="K47" s="16">
        <f>SUM(FO!K47,PO!K47,CO!K47,FE!K47,PE!K47)</f>
        <v>29000</v>
      </c>
      <c r="L47" s="16">
        <f>SUM(FO!L47,PO!L47,CO!L47,FE!L47,PE!L47)</f>
        <v>31000</v>
      </c>
      <c r="M47" s="16">
        <f>SUM(FO!M47,PO!M47,CO!M47,FE!M47,PE!M47)</f>
        <v>31000</v>
      </c>
      <c r="N47" s="16">
        <f t="shared" si="20"/>
        <v>319694.37</v>
      </c>
      <c r="O47" s="28">
        <f t="shared" si="21"/>
        <v>4.3062631118418009E-2</v>
      </c>
      <c r="P47" s="16"/>
      <c r="Q47" s="16"/>
      <c r="R47" s="16"/>
      <c r="S47" s="16"/>
      <c r="T47" s="16"/>
      <c r="U47" s="16">
        <f>SUM(FO!U47,PO!U47,CO!U47,FE!U47,PE!U47)</f>
        <v>51213.617542857137</v>
      </c>
      <c r="V47" s="16">
        <f>SUM(FO!V47,PO!V47,CO!V47,FE!V47,PE!V47)</f>
        <v>58299.234639999995</v>
      </c>
      <c r="W47" s="16">
        <f>SUM(FO!W47,PO!W47,CO!W47,FE!W47,PE!W47)</f>
        <v>58299.234639999995</v>
      </c>
      <c r="X47" s="16">
        <f>SUM(FO!X47,PO!X47,CO!X47,FE!X47,PE!X47)</f>
        <v>77784.68165714285</v>
      </c>
      <c r="Y47" s="16">
        <f>SUM(FO!Y47,PO!Y47,CO!Y47,FE!Y47,PE!Y47)</f>
        <v>90309.511577142854</v>
      </c>
      <c r="Z47" s="16">
        <f>SUM(FO!Z47,PO!Z47,CO!Z47,FE!Z47,PE!Z47)</f>
        <v>108148.55432</v>
      </c>
      <c r="AA47" s="16">
        <f>SUM(FO!AA47,PO!AA47,CO!AA47,FE!AA47,PE!AA47)</f>
        <v>124216.19278857142</v>
      </c>
      <c r="AB47" s="16">
        <f>SUM(FO!AB47,PO!AB47,CO!AB47,FE!AB47,PE!AB47)</f>
        <v>143826.63980571428</v>
      </c>
      <c r="AC47" s="16">
        <f>SUM(FO!AC47,PO!AC47,CO!AC47,FE!AC47,PE!AC47)</f>
        <v>168751.29964571426</v>
      </c>
      <c r="AD47" s="16">
        <f>SUM(FO!AD47,PO!AD47,CO!AD47,FE!AD47,PE!AD47)</f>
        <v>193675.95948571429</v>
      </c>
      <c r="AE47" s="16">
        <f>SUM(FO!AE47,PO!AE47,CO!AE47,FE!AE47,PE!AE47)</f>
        <v>223914.83214857141</v>
      </c>
      <c r="AF47" s="16">
        <f>SUM(FO!AF47,PO!AF47,CO!AF47,FE!AF47,PE!AF47)</f>
        <v>255925.10908571427</v>
      </c>
      <c r="AG47" s="16">
        <f t="shared" si="22"/>
        <v>1554364.8673371428</v>
      </c>
      <c r="AH47" s="28">
        <f t="shared" si="23"/>
        <v>9.9871515524806165E-2</v>
      </c>
      <c r="AI47" s="13"/>
      <c r="AJ47" s="16">
        <f t="shared" si="24"/>
        <v>-1234670.4973371429</v>
      </c>
      <c r="AK47" s="13"/>
    </row>
    <row r="48" spans="1:37" ht="13.5" customHeight="1" x14ac:dyDescent="0.2">
      <c r="A48" s="27" t="s">
        <v>1233</v>
      </c>
      <c r="B48" s="16">
        <f>SUM(FO!B48,PO!B48,CO!B48,FE!B48,PE!B48)</f>
        <v>2745.99</v>
      </c>
      <c r="C48" s="16">
        <f>SUM(FO!C48,PO!C48,CO!C48,FE!C48,PE!C48)</f>
        <v>5395</v>
      </c>
      <c r="D48" s="16">
        <f>SUM(FO!D48,PO!D48,CO!D48,FE!D48,PE!D48)</f>
        <v>4120</v>
      </c>
      <c r="E48" s="16">
        <f>SUM(FO!E48,PO!E48,CO!E48,FE!E48,PE!E48)</f>
        <v>2500</v>
      </c>
      <c r="F48" s="16">
        <f>SUM(FO!F48,PO!F48,CO!F48,FE!F48,PE!F48)</f>
        <v>2680</v>
      </c>
      <c r="G48" s="16">
        <f>SUM(FO!G48,PO!G48,CO!G48,FE!G48,PE!G48)</f>
        <v>2560</v>
      </c>
      <c r="H48" s="16">
        <f>SUM(FO!H48,PO!H48,CO!H48,FE!H48,PE!H48)</f>
        <v>1240</v>
      </c>
      <c r="I48" s="16">
        <f>SUM(FO!I48,PO!I48,CO!I48,FE!I48,PE!I48)</f>
        <v>1060</v>
      </c>
      <c r="J48" s="16">
        <f>SUM(FO!J48,PO!J48,CO!J48,FE!J48,PE!J48)</f>
        <v>3000</v>
      </c>
      <c r="K48" s="16">
        <f>SUM(FO!K48,PO!K48,CO!K48,FE!K48,PE!K48)</f>
        <v>3000</v>
      </c>
      <c r="L48" s="16">
        <f>SUM(FO!L48,PO!L48,CO!L48,FE!L48,PE!L48)</f>
        <v>3000</v>
      </c>
      <c r="M48" s="16">
        <f>SUM(FO!M48,PO!M48,CO!M48,FE!M48,PE!M48)</f>
        <v>3000</v>
      </c>
      <c r="N48" s="16">
        <f t="shared" si="20"/>
        <v>34300.99</v>
      </c>
      <c r="O48" s="28">
        <f t="shared" si="21"/>
        <v>4.6203218385314224E-3</v>
      </c>
      <c r="P48" s="16"/>
      <c r="Q48" s="16"/>
      <c r="R48" s="16"/>
      <c r="S48" s="16"/>
      <c r="T48" s="16"/>
      <c r="U48" s="16">
        <f>SUM(FO!U48,PO!U48,CO!U48,FE!U48,PE!U48)</f>
        <v>3000</v>
      </c>
      <c r="V48" s="16">
        <f>SUM(FO!V48,PO!V48,CO!V48,FE!V48,PE!V48)</f>
        <v>3000</v>
      </c>
      <c r="W48" s="16">
        <f>SUM(FO!W48,PO!W48,CO!W48,FE!W48,PE!W48)</f>
        <v>3000</v>
      </c>
      <c r="X48" s="16">
        <f>SUM(FO!X48,PO!X48,CO!X48,FE!X48,PE!X48)</f>
        <v>3000</v>
      </c>
      <c r="Y48" s="16">
        <f>SUM(FO!Y48,PO!Y48,CO!Y48,FE!Y48,PE!Y48)</f>
        <v>3000</v>
      </c>
      <c r="Z48" s="16">
        <f>SUM(FO!Z48,PO!Z48,CO!Z48,FE!Z48,PE!Z48)</f>
        <v>3000</v>
      </c>
      <c r="AA48" s="16">
        <f>SUM(FO!AA48,PO!AA48,CO!AA48,FE!AA48,PE!AA48)</f>
        <v>3000</v>
      </c>
      <c r="AB48" s="16">
        <f>SUM(FO!AB48,PO!AB48,CO!AB48,FE!AB48,PE!AB48)</f>
        <v>3000</v>
      </c>
      <c r="AC48" s="16">
        <f>SUM(FO!AC48,PO!AC48,CO!AC48,FE!AC48,PE!AC48)</f>
        <v>3000</v>
      </c>
      <c r="AD48" s="16">
        <f>SUM(FO!AD48,PO!AD48,CO!AD48,FE!AD48,PE!AD48)</f>
        <v>3000</v>
      </c>
      <c r="AE48" s="16">
        <f>SUM(FO!AE48,PO!AE48,CO!AE48,FE!AE48,PE!AE48)</f>
        <v>3000</v>
      </c>
      <c r="AF48" s="16">
        <f>SUM(FO!AF48,PO!AF48,CO!AF48,FE!AF48,PE!AF48)</f>
        <v>3000</v>
      </c>
      <c r="AG48" s="16">
        <f t="shared" si="22"/>
        <v>36000</v>
      </c>
      <c r="AH48" s="28">
        <f t="shared" si="23"/>
        <v>2.3130827481017574E-3</v>
      </c>
      <c r="AI48" s="13"/>
      <c r="AJ48" s="16">
        <f t="shared" si="24"/>
        <v>-1699.010000000002</v>
      </c>
      <c r="AK48" s="13"/>
    </row>
    <row r="49" spans="1:37" ht="13.5" customHeight="1" x14ac:dyDescent="0.2">
      <c r="A49" s="27" t="s">
        <v>1234</v>
      </c>
      <c r="B49" s="16">
        <f>SUM(FO!B49,PO!B49,CO!B49,FE!B49,PE!B49)</f>
        <v>1960.25</v>
      </c>
      <c r="C49" s="16">
        <f>SUM(FO!C49,PO!C49,CO!C49,FE!C49,PE!C49)</f>
        <v>1371.12</v>
      </c>
      <c r="D49" s="16">
        <f>SUM(FO!D49,PO!D49,CO!D49,FE!D49,PE!D49)</f>
        <v>897.83999999999992</v>
      </c>
      <c r="E49" s="16">
        <f>SUM(FO!E49,PO!E49,CO!E49,FE!E49,PE!E49)</f>
        <v>881.53</v>
      </c>
      <c r="F49" s="16">
        <f>SUM(FO!F49,PO!F49,CO!F49,FE!F49,PE!F49)</f>
        <v>7011.68</v>
      </c>
      <c r="G49" s="16">
        <f>SUM(FO!G49,PO!G49,CO!G49,FE!G49,PE!G49)</f>
        <v>4314.54</v>
      </c>
      <c r="H49" s="16">
        <f>SUM(FO!H49,PO!H49,CO!H49,FE!H49,PE!H49)</f>
        <v>2792.06</v>
      </c>
      <c r="I49" s="16">
        <f>SUM(FO!I49,PO!I49,CO!I49,FE!I49,PE!I49)</f>
        <v>9114.23</v>
      </c>
      <c r="J49" s="16">
        <f>SUM(FO!J49,PO!J49,CO!J49,FE!J49,PE!J49)</f>
        <v>5000</v>
      </c>
      <c r="K49" s="16">
        <f>SUM(FO!K49,PO!K49,CO!K49,FE!K49,PE!K49)</f>
        <v>5000</v>
      </c>
      <c r="L49" s="16">
        <f>SUM(FO!L49,PO!L49,CO!L49,FE!L49,PE!L49)</f>
        <v>4000</v>
      </c>
      <c r="M49" s="16">
        <f>SUM(FO!M49,PO!M49,CO!M49,FE!M49,PE!M49)</f>
        <v>4000</v>
      </c>
      <c r="N49" s="16">
        <f t="shared" si="20"/>
        <v>46343.25</v>
      </c>
      <c r="O49" s="28">
        <f t="shared" si="21"/>
        <v>6.242406707314318E-3</v>
      </c>
      <c r="P49" s="16"/>
      <c r="Q49" s="16"/>
      <c r="R49" s="16"/>
      <c r="S49" s="16"/>
      <c r="T49" s="16"/>
      <c r="U49" s="16">
        <f>SUM(FO!U49,PO!U49,CO!U49,FE!U49,PE!U49)</f>
        <v>3992</v>
      </c>
      <c r="V49" s="16">
        <f>SUM(FO!V49,PO!V49,CO!V49,FE!V49,PE!V49)</f>
        <v>3992</v>
      </c>
      <c r="W49" s="16">
        <f>SUM(FO!W49,PO!W49,CO!W49,FE!W49,PE!W49)</f>
        <v>3992</v>
      </c>
      <c r="X49" s="16">
        <f>SUM(FO!X49,PO!X49,CO!X49,FE!X49,PE!X49)</f>
        <v>3992</v>
      </c>
      <c r="Y49" s="16">
        <f>SUM(FO!Y49,PO!Y49,CO!Y49,FE!Y49,PE!Y49)</f>
        <v>3992</v>
      </c>
      <c r="Z49" s="16">
        <f>SUM(FO!Z49,PO!Z49,CO!Z49,FE!Z49,PE!Z49)</f>
        <v>3992</v>
      </c>
      <c r="AA49" s="16">
        <f>SUM(FO!AA49,PO!AA49,CO!AA49,FE!AA49,PE!AA49)</f>
        <v>3992</v>
      </c>
      <c r="AB49" s="16">
        <f>SUM(FO!AB49,PO!AB49,CO!AB49,FE!AB49,PE!AB49)</f>
        <v>3992</v>
      </c>
      <c r="AC49" s="16">
        <f>SUM(FO!AC49,PO!AC49,CO!AC49,FE!AC49,PE!AC49)</f>
        <v>3992</v>
      </c>
      <c r="AD49" s="16">
        <f>SUM(FO!AD49,PO!AD49,CO!AD49,FE!AD49,PE!AD49)</f>
        <v>3992</v>
      </c>
      <c r="AE49" s="16">
        <f>SUM(FO!AE49,PO!AE49,CO!AE49,FE!AE49,PE!AE49)</f>
        <v>3992</v>
      </c>
      <c r="AF49" s="16">
        <f>SUM(FO!AF49,PO!AF49,CO!AF49,FE!AF49,PE!AF49)</f>
        <v>3992</v>
      </c>
      <c r="AG49" s="16">
        <f t="shared" si="22"/>
        <v>47904</v>
      </c>
      <c r="AH49" s="28">
        <f t="shared" si="23"/>
        <v>3.0779421101407383E-3</v>
      </c>
      <c r="AI49" s="13"/>
      <c r="AJ49" s="16">
        <f t="shared" si="24"/>
        <v>-1560.75</v>
      </c>
      <c r="AK49" s="13"/>
    </row>
    <row r="50" spans="1:37" ht="13.5" customHeight="1" x14ac:dyDescent="0.2">
      <c r="A50" s="27" t="s">
        <v>1235</v>
      </c>
      <c r="B50" s="16">
        <f>SUM(FO!B50,PO!B50,CO!B50,FE!B50,PE!B50)</f>
        <v>0</v>
      </c>
      <c r="C50" s="16">
        <f>SUM(FO!C50,PO!C50,CO!C50,FE!C50,PE!C50)</f>
        <v>121.5</v>
      </c>
      <c r="D50" s="16">
        <f>SUM(FO!D50,PO!D50,CO!D50,FE!D50,PE!D50)</f>
        <v>160.63</v>
      </c>
      <c r="E50" s="16">
        <f>SUM(FO!E50,PO!E50,CO!E50,FE!E50,PE!E50)</f>
        <v>0</v>
      </c>
      <c r="F50" s="16">
        <f>SUM(FO!F50,PO!F50,CO!F50,FE!F50,PE!F50)</f>
        <v>18.64</v>
      </c>
      <c r="G50" s="16">
        <f>SUM(FO!G50,PO!G50,CO!G50,FE!G50,PE!G50)</f>
        <v>0</v>
      </c>
      <c r="H50" s="16">
        <f>SUM(FO!H50,PO!H50,CO!H50,FE!H50,PE!H50)</f>
        <v>0</v>
      </c>
      <c r="I50" s="16">
        <f>SUM(FO!I50,PO!I50,CO!I50,FE!I50,PE!I50)</f>
        <v>175</v>
      </c>
      <c r="J50" s="16">
        <f>SUM(FO!J50,PO!J50,CO!J50,FE!J50,PE!J50)</f>
        <v>150</v>
      </c>
      <c r="K50" s="16">
        <f>SUM(FO!K50,PO!K50,CO!K50,FE!K50,PE!K50)</f>
        <v>150</v>
      </c>
      <c r="L50" s="16">
        <f>SUM(FO!L50,PO!L50,CO!L50,FE!L50,PE!L50)</f>
        <v>150</v>
      </c>
      <c r="M50" s="16">
        <f>SUM(FO!M50,PO!M50,CO!M50,FE!M50,PE!M50)</f>
        <v>150</v>
      </c>
      <c r="N50" s="16">
        <f t="shared" si="20"/>
        <v>1075.77</v>
      </c>
      <c r="O50" s="28">
        <f t="shared" si="21"/>
        <v>1.4490554424921695E-4</v>
      </c>
      <c r="P50" s="16"/>
      <c r="Q50" s="16"/>
      <c r="R50" s="16"/>
      <c r="S50" s="16"/>
      <c r="T50" s="16"/>
      <c r="U50" s="16">
        <f>SUM(FO!U50,PO!U50,CO!U50,FE!U50,PE!U50)</f>
        <v>0</v>
      </c>
      <c r="V50" s="16">
        <f>SUM(FO!V50,PO!V50,CO!V50,FE!V50,PE!V50)</f>
        <v>0</v>
      </c>
      <c r="W50" s="16">
        <f>SUM(FO!W50,PO!W50,CO!W50,FE!W50,PE!W50)</f>
        <v>0</v>
      </c>
      <c r="X50" s="16">
        <f>SUM(FO!X50,PO!X50,CO!X50,FE!X50,PE!X50)</f>
        <v>0</v>
      </c>
      <c r="Y50" s="16">
        <f>SUM(FO!Y50,PO!Y50,CO!Y50,FE!Y50,PE!Y50)</f>
        <v>0</v>
      </c>
      <c r="Z50" s="16">
        <f>SUM(FO!Z50,PO!Z50,CO!Z50,FE!Z50,PE!Z50)</f>
        <v>0</v>
      </c>
      <c r="AA50" s="16">
        <f>SUM(FO!AA50,PO!AA50,CO!AA50,FE!AA50,PE!AA50)</f>
        <v>0</v>
      </c>
      <c r="AB50" s="16">
        <f>SUM(FO!AB50,PO!AB50,CO!AB50,FE!AB50,PE!AB50)</f>
        <v>0</v>
      </c>
      <c r="AC50" s="16">
        <f>SUM(FO!AC50,PO!AC50,CO!AC50,FE!AC50,PE!AC50)</f>
        <v>0</v>
      </c>
      <c r="AD50" s="16">
        <f>SUM(FO!AD50,PO!AD50,CO!AD50,FE!AD50,PE!AD50)</f>
        <v>0</v>
      </c>
      <c r="AE50" s="16">
        <f>SUM(FO!AE50,PO!AE50,CO!AE50,FE!AE50,PE!AE50)</f>
        <v>0</v>
      </c>
      <c r="AF50" s="16">
        <f>SUM(FO!AF50,PO!AF50,CO!AF50,FE!AF50,PE!AF50)</f>
        <v>0</v>
      </c>
      <c r="AG50" s="16">
        <f t="shared" si="22"/>
        <v>0</v>
      </c>
      <c r="AH50" s="28">
        <f t="shared" si="23"/>
        <v>0</v>
      </c>
      <c r="AI50" s="13"/>
      <c r="AJ50" s="16">
        <f t="shared" si="24"/>
        <v>1075.77</v>
      </c>
      <c r="AK50" s="13"/>
    </row>
    <row r="51" spans="1:37" ht="13.5" customHeight="1" x14ac:dyDescent="0.2">
      <c r="A51" s="26" t="s">
        <v>1236</v>
      </c>
      <c r="B51" s="16"/>
      <c r="C51" s="16"/>
      <c r="D51" s="16"/>
      <c r="E51" s="16"/>
      <c r="F51" s="16"/>
      <c r="G51" s="16"/>
      <c r="H51" s="16"/>
      <c r="I51" s="16"/>
      <c r="J51" s="16"/>
      <c r="K51" s="16"/>
      <c r="L51" s="16"/>
      <c r="M51" s="16"/>
      <c r="N51" s="16"/>
      <c r="O51" s="28"/>
      <c r="P51" s="16"/>
      <c r="Q51" s="16"/>
      <c r="R51" s="16"/>
      <c r="S51" s="16"/>
      <c r="T51" s="16"/>
      <c r="U51" s="16"/>
      <c r="V51" s="16"/>
      <c r="W51" s="16"/>
      <c r="X51" s="16"/>
      <c r="Y51" s="16"/>
      <c r="Z51" s="16"/>
      <c r="AA51" s="16"/>
      <c r="AB51" s="16"/>
      <c r="AC51" s="16"/>
      <c r="AD51" s="16"/>
      <c r="AE51" s="16"/>
      <c r="AF51" s="16"/>
      <c r="AG51" s="16"/>
      <c r="AH51" s="28"/>
      <c r="AI51" s="13"/>
      <c r="AJ51" s="16"/>
      <c r="AK51" s="13"/>
    </row>
    <row r="52" spans="1:37" ht="13.5" customHeight="1" x14ac:dyDescent="0.2">
      <c r="A52" s="27" t="s">
        <v>1237</v>
      </c>
      <c r="B52" s="16">
        <f>SUM(FO!B52,PO!B52,CO!B52,FE!B52,PE!B52)</f>
        <v>41771.03</v>
      </c>
      <c r="C52" s="16">
        <f>SUM(FO!C52,PO!C52,CO!C52,FE!C52,PE!C52)</f>
        <v>38728.5</v>
      </c>
      <c r="D52" s="16">
        <f>SUM(FO!D52,PO!D52,CO!D52,FE!D52,PE!D52)</f>
        <v>55703.48</v>
      </c>
      <c r="E52" s="16">
        <f>SUM(FO!E52,PO!E52,CO!E52,FE!E52,PE!E52)</f>
        <v>77202.080000000002</v>
      </c>
      <c r="F52" s="16">
        <f>SUM(FO!F52,PO!F52,CO!F52,FE!F52,PE!F52)</f>
        <v>72865.8</v>
      </c>
      <c r="G52" s="16">
        <f>SUM(FO!G52,PO!G52,CO!G52,FE!G52,PE!G52)</f>
        <v>64701.68</v>
      </c>
      <c r="H52" s="16">
        <f>SUM(FO!H52,PO!H52,CO!H52,FE!H52,PE!H52)</f>
        <v>82139.240000000005</v>
      </c>
      <c r="I52" s="16">
        <f>SUM(FO!I52,PO!I52,CO!I52,FE!I52,PE!I52)</f>
        <v>79454.55</v>
      </c>
      <c r="J52" s="16">
        <f>SUM(FO!J52,PO!J52,CO!J52,FE!J52,PE!J52)</f>
        <v>90000</v>
      </c>
      <c r="K52" s="16">
        <f>SUM(FO!K52,PO!K52,CO!K52,FE!K52,PE!K52)</f>
        <v>92700</v>
      </c>
      <c r="L52" s="16">
        <f>SUM(FO!L52,PO!L52,CO!L52,FE!L52,PE!L52)</f>
        <v>95800</v>
      </c>
      <c r="M52" s="16">
        <f>SUM(FO!M52,PO!M52,CO!M52,FE!M52,PE!M52)</f>
        <v>96900</v>
      </c>
      <c r="N52" s="16">
        <f>SUM(B52:M52)</f>
        <v>887966.36</v>
      </c>
      <c r="O52" s="28">
        <f>IFERROR(N52/N$16,"")</f>
        <v>0.11960851173652</v>
      </c>
      <c r="P52" s="16"/>
      <c r="Q52" s="16"/>
      <c r="R52" s="16"/>
      <c r="S52" s="16"/>
      <c r="T52" s="16"/>
      <c r="U52" s="16">
        <f>SUM(FO!U52,PO!U52,CO!U52,FE!U52,PE!U52)</f>
        <v>120126.25</v>
      </c>
      <c r="V52" s="16">
        <f>SUM(FO!V52,PO!V52,CO!V52,FE!V52,PE!V52)</f>
        <v>116126.25</v>
      </c>
      <c r="W52" s="16">
        <f>SUM(FO!W52,PO!W52,CO!W52,FE!W52,PE!W52)</f>
        <v>154626.25</v>
      </c>
      <c r="X52" s="16">
        <f>SUM(FO!X52,PO!X52,CO!X52,FE!X52,PE!X52)</f>
        <v>166376.25</v>
      </c>
      <c r="Y52" s="16">
        <f>SUM(FO!Y52,PO!Y52,CO!Y52,FE!Y52,PE!Y52)</f>
        <v>196626.25</v>
      </c>
      <c r="Z52" s="16">
        <f>SUM(FO!Z52,PO!Z52,CO!Z52,FE!Z52,PE!Z52)</f>
        <v>222876.25</v>
      </c>
      <c r="AA52" s="16">
        <f>SUM(FO!AA52,PO!AA52,CO!AA52,FE!AA52,PE!AA52)</f>
        <v>265876.25</v>
      </c>
      <c r="AB52" s="16">
        <f>SUM(FO!AB52,PO!AB52,CO!AB52,FE!AB52,PE!AB52)</f>
        <v>302626.25</v>
      </c>
      <c r="AC52" s="16">
        <f>SUM(FO!AC52,PO!AC52,CO!AC52,FE!AC52,PE!AC52)</f>
        <v>339376.25</v>
      </c>
      <c r="AD52" s="16">
        <f>SUM(FO!AD52,PO!AD52,CO!AD52,FE!AD52,PE!AD52)</f>
        <v>404465.03749999998</v>
      </c>
      <c r="AE52" s="16">
        <f>SUM(FO!AE52,PO!AE52,CO!AE52,FE!AE52,PE!AE52)</f>
        <v>449715.03749999998</v>
      </c>
      <c r="AF52" s="16">
        <f>SUM(FO!AF52,PO!AF52,CO!AF52,FE!AF52,PE!AF52)</f>
        <v>499215.03749999998</v>
      </c>
      <c r="AG52" s="16">
        <f>SUM(U52:AF52)</f>
        <v>3238031.3625000003</v>
      </c>
      <c r="AH52" s="28">
        <f>IFERROR(AG52/AG$16,"")</f>
        <v>0.20805095784475494</v>
      </c>
      <c r="AI52" s="13"/>
      <c r="AJ52" s="16">
        <f>N52-AG52</f>
        <v>-2350065.0025000004</v>
      </c>
      <c r="AK52" s="13"/>
    </row>
    <row r="53" spans="1:37" ht="13.5" customHeight="1" x14ac:dyDescent="0.2">
      <c r="A53" s="27" t="s">
        <v>1238</v>
      </c>
      <c r="B53" s="16">
        <f>SUM(FO!B53,PO!B53,CO!B53,FE!B53,PE!B53)</f>
        <v>3714.57</v>
      </c>
      <c r="C53" s="16">
        <f>SUM(FO!C53,PO!C53,CO!C53,FE!C53,PE!C53)</f>
        <v>3251.23</v>
      </c>
      <c r="D53" s="16">
        <f>SUM(FO!D53,PO!D53,CO!D53,FE!D53,PE!D53)</f>
        <v>3711.25</v>
      </c>
      <c r="E53" s="16">
        <f>SUM(FO!E53,PO!E53,CO!E53,FE!E53,PE!E53)</f>
        <v>5152.42</v>
      </c>
      <c r="F53" s="16">
        <f>SUM(FO!F53,PO!F53,CO!F53,FE!F53,PE!F53)</f>
        <v>4827.71</v>
      </c>
      <c r="G53" s="16">
        <f>SUM(FO!G53,PO!G53,CO!G53,FE!G53,PE!G53)</f>
        <v>4403.72</v>
      </c>
      <c r="H53" s="16">
        <f>SUM(FO!H53,PO!H53,CO!H53,FE!H53,PE!H53)</f>
        <v>5573.24</v>
      </c>
      <c r="I53" s="16">
        <f>SUM(FO!I53,PO!I53,CO!I53,FE!I53,PE!I53)</f>
        <v>5853.77</v>
      </c>
      <c r="J53" s="16">
        <f>SUM(FO!J53,PO!J53,CO!J53,FE!J53,PE!J53)</f>
        <v>5850</v>
      </c>
      <c r="K53" s="16">
        <f>SUM(FO!K53,PO!K53,CO!K53,FE!K53,PE!K53)</f>
        <v>6026</v>
      </c>
      <c r="L53" s="16">
        <f>SUM(FO!L53,PO!L53,CO!L53,FE!L53,PE!L53)</f>
        <v>6227</v>
      </c>
      <c r="M53" s="16">
        <f>SUM(FO!M53,PO!M53,CO!M53,FE!M53,PE!M53)</f>
        <v>6299</v>
      </c>
      <c r="N53" s="16">
        <f>SUM(B53:M53)</f>
        <v>60889.91</v>
      </c>
      <c r="O53" s="28">
        <f>IFERROR(N53/N$16,"")</f>
        <v>8.2018326852727249E-3</v>
      </c>
      <c r="P53" s="16"/>
      <c r="Q53" s="16"/>
      <c r="R53" s="16"/>
      <c r="S53" s="16"/>
      <c r="T53" s="16"/>
      <c r="U53" s="16">
        <f>SUM(FO!U53,PO!U53,CO!U53,FE!U53,PE!U53)</f>
        <v>7896.585</v>
      </c>
      <c r="V53" s="16">
        <f>SUM(FO!V53,PO!V53,CO!V53,FE!V53,PE!V53)</f>
        <v>7896.585</v>
      </c>
      <c r="W53" s="16">
        <f>SUM(FO!W53,PO!W53,CO!W53,FE!W53,PE!W53)</f>
        <v>9834.5849999999991</v>
      </c>
      <c r="X53" s="16">
        <f>SUM(FO!X53,PO!X53,CO!X53,FE!X53,PE!X53)</f>
        <v>10905.584999999999</v>
      </c>
      <c r="Y53" s="16">
        <f>SUM(FO!Y53,PO!Y53,CO!Y53,FE!Y53,PE!Y53)</f>
        <v>12690.584999999999</v>
      </c>
      <c r="Z53" s="16">
        <f>SUM(FO!Z53,PO!Z53,CO!Z53,FE!Z53,PE!Z53)</f>
        <v>14475.584999999999</v>
      </c>
      <c r="AA53" s="16">
        <f>SUM(FO!AA53,PO!AA53,CO!AA53,FE!AA53,PE!AA53)</f>
        <v>17127.584999999999</v>
      </c>
      <c r="AB53" s="16">
        <f>SUM(FO!AB53,PO!AB53,CO!AB53,FE!AB53,PE!AB53)</f>
        <v>19626.584999999999</v>
      </c>
      <c r="AC53" s="16">
        <f>SUM(FO!AC53,PO!AC53,CO!AC53,FE!AC53,PE!AC53)</f>
        <v>22125.584999999999</v>
      </c>
      <c r="AD53" s="16">
        <f>SUM(FO!AD53,PO!AD53,CO!AD53,FE!AD53,PE!AD53)</f>
        <v>26143.62255</v>
      </c>
      <c r="AE53" s="16">
        <f>SUM(FO!AE53,PO!AE53,CO!AE53,FE!AE53,PE!AE53)</f>
        <v>29356.62255</v>
      </c>
      <c r="AF53" s="16">
        <f>SUM(FO!AF53,PO!AF53,CO!AF53,FE!AF53,PE!AF53)</f>
        <v>32722.62255</v>
      </c>
      <c r="AG53" s="16">
        <f>SUM(U53:AF53)</f>
        <v>210802.13264999999</v>
      </c>
      <c r="AH53" s="28">
        <f>IFERROR(AG53/AG$16,"")</f>
        <v>1.3544521563771476E-2</v>
      </c>
      <c r="AI53" s="13"/>
      <c r="AJ53" s="16">
        <f>N53-AG53</f>
        <v>-149912.22264999998</v>
      </c>
      <c r="AK53" s="13"/>
    </row>
    <row r="54" spans="1:37" ht="13.5" customHeight="1" x14ac:dyDescent="0.2">
      <c r="A54" s="27" t="s">
        <v>1239</v>
      </c>
      <c r="B54" s="16">
        <f>SUM(FO!B54,PO!B54,CO!B54,FE!B54,PE!B54)</f>
        <v>31338.07</v>
      </c>
      <c r="C54" s="16">
        <f>SUM(FO!C54,PO!C54,CO!C54,FE!C54,PE!C54)</f>
        <v>21236.59</v>
      </c>
      <c r="D54" s="16">
        <f>SUM(FO!D54,PO!D54,CO!D54,FE!D54,PE!D54)</f>
        <v>9448.65</v>
      </c>
      <c r="E54" s="16">
        <f>SUM(FO!E54,PO!E54,CO!E54,FE!E54,PE!E54)</f>
        <v>12493.8</v>
      </c>
      <c r="F54" s="16">
        <f>SUM(FO!F54,PO!F54,CO!F54,FE!F54,PE!F54)</f>
        <v>12115.76</v>
      </c>
      <c r="G54" s="16">
        <f>SUM(FO!G54,PO!G54,CO!G54,FE!G54,PE!G54)</f>
        <v>16324.25</v>
      </c>
      <c r="H54" s="16">
        <f>SUM(FO!H54,PO!H54,CO!H54,FE!H54,PE!H54)</f>
        <v>13014.13</v>
      </c>
      <c r="I54" s="16">
        <f>SUM(FO!I54,PO!I54,CO!I54,FE!I54,PE!I54)</f>
        <v>17324.259999999998</v>
      </c>
      <c r="J54" s="16">
        <f>SUM(FO!J54,PO!J54,CO!J54,FE!J54,PE!J54)</f>
        <v>10800</v>
      </c>
      <c r="K54" s="16">
        <f>SUM(FO!K54,PO!K54,CO!K54,FE!K54,PE!K54)</f>
        <v>11124</v>
      </c>
      <c r="L54" s="16">
        <f>SUM(FO!L54,PO!L54,CO!L54,FE!L54,PE!L54)</f>
        <v>11496</v>
      </c>
      <c r="M54" s="16">
        <f>SUM(FO!M54,PO!M54,CO!M54,FE!M54,PE!M54)</f>
        <v>11628</v>
      </c>
      <c r="N54" s="16">
        <f>SUM(B54:M54)</f>
        <v>178343.51</v>
      </c>
      <c r="O54" s="28">
        <f>IFERROR(N54/N$16,"")</f>
        <v>2.4022758935335314E-2</v>
      </c>
      <c r="P54" s="16"/>
      <c r="Q54" s="16"/>
      <c r="R54" s="16"/>
      <c r="S54" s="16"/>
      <c r="T54" s="16"/>
      <c r="U54" s="16">
        <f>SUM(FO!U54,PO!U54,CO!U54,FE!U54,PE!U54)</f>
        <v>19044.705000000002</v>
      </c>
      <c r="V54" s="16">
        <f>SUM(FO!V54,PO!V54,CO!V54,FE!V54,PE!V54)</f>
        <v>19044.705000000002</v>
      </c>
      <c r="W54" s="16">
        <f>SUM(FO!W54,PO!W54,CO!W54,FE!W54,PE!W54)</f>
        <v>23718.705000000002</v>
      </c>
      <c r="X54" s="16">
        <f>SUM(FO!X54,PO!X54,CO!X54,FE!X54,PE!X54)</f>
        <v>26301.705000000002</v>
      </c>
      <c r="Y54" s="16">
        <f>SUM(FO!Y54,PO!Y54,CO!Y54,FE!Y54,PE!Y54)</f>
        <v>30606.705000000002</v>
      </c>
      <c r="Z54" s="16">
        <f>SUM(FO!Z54,PO!Z54,CO!Z54,FE!Z54,PE!Z54)</f>
        <v>34911.705000000002</v>
      </c>
      <c r="AA54" s="16">
        <f>SUM(FO!AA54,PO!AA54,CO!AA54,FE!AA54,PE!AA54)</f>
        <v>41307.705000000002</v>
      </c>
      <c r="AB54" s="16">
        <f>SUM(FO!AB54,PO!AB54,CO!AB54,FE!AB54,PE!AB54)</f>
        <v>47334.705000000002</v>
      </c>
      <c r="AC54" s="16">
        <f>SUM(FO!AC54,PO!AC54,CO!AC54,FE!AC54,PE!AC54)</f>
        <v>53361.705000000002</v>
      </c>
      <c r="AD54" s="16">
        <f>SUM(FO!AD54,PO!AD54,CO!AD54,FE!AD54,PE!AD54)</f>
        <v>63052.266150000003</v>
      </c>
      <c r="AE54" s="16">
        <f>SUM(FO!AE54,PO!AE54,CO!AE54,FE!AE54,PE!AE54)</f>
        <v>70801.26615000001</v>
      </c>
      <c r="AF54" s="16">
        <f>SUM(FO!AF54,PO!AF54,CO!AF54,FE!AF54,PE!AF54)</f>
        <v>78919.266149999996</v>
      </c>
      <c r="AG54" s="16">
        <f>SUM(U54:AF54)</f>
        <v>508405.14345000003</v>
      </c>
      <c r="AH54" s="28">
        <f>IFERROR(AG54/AG$16,"")</f>
        <v>3.2666199065566504E-2</v>
      </c>
      <c r="AI54" s="13"/>
      <c r="AJ54" s="16">
        <f>N54-AG54</f>
        <v>-330061.63345000002</v>
      </c>
      <c r="AK54" s="13"/>
    </row>
    <row r="55" spans="1:37" ht="13.5" customHeight="1" x14ac:dyDescent="0.2">
      <c r="A55" s="30" t="s">
        <v>1240</v>
      </c>
      <c r="B55" s="31">
        <f t="shared" ref="B55:M55" si="25">SUM(B52:B54)</f>
        <v>76823.67</v>
      </c>
      <c r="C55" s="31">
        <f t="shared" si="25"/>
        <v>63216.320000000007</v>
      </c>
      <c r="D55" s="31">
        <f t="shared" si="25"/>
        <v>68863.38</v>
      </c>
      <c r="E55" s="31">
        <f t="shared" si="25"/>
        <v>94848.3</v>
      </c>
      <c r="F55" s="31">
        <f t="shared" si="25"/>
        <v>89809.27</v>
      </c>
      <c r="G55" s="31">
        <f t="shared" si="25"/>
        <v>85429.65</v>
      </c>
      <c r="H55" s="31">
        <f t="shared" si="25"/>
        <v>100726.61000000002</v>
      </c>
      <c r="I55" s="31">
        <f t="shared" si="25"/>
        <v>102632.58</v>
      </c>
      <c r="J55" s="31">
        <f t="shared" si="25"/>
        <v>106650</v>
      </c>
      <c r="K55" s="31">
        <f t="shared" si="25"/>
        <v>109850</v>
      </c>
      <c r="L55" s="31">
        <f t="shared" si="25"/>
        <v>113523</v>
      </c>
      <c r="M55" s="31">
        <f t="shared" si="25"/>
        <v>114827</v>
      </c>
      <c r="N55" s="31">
        <f>SUM(B55:M55)</f>
        <v>1127199.7799999998</v>
      </c>
      <c r="O55" s="32">
        <f>IFERROR(N55/N$16,"")</f>
        <v>0.15183310335712802</v>
      </c>
      <c r="P55" s="16"/>
      <c r="Q55" s="16"/>
      <c r="R55" s="16"/>
      <c r="S55" s="16"/>
      <c r="T55" s="16"/>
      <c r="U55" s="31">
        <f t="shared" ref="U55:AF55" si="26">SUM(U52:U54)</f>
        <v>147067.54</v>
      </c>
      <c r="V55" s="31">
        <f t="shared" si="26"/>
        <v>143067.54</v>
      </c>
      <c r="W55" s="31">
        <f t="shared" si="26"/>
        <v>188179.53999999998</v>
      </c>
      <c r="X55" s="31">
        <f t="shared" si="26"/>
        <v>203583.53999999998</v>
      </c>
      <c r="Y55" s="31">
        <f t="shared" si="26"/>
        <v>239923.53999999998</v>
      </c>
      <c r="Z55" s="31">
        <f t="shared" si="26"/>
        <v>272263.53999999998</v>
      </c>
      <c r="AA55" s="31">
        <f t="shared" si="26"/>
        <v>324311.54000000004</v>
      </c>
      <c r="AB55" s="31">
        <f t="shared" si="26"/>
        <v>369587.54000000004</v>
      </c>
      <c r="AC55" s="31">
        <f t="shared" si="26"/>
        <v>414863.54000000004</v>
      </c>
      <c r="AD55" s="31">
        <f t="shared" si="26"/>
        <v>493660.92619999993</v>
      </c>
      <c r="AE55" s="31">
        <f t="shared" si="26"/>
        <v>549872.92619999999</v>
      </c>
      <c r="AF55" s="31">
        <f t="shared" si="26"/>
        <v>610856.92619999999</v>
      </c>
      <c r="AG55" s="31">
        <f>SUM(U55:AF55)</f>
        <v>3957238.6386000006</v>
      </c>
      <c r="AH55" s="32">
        <f>IFERROR(AG55/AG$16,"")</f>
        <v>0.25426167847409298</v>
      </c>
      <c r="AI55" s="13"/>
      <c r="AJ55" s="31">
        <f>N55-AG55</f>
        <v>-2830038.8586000009</v>
      </c>
      <c r="AK55" s="13"/>
    </row>
    <row r="56" spans="1:37" ht="13.5" customHeight="1" x14ac:dyDescent="0.2">
      <c r="A56" s="30" t="s">
        <v>1241</v>
      </c>
      <c r="B56" s="31">
        <f t="shared" ref="B56:M56" si="27">B44+B45+B46+B47+B48+B49+B50+B55</f>
        <v>106174.16</v>
      </c>
      <c r="C56" s="31">
        <f t="shared" si="27"/>
        <v>92216.700000000012</v>
      </c>
      <c r="D56" s="31">
        <f t="shared" si="27"/>
        <v>142609.40000000002</v>
      </c>
      <c r="E56" s="31">
        <f t="shared" si="27"/>
        <v>118718.70000000001</v>
      </c>
      <c r="F56" s="31">
        <f t="shared" si="27"/>
        <v>173025.67</v>
      </c>
      <c r="G56" s="31">
        <f t="shared" si="27"/>
        <v>150798.28</v>
      </c>
      <c r="H56" s="31">
        <f t="shared" si="27"/>
        <v>143176.78000000003</v>
      </c>
      <c r="I56" s="31">
        <f t="shared" si="27"/>
        <v>131950.98000000001</v>
      </c>
      <c r="J56" s="31">
        <f t="shared" si="27"/>
        <v>193300</v>
      </c>
      <c r="K56" s="31">
        <f t="shared" si="27"/>
        <v>200670</v>
      </c>
      <c r="L56" s="31">
        <f t="shared" si="27"/>
        <v>209513</v>
      </c>
      <c r="M56" s="31">
        <f t="shared" si="27"/>
        <v>214987</v>
      </c>
      <c r="N56" s="31">
        <f>SUM(B56:M56)</f>
        <v>1877140.6700000002</v>
      </c>
      <c r="O56" s="32">
        <f>IFERROR(N56/N$16,"")</f>
        <v>0.25284967085779469</v>
      </c>
      <c r="P56" s="16"/>
      <c r="Q56" s="16"/>
      <c r="R56" s="16"/>
      <c r="S56" s="16"/>
      <c r="T56" s="16"/>
      <c r="U56" s="31">
        <f t="shared" ref="U56:AF56" si="28">U44+U45+U46+U47+U48+U49+U50+U55</f>
        <v>262096.99927262857</v>
      </c>
      <c r="V56" s="31">
        <f t="shared" si="28"/>
        <v>261058.15407592</v>
      </c>
      <c r="W56" s="31">
        <f t="shared" si="28"/>
        <v>309587.73407591996</v>
      </c>
      <c r="X56" s="31">
        <f t="shared" si="28"/>
        <v>366292.64978497138</v>
      </c>
      <c r="Y56" s="31">
        <f t="shared" si="28"/>
        <v>411452.5706907314</v>
      </c>
      <c r="Z56" s="31">
        <f t="shared" si="28"/>
        <v>469908.35769896</v>
      </c>
      <c r="AA56" s="31">
        <f t="shared" si="28"/>
        <v>536334.43600636581</v>
      </c>
      <c r="AB56" s="31">
        <f t="shared" si="28"/>
        <v>606946.67171541718</v>
      </c>
      <c r="AC56" s="31">
        <f t="shared" si="28"/>
        <v>685854.77352693712</v>
      </c>
      <c r="AD56" s="31">
        <f t="shared" si="28"/>
        <v>791139.42153845704</v>
      </c>
      <c r="AE56" s="31">
        <f t="shared" si="28"/>
        <v>886634.5494524457</v>
      </c>
      <c r="AF56" s="31">
        <f t="shared" si="28"/>
        <v>983339.38606725715</v>
      </c>
      <c r="AG56" s="31">
        <f>SUM(U56:AF56)</f>
        <v>6570645.7039060108</v>
      </c>
      <c r="AH56" s="32">
        <f>IFERROR(AG56/AG$16,"")</f>
        <v>0.42217908948872002</v>
      </c>
      <c r="AI56" s="13"/>
      <c r="AJ56" s="31">
        <f>N56-AG56</f>
        <v>-4693505.0339060109</v>
      </c>
      <c r="AK56" s="13"/>
    </row>
    <row r="57" spans="1:37" ht="13.5" customHeight="1" x14ac:dyDescent="0.2">
      <c r="A57" s="26" t="s">
        <v>1242</v>
      </c>
      <c r="B57" s="16"/>
      <c r="C57" s="16"/>
      <c r="D57" s="16"/>
      <c r="E57" s="16"/>
      <c r="F57" s="16"/>
      <c r="G57" s="16"/>
      <c r="H57" s="16"/>
      <c r="I57" s="16"/>
      <c r="J57" s="16"/>
      <c r="K57" s="16"/>
      <c r="L57" s="16"/>
      <c r="M57" s="16"/>
      <c r="N57" s="16"/>
      <c r="O57" s="28"/>
      <c r="P57" s="16"/>
      <c r="Q57" s="16"/>
      <c r="R57" s="16"/>
      <c r="S57" s="16"/>
      <c r="T57" s="16"/>
      <c r="U57" s="16"/>
      <c r="V57" s="16"/>
      <c r="W57" s="16"/>
      <c r="X57" s="16"/>
      <c r="Y57" s="16"/>
      <c r="Z57" s="16"/>
      <c r="AA57" s="16"/>
      <c r="AB57" s="16"/>
      <c r="AC57" s="16"/>
      <c r="AD57" s="16"/>
      <c r="AE57" s="16"/>
      <c r="AF57" s="16"/>
      <c r="AG57" s="16"/>
      <c r="AH57" s="28"/>
      <c r="AI57" s="13"/>
      <c r="AJ57" s="16"/>
      <c r="AK57" s="13"/>
    </row>
    <row r="58" spans="1:37" ht="13.5" customHeight="1" x14ac:dyDescent="0.2">
      <c r="A58" s="27" t="s">
        <v>1243</v>
      </c>
      <c r="B58" s="16">
        <f>SUM(FO!B58,PO!B58,CO!B58,FE!B58,PE!B58)</f>
        <v>11975.85</v>
      </c>
      <c r="C58" s="16">
        <f>SUM(FO!C58,PO!C58,CO!C58,FE!C58,PE!C58)</f>
        <v>11156.17</v>
      </c>
      <c r="D58" s="16">
        <f>SUM(FO!D58,PO!D58,CO!D58,FE!D58,PE!D58)</f>
        <v>11961.24</v>
      </c>
      <c r="E58" s="16">
        <f>SUM(FO!E58,PO!E58,CO!E58,FE!E58,PE!E58)</f>
        <v>7090.45</v>
      </c>
      <c r="F58" s="16">
        <f>SUM(FO!F58,PO!F58,CO!F58,FE!F58,PE!F58)</f>
        <v>12334.88</v>
      </c>
      <c r="G58" s="16">
        <f>SUM(FO!G58,PO!G58,CO!G58,FE!G58,PE!G58)</f>
        <v>13958.17</v>
      </c>
      <c r="H58" s="16">
        <f>SUM(FO!H58,PO!H58,CO!H58,FE!H58,PE!H58)</f>
        <v>17445.88</v>
      </c>
      <c r="I58" s="16">
        <f>SUM(FO!I58,PO!I58,CO!I58,FE!I58,PE!I58)</f>
        <v>13773.96</v>
      </c>
      <c r="J58" s="16">
        <f>SUM(FO!J58,PO!J58,CO!J58,FE!J58,PE!J58)</f>
        <v>5208</v>
      </c>
      <c r="K58" s="16">
        <f>SUM(FO!K58,PO!K58,CO!K58,FE!K58,PE!K58)</f>
        <v>5208</v>
      </c>
      <c r="L58" s="16">
        <f>SUM(FO!L58,PO!L58,CO!L58,FE!L58,PE!L58)</f>
        <v>5208</v>
      </c>
      <c r="M58" s="16">
        <f>SUM(FO!M58,PO!M58,CO!M58,FE!M58,PE!M58)</f>
        <v>5208</v>
      </c>
      <c r="N58" s="16">
        <f t="shared" ref="N58:N64" si="29">SUM(B58:M58)</f>
        <v>120528.6</v>
      </c>
      <c r="O58" s="28">
        <f t="shared" ref="O58:O64" si="30">IFERROR(N58/N$16,"")</f>
        <v>1.6235126821343013E-2</v>
      </c>
      <c r="P58" s="16"/>
      <c r="Q58" s="16"/>
      <c r="R58" s="16"/>
      <c r="S58" s="16"/>
      <c r="T58" s="16"/>
      <c r="U58" s="16">
        <f>SUM(FO!U58,PO!U58,CO!U58,FE!U58,PE!U58)</f>
        <v>0</v>
      </c>
      <c r="V58" s="16">
        <f>SUM(FO!V58,PO!V58,CO!V58,FE!V58,PE!V58)</f>
        <v>0</v>
      </c>
      <c r="W58" s="16">
        <f>SUM(FO!W58,PO!W58,CO!W58,FE!W58,PE!W58)</f>
        <v>0</v>
      </c>
      <c r="X58" s="16">
        <f>SUM(FO!X58,PO!X58,CO!X58,FE!X58,PE!X58)</f>
        <v>0</v>
      </c>
      <c r="Y58" s="16">
        <f>SUM(FO!Y58,PO!Y58,CO!Y58,FE!Y58,PE!Y58)</f>
        <v>0</v>
      </c>
      <c r="Z58" s="16">
        <f>SUM(FO!Z58,PO!Z58,CO!Z58,FE!Z58,PE!Z58)</f>
        <v>0</v>
      </c>
      <c r="AA58" s="16">
        <f>SUM(FO!AA58,PO!AA58,CO!AA58,FE!AA58,PE!AA58)</f>
        <v>0</v>
      </c>
      <c r="AB58" s="16">
        <f>SUM(FO!AB58,PO!AB58,CO!AB58,FE!AB58,PE!AB58)</f>
        <v>0</v>
      </c>
      <c r="AC58" s="16">
        <f>SUM(FO!AC58,PO!AC58,CO!AC58,FE!AC58,PE!AC58)</f>
        <v>0</v>
      </c>
      <c r="AD58" s="16">
        <f>SUM(FO!AD58,PO!AD58,CO!AD58,FE!AD58,PE!AD58)</f>
        <v>0</v>
      </c>
      <c r="AE58" s="16">
        <f>SUM(FO!AE58,PO!AE58,CO!AE58,FE!AE58,PE!AE58)</f>
        <v>0</v>
      </c>
      <c r="AF58" s="16">
        <f>SUM(FO!AF58,PO!AF58,CO!AF58,FE!AF58,PE!AF58)</f>
        <v>0</v>
      </c>
      <c r="AG58" s="16">
        <f t="shared" ref="AG58:AG64" si="31">SUM(U58:AF58)</f>
        <v>0</v>
      </c>
      <c r="AH58" s="28">
        <f t="shared" ref="AH58:AH64" si="32">IFERROR(AG58/AG$16,"")</f>
        <v>0</v>
      </c>
      <c r="AI58" s="13"/>
      <c r="AJ58" s="16">
        <f t="shared" ref="AJ58:AJ63" si="33">N58-AG58</f>
        <v>120528.6</v>
      </c>
      <c r="AK58" s="13"/>
    </row>
    <row r="59" spans="1:37" ht="13.5" customHeight="1" x14ac:dyDescent="0.2">
      <c r="A59" s="27" t="s">
        <v>1244</v>
      </c>
      <c r="B59" s="16">
        <f>SUM(FO!B59,PO!B59,CO!B59,FE!B59,PE!B59)</f>
        <v>65</v>
      </c>
      <c r="C59" s="16">
        <f>SUM(FO!C59,PO!C59,CO!C59,FE!C59,PE!C59)</f>
        <v>0</v>
      </c>
      <c r="D59" s="16">
        <f>SUM(FO!D59,PO!D59,CO!D59,FE!D59,PE!D59)</f>
        <v>0</v>
      </c>
      <c r="E59" s="16">
        <f>SUM(FO!E59,PO!E59,CO!E59,FE!E59,PE!E59)</f>
        <v>0</v>
      </c>
      <c r="F59" s="16">
        <f>SUM(FO!F59,PO!F59,CO!F59,FE!F59,PE!F59)</f>
        <v>119.9</v>
      </c>
      <c r="G59" s="16">
        <f>SUM(FO!G59,PO!G59,CO!G59,FE!G59,PE!G59)</f>
        <v>0</v>
      </c>
      <c r="H59" s="16">
        <f>SUM(FO!H59,PO!H59,CO!H59,FE!H59,PE!H59)</f>
        <v>1921.29</v>
      </c>
      <c r="I59" s="16">
        <f>SUM(FO!I59,PO!I59,CO!I59,FE!I59,PE!I59)</f>
        <v>0</v>
      </c>
      <c r="J59" s="16">
        <f>SUM(FO!J59,PO!J59,CO!J59,FE!J59,PE!J59)</f>
        <v>40</v>
      </c>
      <c r="K59" s="16">
        <f>SUM(FO!K59,PO!K59,CO!K59,FE!K59,PE!K59)</f>
        <v>40</v>
      </c>
      <c r="L59" s="16">
        <f>SUM(FO!L59,PO!L59,CO!L59,FE!L59,PE!L59)</f>
        <v>40</v>
      </c>
      <c r="M59" s="16">
        <f>SUM(FO!M59,PO!M59,CO!M59,FE!M59,PE!M59)</f>
        <v>40</v>
      </c>
      <c r="N59" s="16">
        <f t="shared" si="29"/>
        <v>2266.19</v>
      </c>
      <c r="O59" s="28">
        <f t="shared" si="30"/>
        <v>3.0525437158698701E-4</v>
      </c>
      <c r="P59" s="16"/>
      <c r="Q59" s="16"/>
      <c r="R59" s="16"/>
      <c r="S59" s="16"/>
      <c r="T59" s="16"/>
      <c r="U59" s="16">
        <f>SUM(FO!U59,PO!U59,CO!U59,FE!U59,PE!U59)</f>
        <v>41.666666666666664</v>
      </c>
      <c r="V59" s="16">
        <f>SUM(FO!V59,PO!V59,CO!V59,FE!V59,PE!V59)</f>
        <v>41.666666666666664</v>
      </c>
      <c r="W59" s="16">
        <f>SUM(FO!W59,PO!W59,CO!W59,FE!W59,PE!W59)</f>
        <v>41.666666666666664</v>
      </c>
      <c r="X59" s="16">
        <f>SUM(FO!X59,PO!X59,CO!X59,FE!X59,PE!X59)</f>
        <v>41.666666666666664</v>
      </c>
      <c r="Y59" s="16">
        <f>SUM(FO!Y59,PO!Y59,CO!Y59,FE!Y59,PE!Y59)</f>
        <v>41.666666666666664</v>
      </c>
      <c r="Z59" s="16">
        <f>SUM(FO!Z59,PO!Z59,CO!Z59,FE!Z59,PE!Z59)</f>
        <v>41.666666666666664</v>
      </c>
      <c r="AA59" s="16">
        <f>SUM(FO!AA59,PO!AA59,CO!AA59,FE!AA59,PE!AA59)</f>
        <v>41.666666666666664</v>
      </c>
      <c r="AB59" s="16">
        <f>SUM(FO!AB59,PO!AB59,CO!AB59,FE!AB59,PE!AB59)</f>
        <v>41.666666666666664</v>
      </c>
      <c r="AC59" s="16">
        <f>SUM(FO!AC59,PO!AC59,CO!AC59,FE!AC59,PE!AC59)</f>
        <v>41.666666666666664</v>
      </c>
      <c r="AD59" s="16">
        <f>SUM(FO!AD59,PO!AD59,CO!AD59,FE!AD59,PE!AD59)</f>
        <v>41.666666666666664</v>
      </c>
      <c r="AE59" s="16">
        <f>SUM(FO!AE59,PO!AE59,CO!AE59,FE!AE59,PE!AE59)</f>
        <v>41.666666666666664</v>
      </c>
      <c r="AF59" s="16">
        <f>SUM(FO!AF59,PO!AF59,CO!AF59,FE!AF59,PE!AF59)</f>
        <v>41.666666666666664</v>
      </c>
      <c r="AG59" s="16">
        <f t="shared" si="31"/>
        <v>500.00000000000006</v>
      </c>
      <c r="AH59" s="28">
        <f t="shared" si="32"/>
        <v>3.2126149279191077E-5</v>
      </c>
      <c r="AI59" s="13"/>
      <c r="AJ59" s="16">
        <f t="shared" si="33"/>
        <v>1766.19</v>
      </c>
      <c r="AK59" s="13"/>
    </row>
    <row r="60" spans="1:37" ht="13.5" customHeight="1" x14ac:dyDescent="0.2">
      <c r="A60" s="27" t="s">
        <v>1245</v>
      </c>
      <c r="B60" s="16">
        <f>SUM(FO!B60,PO!B60,CO!B60,FE!B60,PE!B60)</f>
        <v>281.95999999999998</v>
      </c>
      <c r="C60" s="16">
        <f>SUM(FO!C60,PO!C60,CO!C60,FE!C60,PE!C60)</f>
        <v>47.22</v>
      </c>
      <c r="D60" s="16">
        <f>SUM(FO!D60,PO!D60,CO!D60,FE!D60,PE!D60)</f>
        <v>0</v>
      </c>
      <c r="E60" s="16">
        <f>SUM(FO!E60,PO!E60,CO!E60,FE!E60,PE!E60)</f>
        <v>0</v>
      </c>
      <c r="F60" s="16">
        <f>SUM(FO!F60,PO!F60,CO!F60,FE!F60,PE!F60)</f>
        <v>0</v>
      </c>
      <c r="G60" s="16">
        <f>SUM(FO!G60,PO!G60,CO!G60,FE!G60,PE!G60)</f>
        <v>0</v>
      </c>
      <c r="H60" s="16">
        <f>SUM(FO!H60,PO!H60,CO!H60,FE!H60,PE!H60)</f>
        <v>20.7</v>
      </c>
      <c r="I60" s="16">
        <f>SUM(FO!I60,PO!I60,CO!I60,FE!I60,PE!I60)</f>
        <v>321.5</v>
      </c>
      <c r="J60" s="16">
        <f>SUM(FO!J60,PO!J60,CO!J60,FE!J60,PE!J60)</f>
        <v>0</v>
      </c>
      <c r="K60" s="16">
        <f>SUM(FO!K60,PO!K60,CO!K60,FE!K60,PE!K60)</f>
        <v>0</v>
      </c>
      <c r="L60" s="16">
        <f>SUM(FO!L60,PO!L60,CO!L60,FE!L60,PE!L60)</f>
        <v>0</v>
      </c>
      <c r="M60" s="16">
        <f>SUM(FO!M60,PO!M60,CO!M60,FE!M60,PE!M60)</f>
        <v>0</v>
      </c>
      <c r="N60" s="16">
        <f t="shared" si="29"/>
        <v>671.37999999999988</v>
      </c>
      <c r="O60" s="28">
        <f t="shared" si="30"/>
        <v>9.0434464893089853E-5</v>
      </c>
      <c r="P60" s="16"/>
      <c r="Q60" s="16"/>
      <c r="R60" s="16"/>
      <c r="S60" s="16"/>
      <c r="T60" s="16"/>
      <c r="U60" s="16">
        <f>SUM(FO!U60,PO!U60,CO!U60,FE!U60,PE!U60)</f>
        <v>0</v>
      </c>
      <c r="V60" s="16">
        <f>SUM(FO!V60,PO!V60,CO!V60,FE!V60,PE!V60)</f>
        <v>0</v>
      </c>
      <c r="W60" s="16">
        <f>SUM(FO!W60,PO!W60,CO!W60,FE!W60,PE!W60)</f>
        <v>0</v>
      </c>
      <c r="X60" s="16">
        <f>SUM(FO!X60,PO!X60,CO!X60,FE!X60,PE!X60)</f>
        <v>0</v>
      </c>
      <c r="Y60" s="16">
        <f>SUM(FO!Y60,PO!Y60,CO!Y60,FE!Y60,PE!Y60)</f>
        <v>0</v>
      </c>
      <c r="Z60" s="16">
        <f>SUM(FO!Z60,PO!Z60,CO!Z60,FE!Z60,PE!Z60)</f>
        <v>0</v>
      </c>
      <c r="AA60" s="16">
        <f>SUM(FO!AA60,PO!AA60,CO!AA60,FE!AA60,PE!AA60)</f>
        <v>0</v>
      </c>
      <c r="AB60" s="16">
        <f>SUM(FO!AB60,PO!AB60,CO!AB60,FE!AB60,PE!AB60)</f>
        <v>0</v>
      </c>
      <c r="AC60" s="16">
        <f>SUM(FO!AC60,PO!AC60,CO!AC60,FE!AC60,PE!AC60)</f>
        <v>0</v>
      </c>
      <c r="AD60" s="16">
        <f>SUM(FO!AD60,PO!AD60,CO!AD60,FE!AD60,PE!AD60)</f>
        <v>0</v>
      </c>
      <c r="AE60" s="16">
        <f>SUM(FO!AE60,PO!AE60,CO!AE60,FE!AE60,PE!AE60)</f>
        <v>0</v>
      </c>
      <c r="AF60" s="16">
        <f>SUM(FO!AF60,PO!AF60,CO!AF60,FE!AF60,PE!AF60)</f>
        <v>0</v>
      </c>
      <c r="AG60" s="16">
        <f t="shared" si="31"/>
        <v>0</v>
      </c>
      <c r="AH60" s="28">
        <f t="shared" si="32"/>
        <v>0</v>
      </c>
      <c r="AI60" s="13"/>
      <c r="AJ60" s="16">
        <f t="shared" si="33"/>
        <v>671.37999999999988</v>
      </c>
      <c r="AK60" s="13"/>
    </row>
    <row r="61" spans="1:37" ht="13.5" customHeight="1" x14ac:dyDescent="0.2">
      <c r="A61" s="30" t="s">
        <v>1246</v>
      </c>
      <c r="B61" s="36">
        <f t="shared" ref="B61:M61" si="34">SUM(B58:B60)</f>
        <v>12322.81</v>
      </c>
      <c r="C61" s="36">
        <f t="shared" si="34"/>
        <v>11203.39</v>
      </c>
      <c r="D61" s="36">
        <f t="shared" si="34"/>
        <v>11961.24</v>
      </c>
      <c r="E61" s="36">
        <f t="shared" si="34"/>
        <v>7090.45</v>
      </c>
      <c r="F61" s="36">
        <f t="shared" si="34"/>
        <v>12454.779999999999</v>
      </c>
      <c r="G61" s="36">
        <f t="shared" si="34"/>
        <v>13958.17</v>
      </c>
      <c r="H61" s="36">
        <f t="shared" si="34"/>
        <v>19387.870000000003</v>
      </c>
      <c r="I61" s="36">
        <f t="shared" si="34"/>
        <v>14095.46</v>
      </c>
      <c r="J61" s="36">
        <f t="shared" si="34"/>
        <v>5248</v>
      </c>
      <c r="K61" s="36">
        <f t="shared" si="34"/>
        <v>5248</v>
      </c>
      <c r="L61" s="36">
        <f t="shared" si="34"/>
        <v>5248</v>
      </c>
      <c r="M61" s="36">
        <f t="shared" si="34"/>
        <v>5248</v>
      </c>
      <c r="N61" s="36">
        <f t="shared" si="29"/>
        <v>123466.16999999998</v>
      </c>
      <c r="O61" s="37">
        <f t="shared" si="30"/>
        <v>1.6630815657823088E-2</v>
      </c>
      <c r="P61" s="16"/>
      <c r="Q61" s="16"/>
      <c r="R61" s="16"/>
      <c r="S61" s="16"/>
      <c r="T61" s="16"/>
      <c r="U61" s="36">
        <f t="shared" ref="U61:AF61" si="35">SUM(U58:U60)</f>
        <v>41.666666666666664</v>
      </c>
      <c r="V61" s="36">
        <f t="shared" si="35"/>
        <v>41.666666666666664</v>
      </c>
      <c r="W61" s="36">
        <f t="shared" si="35"/>
        <v>41.666666666666664</v>
      </c>
      <c r="X61" s="36">
        <f t="shared" si="35"/>
        <v>41.666666666666664</v>
      </c>
      <c r="Y61" s="36">
        <f t="shared" si="35"/>
        <v>41.666666666666664</v>
      </c>
      <c r="Z61" s="36">
        <f t="shared" si="35"/>
        <v>41.666666666666664</v>
      </c>
      <c r="AA61" s="36">
        <f t="shared" si="35"/>
        <v>41.666666666666664</v>
      </c>
      <c r="AB61" s="36">
        <f t="shared" si="35"/>
        <v>41.666666666666664</v>
      </c>
      <c r="AC61" s="36">
        <f t="shared" si="35"/>
        <v>41.666666666666664</v>
      </c>
      <c r="AD61" s="36">
        <f t="shared" si="35"/>
        <v>41.666666666666664</v>
      </c>
      <c r="AE61" s="36">
        <f t="shared" si="35"/>
        <v>41.666666666666664</v>
      </c>
      <c r="AF61" s="36">
        <f t="shared" si="35"/>
        <v>41.666666666666664</v>
      </c>
      <c r="AG61" s="36">
        <f t="shared" si="31"/>
        <v>500.00000000000006</v>
      </c>
      <c r="AH61" s="37">
        <f t="shared" si="32"/>
        <v>3.2126149279191077E-5</v>
      </c>
      <c r="AI61" s="13"/>
      <c r="AJ61" s="31">
        <f t="shared" si="33"/>
        <v>122966.16999999998</v>
      </c>
      <c r="AK61" s="13"/>
    </row>
    <row r="62" spans="1:37" ht="13.5" customHeight="1" x14ac:dyDescent="0.2">
      <c r="A62" s="38" t="s">
        <v>1247</v>
      </c>
      <c r="B62" s="16">
        <f>SUM(FO!B62,PO!B62,CO!B62,FE!B62,PE!B62)</f>
        <v>0</v>
      </c>
      <c r="C62" s="16">
        <f>SUM(FO!C62,PO!C62,CO!C62,FE!C62,PE!C62)</f>
        <v>0</v>
      </c>
      <c r="D62" s="16">
        <f>SUM(FO!D62,PO!D62,CO!D62,FE!D62,PE!D62)</f>
        <v>0</v>
      </c>
      <c r="E62" s="16">
        <f>SUM(FO!E62,PO!E62,CO!E62,FE!E62,PE!E62)</f>
        <v>0</v>
      </c>
      <c r="F62" s="16">
        <f>SUM(FO!F62,PO!F62,CO!F62,FE!F62,PE!F62)</f>
        <v>0</v>
      </c>
      <c r="G62" s="16">
        <f>SUM(FO!G62,PO!G62,CO!G62,FE!G62,PE!G62)</f>
        <v>0</v>
      </c>
      <c r="H62" s="16">
        <f>SUM(FO!H62,PO!H62,CO!H62,FE!H62,PE!H62)</f>
        <v>-410.41</v>
      </c>
      <c r="I62" s="16">
        <f>SUM(FO!I62,PO!I62,CO!I62,FE!I62,PE!I62)</f>
        <v>0</v>
      </c>
      <c r="J62" s="16">
        <f>SUM(FO!J62,PO!J62,CO!J62,FE!J62,PE!J62)</f>
        <v>0</v>
      </c>
      <c r="K62" s="16">
        <f>SUM(FO!K62,PO!K62,CO!K62,FE!K62,PE!K62)</f>
        <v>0</v>
      </c>
      <c r="L62" s="16">
        <f>SUM(FO!L62,PO!L62,CO!L62,FE!L62,PE!L62)</f>
        <v>0</v>
      </c>
      <c r="M62" s="16">
        <f>SUM(FO!M62,PO!M62,CO!M62,FE!M62,PE!M62)</f>
        <v>0</v>
      </c>
      <c r="N62" s="16">
        <f t="shared" si="29"/>
        <v>-410.41</v>
      </c>
      <c r="O62" s="28">
        <f t="shared" si="30"/>
        <v>-5.5281969580227312E-5</v>
      </c>
      <c r="P62" s="16"/>
      <c r="Q62" s="16"/>
      <c r="R62" s="16"/>
      <c r="S62" s="16"/>
      <c r="T62" s="16"/>
      <c r="U62" s="16">
        <f>SUM(FO!U62,PO!U62,CO!U62,FE!U62,PE!U62)</f>
        <v>0</v>
      </c>
      <c r="V62" s="16">
        <f>SUM(FO!V62,PO!V62,CO!V62,FE!V62,PE!V62)</f>
        <v>0</v>
      </c>
      <c r="W62" s="16">
        <f>SUM(FO!W62,PO!W62,CO!W62,FE!W62,PE!W62)</f>
        <v>0</v>
      </c>
      <c r="X62" s="16">
        <f>SUM(FO!X62,PO!X62,CO!X62,FE!X62,PE!X62)</f>
        <v>0</v>
      </c>
      <c r="Y62" s="16">
        <f>SUM(FO!Y62,PO!Y62,CO!Y62,FE!Y62,PE!Y62)</f>
        <v>0</v>
      </c>
      <c r="Z62" s="16">
        <f>SUM(FO!Z62,PO!Z62,CO!Z62,FE!Z62,PE!Z62)</f>
        <v>0</v>
      </c>
      <c r="AA62" s="16">
        <f>SUM(FO!AA62,PO!AA62,CO!AA62,FE!AA62,PE!AA62)</f>
        <v>0</v>
      </c>
      <c r="AB62" s="16">
        <f>SUM(FO!AB62,PO!AB62,CO!AB62,FE!AB62,PE!AB62)</f>
        <v>0</v>
      </c>
      <c r="AC62" s="16">
        <f>SUM(FO!AC62,PO!AC62,CO!AC62,FE!AC62,PE!AC62)</f>
        <v>0</v>
      </c>
      <c r="AD62" s="16">
        <f>SUM(FO!AD62,PO!AD62,CO!AD62,FE!AD62,PE!AD62)</f>
        <v>0</v>
      </c>
      <c r="AE62" s="16">
        <f>SUM(FO!AE62,PO!AE62,CO!AE62,FE!AE62,PE!AE62)</f>
        <v>0</v>
      </c>
      <c r="AF62" s="16">
        <f>SUM(FO!AF62,PO!AF62,CO!AF62,FE!AF62,PE!AF62)</f>
        <v>0</v>
      </c>
      <c r="AG62" s="16">
        <f t="shared" si="31"/>
        <v>0</v>
      </c>
      <c r="AH62" s="28">
        <f t="shared" si="32"/>
        <v>0</v>
      </c>
      <c r="AI62" s="13"/>
      <c r="AJ62" s="16">
        <f t="shared" si="33"/>
        <v>-410.41</v>
      </c>
      <c r="AK62" s="13"/>
    </row>
    <row r="63" spans="1:37" ht="13.5" customHeight="1" x14ac:dyDescent="0.2">
      <c r="A63" s="30" t="s">
        <v>1248</v>
      </c>
      <c r="B63" s="31">
        <f t="shared" ref="B63:M63" si="36">B37+B38+B39+B40+B41+B42+B56+B61+B62</f>
        <v>268558.97000000003</v>
      </c>
      <c r="C63" s="31">
        <f t="shared" si="36"/>
        <v>280971.67</v>
      </c>
      <c r="D63" s="31">
        <f t="shared" si="36"/>
        <v>345439.98000000004</v>
      </c>
      <c r="E63" s="31">
        <f t="shared" si="36"/>
        <v>344866.53</v>
      </c>
      <c r="F63" s="31">
        <f t="shared" si="36"/>
        <v>384662.49000000011</v>
      </c>
      <c r="G63" s="31">
        <f t="shared" si="36"/>
        <v>357268.48000000004</v>
      </c>
      <c r="H63" s="31">
        <f t="shared" si="36"/>
        <v>344215.57000000012</v>
      </c>
      <c r="I63" s="31">
        <f t="shared" si="36"/>
        <v>458933.14000000007</v>
      </c>
      <c r="J63" s="31">
        <f t="shared" si="36"/>
        <v>416892.9104761905</v>
      </c>
      <c r="K63" s="31">
        <f t="shared" si="36"/>
        <v>423868.86285714293</v>
      </c>
      <c r="L63" s="31">
        <f t="shared" si="36"/>
        <v>422458.29142857139</v>
      </c>
      <c r="M63" s="31">
        <f t="shared" si="36"/>
        <v>429878.72</v>
      </c>
      <c r="N63" s="31">
        <f t="shared" si="29"/>
        <v>4478015.6147619057</v>
      </c>
      <c r="O63" s="32">
        <f t="shared" si="30"/>
        <v>0.6031858945811519</v>
      </c>
      <c r="P63" s="16"/>
      <c r="Q63" s="16"/>
      <c r="R63" s="16"/>
      <c r="S63" s="16"/>
      <c r="T63" s="16"/>
      <c r="U63" s="31" t="e">
        <f t="shared" ref="U63:AF63" si="37">U37+U38+U39+U40+U41+U42+U56+U61+U62</f>
        <v>#REF!</v>
      </c>
      <c r="V63" s="31" t="e">
        <f t="shared" si="37"/>
        <v>#REF!</v>
      </c>
      <c r="W63" s="31" t="e">
        <f t="shared" si="37"/>
        <v>#REF!</v>
      </c>
      <c r="X63" s="31" t="e">
        <f t="shared" si="37"/>
        <v>#REF!</v>
      </c>
      <c r="Y63" s="31" t="e">
        <f t="shared" si="37"/>
        <v>#REF!</v>
      </c>
      <c r="Z63" s="31" t="e">
        <f t="shared" si="37"/>
        <v>#REF!</v>
      </c>
      <c r="AA63" s="31" t="e">
        <f t="shared" si="37"/>
        <v>#REF!</v>
      </c>
      <c r="AB63" s="31" t="e">
        <f t="shared" si="37"/>
        <v>#REF!</v>
      </c>
      <c r="AC63" s="31" t="e">
        <f t="shared" si="37"/>
        <v>#REF!</v>
      </c>
      <c r="AD63" s="31" t="e">
        <f t="shared" si="37"/>
        <v>#REF!</v>
      </c>
      <c r="AE63" s="31" t="e">
        <f t="shared" si="37"/>
        <v>#REF!</v>
      </c>
      <c r="AF63" s="31" t="e">
        <f t="shared" si="37"/>
        <v>#REF!</v>
      </c>
      <c r="AG63" s="31" t="e">
        <f t="shared" si="31"/>
        <v>#REF!</v>
      </c>
      <c r="AH63" s="32" t="str">
        <f t="shared" si="32"/>
        <v/>
      </c>
      <c r="AI63" s="13"/>
      <c r="AJ63" s="31" t="e">
        <f t="shared" si="33"/>
        <v>#REF!</v>
      </c>
      <c r="AK63" s="13"/>
    </row>
    <row r="64" spans="1:37" ht="13.5" customHeight="1" x14ac:dyDescent="0.2">
      <c r="A64" s="33" t="s">
        <v>3</v>
      </c>
      <c r="B64" s="34">
        <f t="shared" ref="B64:M64" si="38">B16-B63</f>
        <v>274435.59000000003</v>
      </c>
      <c r="C64" s="34">
        <f t="shared" si="38"/>
        <v>222255.39000000007</v>
      </c>
      <c r="D64" s="34">
        <f t="shared" si="38"/>
        <v>201441.34999999992</v>
      </c>
      <c r="E64" s="34">
        <f t="shared" si="38"/>
        <v>404837.44999999995</v>
      </c>
      <c r="F64" s="34">
        <f t="shared" si="38"/>
        <v>135283.39999999991</v>
      </c>
      <c r="G64" s="34">
        <f t="shared" si="38"/>
        <v>122474.51999999996</v>
      </c>
      <c r="H64" s="34">
        <f t="shared" si="38"/>
        <v>296993.25999999983</v>
      </c>
      <c r="I64" s="34">
        <f t="shared" si="38"/>
        <v>12372.419999999925</v>
      </c>
      <c r="J64" s="34">
        <f t="shared" si="38"/>
        <v>234714.42285714252</v>
      </c>
      <c r="K64" s="34">
        <f t="shared" si="38"/>
        <v>323571.80380952405</v>
      </c>
      <c r="L64" s="34">
        <f t="shared" si="38"/>
        <v>349982.37523809558</v>
      </c>
      <c r="M64" s="34">
        <f t="shared" si="38"/>
        <v>367561.94666666701</v>
      </c>
      <c r="N64" s="34">
        <f t="shared" si="29"/>
        <v>2945923.9285714291</v>
      </c>
      <c r="O64" s="35">
        <f t="shared" si="30"/>
        <v>0.39681410541884815</v>
      </c>
      <c r="P64" s="16"/>
      <c r="Q64" s="16"/>
      <c r="R64" s="16"/>
      <c r="S64" s="16"/>
      <c r="T64" s="16"/>
      <c r="U64" s="34" t="e">
        <f t="shared" ref="U64:AF64" si="39">U16-U63</f>
        <v>#REF!</v>
      </c>
      <c r="V64" s="34" t="e">
        <f t="shared" si="39"/>
        <v>#REF!</v>
      </c>
      <c r="W64" s="34" t="e">
        <f t="shared" si="39"/>
        <v>#REF!</v>
      </c>
      <c r="X64" s="34" t="e">
        <f t="shared" si="39"/>
        <v>#REF!</v>
      </c>
      <c r="Y64" s="34" t="e">
        <f t="shared" si="39"/>
        <v>#REF!</v>
      </c>
      <c r="Z64" s="34" t="e">
        <f t="shared" si="39"/>
        <v>#REF!</v>
      </c>
      <c r="AA64" s="34" t="e">
        <f t="shared" si="39"/>
        <v>#REF!</v>
      </c>
      <c r="AB64" s="34" t="e">
        <f t="shared" si="39"/>
        <v>#REF!</v>
      </c>
      <c r="AC64" s="34" t="e">
        <f t="shared" si="39"/>
        <v>#REF!</v>
      </c>
      <c r="AD64" s="34" t="e">
        <f t="shared" si="39"/>
        <v>#REF!</v>
      </c>
      <c r="AE64" s="34" t="e">
        <f t="shared" si="39"/>
        <v>#REF!</v>
      </c>
      <c r="AF64" s="34" t="e">
        <f t="shared" si="39"/>
        <v>#REF!</v>
      </c>
      <c r="AG64" s="34" t="e">
        <f t="shared" si="31"/>
        <v>#REF!</v>
      </c>
      <c r="AH64" s="35" t="str">
        <f t="shared" si="32"/>
        <v/>
      </c>
      <c r="AI64" s="13"/>
      <c r="AJ64" s="34" t="e">
        <f>AG64-N64</f>
        <v>#REF!</v>
      </c>
      <c r="AK64" s="13"/>
    </row>
    <row r="65" spans="1:37" ht="13.5" customHeight="1" x14ac:dyDescent="0.2">
      <c r="A65" s="26" t="s">
        <v>1249</v>
      </c>
      <c r="B65" s="39">
        <f t="shared" ref="B65:N65" si="40">IFERROR(B64/B16,"")</f>
        <v>0.50541130651474664</v>
      </c>
      <c r="C65" s="39">
        <f t="shared" si="40"/>
        <v>0.44166025173606532</v>
      </c>
      <c r="D65" s="39">
        <f t="shared" si="40"/>
        <v>0.36834563359476896</v>
      </c>
      <c r="E65" s="39">
        <f t="shared" si="40"/>
        <v>0.53999639964563073</v>
      </c>
      <c r="F65" s="39">
        <f t="shared" si="40"/>
        <v>0.26018745912194807</v>
      </c>
      <c r="G65" s="39">
        <f t="shared" si="40"/>
        <v>0.25529193755823421</v>
      </c>
      <c r="H65" s="39">
        <f t="shared" si="40"/>
        <v>0.46317712125080973</v>
      </c>
      <c r="I65" s="39">
        <f t="shared" si="40"/>
        <v>2.6251377132066777E-2</v>
      </c>
      <c r="J65" s="39">
        <f t="shared" si="40"/>
        <v>0.36020838141346267</v>
      </c>
      <c r="K65" s="39">
        <f t="shared" si="40"/>
        <v>0.43290634058291882</v>
      </c>
      <c r="L65" s="39">
        <f t="shared" si="40"/>
        <v>0.45308641859624443</v>
      </c>
      <c r="M65" s="39">
        <f t="shared" si="40"/>
        <v>0.4609270156776557</v>
      </c>
      <c r="N65" s="39">
        <f t="shared" si="40"/>
        <v>0.39681410541884815</v>
      </c>
      <c r="O65" s="39"/>
      <c r="P65" s="40"/>
      <c r="Q65" s="40"/>
      <c r="R65" s="40"/>
      <c r="S65" s="40"/>
      <c r="T65" s="40"/>
      <c r="U65" s="39" t="str">
        <f t="shared" ref="U65:AG65" si="41">IFERROR(U64/U16,"")</f>
        <v/>
      </c>
      <c r="V65" s="39" t="str">
        <f t="shared" si="41"/>
        <v/>
      </c>
      <c r="W65" s="39" t="str">
        <f t="shared" si="41"/>
        <v/>
      </c>
      <c r="X65" s="39" t="str">
        <f t="shared" si="41"/>
        <v/>
      </c>
      <c r="Y65" s="39" t="str">
        <f t="shared" si="41"/>
        <v/>
      </c>
      <c r="Z65" s="39" t="str">
        <f t="shared" si="41"/>
        <v/>
      </c>
      <c r="AA65" s="39" t="str">
        <f t="shared" si="41"/>
        <v/>
      </c>
      <c r="AB65" s="39" t="str">
        <f t="shared" si="41"/>
        <v/>
      </c>
      <c r="AC65" s="39" t="str">
        <f t="shared" si="41"/>
        <v/>
      </c>
      <c r="AD65" s="39" t="str">
        <f t="shared" si="41"/>
        <v/>
      </c>
      <c r="AE65" s="39" t="str">
        <f t="shared" si="41"/>
        <v/>
      </c>
      <c r="AF65" s="39" t="str">
        <f t="shared" si="41"/>
        <v/>
      </c>
      <c r="AG65" s="39" t="str">
        <f t="shared" si="41"/>
        <v/>
      </c>
      <c r="AH65" s="39"/>
      <c r="AI65" s="41"/>
      <c r="AJ65" s="39"/>
      <c r="AK65" s="41"/>
    </row>
    <row r="66" spans="1:37" ht="13.5" customHeight="1" x14ac:dyDescent="0.2">
      <c r="A66" s="26" t="s">
        <v>1250</v>
      </c>
      <c r="B66" s="16"/>
      <c r="C66" s="16"/>
      <c r="D66" s="16"/>
      <c r="E66" s="16"/>
      <c r="F66" s="16"/>
      <c r="G66" s="16"/>
      <c r="H66" s="16"/>
      <c r="I66" s="16"/>
      <c r="J66" s="16"/>
      <c r="K66" s="16"/>
      <c r="L66" s="16"/>
      <c r="M66" s="16"/>
      <c r="N66" s="16"/>
      <c r="O66" s="28"/>
      <c r="P66" s="16"/>
      <c r="Q66" s="16"/>
      <c r="R66" s="16"/>
      <c r="S66" s="16"/>
      <c r="T66" s="16"/>
      <c r="U66" s="16"/>
      <c r="V66" s="16"/>
      <c r="W66" s="16"/>
      <c r="X66" s="16"/>
      <c r="Y66" s="16"/>
      <c r="Z66" s="16"/>
      <c r="AA66" s="16"/>
      <c r="AB66" s="16"/>
      <c r="AC66" s="16"/>
      <c r="AD66" s="16"/>
      <c r="AE66" s="16"/>
      <c r="AF66" s="16"/>
      <c r="AG66" s="16"/>
      <c r="AH66" s="28"/>
      <c r="AI66" s="13"/>
      <c r="AJ66" s="16"/>
      <c r="AK66" s="13"/>
    </row>
    <row r="67" spans="1:37" ht="13.5" customHeight="1" x14ac:dyDescent="0.2">
      <c r="A67" s="27" t="s">
        <v>1251</v>
      </c>
      <c r="B67" s="16">
        <f>SUM(FO!B67,PO!B67,CO!B67,FE!B67,PE!B67)</f>
        <v>54176.66</v>
      </c>
      <c r="C67" s="16">
        <f>SUM(FO!C67,PO!C67,CO!C67,FE!C67,PE!C67)</f>
        <v>-73775.58</v>
      </c>
      <c r="D67" s="16">
        <f>SUM(FO!D67,PO!D67,CO!D67,FE!D67,PE!D67)</f>
        <v>140925.68</v>
      </c>
      <c r="E67" s="16">
        <f>SUM(FO!E67,PO!E67,CO!E67,FE!E67,PE!E67)</f>
        <v>134198.53</v>
      </c>
      <c r="F67" s="16">
        <f>SUM(FO!F67,PO!F67,CO!F67,FE!F67,PE!F67)</f>
        <v>203069.15</v>
      </c>
      <c r="G67" s="16">
        <f>SUM(FO!G67,PO!G67,CO!G67,FE!G67,PE!G67)</f>
        <v>190550.34000000003</v>
      </c>
      <c r="H67" s="16">
        <f>SUM(FO!H67,PO!H67,CO!H67,FE!H67,PE!H67)</f>
        <v>184829.3</v>
      </c>
      <c r="I67" s="16">
        <f>SUM(FO!I67,PO!I67,CO!I67,FE!I67,PE!I67)</f>
        <v>197514.57</v>
      </c>
      <c r="J67" s="16">
        <f>SUM(FO!J67,PO!J67,CO!J67,FE!J67,PE!J67)</f>
        <v>265600</v>
      </c>
      <c r="K67" s="16">
        <f>SUM(FO!K67,PO!K67,CO!K67,FE!K67,PE!K67)</f>
        <v>287700</v>
      </c>
      <c r="L67" s="16">
        <f>SUM(FO!L67,PO!L67,CO!L67,FE!L67,PE!L67)</f>
        <v>290000</v>
      </c>
      <c r="M67" s="16">
        <f>SUM(FO!M67,PO!M67,CO!M67,FE!M67,PE!M67)</f>
        <v>299600</v>
      </c>
      <c r="N67" s="16">
        <f t="shared" ref="N67:N80" si="42">SUM(B67:M67)</f>
        <v>2174388.6500000004</v>
      </c>
      <c r="O67" s="28">
        <f t="shared" ref="O67:O80" si="43">IFERROR(N67/N$16,"")</f>
        <v>0.29288878732216944</v>
      </c>
      <c r="P67" s="16"/>
      <c r="Q67" s="16"/>
      <c r="R67" s="16"/>
      <c r="S67" s="16"/>
      <c r="T67" s="16"/>
      <c r="U67" s="16">
        <f>SUM(FO!U67,PO!U67,CO!U67,FE!U67,PE!U67)</f>
        <v>246828.66666666663</v>
      </c>
      <c r="V67" s="16">
        <f>SUM(FO!V67,PO!V67,CO!V67,FE!V67,PE!V67)</f>
        <v>251828.66666666663</v>
      </c>
      <c r="W67" s="16">
        <f>SUM(FO!W67,PO!W67,CO!W67,FE!W67,PE!W67)</f>
        <v>255988.66666666663</v>
      </c>
      <c r="X67" s="16">
        <f>SUM(FO!X67,PO!X67,CO!X67,FE!X67,PE!X67)</f>
        <v>254988.66666666663</v>
      </c>
      <c r="Y67" s="16">
        <f>SUM(FO!Y67,PO!Y67,CO!Y67,FE!Y67,PE!Y67)</f>
        <v>254988.66666666663</v>
      </c>
      <c r="Z67" s="16">
        <f>SUM(FO!Z67,PO!Z67,CO!Z67,FE!Z67,PE!Z67)</f>
        <v>260148.66666666663</v>
      </c>
      <c r="AA67" s="16">
        <f>SUM(FO!AA67,PO!AA67,CO!AA67,FE!AA67,PE!AA67)</f>
        <v>269642</v>
      </c>
      <c r="AB67" s="16">
        <f>SUM(FO!AB67,PO!AB67,CO!AB67,FE!AB67,PE!AB67)</f>
        <v>273058.66666666663</v>
      </c>
      <c r="AC67" s="16">
        <f>SUM(FO!AC67,PO!AC67,CO!AC67,FE!AC67,PE!AC67)</f>
        <v>273058.66666666663</v>
      </c>
      <c r="AD67" s="16">
        <f>SUM(FO!AD67,PO!AD67,CO!AD67,FE!AD67,PE!AD67)</f>
        <v>280870.82666666666</v>
      </c>
      <c r="AE67" s="16">
        <f>SUM(FO!AE67,PO!AE67,CO!AE67,FE!AE67,PE!AE67)</f>
        <v>280870.82666666666</v>
      </c>
      <c r="AF67" s="16">
        <f>SUM(FO!AF67,PO!AF67,CO!AF67,FE!AF67,PE!AF67)</f>
        <v>280870.82666666666</v>
      </c>
      <c r="AG67" s="16">
        <f t="shared" ref="AG67:AG80" si="44">SUM(U67:AF67)</f>
        <v>3183143.8133333325</v>
      </c>
      <c r="AH67" s="28">
        <f t="shared" ref="AH67:AH80" si="45">IFERROR(AG67/AG$16,"")</f>
        <v>0.20452430664856033</v>
      </c>
      <c r="AI67" s="13"/>
      <c r="AJ67" s="16">
        <f t="shared" ref="AJ67:AJ80" si="46">N67-AG67</f>
        <v>-1008755.1633333322</v>
      </c>
      <c r="AK67" s="13"/>
    </row>
    <row r="68" spans="1:37" ht="13.5" customHeight="1" x14ac:dyDescent="0.2">
      <c r="A68" s="27" t="s">
        <v>1252</v>
      </c>
      <c r="B68" s="16">
        <f>SUM(FO!B68,PO!B68,CO!B68,FE!B68,PE!B68)</f>
        <v>14246.86</v>
      </c>
      <c r="C68" s="16">
        <f>SUM(FO!C68,PO!C68,CO!C68,FE!C68,PE!C68)</f>
        <v>38431.920000000006</v>
      </c>
      <c r="D68" s="16">
        <f>SUM(FO!D68,PO!D68,CO!D68,FE!D68,PE!D68)</f>
        <v>6290.03</v>
      </c>
      <c r="E68" s="16">
        <f>SUM(FO!E68,PO!E68,CO!E68,FE!E68,PE!E68)</f>
        <v>5633.46</v>
      </c>
      <c r="F68" s="16">
        <f>SUM(FO!F68,PO!F68,CO!F68,FE!F68,PE!F68)</f>
        <v>7753.08</v>
      </c>
      <c r="G68" s="16">
        <f>SUM(FO!G68,PO!G68,CO!G68,FE!G68,PE!G68)</f>
        <v>7265.23</v>
      </c>
      <c r="H68" s="16">
        <f>SUM(FO!H68,PO!H68,CO!H68,FE!H68,PE!H68)</f>
        <v>7181.2999999999993</v>
      </c>
      <c r="I68" s="16">
        <f>SUM(FO!I68,PO!I68,CO!I68,FE!I68,PE!I68)</f>
        <v>10596.09</v>
      </c>
      <c r="J68" s="16">
        <f>SUM(FO!J68,PO!J68,CO!J68,FE!J68,PE!J68)</f>
        <v>10133</v>
      </c>
      <c r="K68" s="16">
        <f>SUM(FO!K68,PO!K68,CO!K68,FE!K68,PE!K68)</f>
        <v>11006</v>
      </c>
      <c r="L68" s="16">
        <f>SUM(FO!L68,PO!L68,CO!L68,FE!L68,PE!L68)</f>
        <v>11098</v>
      </c>
      <c r="M68" s="16">
        <f>SUM(FO!M68,PO!M68,CO!M68,FE!M68,PE!M68)</f>
        <v>11444</v>
      </c>
      <c r="N68" s="16">
        <f t="shared" si="42"/>
        <v>141078.97</v>
      </c>
      <c r="O68" s="28">
        <f t="shared" si="43"/>
        <v>1.9003248770619142E-2</v>
      </c>
      <c r="P68" s="16"/>
      <c r="Q68" s="16"/>
      <c r="R68" s="16"/>
      <c r="S68" s="16"/>
      <c r="T68" s="16"/>
      <c r="U68" s="16">
        <f>SUM(FO!U68,PO!U68,CO!U68,FE!U68,PE!U68)</f>
        <v>12781.61356399595</v>
      </c>
      <c r="V68" s="16">
        <f>SUM(FO!V68,PO!V68,CO!V68,FE!V68,PE!V68)</f>
        <v>13053.61356399595</v>
      </c>
      <c r="W68" s="16">
        <f>SUM(FO!W68,PO!W68,CO!W68,FE!W68,PE!W68)</f>
        <v>13336.493563995951</v>
      </c>
      <c r="X68" s="16">
        <f>SUM(FO!X68,PO!X68,CO!X68,FE!X68,PE!X68)</f>
        <v>13336.493563995951</v>
      </c>
      <c r="Y68" s="16">
        <f>SUM(FO!Y68,PO!Y68,CO!Y68,FE!Y68,PE!Y68)</f>
        <v>13336.493563995951</v>
      </c>
      <c r="Z68" s="16">
        <f>SUM(FO!Z68,PO!Z68,CO!Z68,FE!Z68,PE!Z68)</f>
        <v>13619.373563995952</v>
      </c>
      <c r="AA68" s="16">
        <f>SUM(FO!AA68,PO!AA68,CO!AA68,FE!AA68,PE!AA68)</f>
        <v>14196.920230662618</v>
      </c>
      <c r="AB68" s="16">
        <f>SUM(FO!AB68,PO!AB68,CO!AB68,FE!AB68,PE!AB68)</f>
        <v>14565.253563995953</v>
      </c>
      <c r="AC68" s="16">
        <f>SUM(FO!AC68,PO!AC68,CO!AC68,FE!AC68,PE!AC68)</f>
        <v>14565.253563995953</v>
      </c>
      <c r="AD68" s="16">
        <f>SUM(FO!AD68,PO!AD68,CO!AD68,FE!AD68,PE!AD68)</f>
        <v>14976.398370915833</v>
      </c>
      <c r="AE68" s="16">
        <f>SUM(FO!AE68,PO!AE68,CO!AE68,FE!AE68,PE!AE68)</f>
        <v>14976.398370915833</v>
      </c>
      <c r="AF68" s="16">
        <f>SUM(FO!AF68,PO!AF68,CO!AF68,FE!AF68,PE!AF68)</f>
        <v>14976.398370915833</v>
      </c>
      <c r="AG68" s="16">
        <f t="shared" si="44"/>
        <v>167720.70385537768</v>
      </c>
      <c r="AH68" s="28">
        <f t="shared" si="45"/>
        <v>1.0776440738537722E-2</v>
      </c>
      <c r="AI68" s="13"/>
      <c r="AJ68" s="16">
        <f t="shared" si="46"/>
        <v>-26641.733855377679</v>
      </c>
      <c r="AK68" s="13"/>
    </row>
    <row r="69" spans="1:37" ht="13.5" customHeight="1" x14ac:dyDescent="0.2">
      <c r="A69" s="27" t="s">
        <v>1253</v>
      </c>
      <c r="B69" s="16">
        <f>SUM(FO!B69,PO!B69,CO!B69,FE!B69,PE!B69)</f>
        <v>56302.42</v>
      </c>
      <c r="C69" s="16">
        <f>SUM(FO!C69,PO!C69,CO!C69,FE!C69,PE!C69)</f>
        <v>25595.520000000004</v>
      </c>
      <c r="D69" s="16">
        <f>SUM(FO!D69,PO!D69,CO!D69,FE!D69,PE!D69)</f>
        <v>20283.02</v>
      </c>
      <c r="E69" s="16">
        <f>SUM(FO!E69,PO!E69,CO!E69,FE!E69,PE!E69)</f>
        <v>21911.800000000003</v>
      </c>
      <c r="F69" s="16">
        <f>SUM(FO!F69,PO!F69,CO!F69,FE!F69,PE!F69)</f>
        <v>14943.43</v>
      </c>
      <c r="G69" s="16">
        <f>SUM(FO!G69,PO!G69,CO!G69,FE!G69,PE!G69)</f>
        <v>18184.32</v>
      </c>
      <c r="H69" s="16">
        <f>SUM(FO!H69,PO!H69,CO!H69,FE!H69,PE!H69)</f>
        <v>12933.23</v>
      </c>
      <c r="I69" s="16">
        <f>SUM(FO!I69,PO!I69,CO!I69,FE!I69,PE!I69)</f>
        <v>20943.04</v>
      </c>
      <c r="J69" s="16">
        <f>SUM(FO!J69,PO!J69,CO!J69,FE!J69,PE!J69)</f>
        <v>23905</v>
      </c>
      <c r="K69" s="16">
        <f>SUM(FO!K69,PO!K69,CO!K69,FE!K69,PE!K69)</f>
        <v>26185</v>
      </c>
      <c r="L69" s="16">
        <f>SUM(FO!L69,PO!L69,CO!L69,FE!L69,PE!L69)</f>
        <v>26433</v>
      </c>
      <c r="M69" s="16">
        <f>SUM(FO!M69,PO!M69,CO!M69,FE!M69,PE!M69)</f>
        <v>27124</v>
      </c>
      <c r="N69" s="16">
        <f t="shared" si="42"/>
        <v>294743.78000000003</v>
      </c>
      <c r="O69" s="28">
        <f t="shared" si="43"/>
        <v>3.9701802295073738E-2</v>
      </c>
      <c r="P69" s="16"/>
      <c r="Q69" s="16"/>
      <c r="R69" s="16"/>
      <c r="S69" s="16"/>
      <c r="T69" s="16"/>
      <c r="U69" s="16">
        <f>SUM(FO!U69,PO!U69,CO!U69,FE!U69,PE!U69)</f>
        <v>30523.973125816887</v>
      </c>
      <c r="V69" s="16">
        <f>SUM(FO!V69,PO!V69,CO!V69,FE!V69,PE!V69)</f>
        <v>31179.973125816887</v>
      </c>
      <c r="W69" s="16">
        <f>SUM(FO!W69,PO!W69,CO!W69,FE!W69,PE!W69)</f>
        <v>31862.213125816885</v>
      </c>
      <c r="X69" s="16">
        <f>SUM(FO!X69,PO!X69,CO!X69,FE!X69,PE!X69)</f>
        <v>31862.213125816885</v>
      </c>
      <c r="Y69" s="16">
        <f>SUM(FO!Y69,PO!Y69,CO!Y69,FE!Y69,PE!Y69)</f>
        <v>31862.213125816885</v>
      </c>
      <c r="Z69" s="16">
        <f>SUM(FO!Z69,PO!Z69,CO!Z69,FE!Z69,PE!Z69)</f>
        <v>32544.453125816886</v>
      </c>
      <c r="AA69" s="16">
        <f>SUM(FO!AA69,PO!AA69,CO!AA69,FE!AA69,PE!AA69)</f>
        <v>33937.359792483556</v>
      </c>
      <c r="AB69" s="16">
        <f>SUM(FO!AB69,PO!AB69,CO!AB69,FE!AB69,PE!AB69)</f>
        <v>34825.693125816892</v>
      </c>
      <c r="AC69" s="16">
        <f>SUM(FO!AC69,PO!AC69,CO!AC69,FE!AC69,PE!AC69)</f>
        <v>34825.693125816892</v>
      </c>
      <c r="AD69" s="16">
        <f>SUM(FO!AD69,PO!AD69,CO!AD69,FE!AD69,PE!AD69)</f>
        <v>35808.209519591386</v>
      </c>
      <c r="AE69" s="16">
        <f>SUM(FO!AE69,PO!AE69,CO!AE69,FE!AE69,PE!AE69)</f>
        <v>35808.209519591386</v>
      </c>
      <c r="AF69" s="16">
        <f>SUM(FO!AF69,PO!AF69,CO!AF69,FE!AF69,PE!AF69)</f>
        <v>35808.209519591386</v>
      </c>
      <c r="AG69" s="16">
        <f t="shared" si="44"/>
        <v>400848.41335779289</v>
      </c>
      <c r="AH69" s="28">
        <f t="shared" si="45"/>
        <v>2.5755431931718687E-2</v>
      </c>
      <c r="AI69" s="13"/>
      <c r="AJ69" s="16">
        <f t="shared" si="46"/>
        <v>-106104.63335779286</v>
      </c>
      <c r="AK69" s="13"/>
    </row>
    <row r="70" spans="1:37" ht="13.5" customHeight="1" x14ac:dyDescent="0.2">
      <c r="A70" s="27" t="s">
        <v>1254</v>
      </c>
      <c r="B70" s="16">
        <f>SUM(FO!B70,PO!B70,CO!B70,FE!B70,PE!B70)</f>
        <v>0</v>
      </c>
      <c r="C70" s="16">
        <f>SUM(FO!C70,PO!C70,CO!C70,FE!C70,PE!C70)</f>
        <v>0</v>
      </c>
      <c r="D70" s="16">
        <f>SUM(FO!D70,PO!D70,CO!D70,FE!D70,PE!D70)</f>
        <v>0</v>
      </c>
      <c r="E70" s="16">
        <f>SUM(FO!E70,PO!E70,CO!E70,FE!E70,PE!E70)</f>
        <v>0</v>
      </c>
      <c r="F70" s="16">
        <f>SUM(FO!F70,PO!F70,CO!F70,FE!F70,PE!F70)</f>
        <v>0</v>
      </c>
      <c r="G70" s="16">
        <f>SUM(FO!G70,PO!G70,CO!G70,FE!G70,PE!G70)</f>
        <v>0</v>
      </c>
      <c r="H70" s="16">
        <f>SUM(FO!H70,PO!H70,CO!H70,FE!H70,PE!H70)</f>
        <v>0</v>
      </c>
      <c r="I70" s="16">
        <f>SUM(FO!I70,PO!I70,CO!I70,FE!I70,PE!I70)</f>
        <v>0</v>
      </c>
      <c r="J70" s="16">
        <f>SUM(FO!J70,PO!J70,CO!J70,FE!J70,PE!J70)</f>
        <v>0</v>
      </c>
      <c r="K70" s="16">
        <f>SUM(FO!K70,PO!K70,CO!K70,FE!K70,PE!K70)</f>
        <v>0</v>
      </c>
      <c r="L70" s="16">
        <f>SUM(FO!L70,PO!L70,CO!L70,FE!L70,PE!L70)</f>
        <v>0</v>
      </c>
      <c r="M70" s="16">
        <f>SUM(FO!M70,PO!M70,CO!M70,FE!M70,PE!M70)</f>
        <v>0</v>
      </c>
      <c r="N70" s="16">
        <f t="shared" si="42"/>
        <v>0</v>
      </c>
      <c r="O70" s="28">
        <f t="shared" si="43"/>
        <v>0</v>
      </c>
      <c r="P70" s="16"/>
      <c r="Q70" s="16"/>
      <c r="R70" s="16"/>
      <c r="S70" s="16"/>
      <c r="T70" s="16"/>
      <c r="U70" s="16">
        <f>SUM(FO!U70,PO!U70,CO!U70,FE!U70,PE!U70)</f>
        <v>0</v>
      </c>
      <c r="V70" s="16">
        <f>SUM(FO!V70,PO!V70,CO!V70,FE!V70,PE!V70)</f>
        <v>0</v>
      </c>
      <c r="W70" s="16">
        <f>SUM(FO!W70,PO!W70,CO!W70,FE!W70,PE!W70)</f>
        <v>0</v>
      </c>
      <c r="X70" s="16">
        <f>SUM(FO!X70,PO!X70,CO!X70,FE!X70,PE!X70)</f>
        <v>0</v>
      </c>
      <c r="Y70" s="16">
        <f>SUM(FO!Y70,PO!Y70,CO!Y70,FE!Y70,PE!Y70)</f>
        <v>0</v>
      </c>
      <c r="Z70" s="16">
        <f>SUM(FO!Z70,PO!Z70,CO!Z70,FE!Z70,PE!Z70)</f>
        <v>0</v>
      </c>
      <c r="AA70" s="16">
        <f>SUM(FO!AA70,PO!AA70,CO!AA70,FE!AA70,PE!AA70)</f>
        <v>0</v>
      </c>
      <c r="AB70" s="16">
        <f>SUM(FO!AB70,PO!AB70,CO!AB70,FE!AB70,PE!AB70)</f>
        <v>0</v>
      </c>
      <c r="AC70" s="16">
        <f>SUM(FO!AC70,PO!AC70,CO!AC70,FE!AC70,PE!AC70)</f>
        <v>0</v>
      </c>
      <c r="AD70" s="16">
        <f>SUM(FO!AD70,PO!AD70,CO!AD70,FE!AD70,PE!AD70)</f>
        <v>0</v>
      </c>
      <c r="AE70" s="16">
        <f>SUM(FO!AE70,PO!AE70,CO!AE70,FE!AE70,PE!AE70)</f>
        <v>0</v>
      </c>
      <c r="AF70" s="16">
        <f>SUM(FO!AF70,PO!AF70,CO!AF70,FE!AF70,PE!AF70)</f>
        <v>0</v>
      </c>
      <c r="AG70" s="16">
        <f t="shared" si="44"/>
        <v>0</v>
      </c>
      <c r="AH70" s="28">
        <f t="shared" si="45"/>
        <v>0</v>
      </c>
      <c r="AI70" s="13"/>
      <c r="AJ70" s="16">
        <f t="shared" si="46"/>
        <v>0</v>
      </c>
      <c r="AK70" s="13"/>
    </row>
    <row r="71" spans="1:37" ht="13.5" customHeight="1" x14ac:dyDescent="0.2">
      <c r="A71" s="27" t="s">
        <v>1255</v>
      </c>
      <c r="B71" s="16">
        <f>SUM(FO!B71,PO!B71,CO!B71,FE!B71,PE!B71)</f>
        <v>0</v>
      </c>
      <c r="C71" s="16">
        <f>SUM(FO!C71,PO!C71,CO!C71,FE!C71,PE!C71)</f>
        <v>0</v>
      </c>
      <c r="D71" s="16">
        <f>SUM(FO!D71,PO!D71,CO!D71,FE!D71,PE!D71)</f>
        <v>0</v>
      </c>
      <c r="E71" s="16">
        <f>SUM(FO!E71,PO!E71,CO!E71,FE!E71,PE!E71)</f>
        <v>0</v>
      </c>
      <c r="F71" s="16">
        <f>SUM(FO!F71,PO!F71,CO!F71,FE!F71,PE!F71)</f>
        <v>0</v>
      </c>
      <c r="G71" s="16">
        <f>SUM(FO!G71,PO!G71,CO!G71,FE!G71,PE!G71)</f>
        <v>0</v>
      </c>
      <c r="H71" s="16">
        <f>SUM(FO!H71,PO!H71,CO!H71,FE!H71,PE!H71)</f>
        <v>0</v>
      </c>
      <c r="I71" s="16">
        <f>SUM(FO!I71,PO!I71,CO!I71,FE!I71,PE!I71)</f>
        <v>0</v>
      </c>
      <c r="J71" s="16">
        <f>SUM(FO!J71,PO!J71,CO!J71,FE!J71,PE!J71)</f>
        <v>0</v>
      </c>
      <c r="K71" s="16">
        <f>SUM(FO!K71,PO!K71,CO!K71,FE!K71,PE!K71)</f>
        <v>0</v>
      </c>
      <c r="L71" s="16">
        <f>SUM(FO!L71,PO!L71,CO!L71,FE!L71,PE!L71)</f>
        <v>0</v>
      </c>
      <c r="M71" s="16">
        <f>SUM(FO!M71,PO!M71,CO!M71,FE!M71,PE!M71)</f>
        <v>0</v>
      </c>
      <c r="N71" s="16">
        <f t="shared" si="42"/>
        <v>0</v>
      </c>
      <c r="O71" s="28">
        <f t="shared" si="43"/>
        <v>0</v>
      </c>
      <c r="P71" s="16"/>
      <c r="Q71" s="16"/>
      <c r="R71" s="16"/>
      <c r="S71" s="16"/>
      <c r="T71" s="16"/>
      <c r="U71" s="16">
        <f>SUM(FO!U71,PO!U71,CO!U71,FE!U71,PE!U71)</f>
        <v>0</v>
      </c>
      <c r="V71" s="16">
        <f>SUM(FO!V71,PO!V71,CO!V71,FE!V71,PE!V71)</f>
        <v>0</v>
      </c>
      <c r="W71" s="16">
        <f>SUM(FO!W71,PO!W71,CO!W71,FE!W71,PE!W71)</f>
        <v>0</v>
      </c>
      <c r="X71" s="16">
        <f>SUM(FO!X71,PO!X71,CO!X71,FE!X71,PE!X71)</f>
        <v>0</v>
      </c>
      <c r="Y71" s="16">
        <f>SUM(FO!Y71,PO!Y71,CO!Y71,FE!Y71,PE!Y71)</f>
        <v>0</v>
      </c>
      <c r="Z71" s="16">
        <f>SUM(FO!Z71,PO!Z71,CO!Z71,FE!Z71,PE!Z71)</f>
        <v>0</v>
      </c>
      <c r="AA71" s="16">
        <f>SUM(FO!AA71,PO!AA71,CO!AA71,FE!AA71,PE!AA71)</f>
        <v>0</v>
      </c>
      <c r="AB71" s="16">
        <f>SUM(FO!AB71,PO!AB71,CO!AB71,FE!AB71,PE!AB71)</f>
        <v>0</v>
      </c>
      <c r="AC71" s="16">
        <f>SUM(FO!AC71,PO!AC71,CO!AC71,FE!AC71,PE!AC71)</f>
        <v>0</v>
      </c>
      <c r="AD71" s="16">
        <f>SUM(FO!AD71,PO!AD71,CO!AD71,FE!AD71,PE!AD71)</f>
        <v>0</v>
      </c>
      <c r="AE71" s="16">
        <f>SUM(FO!AE71,PO!AE71,CO!AE71,FE!AE71,PE!AE71)</f>
        <v>0</v>
      </c>
      <c r="AF71" s="16">
        <f>SUM(FO!AF71,PO!AF71,CO!AF71,FE!AF71,PE!AF71)</f>
        <v>0</v>
      </c>
      <c r="AG71" s="16">
        <f t="shared" si="44"/>
        <v>0</v>
      </c>
      <c r="AH71" s="28">
        <f t="shared" si="45"/>
        <v>0</v>
      </c>
      <c r="AI71" s="13"/>
      <c r="AJ71" s="16">
        <f t="shared" si="46"/>
        <v>0</v>
      </c>
      <c r="AK71" s="13"/>
    </row>
    <row r="72" spans="1:37" ht="13.5" customHeight="1" x14ac:dyDescent="0.2">
      <c r="A72" s="27" t="s">
        <v>1256</v>
      </c>
      <c r="B72" s="16">
        <f>SUM(FO!B72,PO!B72,CO!B72,FE!B72,PE!B72)</f>
        <v>0</v>
      </c>
      <c r="C72" s="16">
        <f>SUM(FO!C72,PO!C72,CO!C72,FE!C72,PE!C72)</f>
        <v>0</v>
      </c>
      <c r="D72" s="16">
        <f>SUM(FO!D72,PO!D72,CO!D72,FE!D72,PE!D72)</f>
        <v>0</v>
      </c>
      <c r="E72" s="16">
        <f>SUM(FO!E72,PO!E72,CO!E72,FE!E72,PE!E72)</f>
        <v>0</v>
      </c>
      <c r="F72" s="16">
        <f>SUM(FO!F72,PO!F72,CO!F72,FE!F72,PE!F72)</f>
        <v>0</v>
      </c>
      <c r="G72" s="16">
        <f>SUM(FO!G72,PO!G72,CO!G72,FE!G72,PE!G72)</f>
        <v>0</v>
      </c>
      <c r="H72" s="16">
        <f>SUM(FO!H72,PO!H72,CO!H72,FE!H72,PE!H72)</f>
        <v>0</v>
      </c>
      <c r="I72" s="16">
        <f>SUM(FO!I72,PO!I72,CO!I72,FE!I72,PE!I72)</f>
        <v>0</v>
      </c>
      <c r="J72" s="16">
        <f>SUM(FO!J72,PO!J72,CO!J72,FE!J72,PE!J72)</f>
        <v>0</v>
      </c>
      <c r="K72" s="16">
        <f>SUM(FO!K72,PO!K72,CO!K72,FE!K72,PE!K72)</f>
        <v>0</v>
      </c>
      <c r="L72" s="16">
        <f>SUM(FO!L72,PO!L72,CO!L72,FE!L72,PE!L72)</f>
        <v>0</v>
      </c>
      <c r="M72" s="16">
        <f>SUM(FO!M72,PO!M72,CO!M72,FE!M72,PE!M72)</f>
        <v>0</v>
      </c>
      <c r="N72" s="16">
        <f t="shared" si="42"/>
        <v>0</v>
      </c>
      <c r="O72" s="28">
        <f t="shared" si="43"/>
        <v>0</v>
      </c>
      <c r="P72" s="16"/>
      <c r="Q72" s="16"/>
      <c r="R72" s="16"/>
      <c r="S72" s="16"/>
      <c r="T72" s="16"/>
      <c r="U72" s="16">
        <f>SUM(FO!U72,PO!U72,CO!U72,FE!U72,PE!U72)</f>
        <v>0</v>
      </c>
      <c r="V72" s="16">
        <f>SUM(FO!V72,PO!V72,CO!V72,FE!V72,PE!V72)</f>
        <v>0</v>
      </c>
      <c r="W72" s="16">
        <f>SUM(FO!W72,PO!W72,CO!W72,FE!W72,PE!W72)</f>
        <v>0</v>
      </c>
      <c r="X72" s="16">
        <f>SUM(FO!X72,PO!X72,CO!X72,FE!X72,PE!X72)</f>
        <v>0</v>
      </c>
      <c r="Y72" s="16">
        <f>SUM(FO!Y72,PO!Y72,CO!Y72,FE!Y72,PE!Y72)</f>
        <v>0</v>
      </c>
      <c r="Z72" s="16">
        <f>SUM(FO!Z72,PO!Z72,CO!Z72,FE!Z72,PE!Z72)</f>
        <v>0</v>
      </c>
      <c r="AA72" s="16">
        <f>SUM(FO!AA72,PO!AA72,CO!AA72,FE!AA72,PE!AA72)</f>
        <v>0</v>
      </c>
      <c r="AB72" s="16">
        <f>SUM(FO!AB72,PO!AB72,CO!AB72,FE!AB72,PE!AB72)</f>
        <v>0</v>
      </c>
      <c r="AC72" s="16">
        <f>SUM(FO!AC72,PO!AC72,CO!AC72,FE!AC72,PE!AC72)</f>
        <v>0</v>
      </c>
      <c r="AD72" s="16">
        <f>SUM(FO!AD72,PO!AD72,CO!AD72,FE!AD72,PE!AD72)</f>
        <v>0</v>
      </c>
      <c r="AE72" s="16">
        <f>SUM(FO!AE72,PO!AE72,CO!AE72,FE!AE72,PE!AE72)</f>
        <v>0</v>
      </c>
      <c r="AF72" s="16">
        <f>SUM(FO!AF72,PO!AF72,CO!AF72,FE!AF72,PE!AF72)</f>
        <v>0</v>
      </c>
      <c r="AG72" s="16">
        <f t="shared" si="44"/>
        <v>0</v>
      </c>
      <c r="AH72" s="28">
        <f t="shared" si="45"/>
        <v>0</v>
      </c>
      <c r="AI72" s="13"/>
      <c r="AJ72" s="16">
        <f t="shared" si="46"/>
        <v>0</v>
      </c>
      <c r="AK72" s="13"/>
    </row>
    <row r="73" spans="1:37" ht="13.5" customHeight="1" x14ac:dyDescent="0.2">
      <c r="A73" s="42" t="s">
        <v>1257</v>
      </c>
      <c r="B73" s="43">
        <f t="shared" ref="B73:M73" si="47">SUM(B67:B72)</f>
        <v>124725.94</v>
      </c>
      <c r="C73" s="43">
        <f t="shared" si="47"/>
        <v>-9748.1399999999921</v>
      </c>
      <c r="D73" s="43">
        <f t="shared" si="47"/>
        <v>167498.72999999998</v>
      </c>
      <c r="E73" s="43">
        <f t="shared" si="47"/>
        <v>161743.78999999998</v>
      </c>
      <c r="F73" s="43">
        <f t="shared" si="47"/>
        <v>225765.65999999997</v>
      </c>
      <c r="G73" s="43">
        <f t="shared" si="47"/>
        <v>215999.89000000004</v>
      </c>
      <c r="H73" s="43">
        <f t="shared" si="47"/>
        <v>204943.83</v>
      </c>
      <c r="I73" s="43">
        <f t="shared" si="47"/>
        <v>229053.7</v>
      </c>
      <c r="J73" s="43">
        <f t="shared" si="47"/>
        <v>299638</v>
      </c>
      <c r="K73" s="43">
        <f t="shared" si="47"/>
        <v>324891</v>
      </c>
      <c r="L73" s="43">
        <f t="shared" si="47"/>
        <v>327531</v>
      </c>
      <c r="M73" s="43">
        <f t="shared" si="47"/>
        <v>338168</v>
      </c>
      <c r="N73" s="43">
        <f t="shared" si="42"/>
        <v>2610211.4</v>
      </c>
      <c r="O73" s="44">
        <f t="shared" si="43"/>
        <v>0.35159383838786223</v>
      </c>
      <c r="P73" s="16"/>
      <c r="Q73" s="16"/>
      <c r="R73" s="16"/>
      <c r="S73" s="16"/>
      <c r="T73" s="16"/>
      <c r="U73" s="43">
        <f t="shared" ref="U73:AF73" si="48">SUM(U67:U72)</f>
        <v>290134.25335647946</v>
      </c>
      <c r="V73" s="43">
        <f t="shared" si="48"/>
        <v>296062.25335647946</v>
      </c>
      <c r="W73" s="43">
        <f t="shared" si="48"/>
        <v>301187.37335647945</v>
      </c>
      <c r="X73" s="43">
        <f t="shared" si="48"/>
        <v>300187.37335647945</v>
      </c>
      <c r="Y73" s="43">
        <f t="shared" si="48"/>
        <v>300187.37335647945</v>
      </c>
      <c r="Z73" s="43">
        <f t="shared" si="48"/>
        <v>306312.49335647945</v>
      </c>
      <c r="AA73" s="43">
        <f t="shared" si="48"/>
        <v>317776.28002314619</v>
      </c>
      <c r="AB73" s="43">
        <f t="shared" si="48"/>
        <v>322449.61335647944</v>
      </c>
      <c r="AC73" s="43">
        <f t="shared" si="48"/>
        <v>322449.61335647944</v>
      </c>
      <c r="AD73" s="43">
        <f t="shared" si="48"/>
        <v>331655.43455717387</v>
      </c>
      <c r="AE73" s="43">
        <f t="shared" si="48"/>
        <v>331655.43455717387</v>
      </c>
      <c r="AF73" s="43">
        <f t="shared" si="48"/>
        <v>331655.43455717387</v>
      </c>
      <c r="AG73" s="43">
        <f t="shared" si="44"/>
        <v>3751712.930546503</v>
      </c>
      <c r="AH73" s="44">
        <f t="shared" si="45"/>
        <v>0.24105617931881673</v>
      </c>
      <c r="AI73" s="13"/>
      <c r="AJ73" s="43">
        <f t="shared" si="46"/>
        <v>-1141501.5305465031</v>
      </c>
      <c r="AK73" s="13"/>
    </row>
    <row r="74" spans="1:37" ht="13.5" customHeight="1" x14ac:dyDescent="0.2">
      <c r="A74" s="27" t="s">
        <v>1258</v>
      </c>
      <c r="B74" s="16">
        <f>SUM(FO!B74,PO!B74,CO!B74,FE!B74,PE!B74)</f>
        <v>1875.49</v>
      </c>
      <c r="C74" s="16">
        <f>SUM(FO!C74,PO!C74,CO!C74,FE!C74,PE!C74)</f>
        <v>1791.2099999999996</v>
      </c>
      <c r="D74" s="16">
        <f>SUM(FO!D74,PO!D74,CO!D74,FE!D74,PE!D74)</f>
        <v>2123.14</v>
      </c>
      <c r="E74" s="16">
        <f>SUM(FO!E74,PO!E74,CO!E74,FE!E74,PE!E74)</f>
        <v>9767.2000000000007</v>
      </c>
      <c r="F74" s="16">
        <f>SUM(FO!F74,PO!F74,CO!F74,FE!F74,PE!F74)</f>
        <v>6562.35</v>
      </c>
      <c r="G74" s="16">
        <f>SUM(FO!G74,PO!G74,CO!G74,FE!G74,PE!G74)</f>
        <v>12287.210000000001</v>
      </c>
      <c r="H74" s="16">
        <f>SUM(FO!H74,PO!H74,CO!H74,FE!H74,PE!H74)</f>
        <v>9428.9700000000012</v>
      </c>
      <c r="I74" s="16">
        <f>SUM(FO!I74,PO!I74,CO!I74,FE!I74,PE!I74)</f>
        <v>3944</v>
      </c>
      <c r="J74" s="16">
        <f>SUM(FO!J74,PO!J74,CO!J74,FE!J74,PE!J74)</f>
        <v>7500</v>
      </c>
      <c r="K74" s="16">
        <f>SUM(FO!K74,PO!K74,CO!K74,FE!K74,PE!K74)</f>
        <v>7500</v>
      </c>
      <c r="L74" s="16">
        <f>SUM(FO!L74,PO!L74,CO!L74,FE!L74,PE!L74)</f>
        <v>7500</v>
      </c>
      <c r="M74" s="16">
        <f>SUM(FO!M74,PO!M74,CO!M74,FE!M74,PE!M74)</f>
        <v>7500</v>
      </c>
      <c r="N74" s="16">
        <f t="shared" si="42"/>
        <v>77779.570000000007</v>
      </c>
      <c r="O74" s="28">
        <f t="shared" si="43"/>
        <v>1.0476859293640898E-2</v>
      </c>
      <c r="P74" s="16"/>
      <c r="Q74" s="16"/>
      <c r="R74" s="16"/>
      <c r="S74" s="16"/>
      <c r="T74" s="16"/>
      <c r="U74" s="16">
        <f>SUM(FO!U74,PO!U74,CO!U74,FE!U74,PE!U74)</f>
        <v>4269.59375</v>
      </c>
      <c r="V74" s="16">
        <f>SUM(FO!V74,PO!V74,CO!V74,FE!V74,PE!V74)</f>
        <v>4269.59375</v>
      </c>
      <c r="W74" s="16">
        <f>SUM(FO!W74,PO!W74,CO!W74,FE!W74,PE!W74)</f>
        <v>5269.59375</v>
      </c>
      <c r="X74" s="16">
        <f>SUM(FO!X74,PO!X74,CO!X74,FE!X74,PE!X74)</f>
        <v>5269.59375</v>
      </c>
      <c r="Y74" s="16">
        <f>SUM(FO!Y74,PO!Y74,CO!Y74,FE!Y74,PE!Y74)</f>
        <v>5769.59375</v>
      </c>
      <c r="Z74" s="16">
        <f>SUM(FO!Z74,PO!Z74,CO!Z74,FE!Z74,PE!Z74)</f>
        <v>5769.59375</v>
      </c>
      <c r="AA74" s="16">
        <f>SUM(FO!AA74,PO!AA74,CO!AA74,FE!AA74,PE!AA74)</f>
        <v>6269.59375</v>
      </c>
      <c r="AB74" s="16">
        <f>SUM(FO!AB74,PO!AB74,CO!AB74,FE!AB74,PE!AB74)</f>
        <v>6269.59375</v>
      </c>
      <c r="AC74" s="16">
        <f>SUM(FO!AC74,PO!AC74,CO!AC74,FE!AC74,PE!AC74)</f>
        <v>6769.59375</v>
      </c>
      <c r="AD74" s="16">
        <f>SUM(FO!AD74,PO!AD74,CO!AD74,FE!AD74,PE!AD74)</f>
        <v>6769.59375</v>
      </c>
      <c r="AE74" s="16">
        <f>SUM(FO!AE74,PO!AE74,CO!AE74,FE!AE74,PE!AE74)</f>
        <v>7269.59375</v>
      </c>
      <c r="AF74" s="16">
        <f>SUM(FO!AF74,PO!AF74,CO!AF74,FE!AF74,PE!AF74)</f>
        <v>7769.59375</v>
      </c>
      <c r="AG74" s="16">
        <f t="shared" si="44"/>
        <v>71735.125</v>
      </c>
      <c r="AH74" s="28">
        <f t="shared" si="45"/>
        <v>4.6091466686228634E-3</v>
      </c>
      <c r="AI74" s="13"/>
      <c r="AJ74" s="16">
        <f t="shared" si="46"/>
        <v>6044.445000000007</v>
      </c>
      <c r="AK74" s="13"/>
    </row>
    <row r="75" spans="1:37" ht="13.5" customHeight="1" x14ac:dyDescent="0.2">
      <c r="A75" s="27" t="s">
        <v>1259</v>
      </c>
      <c r="B75" s="16">
        <f>SUM(FO!B75,PO!B75,CO!B75,FE!B75,PE!B75)</f>
        <v>399.67</v>
      </c>
      <c r="C75" s="16">
        <f>SUM(FO!C75,PO!C75,CO!C75,FE!C75,PE!C75)</f>
        <v>218.65</v>
      </c>
      <c r="D75" s="16">
        <f>SUM(FO!D75,PO!D75,CO!D75,FE!D75,PE!D75)</f>
        <v>0</v>
      </c>
      <c r="E75" s="16">
        <f>SUM(FO!E75,PO!E75,CO!E75,FE!E75,PE!E75)</f>
        <v>3145.44</v>
      </c>
      <c r="F75" s="16">
        <f>SUM(FO!F75,PO!F75,CO!F75,FE!F75,PE!F75)</f>
        <v>0</v>
      </c>
      <c r="G75" s="16">
        <f>SUM(FO!G75,PO!G75,CO!G75,FE!G75,PE!G75)</f>
        <v>327.78000000000003</v>
      </c>
      <c r="H75" s="16">
        <f>SUM(FO!H75,PO!H75,CO!H75,FE!H75,PE!H75)</f>
        <v>234.79</v>
      </c>
      <c r="I75" s="16">
        <f>SUM(FO!I75,PO!I75,CO!I75,FE!I75,PE!I75)</f>
        <v>310.75</v>
      </c>
      <c r="J75" s="16">
        <f>SUM(FO!J75,PO!J75,CO!J75,FE!J75,PE!J75)</f>
        <v>850</v>
      </c>
      <c r="K75" s="16">
        <f>SUM(FO!K75,PO!K75,CO!K75,FE!K75,PE!K75)</f>
        <v>850</v>
      </c>
      <c r="L75" s="16">
        <f>SUM(FO!L75,PO!L75,CO!L75,FE!L75,PE!L75)</f>
        <v>850</v>
      </c>
      <c r="M75" s="16">
        <f>SUM(FO!M75,PO!M75,CO!M75,FE!M75,PE!M75)</f>
        <v>850</v>
      </c>
      <c r="N75" s="16">
        <f t="shared" si="42"/>
        <v>8037.0800000000008</v>
      </c>
      <c r="O75" s="28">
        <f t="shared" si="43"/>
        <v>1.0825896349354385E-3</v>
      </c>
      <c r="P75" s="16"/>
      <c r="Q75" s="16"/>
      <c r="R75" s="16"/>
      <c r="S75" s="16"/>
      <c r="T75" s="16"/>
      <c r="U75" s="16">
        <f>SUM(FO!U75,PO!U75,CO!U75,FE!U75,PE!U75)</f>
        <v>604.61406249999993</v>
      </c>
      <c r="V75" s="16">
        <f>SUM(FO!V75,PO!V75,CO!V75,FE!V75,PE!V75)</f>
        <v>604.61406249999993</v>
      </c>
      <c r="W75" s="16">
        <f>SUM(FO!W75,PO!W75,CO!W75,FE!W75,PE!W75)</f>
        <v>604.61406249999993</v>
      </c>
      <c r="X75" s="16">
        <f>SUM(FO!X75,PO!X75,CO!X75,FE!X75,PE!X75)</f>
        <v>604.61406249999993</v>
      </c>
      <c r="Y75" s="16">
        <f>SUM(FO!Y75,PO!Y75,CO!Y75,FE!Y75,PE!Y75)</f>
        <v>604.61406249999993</v>
      </c>
      <c r="Z75" s="16">
        <f>SUM(FO!Z75,PO!Z75,CO!Z75,FE!Z75,PE!Z75)</f>
        <v>604.61406249999993</v>
      </c>
      <c r="AA75" s="16">
        <f>SUM(FO!AA75,PO!AA75,CO!AA75,FE!AA75,PE!AA75)</f>
        <v>604.61406249999993</v>
      </c>
      <c r="AB75" s="16">
        <f>SUM(FO!AB75,PO!AB75,CO!AB75,FE!AB75,PE!AB75)</f>
        <v>604.61406249999993</v>
      </c>
      <c r="AC75" s="16">
        <f>SUM(FO!AC75,PO!AC75,CO!AC75,FE!AC75,PE!AC75)</f>
        <v>604.61406249999993</v>
      </c>
      <c r="AD75" s="16">
        <f>SUM(FO!AD75,PO!AD75,CO!AD75,FE!AD75,PE!AD75)</f>
        <v>604.61406249999993</v>
      </c>
      <c r="AE75" s="16">
        <f>SUM(FO!AE75,PO!AE75,CO!AE75,FE!AE75,PE!AE75)</f>
        <v>604.61406249999993</v>
      </c>
      <c r="AF75" s="16">
        <f>SUM(FO!AF75,PO!AF75,CO!AF75,FE!AF75,PE!AF75)</f>
        <v>604.61406249999993</v>
      </c>
      <c r="AG75" s="16">
        <f t="shared" si="44"/>
        <v>7255.3687499999987</v>
      </c>
      <c r="AH75" s="28">
        <f t="shared" si="45"/>
        <v>4.6617411907615581E-4</v>
      </c>
      <c r="AI75" s="13"/>
      <c r="AJ75" s="16">
        <f t="shared" si="46"/>
        <v>781.71125000000211</v>
      </c>
      <c r="AK75" s="13"/>
    </row>
    <row r="76" spans="1:37" ht="13.5" customHeight="1" x14ac:dyDescent="0.2">
      <c r="A76" s="27" t="s">
        <v>1260</v>
      </c>
      <c r="B76" s="16">
        <f>SUM(FO!B76,PO!B76,CO!B76,FE!B76,PE!B76)</f>
        <v>410.24</v>
      </c>
      <c r="C76" s="16">
        <f>SUM(FO!C76,PO!C76,CO!C76,FE!C76,PE!C76)</f>
        <v>0</v>
      </c>
      <c r="D76" s="16">
        <f>SUM(FO!D76,PO!D76,CO!D76,FE!D76,PE!D76)</f>
        <v>356.53</v>
      </c>
      <c r="E76" s="16">
        <f>SUM(FO!E76,PO!E76,CO!E76,FE!E76,PE!E76)</f>
        <v>683.7700000000001</v>
      </c>
      <c r="F76" s="16">
        <f>SUM(FO!F76,PO!F76,CO!F76,FE!F76,PE!F76)</f>
        <v>55.11</v>
      </c>
      <c r="G76" s="16">
        <f>SUM(FO!G76,PO!G76,CO!G76,FE!G76,PE!G76)</f>
        <v>0</v>
      </c>
      <c r="H76" s="16">
        <f>SUM(FO!H76,PO!H76,CO!H76,FE!H76,PE!H76)</f>
        <v>0</v>
      </c>
      <c r="I76" s="16">
        <f>SUM(FO!I76,PO!I76,CO!I76,FE!I76,PE!I76)</f>
        <v>119.7</v>
      </c>
      <c r="J76" s="16">
        <f>SUM(FO!J76,PO!J76,CO!J76,FE!J76,PE!J76)</f>
        <v>300</v>
      </c>
      <c r="K76" s="16">
        <f>SUM(FO!K76,PO!K76,CO!K76,FE!K76,PE!K76)</f>
        <v>300</v>
      </c>
      <c r="L76" s="16">
        <f>SUM(FO!L76,PO!L76,CO!L76,FE!L76,PE!L76)</f>
        <v>300</v>
      </c>
      <c r="M76" s="16">
        <f>SUM(FO!M76,PO!M76,CO!M76,FE!M76,PE!M76)</f>
        <v>300</v>
      </c>
      <c r="N76" s="16">
        <f t="shared" si="42"/>
        <v>2825.35</v>
      </c>
      <c r="O76" s="28">
        <f t="shared" si="43"/>
        <v>3.805728728673649E-4</v>
      </c>
      <c r="P76" s="16"/>
      <c r="Q76" s="16"/>
      <c r="R76" s="16"/>
      <c r="S76" s="16"/>
      <c r="T76" s="16"/>
      <c r="U76" s="16">
        <f>SUM(FO!U76,PO!U76,CO!U76,FE!U76,PE!U76)</f>
        <v>100</v>
      </c>
      <c r="V76" s="16">
        <f>SUM(FO!V76,PO!V76,CO!V76,FE!V76,PE!V76)</f>
        <v>100</v>
      </c>
      <c r="W76" s="16">
        <f>SUM(FO!W76,PO!W76,CO!W76,FE!W76,PE!W76)</f>
        <v>300</v>
      </c>
      <c r="X76" s="16">
        <f>SUM(FO!X76,PO!X76,CO!X76,FE!X76,PE!X76)</f>
        <v>300</v>
      </c>
      <c r="Y76" s="16">
        <f>SUM(FO!Y76,PO!Y76,CO!Y76,FE!Y76,PE!Y76)</f>
        <v>400</v>
      </c>
      <c r="Z76" s="16">
        <f>SUM(FO!Z76,PO!Z76,CO!Z76,FE!Z76,PE!Z76)</f>
        <v>400</v>
      </c>
      <c r="AA76" s="16">
        <f>SUM(FO!AA76,PO!AA76,CO!AA76,FE!AA76,PE!AA76)</f>
        <v>500</v>
      </c>
      <c r="AB76" s="16">
        <f>SUM(FO!AB76,PO!AB76,CO!AB76,FE!AB76,PE!AB76)</f>
        <v>500</v>
      </c>
      <c r="AC76" s="16">
        <f>SUM(FO!AC76,PO!AC76,CO!AC76,FE!AC76,PE!AC76)</f>
        <v>600</v>
      </c>
      <c r="AD76" s="16">
        <f>SUM(FO!AD76,PO!AD76,CO!AD76,FE!AD76,PE!AD76)</f>
        <v>600</v>
      </c>
      <c r="AE76" s="16">
        <f>SUM(FO!AE76,PO!AE76,CO!AE76,FE!AE76,PE!AE76)</f>
        <v>700</v>
      </c>
      <c r="AF76" s="16">
        <f>SUM(FO!AF76,PO!AF76,CO!AF76,FE!AF76,PE!AF76)</f>
        <v>800</v>
      </c>
      <c r="AG76" s="16">
        <f t="shared" si="44"/>
        <v>5300</v>
      </c>
      <c r="AH76" s="28">
        <f t="shared" si="45"/>
        <v>3.4053718235942538E-4</v>
      </c>
      <c r="AI76" s="13"/>
      <c r="AJ76" s="16">
        <f t="shared" si="46"/>
        <v>-2474.65</v>
      </c>
      <c r="AK76" s="13"/>
    </row>
    <row r="77" spans="1:37" ht="13.5" customHeight="1" x14ac:dyDescent="0.2">
      <c r="A77" s="27" t="s">
        <v>1261</v>
      </c>
      <c r="B77" s="16">
        <f>SUM(FO!B77,PO!B77,CO!B77,FE!B77,PE!B77)</f>
        <v>0</v>
      </c>
      <c r="C77" s="16">
        <f>SUM(FO!C77,PO!C77,CO!C77,FE!C77,PE!C77)</f>
        <v>0</v>
      </c>
      <c r="D77" s="16">
        <f>SUM(FO!D77,PO!D77,CO!D77,FE!D77,PE!D77)</f>
        <v>0</v>
      </c>
      <c r="E77" s="16">
        <f>SUM(FO!E77,PO!E77,CO!E77,FE!E77,PE!E77)</f>
        <v>0</v>
      </c>
      <c r="F77" s="16">
        <f>SUM(FO!F77,PO!F77,CO!F77,FE!F77,PE!F77)</f>
        <v>0</v>
      </c>
      <c r="G77" s="16">
        <f>SUM(FO!G77,PO!G77,CO!G77,FE!G77,PE!G77)</f>
        <v>0</v>
      </c>
      <c r="H77" s="16">
        <f>SUM(FO!H77,PO!H77,CO!H77,FE!H77,PE!H77)</f>
        <v>0</v>
      </c>
      <c r="I77" s="16">
        <f>SUM(FO!I77,PO!I77,CO!I77,FE!I77,PE!I77)</f>
        <v>0</v>
      </c>
      <c r="J77" s="16">
        <f>SUM(FO!J77,PO!J77,CO!J77,FE!J77,PE!J77)</f>
        <v>0</v>
      </c>
      <c r="K77" s="16">
        <f>SUM(FO!K77,PO!K77,CO!K77,FE!K77,PE!K77)</f>
        <v>0</v>
      </c>
      <c r="L77" s="16">
        <f>SUM(FO!L77,PO!L77,CO!L77,FE!L77,PE!L77)</f>
        <v>0</v>
      </c>
      <c r="M77" s="16">
        <f>SUM(FO!M77,PO!M77,CO!M77,FE!M77,PE!M77)</f>
        <v>0</v>
      </c>
      <c r="N77" s="16">
        <f t="shared" si="42"/>
        <v>0</v>
      </c>
      <c r="O77" s="28">
        <f t="shared" si="43"/>
        <v>0</v>
      </c>
      <c r="P77" s="16"/>
      <c r="Q77" s="16"/>
      <c r="R77" s="16"/>
      <c r="S77" s="16"/>
      <c r="T77" s="16"/>
      <c r="U77" s="16">
        <f>SUM(FO!U77,PO!U77,CO!U77,FE!U77,PE!U77)</f>
        <v>0</v>
      </c>
      <c r="V77" s="16">
        <f>SUM(FO!V77,PO!V77,CO!V77,FE!V77,PE!V77)</f>
        <v>0</v>
      </c>
      <c r="W77" s="16">
        <f>SUM(FO!W77,PO!W77,CO!W77,FE!W77,PE!W77)</f>
        <v>0</v>
      </c>
      <c r="X77" s="16">
        <f>SUM(FO!X77,PO!X77,CO!X77,FE!X77,PE!X77)</f>
        <v>0</v>
      </c>
      <c r="Y77" s="16">
        <f>SUM(FO!Y77,PO!Y77,CO!Y77,FE!Y77,PE!Y77)</f>
        <v>0</v>
      </c>
      <c r="Z77" s="16">
        <f>SUM(FO!Z77,PO!Z77,CO!Z77,FE!Z77,PE!Z77)</f>
        <v>0</v>
      </c>
      <c r="AA77" s="16">
        <f>SUM(FO!AA77,PO!AA77,CO!AA77,FE!AA77,PE!AA77)</f>
        <v>0</v>
      </c>
      <c r="AB77" s="16">
        <f>SUM(FO!AB77,PO!AB77,CO!AB77,FE!AB77,PE!AB77)</f>
        <v>0</v>
      </c>
      <c r="AC77" s="16">
        <f>SUM(FO!AC77,PO!AC77,CO!AC77,FE!AC77,PE!AC77)</f>
        <v>0</v>
      </c>
      <c r="AD77" s="16">
        <f>SUM(FO!AD77,PO!AD77,CO!AD77,FE!AD77,PE!AD77)</f>
        <v>0</v>
      </c>
      <c r="AE77" s="16">
        <f>SUM(FO!AE77,PO!AE77,CO!AE77,FE!AE77,PE!AE77)</f>
        <v>0</v>
      </c>
      <c r="AF77" s="16">
        <f>SUM(FO!AF77,PO!AF77,CO!AF77,FE!AF77,PE!AF77)</f>
        <v>0</v>
      </c>
      <c r="AG77" s="16">
        <f t="shared" si="44"/>
        <v>0</v>
      </c>
      <c r="AH77" s="28">
        <f t="shared" si="45"/>
        <v>0</v>
      </c>
      <c r="AI77" s="13"/>
      <c r="AJ77" s="16">
        <f t="shared" si="46"/>
        <v>0</v>
      </c>
      <c r="AK77" s="13"/>
    </row>
    <row r="78" spans="1:37" ht="13.5" customHeight="1" x14ac:dyDescent="0.2">
      <c r="A78" s="27" t="s">
        <v>1262</v>
      </c>
      <c r="B78" s="16">
        <f>SUM(FO!B78,PO!B78,CO!B78,FE!B78,PE!B78)</f>
        <v>0</v>
      </c>
      <c r="C78" s="16">
        <f>SUM(FO!C78,PO!C78,CO!C78,FE!C78,PE!C78)</f>
        <v>0</v>
      </c>
      <c r="D78" s="16">
        <f>SUM(FO!D78,PO!D78,CO!D78,FE!D78,PE!D78)</f>
        <v>0</v>
      </c>
      <c r="E78" s="16">
        <f>SUM(FO!E78,PO!E78,CO!E78,FE!E78,PE!E78)</f>
        <v>0</v>
      </c>
      <c r="F78" s="16">
        <f>SUM(FO!F78,PO!F78,CO!F78,FE!F78,PE!F78)</f>
        <v>0</v>
      </c>
      <c r="G78" s="16">
        <f>SUM(FO!G78,PO!G78,CO!G78,FE!G78,PE!G78)</f>
        <v>0</v>
      </c>
      <c r="H78" s="16">
        <f>SUM(FO!H78,PO!H78,CO!H78,FE!H78,PE!H78)</f>
        <v>0</v>
      </c>
      <c r="I78" s="16">
        <f>SUM(FO!I78,PO!I78,CO!I78,FE!I78,PE!I78)</f>
        <v>0</v>
      </c>
      <c r="J78" s="16">
        <f>SUM(FO!J78,PO!J78,CO!J78,FE!J78,PE!J78)</f>
        <v>300</v>
      </c>
      <c r="K78" s="16">
        <f>SUM(FO!K78,PO!K78,CO!K78,FE!K78,PE!K78)</f>
        <v>300</v>
      </c>
      <c r="L78" s="16">
        <f>SUM(FO!L78,PO!L78,CO!L78,FE!L78,PE!L78)</f>
        <v>300</v>
      </c>
      <c r="M78" s="16">
        <f>SUM(FO!M78,PO!M78,CO!M78,FE!M78,PE!M78)</f>
        <v>300</v>
      </c>
      <c r="N78" s="16">
        <f t="shared" si="42"/>
        <v>1200</v>
      </c>
      <c r="O78" s="28">
        <f t="shared" si="43"/>
        <v>1.616392473289461E-4</v>
      </c>
      <c r="P78" s="16"/>
      <c r="Q78" s="16"/>
      <c r="R78" s="16"/>
      <c r="S78" s="16"/>
      <c r="T78" s="16"/>
      <c r="U78" s="16">
        <f>SUM(FO!U78,PO!U78,CO!U78,FE!U78,PE!U78)</f>
        <v>0</v>
      </c>
      <c r="V78" s="16">
        <f>SUM(FO!V78,PO!V78,CO!V78,FE!V78,PE!V78)</f>
        <v>0</v>
      </c>
      <c r="W78" s="16">
        <f>SUM(FO!W78,PO!W78,CO!W78,FE!W78,PE!W78)</f>
        <v>0</v>
      </c>
      <c r="X78" s="16">
        <f>SUM(FO!X78,PO!X78,CO!X78,FE!X78,PE!X78)</f>
        <v>0</v>
      </c>
      <c r="Y78" s="16">
        <f>SUM(FO!Y78,PO!Y78,CO!Y78,FE!Y78,PE!Y78)</f>
        <v>0</v>
      </c>
      <c r="Z78" s="16">
        <f>SUM(FO!Z78,PO!Z78,CO!Z78,FE!Z78,PE!Z78)</f>
        <v>0</v>
      </c>
      <c r="AA78" s="16">
        <f>SUM(FO!AA78,PO!AA78,CO!AA78,FE!AA78,PE!AA78)</f>
        <v>0</v>
      </c>
      <c r="AB78" s="16">
        <f>SUM(FO!AB78,PO!AB78,CO!AB78,FE!AB78,PE!AB78)</f>
        <v>0</v>
      </c>
      <c r="AC78" s="16">
        <f>SUM(FO!AC78,PO!AC78,CO!AC78,FE!AC78,PE!AC78)</f>
        <v>0</v>
      </c>
      <c r="AD78" s="16">
        <f>SUM(FO!AD78,PO!AD78,CO!AD78,FE!AD78,PE!AD78)</f>
        <v>0</v>
      </c>
      <c r="AE78" s="16">
        <f>SUM(FO!AE78,PO!AE78,CO!AE78,FE!AE78,PE!AE78)</f>
        <v>0</v>
      </c>
      <c r="AF78" s="16">
        <f>SUM(FO!AF78,PO!AF78,CO!AF78,FE!AF78,PE!AF78)</f>
        <v>0</v>
      </c>
      <c r="AG78" s="16">
        <f t="shared" si="44"/>
        <v>0</v>
      </c>
      <c r="AH78" s="28">
        <f t="shared" si="45"/>
        <v>0</v>
      </c>
      <c r="AI78" s="13"/>
      <c r="AJ78" s="16">
        <f t="shared" si="46"/>
        <v>1200</v>
      </c>
      <c r="AK78" s="13"/>
    </row>
    <row r="79" spans="1:37" ht="13.5" customHeight="1" x14ac:dyDescent="0.2">
      <c r="A79" s="27" t="s">
        <v>1263</v>
      </c>
      <c r="B79" s="16">
        <f>SUM(FO!B79,PO!B79,CO!B79,FE!B79,PE!B79)</f>
        <v>0</v>
      </c>
      <c r="C79" s="16">
        <f>SUM(FO!C79,PO!C79,CO!C79,FE!C79,PE!C79)</f>
        <v>0</v>
      </c>
      <c r="D79" s="16">
        <f>SUM(FO!D79,PO!D79,CO!D79,FE!D79,PE!D79)</f>
        <v>871.4</v>
      </c>
      <c r="E79" s="16">
        <f>SUM(FO!E79,PO!E79,CO!E79,FE!E79,PE!E79)</f>
        <v>2711.33</v>
      </c>
      <c r="F79" s="16">
        <f>SUM(FO!F79,PO!F79,CO!F79,FE!F79,PE!F79)</f>
        <v>0</v>
      </c>
      <c r="G79" s="16">
        <f>SUM(FO!G79,PO!G79,CO!G79,FE!G79,PE!G79)</f>
        <v>2900</v>
      </c>
      <c r="H79" s="16">
        <f>SUM(FO!H79,PO!H79,CO!H79,FE!H79,PE!H79)</f>
        <v>0</v>
      </c>
      <c r="I79" s="16">
        <f>SUM(FO!I79,PO!I79,CO!I79,FE!I79,PE!I79)</f>
        <v>0</v>
      </c>
      <c r="J79" s="16">
        <f>SUM(FO!J79,PO!J79,CO!J79,FE!J79,PE!J79)</f>
        <v>1000</v>
      </c>
      <c r="K79" s="16">
        <f>SUM(FO!K79,PO!K79,CO!K79,FE!K79,PE!K79)</f>
        <v>1000</v>
      </c>
      <c r="L79" s="16">
        <f>SUM(FO!L79,PO!L79,CO!L79,FE!L79,PE!L79)</f>
        <v>3000</v>
      </c>
      <c r="M79" s="16">
        <f>SUM(FO!M79,PO!M79,CO!M79,FE!M79,PE!M79)</f>
        <v>1000</v>
      </c>
      <c r="N79" s="16">
        <f t="shared" si="42"/>
        <v>12482.73</v>
      </c>
      <c r="O79" s="28">
        <f t="shared" si="43"/>
        <v>1.6814159015087129E-3</v>
      </c>
      <c r="P79" s="16"/>
      <c r="Q79" s="16"/>
      <c r="R79" s="16"/>
      <c r="S79" s="16"/>
      <c r="T79" s="16"/>
      <c r="U79" s="16">
        <f>SUM(FO!U79,PO!U79,CO!U79,FE!U79,PE!U79)</f>
        <v>0</v>
      </c>
      <c r="V79" s="16">
        <f>SUM(FO!V79,PO!V79,CO!V79,FE!V79,PE!V79)</f>
        <v>0</v>
      </c>
      <c r="W79" s="16">
        <f>SUM(FO!W79,PO!W79,CO!W79,FE!W79,PE!W79)</f>
        <v>0</v>
      </c>
      <c r="X79" s="16">
        <f>SUM(FO!X79,PO!X79,CO!X79,FE!X79,PE!X79)</f>
        <v>0</v>
      </c>
      <c r="Y79" s="16">
        <f>SUM(FO!Y79,PO!Y79,CO!Y79,FE!Y79,PE!Y79)</f>
        <v>0</v>
      </c>
      <c r="Z79" s="16">
        <f>SUM(FO!Z79,PO!Z79,CO!Z79,FE!Z79,PE!Z79)</f>
        <v>0</v>
      </c>
      <c r="AA79" s="16">
        <f>SUM(FO!AA79,PO!AA79,CO!AA79,FE!AA79,PE!AA79)</f>
        <v>0</v>
      </c>
      <c r="AB79" s="16">
        <f>SUM(FO!AB79,PO!AB79,CO!AB79,FE!AB79,PE!AB79)</f>
        <v>0</v>
      </c>
      <c r="AC79" s="16">
        <f>SUM(FO!AC79,PO!AC79,CO!AC79,FE!AC79,PE!AC79)</f>
        <v>0</v>
      </c>
      <c r="AD79" s="16">
        <f>SUM(FO!AD79,PO!AD79,CO!AD79,FE!AD79,PE!AD79)</f>
        <v>0</v>
      </c>
      <c r="AE79" s="16">
        <f>SUM(FO!AE79,PO!AE79,CO!AE79,FE!AE79,PE!AE79)</f>
        <v>0</v>
      </c>
      <c r="AF79" s="16">
        <f>SUM(FO!AF79,PO!AF79,CO!AF79,FE!AF79,PE!AF79)</f>
        <v>0</v>
      </c>
      <c r="AG79" s="16">
        <f t="shared" si="44"/>
        <v>0</v>
      </c>
      <c r="AH79" s="28">
        <f t="shared" si="45"/>
        <v>0</v>
      </c>
      <c r="AI79" s="13"/>
      <c r="AJ79" s="16">
        <f t="shared" si="46"/>
        <v>12482.73</v>
      </c>
      <c r="AK79" s="13"/>
    </row>
    <row r="80" spans="1:37" ht="13.5" customHeight="1" x14ac:dyDescent="0.2">
      <c r="A80" s="27" t="s">
        <v>1264</v>
      </c>
      <c r="B80" s="16">
        <f>SUM(FO!B80,PO!B80,CO!B80,FE!B80,PE!B80)</f>
        <v>70.88</v>
      </c>
      <c r="C80" s="16">
        <f>SUM(FO!C80,PO!C80,CO!C80,FE!C80,PE!C80)</f>
        <v>205.88</v>
      </c>
      <c r="D80" s="16">
        <f>SUM(FO!D80,PO!D80,CO!D80,FE!D80,PE!D80)</f>
        <v>355.89</v>
      </c>
      <c r="E80" s="16">
        <f>SUM(FO!E80,PO!E80,CO!E80,FE!E80,PE!E80)</f>
        <v>255.89</v>
      </c>
      <c r="F80" s="16">
        <f>SUM(FO!F80,PO!F80,CO!F80,FE!F80,PE!F80)</f>
        <v>34.99</v>
      </c>
      <c r="G80" s="16">
        <f>SUM(FO!G80,PO!G80,CO!G80,FE!G80,PE!G80)</f>
        <v>0</v>
      </c>
      <c r="H80" s="16">
        <f>SUM(FO!H80,PO!H80,CO!H80,FE!H80,PE!H80)</f>
        <v>0</v>
      </c>
      <c r="I80" s="16">
        <f>SUM(FO!I80,PO!I80,CO!I80,FE!I80,PE!I80)</f>
        <v>0</v>
      </c>
      <c r="J80" s="16">
        <f>SUM(FO!J80,PO!J80,CO!J80,FE!J80,PE!J80)</f>
        <v>210</v>
      </c>
      <c r="K80" s="16">
        <f>SUM(FO!K80,PO!K80,CO!K80,FE!K80,PE!K80)</f>
        <v>210</v>
      </c>
      <c r="L80" s="16">
        <f>SUM(FO!L80,PO!L80,CO!L80,FE!L80,PE!L80)</f>
        <v>210</v>
      </c>
      <c r="M80" s="16">
        <f>SUM(FO!M80,PO!M80,CO!M80,FE!M80,PE!M80)</f>
        <v>210</v>
      </c>
      <c r="N80" s="16">
        <f t="shared" si="42"/>
        <v>1763.53</v>
      </c>
      <c r="O80" s="28">
        <f t="shared" si="43"/>
        <v>2.3754638486834693E-4</v>
      </c>
      <c r="P80" s="16"/>
      <c r="Q80" s="16"/>
      <c r="R80" s="16"/>
      <c r="S80" s="16"/>
      <c r="T80" s="16"/>
      <c r="U80" s="16">
        <f>SUM(FO!U80,PO!U80,CO!U80,FE!U80,PE!U80)</f>
        <v>150</v>
      </c>
      <c r="V80" s="16">
        <f>SUM(FO!V80,PO!V80,CO!V80,FE!V80,PE!V80)</f>
        <v>150</v>
      </c>
      <c r="W80" s="16">
        <f>SUM(FO!W80,PO!W80,CO!W80,FE!W80,PE!W80)</f>
        <v>150</v>
      </c>
      <c r="X80" s="16">
        <f>SUM(FO!X80,PO!X80,CO!X80,FE!X80,PE!X80)</f>
        <v>150</v>
      </c>
      <c r="Y80" s="16">
        <f>SUM(FO!Y80,PO!Y80,CO!Y80,FE!Y80,PE!Y80)</f>
        <v>150</v>
      </c>
      <c r="Z80" s="16">
        <f>SUM(FO!Z80,PO!Z80,CO!Z80,FE!Z80,PE!Z80)</f>
        <v>150</v>
      </c>
      <c r="AA80" s="16">
        <f>SUM(FO!AA80,PO!AA80,CO!AA80,FE!AA80,PE!AA80)</f>
        <v>150</v>
      </c>
      <c r="AB80" s="16">
        <f>SUM(FO!AB80,PO!AB80,CO!AB80,FE!AB80,PE!AB80)</f>
        <v>150</v>
      </c>
      <c r="AC80" s="16">
        <f>SUM(FO!AC80,PO!AC80,CO!AC80,FE!AC80,PE!AC80)</f>
        <v>150</v>
      </c>
      <c r="AD80" s="16">
        <f>SUM(FO!AD80,PO!AD80,CO!AD80,FE!AD80,PE!AD80)</f>
        <v>150</v>
      </c>
      <c r="AE80" s="16">
        <f>SUM(FO!AE80,PO!AE80,CO!AE80,FE!AE80,PE!AE80)</f>
        <v>150</v>
      </c>
      <c r="AF80" s="16">
        <f>SUM(FO!AF80,PO!AF80,CO!AF80,FE!AF80,PE!AF80)</f>
        <v>150</v>
      </c>
      <c r="AG80" s="16">
        <f t="shared" si="44"/>
        <v>1800</v>
      </c>
      <c r="AH80" s="28">
        <f t="shared" si="45"/>
        <v>1.1565413740508786E-4</v>
      </c>
      <c r="AI80" s="13"/>
      <c r="AJ80" s="16">
        <f t="shared" si="46"/>
        <v>-36.470000000000027</v>
      </c>
      <c r="AK80" s="13"/>
    </row>
    <row r="81" spans="1:37" ht="13.5" customHeight="1" x14ac:dyDescent="0.2">
      <c r="A81" s="26" t="s">
        <v>1265</v>
      </c>
      <c r="B81" s="16"/>
      <c r="C81" s="16"/>
      <c r="D81" s="16"/>
      <c r="E81" s="16"/>
      <c r="F81" s="16"/>
      <c r="G81" s="16"/>
      <c r="H81" s="16"/>
      <c r="I81" s="16"/>
      <c r="J81" s="16"/>
      <c r="K81" s="16"/>
      <c r="L81" s="16"/>
      <c r="M81" s="16"/>
      <c r="N81" s="16"/>
      <c r="O81" s="28"/>
      <c r="P81" s="16"/>
      <c r="Q81" s="16"/>
      <c r="R81" s="16"/>
      <c r="S81" s="16"/>
      <c r="T81" s="16"/>
      <c r="U81" s="16"/>
      <c r="V81" s="16"/>
      <c r="W81" s="16"/>
      <c r="X81" s="16"/>
      <c r="Y81" s="16"/>
      <c r="Z81" s="16"/>
      <c r="AA81" s="16"/>
      <c r="AB81" s="16"/>
      <c r="AC81" s="16"/>
      <c r="AD81" s="16"/>
      <c r="AE81" s="16"/>
      <c r="AF81" s="16"/>
      <c r="AG81" s="16"/>
      <c r="AH81" s="28"/>
      <c r="AI81" s="13"/>
      <c r="AJ81" s="16"/>
      <c r="AK81" s="13"/>
    </row>
    <row r="82" spans="1:37" ht="13.5" customHeight="1" x14ac:dyDescent="0.2">
      <c r="A82" s="27" t="s">
        <v>1266</v>
      </c>
      <c r="B82" s="16">
        <f>SUM(FO!B82,PO!B82,CO!B82,FE!B82,PE!B82)</f>
        <v>0</v>
      </c>
      <c r="C82" s="16">
        <f>SUM(FO!C82,PO!C82,CO!C82,FE!C82,PE!C82)</f>
        <v>0</v>
      </c>
      <c r="D82" s="16">
        <f>SUM(FO!D82,PO!D82,CO!D82,FE!D82,PE!D82)</f>
        <v>0</v>
      </c>
      <c r="E82" s="16">
        <f>SUM(FO!E82,PO!E82,CO!E82,FE!E82,PE!E82)</f>
        <v>0</v>
      </c>
      <c r="F82" s="16">
        <f>SUM(FO!F82,PO!F82,CO!F82,FE!F82,PE!F82)</f>
        <v>0</v>
      </c>
      <c r="G82" s="16">
        <f>SUM(FO!G82,PO!G82,CO!G82,FE!G82,PE!G82)</f>
        <v>0</v>
      </c>
      <c r="H82" s="16">
        <f>SUM(FO!H82,PO!H82,CO!H82,FE!H82,PE!H82)</f>
        <v>0</v>
      </c>
      <c r="I82" s="16">
        <f>SUM(FO!I82,PO!I82,CO!I82,FE!I82,PE!I82)</f>
        <v>0</v>
      </c>
      <c r="J82" s="16">
        <f>SUM(FO!J82,PO!J82,CO!J82,FE!J82,PE!J82)</f>
        <v>0</v>
      </c>
      <c r="K82" s="16">
        <f>SUM(FO!K82,PO!K82,CO!K82,FE!K82,PE!K82)</f>
        <v>0</v>
      </c>
      <c r="L82" s="16">
        <f>SUM(FO!L82,PO!L82,CO!L82,FE!L82,PE!L82)</f>
        <v>0</v>
      </c>
      <c r="M82" s="16">
        <f>SUM(FO!M82,PO!M82,CO!M82,FE!M82,PE!M82)</f>
        <v>0</v>
      </c>
      <c r="N82" s="16">
        <f t="shared" ref="N82:N117" si="49">SUM(B82:M82)</f>
        <v>0</v>
      </c>
      <c r="O82" s="28">
        <f t="shared" ref="O82:O117" si="50">IFERROR(N82/N$16,"")</f>
        <v>0</v>
      </c>
      <c r="P82" s="16"/>
      <c r="Q82" s="16"/>
      <c r="R82" s="16"/>
      <c r="S82" s="16"/>
      <c r="T82" s="16"/>
      <c r="U82" s="16">
        <f>SUM(FO!U82,PO!U82,CO!U82,FE!U82,PE!U82)</f>
        <v>0</v>
      </c>
      <c r="V82" s="16">
        <f>SUM(FO!V82,PO!V82,CO!V82,FE!V82,PE!V82)</f>
        <v>0</v>
      </c>
      <c r="W82" s="16">
        <f>SUM(FO!W82,PO!W82,CO!W82,FE!W82,PE!W82)</f>
        <v>0</v>
      </c>
      <c r="X82" s="16">
        <f>SUM(FO!X82,PO!X82,CO!X82,FE!X82,PE!X82)</f>
        <v>0</v>
      </c>
      <c r="Y82" s="16">
        <f>SUM(FO!Y82,PO!Y82,CO!Y82,FE!Y82,PE!Y82)</f>
        <v>0</v>
      </c>
      <c r="Z82" s="16">
        <f>SUM(FO!Z82,PO!Z82,CO!Z82,FE!Z82,PE!Z82)</f>
        <v>0</v>
      </c>
      <c r="AA82" s="16">
        <f>SUM(FO!AA82,PO!AA82,CO!AA82,FE!AA82,PE!AA82)</f>
        <v>0</v>
      </c>
      <c r="AB82" s="16">
        <f>SUM(FO!AB82,PO!AB82,CO!AB82,FE!AB82,PE!AB82)</f>
        <v>0</v>
      </c>
      <c r="AC82" s="16">
        <f>SUM(FO!AC82,PO!AC82,CO!AC82,FE!AC82,PE!AC82)</f>
        <v>0</v>
      </c>
      <c r="AD82" s="16">
        <f>SUM(FO!AD82,PO!AD82,CO!AD82,FE!AD82,PE!AD82)</f>
        <v>0</v>
      </c>
      <c r="AE82" s="16">
        <f>SUM(FO!AE82,PO!AE82,CO!AE82,FE!AE82,PE!AE82)</f>
        <v>0</v>
      </c>
      <c r="AF82" s="16">
        <f>SUM(FO!AF82,PO!AF82,CO!AF82,FE!AF82,PE!AF82)</f>
        <v>0</v>
      </c>
      <c r="AG82" s="16">
        <f t="shared" ref="AG82:AG117" si="51">SUM(U82:AF82)</f>
        <v>0</v>
      </c>
      <c r="AH82" s="28">
        <f t="shared" ref="AH82:AH117" si="52">IFERROR(AG82/AG$16,"")</f>
        <v>0</v>
      </c>
      <c r="AI82" s="13"/>
      <c r="AJ82" s="16">
        <f t="shared" ref="AJ82:AJ116" si="53">N82-AG82</f>
        <v>0</v>
      </c>
      <c r="AK82" s="13"/>
    </row>
    <row r="83" spans="1:37" ht="13.5" customHeight="1" x14ac:dyDescent="0.2">
      <c r="A83" s="27" t="s">
        <v>1267</v>
      </c>
      <c r="B83" s="16">
        <f>SUM(FO!B83,PO!B83,CO!B83,FE!B83,PE!B83)</f>
        <v>1716.81</v>
      </c>
      <c r="C83" s="16">
        <f>SUM(FO!C83,PO!C83,CO!C83,FE!C83,PE!C83)</f>
        <v>1639.89</v>
      </c>
      <c r="D83" s="16">
        <f>SUM(FO!D83,PO!D83,CO!D83,FE!D83,PE!D83)</f>
        <v>654.95000000000005</v>
      </c>
      <c r="E83" s="16">
        <f>SUM(FO!E83,PO!E83,CO!E83,FE!E83,PE!E83)</f>
        <v>0</v>
      </c>
      <c r="F83" s="16">
        <f>SUM(FO!F83,PO!F83,CO!F83,FE!F83,PE!F83)</f>
        <v>596.5</v>
      </c>
      <c r="G83" s="16">
        <f>SUM(FO!G83,PO!G83,CO!G83,FE!G83,PE!G83)</f>
        <v>1755.52</v>
      </c>
      <c r="H83" s="16">
        <f>SUM(FO!H83,PO!H83,CO!H83,FE!H83,PE!H83)</f>
        <v>728.5</v>
      </c>
      <c r="I83" s="16">
        <f>SUM(FO!I83,PO!I83,CO!I83,FE!I83,PE!I83)</f>
        <v>0</v>
      </c>
      <c r="J83" s="16">
        <f>SUM(FO!J83,PO!J83,CO!J83,FE!J83,PE!J83)</f>
        <v>1500</v>
      </c>
      <c r="K83" s="16">
        <f>SUM(FO!K83,PO!K83,CO!K83,FE!K83,PE!K83)</f>
        <v>1500</v>
      </c>
      <c r="L83" s="16">
        <f>SUM(FO!L83,PO!L83,CO!L83,FE!L83,PE!L83)</f>
        <v>3000</v>
      </c>
      <c r="M83" s="16">
        <f>SUM(FO!M83,PO!M83,CO!M83,FE!M83,PE!M83)</f>
        <v>1500</v>
      </c>
      <c r="N83" s="16">
        <f t="shared" si="49"/>
        <v>14592.17</v>
      </c>
      <c r="O83" s="28">
        <f t="shared" si="50"/>
        <v>1.9655561464133565E-3</v>
      </c>
      <c r="P83" s="16"/>
      <c r="Q83" s="16"/>
      <c r="R83" s="16"/>
      <c r="S83" s="16"/>
      <c r="T83" s="16"/>
      <c r="U83" s="16">
        <f>SUM(FO!U83,PO!U83,CO!U83,FE!U83,PE!U83)</f>
        <v>0</v>
      </c>
      <c r="V83" s="16">
        <f>SUM(FO!V83,PO!V83,CO!V83,FE!V83,PE!V83)</f>
        <v>0</v>
      </c>
      <c r="W83" s="16">
        <f>SUM(FO!W83,PO!W83,CO!W83,FE!W83,PE!W83)</f>
        <v>0</v>
      </c>
      <c r="X83" s="16">
        <f>SUM(FO!X83,PO!X83,CO!X83,FE!X83,PE!X83)</f>
        <v>0</v>
      </c>
      <c r="Y83" s="16">
        <f>SUM(FO!Y83,PO!Y83,CO!Y83,FE!Y83,PE!Y83)</f>
        <v>0</v>
      </c>
      <c r="Z83" s="16">
        <f>SUM(FO!Z83,PO!Z83,CO!Z83,FE!Z83,PE!Z83)</f>
        <v>0</v>
      </c>
      <c r="AA83" s="16">
        <f>SUM(FO!AA83,PO!AA83,CO!AA83,FE!AA83,PE!AA83)</f>
        <v>0</v>
      </c>
      <c r="AB83" s="16">
        <f>SUM(FO!AB83,PO!AB83,CO!AB83,FE!AB83,PE!AB83)</f>
        <v>0</v>
      </c>
      <c r="AC83" s="16">
        <f>SUM(FO!AC83,PO!AC83,CO!AC83,FE!AC83,PE!AC83)</f>
        <v>0</v>
      </c>
      <c r="AD83" s="16">
        <f>SUM(FO!AD83,PO!AD83,CO!AD83,FE!AD83,PE!AD83)</f>
        <v>0</v>
      </c>
      <c r="AE83" s="16">
        <f>SUM(FO!AE83,PO!AE83,CO!AE83,FE!AE83,PE!AE83)</f>
        <v>0</v>
      </c>
      <c r="AF83" s="16">
        <f>SUM(FO!AF83,PO!AF83,CO!AF83,FE!AF83,PE!AF83)</f>
        <v>0</v>
      </c>
      <c r="AG83" s="16">
        <f t="shared" si="51"/>
        <v>0</v>
      </c>
      <c r="AH83" s="28">
        <f t="shared" si="52"/>
        <v>0</v>
      </c>
      <c r="AI83" s="13"/>
      <c r="AJ83" s="16">
        <f t="shared" si="53"/>
        <v>14592.17</v>
      </c>
      <c r="AK83" s="13"/>
    </row>
    <row r="84" spans="1:37" ht="13.5" customHeight="1" x14ac:dyDescent="0.2">
      <c r="A84" s="27" t="s">
        <v>1268</v>
      </c>
      <c r="B84" s="16">
        <f>SUM(FO!B84,PO!B84,CO!B84,FE!B84,PE!B84)</f>
        <v>153.63</v>
      </c>
      <c r="C84" s="16">
        <f>SUM(FO!C84,PO!C84,CO!C84,FE!C84,PE!C84)</f>
        <v>1867.65</v>
      </c>
      <c r="D84" s="16">
        <f>SUM(FO!D84,PO!D84,CO!D84,FE!D84,PE!D84)</f>
        <v>0</v>
      </c>
      <c r="E84" s="16">
        <f>SUM(FO!E84,PO!E84,CO!E84,FE!E84,PE!E84)</f>
        <v>0</v>
      </c>
      <c r="F84" s="16">
        <f>SUM(FO!F84,PO!F84,CO!F84,FE!F84,PE!F84)</f>
        <v>901.61</v>
      </c>
      <c r="G84" s="16">
        <f>SUM(FO!G84,PO!G84,CO!G84,FE!G84,PE!G84)</f>
        <v>20</v>
      </c>
      <c r="H84" s="16">
        <f>SUM(FO!H84,PO!H84,CO!H84,FE!H84,PE!H84)</f>
        <v>270.05</v>
      </c>
      <c r="I84" s="16">
        <f>SUM(FO!I84,PO!I84,CO!I84,FE!I84,PE!I84)</f>
        <v>0</v>
      </c>
      <c r="J84" s="16">
        <f>SUM(FO!J84,PO!J84,CO!J84,FE!J84,PE!J84)</f>
        <v>600</v>
      </c>
      <c r="K84" s="16">
        <f>SUM(FO!K84,PO!K84,CO!K84,FE!K84,PE!K84)</f>
        <v>600</v>
      </c>
      <c r="L84" s="16">
        <f>SUM(FO!L84,PO!L84,CO!L84,FE!L84,PE!L84)</f>
        <v>600</v>
      </c>
      <c r="M84" s="16">
        <f>SUM(FO!M84,PO!M84,CO!M84,FE!M84,PE!M84)</f>
        <v>600</v>
      </c>
      <c r="N84" s="16">
        <f t="shared" si="49"/>
        <v>5612.9400000000005</v>
      </c>
      <c r="O84" s="28">
        <f t="shared" si="50"/>
        <v>7.5605949741877902E-4</v>
      </c>
      <c r="P84" s="16"/>
      <c r="Q84" s="16"/>
      <c r="R84" s="16"/>
      <c r="S84" s="16"/>
      <c r="T84" s="16"/>
      <c r="U84" s="16">
        <f>SUM(FO!U84,PO!U84,CO!U84,FE!U84,PE!U84)</f>
        <v>0</v>
      </c>
      <c r="V84" s="16">
        <f>SUM(FO!V84,PO!V84,CO!V84,FE!V84,PE!V84)</f>
        <v>0</v>
      </c>
      <c r="W84" s="16">
        <f>SUM(FO!W84,PO!W84,CO!W84,FE!W84,PE!W84)</f>
        <v>0</v>
      </c>
      <c r="X84" s="16">
        <f>SUM(FO!X84,PO!X84,CO!X84,FE!X84,PE!X84)</f>
        <v>0</v>
      </c>
      <c r="Y84" s="16">
        <f>SUM(FO!Y84,PO!Y84,CO!Y84,FE!Y84,PE!Y84)</f>
        <v>0</v>
      </c>
      <c r="Z84" s="16">
        <f>SUM(FO!Z84,PO!Z84,CO!Z84,FE!Z84,PE!Z84)</f>
        <v>0</v>
      </c>
      <c r="AA84" s="16">
        <f>SUM(FO!AA84,PO!AA84,CO!AA84,FE!AA84,PE!AA84)</f>
        <v>0</v>
      </c>
      <c r="AB84" s="16">
        <f>SUM(FO!AB84,PO!AB84,CO!AB84,FE!AB84,PE!AB84)</f>
        <v>0</v>
      </c>
      <c r="AC84" s="16">
        <f>SUM(FO!AC84,PO!AC84,CO!AC84,FE!AC84,PE!AC84)</f>
        <v>0</v>
      </c>
      <c r="AD84" s="16">
        <f>SUM(FO!AD84,PO!AD84,CO!AD84,FE!AD84,PE!AD84)</f>
        <v>0</v>
      </c>
      <c r="AE84" s="16">
        <f>SUM(FO!AE84,PO!AE84,CO!AE84,FE!AE84,PE!AE84)</f>
        <v>0</v>
      </c>
      <c r="AF84" s="16">
        <f>SUM(FO!AF84,PO!AF84,CO!AF84,FE!AF84,PE!AF84)</f>
        <v>0</v>
      </c>
      <c r="AG84" s="16">
        <f t="shared" si="51"/>
        <v>0</v>
      </c>
      <c r="AH84" s="28">
        <f t="shared" si="52"/>
        <v>0</v>
      </c>
      <c r="AI84" s="13"/>
      <c r="AJ84" s="16">
        <f t="shared" si="53"/>
        <v>5612.9400000000005</v>
      </c>
      <c r="AK84" s="13"/>
    </row>
    <row r="85" spans="1:37" ht="13.5" customHeight="1" x14ac:dyDescent="0.2">
      <c r="A85" s="27" t="s">
        <v>1269</v>
      </c>
      <c r="B85" s="16">
        <f>SUM(FO!B85,PO!B85,CO!B85,FE!B85,PE!B85)</f>
        <v>2186.21</v>
      </c>
      <c r="C85" s="16">
        <f>SUM(FO!C85,PO!C85,CO!C85,FE!C85,PE!C85)</f>
        <v>3511.6899999999996</v>
      </c>
      <c r="D85" s="16">
        <f>SUM(FO!D85,PO!D85,CO!D85,FE!D85,PE!D85)</f>
        <v>325.89999999999998</v>
      </c>
      <c r="E85" s="16">
        <f>SUM(FO!E85,PO!E85,CO!E85,FE!E85,PE!E85)</f>
        <v>1638.14</v>
      </c>
      <c r="F85" s="16">
        <f>SUM(FO!F85,PO!F85,CO!F85,FE!F85,PE!F85)</f>
        <v>1041.9100000000001</v>
      </c>
      <c r="G85" s="16">
        <f>SUM(FO!G85,PO!G85,CO!G85,FE!G85,PE!G85)</f>
        <v>721.44</v>
      </c>
      <c r="H85" s="16">
        <f>SUM(FO!H85,PO!H85,CO!H85,FE!H85,PE!H85)</f>
        <v>1816.86</v>
      </c>
      <c r="I85" s="16">
        <f>SUM(FO!I85,PO!I85,CO!I85,FE!I85,PE!I85)</f>
        <v>0</v>
      </c>
      <c r="J85" s="16">
        <f>SUM(FO!J85,PO!J85,CO!J85,FE!J85,PE!J85)</f>
        <v>1500</v>
      </c>
      <c r="K85" s="16">
        <f>SUM(FO!K85,PO!K85,CO!K85,FE!K85,PE!K85)</f>
        <v>1500</v>
      </c>
      <c r="L85" s="16">
        <f>SUM(FO!L85,PO!L85,CO!L85,FE!L85,PE!L85)</f>
        <v>4000</v>
      </c>
      <c r="M85" s="16">
        <f>SUM(FO!M85,PO!M85,CO!M85,FE!M85,PE!M85)</f>
        <v>1500</v>
      </c>
      <c r="N85" s="16">
        <f t="shared" si="49"/>
        <v>19742.150000000001</v>
      </c>
      <c r="O85" s="28">
        <f t="shared" si="50"/>
        <v>2.6592552222126282E-3</v>
      </c>
      <c r="P85" s="16"/>
      <c r="Q85" s="16"/>
      <c r="R85" s="16"/>
      <c r="S85" s="16"/>
      <c r="T85" s="16"/>
      <c r="U85" s="16">
        <f>SUM(FO!U85,PO!U85,CO!U85,FE!U85,PE!U85)</f>
        <v>0</v>
      </c>
      <c r="V85" s="16">
        <f>SUM(FO!V85,PO!V85,CO!V85,FE!V85,PE!V85)</f>
        <v>0</v>
      </c>
      <c r="W85" s="16">
        <f>SUM(FO!W85,PO!W85,CO!W85,FE!W85,PE!W85)</f>
        <v>0</v>
      </c>
      <c r="X85" s="16">
        <f>SUM(FO!X85,PO!X85,CO!X85,FE!X85,PE!X85)</f>
        <v>0</v>
      </c>
      <c r="Y85" s="16">
        <f>SUM(FO!Y85,PO!Y85,CO!Y85,FE!Y85,PE!Y85)</f>
        <v>0</v>
      </c>
      <c r="Z85" s="16">
        <f>SUM(FO!Z85,PO!Z85,CO!Z85,FE!Z85,PE!Z85)</f>
        <v>0</v>
      </c>
      <c r="AA85" s="16">
        <f>SUM(FO!AA85,PO!AA85,CO!AA85,FE!AA85,PE!AA85)</f>
        <v>0</v>
      </c>
      <c r="AB85" s="16">
        <f>SUM(FO!AB85,PO!AB85,CO!AB85,FE!AB85,PE!AB85)</f>
        <v>0</v>
      </c>
      <c r="AC85" s="16">
        <f>SUM(FO!AC85,PO!AC85,CO!AC85,FE!AC85,PE!AC85)</f>
        <v>0</v>
      </c>
      <c r="AD85" s="16">
        <f>SUM(FO!AD85,PO!AD85,CO!AD85,FE!AD85,PE!AD85)</f>
        <v>0</v>
      </c>
      <c r="AE85" s="16">
        <f>SUM(FO!AE85,PO!AE85,CO!AE85,FE!AE85,PE!AE85)</f>
        <v>0</v>
      </c>
      <c r="AF85" s="16">
        <f>SUM(FO!AF85,PO!AF85,CO!AF85,FE!AF85,PE!AF85)</f>
        <v>0</v>
      </c>
      <c r="AG85" s="16">
        <f t="shared" si="51"/>
        <v>0</v>
      </c>
      <c r="AH85" s="28">
        <f t="shared" si="52"/>
        <v>0</v>
      </c>
      <c r="AI85" s="13"/>
      <c r="AJ85" s="16">
        <f t="shared" si="53"/>
        <v>19742.150000000001</v>
      </c>
      <c r="AK85" s="13"/>
    </row>
    <row r="86" spans="1:37" ht="13.5" customHeight="1" x14ac:dyDescent="0.2">
      <c r="A86" s="27" t="s">
        <v>1270</v>
      </c>
      <c r="B86" s="16">
        <f>SUM(FO!B86,PO!B86,CO!B86,FE!B86,PE!B86)</f>
        <v>143.34</v>
      </c>
      <c r="C86" s="16">
        <f>SUM(FO!C86,PO!C86,CO!C86,FE!C86,PE!C86)</f>
        <v>368.8</v>
      </c>
      <c r="D86" s="16">
        <f>SUM(FO!D86,PO!D86,CO!D86,FE!D86,PE!D86)</f>
        <v>160.18</v>
      </c>
      <c r="E86" s="16">
        <f>SUM(FO!E86,PO!E86,CO!E86,FE!E86,PE!E86)</f>
        <v>0</v>
      </c>
      <c r="F86" s="16">
        <f>SUM(FO!F86,PO!F86,CO!F86,FE!F86,PE!F86)</f>
        <v>235.48</v>
      </c>
      <c r="G86" s="16">
        <f>SUM(FO!G86,PO!G86,CO!G86,FE!G86,PE!G86)</f>
        <v>241.47</v>
      </c>
      <c r="H86" s="16">
        <f>SUM(FO!H86,PO!H86,CO!H86,FE!H86,PE!H86)</f>
        <v>169.9</v>
      </c>
      <c r="I86" s="16">
        <f>SUM(FO!I86,PO!I86,CO!I86,FE!I86,PE!I86)</f>
        <v>0</v>
      </c>
      <c r="J86" s="16">
        <f>SUM(FO!J86,PO!J86,CO!J86,FE!J86,PE!J86)</f>
        <v>200</v>
      </c>
      <c r="K86" s="16">
        <f>SUM(FO!K86,PO!K86,CO!K86,FE!K86,PE!K86)</f>
        <v>200</v>
      </c>
      <c r="L86" s="16">
        <f>SUM(FO!L86,PO!L86,CO!L86,FE!L86,PE!L86)</f>
        <v>500</v>
      </c>
      <c r="M86" s="16">
        <f>SUM(FO!M86,PO!M86,CO!M86,FE!M86,PE!M86)</f>
        <v>200</v>
      </c>
      <c r="N86" s="16">
        <f t="shared" si="49"/>
        <v>2419.17</v>
      </c>
      <c r="O86" s="28">
        <f t="shared" si="50"/>
        <v>3.2586068163397217E-4</v>
      </c>
      <c r="P86" s="16"/>
      <c r="Q86" s="16"/>
      <c r="R86" s="16"/>
      <c r="S86" s="16"/>
      <c r="T86" s="16"/>
      <c r="U86" s="16">
        <f>SUM(FO!U86,PO!U86,CO!U86,FE!U86,PE!U86)</f>
        <v>0</v>
      </c>
      <c r="V86" s="16">
        <f>SUM(FO!V86,PO!V86,CO!V86,FE!V86,PE!V86)</f>
        <v>0</v>
      </c>
      <c r="W86" s="16">
        <f>SUM(FO!W86,PO!W86,CO!W86,FE!W86,PE!W86)</f>
        <v>0</v>
      </c>
      <c r="X86" s="16">
        <f>SUM(FO!X86,PO!X86,CO!X86,FE!X86,PE!X86)</f>
        <v>0</v>
      </c>
      <c r="Y86" s="16">
        <f>SUM(FO!Y86,PO!Y86,CO!Y86,FE!Y86,PE!Y86)</f>
        <v>0</v>
      </c>
      <c r="Z86" s="16">
        <f>SUM(FO!Z86,PO!Z86,CO!Z86,FE!Z86,PE!Z86)</f>
        <v>0</v>
      </c>
      <c r="AA86" s="16">
        <f>SUM(FO!AA86,PO!AA86,CO!AA86,FE!AA86,PE!AA86)</f>
        <v>0</v>
      </c>
      <c r="AB86" s="16">
        <f>SUM(FO!AB86,PO!AB86,CO!AB86,FE!AB86,PE!AB86)</f>
        <v>0</v>
      </c>
      <c r="AC86" s="16">
        <f>SUM(FO!AC86,PO!AC86,CO!AC86,FE!AC86,PE!AC86)</f>
        <v>0</v>
      </c>
      <c r="AD86" s="16">
        <f>SUM(FO!AD86,PO!AD86,CO!AD86,FE!AD86,PE!AD86)</f>
        <v>0</v>
      </c>
      <c r="AE86" s="16">
        <f>SUM(FO!AE86,PO!AE86,CO!AE86,FE!AE86,PE!AE86)</f>
        <v>0</v>
      </c>
      <c r="AF86" s="16">
        <f>SUM(FO!AF86,PO!AF86,CO!AF86,FE!AF86,PE!AF86)</f>
        <v>0</v>
      </c>
      <c r="AG86" s="16">
        <f t="shared" si="51"/>
        <v>0</v>
      </c>
      <c r="AH86" s="28">
        <f t="shared" si="52"/>
        <v>0</v>
      </c>
      <c r="AI86" s="13"/>
      <c r="AJ86" s="16">
        <f t="shared" si="53"/>
        <v>2419.17</v>
      </c>
      <c r="AK86" s="13"/>
    </row>
    <row r="87" spans="1:37" ht="13.5" customHeight="1" x14ac:dyDescent="0.2">
      <c r="A87" s="30" t="s">
        <v>1271</v>
      </c>
      <c r="B87" s="31">
        <f t="shared" ref="B87:M87" si="54">SUM(B82:B86)</f>
        <v>4199.99</v>
      </c>
      <c r="C87" s="31">
        <f t="shared" si="54"/>
        <v>7388.03</v>
      </c>
      <c r="D87" s="31">
        <f t="shared" si="54"/>
        <v>1141.03</v>
      </c>
      <c r="E87" s="31">
        <f t="shared" si="54"/>
        <v>1638.14</v>
      </c>
      <c r="F87" s="31">
        <f t="shared" si="54"/>
        <v>2775.5000000000005</v>
      </c>
      <c r="G87" s="31">
        <f t="shared" si="54"/>
        <v>2738.43</v>
      </c>
      <c r="H87" s="31">
        <f t="shared" si="54"/>
        <v>2985.31</v>
      </c>
      <c r="I87" s="31">
        <f t="shared" si="54"/>
        <v>0</v>
      </c>
      <c r="J87" s="31">
        <f t="shared" si="54"/>
        <v>3800</v>
      </c>
      <c r="K87" s="31">
        <f t="shared" si="54"/>
        <v>3800</v>
      </c>
      <c r="L87" s="31">
        <f t="shared" si="54"/>
        <v>8100</v>
      </c>
      <c r="M87" s="31">
        <f t="shared" si="54"/>
        <v>3800</v>
      </c>
      <c r="N87" s="31">
        <f t="shared" si="49"/>
        <v>42366.430000000008</v>
      </c>
      <c r="O87" s="32">
        <f t="shared" si="50"/>
        <v>5.7067315476787362E-3</v>
      </c>
      <c r="P87" s="16"/>
      <c r="Q87" s="16"/>
      <c r="R87" s="16"/>
      <c r="S87" s="16"/>
      <c r="T87" s="16"/>
      <c r="U87" s="31">
        <f t="shared" ref="U87:AF87" si="55">SUM(U82:U86)</f>
        <v>0</v>
      </c>
      <c r="V87" s="31">
        <f t="shared" si="55"/>
        <v>0</v>
      </c>
      <c r="W87" s="31">
        <f t="shared" si="55"/>
        <v>0</v>
      </c>
      <c r="X87" s="31">
        <f t="shared" si="55"/>
        <v>0</v>
      </c>
      <c r="Y87" s="31">
        <f t="shared" si="55"/>
        <v>0</v>
      </c>
      <c r="Z87" s="31">
        <f t="shared" si="55"/>
        <v>0</v>
      </c>
      <c r="AA87" s="31">
        <f t="shared" si="55"/>
        <v>0</v>
      </c>
      <c r="AB87" s="31">
        <f t="shared" si="55"/>
        <v>0</v>
      </c>
      <c r="AC87" s="31">
        <f t="shared" si="55"/>
        <v>0</v>
      </c>
      <c r="AD87" s="31">
        <f t="shared" si="55"/>
        <v>0</v>
      </c>
      <c r="AE87" s="31">
        <f t="shared" si="55"/>
        <v>0</v>
      </c>
      <c r="AF87" s="31">
        <f t="shared" si="55"/>
        <v>0</v>
      </c>
      <c r="AG87" s="31">
        <f t="shared" si="51"/>
        <v>0</v>
      </c>
      <c r="AH87" s="32">
        <f t="shared" si="52"/>
        <v>0</v>
      </c>
      <c r="AI87" s="13"/>
      <c r="AJ87" s="31">
        <f t="shared" si="53"/>
        <v>42366.430000000008</v>
      </c>
      <c r="AK87" s="13"/>
    </row>
    <row r="88" spans="1:37" ht="13.5" customHeight="1" x14ac:dyDescent="0.2">
      <c r="A88" s="27" t="s">
        <v>1272</v>
      </c>
      <c r="B88" s="16">
        <f>SUM(FO!B88,PO!B88,CO!B88,FE!B88,PE!B88)</f>
        <v>0</v>
      </c>
      <c r="C88" s="16">
        <f>SUM(FO!C88,PO!C88,CO!C88,FE!C88,PE!C88)</f>
        <v>0</v>
      </c>
      <c r="D88" s="16">
        <f>SUM(FO!D88,PO!D88,CO!D88,FE!D88,PE!D88)</f>
        <v>0</v>
      </c>
      <c r="E88" s="16">
        <f>SUM(FO!E88,PO!E88,CO!E88,FE!E88,PE!E88)</f>
        <v>0</v>
      </c>
      <c r="F88" s="16">
        <f>SUM(FO!F88,PO!F88,CO!F88,FE!F88,PE!F88)</f>
        <v>0</v>
      </c>
      <c r="G88" s="16">
        <f>SUM(FO!G88,PO!G88,CO!G88,FE!G88,PE!G88)</f>
        <v>0</v>
      </c>
      <c r="H88" s="16">
        <f>SUM(FO!H88,PO!H88,CO!H88,FE!H88,PE!H88)</f>
        <v>0</v>
      </c>
      <c r="I88" s="16">
        <f>SUM(FO!I88,PO!I88,CO!I88,FE!I88,PE!I88)</f>
        <v>0</v>
      </c>
      <c r="J88" s="16">
        <f>SUM(FO!J88,PO!J88,CO!J88,FE!J88,PE!J88)</f>
        <v>0</v>
      </c>
      <c r="K88" s="16">
        <f>SUM(FO!K88,PO!K88,CO!K88,FE!K88,PE!K88)</f>
        <v>0</v>
      </c>
      <c r="L88" s="16">
        <f>SUM(FO!L88,PO!L88,CO!L88,FE!L88,PE!L88)</f>
        <v>0</v>
      </c>
      <c r="M88" s="16">
        <f>SUM(FO!M88,PO!M88,CO!M88,FE!M88,PE!M88)</f>
        <v>0</v>
      </c>
      <c r="N88" s="16">
        <f t="shared" si="49"/>
        <v>0</v>
      </c>
      <c r="O88" s="28">
        <f t="shared" si="50"/>
        <v>0</v>
      </c>
      <c r="P88" s="16"/>
      <c r="Q88" s="16"/>
      <c r="R88" s="16"/>
      <c r="S88" s="16"/>
      <c r="T88" s="16"/>
      <c r="U88" s="16">
        <f>SUM(FO!U88,PO!U88,CO!U88,FE!U88,PE!U88)</f>
        <v>0</v>
      </c>
      <c r="V88" s="16">
        <f>SUM(FO!V88,PO!V88,CO!V88,FE!V88,PE!V88)</f>
        <v>0</v>
      </c>
      <c r="W88" s="16">
        <f>SUM(FO!W88,PO!W88,CO!W88,FE!W88,PE!W88)</f>
        <v>0</v>
      </c>
      <c r="X88" s="16">
        <f>SUM(FO!X88,PO!X88,CO!X88,FE!X88,PE!X88)</f>
        <v>0</v>
      </c>
      <c r="Y88" s="16">
        <f>SUM(FO!Y88,PO!Y88,CO!Y88,FE!Y88,PE!Y88)</f>
        <v>0</v>
      </c>
      <c r="Z88" s="16">
        <f>SUM(FO!Z88,PO!Z88,CO!Z88,FE!Z88,PE!Z88)</f>
        <v>0</v>
      </c>
      <c r="AA88" s="16">
        <f>SUM(FO!AA88,PO!AA88,CO!AA88,FE!AA88,PE!AA88)</f>
        <v>0</v>
      </c>
      <c r="AB88" s="16">
        <f>SUM(FO!AB88,PO!AB88,CO!AB88,FE!AB88,PE!AB88)</f>
        <v>0</v>
      </c>
      <c r="AC88" s="16">
        <f>SUM(FO!AC88,PO!AC88,CO!AC88,FE!AC88,PE!AC88)</f>
        <v>0</v>
      </c>
      <c r="AD88" s="16">
        <f>SUM(FO!AD88,PO!AD88,CO!AD88,FE!AD88,PE!AD88)</f>
        <v>0</v>
      </c>
      <c r="AE88" s="16">
        <f>SUM(FO!AE88,PO!AE88,CO!AE88,FE!AE88,PE!AE88)</f>
        <v>0</v>
      </c>
      <c r="AF88" s="16">
        <f>SUM(FO!AF88,PO!AF88,CO!AF88,FE!AF88,PE!AF88)</f>
        <v>0</v>
      </c>
      <c r="AG88" s="16">
        <f t="shared" si="51"/>
        <v>0</v>
      </c>
      <c r="AH88" s="28">
        <f t="shared" si="52"/>
        <v>0</v>
      </c>
      <c r="AI88" s="13"/>
      <c r="AJ88" s="16">
        <f t="shared" si="53"/>
        <v>0</v>
      </c>
      <c r="AK88" s="13"/>
    </row>
    <row r="89" spans="1:37" ht="13.5" customHeight="1" x14ac:dyDescent="0.2">
      <c r="A89" s="27" t="s">
        <v>1273</v>
      </c>
      <c r="B89" s="16">
        <f>SUM(FO!B89,PO!B89,CO!B89,FE!B89,PE!B89)</f>
        <v>0</v>
      </c>
      <c r="C89" s="16">
        <f>SUM(FO!C89,PO!C89,CO!C89,FE!C89,PE!C89)</f>
        <v>0</v>
      </c>
      <c r="D89" s="16">
        <f>SUM(FO!D89,PO!D89,CO!D89,FE!D89,PE!D89)</f>
        <v>0</v>
      </c>
      <c r="E89" s="16">
        <f>SUM(FO!E89,PO!E89,CO!E89,FE!E89,PE!E89)</f>
        <v>0</v>
      </c>
      <c r="F89" s="16">
        <f>SUM(FO!F89,PO!F89,CO!F89,FE!F89,PE!F89)</f>
        <v>0</v>
      </c>
      <c r="G89" s="16">
        <f>SUM(FO!G89,PO!G89,CO!G89,FE!G89,PE!G89)</f>
        <v>31320</v>
      </c>
      <c r="H89" s="16">
        <f>SUM(FO!H89,PO!H89,CO!H89,FE!H89,PE!H89)</f>
        <v>-8375</v>
      </c>
      <c r="I89" s="16">
        <f>SUM(FO!I89,PO!I89,CO!I89,FE!I89,PE!I89)</f>
        <v>-8375</v>
      </c>
      <c r="J89" s="16">
        <f>SUM(FO!J89,PO!J89,CO!J89,FE!J89,PE!J89)</f>
        <v>0</v>
      </c>
      <c r="K89" s="16">
        <f>SUM(FO!K89,PO!K89,CO!K89,FE!K89,PE!K89)</f>
        <v>0</v>
      </c>
      <c r="L89" s="16">
        <f>SUM(FO!L89,PO!L89,CO!L89,FE!L89,PE!L89)</f>
        <v>0</v>
      </c>
      <c r="M89" s="16">
        <f>SUM(FO!M89,PO!M89,CO!M89,FE!M89,PE!M89)</f>
        <v>0</v>
      </c>
      <c r="N89" s="16">
        <f t="shared" si="49"/>
        <v>14570</v>
      </c>
      <c r="O89" s="28">
        <f t="shared" si="50"/>
        <v>1.962569861318954E-3</v>
      </c>
      <c r="P89" s="16"/>
      <c r="Q89" s="16"/>
      <c r="R89" s="16"/>
      <c r="S89" s="16"/>
      <c r="T89" s="16"/>
      <c r="U89" s="16">
        <f>SUM(FO!U89,PO!U89,CO!U89,FE!U89,PE!U89)</f>
        <v>0</v>
      </c>
      <c r="V89" s="16">
        <f>SUM(FO!V89,PO!V89,CO!V89,FE!V89,PE!V89)</f>
        <v>0</v>
      </c>
      <c r="W89" s="16">
        <f>SUM(FO!W89,PO!W89,CO!W89,FE!W89,PE!W89)</f>
        <v>0</v>
      </c>
      <c r="X89" s="16">
        <f>SUM(FO!X89,PO!X89,CO!X89,FE!X89,PE!X89)</f>
        <v>0</v>
      </c>
      <c r="Y89" s="16">
        <f>SUM(FO!Y89,PO!Y89,CO!Y89,FE!Y89,PE!Y89)</f>
        <v>0</v>
      </c>
      <c r="Z89" s="16">
        <f>SUM(FO!Z89,PO!Z89,CO!Z89,FE!Z89,PE!Z89)</f>
        <v>0</v>
      </c>
      <c r="AA89" s="16">
        <f>SUM(FO!AA89,PO!AA89,CO!AA89,FE!AA89,PE!AA89)</f>
        <v>0</v>
      </c>
      <c r="AB89" s="16">
        <f>SUM(FO!AB89,PO!AB89,CO!AB89,FE!AB89,PE!AB89)</f>
        <v>0</v>
      </c>
      <c r="AC89" s="16">
        <f>SUM(FO!AC89,PO!AC89,CO!AC89,FE!AC89,PE!AC89)</f>
        <v>0</v>
      </c>
      <c r="AD89" s="16">
        <f>SUM(FO!AD89,PO!AD89,CO!AD89,FE!AD89,PE!AD89)</f>
        <v>0</v>
      </c>
      <c r="AE89" s="16">
        <f>SUM(FO!AE89,PO!AE89,CO!AE89,FE!AE89,PE!AE89)</f>
        <v>0</v>
      </c>
      <c r="AF89" s="16">
        <f>SUM(FO!AF89,PO!AF89,CO!AF89,FE!AF89,PE!AF89)</f>
        <v>0</v>
      </c>
      <c r="AG89" s="16">
        <f t="shared" si="51"/>
        <v>0</v>
      </c>
      <c r="AH89" s="28">
        <f t="shared" si="52"/>
        <v>0</v>
      </c>
      <c r="AI89" s="13"/>
      <c r="AJ89" s="16">
        <f t="shared" si="53"/>
        <v>14570</v>
      </c>
      <c r="AK89" s="13"/>
    </row>
    <row r="90" spans="1:37" ht="13.5" customHeight="1" x14ac:dyDescent="0.2">
      <c r="A90" s="27" t="s">
        <v>1274</v>
      </c>
      <c r="B90" s="16">
        <f>SUM(FO!B90,PO!B90,CO!B90,FE!B90,PE!B90)</f>
        <v>0</v>
      </c>
      <c r="C90" s="16">
        <f>SUM(FO!C90,PO!C90,CO!C90,FE!C90,PE!C90)</f>
        <v>0</v>
      </c>
      <c r="D90" s="16">
        <f>SUM(FO!D90,PO!D90,CO!D90,FE!D90,PE!D90)</f>
        <v>0</v>
      </c>
      <c r="E90" s="16">
        <f>SUM(FO!E90,PO!E90,CO!E90,FE!E90,PE!E90)</f>
        <v>0</v>
      </c>
      <c r="F90" s="16">
        <f>SUM(FO!F90,PO!F90,CO!F90,FE!F90,PE!F90)</f>
        <v>0</v>
      </c>
      <c r="G90" s="16">
        <f>SUM(FO!G90,PO!G90,CO!G90,FE!G90,PE!G90)</f>
        <v>0</v>
      </c>
      <c r="H90" s="16">
        <f>SUM(FO!H90,PO!H90,CO!H90,FE!H90,PE!H90)</f>
        <v>0</v>
      </c>
      <c r="I90" s="16">
        <f>SUM(FO!I90,PO!I90,CO!I90,FE!I90,PE!I90)</f>
        <v>0</v>
      </c>
      <c r="J90" s="16">
        <f>SUM(FO!J90,PO!J90,CO!J90,FE!J90,PE!J90)</f>
        <v>0</v>
      </c>
      <c r="K90" s="16">
        <f>SUM(FO!K90,PO!K90,CO!K90,FE!K90,PE!K90)</f>
        <v>0</v>
      </c>
      <c r="L90" s="16">
        <f>SUM(FO!L90,PO!L90,CO!L90,FE!L90,PE!L90)</f>
        <v>0</v>
      </c>
      <c r="M90" s="16">
        <f>SUM(FO!M90,PO!M90,CO!M90,FE!M90,PE!M90)</f>
        <v>0</v>
      </c>
      <c r="N90" s="16">
        <f t="shared" si="49"/>
        <v>0</v>
      </c>
      <c r="O90" s="28">
        <f t="shared" si="50"/>
        <v>0</v>
      </c>
      <c r="P90" s="16"/>
      <c r="Q90" s="16"/>
      <c r="R90" s="16"/>
      <c r="S90" s="16"/>
      <c r="T90" s="16"/>
      <c r="U90" s="16">
        <f>SUM(FO!U90,PO!U90,CO!U90,FE!U90,PE!U90)</f>
        <v>0</v>
      </c>
      <c r="V90" s="16">
        <f>SUM(FO!V90,PO!V90,CO!V90,FE!V90,PE!V90)</f>
        <v>0</v>
      </c>
      <c r="W90" s="16">
        <f>SUM(FO!W90,PO!W90,CO!W90,FE!W90,PE!W90)</f>
        <v>0</v>
      </c>
      <c r="X90" s="16">
        <f>SUM(FO!X90,PO!X90,CO!X90,FE!X90,PE!X90)</f>
        <v>0</v>
      </c>
      <c r="Y90" s="16">
        <f>SUM(FO!Y90,PO!Y90,CO!Y90,FE!Y90,PE!Y90)</f>
        <v>0</v>
      </c>
      <c r="Z90" s="16">
        <f>SUM(FO!Z90,PO!Z90,CO!Z90,FE!Z90,PE!Z90)</f>
        <v>0</v>
      </c>
      <c r="AA90" s="16">
        <f>SUM(FO!AA90,PO!AA90,CO!AA90,FE!AA90,PE!AA90)</f>
        <v>0</v>
      </c>
      <c r="AB90" s="16">
        <f>SUM(FO!AB90,PO!AB90,CO!AB90,FE!AB90,PE!AB90)</f>
        <v>0</v>
      </c>
      <c r="AC90" s="16">
        <f>SUM(FO!AC90,PO!AC90,CO!AC90,FE!AC90,PE!AC90)</f>
        <v>0</v>
      </c>
      <c r="AD90" s="16">
        <f>SUM(FO!AD90,PO!AD90,CO!AD90,FE!AD90,PE!AD90)</f>
        <v>0</v>
      </c>
      <c r="AE90" s="16">
        <f>SUM(FO!AE90,PO!AE90,CO!AE90,FE!AE90,PE!AE90)</f>
        <v>0</v>
      </c>
      <c r="AF90" s="16">
        <f>SUM(FO!AF90,PO!AF90,CO!AF90,FE!AF90,PE!AF90)</f>
        <v>0</v>
      </c>
      <c r="AG90" s="16">
        <f t="shared" si="51"/>
        <v>0</v>
      </c>
      <c r="AH90" s="28">
        <f t="shared" si="52"/>
        <v>0</v>
      </c>
      <c r="AI90" s="13"/>
      <c r="AJ90" s="16">
        <f t="shared" si="53"/>
        <v>0</v>
      </c>
      <c r="AK90" s="13"/>
    </row>
    <row r="91" spans="1:37" ht="13.5" customHeight="1" x14ac:dyDescent="0.2">
      <c r="A91" s="27" t="s">
        <v>1275</v>
      </c>
      <c r="B91" s="16">
        <f>SUM(FO!B91,PO!B91,CO!B91,FE!B91,PE!B91)</f>
        <v>0</v>
      </c>
      <c r="C91" s="16">
        <f>SUM(FO!C91,PO!C91,CO!C91,FE!C91,PE!C91)</f>
        <v>11217.74</v>
      </c>
      <c r="D91" s="16">
        <f>SUM(FO!D91,PO!D91,CO!D91,FE!D91,PE!D91)</f>
        <v>51810.95</v>
      </c>
      <c r="E91" s="16">
        <f>SUM(FO!E91,PO!E91,CO!E91,FE!E91,PE!E91)</f>
        <v>34690.39</v>
      </c>
      <c r="F91" s="16">
        <f>SUM(FO!F91,PO!F91,CO!F91,FE!F91,PE!F91)</f>
        <v>36509.269999999997</v>
      </c>
      <c r="G91" s="16">
        <f>SUM(FO!G91,PO!G91,CO!G91,FE!G91,PE!G91)</f>
        <v>56672.78</v>
      </c>
      <c r="H91" s="16">
        <f>SUM(FO!H91,PO!H91,CO!H91,FE!H91,PE!H91)</f>
        <v>8883.7099999999991</v>
      </c>
      <c r="I91" s="16">
        <f>SUM(FO!I91,PO!I91,CO!I91,FE!I91,PE!I91)</f>
        <v>14805.67</v>
      </c>
      <c r="J91" s="16">
        <f>SUM(FO!J91,PO!J91,CO!J91,FE!J91,PE!J91)</f>
        <v>0</v>
      </c>
      <c r="K91" s="16">
        <f>SUM(FO!K91,PO!K91,CO!K91,FE!K91,PE!K91)</f>
        <v>0</v>
      </c>
      <c r="L91" s="16">
        <f>SUM(FO!L91,PO!L91,CO!L91,FE!L91,PE!L91)</f>
        <v>0</v>
      </c>
      <c r="M91" s="16">
        <f>SUM(FO!M91,PO!M91,CO!M91,FE!M91,PE!M91)</f>
        <v>0</v>
      </c>
      <c r="N91" s="16">
        <f t="shared" si="49"/>
        <v>214590.50999999998</v>
      </c>
      <c r="O91" s="28">
        <f t="shared" si="50"/>
        <v>2.8905207100278902E-2</v>
      </c>
      <c r="P91" s="16"/>
      <c r="Q91" s="16"/>
      <c r="R91" s="16"/>
      <c r="S91" s="16"/>
      <c r="T91" s="16"/>
      <c r="U91" s="16">
        <f>SUM(FO!U91,PO!U91,CO!U91,FE!U91,PE!U91)</f>
        <v>0</v>
      </c>
      <c r="V91" s="16">
        <f>SUM(FO!V91,PO!V91,CO!V91,FE!V91,PE!V91)</f>
        <v>0</v>
      </c>
      <c r="W91" s="16">
        <f>SUM(FO!W91,PO!W91,CO!W91,FE!W91,PE!W91)</f>
        <v>0</v>
      </c>
      <c r="X91" s="16">
        <f>SUM(FO!X91,PO!X91,CO!X91,FE!X91,PE!X91)</f>
        <v>0</v>
      </c>
      <c r="Y91" s="16">
        <f>SUM(FO!Y91,PO!Y91,CO!Y91,FE!Y91,PE!Y91)</f>
        <v>0</v>
      </c>
      <c r="Z91" s="16">
        <f>SUM(FO!Z91,PO!Z91,CO!Z91,FE!Z91,PE!Z91)</f>
        <v>0</v>
      </c>
      <c r="AA91" s="16">
        <f>SUM(FO!AA91,PO!AA91,CO!AA91,FE!AA91,PE!AA91)</f>
        <v>0</v>
      </c>
      <c r="AB91" s="16">
        <f>SUM(FO!AB91,PO!AB91,CO!AB91,FE!AB91,PE!AB91)</f>
        <v>0</v>
      </c>
      <c r="AC91" s="16">
        <f>SUM(FO!AC91,PO!AC91,CO!AC91,FE!AC91,PE!AC91)</f>
        <v>0</v>
      </c>
      <c r="AD91" s="16">
        <f>SUM(FO!AD91,PO!AD91,CO!AD91,FE!AD91,PE!AD91)</f>
        <v>0</v>
      </c>
      <c r="AE91" s="16">
        <f>SUM(FO!AE91,PO!AE91,CO!AE91,FE!AE91,PE!AE91)</f>
        <v>0</v>
      </c>
      <c r="AF91" s="16">
        <f>SUM(FO!AF91,PO!AF91,CO!AF91,FE!AF91,PE!AF91)</f>
        <v>0</v>
      </c>
      <c r="AG91" s="16">
        <f t="shared" si="51"/>
        <v>0</v>
      </c>
      <c r="AH91" s="28">
        <f t="shared" si="52"/>
        <v>0</v>
      </c>
      <c r="AI91" s="13"/>
      <c r="AJ91" s="16">
        <f t="shared" si="53"/>
        <v>214590.50999999998</v>
      </c>
      <c r="AK91" s="13"/>
    </row>
    <row r="92" spans="1:37" ht="13.5" customHeight="1" x14ac:dyDescent="0.2">
      <c r="A92" s="27" t="s">
        <v>1276</v>
      </c>
      <c r="B92" s="16">
        <f>SUM(FO!B92,PO!B92,CO!B92,FE!B92,PE!B92)</f>
        <v>2556.6099999999997</v>
      </c>
      <c r="C92" s="16">
        <f>SUM(FO!C92,PO!C92,CO!C92,FE!C92,PE!C92)</f>
        <v>2642.6400000000003</v>
      </c>
      <c r="D92" s="16">
        <f>SUM(FO!D92,PO!D92,CO!D92,FE!D92,PE!D92)</f>
        <v>4142.74</v>
      </c>
      <c r="E92" s="16">
        <f>SUM(FO!E92,PO!E92,CO!E92,FE!E92,PE!E92)</f>
        <v>3000.5200000000004</v>
      </c>
      <c r="F92" s="16">
        <f>SUM(FO!F92,PO!F92,CO!F92,FE!F92,PE!F92)</f>
        <v>9578.0300000000007</v>
      </c>
      <c r="G92" s="16">
        <f>SUM(FO!G92,PO!G92,CO!G92,FE!G92,PE!G92)</f>
        <v>3128.8099999999995</v>
      </c>
      <c r="H92" s="16">
        <f>SUM(FO!H92,PO!H92,CO!H92,FE!H92,PE!H92)</f>
        <v>0</v>
      </c>
      <c r="I92" s="16">
        <f>SUM(FO!I92,PO!I92,CO!I92,FE!I92,PE!I92)</f>
        <v>811.1</v>
      </c>
      <c r="J92" s="16">
        <f>SUM(FO!J92,PO!J92,CO!J92,FE!J92,PE!J92)</f>
        <v>0</v>
      </c>
      <c r="K92" s="16">
        <f>SUM(FO!K92,PO!K92,CO!K92,FE!K92,PE!K92)</f>
        <v>0</v>
      </c>
      <c r="L92" s="16">
        <f>SUM(FO!L92,PO!L92,CO!L92,FE!L92,PE!L92)</f>
        <v>0</v>
      </c>
      <c r="M92" s="16">
        <f>SUM(FO!M92,PO!M92,CO!M92,FE!M92,PE!M92)</f>
        <v>0</v>
      </c>
      <c r="N92" s="16">
        <f t="shared" si="49"/>
        <v>25860.449999999997</v>
      </c>
      <c r="O92" s="28">
        <f t="shared" si="50"/>
        <v>3.4833863946565368E-3</v>
      </c>
      <c r="P92" s="16"/>
      <c r="Q92" s="16"/>
      <c r="R92" s="16"/>
      <c r="S92" s="16"/>
      <c r="T92" s="16"/>
      <c r="U92" s="16">
        <f>SUM(FO!U92,PO!U92,CO!U92,FE!U92,PE!U92)</f>
        <v>0</v>
      </c>
      <c r="V92" s="16">
        <f>SUM(FO!V92,PO!V92,CO!V92,FE!V92,PE!V92)</f>
        <v>0</v>
      </c>
      <c r="W92" s="16">
        <f>SUM(FO!W92,PO!W92,CO!W92,FE!W92,PE!W92)</f>
        <v>0</v>
      </c>
      <c r="X92" s="16">
        <f>SUM(FO!X92,PO!X92,CO!X92,FE!X92,PE!X92)</f>
        <v>0</v>
      </c>
      <c r="Y92" s="16">
        <f>SUM(FO!Y92,PO!Y92,CO!Y92,FE!Y92,PE!Y92)</f>
        <v>0</v>
      </c>
      <c r="Z92" s="16">
        <f>SUM(FO!Z92,PO!Z92,CO!Z92,FE!Z92,PE!Z92)</f>
        <v>0</v>
      </c>
      <c r="AA92" s="16">
        <f>SUM(FO!AA92,PO!AA92,CO!AA92,FE!AA92,PE!AA92)</f>
        <v>0</v>
      </c>
      <c r="AB92" s="16">
        <f>SUM(FO!AB92,PO!AB92,CO!AB92,FE!AB92,PE!AB92)</f>
        <v>0</v>
      </c>
      <c r="AC92" s="16">
        <f>SUM(FO!AC92,PO!AC92,CO!AC92,FE!AC92,PE!AC92)</f>
        <v>0</v>
      </c>
      <c r="AD92" s="16">
        <f>SUM(FO!AD92,PO!AD92,CO!AD92,FE!AD92,PE!AD92)</f>
        <v>0</v>
      </c>
      <c r="AE92" s="16">
        <f>SUM(FO!AE92,PO!AE92,CO!AE92,FE!AE92,PE!AE92)</f>
        <v>0</v>
      </c>
      <c r="AF92" s="16">
        <f>SUM(FO!AF92,PO!AF92,CO!AF92,FE!AF92,PE!AF92)</f>
        <v>0</v>
      </c>
      <c r="AG92" s="16">
        <f t="shared" si="51"/>
        <v>0</v>
      </c>
      <c r="AH92" s="28">
        <f t="shared" si="52"/>
        <v>0</v>
      </c>
      <c r="AI92" s="13"/>
      <c r="AJ92" s="16">
        <f t="shared" si="53"/>
        <v>25860.449999999997</v>
      </c>
      <c r="AK92" s="13"/>
    </row>
    <row r="93" spans="1:37" ht="13.5" customHeight="1" x14ac:dyDescent="0.2">
      <c r="A93" s="27" t="s">
        <v>1277</v>
      </c>
      <c r="B93" s="16">
        <f>SUM(FO!B93,PO!B93,CO!B93,FE!B93,PE!B93)</f>
        <v>695.8</v>
      </c>
      <c r="C93" s="16">
        <f>SUM(FO!C93,PO!C93,CO!C93,FE!C93,PE!C93)</f>
        <v>1174.04</v>
      </c>
      <c r="D93" s="16">
        <f>SUM(FO!D93,PO!D93,CO!D93,FE!D93,PE!D93)</f>
        <v>946.56</v>
      </c>
      <c r="E93" s="16">
        <f>SUM(FO!E93,PO!E93,CO!E93,FE!E93,PE!E93)</f>
        <v>2409.75</v>
      </c>
      <c r="F93" s="16">
        <f>SUM(FO!F93,PO!F93,CO!F93,FE!F93,PE!F93)</f>
        <v>5233.37</v>
      </c>
      <c r="G93" s="16">
        <f>SUM(FO!G93,PO!G93,CO!G93,FE!G93,PE!G93)</f>
        <v>555.44000000000005</v>
      </c>
      <c r="H93" s="16">
        <f>SUM(FO!H93,PO!H93,CO!H93,FE!H93,PE!H93)</f>
        <v>0</v>
      </c>
      <c r="I93" s="16">
        <f>SUM(FO!I93,PO!I93,CO!I93,FE!I93,PE!I93)</f>
        <v>19.07</v>
      </c>
      <c r="J93" s="16">
        <f>SUM(FO!J93,PO!J93,CO!J93,FE!J93,PE!J93)</f>
        <v>1100</v>
      </c>
      <c r="K93" s="16">
        <f>SUM(FO!K93,PO!K93,CO!K93,FE!K93,PE!K93)</f>
        <v>5300</v>
      </c>
      <c r="L93" s="16">
        <f>SUM(FO!L93,PO!L93,CO!L93,FE!L93,PE!L93)</f>
        <v>5300</v>
      </c>
      <c r="M93" s="16">
        <f>SUM(FO!M93,PO!M93,CO!M93,FE!M93,PE!M93)</f>
        <v>5300</v>
      </c>
      <c r="N93" s="16">
        <f t="shared" si="49"/>
        <v>28034.03</v>
      </c>
      <c r="O93" s="28">
        <f t="shared" si="50"/>
        <v>3.7761662573309123E-3</v>
      </c>
      <c r="P93" s="16"/>
      <c r="Q93" s="16"/>
      <c r="R93" s="16"/>
      <c r="S93" s="16"/>
      <c r="T93" s="16"/>
      <c r="U93" s="16">
        <f>SUM(FO!U93,PO!U93,CO!U93,FE!U93,PE!U93)</f>
        <v>1116.6666666666667</v>
      </c>
      <c r="V93" s="16">
        <f>SUM(FO!V93,PO!V93,CO!V93,FE!V93,PE!V93)</f>
        <v>1116.6666666666667</v>
      </c>
      <c r="W93" s="16">
        <f>SUM(FO!W93,PO!W93,CO!W93,FE!W93,PE!W93)</f>
        <v>1116.6666666666667</v>
      </c>
      <c r="X93" s="16">
        <f>SUM(FO!X93,PO!X93,CO!X93,FE!X93,PE!X93)</f>
        <v>1116.6666666666667</v>
      </c>
      <c r="Y93" s="16">
        <f>SUM(FO!Y93,PO!Y93,CO!Y93,FE!Y93,PE!Y93)</f>
        <v>1172.5</v>
      </c>
      <c r="Z93" s="16">
        <f>SUM(FO!Z93,PO!Z93,CO!Z93,FE!Z93,PE!Z93)</f>
        <v>1228.3333333333335</v>
      </c>
      <c r="AA93" s="16">
        <f>SUM(FO!AA93,PO!AA93,CO!AA93,FE!AA93,PE!AA93)</f>
        <v>1284.1666666666665</v>
      </c>
      <c r="AB93" s="16">
        <f>SUM(FO!AB93,PO!AB93,CO!AB93,FE!AB93,PE!AB93)</f>
        <v>1340</v>
      </c>
      <c r="AC93" s="16">
        <f>SUM(FO!AC93,PO!AC93,CO!AC93,FE!AC93,PE!AC93)</f>
        <v>1395.8333333333335</v>
      </c>
      <c r="AD93" s="16">
        <f>SUM(FO!AD93,PO!AD93,CO!AD93,FE!AD93,PE!AD93)</f>
        <v>1451.6666666666667</v>
      </c>
      <c r="AE93" s="16">
        <f>SUM(FO!AE93,PO!AE93,CO!AE93,FE!AE93,PE!AE93)</f>
        <v>1507.5000000000002</v>
      </c>
      <c r="AF93" s="16">
        <f>SUM(FO!AF93,PO!AF93,CO!AF93,FE!AF93,PE!AF93)</f>
        <v>1283.3333333333335</v>
      </c>
      <c r="AG93" s="16">
        <f t="shared" si="51"/>
        <v>15130</v>
      </c>
      <c r="AH93" s="28">
        <f t="shared" si="52"/>
        <v>9.7213727718832186E-4</v>
      </c>
      <c r="AI93" s="13"/>
      <c r="AJ93" s="16">
        <f t="shared" si="53"/>
        <v>12904.029999999999</v>
      </c>
      <c r="AK93" s="13"/>
    </row>
    <row r="94" spans="1:37" ht="13.5" customHeight="1" x14ac:dyDescent="0.2">
      <c r="A94" s="27" t="s">
        <v>1278</v>
      </c>
      <c r="B94" s="16">
        <f>SUM(FO!B94,PO!B94,CO!B94,FE!B94,PE!B94)</f>
        <v>0</v>
      </c>
      <c r="C94" s="16">
        <f>SUM(FO!C94,PO!C94,CO!C94,FE!C94,PE!C94)</f>
        <v>0</v>
      </c>
      <c r="D94" s="16">
        <f>SUM(FO!D94,PO!D94,CO!D94,FE!D94,PE!D94)</f>
        <v>0</v>
      </c>
      <c r="E94" s="16">
        <f>SUM(FO!E94,PO!E94,CO!E94,FE!E94,PE!E94)</f>
        <v>0</v>
      </c>
      <c r="F94" s="16">
        <f>SUM(FO!F94,PO!F94,CO!F94,FE!F94,PE!F94)</f>
        <v>0</v>
      </c>
      <c r="G94" s="16">
        <f>SUM(FO!G94,PO!G94,CO!G94,FE!G94,PE!G94)</f>
        <v>0</v>
      </c>
      <c r="H94" s="16">
        <f>SUM(FO!H94,PO!H94,CO!H94,FE!H94,PE!H94)</f>
        <v>0</v>
      </c>
      <c r="I94" s="16">
        <f>SUM(FO!I94,PO!I94,CO!I94,FE!I94,PE!I94)</f>
        <v>0</v>
      </c>
      <c r="J94" s="16">
        <f>SUM(FO!J94,PO!J94,CO!J94,FE!J94,PE!J94)</f>
        <v>0</v>
      </c>
      <c r="K94" s="16">
        <f>SUM(FO!K94,PO!K94,CO!K94,FE!K94,PE!K94)</f>
        <v>0</v>
      </c>
      <c r="L94" s="16">
        <f>SUM(FO!L94,PO!L94,CO!L94,FE!L94,PE!L94)</f>
        <v>0</v>
      </c>
      <c r="M94" s="16">
        <f>SUM(FO!M94,PO!M94,CO!M94,FE!M94,PE!M94)</f>
        <v>0</v>
      </c>
      <c r="N94" s="16">
        <f t="shared" si="49"/>
        <v>0</v>
      </c>
      <c r="O94" s="28">
        <f t="shared" si="50"/>
        <v>0</v>
      </c>
      <c r="P94" s="16"/>
      <c r="Q94" s="16"/>
      <c r="R94" s="16"/>
      <c r="S94" s="16"/>
      <c r="T94" s="16"/>
      <c r="U94" s="16">
        <f>SUM(FO!U94,PO!U94,CO!U94,FE!U94,PE!U94)</f>
        <v>0</v>
      </c>
      <c r="V94" s="16">
        <f>SUM(FO!V94,PO!V94,CO!V94,FE!V94,PE!V94)</f>
        <v>0</v>
      </c>
      <c r="W94" s="16">
        <f>SUM(FO!W94,PO!W94,CO!W94,FE!W94,PE!W94)</f>
        <v>0</v>
      </c>
      <c r="X94" s="16">
        <f>SUM(FO!X94,PO!X94,CO!X94,FE!X94,PE!X94)</f>
        <v>0</v>
      </c>
      <c r="Y94" s="16">
        <f>SUM(FO!Y94,PO!Y94,CO!Y94,FE!Y94,PE!Y94)</f>
        <v>0</v>
      </c>
      <c r="Z94" s="16">
        <f>SUM(FO!Z94,PO!Z94,CO!Z94,FE!Z94,PE!Z94)</f>
        <v>0</v>
      </c>
      <c r="AA94" s="16">
        <f>SUM(FO!AA94,PO!AA94,CO!AA94,FE!AA94,PE!AA94)</f>
        <v>0</v>
      </c>
      <c r="AB94" s="16">
        <f>SUM(FO!AB94,PO!AB94,CO!AB94,FE!AB94,PE!AB94)</f>
        <v>0</v>
      </c>
      <c r="AC94" s="16">
        <f>SUM(FO!AC94,PO!AC94,CO!AC94,FE!AC94,PE!AC94)</f>
        <v>0</v>
      </c>
      <c r="AD94" s="16">
        <f>SUM(FO!AD94,PO!AD94,CO!AD94,FE!AD94,PE!AD94)</f>
        <v>0</v>
      </c>
      <c r="AE94" s="16">
        <f>SUM(FO!AE94,PO!AE94,CO!AE94,FE!AE94,PE!AE94)</f>
        <v>0</v>
      </c>
      <c r="AF94" s="16">
        <f>SUM(FO!AF94,PO!AF94,CO!AF94,FE!AF94,PE!AF94)</f>
        <v>0</v>
      </c>
      <c r="AG94" s="16">
        <f t="shared" si="51"/>
        <v>0</v>
      </c>
      <c r="AH94" s="28">
        <f t="shared" si="52"/>
        <v>0</v>
      </c>
      <c r="AI94" s="13"/>
      <c r="AJ94" s="16">
        <f t="shared" si="53"/>
        <v>0</v>
      </c>
      <c r="AK94" s="13"/>
    </row>
    <row r="95" spans="1:37" ht="13.5" customHeight="1" x14ac:dyDescent="0.2">
      <c r="A95" s="27" t="s">
        <v>1279</v>
      </c>
      <c r="B95" s="16">
        <f>SUM(FO!B95,PO!B95,CO!B95,FE!B95,PE!B95)</f>
        <v>5265.28</v>
      </c>
      <c r="C95" s="16">
        <f>SUM(FO!C95,PO!C95,CO!C95,FE!C95,PE!C95)</f>
        <v>2452.1799999999998</v>
      </c>
      <c r="D95" s="16">
        <f>SUM(FO!D95,PO!D95,CO!D95,FE!D95,PE!D95)</f>
        <v>4962.84</v>
      </c>
      <c r="E95" s="16">
        <f>SUM(FO!E95,PO!E95,CO!E95,FE!E95,PE!E95)</f>
        <v>6484.8499999999995</v>
      </c>
      <c r="F95" s="16">
        <f>SUM(FO!F95,PO!F95,CO!F95,FE!F95,PE!F95)</f>
        <v>2744.63</v>
      </c>
      <c r="G95" s="16">
        <f>SUM(FO!G95,PO!G95,CO!G95,FE!G95,PE!G95)</f>
        <v>-14.290000000000191</v>
      </c>
      <c r="H95" s="16">
        <f>SUM(FO!H95,PO!H95,CO!H95,FE!H95,PE!H95)</f>
        <v>3654.69</v>
      </c>
      <c r="I95" s="16">
        <f>SUM(FO!I95,PO!I95,CO!I95,FE!I95,PE!I95)</f>
        <v>2514.69</v>
      </c>
      <c r="J95" s="16">
        <f>SUM(FO!J95,PO!J95,CO!J95,FE!J95,PE!J95)</f>
        <v>7450</v>
      </c>
      <c r="K95" s="16">
        <f>SUM(FO!K95,PO!K95,CO!K95,FE!K95,PE!K95)</f>
        <v>7450</v>
      </c>
      <c r="L95" s="16">
        <f>SUM(FO!L95,PO!L95,CO!L95,FE!L95,PE!L95)</f>
        <v>7450</v>
      </c>
      <c r="M95" s="16">
        <f>SUM(FO!M95,PO!M95,CO!M95,FE!M95,PE!M95)</f>
        <v>7450</v>
      </c>
      <c r="N95" s="16">
        <f t="shared" si="49"/>
        <v>57864.869999999995</v>
      </c>
      <c r="O95" s="28">
        <f t="shared" si="50"/>
        <v>7.7943616946560944E-3</v>
      </c>
      <c r="P95" s="16"/>
      <c r="Q95" s="16"/>
      <c r="R95" s="16"/>
      <c r="S95" s="16"/>
      <c r="T95" s="16"/>
      <c r="U95" s="16">
        <f>SUM(FO!U95,PO!U95,CO!U95,FE!U95,PE!U95)</f>
        <v>4866.6666666666661</v>
      </c>
      <c r="V95" s="16">
        <f>SUM(FO!V95,PO!V95,CO!V95,FE!V95,PE!V95)</f>
        <v>4866.6666666666661</v>
      </c>
      <c r="W95" s="16">
        <f>SUM(FO!W95,PO!W95,CO!W95,FE!W95,PE!W95)</f>
        <v>4866.6666666666661</v>
      </c>
      <c r="X95" s="16">
        <f>SUM(FO!X95,PO!X95,CO!X95,FE!X95,PE!X95)</f>
        <v>4866.6666666666661</v>
      </c>
      <c r="Y95" s="16">
        <f>SUM(FO!Y95,PO!Y95,CO!Y95,FE!Y95,PE!Y95)</f>
        <v>5110</v>
      </c>
      <c r="Z95" s="16">
        <f>SUM(FO!Z95,PO!Z95,CO!Z95,FE!Z95,PE!Z95)</f>
        <v>5353.3333333333339</v>
      </c>
      <c r="AA95" s="16">
        <f>SUM(FO!AA95,PO!AA95,CO!AA95,FE!AA95,PE!AA95)</f>
        <v>5596.6666666666661</v>
      </c>
      <c r="AB95" s="16">
        <f>SUM(FO!AB95,PO!AB95,CO!AB95,FE!AB95,PE!AB95)</f>
        <v>5840</v>
      </c>
      <c r="AC95" s="16">
        <f>SUM(FO!AC95,PO!AC95,CO!AC95,FE!AC95,PE!AC95)</f>
        <v>6083.333333333333</v>
      </c>
      <c r="AD95" s="16">
        <f>SUM(FO!AD95,PO!AD95,CO!AD95,FE!AD95,PE!AD95)</f>
        <v>6326.6666666666661</v>
      </c>
      <c r="AE95" s="16">
        <f>SUM(FO!AE95,PO!AE95,CO!AE95,FE!AE95,PE!AE95)</f>
        <v>6570</v>
      </c>
      <c r="AF95" s="16">
        <f>SUM(FO!AF95,PO!AF95,CO!AF95,FE!AF95,PE!AF95)</f>
        <v>5733.333333333333</v>
      </c>
      <c r="AG95" s="16">
        <f t="shared" si="51"/>
        <v>66080</v>
      </c>
      <c r="AH95" s="28">
        <f t="shared" si="52"/>
        <v>4.2457918887378928E-3</v>
      </c>
      <c r="AI95" s="13"/>
      <c r="AJ95" s="16">
        <f t="shared" si="53"/>
        <v>-8215.1300000000047</v>
      </c>
      <c r="AK95" s="13"/>
    </row>
    <row r="96" spans="1:37" ht="13.5" customHeight="1" x14ac:dyDescent="0.2">
      <c r="A96" s="27" t="s">
        <v>1280</v>
      </c>
      <c r="B96" s="16">
        <f>SUM(FO!B96,PO!B96,CO!B96,FE!B96,PE!B96)</f>
        <v>4965.6899999999996</v>
      </c>
      <c r="C96" s="16">
        <f>SUM(FO!C96,PO!C96,CO!C96,FE!C96,PE!C96)</f>
        <v>15.09</v>
      </c>
      <c r="D96" s="16">
        <f>SUM(FO!D96,PO!D96,CO!D96,FE!D96,PE!D96)</f>
        <v>765.15</v>
      </c>
      <c r="E96" s="16">
        <f>SUM(FO!E96,PO!E96,CO!E96,FE!E96,PE!E96)</f>
        <v>9652.7100000000009</v>
      </c>
      <c r="F96" s="16">
        <f>SUM(FO!F96,PO!F96,CO!F96,FE!F96,PE!F96)</f>
        <v>1174.75</v>
      </c>
      <c r="G96" s="16">
        <f>SUM(FO!G96,PO!G96,CO!G96,FE!G96,PE!G96)</f>
        <v>4659.04</v>
      </c>
      <c r="H96" s="16">
        <f>SUM(FO!H96,PO!H96,CO!H96,FE!H96,PE!H96)</f>
        <v>561.23</v>
      </c>
      <c r="I96" s="16">
        <f>SUM(FO!I96,PO!I96,CO!I96,FE!I96,PE!I96)</f>
        <v>273.43</v>
      </c>
      <c r="J96" s="16">
        <f>SUM(FO!J96,PO!J96,CO!J96,FE!J96,PE!J96)</f>
        <v>600</v>
      </c>
      <c r="K96" s="16">
        <f>SUM(FO!K96,PO!K96,CO!K96,FE!K96,PE!K96)</f>
        <v>600</v>
      </c>
      <c r="L96" s="16">
        <f>SUM(FO!L96,PO!L96,CO!L96,FE!L96,PE!L96)</f>
        <v>600</v>
      </c>
      <c r="M96" s="16">
        <f>SUM(FO!M96,PO!M96,CO!M96,FE!M96,PE!M96)</f>
        <v>600</v>
      </c>
      <c r="N96" s="16">
        <f t="shared" si="49"/>
        <v>24467.09</v>
      </c>
      <c r="O96" s="28">
        <f t="shared" si="50"/>
        <v>3.2957016766079869E-3</v>
      </c>
      <c r="P96" s="16"/>
      <c r="Q96" s="16"/>
      <c r="R96" s="16"/>
      <c r="S96" s="16"/>
      <c r="T96" s="16"/>
      <c r="U96" s="16">
        <f>SUM(FO!U96,PO!U96,CO!U96,FE!U96,PE!U96)</f>
        <v>500</v>
      </c>
      <c r="V96" s="16">
        <f>SUM(FO!V96,PO!V96,CO!V96,FE!V96,PE!V96)</f>
        <v>500</v>
      </c>
      <c r="W96" s="16">
        <f>SUM(FO!W96,PO!W96,CO!W96,FE!W96,PE!W96)</f>
        <v>500</v>
      </c>
      <c r="X96" s="16">
        <f>SUM(FO!X96,PO!X96,CO!X96,FE!X96,PE!X96)</f>
        <v>500</v>
      </c>
      <c r="Y96" s="16">
        <f>SUM(FO!Y96,PO!Y96,CO!Y96,FE!Y96,PE!Y96)</f>
        <v>500</v>
      </c>
      <c r="Z96" s="16">
        <f>SUM(FO!Z96,PO!Z96,CO!Z96,FE!Z96,PE!Z96)</f>
        <v>500</v>
      </c>
      <c r="AA96" s="16">
        <f>SUM(FO!AA96,PO!AA96,CO!AA96,FE!AA96,PE!AA96)</f>
        <v>500</v>
      </c>
      <c r="AB96" s="16">
        <f>SUM(FO!AB96,PO!AB96,CO!AB96,FE!AB96,PE!AB96)</f>
        <v>500</v>
      </c>
      <c r="AC96" s="16">
        <f>SUM(FO!AC96,PO!AC96,CO!AC96,FE!AC96,PE!AC96)</f>
        <v>500</v>
      </c>
      <c r="AD96" s="16">
        <f>SUM(FO!AD96,PO!AD96,CO!AD96,FE!AD96,PE!AD96)</f>
        <v>500</v>
      </c>
      <c r="AE96" s="16">
        <f>SUM(FO!AE96,PO!AE96,CO!AE96,FE!AE96,PE!AE96)</f>
        <v>500</v>
      </c>
      <c r="AF96" s="16">
        <f>SUM(FO!AF96,PO!AF96,CO!AF96,FE!AF96,PE!AF96)</f>
        <v>500</v>
      </c>
      <c r="AG96" s="16">
        <f t="shared" si="51"/>
        <v>6000</v>
      </c>
      <c r="AH96" s="28">
        <f t="shared" si="52"/>
        <v>3.8551379135029289E-4</v>
      </c>
      <c r="AI96" s="13"/>
      <c r="AJ96" s="16">
        <f t="shared" si="53"/>
        <v>18467.09</v>
      </c>
      <c r="AK96" s="13"/>
    </row>
    <row r="97" spans="1:37" ht="13.5" customHeight="1" x14ac:dyDescent="0.2">
      <c r="A97" s="27" t="s">
        <v>1281</v>
      </c>
      <c r="B97" s="16">
        <f>SUM(FO!B97,PO!B97,CO!B97,FE!B97,PE!B97)</f>
        <v>0</v>
      </c>
      <c r="C97" s="16">
        <f>SUM(FO!C97,PO!C97,CO!C97,FE!C97,PE!C97)</f>
        <v>0</v>
      </c>
      <c r="D97" s="16">
        <f>SUM(FO!D97,PO!D97,CO!D97,FE!D97,PE!D97)</f>
        <v>0</v>
      </c>
      <c r="E97" s="16">
        <f>SUM(FO!E97,PO!E97,CO!E97,FE!E97,PE!E97)</f>
        <v>0</v>
      </c>
      <c r="F97" s="16">
        <f>SUM(FO!F97,PO!F97,CO!F97,FE!F97,PE!F97)</f>
        <v>0</v>
      </c>
      <c r="G97" s="16">
        <f>SUM(FO!G97,PO!G97,CO!G97,FE!G97,PE!G97)</f>
        <v>0</v>
      </c>
      <c r="H97" s="16">
        <f>SUM(FO!H97,PO!H97,CO!H97,FE!H97,PE!H97)</f>
        <v>0</v>
      </c>
      <c r="I97" s="16">
        <f>SUM(FO!I97,PO!I97,CO!I97,FE!I97,PE!I97)</f>
        <v>0</v>
      </c>
      <c r="J97" s="16">
        <f>SUM(FO!J97,PO!J97,CO!J97,FE!J97,PE!J97)</f>
        <v>0</v>
      </c>
      <c r="K97" s="16">
        <f>SUM(FO!K97,PO!K97,CO!K97,FE!K97,PE!K97)</f>
        <v>0</v>
      </c>
      <c r="L97" s="16">
        <f>SUM(FO!L97,PO!L97,CO!L97,FE!L97,PE!L97)</f>
        <v>0</v>
      </c>
      <c r="M97" s="16">
        <f>SUM(FO!M97,PO!M97,CO!M97,FE!M97,PE!M97)</f>
        <v>0</v>
      </c>
      <c r="N97" s="16">
        <f t="shared" si="49"/>
        <v>0</v>
      </c>
      <c r="O97" s="28">
        <f t="shared" si="50"/>
        <v>0</v>
      </c>
      <c r="P97" s="16"/>
      <c r="Q97" s="16"/>
      <c r="R97" s="16"/>
      <c r="S97" s="16"/>
      <c r="T97" s="16"/>
      <c r="U97" s="16">
        <f>SUM(FO!U97,PO!U97,CO!U97,FE!U97,PE!U97)</f>
        <v>0</v>
      </c>
      <c r="V97" s="16">
        <f>SUM(FO!V97,PO!V97,CO!V97,FE!V97,PE!V97)</f>
        <v>0</v>
      </c>
      <c r="W97" s="16">
        <f>SUM(FO!W97,PO!W97,CO!W97,FE!W97,PE!W97)</f>
        <v>0</v>
      </c>
      <c r="X97" s="16">
        <f>SUM(FO!X97,PO!X97,CO!X97,FE!X97,PE!X97)</f>
        <v>0</v>
      </c>
      <c r="Y97" s="16">
        <f>SUM(FO!Y97,PO!Y97,CO!Y97,FE!Y97,PE!Y97)</f>
        <v>0</v>
      </c>
      <c r="Z97" s="16">
        <f>SUM(FO!Z97,PO!Z97,CO!Z97,FE!Z97,PE!Z97)</f>
        <v>0</v>
      </c>
      <c r="AA97" s="16">
        <f>SUM(FO!AA97,PO!AA97,CO!AA97,FE!AA97,PE!AA97)</f>
        <v>0</v>
      </c>
      <c r="AB97" s="16">
        <f>SUM(FO!AB97,PO!AB97,CO!AB97,FE!AB97,PE!AB97)</f>
        <v>0</v>
      </c>
      <c r="AC97" s="16">
        <f>SUM(FO!AC97,PO!AC97,CO!AC97,FE!AC97,PE!AC97)</f>
        <v>0</v>
      </c>
      <c r="AD97" s="16">
        <f>SUM(FO!AD97,PO!AD97,CO!AD97,FE!AD97,PE!AD97)</f>
        <v>0</v>
      </c>
      <c r="AE97" s="16">
        <f>SUM(FO!AE97,PO!AE97,CO!AE97,FE!AE97,PE!AE97)</f>
        <v>0</v>
      </c>
      <c r="AF97" s="16">
        <f>SUM(FO!AF97,PO!AF97,CO!AF97,FE!AF97,PE!AF97)</f>
        <v>0</v>
      </c>
      <c r="AG97" s="16">
        <f t="shared" si="51"/>
        <v>0</v>
      </c>
      <c r="AH97" s="28">
        <f t="shared" si="52"/>
        <v>0</v>
      </c>
      <c r="AI97" s="13"/>
      <c r="AJ97" s="16">
        <f t="shared" si="53"/>
        <v>0</v>
      </c>
      <c r="AK97" s="13"/>
    </row>
    <row r="98" spans="1:37" ht="13.5" customHeight="1" x14ac:dyDescent="0.2">
      <c r="A98" s="27" t="s">
        <v>1282</v>
      </c>
      <c r="B98" s="16">
        <f>SUM(FO!B98,PO!B98,CO!B98,FE!B98,PE!B98)</f>
        <v>0</v>
      </c>
      <c r="C98" s="16">
        <f>SUM(FO!C98,PO!C98,CO!C98,FE!C98,PE!C98)</f>
        <v>0</v>
      </c>
      <c r="D98" s="16">
        <f>SUM(FO!D98,PO!D98,CO!D98,FE!D98,PE!D98)</f>
        <v>0</v>
      </c>
      <c r="E98" s="16">
        <f>SUM(FO!E98,PO!E98,CO!E98,FE!E98,PE!E98)</f>
        <v>0</v>
      </c>
      <c r="F98" s="16">
        <f>SUM(FO!F98,PO!F98,CO!F98,FE!F98,PE!F98)</f>
        <v>0</v>
      </c>
      <c r="G98" s="16">
        <f>SUM(FO!G98,PO!G98,CO!G98,FE!G98,PE!G98)</f>
        <v>0</v>
      </c>
      <c r="H98" s="16">
        <f>SUM(FO!H98,PO!H98,CO!H98,FE!H98,PE!H98)</f>
        <v>0</v>
      </c>
      <c r="I98" s="16">
        <f>SUM(FO!I98,PO!I98,CO!I98,FE!I98,PE!I98)</f>
        <v>0</v>
      </c>
      <c r="J98" s="16">
        <f>SUM(FO!J98,PO!J98,CO!J98,FE!J98,PE!J98)</f>
        <v>630000</v>
      </c>
      <c r="K98" s="16">
        <f>SUM(FO!K98,PO!K98,CO!K98,FE!K98,PE!K98)</f>
        <v>2000</v>
      </c>
      <c r="L98" s="16">
        <f>SUM(FO!L98,PO!L98,CO!L98,FE!L98,PE!L98)</f>
        <v>2000</v>
      </c>
      <c r="M98" s="16">
        <f>SUM(FO!M98,PO!M98,CO!M98,FE!M98,PE!M98)</f>
        <v>2000</v>
      </c>
      <c r="N98" s="16">
        <f t="shared" si="49"/>
        <v>636000</v>
      </c>
      <c r="O98" s="28">
        <f t="shared" si="50"/>
        <v>8.5668801084341439E-2</v>
      </c>
      <c r="P98" s="16"/>
      <c r="Q98" s="16"/>
      <c r="R98" s="16"/>
      <c r="S98" s="16"/>
      <c r="T98" s="16"/>
      <c r="U98" s="16">
        <f>SUM(FO!U98,PO!U98,CO!U98,FE!U98,PE!U98)</f>
        <v>2000</v>
      </c>
      <c r="V98" s="16">
        <f>SUM(FO!V98,PO!V98,CO!V98,FE!V98,PE!V98)</f>
        <v>2000</v>
      </c>
      <c r="W98" s="16">
        <f>SUM(FO!W98,PO!W98,CO!W98,FE!W98,PE!W98)</f>
        <v>2000</v>
      </c>
      <c r="X98" s="16">
        <f>SUM(FO!X98,PO!X98,CO!X98,FE!X98,PE!X98)</f>
        <v>2000</v>
      </c>
      <c r="Y98" s="16">
        <f>SUM(FO!Y98,PO!Y98,CO!Y98,FE!Y98,PE!Y98)</f>
        <v>2000</v>
      </c>
      <c r="Z98" s="16">
        <f>SUM(FO!Z98,PO!Z98,CO!Z98,FE!Z98,PE!Z98)</f>
        <v>2000</v>
      </c>
      <c r="AA98" s="16">
        <f>SUM(FO!AA98,PO!AA98,CO!AA98,FE!AA98,PE!AA98)</f>
        <v>2000</v>
      </c>
      <c r="AB98" s="16">
        <f>SUM(FO!AB98,PO!AB98,CO!AB98,FE!AB98,PE!AB98)</f>
        <v>2000</v>
      </c>
      <c r="AC98" s="16">
        <f>SUM(FO!AC98,PO!AC98,CO!AC98,FE!AC98,PE!AC98)</f>
        <v>2000</v>
      </c>
      <c r="AD98" s="16">
        <f>SUM(FO!AD98,PO!AD98,CO!AD98,FE!AD98,PE!AD98)</f>
        <v>2000</v>
      </c>
      <c r="AE98" s="16">
        <f>SUM(FO!AE98,PO!AE98,CO!AE98,FE!AE98,PE!AE98)</f>
        <v>2000</v>
      </c>
      <c r="AF98" s="16">
        <f>SUM(FO!AF98,PO!AF98,CO!AF98,FE!AF98,PE!AF98)</f>
        <v>2000</v>
      </c>
      <c r="AG98" s="16">
        <f t="shared" si="51"/>
        <v>24000</v>
      </c>
      <c r="AH98" s="28">
        <f t="shared" si="52"/>
        <v>1.5420551654011716E-3</v>
      </c>
      <c r="AI98" s="13"/>
      <c r="AJ98" s="16">
        <f t="shared" si="53"/>
        <v>612000</v>
      </c>
      <c r="AK98" s="13"/>
    </row>
    <row r="99" spans="1:37" ht="13.5" customHeight="1" x14ac:dyDescent="0.2">
      <c r="A99" s="27" t="s">
        <v>1283</v>
      </c>
      <c r="B99" s="16">
        <f>SUM(FO!B99,PO!B99,CO!B99,FE!B99,PE!B99)</f>
        <v>5040.75</v>
      </c>
      <c r="C99" s="16">
        <f>SUM(FO!C99,PO!C99,CO!C99,FE!C99,PE!C99)</f>
        <v>826.9</v>
      </c>
      <c r="D99" s="16">
        <f>SUM(FO!D99,PO!D99,CO!D99,FE!D99,PE!D99)</f>
        <v>303.94</v>
      </c>
      <c r="E99" s="16">
        <f>SUM(FO!E99,PO!E99,CO!E99,FE!E99,PE!E99)</f>
        <v>557.39</v>
      </c>
      <c r="F99" s="16">
        <f>SUM(FO!F99,PO!F99,CO!F99,FE!F99,PE!F99)</f>
        <v>597.79999999999995</v>
      </c>
      <c r="G99" s="16">
        <f>SUM(FO!G99,PO!G99,CO!G99,FE!G99,PE!G99)</f>
        <v>497.39</v>
      </c>
      <c r="H99" s="16">
        <f>SUM(FO!H99,PO!H99,CO!H99,FE!H99,PE!H99)</f>
        <v>573.49</v>
      </c>
      <c r="I99" s="16">
        <f>SUM(FO!I99,PO!I99,CO!I99,FE!I99,PE!I99)</f>
        <v>512.64</v>
      </c>
      <c r="J99" s="16">
        <f>SUM(FO!J99,PO!J99,CO!J99,FE!J99,PE!J99)</f>
        <v>2210</v>
      </c>
      <c r="K99" s="16">
        <f>SUM(FO!K99,PO!K99,CO!K99,FE!K99,PE!K99)</f>
        <v>2210</v>
      </c>
      <c r="L99" s="16">
        <f>SUM(FO!L99,PO!L99,CO!L99,FE!L99,PE!L99)</f>
        <v>2210</v>
      </c>
      <c r="M99" s="16">
        <f>SUM(FO!M99,PO!M99,CO!M99,FE!M99,PE!M99)</f>
        <v>2210</v>
      </c>
      <c r="N99" s="16">
        <f t="shared" si="49"/>
        <v>17750.3</v>
      </c>
      <c r="O99" s="28">
        <f t="shared" si="50"/>
        <v>2.3909542765524934E-3</v>
      </c>
      <c r="P99" s="16"/>
      <c r="Q99" s="16"/>
      <c r="R99" s="16"/>
      <c r="S99" s="16"/>
      <c r="T99" s="16"/>
      <c r="U99" s="16">
        <f>SUM(FO!U99,PO!U99,CO!U99,FE!U99,PE!U99)</f>
        <v>2116.666666666667</v>
      </c>
      <c r="V99" s="16">
        <f>SUM(FO!V99,PO!V99,CO!V99,FE!V99,PE!V99)</f>
        <v>2116.666666666667</v>
      </c>
      <c r="W99" s="16">
        <f>SUM(FO!W99,PO!W99,CO!W99,FE!W99,PE!W99)</f>
        <v>2116.666666666667</v>
      </c>
      <c r="X99" s="16">
        <f>SUM(FO!X99,PO!X99,CO!X99,FE!X99,PE!X99)</f>
        <v>2116.666666666667</v>
      </c>
      <c r="Y99" s="16">
        <f>SUM(FO!Y99,PO!Y99,CO!Y99,FE!Y99,PE!Y99)</f>
        <v>2116.666666666667</v>
      </c>
      <c r="Z99" s="16">
        <f>SUM(FO!Z99,PO!Z99,CO!Z99,FE!Z99,PE!Z99)</f>
        <v>2116.666666666667</v>
      </c>
      <c r="AA99" s="16">
        <f>SUM(FO!AA99,PO!AA99,CO!AA99,FE!AA99,PE!AA99)</f>
        <v>2116.666666666667</v>
      </c>
      <c r="AB99" s="16">
        <f>SUM(FO!AB99,PO!AB99,CO!AB99,FE!AB99,PE!AB99)</f>
        <v>2116.666666666667</v>
      </c>
      <c r="AC99" s="16">
        <f>SUM(FO!AC99,PO!AC99,CO!AC99,FE!AC99,PE!AC99)</f>
        <v>2116.666666666667</v>
      </c>
      <c r="AD99" s="16">
        <f>SUM(FO!AD99,PO!AD99,CO!AD99,FE!AD99,PE!AD99)</f>
        <v>2116.666666666667</v>
      </c>
      <c r="AE99" s="16">
        <f>SUM(FO!AE99,PO!AE99,CO!AE99,FE!AE99,PE!AE99)</f>
        <v>2116.666666666667</v>
      </c>
      <c r="AF99" s="16">
        <f>SUM(FO!AF99,PO!AF99,CO!AF99,FE!AF99,PE!AF99)</f>
        <v>2116.666666666667</v>
      </c>
      <c r="AG99" s="16">
        <f t="shared" si="51"/>
        <v>25400.000000000011</v>
      </c>
      <c r="AH99" s="28">
        <f t="shared" si="52"/>
        <v>1.6320083833829073E-3</v>
      </c>
      <c r="AI99" s="13"/>
      <c r="AJ99" s="16">
        <f t="shared" si="53"/>
        <v>-7649.7000000000116</v>
      </c>
      <c r="AK99" s="13"/>
    </row>
    <row r="100" spans="1:37" ht="13.5" customHeight="1" x14ac:dyDescent="0.2">
      <c r="A100" s="27" t="s">
        <v>1284</v>
      </c>
      <c r="B100" s="16">
        <f>SUM(FO!B100,PO!B100,CO!B100,FE!B100,PE!B100)</f>
        <v>0</v>
      </c>
      <c r="C100" s="16">
        <f>SUM(FO!C100,PO!C100,CO!C100,FE!C100,PE!C100)</f>
        <v>0</v>
      </c>
      <c r="D100" s="16">
        <f>SUM(FO!D100,PO!D100,CO!D100,FE!D100,PE!D100)</f>
        <v>930</v>
      </c>
      <c r="E100" s="16">
        <f>SUM(FO!E100,PO!E100,CO!E100,FE!E100,PE!E100)</f>
        <v>450</v>
      </c>
      <c r="F100" s="16">
        <f>SUM(FO!F100,PO!F100,CO!F100,FE!F100,PE!F100)</f>
        <v>450</v>
      </c>
      <c r="G100" s="16">
        <f>SUM(FO!G100,PO!G100,CO!G100,FE!G100,PE!G100)</f>
        <v>450</v>
      </c>
      <c r="H100" s="16">
        <f>SUM(FO!H100,PO!H100,CO!H100,FE!H100,PE!H100)</f>
        <v>450</v>
      </c>
      <c r="I100" s="16">
        <f>SUM(FO!I100,PO!I100,CO!I100,FE!I100,PE!I100)</f>
        <v>450</v>
      </c>
      <c r="J100" s="16">
        <f>SUM(FO!J100,PO!J100,CO!J100,FE!J100,PE!J100)</f>
        <v>450</v>
      </c>
      <c r="K100" s="16">
        <f>SUM(FO!K100,PO!K100,CO!K100,FE!K100,PE!K100)</f>
        <v>450</v>
      </c>
      <c r="L100" s="16">
        <f>SUM(FO!L100,PO!L100,CO!L100,FE!L100,PE!L100)</f>
        <v>450</v>
      </c>
      <c r="M100" s="16">
        <f>SUM(FO!M100,PO!M100,CO!M100,FE!M100,PE!M100)</f>
        <v>450</v>
      </c>
      <c r="N100" s="16">
        <f t="shared" si="49"/>
        <v>4980</v>
      </c>
      <c r="O100" s="28">
        <f t="shared" si="50"/>
        <v>6.7080287641512631E-4</v>
      </c>
      <c r="P100" s="16"/>
      <c r="Q100" s="16"/>
      <c r="R100" s="16"/>
      <c r="S100" s="16"/>
      <c r="T100" s="16"/>
      <c r="U100" s="16">
        <f>SUM(FO!U100,PO!U100,CO!U100,FE!U100,PE!U100)</f>
        <v>0</v>
      </c>
      <c r="V100" s="16">
        <f>SUM(FO!V100,PO!V100,CO!V100,FE!V100,PE!V100)</f>
        <v>0</v>
      </c>
      <c r="W100" s="16">
        <f>SUM(FO!W100,PO!W100,CO!W100,FE!W100,PE!W100)</f>
        <v>0</v>
      </c>
      <c r="X100" s="16">
        <f>SUM(FO!X100,PO!X100,CO!X100,FE!X100,PE!X100)</f>
        <v>0</v>
      </c>
      <c r="Y100" s="16">
        <f>SUM(FO!Y100,PO!Y100,CO!Y100,FE!Y100,PE!Y100)</f>
        <v>0</v>
      </c>
      <c r="Z100" s="16">
        <f>SUM(FO!Z100,PO!Z100,CO!Z100,FE!Z100,PE!Z100)</f>
        <v>0</v>
      </c>
      <c r="AA100" s="16">
        <f>SUM(FO!AA100,PO!AA100,CO!AA100,FE!AA100,PE!AA100)</f>
        <v>0</v>
      </c>
      <c r="AB100" s="16">
        <f>SUM(FO!AB100,PO!AB100,CO!AB100,FE!AB100,PE!AB100)</f>
        <v>0</v>
      </c>
      <c r="AC100" s="16">
        <f>SUM(FO!AC100,PO!AC100,CO!AC100,FE!AC100,PE!AC100)</f>
        <v>0</v>
      </c>
      <c r="AD100" s="16">
        <f>SUM(FO!AD100,PO!AD100,CO!AD100,FE!AD100,PE!AD100)</f>
        <v>0</v>
      </c>
      <c r="AE100" s="16">
        <f>SUM(FO!AE100,PO!AE100,CO!AE100,FE!AE100,PE!AE100)</f>
        <v>0</v>
      </c>
      <c r="AF100" s="16">
        <f>SUM(FO!AF100,PO!AF100,CO!AF100,FE!AF100,PE!AF100)</f>
        <v>0</v>
      </c>
      <c r="AG100" s="16">
        <f t="shared" si="51"/>
        <v>0</v>
      </c>
      <c r="AH100" s="28">
        <f t="shared" si="52"/>
        <v>0</v>
      </c>
      <c r="AI100" s="13"/>
      <c r="AJ100" s="16">
        <f t="shared" si="53"/>
        <v>4980</v>
      </c>
      <c r="AK100" s="13"/>
    </row>
    <row r="101" spans="1:37" ht="13.5" customHeight="1" x14ac:dyDescent="0.2">
      <c r="A101" s="27" t="s">
        <v>1285</v>
      </c>
      <c r="B101" s="16">
        <f>SUM(FO!B101,PO!B101,CO!B101,FE!B101,PE!B101)</f>
        <v>2546.6999999999998</v>
      </c>
      <c r="C101" s="16">
        <f>SUM(FO!C101,PO!C101,CO!C101,FE!C101,PE!C101)</f>
        <v>1667.4</v>
      </c>
      <c r="D101" s="16">
        <f>SUM(FO!D101,PO!D101,CO!D101,FE!D101,PE!D101)</f>
        <v>2572.8599999999997</v>
      </c>
      <c r="E101" s="16">
        <f>SUM(FO!E101,PO!E101,CO!E101,FE!E101,PE!E101)</f>
        <v>2170.39</v>
      </c>
      <c r="F101" s="16">
        <f>SUM(FO!F101,PO!F101,CO!F101,FE!F101,PE!F101)</f>
        <v>2114.52</v>
      </c>
      <c r="G101" s="16">
        <f>SUM(FO!G101,PO!G101,CO!G101,FE!G101,PE!G101)</f>
        <v>2730.36</v>
      </c>
      <c r="H101" s="16">
        <f>SUM(FO!H101,PO!H101,CO!H101,FE!H101,PE!H101)</f>
        <v>2114.5100000000002</v>
      </c>
      <c r="I101" s="16">
        <f>SUM(FO!I101,PO!I101,CO!I101,FE!I101,PE!I101)</f>
        <v>0</v>
      </c>
      <c r="J101" s="16">
        <f>SUM(FO!J101,PO!J101,CO!J101,FE!J101,PE!J101)</f>
        <v>2200</v>
      </c>
      <c r="K101" s="16">
        <f>SUM(FO!K101,PO!K101,CO!K101,FE!K101,PE!K101)</f>
        <v>2200</v>
      </c>
      <c r="L101" s="16">
        <f>SUM(FO!L101,PO!L101,CO!L101,FE!L101,PE!L101)</f>
        <v>2200</v>
      </c>
      <c r="M101" s="16">
        <f>SUM(FO!M101,PO!M101,CO!M101,FE!M101,PE!M101)</f>
        <v>2200</v>
      </c>
      <c r="N101" s="16">
        <f t="shared" si="49"/>
        <v>24716.74</v>
      </c>
      <c r="O101" s="28">
        <f t="shared" si="50"/>
        <v>3.3293293750210466E-3</v>
      </c>
      <c r="P101" s="16"/>
      <c r="Q101" s="16"/>
      <c r="R101" s="16"/>
      <c r="S101" s="16"/>
      <c r="T101" s="16"/>
      <c r="U101" s="16">
        <f>SUM(FO!U101,PO!U101,CO!U101,FE!U101,PE!U101)</f>
        <v>4166.666666666667</v>
      </c>
      <c r="V101" s="16">
        <f>SUM(FO!V101,PO!V101,CO!V101,FE!V101,PE!V101)</f>
        <v>4166.666666666667</v>
      </c>
      <c r="W101" s="16">
        <f>SUM(FO!W101,PO!W101,CO!W101,FE!W101,PE!W101)</f>
        <v>4166.666666666667</v>
      </c>
      <c r="X101" s="16">
        <f>SUM(FO!X101,PO!X101,CO!X101,FE!X101,PE!X101)</f>
        <v>4166.666666666667</v>
      </c>
      <c r="Y101" s="16">
        <f>SUM(FO!Y101,PO!Y101,CO!Y101,FE!Y101,PE!Y101)</f>
        <v>4166.666666666667</v>
      </c>
      <c r="Z101" s="16">
        <f>SUM(FO!Z101,PO!Z101,CO!Z101,FE!Z101,PE!Z101)</f>
        <v>4166.666666666667</v>
      </c>
      <c r="AA101" s="16">
        <f>SUM(FO!AA101,PO!AA101,CO!AA101,FE!AA101,PE!AA101)</f>
        <v>4166.666666666667</v>
      </c>
      <c r="AB101" s="16">
        <f>SUM(FO!AB101,PO!AB101,CO!AB101,FE!AB101,PE!AB101)</f>
        <v>4166.666666666667</v>
      </c>
      <c r="AC101" s="16">
        <f>SUM(FO!AC101,PO!AC101,CO!AC101,FE!AC101,PE!AC101)</f>
        <v>4166.666666666667</v>
      </c>
      <c r="AD101" s="16">
        <f>SUM(FO!AD101,PO!AD101,CO!AD101,FE!AD101,PE!AD101)</f>
        <v>4166.666666666667</v>
      </c>
      <c r="AE101" s="16">
        <f>SUM(FO!AE101,PO!AE101,CO!AE101,FE!AE101,PE!AE101)</f>
        <v>4166.666666666667</v>
      </c>
      <c r="AF101" s="16">
        <f>SUM(FO!AF101,PO!AF101,CO!AF101,FE!AF101,PE!AF101)</f>
        <v>4166.666666666667</v>
      </c>
      <c r="AG101" s="16">
        <f t="shared" si="51"/>
        <v>49999.999999999993</v>
      </c>
      <c r="AH101" s="28">
        <f t="shared" si="52"/>
        <v>3.2126149279191069E-3</v>
      </c>
      <c r="AI101" s="13"/>
      <c r="AJ101" s="16">
        <f t="shared" si="53"/>
        <v>-25283.259999999991</v>
      </c>
      <c r="AK101" s="13"/>
    </row>
    <row r="102" spans="1:37" ht="13.5" customHeight="1" x14ac:dyDescent="0.2">
      <c r="A102" s="27" t="s">
        <v>1286</v>
      </c>
      <c r="B102" s="16">
        <f>SUM(FO!B102,PO!B102,CO!B102,FE!B102,PE!B102)</f>
        <v>0</v>
      </c>
      <c r="C102" s="16">
        <f>SUM(FO!C102,PO!C102,CO!C102,FE!C102,PE!C102)</f>
        <v>270.15999999999997</v>
      </c>
      <c r="D102" s="16">
        <f>SUM(FO!D102,PO!D102,CO!D102,FE!D102,PE!D102)</f>
        <v>0</v>
      </c>
      <c r="E102" s="16">
        <f>SUM(FO!E102,PO!E102,CO!E102,FE!E102,PE!E102)</f>
        <v>36.200000000000003</v>
      </c>
      <c r="F102" s="16">
        <f>SUM(FO!F102,PO!F102,CO!F102,FE!F102,PE!F102)</f>
        <v>21.59</v>
      </c>
      <c r="G102" s="16">
        <f>SUM(FO!G102,PO!G102,CO!G102,FE!G102,PE!G102)</f>
        <v>10.06</v>
      </c>
      <c r="H102" s="16">
        <f>SUM(FO!H102,PO!H102,CO!H102,FE!H102,PE!H102)</f>
        <v>0</v>
      </c>
      <c r="I102" s="16">
        <f>SUM(FO!I102,PO!I102,CO!I102,FE!I102,PE!I102)</f>
        <v>238.27</v>
      </c>
      <c r="J102" s="16">
        <f>SUM(FO!J102,PO!J102,CO!J102,FE!J102,PE!J102)</f>
        <v>50</v>
      </c>
      <c r="K102" s="16">
        <f>SUM(FO!K102,PO!K102,CO!K102,FE!K102,PE!K102)</f>
        <v>50</v>
      </c>
      <c r="L102" s="16">
        <f>SUM(FO!L102,PO!L102,CO!L102,FE!L102,PE!L102)</f>
        <v>50</v>
      </c>
      <c r="M102" s="16">
        <f>SUM(FO!M102,PO!M102,CO!M102,FE!M102,PE!M102)</f>
        <v>50</v>
      </c>
      <c r="N102" s="16">
        <f t="shared" si="49"/>
        <v>776.28</v>
      </c>
      <c r="O102" s="28">
        <f t="shared" si="50"/>
        <v>1.0456442909709524E-4</v>
      </c>
      <c r="P102" s="16"/>
      <c r="Q102" s="16"/>
      <c r="R102" s="16"/>
      <c r="S102" s="16"/>
      <c r="T102" s="16"/>
      <c r="U102" s="16">
        <f>SUM(FO!U102,PO!U102,CO!U102,FE!U102,PE!U102)</f>
        <v>0</v>
      </c>
      <c r="V102" s="16">
        <f>SUM(FO!V102,PO!V102,CO!V102,FE!V102,PE!V102)</f>
        <v>0</v>
      </c>
      <c r="W102" s="16">
        <f>SUM(FO!W102,PO!W102,CO!W102,FE!W102,PE!W102)</f>
        <v>0</v>
      </c>
      <c r="X102" s="16">
        <f>SUM(FO!X102,PO!X102,CO!X102,FE!X102,PE!X102)</f>
        <v>0</v>
      </c>
      <c r="Y102" s="16">
        <f>SUM(FO!Y102,PO!Y102,CO!Y102,FE!Y102,PE!Y102)</f>
        <v>0</v>
      </c>
      <c r="Z102" s="16">
        <f>SUM(FO!Z102,PO!Z102,CO!Z102,FE!Z102,PE!Z102)</f>
        <v>0</v>
      </c>
      <c r="AA102" s="16">
        <f>SUM(FO!AA102,PO!AA102,CO!AA102,FE!AA102,PE!AA102)</f>
        <v>0</v>
      </c>
      <c r="AB102" s="16">
        <f>SUM(FO!AB102,PO!AB102,CO!AB102,FE!AB102,PE!AB102)</f>
        <v>0</v>
      </c>
      <c r="AC102" s="16">
        <f>SUM(FO!AC102,PO!AC102,CO!AC102,FE!AC102,PE!AC102)</f>
        <v>0</v>
      </c>
      <c r="AD102" s="16">
        <f>SUM(FO!AD102,PO!AD102,CO!AD102,FE!AD102,PE!AD102)</f>
        <v>0</v>
      </c>
      <c r="AE102" s="16">
        <f>SUM(FO!AE102,PO!AE102,CO!AE102,FE!AE102,PE!AE102)</f>
        <v>0</v>
      </c>
      <c r="AF102" s="16">
        <f>SUM(FO!AF102,PO!AF102,CO!AF102,FE!AF102,PE!AF102)</f>
        <v>0</v>
      </c>
      <c r="AG102" s="16">
        <f t="shared" si="51"/>
        <v>0</v>
      </c>
      <c r="AH102" s="28">
        <f t="shared" si="52"/>
        <v>0</v>
      </c>
      <c r="AI102" s="13"/>
      <c r="AJ102" s="16">
        <f t="shared" si="53"/>
        <v>776.28</v>
      </c>
      <c r="AK102" s="13"/>
    </row>
    <row r="103" spans="1:37" ht="13.5" customHeight="1" x14ac:dyDescent="0.2">
      <c r="A103" s="27" t="s">
        <v>1287</v>
      </c>
      <c r="B103" s="16">
        <f>SUM(FO!B103,PO!B103,CO!B103,FE!B103,PE!B103)</f>
        <v>0</v>
      </c>
      <c r="C103" s="16">
        <f>SUM(FO!C103,PO!C103,CO!C103,FE!C103,PE!C103)</f>
        <v>0</v>
      </c>
      <c r="D103" s="16">
        <f>SUM(FO!D103,PO!D103,CO!D103,FE!D103,PE!D103)</f>
        <v>0</v>
      </c>
      <c r="E103" s="16">
        <f>SUM(FO!E103,PO!E103,CO!E103,FE!E103,PE!E103)</f>
        <v>0</v>
      </c>
      <c r="F103" s="16">
        <f>SUM(FO!F103,PO!F103,CO!F103,FE!F103,PE!F103)</f>
        <v>0</v>
      </c>
      <c r="G103" s="16">
        <f>SUM(FO!G103,PO!G103,CO!G103,FE!G103,PE!G103)</f>
        <v>0</v>
      </c>
      <c r="H103" s="16">
        <f>SUM(FO!H103,PO!H103,CO!H103,FE!H103,PE!H103)</f>
        <v>0</v>
      </c>
      <c r="I103" s="16">
        <f>SUM(FO!I103,PO!I103,CO!I103,FE!I103,PE!I103)</f>
        <v>0</v>
      </c>
      <c r="J103" s="16">
        <f>SUM(FO!J103,PO!J103,CO!J103,FE!J103,PE!J103)</f>
        <v>0</v>
      </c>
      <c r="K103" s="16">
        <f>SUM(FO!K103,PO!K103,CO!K103,FE!K103,PE!K103)</f>
        <v>0</v>
      </c>
      <c r="L103" s="16">
        <f>SUM(FO!L103,PO!L103,CO!L103,FE!L103,PE!L103)</f>
        <v>0</v>
      </c>
      <c r="M103" s="16">
        <f>SUM(FO!M103,PO!M103,CO!M103,FE!M103,PE!M103)</f>
        <v>0</v>
      </c>
      <c r="N103" s="16">
        <f t="shared" si="49"/>
        <v>0</v>
      </c>
      <c r="O103" s="28">
        <f t="shared" si="50"/>
        <v>0</v>
      </c>
      <c r="P103" s="16"/>
      <c r="Q103" s="16"/>
      <c r="R103" s="16"/>
      <c r="S103" s="16"/>
      <c r="T103" s="16"/>
      <c r="U103" s="16">
        <f>SUM(FO!U103,PO!U103,CO!U103,FE!U103,PE!U103)</f>
        <v>0</v>
      </c>
      <c r="V103" s="16">
        <f>SUM(FO!V103,PO!V103,CO!V103,FE!V103,PE!V103)</f>
        <v>0</v>
      </c>
      <c r="W103" s="16">
        <f>SUM(FO!W103,PO!W103,CO!W103,FE!W103,PE!W103)</f>
        <v>0</v>
      </c>
      <c r="X103" s="16">
        <f>SUM(FO!X103,PO!X103,CO!X103,FE!X103,PE!X103)</f>
        <v>0</v>
      </c>
      <c r="Y103" s="16">
        <f>SUM(FO!Y103,PO!Y103,CO!Y103,FE!Y103,PE!Y103)</f>
        <v>0</v>
      </c>
      <c r="Z103" s="16">
        <f>SUM(FO!Z103,PO!Z103,CO!Z103,FE!Z103,PE!Z103)</f>
        <v>0</v>
      </c>
      <c r="AA103" s="16">
        <f>SUM(FO!AA103,PO!AA103,CO!AA103,FE!AA103,PE!AA103)</f>
        <v>0</v>
      </c>
      <c r="AB103" s="16">
        <f>SUM(FO!AB103,PO!AB103,CO!AB103,FE!AB103,PE!AB103)</f>
        <v>0</v>
      </c>
      <c r="AC103" s="16">
        <f>SUM(FO!AC103,PO!AC103,CO!AC103,FE!AC103,PE!AC103)</f>
        <v>0</v>
      </c>
      <c r="AD103" s="16">
        <f>SUM(FO!AD103,PO!AD103,CO!AD103,FE!AD103,PE!AD103)</f>
        <v>0</v>
      </c>
      <c r="AE103" s="16">
        <f>SUM(FO!AE103,PO!AE103,CO!AE103,FE!AE103,PE!AE103)</f>
        <v>0</v>
      </c>
      <c r="AF103" s="16">
        <f>SUM(FO!AF103,PO!AF103,CO!AF103,FE!AF103,PE!AF103)</f>
        <v>0</v>
      </c>
      <c r="AG103" s="16">
        <f t="shared" si="51"/>
        <v>0</v>
      </c>
      <c r="AH103" s="28">
        <f t="shared" si="52"/>
        <v>0</v>
      </c>
      <c r="AI103" s="13"/>
      <c r="AJ103" s="16">
        <f t="shared" si="53"/>
        <v>0</v>
      </c>
      <c r="AK103" s="13"/>
    </row>
    <row r="104" spans="1:37" ht="13.5" customHeight="1" x14ac:dyDescent="0.2">
      <c r="A104" s="27" t="s">
        <v>1288</v>
      </c>
      <c r="B104" s="16">
        <f>SUM(FO!B104,PO!B104,CO!B104,FE!B104,PE!B104)</f>
        <v>0</v>
      </c>
      <c r="C104" s="16">
        <f>SUM(FO!C104,PO!C104,CO!C104,FE!C104,PE!C104)</f>
        <v>0</v>
      </c>
      <c r="D104" s="16">
        <f>SUM(FO!D104,PO!D104,CO!D104,FE!D104,PE!D104)</f>
        <v>0</v>
      </c>
      <c r="E104" s="16">
        <f>SUM(FO!E104,PO!E104,CO!E104,FE!E104,PE!E104)</f>
        <v>2070.0500000000002</v>
      </c>
      <c r="F104" s="16">
        <f>SUM(FO!F104,PO!F104,CO!F104,FE!F104,PE!F104)</f>
        <v>0</v>
      </c>
      <c r="G104" s="16">
        <f>SUM(FO!G104,PO!G104,CO!G104,FE!G104,PE!G104)</f>
        <v>676.49</v>
      </c>
      <c r="H104" s="16">
        <f>SUM(FO!H104,PO!H104,CO!H104,FE!H104,PE!H104)</f>
        <v>0</v>
      </c>
      <c r="I104" s="16">
        <f>SUM(FO!I104,PO!I104,CO!I104,FE!I104,PE!I104)</f>
        <v>0</v>
      </c>
      <c r="J104" s="16">
        <f>SUM(FO!J104,PO!J104,CO!J104,FE!J104,PE!J104)</f>
        <v>0</v>
      </c>
      <c r="K104" s="16">
        <f>SUM(FO!K104,PO!K104,CO!K104,FE!K104,PE!K104)</f>
        <v>0</v>
      </c>
      <c r="L104" s="16">
        <f>SUM(FO!L104,PO!L104,CO!L104,FE!L104,PE!L104)</f>
        <v>0</v>
      </c>
      <c r="M104" s="16">
        <f>SUM(FO!M104,PO!M104,CO!M104,FE!M104,PE!M104)</f>
        <v>0</v>
      </c>
      <c r="N104" s="16">
        <f t="shared" si="49"/>
        <v>2746.54</v>
      </c>
      <c r="O104" s="28">
        <f t="shared" si="50"/>
        <v>3.6995721529903638E-4</v>
      </c>
      <c r="P104" s="16"/>
      <c r="Q104" s="16"/>
      <c r="R104" s="16"/>
      <c r="S104" s="16"/>
      <c r="T104" s="16"/>
      <c r="U104" s="16">
        <f>SUM(FO!U104,PO!U104,CO!U104,FE!U104,PE!U104)</f>
        <v>0</v>
      </c>
      <c r="V104" s="16">
        <f>SUM(FO!V104,PO!V104,CO!V104,FE!V104,PE!V104)</f>
        <v>0</v>
      </c>
      <c r="W104" s="16">
        <f>SUM(FO!W104,PO!W104,CO!W104,FE!W104,PE!W104)</f>
        <v>0</v>
      </c>
      <c r="X104" s="16">
        <f>SUM(FO!X104,PO!X104,CO!X104,FE!X104,PE!X104)</f>
        <v>0</v>
      </c>
      <c r="Y104" s="16">
        <f>SUM(FO!Y104,PO!Y104,CO!Y104,FE!Y104,PE!Y104)</f>
        <v>0</v>
      </c>
      <c r="Z104" s="16">
        <f>SUM(FO!Z104,PO!Z104,CO!Z104,FE!Z104,PE!Z104)</f>
        <v>0</v>
      </c>
      <c r="AA104" s="16">
        <f>SUM(FO!AA104,PO!AA104,CO!AA104,FE!AA104,PE!AA104)</f>
        <v>0</v>
      </c>
      <c r="AB104" s="16">
        <f>SUM(FO!AB104,PO!AB104,CO!AB104,FE!AB104,PE!AB104)</f>
        <v>0</v>
      </c>
      <c r="AC104" s="16">
        <f>SUM(FO!AC104,PO!AC104,CO!AC104,FE!AC104,PE!AC104)</f>
        <v>0</v>
      </c>
      <c r="AD104" s="16">
        <f>SUM(FO!AD104,PO!AD104,CO!AD104,FE!AD104,PE!AD104)</f>
        <v>0</v>
      </c>
      <c r="AE104" s="16">
        <f>SUM(FO!AE104,PO!AE104,CO!AE104,FE!AE104,PE!AE104)</f>
        <v>0</v>
      </c>
      <c r="AF104" s="16">
        <f>SUM(FO!AF104,PO!AF104,CO!AF104,FE!AF104,PE!AF104)</f>
        <v>0</v>
      </c>
      <c r="AG104" s="16">
        <f t="shared" si="51"/>
        <v>0</v>
      </c>
      <c r="AH104" s="28">
        <f t="shared" si="52"/>
        <v>0</v>
      </c>
      <c r="AI104" s="13"/>
      <c r="AJ104" s="16">
        <f t="shared" si="53"/>
        <v>2746.54</v>
      </c>
      <c r="AK104" s="13"/>
    </row>
    <row r="105" spans="1:37" ht="13.5" customHeight="1" x14ac:dyDescent="0.2">
      <c r="A105" s="27" t="s">
        <v>1289</v>
      </c>
      <c r="B105" s="16">
        <f>SUM(FO!B105,PO!B105,CO!B105,FE!B105,PE!B105)</f>
        <v>0</v>
      </c>
      <c r="C105" s="16">
        <f>SUM(FO!C105,PO!C105,CO!C105,FE!C105,PE!C105)</f>
        <v>0</v>
      </c>
      <c r="D105" s="16">
        <f>SUM(FO!D105,PO!D105,CO!D105,FE!D105,PE!D105)</f>
        <v>0</v>
      </c>
      <c r="E105" s="16">
        <f>SUM(FO!E105,PO!E105,CO!E105,FE!E105,PE!E105)</f>
        <v>0</v>
      </c>
      <c r="F105" s="16">
        <f>SUM(FO!F105,PO!F105,CO!F105,FE!F105,PE!F105)</f>
        <v>0</v>
      </c>
      <c r="G105" s="16">
        <f>SUM(FO!G105,PO!G105,CO!G105,FE!G105,PE!G105)</f>
        <v>0</v>
      </c>
      <c r="H105" s="16">
        <f>SUM(FO!H105,PO!H105,CO!H105,FE!H105,PE!H105)</f>
        <v>0</v>
      </c>
      <c r="I105" s="16">
        <f>SUM(FO!I105,PO!I105,CO!I105,FE!I105,PE!I105)</f>
        <v>0</v>
      </c>
      <c r="J105" s="16">
        <f>SUM(FO!J105,PO!J105,CO!J105,FE!J105,PE!J105)</f>
        <v>0</v>
      </c>
      <c r="K105" s="16">
        <f>SUM(FO!K105,PO!K105,CO!K105,FE!K105,PE!K105)</f>
        <v>0</v>
      </c>
      <c r="L105" s="16">
        <f>SUM(FO!L105,PO!L105,CO!L105,FE!L105,PE!L105)</f>
        <v>0</v>
      </c>
      <c r="M105" s="16">
        <f>SUM(FO!M105,PO!M105,CO!M105,FE!M105,PE!M105)</f>
        <v>0</v>
      </c>
      <c r="N105" s="16">
        <f t="shared" si="49"/>
        <v>0</v>
      </c>
      <c r="O105" s="28">
        <f t="shared" si="50"/>
        <v>0</v>
      </c>
      <c r="P105" s="16"/>
      <c r="Q105" s="16"/>
      <c r="R105" s="16"/>
      <c r="S105" s="16"/>
      <c r="T105" s="16"/>
      <c r="U105" s="16">
        <f>SUM(FO!U105,PO!U105,CO!U105,FE!U105,PE!U105)</f>
        <v>0</v>
      </c>
      <c r="V105" s="16">
        <f>SUM(FO!V105,PO!V105,CO!V105,FE!V105,PE!V105)</f>
        <v>0</v>
      </c>
      <c r="W105" s="16">
        <f>SUM(FO!W105,PO!W105,CO!W105,FE!W105,PE!W105)</f>
        <v>0</v>
      </c>
      <c r="X105" s="16">
        <f>SUM(FO!X105,PO!X105,CO!X105,FE!X105,PE!X105)</f>
        <v>0</v>
      </c>
      <c r="Y105" s="16">
        <f>SUM(FO!Y105,PO!Y105,CO!Y105,FE!Y105,PE!Y105)</f>
        <v>0</v>
      </c>
      <c r="Z105" s="16">
        <f>SUM(FO!Z105,PO!Z105,CO!Z105,FE!Z105,PE!Z105)</f>
        <v>0</v>
      </c>
      <c r="AA105" s="16">
        <f>SUM(FO!AA105,PO!AA105,CO!AA105,FE!AA105,PE!AA105)</f>
        <v>0</v>
      </c>
      <c r="AB105" s="16">
        <f>SUM(FO!AB105,PO!AB105,CO!AB105,FE!AB105,PE!AB105)</f>
        <v>0</v>
      </c>
      <c r="AC105" s="16">
        <f>SUM(FO!AC105,PO!AC105,CO!AC105,FE!AC105,PE!AC105)</f>
        <v>0</v>
      </c>
      <c r="AD105" s="16">
        <f>SUM(FO!AD105,PO!AD105,CO!AD105,FE!AD105,PE!AD105)</f>
        <v>0</v>
      </c>
      <c r="AE105" s="16">
        <f>SUM(FO!AE105,PO!AE105,CO!AE105,FE!AE105,PE!AE105)</f>
        <v>0</v>
      </c>
      <c r="AF105" s="16">
        <f>SUM(FO!AF105,PO!AF105,CO!AF105,FE!AF105,PE!AF105)</f>
        <v>0</v>
      </c>
      <c r="AG105" s="16">
        <f t="shared" si="51"/>
        <v>0</v>
      </c>
      <c r="AH105" s="28">
        <f t="shared" si="52"/>
        <v>0</v>
      </c>
      <c r="AI105" s="13"/>
      <c r="AJ105" s="16">
        <f t="shared" si="53"/>
        <v>0</v>
      </c>
      <c r="AK105" s="13"/>
    </row>
    <row r="106" spans="1:37" ht="13.5" customHeight="1" x14ac:dyDescent="0.2">
      <c r="A106" s="27" t="s">
        <v>1290</v>
      </c>
      <c r="B106" s="16">
        <f>SUM(FO!B106,PO!B106,CO!B106,FE!B106,PE!B106)</f>
        <v>2271</v>
      </c>
      <c r="C106" s="16">
        <f>SUM(FO!C106,PO!C106,CO!C106,FE!C106,PE!C106)</f>
        <v>10588.349999999999</v>
      </c>
      <c r="D106" s="16">
        <f>SUM(FO!D106,PO!D106,CO!D106,FE!D106,PE!D106)</f>
        <v>4997.13</v>
      </c>
      <c r="E106" s="16">
        <f>SUM(FO!E106,PO!E106,CO!E106,FE!E106,PE!E106)</f>
        <v>6587.7599999999993</v>
      </c>
      <c r="F106" s="16">
        <f>SUM(FO!F106,PO!F106,CO!F106,FE!F106,PE!F106)</f>
        <v>526.41999999999996</v>
      </c>
      <c r="G106" s="16">
        <f>SUM(FO!G106,PO!G106,CO!G106,FE!G106,PE!G106)</f>
        <v>0</v>
      </c>
      <c r="H106" s="16">
        <f>SUM(FO!H106,PO!H106,CO!H106,FE!H106,PE!H106)</f>
        <v>150</v>
      </c>
      <c r="I106" s="16">
        <f>SUM(FO!I106,PO!I106,CO!I106,FE!I106,PE!I106)</f>
        <v>2590.92</v>
      </c>
      <c r="J106" s="16">
        <f>SUM(FO!J106,PO!J106,CO!J106,FE!J106,PE!J106)</f>
        <v>4000</v>
      </c>
      <c r="K106" s="16">
        <f>SUM(FO!K106,PO!K106,CO!K106,FE!K106,PE!K106)</f>
        <v>6500</v>
      </c>
      <c r="L106" s="16">
        <f>SUM(FO!L106,PO!L106,CO!L106,FE!L106,PE!L106)</f>
        <v>6500</v>
      </c>
      <c r="M106" s="16">
        <f>SUM(FO!M106,PO!M106,CO!M106,FE!M106,PE!M106)</f>
        <v>6500</v>
      </c>
      <c r="N106" s="16">
        <f t="shared" si="49"/>
        <v>51211.579999999994</v>
      </c>
      <c r="O106" s="28">
        <f t="shared" si="50"/>
        <v>6.8981677047717576E-3</v>
      </c>
      <c r="P106" s="16"/>
      <c r="Q106" s="16"/>
      <c r="R106" s="16"/>
      <c r="S106" s="16"/>
      <c r="T106" s="16"/>
      <c r="U106" s="16">
        <f>SUM(FO!U106,PO!U106,CO!U106,FE!U106,PE!U106)</f>
        <v>6500</v>
      </c>
      <c r="V106" s="16">
        <f>SUM(FO!V106,PO!V106,CO!V106,FE!V106,PE!V106)</f>
        <v>6500</v>
      </c>
      <c r="W106" s="16">
        <f>SUM(FO!W106,PO!W106,CO!W106,FE!W106,PE!W106)</f>
        <v>6500</v>
      </c>
      <c r="X106" s="16">
        <f>SUM(FO!X106,PO!X106,CO!X106,FE!X106,PE!X106)</f>
        <v>6500</v>
      </c>
      <c r="Y106" s="16">
        <f>SUM(FO!Y106,PO!Y106,CO!Y106,FE!Y106,PE!Y106)</f>
        <v>6500</v>
      </c>
      <c r="Z106" s="16">
        <f>SUM(FO!Z106,PO!Z106,CO!Z106,FE!Z106,PE!Z106)</f>
        <v>6500</v>
      </c>
      <c r="AA106" s="16">
        <f>SUM(FO!AA106,PO!AA106,CO!AA106,FE!AA106,PE!AA106)</f>
        <v>6500</v>
      </c>
      <c r="AB106" s="16">
        <f>SUM(FO!AB106,PO!AB106,CO!AB106,FE!AB106,PE!AB106)</f>
        <v>6500</v>
      </c>
      <c r="AC106" s="16">
        <f>SUM(FO!AC106,PO!AC106,CO!AC106,FE!AC106,PE!AC106)</f>
        <v>6500</v>
      </c>
      <c r="AD106" s="16">
        <f>SUM(FO!AD106,PO!AD106,CO!AD106,FE!AD106,PE!AD106)</f>
        <v>6500</v>
      </c>
      <c r="AE106" s="16">
        <f>SUM(FO!AE106,PO!AE106,CO!AE106,FE!AE106,PE!AE106)</f>
        <v>6500</v>
      </c>
      <c r="AF106" s="16">
        <f>SUM(FO!AF106,PO!AF106,CO!AF106,FE!AF106,PE!AF106)</f>
        <v>6500</v>
      </c>
      <c r="AG106" s="16">
        <f t="shared" si="51"/>
        <v>78000</v>
      </c>
      <c r="AH106" s="28">
        <f t="shared" si="52"/>
        <v>5.0116792875538078E-3</v>
      </c>
      <c r="AI106" s="13"/>
      <c r="AJ106" s="16">
        <f t="shared" si="53"/>
        <v>-26788.420000000006</v>
      </c>
      <c r="AK106" s="13"/>
    </row>
    <row r="107" spans="1:37" ht="13.5" customHeight="1" x14ac:dyDescent="0.2">
      <c r="A107" s="27" t="s">
        <v>1291</v>
      </c>
      <c r="B107" s="16">
        <f>SUM(FO!B107,PO!B107,CO!B107,FE!B107,PE!B107)</f>
        <v>4830.25</v>
      </c>
      <c r="C107" s="16">
        <f>SUM(FO!C107,PO!C107,CO!C107,FE!C107,PE!C107)</f>
        <v>5363.35</v>
      </c>
      <c r="D107" s="16">
        <f>SUM(FO!D107,PO!D107,CO!D107,FE!D107,PE!D107)</f>
        <v>4304.45</v>
      </c>
      <c r="E107" s="16">
        <f>SUM(FO!E107,PO!E107,CO!E107,FE!E107,PE!E107)</f>
        <v>4118.95</v>
      </c>
      <c r="F107" s="16">
        <f>SUM(FO!F107,PO!F107,CO!F107,FE!F107,PE!F107)</f>
        <v>5555.2</v>
      </c>
      <c r="G107" s="16">
        <f>SUM(FO!G107,PO!G107,CO!G107,FE!G107,PE!G107)</f>
        <v>4469.1099999999997</v>
      </c>
      <c r="H107" s="16">
        <f>SUM(FO!H107,PO!H107,CO!H107,FE!H107,PE!H107)</f>
        <v>0</v>
      </c>
      <c r="I107" s="16">
        <f>SUM(FO!I107,PO!I107,CO!I107,FE!I107,PE!I107)</f>
        <v>7531.48</v>
      </c>
      <c r="J107" s="16">
        <f>SUM(FO!J107,PO!J107,CO!J107,FE!J107,PE!J107)</f>
        <v>4800</v>
      </c>
      <c r="K107" s="16">
        <f>SUM(FO!K107,PO!K107,CO!K107,FE!K107,PE!K107)</f>
        <v>4800</v>
      </c>
      <c r="L107" s="16">
        <f>SUM(FO!L107,PO!L107,CO!L107,FE!L107,PE!L107)</f>
        <v>4800</v>
      </c>
      <c r="M107" s="16">
        <f>SUM(FO!M107,PO!M107,CO!M107,FE!M107,PE!M107)</f>
        <v>4800</v>
      </c>
      <c r="N107" s="16">
        <f t="shared" si="49"/>
        <v>55372.79</v>
      </c>
      <c r="O107" s="28">
        <f t="shared" si="50"/>
        <v>7.458680081753162E-3</v>
      </c>
      <c r="P107" s="16"/>
      <c r="Q107" s="16"/>
      <c r="R107" s="16"/>
      <c r="S107" s="16"/>
      <c r="T107" s="16"/>
      <c r="U107" s="16">
        <f>SUM(FO!U107,PO!U107,CO!U107,FE!U107,PE!U107)</f>
        <v>5000</v>
      </c>
      <c r="V107" s="16">
        <f>SUM(FO!V107,PO!V107,CO!V107,FE!V107,PE!V107)</f>
        <v>5000</v>
      </c>
      <c r="W107" s="16">
        <f>SUM(FO!W107,PO!W107,CO!W107,FE!W107,PE!W107)</f>
        <v>5000</v>
      </c>
      <c r="X107" s="16">
        <f>SUM(FO!X107,PO!X107,CO!X107,FE!X107,PE!X107)</f>
        <v>5000</v>
      </c>
      <c r="Y107" s="16">
        <f>SUM(FO!Y107,PO!Y107,CO!Y107,FE!Y107,PE!Y107)</f>
        <v>5000</v>
      </c>
      <c r="Z107" s="16">
        <f>SUM(FO!Z107,PO!Z107,CO!Z107,FE!Z107,PE!Z107)</f>
        <v>5000</v>
      </c>
      <c r="AA107" s="16">
        <f>SUM(FO!AA107,PO!AA107,CO!AA107,FE!AA107,PE!AA107)</f>
        <v>5000</v>
      </c>
      <c r="AB107" s="16">
        <f>SUM(FO!AB107,PO!AB107,CO!AB107,FE!AB107,PE!AB107)</f>
        <v>5000</v>
      </c>
      <c r="AC107" s="16">
        <f>SUM(FO!AC107,PO!AC107,CO!AC107,FE!AC107,PE!AC107)</f>
        <v>5000</v>
      </c>
      <c r="AD107" s="16">
        <f>SUM(FO!AD107,PO!AD107,CO!AD107,FE!AD107,PE!AD107)</f>
        <v>5000</v>
      </c>
      <c r="AE107" s="16">
        <f>SUM(FO!AE107,PO!AE107,CO!AE107,FE!AE107,PE!AE107)</f>
        <v>5000</v>
      </c>
      <c r="AF107" s="16">
        <f>SUM(FO!AF107,PO!AF107,CO!AF107,FE!AF107,PE!AF107)</f>
        <v>5000</v>
      </c>
      <c r="AG107" s="16">
        <f t="shared" si="51"/>
        <v>60000</v>
      </c>
      <c r="AH107" s="28">
        <f t="shared" si="52"/>
        <v>3.8551379135029289E-3</v>
      </c>
      <c r="AI107" s="13"/>
      <c r="AJ107" s="16">
        <f t="shared" si="53"/>
        <v>-4627.2099999999991</v>
      </c>
      <c r="AK107" s="13"/>
    </row>
    <row r="108" spans="1:37" ht="13.5" customHeight="1" x14ac:dyDescent="0.2">
      <c r="A108" s="27" t="s">
        <v>1292</v>
      </c>
      <c r="B108" s="16">
        <f>SUM(FO!B108,PO!B108,CO!B108,FE!B108,PE!B108)</f>
        <v>0</v>
      </c>
      <c r="C108" s="16">
        <f>SUM(FO!C108,PO!C108,CO!C108,FE!C108,PE!C108)</f>
        <v>0</v>
      </c>
      <c r="D108" s="16">
        <f>SUM(FO!D108,PO!D108,CO!D108,FE!D108,PE!D108)</f>
        <v>0</v>
      </c>
      <c r="E108" s="16">
        <f>SUM(FO!E108,PO!E108,CO!E108,FE!E108,PE!E108)</f>
        <v>0</v>
      </c>
      <c r="F108" s="16">
        <f>SUM(FO!F108,PO!F108,CO!F108,FE!F108,PE!F108)</f>
        <v>0</v>
      </c>
      <c r="G108" s="16">
        <f>SUM(FO!G108,PO!G108,CO!G108,FE!G108,PE!G108)</f>
        <v>0</v>
      </c>
      <c r="H108" s="16">
        <f>SUM(FO!H108,PO!H108,CO!H108,FE!H108,PE!H108)</f>
        <v>0</v>
      </c>
      <c r="I108" s="16">
        <f>SUM(FO!I108,PO!I108,CO!I108,FE!I108,PE!I108)</f>
        <v>0</v>
      </c>
      <c r="J108" s="16">
        <f>SUM(FO!J108,PO!J108,CO!J108,FE!J108,PE!J108)</f>
        <v>0</v>
      </c>
      <c r="K108" s="16">
        <f>SUM(FO!K108,PO!K108,CO!K108,FE!K108,PE!K108)</f>
        <v>0</v>
      </c>
      <c r="L108" s="16">
        <f>SUM(FO!L108,PO!L108,CO!L108,FE!L108,PE!L108)</f>
        <v>0</v>
      </c>
      <c r="M108" s="16">
        <f>SUM(FO!M108,PO!M108,CO!M108,FE!M108,PE!M108)</f>
        <v>0</v>
      </c>
      <c r="N108" s="16">
        <f t="shared" si="49"/>
        <v>0</v>
      </c>
      <c r="O108" s="28">
        <f t="shared" si="50"/>
        <v>0</v>
      </c>
      <c r="P108" s="16"/>
      <c r="Q108" s="16"/>
      <c r="R108" s="16"/>
      <c r="S108" s="16"/>
      <c r="T108" s="16"/>
      <c r="U108" s="16">
        <f>SUM(FO!U108,PO!U108,CO!U108,FE!U108,PE!U108)</f>
        <v>0</v>
      </c>
      <c r="V108" s="16">
        <f>SUM(FO!V108,PO!V108,CO!V108,FE!V108,PE!V108)</f>
        <v>0</v>
      </c>
      <c r="W108" s="16">
        <f>SUM(FO!W108,PO!W108,CO!W108,FE!W108,PE!W108)</f>
        <v>0</v>
      </c>
      <c r="X108" s="16">
        <f>SUM(FO!X108,PO!X108,CO!X108,FE!X108,PE!X108)</f>
        <v>0</v>
      </c>
      <c r="Y108" s="16">
        <f>SUM(FO!Y108,PO!Y108,CO!Y108,FE!Y108,PE!Y108)</f>
        <v>0</v>
      </c>
      <c r="Z108" s="16">
        <f>SUM(FO!Z108,PO!Z108,CO!Z108,FE!Z108,PE!Z108)</f>
        <v>0</v>
      </c>
      <c r="AA108" s="16">
        <f>SUM(FO!AA108,PO!AA108,CO!AA108,FE!AA108,PE!AA108)</f>
        <v>0</v>
      </c>
      <c r="AB108" s="16">
        <f>SUM(FO!AB108,PO!AB108,CO!AB108,FE!AB108,PE!AB108)</f>
        <v>0</v>
      </c>
      <c r="AC108" s="16">
        <f>SUM(FO!AC108,PO!AC108,CO!AC108,FE!AC108,PE!AC108)</f>
        <v>0</v>
      </c>
      <c r="AD108" s="16">
        <f>SUM(FO!AD108,PO!AD108,CO!AD108,FE!AD108,PE!AD108)</f>
        <v>0</v>
      </c>
      <c r="AE108" s="16">
        <f>SUM(FO!AE108,PO!AE108,CO!AE108,FE!AE108,PE!AE108)</f>
        <v>0</v>
      </c>
      <c r="AF108" s="16">
        <f>SUM(FO!AF108,PO!AF108,CO!AF108,FE!AF108,PE!AF108)</f>
        <v>0</v>
      </c>
      <c r="AG108" s="16">
        <f t="shared" si="51"/>
        <v>0</v>
      </c>
      <c r="AH108" s="28">
        <f t="shared" si="52"/>
        <v>0</v>
      </c>
      <c r="AI108" s="13"/>
      <c r="AJ108" s="16">
        <f t="shared" si="53"/>
        <v>0</v>
      </c>
      <c r="AK108" s="13"/>
    </row>
    <row r="109" spans="1:37" ht="13.5" customHeight="1" x14ac:dyDescent="0.2">
      <c r="A109" s="27" t="s">
        <v>1293</v>
      </c>
      <c r="B109" s="16">
        <f>SUM(FO!B109,PO!B109,CO!B109,FE!B109,PE!B109)</f>
        <v>0</v>
      </c>
      <c r="C109" s="16">
        <f>SUM(FO!C109,PO!C109,CO!C109,FE!C109,PE!C109)</f>
        <v>0</v>
      </c>
      <c r="D109" s="16">
        <f>SUM(FO!D109,PO!D109,CO!D109,FE!D109,PE!D109)</f>
        <v>0</v>
      </c>
      <c r="E109" s="16">
        <f>SUM(FO!E109,PO!E109,CO!E109,FE!E109,PE!E109)</f>
        <v>0</v>
      </c>
      <c r="F109" s="16">
        <f>SUM(FO!F109,PO!F109,CO!F109,FE!F109,PE!F109)</f>
        <v>0</v>
      </c>
      <c r="G109" s="16">
        <f>SUM(FO!G109,PO!G109,CO!G109,FE!G109,PE!G109)</f>
        <v>0</v>
      </c>
      <c r="H109" s="16">
        <f>SUM(FO!H109,PO!H109,CO!H109,FE!H109,PE!H109)</f>
        <v>0</v>
      </c>
      <c r="I109" s="16">
        <f>SUM(FO!I109,PO!I109,CO!I109,FE!I109,PE!I109)</f>
        <v>0</v>
      </c>
      <c r="J109" s="16">
        <f>SUM(FO!J109,PO!J109,CO!J109,FE!J109,PE!J109)</f>
        <v>0</v>
      </c>
      <c r="K109" s="16">
        <f>SUM(FO!K109,PO!K109,CO!K109,FE!K109,PE!K109)</f>
        <v>0</v>
      </c>
      <c r="L109" s="16">
        <f>SUM(FO!L109,PO!L109,CO!L109,FE!L109,PE!L109)</f>
        <v>0</v>
      </c>
      <c r="M109" s="16">
        <f>SUM(FO!M109,PO!M109,CO!M109,FE!M109,PE!M109)</f>
        <v>0</v>
      </c>
      <c r="N109" s="16">
        <f t="shared" si="49"/>
        <v>0</v>
      </c>
      <c r="O109" s="28">
        <f t="shared" si="50"/>
        <v>0</v>
      </c>
      <c r="P109" s="16"/>
      <c r="Q109" s="16"/>
      <c r="R109" s="16"/>
      <c r="S109" s="16"/>
      <c r="T109" s="16"/>
      <c r="U109" s="16">
        <f>SUM(FO!U109,PO!U109,CO!U109,FE!U109,PE!U109)</f>
        <v>0</v>
      </c>
      <c r="V109" s="16">
        <f>SUM(FO!V109,PO!V109,CO!V109,FE!V109,PE!V109)</f>
        <v>0</v>
      </c>
      <c r="W109" s="16">
        <f>SUM(FO!W109,PO!W109,CO!W109,FE!W109,PE!W109)</f>
        <v>0</v>
      </c>
      <c r="X109" s="16">
        <f>SUM(FO!X109,PO!X109,CO!X109,FE!X109,PE!X109)</f>
        <v>0</v>
      </c>
      <c r="Y109" s="16">
        <f>SUM(FO!Y109,PO!Y109,CO!Y109,FE!Y109,PE!Y109)</f>
        <v>0</v>
      </c>
      <c r="Z109" s="16">
        <f>SUM(FO!Z109,PO!Z109,CO!Z109,FE!Z109,PE!Z109)</f>
        <v>0</v>
      </c>
      <c r="AA109" s="16">
        <f>SUM(FO!AA109,PO!AA109,CO!AA109,FE!AA109,PE!AA109)</f>
        <v>0</v>
      </c>
      <c r="AB109" s="16">
        <f>SUM(FO!AB109,PO!AB109,CO!AB109,FE!AB109,PE!AB109)</f>
        <v>0</v>
      </c>
      <c r="AC109" s="16">
        <f>SUM(FO!AC109,PO!AC109,CO!AC109,FE!AC109,PE!AC109)</f>
        <v>0</v>
      </c>
      <c r="AD109" s="16">
        <f>SUM(FO!AD109,PO!AD109,CO!AD109,FE!AD109,PE!AD109)</f>
        <v>0</v>
      </c>
      <c r="AE109" s="16">
        <f>SUM(FO!AE109,PO!AE109,CO!AE109,FE!AE109,PE!AE109)</f>
        <v>0</v>
      </c>
      <c r="AF109" s="16">
        <f>SUM(FO!AF109,PO!AF109,CO!AF109,FE!AF109,PE!AF109)</f>
        <v>0</v>
      </c>
      <c r="AG109" s="16">
        <f t="shared" si="51"/>
        <v>0</v>
      </c>
      <c r="AH109" s="28">
        <f t="shared" si="52"/>
        <v>0</v>
      </c>
      <c r="AI109" s="13"/>
      <c r="AJ109" s="16">
        <f t="shared" si="53"/>
        <v>0</v>
      </c>
      <c r="AK109" s="13"/>
    </row>
    <row r="110" spans="1:37" ht="13.5" customHeight="1" x14ac:dyDescent="0.2">
      <c r="A110" s="27" t="s">
        <v>1294</v>
      </c>
      <c r="B110" s="16">
        <f>SUM(FO!B110,PO!B110,CO!B110,FE!B110,PE!B110)</f>
        <v>0</v>
      </c>
      <c r="C110" s="16">
        <f>SUM(FO!C110,PO!C110,CO!C110,FE!C110,PE!C110)</f>
        <v>0</v>
      </c>
      <c r="D110" s="16">
        <f>SUM(FO!D110,PO!D110,CO!D110,FE!D110,PE!D110)</f>
        <v>0</v>
      </c>
      <c r="E110" s="16">
        <f>SUM(FO!E110,PO!E110,CO!E110,FE!E110,PE!E110)</f>
        <v>5</v>
      </c>
      <c r="F110" s="16">
        <f>SUM(FO!F110,PO!F110,CO!F110,FE!F110,PE!F110)</f>
        <v>0</v>
      </c>
      <c r="G110" s="16">
        <f>SUM(FO!G110,PO!G110,CO!G110,FE!G110,PE!G110)</f>
        <v>6515</v>
      </c>
      <c r="H110" s="16">
        <f>SUM(FO!H110,PO!H110,CO!H110,FE!H110,PE!H110)</f>
        <v>3900</v>
      </c>
      <c r="I110" s="16">
        <f>SUM(FO!I110,PO!I110,CO!I110,FE!I110,PE!I110)</f>
        <v>3900</v>
      </c>
      <c r="J110" s="16">
        <f>SUM(FO!J110,PO!J110,CO!J110,FE!J110,PE!J110)</f>
        <v>0</v>
      </c>
      <c r="K110" s="16">
        <f>SUM(FO!K110,PO!K110,CO!K110,FE!K110,PE!K110)</f>
        <v>0</v>
      </c>
      <c r="L110" s="16">
        <f>SUM(FO!L110,PO!L110,CO!L110,FE!L110,PE!L110)</f>
        <v>0</v>
      </c>
      <c r="M110" s="16">
        <f>SUM(FO!M110,PO!M110,CO!M110,FE!M110,PE!M110)</f>
        <v>0</v>
      </c>
      <c r="N110" s="16">
        <f t="shared" si="49"/>
        <v>14320</v>
      </c>
      <c r="O110" s="28">
        <f t="shared" si="50"/>
        <v>1.9288950181254236E-3</v>
      </c>
      <c r="P110" s="16"/>
      <c r="Q110" s="16"/>
      <c r="R110" s="16"/>
      <c r="S110" s="16"/>
      <c r="T110" s="16"/>
      <c r="U110" s="16">
        <f>SUM(FO!U110,PO!U110,CO!U110,FE!U110,PE!U110)</f>
        <v>0</v>
      </c>
      <c r="V110" s="16">
        <f>SUM(FO!V110,PO!V110,CO!V110,FE!V110,PE!V110)</f>
        <v>0</v>
      </c>
      <c r="W110" s="16">
        <f>SUM(FO!W110,PO!W110,CO!W110,FE!W110,PE!W110)</f>
        <v>0</v>
      </c>
      <c r="X110" s="16">
        <f>SUM(FO!X110,PO!X110,CO!X110,FE!X110,PE!X110)</f>
        <v>0</v>
      </c>
      <c r="Y110" s="16">
        <f>SUM(FO!Y110,PO!Y110,CO!Y110,FE!Y110,PE!Y110)</f>
        <v>0</v>
      </c>
      <c r="Z110" s="16">
        <f>SUM(FO!Z110,PO!Z110,CO!Z110,FE!Z110,PE!Z110)</f>
        <v>0</v>
      </c>
      <c r="AA110" s="16">
        <f>SUM(FO!AA110,PO!AA110,CO!AA110,FE!AA110,PE!AA110)</f>
        <v>0</v>
      </c>
      <c r="AB110" s="16">
        <f>SUM(FO!AB110,PO!AB110,CO!AB110,FE!AB110,PE!AB110)</f>
        <v>0</v>
      </c>
      <c r="AC110" s="16">
        <f>SUM(FO!AC110,PO!AC110,CO!AC110,FE!AC110,PE!AC110)</f>
        <v>0</v>
      </c>
      <c r="AD110" s="16">
        <f>SUM(FO!AD110,PO!AD110,CO!AD110,FE!AD110,PE!AD110)</f>
        <v>0</v>
      </c>
      <c r="AE110" s="16">
        <f>SUM(FO!AE110,PO!AE110,CO!AE110,FE!AE110,PE!AE110)</f>
        <v>0</v>
      </c>
      <c r="AF110" s="16">
        <f>SUM(FO!AF110,PO!AF110,CO!AF110,FE!AF110,PE!AF110)</f>
        <v>0</v>
      </c>
      <c r="AG110" s="16">
        <f t="shared" si="51"/>
        <v>0</v>
      </c>
      <c r="AH110" s="28">
        <f t="shared" si="52"/>
        <v>0</v>
      </c>
      <c r="AI110" s="13"/>
      <c r="AJ110" s="16">
        <f t="shared" si="53"/>
        <v>14320</v>
      </c>
      <c r="AK110" s="13"/>
    </row>
    <row r="111" spans="1:37" ht="13.5" customHeight="1" x14ac:dyDescent="0.2">
      <c r="A111" s="27" t="s">
        <v>1295</v>
      </c>
      <c r="B111" s="16">
        <f>SUM(FO!B111,PO!B111,CO!B111,FE!B111,PE!B111)</f>
        <v>0</v>
      </c>
      <c r="C111" s="16">
        <f>SUM(FO!C111,PO!C111,CO!C111,FE!C111,PE!C111)</f>
        <v>0</v>
      </c>
      <c r="D111" s="16">
        <f>SUM(FO!D111,PO!D111,CO!D111,FE!D111,PE!D111)</f>
        <v>0</v>
      </c>
      <c r="E111" s="16">
        <f>SUM(FO!E111,PO!E111,CO!E111,FE!E111,PE!E111)</f>
        <v>0</v>
      </c>
      <c r="F111" s="16">
        <f>SUM(FO!F111,PO!F111,CO!F111,FE!F111,PE!F111)</f>
        <v>0</v>
      </c>
      <c r="G111" s="16">
        <f>SUM(FO!G111,PO!G111,CO!G111,FE!G111,PE!G111)</f>
        <v>0</v>
      </c>
      <c r="H111" s="16">
        <f>SUM(FO!H111,PO!H111,CO!H111,FE!H111,PE!H111)</f>
        <v>0</v>
      </c>
      <c r="I111" s="16">
        <f>SUM(FO!I111,PO!I111,CO!I111,FE!I111,PE!I111)</f>
        <v>0</v>
      </c>
      <c r="J111" s="16">
        <f>SUM(FO!J111,PO!J111,CO!J111,FE!J111,PE!J111)</f>
        <v>0</v>
      </c>
      <c r="K111" s="16">
        <f>SUM(FO!K111,PO!K111,CO!K111,FE!K111,PE!K111)</f>
        <v>0</v>
      </c>
      <c r="L111" s="16">
        <f>SUM(FO!L111,PO!L111,CO!L111,FE!L111,PE!L111)</f>
        <v>0</v>
      </c>
      <c r="M111" s="16">
        <f>SUM(FO!M111,PO!M111,CO!M111,FE!M111,PE!M111)</f>
        <v>0</v>
      </c>
      <c r="N111" s="16">
        <f t="shared" si="49"/>
        <v>0</v>
      </c>
      <c r="O111" s="28">
        <f t="shared" si="50"/>
        <v>0</v>
      </c>
      <c r="P111" s="16"/>
      <c r="Q111" s="16"/>
      <c r="R111" s="16"/>
      <c r="S111" s="16"/>
      <c r="T111" s="16"/>
      <c r="U111" s="16">
        <f>SUM(FO!U111,PO!U111,CO!U111,FE!U111,PE!U111)</f>
        <v>0</v>
      </c>
      <c r="V111" s="16">
        <f>SUM(FO!V111,PO!V111,CO!V111,FE!V111,PE!V111)</f>
        <v>0</v>
      </c>
      <c r="W111" s="16">
        <f>SUM(FO!W111,PO!W111,CO!W111,FE!W111,PE!W111)</f>
        <v>0</v>
      </c>
      <c r="X111" s="16">
        <f>SUM(FO!X111,PO!X111,CO!X111,FE!X111,PE!X111)</f>
        <v>0</v>
      </c>
      <c r="Y111" s="16">
        <f>SUM(FO!Y111,PO!Y111,CO!Y111,FE!Y111,PE!Y111)</f>
        <v>0</v>
      </c>
      <c r="Z111" s="16">
        <f>SUM(FO!Z111,PO!Z111,CO!Z111,FE!Z111,PE!Z111)</f>
        <v>0</v>
      </c>
      <c r="AA111" s="16">
        <f>SUM(FO!AA111,PO!AA111,CO!AA111,FE!AA111,PE!AA111)</f>
        <v>0</v>
      </c>
      <c r="AB111" s="16">
        <f>SUM(FO!AB111,PO!AB111,CO!AB111,FE!AB111,PE!AB111)</f>
        <v>0</v>
      </c>
      <c r="AC111" s="16">
        <f>SUM(FO!AC111,PO!AC111,CO!AC111,FE!AC111,PE!AC111)</f>
        <v>0</v>
      </c>
      <c r="AD111" s="16">
        <f>SUM(FO!AD111,PO!AD111,CO!AD111,FE!AD111,PE!AD111)</f>
        <v>0</v>
      </c>
      <c r="AE111" s="16">
        <f>SUM(FO!AE111,PO!AE111,CO!AE111,FE!AE111,PE!AE111)</f>
        <v>0</v>
      </c>
      <c r="AF111" s="16">
        <f>SUM(FO!AF111,PO!AF111,CO!AF111,FE!AF111,PE!AF111)</f>
        <v>0</v>
      </c>
      <c r="AG111" s="16">
        <f t="shared" si="51"/>
        <v>0</v>
      </c>
      <c r="AH111" s="28">
        <f t="shared" si="52"/>
        <v>0</v>
      </c>
      <c r="AI111" s="13"/>
      <c r="AJ111" s="16">
        <f t="shared" si="53"/>
        <v>0</v>
      </c>
      <c r="AK111" s="13"/>
    </row>
    <row r="112" spans="1:37" ht="13.5" customHeight="1" x14ac:dyDescent="0.2">
      <c r="A112" s="27" t="s">
        <v>1296</v>
      </c>
      <c r="B112" s="16">
        <f>SUM(FO!B112,PO!B112,CO!B112,FE!B112,PE!B112)</f>
        <v>0</v>
      </c>
      <c r="C112" s="16">
        <f>SUM(FO!C112,PO!C112,CO!C112,FE!C112,PE!C112)</f>
        <v>0</v>
      </c>
      <c r="D112" s="16">
        <f>SUM(FO!D112,PO!D112,CO!D112,FE!D112,PE!D112)</f>
        <v>0</v>
      </c>
      <c r="E112" s="16">
        <f>SUM(FO!E112,PO!E112,CO!E112,FE!E112,PE!E112)</f>
        <v>0</v>
      </c>
      <c r="F112" s="16">
        <f>SUM(FO!F112,PO!F112,CO!F112,FE!F112,PE!F112)</f>
        <v>0</v>
      </c>
      <c r="G112" s="16">
        <f>SUM(FO!G112,PO!G112,CO!G112,FE!G112,PE!G112)</f>
        <v>0</v>
      </c>
      <c r="H112" s="16">
        <f>SUM(FO!H112,PO!H112,CO!H112,FE!H112,PE!H112)</f>
        <v>0</v>
      </c>
      <c r="I112" s="16">
        <f>SUM(FO!I112,PO!I112,CO!I112,FE!I112,PE!I112)</f>
        <v>0</v>
      </c>
      <c r="J112" s="16">
        <f>SUM(FO!J112,PO!J112,CO!J112,FE!J112,PE!J112)</f>
        <v>0</v>
      </c>
      <c r="K112" s="16">
        <f>SUM(FO!K112,PO!K112,CO!K112,FE!K112,PE!K112)</f>
        <v>0</v>
      </c>
      <c r="L112" s="16">
        <f>SUM(FO!L112,PO!L112,CO!L112,FE!L112,PE!L112)</f>
        <v>0</v>
      </c>
      <c r="M112" s="16">
        <f>SUM(FO!M112,PO!M112,CO!M112,FE!M112,PE!M112)</f>
        <v>0</v>
      </c>
      <c r="N112" s="16">
        <f t="shared" si="49"/>
        <v>0</v>
      </c>
      <c r="O112" s="28">
        <f t="shared" si="50"/>
        <v>0</v>
      </c>
      <c r="P112" s="16"/>
      <c r="Q112" s="16"/>
      <c r="R112" s="16"/>
      <c r="S112" s="16"/>
      <c r="T112" s="16"/>
      <c r="U112" s="16">
        <f>SUM(FO!U112,PO!U112,CO!U112,FE!U112,PE!U112)</f>
        <v>0</v>
      </c>
      <c r="V112" s="16">
        <f>SUM(FO!V112,PO!V112,CO!V112,FE!V112,PE!V112)</f>
        <v>0</v>
      </c>
      <c r="W112" s="16">
        <f>SUM(FO!W112,PO!W112,CO!W112,FE!W112,PE!W112)</f>
        <v>0</v>
      </c>
      <c r="X112" s="16">
        <f>SUM(FO!X112,PO!X112,CO!X112,FE!X112,PE!X112)</f>
        <v>0</v>
      </c>
      <c r="Y112" s="16">
        <f>SUM(FO!Y112,PO!Y112,CO!Y112,FE!Y112,PE!Y112)</f>
        <v>0</v>
      </c>
      <c r="Z112" s="16">
        <f>SUM(FO!Z112,PO!Z112,CO!Z112,FE!Z112,PE!Z112)</f>
        <v>0</v>
      </c>
      <c r="AA112" s="16">
        <f>SUM(FO!AA112,PO!AA112,CO!AA112,FE!AA112,PE!AA112)</f>
        <v>0</v>
      </c>
      <c r="AB112" s="16">
        <f>SUM(FO!AB112,PO!AB112,CO!AB112,FE!AB112,PE!AB112)</f>
        <v>0</v>
      </c>
      <c r="AC112" s="16">
        <f>SUM(FO!AC112,PO!AC112,CO!AC112,FE!AC112,PE!AC112)</f>
        <v>0</v>
      </c>
      <c r="AD112" s="16">
        <f>SUM(FO!AD112,PO!AD112,CO!AD112,FE!AD112,PE!AD112)</f>
        <v>0</v>
      </c>
      <c r="AE112" s="16">
        <f>SUM(FO!AE112,PO!AE112,CO!AE112,FE!AE112,PE!AE112)</f>
        <v>0</v>
      </c>
      <c r="AF112" s="16">
        <f>SUM(FO!AF112,PO!AF112,CO!AF112,FE!AF112,PE!AF112)</f>
        <v>0</v>
      </c>
      <c r="AG112" s="16">
        <f t="shared" si="51"/>
        <v>0</v>
      </c>
      <c r="AH112" s="28">
        <f t="shared" si="52"/>
        <v>0</v>
      </c>
      <c r="AI112" s="13"/>
      <c r="AJ112" s="16">
        <f t="shared" si="53"/>
        <v>0</v>
      </c>
      <c r="AK112" s="13"/>
    </row>
    <row r="113" spans="1:37" ht="13.5" customHeight="1" x14ac:dyDescent="0.2">
      <c r="A113" s="27" t="s">
        <v>1297</v>
      </c>
      <c r="B113" s="16">
        <f>SUM(FO!B113,PO!B113,CO!B113,FE!B113,PE!B113)</f>
        <v>0</v>
      </c>
      <c r="C113" s="16">
        <f>SUM(FO!C113,PO!C113,CO!C113,FE!C113,PE!C113)</f>
        <v>0</v>
      </c>
      <c r="D113" s="16">
        <f>SUM(FO!D113,PO!D113,CO!D113,FE!D113,PE!D113)</f>
        <v>0</v>
      </c>
      <c r="E113" s="16">
        <f>SUM(FO!E113,PO!E113,CO!E113,FE!E113,PE!E113)</f>
        <v>0</v>
      </c>
      <c r="F113" s="16">
        <f>SUM(FO!F113,PO!F113,CO!F113,FE!F113,PE!F113)</f>
        <v>0</v>
      </c>
      <c r="G113" s="16">
        <f>SUM(FO!G113,PO!G113,CO!G113,FE!G113,PE!G113)</f>
        <v>0</v>
      </c>
      <c r="H113" s="16">
        <f>SUM(FO!H113,PO!H113,CO!H113,FE!H113,PE!H113)</f>
        <v>0</v>
      </c>
      <c r="I113" s="16">
        <f>SUM(FO!I113,PO!I113,CO!I113,FE!I113,PE!I113)</f>
        <v>0</v>
      </c>
      <c r="J113" s="16">
        <f>SUM(FO!J113,PO!J113,CO!J113,FE!J113,PE!J113)</f>
        <v>0</v>
      </c>
      <c r="K113" s="16">
        <f>SUM(FO!K113,PO!K113,CO!K113,FE!K113,PE!K113)</f>
        <v>0</v>
      </c>
      <c r="L113" s="16">
        <f>SUM(FO!L113,PO!L113,CO!L113,FE!L113,PE!L113)</f>
        <v>0</v>
      </c>
      <c r="M113" s="16">
        <f>SUM(FO!M113,PO!M113,CO!M113,FE!M113,PE!M113)</f>
        <v>0</v>
      </c>
      <c r="N113" s="16">
        <f t="shared" si="49"/>
        <v>0</v>
      </c>
      <c r="O113" s="28">
        <f t="shared" si="50"/>
        <v>0</v>
      </c>
      <c r="P113" s="16"/>
      <c r="Q113" s="16"/>
      <c r="R113" s="16"/>
      <c r="S113" s="16"/>
      <c r="T113" s="16"/>
      <c r="U113" s="16">
        <f>SUM(FO!U113,PO!U113,CO!U113,FE!U113,PE!U113)</f>
        <v>0</v>
      </c>
      <c r="V113" s="16">
        <f>SUM(FO!V113,PO!V113,CO!V113,FE!V113,PE!V113)</f>
        <v>0</v>
      </c>
      <c r="W113" s="16">
        <f>SUM(FO!W113,PO!W113,CO!W113,FE!W113,PE!W113)</f>
        <v>0</v>
      </c>
      <c r="X113" s="16">
        <f>SUM(FO!X113,PO!X113,CO!X113,FE!X113,PE!X113)</f>
        <v>0</v>
      </c>
      <c r="Y113" s="16">
        <f>SUM(FO!Y113,PO!Y113,CO!Y113,FE!Y113,PE!Y113)</f>
        <v>0</v>
      </c>
      <c r="Z113" s="16">
        <f>SUM(FO!Z113,PO!Z113,CO!Z113,FE!Z113,PE!Z113)</f>
        <v>0</v>
      </c>
      <c r="AA113" s="16">
        <f>SUM(FO!AA113,PO!AA113,CO!AA113,FE!AA113,PE!AA113)</f>
        <v>0</v>
      </c>
      <c r="AB113" s="16">
        <f>SUM(FO!AB113,PO!AB113,CO!AB113,FE!AB113,PE!AB113)</f>
        <v>0</v>
      </c>
      <c r="AC113" s="16">
        <f>SUM(FO!AC113,PO!AC113,CO!AC113,FE!AC113,PE!AC113)</f>
        <v>0</v>
      </c>
      <c r="AD113" s="16">
        <f>SUM(FO!AD113,PO!AD113,CO!AD113,FE!AD113,PE!AD113)</f>
        <v>0</v>
      </c>
      <c r="AE113" s="16">
        <f>SUM(FO!AE113,PO!AE113,CO!AE113,FE!AE113,PE!AE113)</f>
        <v>0</v>
      </c>
      <c r="AF113" s="16">
        <f>SUM(FO!AF113,PO!AF113,CO!AF113,FE!AF113,PE!AF113)</f>
        <v>0</v>
      </c>
      <c r="AG113" s="16">
        <f t="shared" si="51"/>
        <v>0</v>
      </c>
      <c r="AH113" s="28">
        <f t="shared" si="52"/>
        <v>0</v>
      </c>
      <c r="AI113" s="13"/>
      <c r="AJ113" s="16">
        <f t="shared" si="53"/>
        <v>0</v>
      </c>
      <c r="AK113" s="13"/>
    </row>
    <row r="114" spans="1:37" ht="13.5" customHeight="1" x14ac:dyDescent="0.2">
      <c r="A114" s="27" t="s">
        <v>1298</v>
      </c>
      <c r="B114" s="16">
        <f>SUM(FO!B114,PO!B114,CO!B114,FE!B114,PE!B114)</f>
        <v>0</v>
      </c>
      <c r="C114" s="16">
        <f>SUM(FO!C114,PO!C114,CO!C114,FE!C114,PE!C114)</f>
        <v>0</v>
      </c>
      <c r="D114" s="16">
        <f>SUM(FO!D114,PO!D114,CO!D114,FE!D114,PE!D114)</f>
        <v>0</v>
      </c>
      <c r="E114" s="16">
        <f>SUM(FO!E114,PO!E114,CO!E114,FE!E114,PE!E114)</f>
        <v>0</v>
      </c>
      <c r="F114" s="16">
        <f>SUM(FO!F114,PO!F114,CO!F114,FE!F114,PE!F114)</f>
        <v>0</v>
      </c>
      <c r="G114" s="16">
        <f>SUM(FO!G114,PO!G114,CO!G114,FE!G114,PE!G114)</f>
        <v>30.03</v>
      </c>
      <c r="H114" s="16">
        <f>SUM(FO!H114,PO!H114,CO!H114,FE!H114,PE!H114)</f>
        <v>0</v>
      </c>
      <c r="I114" s="16">
        <f>SUM(FO!I114,PO!I114,CO!I114,FE!I114,PE!I114)</f>
        <v>0</v>
      </c>
      <c r="J114" s="16">
        <f>SUM(FO!J114,PO!J114,CO!J114,FE!J114,PE!J114)</f>
        <v>0</v>
      </c>
      <c r="K114" s="16">
        <f>SUM(FO!K114,PO!K114,CO!K114,FE!K114,PE!K114)</f>
        <v>0</v>
      </c>
      <c r="L114" s="16">
        <f>SUM(FO!L114,PO!L114,CO!L114,FE!L114,PE!L114)</f>
        <v>0</v>
      </c>
      <c r="M114" s="16">
        <f>SUM(FO!M114,PO!M114,CO!M114,FE!M114,PE!M114)</f>
        <v>0</v>
      </c>
      <c r="N114" s="16">
        <f t="shared" si="49"/>
        <v>30.03</v>
      </c>
      <c r="O114" s="28">
        <f t="shared" si="50"/>
        <v>4.0450221644068763E-6</v>
      </c>
      <c r="P114" s="16"/>
      <c r="Q114" s="16"/>
      <c r="R114" s="16"/>
      <c r="S114" s="16"/>
      <c r="T114" s="16"/>
      <c r="U114" s="16">
        <f>SUM(FO!U114,PO!U114,CO!U114,FE!U114,PE!U114)</f>
        <v>0</v>
      </c>
      <c r="V114" s="16">
        <f>SUM(FO!V114,PO!V114,CO!V114,FE!V114,PE!V114)</f>
        <v>0</v>
      </c>
      <c r="W114" s="16">
        <f>SUM(FO!W114,PO!W114,CO!W114,FE!W114,PE!W114)</f>
        <v>0</v>
      </c>
      <c r="X114" s="16">
        <f>SUM(FO!X114,PO!X114,CO!X114,FE!X114,PE!X114)</f>
        <v>0</v>
      </c>
      <c r="Y114" s="16">
        <f>SUM(FO!Y114,PO!Y114,CO!Y114,FE!Y114,PE!Y114)</f>
        <v>0</v>
      </c>
      <c r="Z114" s="16">
        <f>SUM(FO!Z114,PO!Z114,CO!Z114,FE!Z114,PE!Z114)</f>
        <v>0</v>
      </c>
      <c r="AA114" s="16">
        <f>SUM(FO!AA114,PO!AA114,CO!AA114,FE!AA114,PE!AA114)</f>
        <v>0</v>
      </c>
      <c r="AB114" s="16">
        <f>SUM(FO!AB114,PO!AB114,CO!AB114,FE!AB114,PE!AB114)</f>
        <v>0</v>
      </c>
      <c r="AC114" s="16">
        <f>SUM(FO!AC114,PO!AC114,CO!AC114,FE!AC114,PE!AC114)</f>
        <v>0</v>
      </c>
      <c r="AD114" s="16">
        <f>SUM(FO!AD114,PO!AD114,CO!AD114,FE!AD114,PE!AD114)</f>
        <v>0</v>
      </c>
      <c r="AE114" s="16">
        <f>SUM(FO!AE114,PO!AE114,CO!AE114,FE!AE114,PE!AE114)</f>
        <v>0</v>
      </c>
      <c r="AF114" s="16">
        <f>SUM(FO!AF114,PO!AF114,CO!AF114,FE!AF114,PE!AF114)</f>
        <v>0</v>
      </c>
      <c r="AG114" s="16">
        <f t="shared" si="51"/>
        <v>0</v>
      </c>
      <c r="AH114" s="28">
        <f t="shared" si="52"/>
        <v>0</v>
      </c>
      <c r="AI114" s="13"/>
      <c r="AJ114" s="16">
        <f t="shared" si="53"/>
        <v>30.03</v>
      </c>
      <c r="AK114" s="13"/>
    </row>
    <row r="115" spans="1:37" ht="13.5" customHeight="1" x14ac:dyDescent="0.2">
      <c r="A115" s="27" t="s">
        <v>1299</v>
      </c>
      <c r="B115" s="16">
        <f>SUM(FO!B115,PO!B115,CO!B115,FE!B115,PE!B115)</f>
        <v>0</v>
      </c>
      <c r="C115" s="16">
        <f>SUM(FO!C115,PO!C115,CO!C115,FE!C115,PE!C115)</f>
        <v>0</v>
      </c>
      <c r="D115" s="16">
        <f>SUM(FO!D115,PO!D115,CO!D115,FE!D115,PE!D115)</f>
        <v>0</v>
      </c>
      <c r="E115" s="16">
        <f>SUM(FO!E115,PO!E115,CO!E115,FE!E115,PE!E115)</f>
        <v>0</v>
      </c>
      <c r="F115" s="16">
        <f>SUM(FO!F115,PO!F115,CO!F115,FE!F115,PE!F115)</f>
        <v>0</v>
      </c>
      <c r="G115" s="16">
        <f>SUM(FO!G115,PO!G115,CO!G115,FE!G115,PE!G115)</f>
        <v>0</v>
      </c>
      <c r="H115" s="16">
        <f>SUM(FO!H115,PO!H115,CO!H115,FE!H115,PE!H115)</f>
        <v>0</v>
      </c>
      <c r="I115" s="16">
        <f>SUM(FO!I115,PO!I115,CO!I115,FE!I115,PE!I115)</f>
        <v>0</v>
      </c>
      <c r="J115" s="16">
        <f>SUM(FO!J115,PO!J115,CO!J115,FE!J115,PE!J115)</f>
        <v>0</v>
      </c>
      <c r="K115" s="16">
        <f>SUM(FO!K115,PO!K115,CO!K115,FE!K115,PE!K115)</f>
        <v>0</v>
      </c>
      <c r="L115" s="16">
        <f>SUM(FO!L115,PO!L115,CO!L115,FE!L115,PE!L115)</f>
        <v>0</v>
      </c>
      <c r="M115" s="16">
        <f>SUM(FO!M115,PO!M115,CO!M115,FE!M115,PE!M115)</f>
        <v>0</v>
      </c>
      <c r="N115" s="16">
        <f t="shared" si="49"/>
        <v>0</v>
      </c>
      <c r="O115" s="28">
        <f t="shared" si="50"/>
        <v>0</v>
      </c>
      <c r="P115" s="16"/>
      <c r="Q115" s="16"/>
      <c r="R115" s="16"/>
      <c r="S115" s="16"/>
      <c r="T115" s="16"/>
      <c r="U115" s="16">
        <f>SUM(FO!U115,PO!U115,CO!U115,FE!U115,PE!U115)</f>
        <v>0</v>
      </c>
      <c r="V115" s="16">
        <f>SUM(FO!V115,PO!V115,CO!V115,FE!V115,PE!V115)</f>
        <v>0</v>
      </c>
      <c r="W115" s="16">
        <f>SUM(FO!W115,PO!W115,CO!W115,FE!W115,PE!W115)</f>
        <v>0</v>
      </c>
      <c r="X115" s="16">
        <f>SUM(FO!X115,PO!X115,CO!X115,FE!X115,PE!X115)</f>
        <v>0</v>
      </c>
      <c r="Y115" s="16">
        <f>SUM(FO!Y115,PO!Y115,CO!Y115,FE!Y115,PE!Y115)</f>
        <v>0</v>
      </c>
      <c r="Z115" s="16">
        <f>SUM(FO!Z115,PO!Z115,CO!Z115,FE!Z115,PE!Z115)</f>
        <v>0</v>
      </c>
      <c r="AA115" s="16">
        <f>SUM(FO!AA115,PO!AA115,CO!AA115,FE!AA115,PE!AA115)</f>
        <v>0</v>
      </c>
      <c r="AB115" s="16">
        <f>SUM(FO!AB115,PO!AB115,CO!AB115,FE!AB115,PE!AB115)</f>
        <v>0</v>
      </c>
      <c r="AC115" s="16">
        <f>SUM(FO!AC115,PO!AC115,CO!AC115,FE!AC115,PE!AC115)</f>
        <v>0</v>
      </c>
      <c r="AD115" s="16">
        <f>SUM(FO!AD115,PO!AD115,CO!AD115,FE!AD115,PE!AD115)</f>
        <v>0</v>
      </c>
      <c r="AE115" s="16">
        <f>SUM(FO!AE115,PO!AE115,CO!AE115,FE!AE115,PE!AE115)</f>
        <v>0</v>
      </c>
      <c r="AF115" s="16">
        <f>SUM(FO!AF115,PO!AF115,CO!AF115,FE!AF115,PE!AF115)</f>
        <v>0</v>
      </c>
      <c r="AG115" s="16">
        <f t="shared" si="51"/>
        <v>0</v>
      </c>
      <c r="AH115" s="28">
        <f t="shared" si="52"/>
        <v>0</v>
      </c>
      <c r="AI115" s="13"/>
      <c r="AJ115" s="16">
        <f t="shared" si="53"/>
        <v>0</v>
      </c>
      <c r="AK115" s="13"/>
    </row>
    <row r="116" spans="1:37" ht="13.5" customHeight="1" x14ac:dyDescent="0.2">
      <c r="A116" s="30" t="s">
        <v>1300</v>
      </c>
      <c r="B116" s="31">
        <f t="shared" ref="B116:M116" si="56">B73+SUM(B74:B80)+B87+SUM(B88:B115)</f>
        <v>159854.28999999998</v>
      </c>
      <c r="C116" s="31">
        <f t="shared" si="56"/>
        <v>36073.48000000001</v>
      </c>
      <c r="D116" s="31">
        <f t="shared" si="56"/>
        <v>248083.33999999997</v>
      </c>
      <c r="E116" s="31">
        <f t="shared" si="56"/>
        <v>252179.52</v>
      </c>
      <c r="F116" s="31">
        <f t="shared" si="56"/>
        <v>299699.18999999994</v>
      </c>
      <c r="G116" s="31">
        <f t="shared" si="56"/>
        <v>345953.53</v>
      </c>
      <c r="H116" s="31">
        <f t="shared" si="56"/>
        <v>229505.53</v>
      </c>
      <c r="I116" s="31">
        <f t="shared" si="56"/>
        <v>258700.42</v>
      </c>
      <c r="J116" s="31">
        <f t="shared" si="56"/>
        <v>966458</v>
      </c>
      <c r="K116" s="31">
        <f t="shared" si="56"/>
        <v>370411</v>
      </c>
      <c r="L116" s="31">
        <f t="shared" si="56"/>
        <v>379351</v>
      </c>
      <c r="M116" s="31">
        <f t="shared" si="56"/>
        <v>383688</v>
      </c>
      <c r="N116" s="31">
        <f t="shared" si="49"/>
        <v>3929957.3</v>
      </c>
      <c r="O116" s="32">
        <f t="shared" si="50"/>
        <v>0.52936278333908104</v>
      </c>
      <c r="P116" s="16"/>
      <c r="Q116" s="16"/>
      <c r="R116" s="16"/>
      <c r="S116" s="16"/>
      <c r="T116" s="16"/>
      <c r="U116" s="31">
        <f t="shared" ref="U116:AF116" si="57">U73+SUM(U74:U80)+U87+SUM(U88:U115)</f>
        <v>321525.12783564616</v>
      </c>
      <c r="V116" s="31">
        <f t="shared" si="57"/>
        <v>327453.12783564616</v>
      </c>
      <c r="W116" s="31">
        <f t="shared" si="57"/>
        <v>333778.24783564615</v>
      </c>
      <c r="X116" s="31">
        <f t="shared" si="57"/>
        <v>332778.24783564615</v>
      </c>
      <c r="Y116" s="31">
        <f t="shared" si="57"/>
        <v>333677.41450231278</v>
      </c>
      <c r="Z116" s="31">
        <f t="shared" si="57"/>
        <v>340101.70116897946</v>
      </c>
      <c r="AA116" s="31">
        <f t="shared" si="57"/>
        <v>352464.65450231289</v>
      </c>
      <c r="AB116" s="31">
        <f t="shared" si="57"/>
        <v>357437.15450231277</v>
      </c>
      <c r="AC116" s="31">
        <f t="shared" si="57"/>
        <v>358336.32116897946</v>
      </c>
      <c r="AD116" s="31">
        <f t="shared" si="57"/>
        <v>367841.30903634056</v>
      </c>
      <c r="AE116" s="31">
        <f t="shared" si="57"/>
        <v>368740.47570300719</v>
      </c>
      <c r="AF116" s="31">
        <f t="shared" si="57"/>
        <v>368279.64236967388</v>
      </c>
      <c r="AG116" s="31">
        <f t="shared" si="51"/>
        <v>4162413.4242965039</v>
      </c>
      <c r="AH116" s="32">
        <f t="shared" si="52"/>
        <v>0.26744463006131675</v>
      </c>
      <c r="AI116" s="13"/>
      <c r="AJ116" s="31">
        <f t="shared" si="53"/>
        <v>-232456.12429650407</v>
      </c>
      <c r="AK116" s="13"/>
    </row>
    <row r="117" spans="1:37" ht="13.5" customHeight="1" x14ac:dyDescent="0.2">
      <c r="A117" s="42" t="s">
        <v>1301</v>
      </c>
      <c r="B117" s="43">
        <f t="shared" ref="B117:M117" si="58">B64-B116</f>
        <v>114581.30000000005</v>
      </c>
      <c r="C117" s="43">
        <f t="shared" si="58"/>
        <v>186181.91000000006</v>
      </c>
      <c r="D117" s="43">
        <f t="shared" si="58"/>
        <v>-46641.990000000049</v>
      </c>
      <c r="E117" s="43">
        <f t="shared" si="58"/>
        <v>152657.92999999996</v>
      </c>
      <c r="F117" s="43">
        <f t="shared" si="58"/>
        <v>-164415.79000000004</v>
      </c>
      <c r="G117" s="43">
        <f t="shared" si="58"/>
        <v>-223479.01000000007</v>
      </c>
      <c r="H117" s="43">
        <f t="shared" si="58"/>
        <v>67487.729999999836</v>
      </c>
      <c r="I117" s="43">
        <f t="shared" si="58"/>
        <v>-246328.00000000009</v>
      </c>
      <c r="J117" s="43">
        <f t="shared" si="58"/>
        <v>-731743.57714285748</v>
      </c>
      <c r="K117" s="43">
        <f t="shared" si="58"/>
        <v>-46839.196190475952</v>
      </c>
      <c r="L117" s="43">
        <f t="shared" si="58"/>
        <v>-29368.624761904415</v>
      </c>
      <c r="M117" s="43">
        <f t="shared" si="58"/>
        <v>-16126.053333332995</v>
      </c>
      <c r="N117" s="43">
        <f t="shared" si="49"/>
        <v>-984033.37142857118</v>
      </c>
      <c r="O117" s="44">
        <f t="shared" si="50"/>
        <v>-0.13254867792023292</v>
      </c>
      <c r="P117" s="16"/>
      <c r="Q117" s="16"/>
      <c r="R117" s="16"/>
      <c r="S117" s="16"/>
      <c r="T117" s="16"/>
      <c r="U117" s="43" t="e">
        <f t="shared" ref="U117:AF117" si="59">U64-U116</f>
        <v>#REF!</v>
      </c>
      <c r="V117" s="43" t="e">
        <f t="shared" si="59"/>
        <v>#REF!</v>
      </c>
      <c r="W117" s="43" t="e">
        <f t="shared" si="59"/>
        <v>#REF!</v>
      </c>
      <c r="X117" s="43" t="e">
        <f t="shared" si="59"/>
        <v>#REF!</v>
      </c>
      <c r="Y117" s="43" t="e">
        <f t="shared" si="59"/>
        <v>#REF!</v>
      </c>
      <c r="Z117" s="43" t="e">
        <f t="shared" si="59"/>
        <v>#REF!</v>
      </c>
      <c r="AA117" s="43" t="e">
        <f t="shared" si="59"/>
        <v>#REF!</v>
      </c>
      <c r="AB117" s="43" t="e">
        <f t="shared" si="59"/>
        <v>#REF!</v>
      </c>
      <c r="AC117" s="43" t="e">
        <f t="shared" si="59"/>
        <v>#REF!</v>
      </c>
      <c r="AD117" s="43" t="e">
        <f t="shared" si="59"/>
        <v>#REF!</v>
      </c>
      <c r="AE117" s="43" t="e">
        <f t="shared" si="59"/>
        <v>#REF!</v>
      </c>
      <c r="AF117" s="43" t="e">
        <f t="shared" si="59"/>
        <v>#REF!</v>
      </c>
      <c r="AG117" s="43" t="e">
        <f t="shared" si="51"/>
        <v>#REF!</v>
      </c>
      <c r="AH117" s="44" t="str">
        <f t="shared" si="52"/>
        <v/>
      </c>
      <c r="AI117" s="13"/>
      <c r="AJ117" s="43" t="e">
        <f>AG117-N117</f>
        <v>#REF!</v>
      </c>
      <c r="AK117" s="13"/>
    </row>
    <row r="118" spans="1:37" ht="13.5" customHeight="1" x14ac:dyDescent="0.2">
      <c r="A118" s="25" t="s">
        <v>1302</v>
      </c>
      <c r="B118" s="16"/>
      <c r="C118" s="16"/>
      <c r="D118" s="16"/>
      <c r="E118" s="16"/>
      <c r="F118" s="16"/>
      <c r="G118" s="16"/>
      <c r="H118" s="16"/>
      <c r="I118" s="16"/>
      <c r="J118" s="16"/>
      <c r="K118" s="16"/>
      <c r="L118" s="16"/>
      <c r="M118" s="16"/>
      <c r="N118" s="16"/>
      <c r="O118" s="28"/>
      <c r="P118" s="16"/>
      <c r="Q118" s="16"/>
      <c r="R118" s="16"/>
      <c r="S118" s="16"/>
      <c r="T118" s="16"/>
      <c r="U118" s="16"/>
      <c r="V118" s="16"/>
      <c r="W118" s="16"/>
      <c r="X118" s="16"/>
      <c r="Y118" s="16"/>
      <c r="Z118" s="16"/>
      <c r="AA118" s="16"/>
      <c r="AB118" s="16"/>
      <c r="AC118" s="16"/>
      <c r="AD118" s="16"/>
      <c r="AE118" s="16"/>
      <c r="AF118" s="16"/>
      <c r="AG118" s="16"/>
      <c r="AH118" s="28"/>
      <c r="AI118" s="13"/>
      <c r="AJ118" s="16"/>
      <c r="AK118" s="13"/>
    </row>
    <row r="119" spans="1:37" ht="13.5" customHeight="1" x14ac:dyDescent="0.2">
      <c r="A119" s="26" t="s">
        <v>1303</v>
      </c>
      <c r="B119" s="16"/>
      <c r="C119" s="16"/>
      <c r="D119" s="16"/>
      <c r="E119" s="16"/>
      <c r="F119" s="16"/>
      <c r="G119" s="16"/>
      <c r="H119" s="16"/>
      <c r="I119" s="16"/>
      <c r="J119" s="16"/>
      <c r="K119" s="16"/>
      <c r="L119" s="16"/>
      <c r="M119" s="16"/>
      <c r="N119" s="16"/>
      <c r="O119" s="28"/>
      <c r="P119" s="16"/>
      <c r="Q119" s="16"/>
      <c r="R119" s="16"/>
      <c r="S119" s="16"/>
      <c r="T119" s="16"/>
      <c r="U119" s="16"/>
      <c r="V119" s="16"/>
      <c r="W119" s="16"/>
      <c r="X119" s="16"/>
      <c r="Y119" s="16"/>
      <c r="Z119" s="16"/>
      <c r="AA119" s="16"/>
      <c r="AB119" s="16"/>
      <c r="AC119" s="16"/>
      <c r="AD119" s="16"/>
      <c r="AE119" s="16"/>
      <c r="AF119" s="16"/>
      <c r="AG119" s="16"/>
      <c r="AH119" s="28"/>
      <c r="AI119" s="13"/>
      <c r="AJ119" s="16"/>
      <c r="AK119" s="13"/>
    </row>
    <row r="120" spans="1:37" ht="13.5" customHeight="1" x14ac:dyDescent="0.2">
      <c r="A120" s="27" t="s">
        <v>1304</v>
      </c>
      <c r="B120" s="16">
        <f>SUM(FO!B120,PO!B120,CO!B120,FE!B120,PE!B120)</f>
        <v>0</v>
      </c>
      <c r="C120" s="16">
        <f>SUM(FO!C120,PO!C120,CO!C120,FE!C120,PE!C120)</f>
        <v>0</v>
      </c>
      <c r="D120" s="16">
        <f>SUM(FO!D120,PO!D120,CO!D120,FE!D120,PE!D120)</f>
        <v>0</v>
      </c>
      <c r="E120" s="16">
        <f>SUM(FO!E120,PO!E120,CO!E120,FE!E120,PE!E120)</f>
        <v>0</v>
      </c>
      <c r="F120" s="16">
        <f>SUM(FO!F120,PO!F120,CO!F120,FE!F120,PE!F120)</f>
        <v>0</v>
      </c>
      <c r="G120" s="16">
        <f>SUM(FO!G120,PO!G120,CO!G120,FE!G120,PE!G120)</f>
        <v>0</v>
      </c>
      <c r="H120" s="16">
        <f>SUM(FO!H120,PO!H120,CO!H120,FE!H120,PE!H120)</f>
        <v>0</v>
      </c>
      <c r="I120" s="16">
        <f>SUM(FO!I120,PO!I120,CO!I120,FE!I120,PE!I120)</f>
        <v>0</v>
      </c>
      <c r="J120" s="16">
        <f>SUM(FO!J120,PO!J120,CO!J120,FE!J120,PE!J120)</f>
        <v>0</v>
      </c>
      <c r="K120" s="16">
        <f>SUM(FO!K120,PO!K120,CO!K120,FE!K120,PE!K120)</f>
        <v>0</v>
      </c>
      <c r="L120" s="16">
        <f>SUM(FO!L120,PO!L120,CO!L120,FE!L120,PE!L120)</f>
        <v>0</v>
      </c>
      <c r="M120" s="16">
        <f>SUM(FO!M120,PO!M120,CO!M120,FE!M120,PE!M120)</f>
        <v>0</v>
      </c>
      <c r="N120" s="16">
        <f>SUM(B120:M120)</f>
        <v>0</v>
      </c>
      <c r="O120" s="28">
        <f>IFERROR(N120/N$16,"")</f>
        <v>0</v>
      </c>
      <c r="P120" s="16"/>
      <c r="Q120" s="16"/>
      <c r="R120" s="16"/>
      <c r="S120" s="16"/>
      <c r="T120" s="16"/>
      <c r="U120" s="16">
        <f>SUM(FO!U120,PO!U120,CO!U120,FE!U120,PE!U120)</f>
        <v>0</v>
      </c>
      <c r="V120" s="16">
        <f>SUM(FO!V120,PO!V120,CO!V120,FE!V120,PE!V120)</f>
        <v>0</v>
      </c>
      <c r="W120" s="16">
        <f>SUM(FO!W120,PO!W120,CO!W120,FE!W120,PE!W120)</f>
        <v>0</v>
      </c>
      <c r="X120" s="16">
        <f>SUM(FO!X120,PO!X120,CO!X120,FE!X120,PE!X120)</f>
        <v>0</v>
      </c>
      <c r="Y120" s="16">
        <f>SUM(FO!Y120,PO!Y120,CO!Y120,FE!Y120,PE!Y120)</f>
        <v>0</v>
      </c>
      <c r="Z120" s="16">
        <f>SUM(FO!Z120,PO!Z120,CO!Z120,FE!Z120,PE!Z120)</f>
        <v>0</v>
      </c>
      <c r="AA120" s="16">
        <f>SUM(FO!AA120,PO!AA120,CO!AA120,FE!AA120,PE!AA120)</f>
        <v>0</v>
      </c>
      <c r="AB120" s="16">
        <f>SUM(FO!AB120,PO!AB120,CO!AB120,FE!AB120,PE!AB120)</f>
        <v>0</v>
      </c>
      <c r="AC120" s="16">
        <f>SUM(FO!AC120,PO!AC120,CO!AC120,FE!AC120,PE!AC120)</f>
        <v>0</v>
      </c>
      <c r="AD120" s="16">
        <f>SUM(FO!AD120,PO!AD120,CO!AD120,FE!AD120,PE!AD120)</f>
        <v>0</v>
      </c>
      <c r="AE120" s="16">
        <f>SUM(FO!AE120,PO!AE120,CO!AE120,FE!AE120,PE!AE120)</f>
        <v>0</v>
      </c>
      <c r="AF120" s="16">
        <f>SUM(FO!AF120,PO!AF120,CO!AF120,FE!AF120,PE!AF120)</f>
        <v>0</v>
      </c>
      <c r="AG120" s="16">
        <f>SUM(U120:AF120)</f>
        <v>0</v>
      </c>
      <c r="AH120" s="28">
        <f>IFERROR(AG120/AG$16,"")</f>
        <v>0</v>
      </c>
      <c r="AI120" s="13"/>
      <c r="AJ120" s="16">
        <f>AG120-N120</f>
        <v>0</v>
      </c>
      <c r="AK120" s="13"/>
    </row>
    <row r="121" spans="1:37" ht="13.5" customHeight="1" x14ac:dyDescent="0.2">
      <c r="A121" s="27" t="s">
        <v>1305</v>
      </c>
      <c r="B121" s="16">
        <f>SUM(FO!B121,PO!B121,CO!B121,FE!B121,PE!B121)</f>
        <v>0</v>
      </c>
      <c r="C121" s="16">
        <f>SUM(FO!C121,PO!C121,CO!C121,FE!C121,PE!C121)</f>
        <v>0</v>
      </c>
      <c r="D121" s="16">
        <f>SUM(FO!D121,PO!D121,CO!D121,FE!D121,PE!D121)</f>
        <v>0</v>
      </c>
      <c r="E121" s="16">
        <f>SUM(FO!E121,PO!E121,CO!E121,FE!E121,PE!E121)</f>
        <v>104811.32</v>
      </c>
      <c r="F121" s="16">
        <f>SUM(FO!F121,PO!F121,CO!F121,FE!F121,PE!F121)</f>
        <v>0</v>
      </c>
      <c r="G121" s="16">
        <f>SUM(FO!G121,PO!G121,CO!G121,FE!G121,PE!G121)</f>
        <v>0</v>
      </c>
      <c r="H121" s="16">
        <f>SUM(FO!H121,PO!H121,CO!H121,FE!H121,PE!H121)</f>
        <v>0</v>
      </c>
      <c r="I121" s="16">
        <f>SUM(FO!I121,PO!I121,CO!I121,FE!I121,PE!I121)</f>
        <v>0</v>
      </c>
      <c r="J121" s="16">
        <f>SUM(FO!J121,PO!J121,CO!J121,FE!J121,PE!J121)</f>
        <v>0</v>
      </c>
      <c r="K121" s="16">
        <f>SUM(FO!K121,PO!K121,CO!K121,FE!K121,PE!K121)</f>
        <v>0</v>
      </c>
      <c r="L121" s="16">
        <f>SUM(FO!L121,PO!L121,CO!L121,FE!L121,PE!L121)</f>
        <v>0</v>
      </c>
      <c r="M121" s="16">
        <f>SUM(FO!M121,PO!M121,CO!M121,FE!M121,PE!M121)</f>
        <v>0</v>
      </c>
      <c r="N121" s="16">
        <f>SUM(B121:M121)</f>
        <v>104811.32</v>
      </c>
      <c r="O121" s="28">
        <f>IFERROR(N121/N$16,"")</f>
        <v>1.4118019063627764E-2</v>
      </c>
      <c r="P121" s="16"/>
      <c r="Q121" s="16"/>
      <c r="R121" s="16"/>
      <c r="S121" s="16"/>
      <c r="T121" s="16"/>
      <c r="U121" s="16">
        <f>SUM(FO!U121,PO!U121,CO!U121,FE!U121,PE!U121)</f>
        <v>0</v>
      </c>
      <c r="V121" s="16">
        <f>SUM(FO!V121,PO!V121,CO!V121,FE!V121,PE!V121)</f>
        <v>0</v>
      </c>
      <c r="W121" s="16">
        <f>SUM(FO!W121,PO!W121,CO!W121,FE!W121,PE!W121)</f>
        <v>0</v>
      </c>
      <c r="X121" s="16">
        <f>SUM(FO!X121,PO!X121,CO!X121,FE!X121,PE!X121)</f>
        <v>0</v>
      </c>
      <c r="Y121" s="16">
        <f>SUM(FO!Y121,PO!Y121,CO!Y121,FE!Y121,PE!Y121)</f>
        <v>0</v>
      </c>
      <c r="Z121" s="16">
        <f>SUM(FO!Z121,PO!Z121,CO!Z121,FE!Z121,PE!Z121)</f>
        <v>0</v>
      </c>
      <c r="AA121" s="16">
        <f>SUM(FO!AA121,PO!AA121,CO!AA121,FE!AA121,PE!AA121)</f>
        <v>0</v>
      </c>
      <c r="AB121" s="16">
        <f>SUM(FO!AB121,PO!AB121,CO!AB121,FE!AB121,PE!AB121)</f>
        <v>0</v>
      </c>
      <c r="AC121" s="16">
        <f>SUM(FO!AC121,PO!AC121,CO!AC121,FE!AC121,PE!AC121)</f>
        <v>0</v>
      </c>
      <c r="AD121" s="16">
        <f>SUM(FO!AD121,PO!AD121,CO!AD121,FE!AD121,PE!AD121)</f>
        <v>0</v>
      </c>
      <c r="AE121" s="16">
        <f>SUM(FO!AE121,PO!AE121,CO!AE121,FE!AE121,PE!AE121)</f>
        <v>0</v>
      </c>
      <c r="AF121" s="16">
        <f>SUM(FO!AF121,PO!AF121,CO!AF121,FE!AF121,PE!AF121)</f>
        <v>0</v>
      </c>
      <c r="AG121" s="16">
        <f>SUM(U121:AF121)</f>
        <v>0</v>
      </c>
      <c r="AH121" s="28">
        <f>IFERROR(AG121/AG$16,"")</f>
        <v>0</v>
      </c>
      <c r="AI121" s="13"/>
      <c r="AJ121" s="16">
        <f>AG121-N121</f>
        <v>-104811.32</v>
      </c>
      <c r="AK121" s="13"/>
    </row>
    <row r="122" spans="1:37" ht="13.5" customHeight="1" x14ac:dyDescent="0.2">
      <c r="A122" s="30" t="s">
        <v>1306</v>
      </c>
      <c r="B122" s="31">
        <f t="shared" ref="B122:M122" si="60">SUM(B120:B121)</f>
        <v>0</v>
      </c>
      <c r="C122" s="31">
        <f t="shared" si="60"/>
        <v>0</v>
      </c>
      <c r="D122" s="31">
        <f t="shared" si="60"/>
        <v>0</v>
      </c>
      <c r="E122" s="31">
        <f t="shared" si="60"/>
        <v>104811.32</v>
      </c>
      <c r="F122" s="31">
        <f t="shared" si="60"/>
        <v>0</v>
      </c>
      <c r="G122" s="31">
        <f t="shared" si="60"/>
        <v>0</v>
      </c>
      <c r="H122" s="31">
        <f t="shared" si="60"/>
        <v>0</v>
      </c>
      <c r="I122" s="31">
        <f t="shared" si="60"/>
        <v>0</v>
      </c>
      <c r="J122" s="31">
        <f t="shared" si="60"/>
        <v>0</v>
      </c>
      <c r="K122" s="31">
        <f t="shared" si="60"/>
        <v>0</v>
      </c>
      <c r="L122" s="31">
        <f t="shared" si="60"/>
        <v>0</v>
      </c>
      <c r="M122" s="31">
        <f t="shared" si="60"/>
        <v>0</v>
      </c>
      <c r="N122" s="31">
        <f>SUM(B122:M122)</f>
        <v>104811.32</v>
      </c>
      <c r="O122" s="32">
        <f>IFERROR(N122/N$16,"")</f>
        <v>1.4118019063627764E-2</v>
      </c>
      <c r="P122" s="16"/>
      <c r="Q122" s="16"/>
      <c r="R122" s="16"/>
      <c r="S122" s="16"/>
      <c r="T122" s="16"/>
      <c r="U122" s="31">
        <f t="shared" ref="U122:AF122" si="61">SUM(U120:U121)</f>
        <v>0</v>
      </c>
      <c r="V122" s="31">
        <f t="shared" si="61"/>
        <v>0</v>
      </c>
      <c r="W122" s="31">
        <f t="shared" si="61"/>
        <v>0</v>
      </c>
      <c r="X122" s="31">
        <f t="shared" si="61"/>
        <v>0</v>
      </c>
      <c r="Y122" s="31">
        <f t="shared" si="61"/>
        <v>0</v>
      </c>
      <c r="Z122" s="31">
        <f t="shared" si="61"/>
        <v>0</v>
      </c>
      <c r="AA122" s="31">
        <f t="shared" si="61"/>
        <v>0</v>
      </c>
      <c r="AB122" s="31">
        <f t="shared" si="61"/>
        <v>0</v>
      </c>
      <c r="AC122" s="31">
        <f t="shared" si="61"/>
        <v>0</v>
      </c>
      <c r="AD122" s="31">
        <f t="shared" si="61"/>
        <v>0</v>
      </c>
      <c r="AE122" s="31">
        <f t="shared" si="61"/>
        <v>0</v>
      </c>
      <c r="AF122" s="31">
        <f t="shared" si="61"/>
        <v>0</v>
      </c>
      <c r="AG122" s="31">
        <f>SUM(U122:AF122)</f>
        <v>0</v>
      </c>
      <c r="AH122" s="32">
        <f>IFERROR(AG122/AG$16,"")</f>
        <v>0</v>
      </c>
      <c r="AI122" s="13"/>
      <c r="AJ122" s="31">
        <f>AG122-N122</f>
        <v>-104811.32</v>
      </c>
      <c r="AK122" s="13"/>
    </row>
    <row r="123" spans="1:37" ht="13.5" customHeight="1" x14ac:dyDescent="0.2">
      <c r="A123" s="26" t="s">
        <v>1307</v>
      </c>
      <c r="B123" s="16"/>
      <c r="C123" s="16"/>
      <c r="D123" s="16"/>
      <c r="E123" s="16"/>
      <c r="F123" s="16"/>
      <c r="G123" s="16"/>
      <c r="H123" s="16"/>
      <c r="I123" s="16"/>
      <c r="J123" s="16"/>
      <c r="K123" s="16"/>
      <c r="L123" s="16"/>
      <c r="M123" s="16"/>
      <c r="N123" s="16"/>
      <c r="O123" s="28"/>
      <c r="P123" s="16"/>
      <c r="Q123" s="16"/>
      <c r="R123" s="16"/>
      <c r="S123" s="16"/>
      <c r="T123" s="16"/>
      <c r="U123" s="16"/>
      <c r="V123" s="16"/>
      <c r="W123" s="16"/>
      <c r="X123" s="16"/>
      <c r="Y123" s="16"/>
      <c r="Z123" s="16"/>
      <c r="AA123" s="16"/>
      <c r="AB123" s="16"/>
      <c r="AC123" s="16"/>
      <c r="AD123" s="16"/>
      <c r="AE123" s="16"/>
      <c r="AF123" s="16"/>
      <c r="AG123" s="16"/>
      <c r="AH123" s="28"/>
      <c r="AI123" s="13"/>
      <c r="AJ123" s="16"/>
      <c r="AK123" s="13"/>
    </row>
    <row r="124" spans="1:37" ht="13.5" customHeight="1" x14ac:dyDescent="0.2">
      <c r="A124" s="38" t="s">
        <v>1308</v>
      </c>
      <c r="B124" s="16">
        <f>SUM(FO!B124,PO!B124,CO!B124,FE!B124,PE!B124)</f>
        <v>0</v>
      </c>
      <c r="C124" s="16">
        <f>SUM(FO!C124,PO!C124,CO!C124,FE!C124,PE!C124)</f>
        <v>0</v>
      </c>
      <c r="D124" s="16">
        <f>SUM(FO!D124,PO!D124,CO!D124,FE!D124,PE!D124)</f>
        <v>0</v>
      </c>
      <c r="E124" s="16">
        <f>SUM(FO!E124,PO!E124,CO!E124,FE!E124,PE!E124)</f>
        <v>0</v>
      </c>
      <c r="F124" s="16">
        <f>SUM(FO!F124,PO!F124,CO!F124,FE!F124,PE!F124)</f>
        <v>0</v>
      </c>
      <c r="G124" s="16">
        <f>SUM(FO!G124,PO!G124,CO!G124,FE!G124,PE!G124)</f>
        <v>0</v>
      </c>
      <c r="H124" s="16">
        <v>0</v>
      </c>
      <c r="I124" s="16">
        <v>0</v>
      </c>
      <c r="J124" s="16">
        <v>0</v>
      </c>
      <c r="K124" s="16">
        <v>0</v>
      </c>
      <c r="L124" s="16">
        <v>0</v>
      </c>
      <c r="M124" s="16">
        <v>0</v>
      </c>
      <c r="N124" s="16">
        <v>0</v>
      </c>
      <c r="O124" s="28">
        <f t="shared" ref="O124:O132" si="62">IFERROR(N124/N$16,"")</f>
        <v>0</v>
      </c>
      <c r="P124" s="16"/>
      <c r="Q124" s="16"/>
      <c r="R124" s="16"/>
      <c r="S124" s="16"/>
      <c r="T124" s="16"/>
      <c r="U124" s="16">
        <v>0</v>
      </c>
      <c r="V124" s="16">
        <v>0</v>
      </c>
      <c r="W124" s="16">
        <v>0</v>
      </c>
      <c r="X124" s="16">
        <v>0</v>
      </c>
      <c r="Y124" s="16">
        <v>0</v>
      </c>
      <c r="Z124" s="16">
        <v>0</v>
      </c>
      <c r="AA124" s="16">
        <v>0</v>
      </c>
      <c r="AB124" s="16">
        <v>0</v>
      </c>
      <c r="AC124" s="16">
        <v>0</v>
      </c>
      <c r="AD124" s="16">
        <v>0</v>
      </c>
      <c r="AE124" s="16">
        <v>0</v>
      </c>
      <c r="AF124" s="16">
        <v>0</v>
      </c>
      <c r="AG124" s="16">
        <f>SUM(U124:AF124)</f>
        <v>0</v>
      </c>
      <c r="AH124" s="28">
        <f>IFERROR(AG124/AG$16,"")</f>
        <v>0</v>
      </c>
      <c r="AI124" s="13"/>
      <c r="AJ124" s="16">
        <f>N124-AG124</f>
        <v>0</v>
      </c>
      <c r="AK124" s="13"/>
    </row>
    <row r="125" spans="1:37" ht="13.5" customHeight="1" x14ac:dyDescent="0.2">
      <c r="A125" s="27" t="s">
        <v>1309</v>
      </c>
      <c r="B125" s="16">
        <f>SUM(FO!B125,PO!B125,CO!B125,FE!B125,PE!B125)</f>
        <v>0</v>
      </c>
      <c r="C125" s="16">
        <f>SUM(FO!C125,PO!C125,CO!C125,FE!C125,PE!C125)</f>
        <v>0</v>
      </c>
      <c r="D125" s="16">
        <f>SUM(FO!D125,PO!D125,CO!D125,FE!D125,PE!D125)</f>
        <v>0</v>
      </c>
      <c r="E125" s="16">
        <f>SUM(FO!E125,PO!E125,CO!E125,FE!E125,PE!E125)</f>
        <v>0</v>
      </c>
      <c r="F125" s="16">
        <f>SUM(FO!F125,PO!F125,CO!F125,FE!F125,PE!F125)</f>
        <v>0</v>
      </c>
      <c r="G125" s="16">
        <f>SUM(FO!G125,PO!G125,CO!G125,FE!G125,PE!G125)</f>
        <v>0</v>
      </c>
      <c r="H125" s="16">
        <f>SUM(FO!H125,PO!H125,CO!H125,FE!H125,PE!H125)</f>
        <v>0</v>
      </c>
      <c r="I125" s="16">
        <f>SUM(FO!I125,PO!I125,CO!I125,FE!I125,PE!I125)</f>
        <v>0</v>
      </c>
      <c r="J125" s="16">
        <f>SUM(FO!J125,PO!J125,CO!J125,FE!J125,PE!J125)</f>
        <v>0</v>
      </c>
      <c r="K125" s="16">
        <f>SUM(FO!K125,PO!K125,CO!K125,FE!K125,PE!K125)</f>
        <v>0</v>
      </c>
      <c r="L125" s="16">
        <f>SUM(FO!L125,PO!L125,CO!L125,FE!L125,PE!L125)</f>
        <v>0</v>
      </c>
      <c r="M125" s="16">
        <f>SUM(FO!M125,PO!M125,CO!M125,FE!M125,PE!M125)</f>
        <v>0</v>
      </c>
      <c r="N125" s="16">
        <f t="shared" ref="N125:N132" si="63">SUM(B125:M125)</f>
        <v>0</v>
      </c>
      <c r="O125" s="28">
        <f t="shared" si="62"/>
        <v>0</v>
      </c>
      <c r="P125" s="16"/>
      <c r="Q125" s="16"/>
      <c r="R125" s="16"/>
      <c r="S125" s="16"/>
      <c r="T125" s="16"/>
      <c r="U125" s="16">
        <f>SUM(FO!U125,PO!U125,CO!U125,FE!U125,PE!U125)</f>
        <v>0</v>
      </c>
      <c r="V125" s="16">
        <f>SUM(FO!V125,PO!V125,CO!V125,FE!V125,PE!V125)</f>
        <v>0</v>
      </c>
      <c r="W125" s="16">
        <f>SUM(FO!W125,PO!W125,CO!W125,FE!W125,PE!W125)</f>
        <v>0</v>
      </c>
      <c r="X125" s="16">
        <f>SUM(FO!X125,PO!X125,CO!X125,FE!X125,PE!X125)</f>
        <v>0</v>
      </c>
      <c r="Y125" s="16">
        <f>SUM(FO!Y125,PO!Y125,CO!Y125,FE!Y125,PE!Y125)</f>
        <v>0</v>
      </c>
      <c r="Z125" s="16">
        <f>SUM(FO!Z125,PO!Z125,CO!Z125,FE!Z125,PE!Z125)</f>
        <v>0</v>
      </c>
      <c r="AA125" s="16">
        <f>SUM(FO!AA125,PO!AA125,CO!AA125,FE!AA125,PE!AA125)</f>
        <v>0</v>
      </c>
      <c r="AB125" s="16">
        <f>SUM(FO!AB125,PO!AB125,CO!AB125,FE!AB125,PE!AB125)</f>
        <v>0</v>
      </c>
      <c r="AC125" s="16">
        <f>SUM(FO!AC125,PO!AC125,CO!AC125,FE!AC125,PE!AC125)</f>
        <v>0</v>
      </c>
      <c r="AD125" s="16">
        <f>SUM(FO!AD125,PO!AD125,CO!AD125,FE!AD125,PE!AD125)</f>
        <v>0</v>
      </c>
      <c r="AE125" s="16">
        <f>SUM(FO!AE125,PO!AE125,CO!AE125,FE!AE125,PE!AE125)</f>
        <v>0</v>
      </c>
      <c r="AF125" s="16">
        <f>SUM(FO!AF125,PO!AF125,CO!AF125,FE!AF125,PE!AF125)</f>
        <v>0</v>
      </c>
      <c r="AG125" s="16">
        <f>SUM(U125:AF125)</f>
        <v>0</v>
      </c>
      <c r="AH125" s="28">
        <f>IFERROR(AG125/AG$16,"")</f>
        <v>0</v>
      </c>
      <c r="AI125" s="13"/>
      <c r="AJ125" s="16">
        <f>N125-AG125</f>
        <v>0</v>
      </c>
      <c r="AK125" s="13"/>
    </row>
    <row r="126" spans="1:37" ht="13.5" customHeight="1" x14ac:dyDescent="0.2">
      <c r="A126" s="27" t="s">
        <v>1310</v>
      </c>
      <c r="B126" s="16">
        <f>SUM(FO!B126,PO!B126,CO!B126,FE!B126,PE!B126)</f>
        <v>0</v>
      </c>
      <c r="C126" s="16">
        <f>SUM(FO!C126,PO!C126,CO!C126,FE!C126,PE!C126)</f>
        <v>0</v>
      </c>
      <c r="D126" s="16">
        <f>SUM(FO!D126,PO!D126,CO!D126,FE!D126,PE!D126)</f>
        <v>0</v>
      </c>
      <c r="E126" s="16">
        <f>SUM(FO!E126,PO!E126,CO!E126,FE!E126,PE!E126)</f>
        <v>0</v>
      </c>
      <c r="F126" s="16">
        <f>SUM(FO!F126,PO!F126,CO!F126,FE!F126,PE!F126)</f>
        <v>0</v>
      </c>
      <c r="G126" s="16">
        <f>SUM(FO!G126,PO!G126,CO!G126,FE!G126,PE!G126)</f>
        <v>0</v>
      </c>
      <c r="H126" s="16">
        <f>SUM(FO!H126,PO!H126,CO!H126,FE!H126,PE!H126)</f>
        <v>0</v>
      </c>
      <c r="I126" s="16">
        <f>SUM(FO!I126,PO!I126,CO!I126,FE!I126,PE!I126)</f>
        <v>0</v>
      </c>
      <c r="J126" s="16">
        <f>SUM(FO!J126,PO!J126,CO!J126,FE!J126,PE!J126)</f>
        <v>5000</v>
      </c>
      <c r="K126" s="16">
        <f>SUM(FO!K126,PO!K126,CO!K126,FE!K126,PE!K126)</f>
        <v>5000</v>
      </c>
      <c r="L126" s="16">
        <f>SUM(FO!L126,PO!L126,CO!L126,FE!L126,PE!L126)</f>
        <v>5000</v>
      </c>
      <c r="M126" s="16">
        <f>SUM(FO!M126,PO!M126,CO!M126,FE!M126,PE!M126)</f>
        <v>5000</v>
      </c>
      <c r="N126" s="16">
        <f t="shared" si="63"/>
        <v>20000</v>
      </c>
      <c r="O126" s="28">
        <f t="shared" si="62"/>
        <v>2.6939874554824353E-3</v>
      </c>
      <c r="P126" s="16"/>
      <c r="Q126" s="16"/>
      <c r="R126" s="16"/>
      <c r="S126" s="16"/>
      <c r="T126" s="16"/>
      <c r="U126" s="16">
        <f>SUM(FO!U126,PO!U126,CO!U126,FE!U126,PE!U126)</f>
        <v>0</v>
      </c>
      <c r="V126" s="16">
        <f>SUM(FO!V126,PO!V126,CO!V126,FE!V126,PE!V126)</f>
        <v>0</v>
      </c>
      <c r="W126" s="16">
        <f>SUM(FO!W126,PO!W126,CO!W126,FE!W126,PE!W126)</f>
        <v>0</v>
      </c>
      <c r="X126" s="16">
        <f>SUM(FO!X126,PO!X126,CO!X126,FE!X126,PE!X126)</f>
        <v>0</v>
      </c>
      <c r="Y126" s="16">
        <f>SUM(FO!Y126,PO!Y126,CO!Y126,FE!Y126,PE!Y126)</f>
        <v>0</v>
      </c>
      <c r="Z126" s="16">
        <f>SUM(FO!Z126,PO!Z126,CO!Z126,FE!Z126,PE!Z126)</f>
        <v>0</v>
      </c>
      <c r="AA126" s="16">
        <f>SUM(FO!AA126,PO!AA126,CO!AA126,FE!AA126,PE!AA126)</f>
        <v>0</v>
      </c>
      <c r="AB126" s="16">
        <f>SUM(FO!AB126,PO!AB126,CO!AB126,FE!AB126,PE!AB126)</f>
        <v>0</v>
      </c>
      <c r="AC126" s="16">
        <f>SUM(FO!AC126,PO!AC126,CO!AC126,FE!AC126,PE!AC126)</f>
        <v>0</v>
      </c>
      <c r="AD126" s="16">
        <f>SUM(FO!AD126,PO!AD126,CO!AD126,FE!AD126,PE!AD126)</f>
        <v>0</v>
      </c>
      <c r="AE126" s="16">
        <f>SUM(FO!AE126,PO!AE126,CO!AE126,FE!AE126,PE!AE126)</f>
        <v>0</v>
      </c>
      <c r="AF126" s="16">
        <f>SUM(FO!AF126,PO!AF126,CO!AF126,FE!AF126,PE!AF126)</f>
        <v>0</v>
      </c>
      <c r="AG126" s="16">
        <f>SUM(U126:AF126)</f>
        <v>0</v>
      </c>
      <c r="AH126" s="28">
        <f>IFERROR(AG126/AG$16,"")</f>
        <v>0</v>
      </c>
      <c r="AI126" s="13"/>
      <c r="AJ126" s="16">
        <f>N126-AG126</f>
        <v>20000</v>
      </c>
      <c r="AK126" s="13"/>
    </row>
    <row r="127" spans="1:37" ht="13.5" customHeight="1" x14ac:dyDescent="0.2">
      <c r="A127" s="27" t="s">
        <v>1311</v>
      </c>
      <c r="B127" s="16">
        <f>SUM(FO!B127,PO!B127,CO!B127,FE!B127,PE!B127)</f>
        <v>0</v>
      </c>
      <c r="C127" s="16">
        <f>SUM(FO!C127,PO!C127,CO!C127,FE!C127,PE!C127)</f>
        <v>0</v>
      </c>
      <c r="D127" s="16">
        <f>SUM(FO!D127,PO!D127,CO!D127,FE!D127,PE!D127)</f>
        <v>0</v>
      </c>
      <c r="E127" s="16">
        <f>SUM(FO!E127,PO!E127,CO!E127,FE!E127,PE!E127)</f>
        <v>0</v>
      </c>
      <c r="F127" s="16">
        <f>SUM(FO!F127,PO!F127,CO!F127,FE!F127,PE!F127)</f>
        <v>0</v>
      </c>
      <c r="G127" s="16">
        <f>SUM(FO!G127,PO!G127,CO!G127,FE!G127,PE!G127)</f>
        <v>0</v>
      </c>
      <c r="H127" s="16">
        <f>SUM(FO!H127,PO!H127,CO!H127,FE!H127,PE!H127)</f>
        <v>0</v>
      </c>
      <c r="I127" s="16">
        <f>SUM(FO!I127,PO!I127,CO!I127,FE!I127,PE!I127)</f>
        <v>0</v>
      </c>
      <c r="J127" s="16">
        <f>SUM(FO!J127,PO!J127,CO!J127,FE!J127,PE!J127)</f>
        <v>0</v>
      </c>
      <c r="K127" s="16">
        <f>SUM(FO!K127,PO!K127,CO!K127,FE!K127,PE!K127)</f>
        <v>0</v>
      </c>
      <c r="L127" s="16">
        <f>SUM(FO!L127,PO!L127,CO!L127,FE!L127,PE!L127)</f>
        <v>0</v>
      </c>
      <c r="M127" s="16">
        <f>SUM(FO!M127,PO!M127,CO!M127,FE!M127,PE!M127)</f>
        <v>0</v>
      </c>
      <c r="N127" s="16">
        <f t="shared" si="63"/>
        <v>0</v>
      </c>
      <c r="O127" s="28">
        <f t="shared" si="62"/>
        <v>0</v>
      </c>
      <c r="P127" s="16"/>
      <c r="Q127" s="16"/>
      <c r="R127" s="16"/>
      <c r="S127" s="16"/>
      <c r="T127" s="16"/>
      <c r="U127" s="16">
        <f>SUM(FO!U127,PO!U127,CO!U127,FE!U127,PE!U127)</f>
        <v>0</v>
      </c>
      <c r="V127" s="16">
        <f>SUM(FO!V127,PO!V127,CO!V127,FE!V127,PE!V127)</f>
        <v>0</v>
      </c>
      <c r="W127" s="16">
        <f>SUM(FO!W127,PO!W127,CO!W127,FE!W127,PE!W127)</f>
        <v>0</v>
      </c>
      <c r="X127" s="16">
        <f>SUM(FO!X127,PO!X127,CO!X127,FE!X127,PE!X127)</f>
        <v>0</v>
      </c>
      <c r="Y127" s="16">
        <f>SUM(FO!Y127,PO!Y127,CO!Y127,FE!Y127,PE!Y127)</f>
        <v>0</v>
      </c>
      <c r="Z127" s="16">
        <f>SUM(FO!Z127,PO!Z127,CO!Z127,FE!Z127,PE!Z127)</f>
        <v>0</v>
      </c>
      <c r="AA127" s="16">
        <f>SUM(FO!AA127,PO!AA127,CO!AA127,FE!AA127,PE!AA127)</f>
        <v>0</v>
      </c>
      <c r="AB127" s="16">
        <f>SUM(FO!AB127,PO!AB127,CO!AB127,FE!AB127,PE!AB127)</f>
        <v>0</v>
      </c>
      <c r="AC127" s="16">
        <f>SUM(FO!AC127,PO!AC127,CO!AC127,FE!AC127,PE!AC127)</f>
        <v>0</v>
      </c>
      <c r="AD127" s="16">
        <f>SUM(FO!AD127,PO!AD127,CO!AD127,FE!AD127,PE!AD127)</f>
        <v>0</v>
      </c>
      <c r="AE127" s="16">
        <f>SUM(FO!AE127,PO!AE127,CO!AE127,FE!AE127,PE!AE127)</f>
        <v>0</v>
      </c>
      <c r="AF127" s="16">
        <f>SUM(FO!AF127,PO!AF127,CO!AF127,FE!AF127,PE!AF127)</f>
        <v>0</v>
      </c>
      <c r="AG127" s="16"/>
      <c r="AH127" s="28"/>
      <c r="AI127" s="13"/>
      <c r="AJ127" s="16"/>
      <c r="AK127" s="13"/>
    </row>
    <row r="128" spans="1:37" ht="13.5" customHeight="1" x14ac:dyDescent="0.2">
      <c r="A128" s="27" t="s">
        <v>1312</v>
      </c>
      <c r="B128" s="16">
        <f>SUM(FO!B128,PO!B128,CO!B128,FE!B128,PE!B128)</f>
        <v>0</v>
      </c>
      <c r="C128" s="16">
        <f>SUM(FO!C128,PO!C128,CO!C128,FE!C128,PE!C128)</f>
        <v>0</v>
      </c>
      <c r="D128" s="16">
        <f>SUM(FO!D128,PO!D128,CO!D128,FE!D128,PE!D128)</f>
        <v>0</v>
      </c>
      <c r="E128" s="16">
        <f>SUM(FO!E128,PO!E128,CO!E128,FE!E128,PE!E128)</f>
        <v>0</v>
      </c>
      <c r="F128" s="16">
        <f>SUM(FO!F128,PO!F128,CO!F128,FE!F128,PE!F128)</f>
        <v>0</v>
      </c>
      <c r="G128" s="16">
        <f>SUM(FO!G128,PO!G128,CO!G128,FE!G128,PE!G128)</f>
        <v>0</v>
      </c>
      <c r="H128" s="16">
        <f>SUM(FO!H128,PO!H128,CO!H128,FE!H128,PE!H128)</f>
        <v>0</v>
      </c>
      <c r="I128" s="16">
        <f>SUM(FO!I128,PO!I128,CO!I128,FE!I128,PE!I128)</f>
        <v>0</v>
      </c>
      <c r="J128" s="16">
        <f>SUM(FO!J128,PO!J128,CO!J128,FE!J128,PE!J128)</f>
        <v>0</v>
      </c>
      <c r="K128" s="16">
        <f>SUM(FO!K128,PO!K128,CO!K128,FE!K128,PE!K128)</f>
        <v>0</v>
      </c>
      <c r="L128" s="16">
        <f>SUM(FO!L128,PO!L128,CO!L128,FE!L128,PE!L128)</f>
        <v>0</v>
      </c>
      <c r="M128" s="16">
        <f>SUM(FO!M128,PO!M128,CO!M128,FE!M128,PE!M128)</f>
        <v>0</v>
      </c>
      <c r="N128" s="16">
        <f t="shared" si="63"/>
        <v>0</v>
      </c>
      <c r="O128" s="28">
        <f t="shared" si="62"/>
        <v>0</v>
      </c>
      <c r="P128" s="16"/>
      <c r="Q128" s="16"/>
      <c r="R128" s="16"/>
      <c r="S128" s="16"/>
      <c r="T128" s="16"/>
      <c r="U128" s="16">
        <f>SUM(FO!U128,PO!U128,CO!U128,FE!U128,PE!U128)</f>
        <v>0</v>
      </c>
      <c r="V128" s="16">
        <f>SUM(FO!V128,PO!V128,CO!V128,FE!V128,PE!V128)</f>
        <v>0</v>
      </c>
      <c r="W128" s="16">
        <f>SUM(FO!W128,PO!W128,CO!W128,FE!W128,PE!W128)</f>
        <v>0</v>
      </c>
      <c r="X128" s="16">
        <f>SUM(FO!X128,PO!X128,CO!X128,FE!X128,PE!X128)</f>
        <v>0</v>
      </c>
      <c r="Y128" s="16">
        <f>SUM(FO!Y128,PO!Y128,CO!Y128,FE!Y128,PE!Y128)</f>
        <v>0</v>
      </c>
      <c r="Z128" s="16">
        <f>SUM(FO!Z128,PO!Z128,CO!Z128,FE!Z128,PE!Z128)</f>
        <v>0</v>
      </c>
      <c r="AA128" s="16">
        <f>SUM(FO!AA128,PO!AA128,CO!AA128,FE!AA128,PE!AA128)</f>
        <v>0</v>
      </c>
      <c r="AB128" s="16">
        <f>SUM(FO!AB128,PO!AB128,CO!AB128,FE!AB128,PE!AB128)</f>
        <v>0</v>
      </c>
      <c r="AC128" s="16">
        <f>SUM(FO!AC128,PO!AC128,CO!AC128,FE!AC128,PE!AC128)</f>
        <v>0</v>
      </c>
      <c r="AD128" s="16">
        <f>SUM(FO!AD128,PO!AD128,CO!AD128,FE!AD128,PE!AD128)</f>
        <v>0</v>
      </c>
      <c r="AE128" s="16">
        <f>SUM(FO!AE128,PO!AE128,CO!AE128,FE!AE128,PE!AE128)</f>
        <v>0</v>
      </c>
      <c r="AF128" s="16">
        <f>SUM(FO!AF128,PO!AF128,CO!AF128,FE!AF128,PE!AF128)</f>
        <v>0</v>
      </c>
      <c r="AG128" s="16">
        <f>SUM(U128:AF128)</f>
        <v>0</v>
      </c>
      <c r="AH128" s="28">
        <f>IFERROR(AG128/AG$16,"")</f>
        <v>0</v>
      </c>
      <c r="AI128" s="13"/>
      <c r="AJ128" s="16">
        <f>N128-AG128</f>
        <v>0</v>
      </c>
      <c r="AK128" s="13"/>
    </row>
    <row r="129" spans="1:37" ht="13.5" customHeight="1" x14ac:dyDescent="0.2">
      <c r="A129" s="27" t="s">
        <v>1313</v>
      </c>
      <c r="B129" s="16">
        <f>SUM(FO!B129,PO!B129,CO!B129,FE!B129,PE!B129)</f>
        <v>0</v>
      </c>
      <c r="C129" s="16">
        <f>SUM(FO!C129,PO!C129,CO!C129,FE!C129,PE!C129)</f>
        <v>0</v>
      </c>
      <c r="D129" s="16">
        <f>SUM(FO!D129,PO!D129,CO!D129,FE!D129,PE!D129)</f>
        <v>0</v>
      </c>
      <c r="E129" s="16">
        <f>SUM(FO!E129,PO!E129,CO!E129,FE!E129,PE!E129)</f>
        <v>0</v>
      </c>
      <c r="F129" s="16">
        <f>SUM(FO!F129,PO!F129,CO!F129,FE!F129,PE!F129)</f>
        <v>0</v>
      </c>
      <c r="G129" s="16">
        <f>SUM(FO!G129,PO!G129,CO!G129,FE!G129,PE!G129)</f>
        <v>0</v>
      </c>
      <c r="H129" s="16">
        <f>SUM(FO!H129,PO!H129,CO!H129,FE!H129,PE!H129)</f>
        <v>0</v>
      </c>
      <c r="I129" s="16">
        <f>SUM(FO!I129,PO!I129,CO!I129,FE!I129,PE!I129)</f>
        <v>0</v>
      </c>
      <c r="J129" s="16">
        <f>SUM(FO!J129,PO!J129,CO!J129,FE!J129,PE!J129)</f>
        <v>0</v>
      </c>
      <c r="K129" s="16">
        <f>SUM(FO!K129,PO!K129,CO!K129,FE!K129,PE!K129)</f>
        <v>0</v>
      </c>
      <c r="L129" s="16">
        <f>SUM(FO!L129,PO!L129,CO!L129,FE!L129,PE!L129)</f>
        <v>0</v>
      </c>
      <c r="M129" s="16">
        <f>SUM(FO!M129,PO!M129,CO!M129,FE!M129,PE!M129)</f>
        <v>0</v>
      </c>
      <c r="N129" s="16">
        <f t="shared" si="63"/>
        <v>0</v>
      </c>
      <c r="O129" s="28">
        <f t="shared" si="62"/>
        <v>0</v>
      </c>
      <c r="P129" s="16"/>
      <c r="Q129" s="16"/>
      <c r="R129" s="16"/>
      <c r="S129" s="16"/>
      <c r="T129" s="16"/>
      <c r="U129" s="16">
        <f>SUM(FO!U129,PO!U129,CO!U129,FE!U129,PE!U129)</f>
        <v>0</v>
      </c>
      <c r="V129" s="16">
        <f>SUM(FO!V129,PO!V129,CO!V129,FE!V129,PE!V129)</f>
        <v>0</v>
      </c>
      <c r="W129" s="16">
        <f>SUM(FO!W129,PO!W129,CO!W129,FE!W129,PE!W129)</f>
        <v>0</v>
      </c>
      <c r="X129" s="16">
        <f>SUM(FO!X129,PO!X129,CO!X129,FE!X129,PE!X129)</f>
        <v>0</v>
      </c>
      <c r="Y129" s="16">
        <f>SUM(FO!Y129,PO!Y129,CO!Y129,FE!Y129,PE!Y129)</f>
        <v>0</v>
      </c>
      <c r="Z129" s="16">
        <f>SUM(FO!Z129,PO!Z129,CO!Z129,FE!Z129,PE!Z129)</f>
        <v>0</v>
      </c>
      <c r="AA129" s="16">
        <f>SUM(FO!AA129,PO!AA129,CO!AA129,FE!AA129,PE!AA129)</f>
        <v>0</v>
      </c>
      <c r="AB129" s="16">
        <f>SUM(FO!AB129,PO!AB129,CO!AB129,FE!AB129,PE!AB129)</f>
        <v>0</v>
      </c>
      <c r="AC129" s="16">
        <f>SUM(FO!AC129,PO!AC129,CO!AC129,FE!AC129,PE!AC129)</f>
        <v>0</v>
      </c>
      <c r="AD129" s="16">
        <f>SUM(FO!AD129,PO!AD129,CO!AD129,FE!AD129,PE!AD129)</f>
        <v>0</v>
      </c>
      <c r="AE129" s="16">
        <f>SUM(FO!AE129,PO!AE129,CO!AE129,FE!AE129,PE!AE129)</f>
        <v>0</v>
      </c>
      <c r="AF129" s="16">
        <f>SUM(FO!AF129,PO!AF129,CO!AF129,FE!AF129,PE!AF129)</f>
        <v>0</v>
      </c>
      <c r="AG129" s="16">
        <f>SUM(U129:AF129)</f>
        <v>0</v>
      </c>
      <c r="AH129" s="28">
        <f>IFERROR(AG129/AG$16,"")</f>
        <v>0</v>
      </c>
      <c r="AI129" s="13"/>
      <c r="AJ129" s="16">
        <f>N129-AG129</f>
        <v>0</v>
      </c>
      <c r="AK129" s="13"/>
    </row>
    <row r="130" spans="1:37" ht="13.5" customHeight="1" x14ac:dyDescent="0.2">
      <c r="A130" s="30" t="s">
        <v>1314</v>
      </c>
      <c r="B130" s="31">
        <f t="shared" ref="B130:M130" si="64">SUM(B124:B129)</f>
        <v>0</v>
      </c>
      <c r="C130" s="31">
        <f t="shared" si="64"/>
        <v>0</v>
      </c>
      <c r="D130" s="31">
        <f t="shared" si="64"/>
        <v>0</v>
      </c>
      <c r="E130" s="31">
        <f t="shared" si="64"/>
        <v>0</v>
      </c>
      <c r="F130" s="31">
        <f t="shared" si="64"/>
        <v>0</v>
      </c>
      <c r="G130" s="31">
        <f t="shared" si="64"/>
        <v>0</v>
      </c>
      <c r="H130" s="31">
        <f t="shared" si="64"/>
        <v>0</v>
      </c>
      <c r="I130" s="31">
        <f t="shared" si="64"/>
        <v>0</v>
      </c>
      <c r="J130" s="31">
        <f t="shared" si="64"/>
        <v>5000</v>
      </c>
      <c r="K130" s="31">
        <f t="shared" si="64"/>
        <v>5000</v>
      </c>
      <c r="L130" s="31">
        <f t="shared" si="64"/>
        <v>5000</v>
      </c>
      <c r="M130" s="31">
        <f t="shared" si="64"/>
        <v>5000</v>
      </c>
      <c r="N130" s="31">
        <f t="shared" si="63"/>
        <v>20000</v>
      </c>
      <c r="O130" s="32">
        <f t="shared" si="62"/>
        <v>2.6939874554824353E-3</v>
      </c>
      <c r="P130" s="16"/>
      <c r="Q130" s="16"/>
      <c r="R130" s="16"/>
      <c r="S130" s="16"/>
      <c r="T130" s="16"/>
      <c r="U130" s="31">
        <f t="shared" ref="U130:AF130" si="65">SUM(U124:U129)</f>
        <v>0</v>
      </c>
      <c r="V130" s="31">
        <f t="shared" si="65"/>
        <v>0</v>
      </c>
      <c r="W130" s="31">
        <f t="shared" si="65"/>
        <v>0</v>
      </c>
      <c r="X130" s="31">
        <f t="shared" si="65"/>
        <v>0</v>
      </c>
      <c r="Y130" s="31">
        <f t="shared" si="65"/>
        <v>0</v>
      </c>
      <c r="Z130" s="31">
        <f t="shared" si="65"/>
        <v>0</v>
      </c>
      <c r="AA130" s="31">
        <f t="shared" si="65"/>
        <v>0</v>
      </c>
      <c r="AB130" s="31">
        <f t="shared" si="65"/>
        <v>0</v>
      </c>
      <c r="AC130" s="31">
        <f t="shared" si="65"/>
        <v>0</v>
      </c>
      <c r="AD130" s="31">
        <f t="shared" si="65"/>
        <v>0</v>
      </c>
      <c r="AE130" s="31">
        <f t="shared" si="65"/>
        <v>0</v>
      </c>
      <c r="AF130" s="31">
        <f t="shared" si="65"/>
        <v>0</v>
      </c>
      <c r="AG130" s="31">
        <f>SUM(U130:AF130)</f>
        <v>0</v>
      </c>
      <c r="AH130" s="32">
        <f>IFERROR(AG130/AG$16,"")</f>
        <v>0</v>
      </c>
      <c r="AI130" s="13"/>
      <c r="AJ130" s="31">
        <f>N130-AG130</f>
        <v>20000</v>
      </c>
      <c r="AK130" s="13"/>
    </row>
    <row r="131" spans="1:37" ht="13.5" customHeight="1" x14ac:dyDescent="0.2">
      <c r="A131" s="45" t="s">
        <v>1315</v>
      </c>
      <c r="B131" s="31">
        <f t="shared" ref="B131:M131" si="66">B122-B130</f>
        <v>0</v>
      </c>
      <c r="C131" s="31">
        <f t="shared" si="66"/>
        <v>0</v>
      </c>
      <c r="D131" s="31">
        <f t="shared" si="66"/>
        <v>0</v>
      </c>
      <c r="E131" s="31">
        <f t="shared" si="66"/>
        <v>104811.32</v>
      </c>
      <c r="F131" s="31">
        <f t="shared" si="66"/>
        <v>0</v>
      </c>
      <c r="G131" s="31">
        <f t="shared" si="66"/>
        <v>0</v>
      </c>
      <c r="H131" s="31">
        <f t="shared" si="66"/>
        <v>0</v>
      </c>
      <c r="I131" s="31">
        <f t="shared" si="66"/>
        <v>0</v>
      </c>
      <c r="J131" s="31">
        <f t="shared" si="66"/>
        <v>-5000</v>
      </c>
      <c r="K131" s="31">
        <f t="shared" si="66"/>
        <v>-5000</v>
      </c>
      <c r="L131" s="31">
        <f t="shared" si="66"/>
        <v>-5000</v>
      </c>
      <c r="M131" s="31">
        <f t="shared" si="66"/>
        <v>-5000</v>
      </c>
      <c r="N131" s="31">
        <f t="shared" si="63"/>
        <v>84811.32</v>
      </c>
      <c r="O131" s="32">
        <f t="shared" si="62"/>
        <v>1.1424031608145329E-2</v>
      </c>
      <c r="P131" s="16"/>
      <c r="Q131" s="16"/>
      <c r="R131" s="16"/>
      <c r="S131" s="16"/>
      <c r="T131" s="16"/>
      <c r="U131" s="31">
        <f t="shared" ref="U131:AF131" si="67">U122-U130</f>
        <v>0</v>
      </c>
      <c r="V131" s="31">
        <f t="shared" si="67"/>
        <v>0</v>
      </c>
      <c r="W131" s="31">
        <f t="shared" si="67"/>
        <v>0</v>
      </c>
      <c r="X131" s="31">
        <f t="shared" si="67"/>
        <v>0</v>
      </c>
      <c r="Y131" s="31">
        <f t="shared" si="67"/>
        <v>0</v>
      </c>
      <c r="Z131" s="31">
        <f t="shared" si="67"/>
        <v>0</v>
      </c>
      <c r="AA131" s="31">
        <f t="shared" si="67"/>
        <v>0</v>
      </c>
      <c r="AB131" s="31">
        <f t="shared" si="67"/>
        <v>0</v>
      </c>
      <c r="AC131" s="31">
        <f t="shared" si="67"/>
        <v>0</v>
      </c>
      <c r="AD131" s="31">
        <f t="shared" si="67"/>
        <v>0</v>
      </c>
      <c r="AE131" s="31">
        <f t="shared" si="67"/>
        <v>0</v>
      </c>
      <c r="AF131" s="31">
        <f t="shared" si="67"/>
        <v>0</v>
      </c>
      <c r="AG131" s="31">
        <f>SUM(U131:AF131)</f>
        <v>0</v>
      </c>
      <c r="AH131" s="32">
        <f>IFERROR(AG131/AG$16,"")</f>
        <v>0</v>
      </c>
      <c r="AI131" s="13"/>
      <c r="AJ131" s="31">
        <f>AG131-N131</f>
        <v>-84811.32</v>
      </c>
      <c r="AK131" s="13"/>
    </row>
    <row r="132" spans="1:37" ht="13.5" customHeight="1" x14ac:dyDescent="0.2">
      <c r="A132" s="33" t="s">
        <v>4</v>
      </c>
      <c r="B132" s="34">
        <f t="shared" ref="B132:M132" si="68">B117+B131</f>
        <v>114581.30000000005</v>
      </c>
      <c r="C132" s="34">
        <f t="shared" si="68"/>
        <v>186181.91000000006</v>
      </c>
      <c r="D132" s="34">
        <f t="shared" si="68"/>
        <v>-46641.990000000049</v>
      </c>
      <c r="E132" s="34">
        <f t="shared" si="68"/>
        <v>257469.24999999997</v>
      </c>
      <c r="F132" s="34">
        <f t="shared" si="68"/>
        <v>-164415.79000000004</v>
      </c>
      <c r="G132" s="34">
        <f t="shared" si="68"/>
        <v>-223479.01000000007</v>
      </c>
      <c r="H132" s="34">
        <f t="shared" si="68"/>
        <v>67487.729999999836</v>
      </c>
      <c r="I132" s="34">
        <f t="shared" si="68"/>
        <v>-246328.00000000009</v>
      </c>
      <c r="J132" s="34">
        <f t="shared" si="68"/>
        <v>-736743.57714285748</v>
      </c>
      <c r="K132" s="34">
        <f t="shared" si="68"/>
        <v>-51839.196190475952</v>
      </c>
      <c r="L132" s="34">
        <f t="shared" si="68"/>
        <v>-34368.624761904415</v>
      </c>
      <c r="M132" s="34">
        <f t="shared" si="68"/>
        <v>-21126.053333332995</v>
      </c>
      <c r="N132" s="34">
        <f t="shared" si="63"/>
        <v>-899222.05142857111</v>
      </c>
      <c r="O132" s="35">
        <f t="shared" si="62"/>
        <v>-0.12112464631208758</v>
      </c>
      <c r="P132" s="16"/>
      <c r="Q132" s="16"/>
      <c r="R132" s="16"/>
      <c r="S132" s="16"/>
      <c r="T132" s="16"/>
      <c r="U132" s="34" t="e">
        <f t="shared" ref="U132:AF132" si="69">U117+U131</f>
        <v>#REF!</v>
      </c>
      <c r="V132" s="34" t="e">
        <f t="shared" si="69"/>
        <v>#REF!</v>
      </c>
      <c r="W132" s="34" t="e">
        <f t="shared" si="69"/>
        <v>#REF!</v>
      </c>
      <c r="X132" s="34" t="e">
        <f t="shared" si="69"/>
        <v>#REF!</v>
      </c>
      <c r="Y132" s="34" t="e">
        <f t="shared" si="69"/>
        <v>#REF!</v>
      </c>
      <c r="Z132" s="34" t="e">
        <f t="shared" si="69"/>
        <v>#REF!</v>
      </c>
      <c r="AA132" s="34" t="e">
        <f t="shared" si="69"/>
        <v>#REF!</v>
      </c>
      <c r="AB132" s="34" t="e">
        <f t="shared" si="69"/>
        <v>#REF!</v>
      </c>
      <c r="AC132" s="34" t="e">
        <f t="shared" si="69"/>
        <v>#REF!</v>
      </c>
      <c r="AD132" s="34" t="e">
        <f t="shared" si="69"/>
        <v>#REF!</v>
      </c>
      <c r="AE132" s="34" t="e">
        <f t="shared" si="69"/>
        <v>#REF!</v>
      </c>
      <c r="AF132" s="34" t="e">
        <f t="shared" si="69"/>
        <v>#REF!</v>
      </c>
      <c r="AG132" s="34" t="e">
        <f>SUM(U132:AF132)</f>
        <v>#REF!</v>
      </c>
      <c r="AH132" s="35" t="str">
        <f>IFERROR(AG132/AG$16,"")</f>
        <v/>
      </c>
      <c r="AI132" s="13"/>
      <c r="AJ132" s="34" t="e">
        <f>AG132-N132</f>
        <v>#REF!</v>
      </c>
      <c r="AK132" s="13"/>
    </row>
    <row r="133" spans="1:37" ht="13.5" customHeight="1" x14ac:dyDescent="0.2">
      <c r="A133" s="46" t="s">
        <v>1316</v>
      </c>
      <c r="B133" s="47">
        <f>B132-(CO!B132+FE!B132+FO!B132+PE!B132+PO!B132)</f>
        <v>0</v>
      </c>
      <c r="C133" s="47">
        <f>C132-(CO!C132+FE!C132+FO!C132+PE!C132+PO!C132)</f>
        <v>0</v>
      </c>
      <c r="D133" s="47">
        <f>D132-(CO!D132+FE!D132+FO!D132+PE!D132+PO!D132)</f>
        <v>-5.8207660913467407E-11</v>
      </c>
      <c r="E133" s="47">
        <f>E132-(CO!E132+FE!E132+FO!E132+PE!E132+PO!E132)</f>
        <v>0</v>
      </c>
      <c r="F133" s="47">
        <f>F132-(CO!F132+FE!F132+FO!F132+PE!F132+PO!F132)</f>
        <v>0</v>
      </c>
      <c r="G133" s="47">
        <f>G132-(CO!G132+FE!G132+FO!G132+PE!G132+PO!G132)</f>
        <v>0</v>
      </c>
      <c r="H133" s="47">
        <f>H132-(CO!H132+FE!H132+FO!H132+PE!H132+PO!H132)</f>
        <v>-1.4551915228366852E-10</v>
      </c>
      <c r="I133" s="47">
        <f>I132-(CO!I132+FE!I132+FO!I132+PE!I132+PO!I132)</f>
        <v>0</v>
      </c>
      <c r="J133" s="47">
        <f>J132-(CO!J132+FE!J132+FO!J132+PE!J132+PO!J132)</f>
        <v>0</v>
      </c>
      <c r="K133" s="47">
        <f>K132-(CO!K132+FE!K132+FO!K132+PE!K132+PO!K132)</f>
        <v>0</v>
      </c>
      <c r="L133" s="47">
        <f>L132-(CO!L132+FE!L132+FO!L132+PE!L132+PO!L132)</f>
        <v>-5.8207660913467407E-11</v>
      </c>
      <c r="M133" s="47">
        <f>M132-(CO!M132+FE!M132+FO!M132+PE!M132+PO!M132)</f>
        <v>0</v>
      </c>
      <c r="N133" s="47">
        <f>N132-(CO!N132+FE!N132+FO!N132+PE!N132+PO!N132)</f>
        <v>0</v>
      </c>
      <c r="O133" s="48"/>
      <c r="P133" s="48">
        <f>P132-(CO!P132+FE!P132+FO!P132+PE!P132+PO!P132)</f>
        <v>0</v>
      </c>
      <c r="Q133" s="48"/>
      <c r="R133" s="48"/>
      <c r="S133" s="48">
        <f>S132-(CO!S132+FE!S132+FO!S132+PE!S132+PO!S132)</f>
        <v>0</v>
      </c>
      <c r="T133" s="48">
        <f>T132-(CO!T132+FE!T132+FO!T132+PE!T132+PO!T132)</f>
        <v>0</v>
      </c>
      <c r="U133" s="47" t="e">
        <f>U132-(CO!U132+FE!U132+FO!U132+PE!U132+PO!U132)</f>
        <v>#REF!</v>
      </c>
      <c r="V133" s="47" t="e">
        <f>V132-(CO!V132+FE!V132+FO!V132+PE!V132+PO!V132)</f>
        <v>#REF!</v>
      </c>
      <c r="W133" s="47" t="e">
        <f>W132-(CO!W132+FE!W132+FO!W132+PE!W132+PO!W132)</f>
        <v>#REF!</v>
      </c>
      <c r="X133" s="47" t="e">
        <f>X132-(CO!X132+FE!X132+FO!X132+PE!X132+PO!X132)</f>
        <v>#REF!</v>
      </c>
      <c r="Y133" s="47" t="e">
        <f>Y132-(CO!Y132+FE!Y132+FO!Y132+PE!Y132+PO!Y132)</f>
        <v>#REF!</v>
      </c>
      <c r="Z133" s="47" t="e">
        <f>Z132-(CO!Z132+FE!Z132+FO!Z132+PE!Z132+PO!Z132)</f>
        <v>#REF!</v>
      </c>
      <c r="AA133" s="47" t="e">
        <f>AA132-(CO!AA132+FE!AA132+FO!AA132+PE!AA132+PO!AA132)</f>
        <v>#REF!</v>
      </c>
      <c r="AB133" s="47" t="e">
        <f>AB132-(CO!AB132+FE!AB132+FO!AB132+PE!AB132+PO!AB132)</f>
        <v>#REF!</v>
      </c>
      <c r="AC133" s="47" t="e">
        <f>AC132-(CO!AC132+FE!AC132+FO!AC132+PE!AC132+PO!AC132)</f>
        <v>#REF!</v>
      </c>
      <c r="AD133" s="47" t="e">
        <f>AD132-(CO!AD132+FE!AD132+FO!AD132+PE!AD132+PO!AD132)</f>
        <v>#REF!</v>
      </c>
      <c r="AE133" s="47" t="e">
        <f>AE132-(CO!AE132+FE!AE132+FO!AE132+PE!AE132+PO!AE132)</f>
        <v>#REF!</v>
      </c>
      <c r="AF133" s="47" t="e">
        <f>AF132-(CO!AF132+FE!AF132+FO!AF132+PE!AF132+PO!AF132)</f>
        <v>#REF!</v>
      </c>
      <c r="AG133" s="49"/>
      <c r="AH133" s="50"/>
      <c r="AI133" s="46"/>
      <c r="AJ133" s="46"/>
      <c r="AK133" s="46"/>
    </row>
    <row r="134" spans="1:37" ht="13.5" customHeight="1" x14ac:dyDescent="0.2">
      <c r="A134" s="51"/>
      <c r="B134" s="52"/>
      <c r="C134" s="52"/>
      <c r="D134" s="52"/>
      <c r="E134" s="52"/>
      <c r="F134" s="52"/>
      <c r="G134" s="52"/>
      <c r="H134" s="16"/>
      <c r="I134" s="16"/>
      <c r="J134" s="16"/>
      <c r="K134" s="16"/>
      <c r="L134" s="16"/>
      <c r="M134" s="16"/>
      <c r="N134" s="16"/>
      <c r="O134" s="28"/>
      <c r="P134" s="16"/>
      <c r="Q134" s="16"/>
      <c r="R134" s="16"/>
      <c r="S134" s="16"/>
      <c r="T134" s="16"/>
      <c r="U134" s="16"/>
      <c r="V134" s="16"/>
      <c r="W134" s="16"/>
      <c r="X134" s="16"/>
      <c r="Y134" s="16"/>
      <c r="Z134" s="16"/>
      <c r="AA134" s="16"/>
      <c r="AB134" s="16"/>
      <c r="AC134" s="16"/>
      <c r="AD134" s="16"/>
      <c r="AE134" s="16"/>
      <c r="AF134" s="16"/>
      <c r="AG134" s="16"/>
      <c r="AH134" s="16"/>
      <c r="AI134" s="13"/>
      <c r="AJ134" s="13"/>
      <c r="AK134" s="13"/>
    </row>
    <row r="135" spans="1:37" ht="13.5" customHeight="1" x14ac:dyDescent="0.2">
      <c r="A135" s="51"/>
      <c r="B135" s="52"/>
      <c r="C135" s="52"/>
      <c r="D135" s="52"/>
      <c r="E135" s="52"/>
      <c r="F135" s="52"/>
      <c r="G135" s="52"/>
      <c r="H135" s="16"/>
      <c r="I135" s="16"/>
      <c r="J135" s="16"/>
      <c r="K135" s="16"/>
      <c r="L135" s="16"/>
      <c r="M135" s="16"/>
      <c r="N135" s="16"/>
      <c r="O135" s="28"/>
      <c r="P135" s="16"/>
      <c r="Q135" s="16"/>
      <c r="R135" s="16"/>
      <c r="S135" s="16"/>
      <c r="T135" s="16"/>
      <c r="U135" s="16"/>
      <c r="V135" s="16"/>
      <c r="W135" s="16"/>
      <c r="X135" s="16"/>
      <c r="Y135" s="16"/>
      <c r="Z135" s="16"/>
      <c r="AA135" s="16"/>
      <c r="AB135" s="16"/>
      <c r="AC135" s="16"/>
      <c r="AD135" s="16"/>
      <c r="AE135" s="16"/>
      <c r="AF135" s="16"/>
      <c r="AG135" s="16"/>
      <c r="AH135" s="16"/>
      <c r="AI135" s="13"/>
      <c r="AJ135" s="13"/>
      <c r="AK135" s="13"/>
    </row>
    <row r="136" spans="1:37" ht="13.5" customHeight="1" x14ac:dyDescent="0.2">
      <c r="A136" s="51"/>
      <c r="B136" s="52"/>
      <c r="C136" s="52"/>
      <c r="D136" s="52"/>
      <c r="E136" s="52"/>
      <c r="F136" s="52"/>
      <c r="G136" s="52"/>
      <c r="H136" s="16"/>
      <c r="I136" s="16"/>
      <c r="J136" s="16"/>
      <c r="K136" s="16"/>
      <c r="L136" s="16"/>
      <c r="M136" s="16"/>
      <c r="N136" s="16"/>
      <c r="O136" s="28"/>
      <c r="P136" s="16"/>
      <c r="Q136" s="16"/>
      <c r="R136" s="16"/>
      <c r="S136" s="16"/>
      <c r="T136" s="16"/>
      <c r="U136" s="16"/>
      <c r="V136" s="16"/>
      <c r="W136" s="16"/>
      <c r="X136" s="16"/>
      <c r="Y136" s="16"/>
      <c r="Z136" s="16"/>
      <c r="AA136" s="16"/>
      <c r="AB136" s="16"/>
      <c r="AC136" s="16"/>
      <c r="AD136" s="16"/>
      <c r="AE136" s="16"/>
      <c r="AF136" s="16"/>
      <c r="AG136" s="16"/>
      <c r="AH136" s="16"/>
      <c r="AI136" s="13"/>
      <c r="AJ136" s="13"/>
      <c r="AK136" s="13"/>
    </row>
    <row r="137" spans="1:37" ht="13.5" customHeight="1" x14ac:dyDescent="0.2">
      <c r="A137" s="13" t="s">
        <v>1317</v>
      </c>
      <c r="B137" s="16">
        <f t="shared" ref="B137:N140" si="70">SUMIF($A$9:$A$132,"*"&amp;$A137&amp;"*",B$9:B$132)</f>
        <v>95947.69</v>
      </c>
      <c r="C137" s="16">
        <f t="shared" si="70"/>
        <v>-5713.6100000000006</v>
      </c>
      <c r="D137" s="16">
        <f t="shared" si="70"/>
        <v>208518.9</v>
      </c>
      <c r="E137" s="16">
        <f t="shared" si="70"/>
        <v>233047.33000000002</v>
      </c>
      <c r="F137" s="16">
        <f t="shared" si="70"/>
        <v>293194.88</v>
      </c>
      <c r="G137" s="16">
        <f t="shared" si="70"/>
        <v>272706.22000000003</v>
      </c>
      <c r="H137" s="16">
        <f t="shared" si="70"/>
        <v>286992.28000000003</v>
      </c>
      <c r="I137" s="16">
        <f t="shared" si="70"/>
        <v>291818.54000000004</v>
      </c>
      <c r="J137" s="16">
        <f t="shared" si="70"/>
        <v>373100</v>
      </c>
      <c r="K137" s="16">
        <f t="shared" si="70"/>
        <v>397900</v>
      </c>
      <c r="L137" s="16">
        <f t="shared" si="70"/>
        <v>403300</v>
      </c>
      <c r="M137" s="16">
        <f t="shared" si="70"/>
        <v>414000</v>
      </c>
      <c r="N137" s="16">
        <f t="shared" si="70"/>
        <v>3264812.2300000004</v>
      </c>
      <c r="O137" s="28"/>
      <c r="P137" s="13"/>
      <c r="Q137" s="13"/>
      <c r="R137" s="13"/>
      <c r="S137" s="13"/>
      <c r="T137" s="13"/>
      <c r="U137" s="16" t="e">
        <f t="shared" ref="U137:AG140" si="71">SUMIF($A$9:$A$132,"*"&amp;$A137&amp;"*",U$9:U$132)</f>
        <v>#REF!</v>
      </c>
      <c r="V137" s="16" t="e">
        <f t="shared" si="71"/>
        <v>#REF!</v>
      </c>
      <c r="W137" s="16" t="e">
        <f t="shared" si="71"/>
        <v>#REF!</v>
      </c>
      <c r="X137" s="16" t="e">
        <f t="shared" si="71"/>
        <v>#REF!</v>
      </c>
      <c r="Y137" s="16" t="e">
        <f t="shared" si="71"/>
        <v>#REF!</v>
      </c>
      <c r="Z137" s="16" t="e">
        <f t="shared" si="71"/>
        <v>#REF!</v>
      </c>
      <c r="AA137" s="16" t="e">
        <f t="shared" si="71"/>
        <v>#REF!</v>
      </c>
      <c r="AB137" s="16" t="e">
        <f t="shared" si="71"/>
        <v>#REF!</v>
      </c>
      <c r="AC137" s="16" t="e">
        <f t="shared" si="71"/>
        <v>#REF!</v>
      </c>
      <c r="AD137" s="16" t="e">
        <f t="shared" si="71"/>
        <v>#REF!</v>
      </c>
      <c r="AE137" s="16" t="e">
        <f t="shared" si="71"/>
        <v>#REF!</v>
      </c>
      <c r="AF137" s="16" t="e">
        <f t="shared" si="71"/>
        <v>#REF!</v>
      </c>
      <c r="AG137" s="16" t="e">
        <f t="shared" si="71"/>
        <v>#REF!</v>
      </c>
      <c r="AH137" s="28"/>
      <c r="AI137" s="13"/>
      <c r="AJ137" s="16"/>
      <c r="AK137" s="13"/>
    </row>
    <row r="138" spans="1:37" ht="13.5" customHeight="1" x14ac:dyDescent="0.2">
      <c r="A138" s="53" t="s">
        <v>1318</v>
      </c>
      <c r="B138" s="16">
        <f t="shared" si="70"/>
        <v>0</v>
      </c>
      <c r="C138" s="16">
        <f t="shared" si="70"/>
        <v>0</v>
      </c>
      <c r="D138" s="16">
        <f t="shared" si="70"/>
        <v>0</v>
      </c>
      <c r="E138" s="16">
        <f t="shared" si="70"/>
        <v>0</v>
      </c>
      <c r="F138" s="16">
        <f t="shared" si="70"/>
        <v>0</v>
      </c>
      <c r="G138" s="16">
        <f t="shared" si="70"/>
        <v>0</v>
      </c>
      <c r="H138" s="16">
        <f t="shared" si="70"/>
        <v>0</v>
      </c>
      <c r="I138" s="16">
        <f t="shared" si="70"/>
        <v>0</v>
      </c>
      <c r="J138" s="16">
        <f t="shared" si="70"/>
        <v>0</v>
      </c>
      <c r="K138" s="16">
        <f t="shared" si="70"/>
        <v>0</v>
      </c>
      <c r="L138" s="16">
        <f t="shared" si="70"/>
        <v>0</v>
      </c>
      <c r="M138" s="16">
        <f t="shared" si="70"/>
        <v>0</v>
      </c>
      <c r="N138" s="16">
        <f t="shared" si="70"/>
        <v>0</v>
      </c>
      <c r="O138" s="16"/>
      <c r="P138" s="16"/>
      <c r="Q138" s="16"/>
      <c r="R138" s="16"/>
      <c r="S138" s="16"/>
      <c r="T138" s="16"/>
      <c r="U138" s="16">
        <f t="shared" si="71"/>
        <v>0</v>
      </c>
      <c r="V138" s="16">
        <f t="shared" si="71"/>
        <v>0</v>
      </c>
      <c r="W138" s="16">
        <f t="shared" si="71"/>
        <v>0</v>
      </c>
      <c r="X138" s="16">
        <f t="shared" si="71"/>
        <v>0</v>
      </c>
      <c r="Y138" s="16">
        <f t="shared" si="71"/>
        <v>0</v>
      </c>
      <c r="Z138" s="16">
        <f t="shared" si="71"/>
        <v>0</v>
      </c>
      <c r="AA138" s="16">
        <f t="shared" si="71"/>
        <v>0</v>
      </c>
      <c r="AB138" s="16">
        <f t="shared" si="71"/>
        <v>0</v>
      </c>
      <c r="AC138" s="16">
        <f t="shared" si="71"/>
        <v>0</v>
      </c>
      <c r="AD138" s="16">
        <f t="shared" si="71"/>
        <v>0</v>
      </c>
      <c r="AE138" s="16">
        <f t="shared" si="71"/>
        <v>0</v>
      </c>
      <c r="AF138" s="16">
        <f t="shared" si="71"/>
        <v>0</v>
      </c>
      <c r="AG138" s="16">
        <f t="shared" si="71"/>
        <v>0</v>
      </c>
      <c r="AH138" s="16"/>
      <c r="AI138" s="13"/>
      <c r="AJ138" s="13"/>
      <c r="AK138" s="13"/>
    </row>
    <row r="139" spans="1:37" ht="13.5" customHeight="1" x14ac:dyDescent="0.2">
      <c r="A139" s="53" t="s">
        <v>1319</v>
      </c>
      <c r="B139" s="16">
        <f t="shared" si="70"/>
        <v>17961.43</v>
      </c>
      <c r="C139" s="16">
        <f t="shared" si="70"/>
        <v>42525.990000000005</v>
      </c>
      <c r="D139" s="16">
        <f t="shared" si="70"/>
        <v>11358.86</v>
      </c>
      <c r="E139" s="16">
        <f t="shared" si="70"/>
        <v>11489.42</v>
      </c>
      <c r="F139" s="16">
        <f t="shared" si="70"/>
        <v>13198.83</v>
      </c>
      <c r="G139" s="16">
        <f t="shared" si="70"/>
        <v>12303.74</v>
      </c>
      <c r="H139" s="16">
        <f t="shared" si="70"/>
        <v>13522.939999999999</v>
      </c>
      <c r="I139" s="16">
        <f t="shared" si="70"/>
        <v>17042.650000000001</v>
      </c>
      <c r="J139" s="16">
        <f t="shared" si="70"/>
        <v>16631</v>
      </c>
      <c r="K139" s="16">
        <f t="shared" si="70"/>
        <v>17680</v>
      </c>
      <c r="L139" s="16">
        <f t="shared" si="70"/>
        <v>17973</v>
      </c>
      <c r="M139" s="16">
        <f t="shared" si="70"/>
        <v>18391</v>
      </c>
      <c r="N139" s="16">
        <f t="shared" si="70"/>
        <v>210078.86</v>
      </c>
      <c r="O139" s="16"/>
      <c r="P139" s="16"/>
      <c r="Q139" s="16"/>
      <c r="R139" s="16"/>
      <c r="S139" s="16"/>
      <c r="T139" s="16"/>
      <c r="U139" s="16" t="e">
        <f t="shared" si="71"/>
        <v>#REF!</v>
      </c>
      <c r="V139" s="16" t="e">
        <f t="shared" si="71"/>
        <v>#REF!</v>
      </c>
      <c r="W139" s="16" t="e">
        <f t="shared" si="71"/>
        <v>#REF!</v>
      </c>
      <c r="X139" s="16" t="e">
        <f t="shared" si="71"/>
        <v>#REF!</v>
      </c>
      <c r="Y139" s="16" t="e">
        <f t="shared" si="71"/>
        <v>#REF!</v>
      </c>
      <c r="Z139" s="16" t="e">
        <f t="shared" si="71"/>
        <v>#REF!</v>
      </c>
      <c r="AA139" s="16" t="e">
        <f t="shared" si="71"/>
        <v>#REF!</v>
      </c>
      <c r="AB139" s="16" t="e">
        <f t="shared" si="71"/>
        <v>#REF!</v>
      </c>
      <c r="AC139" s="16" t="e">
        <f t="shared" si="71"/>
        <v>#REF!</v>
      </c>
      <c r="AD139" s="16" t="e">
        <f t="shared" si="71"/>
        <v>#REF!</v>
      </c>
      <c r="AE139" s="16" t="e">
        <f t="shared" si="71"/>
        <v>#REF!</v>
      </c>
      <c r="AF139" s="16" t="e">
        <f t="shared" si="71"/>
        <v>#REF!</v>
      </c>
      <c r="AG139" s="16" t="e">
        <f t="shared" si="71"/>
        <v>#REF!</v>
      </c>
      <c r="AH139" s="16"/>
      <c r="AI139" s="13"/>
      <c r="AJ139" s="16"/>
      <c r="AK139" s="13"/>
    </row>
    <row r="140" spans="1:37" ht="13.5" customHeight="1" x14ac:dyDescent="0.2">
      <c r="A140" s="53" t="s">
        <v>1320</v>
      </c>
      <c r="B140" s="16">
        <f t="shared" si="70"/>
        <v>68737.22</v>
      </c>
      <c r="C140" s="16">
        <f t="shared" si="70"/>
        <v>39332.130000000005</v>
      </c>
      <c r="D140" s="16">
        <f t="shared" si="70"/>
        <v>31196.440000000002</v>
      </c>
      <c r="E140" s="16">
        <f t="shared" si="70"/>
        <v>37282.340000000004</v>
      </c>
      <c r="F140" s="16">
        <f t="shared" si="70"/>
        <v>31197.31</v>
      </c>
      <c r="G140" s="16">
        <f t="shared" si="70"/>
        <v>38500.71</v>
      </c>
      <c r="H140" s="16">
        <f t="shared" si="70"/>
        <v>19153.61</v>
      </c>
      <c r="I140" s="16">
        <f t="shared" si="70"/>
        <v>40999.660000000003</v>
      </c>
      <c r="J140" s="16">
        <f t="shared" si="70"/>
        <v>38705</v>
      </c>
      <c r="K140" s="16">
        <f t="shared" si="70"/>
        <v>41309</v>
      </c>
      <c r="L140" s="16">
        <f t="shared" si="70"/>
        <v>41929</v>
      </c>
      <c r="M140" s="16">
        <f t="shared" si="70"/>
        <v>42752</v>
      </c>
      <c r="N140" s="16">
        <f t="shared" si="70"/>
        <v>471094.42000000004</v>
      </c>
      <c r="O140" s="16"/>
      <c r="P140" s="16"/>
      <c r="Q140" s="16"/>
      <c r="R140" s="16"/>
      <c r="S140" s="16"/>
      <c r="T140" s="16"/>
      <c r="U140" s="16" t="e">
        <f t="shared" si="71"/>
        <v>#REF!</v>
      </c>
      <c r="V140" s="16" t="e">
        <f t="shared" si="71"/>
        <v>#REF!</v>
      </c>
      <c r="W140" s="16" t="e">
        <f t="shared" si="71"/>
        <v>#REF!</v>
      </c>
      <c r="X140" s="16" t="e">
        <f t="shared" si="71"/>
        <v>#REF!</v>
      </c>
      <c r="Y140" s="16" t="e">
        <f t="shared" si="71"/>
        <v>#REF!</v>
      </c>
      <c r="Z140" s="16" t="e">
        <f t="shared" si="71"/>
        <v>#REF!</v>
      </c>
      <c r="AA140" s="16" t="e">
        <f t="shared" si="71"/>
        <v>#REF!</v>
      </c>
      <c r="AB140" s="16" t="e">
        <f t="shared" si="71"/>
        <v>#REF!</v>
      </c>
      <c r="AC140" s="16" t="e">
        <f t="shared" si="71"/>
        <v>#REF!</v>
      </c>
      <c r="AD140" s="16" t="e">
        <f t="shared" si="71"/>
        <v>#REF!</v>
      </c>
      <c r="AE140" s="16" t="e">
        <f t="shared" si="71"/>
        <v>#REF!</v>
      </c>
      <c r="AF140" s="16" t="e">
        <f t="shared" si="71"/>
        <v>#REF!</v>
      </c>
      <c r="AG140" s="16" t="e">
        <f t="shared" si="71"/>
        <v>#REF!</v>
      </c>
      <c r="AH140" s="16"/>
      <c r="AI140" s="13"/>
      <c r="AJ140" s="16"/>
      <c r="AK140" s="13"/>
    </row>
    <row r="141" spans="1:37" ht="13.5" customHeight="1" x14ac:dyDescent="0.2">
      <c r="A141" s="54" t="s">
        <v>1321</v>
      </c>
      <c r="B141" s="28">
        <f t="shared" ref="B141:N141" si="72">IFERROR(SUM(B139:B140)/SUM(B137:B138),"")</f>
        <v>0.90360330717706694</v>
      </c>
      <c r="C141" s="28">
        <f t="shared" si="72"/>
        <v>-14.326865151804201</v>
      </c>
      <c r="D141" s="28">
        <f t="shared" si="72"/>
        <v>0.20408365860360861</v>
      </c>
      <c r="E141" s="28">
        <f t="shared" si="72"/>
        <v>0.20927834702075324</v>
      </c>
      <c r="F141" s="28">
        <f t="shared" si="72"/>
        <v>0.15142194843238735</v>
      </c>
      <c r="G141" s="28">
        <f t="shared" si="72"/>
        <v>0.1862973642478708</v>
      </c>
      <c r="H141" s="28">
        <f t="shared" si="72"/>
        <v>0.11385863759122718</v>
      </c>
      <c r="I141" s="28">
        <f t="shared" si="72"/>
        <v>0.19889863748889977</v>
      </c>
      <c r="J141" s="28">
        <f t="shared" si="72"/>
        <v>0.14831412489949075</v>
      </c>
      <c r="K141" s="28">
        <f t="shared" si="72"/>
        <v>0.14825081678813773</v>
      </c>
      <c r="L141" s="28">
        <f t="shared" si="72"/>
        <v>0.14852963054797919</v>
      </c>
      <c r="M141" s="28">
        <f t="shared" si="72"/>
        <v>0.14768840579710146</v>
      </c>
      <c r="N141" s="28">
        <f t="shared" si="72"/>
        <v>0.2086408748842502</v>
      </c>
      <c r="O141" s="28"/>
      <c r="P141" s="28"/>
      <c r="Q141" s="28"/>
      <c r="R141" s="28"/>
      <c r="S141" s="28"/>
      <c r="T141" s="28"/>
      <c r="U141" s="28" t="str">
        <f t="shared" ref="U141:AG141" si="73">IFERROR(SUM(U139:U140)/SUM(U137:U138),"")</f>
        <v/>
      </c>
      <c r="V141" s="28" t="str">
        <f t="shared" si="73"/>
        <v/>
      </c>
      <c r="W141" s="28" t="str">
        <f t="shared" si="73"/>
        <v/>
      </c>
      <c r="X141" s="28" t="str">
        <f t="shared" si="73"/>
        <v/>
      </c>
      <c r="Y141" s="28" t="str">
        <f t="shared" si="73"/>
        <v/>
      </c>
      <c r="Z141" s="28" t="str">
        <f t="shared" si="73"/>
        <v/>
      </c>
      <c r="AA141" s="28" t="str">
        <f t="shared" si="73"/>
        <v/>
      </c>
      <c r="AB141" s="28" t="str">
        <f t="shared" si="73"/>
        <v/>
      </c>
      <c r="AC141" s="28" t="str">
        <f t="shared" si="73"/>
        <v/>
      </c>
      <c r="AD141" s="28" t="str">
        <f t="shared" si="73"/>
        <v/>
      </c>
      <c r="AE141" s="28" t="str">
        <f t="shared" si="73"/>
        <v/>
      </c>
      <c r="AF141" s="28" t="str">
        <f t="shared" si="73"/>
        <v/>
      </c>
      <c r="AG141" s="28" t="str">
        <f t="shared" si="73"/>
        <v/>
      </c>
      <c r="AH141" s="28"/>
      <c r="AI141" s="28"/>
      <c r="AJ141" s="28"/>
      <c r="AK141" s="28"/>
    </row>
    <row r="142" spans="1:37" ht="13.5" customHeight="1" x14ac:dyDescent="0.2">
      <c r="A142" s="53"/>
      <c r="B142" s="16"/>
      <c r="C142" s="16"/>
      <c r="D142" s="16"/>
      <c r="E142" s="16"/>
      <c r="F142" s="16"/>
      <c r="G142" s="16"/>
      <c r="H142" s="16"/>
      <c r="I142" s="16"/>
      <c r="J142" s="16"/>
      <c r="K142" s="16"/>
      <c r="L142" s="16"/>
      <c r="M142" s="16"/>
      <c r="N142" s="16"/>
      <c r="O142" s="16"/>
      <c r="P142" s="16"/>
      <c r="Q142" s="16"/>
      <c r="R142" s="16"/>
      <c r="S142" s="16"/>
      <c r="T142" s="16"/>
      <c r="U142" s="16"/>
      <c r="V142" s="16"/>
      <c r="W142" s="16"/>
      <c r="X142" s="16"/>
      <c r="Y142" s="16"/>
      <c r="Z142" s="16"/>
      <c r="AA142" s="16"/>
      <c r="AB142" s="16"/>
      <c r="AC142" s="16"/>
      <c r="AD142" s="16"/>
      <c r="AE142" s="16"/>
      <c r="AF142" s="16"/>
      <c r="AG142" s="16"/>
      <c r="AH142" s="16"/>
      <c r="AI142" s="13"/>
      <c r="AJ142" s="16"/>
      <c r="AK142" s="13"/>
    </row>
    <row r="143" spans="1:37" ht="13.5" customHeight="1" x14ac:dyDescent="0.2">
      <c r="A143" s="53"/>
      <c r="B143" s="55">
        <f t="shared" ref="B143:N143" si="74">B139/B137</f>
        <v>0.18720023379406006</v>
      </c>
      <c r="C143" s="55">
        <f t="shared" si="74"/>
        <v>-7.442928376280495</v>
      </c>
      <c r="D143" s="55">
        <f t="shared" si="74"/>
        <v>5.4474006912562843E-2</v>
      </c>
      <c r="E143" s="55">
        <f t="shared" si="74"/>
        <v>4.9300800828741526E-2</v>
      </c>
      <c r="F143" s="55">
        <f t="shared" si="74"/>
        <v>4.501725951012514E-2</v>
      </c>
      <c r="G143" s="55">
        <f t="shared" si="74"/>
        <v>4.5117196080089406E-2</v>
      </c>
      <c r="H143" s="55">
        <f t="shared" si="74"/>
        <v>4.7119525305698108E-2</v>
      </c>
      <c r="I143" s="55">
        <f t="shared" si="74"/>
        <v>5.8401532678492594E-2</v>
      </c>
      <c r="J143" s="55">
        <f t="shared" si="74"/>
        <v>4.4575180916644329E-2</v>
      </c>
      <c r="K143" s="55">
        <f t="shared" si="74"/>
        <v>4.4433274692133699E-2</v>
      </c>
      <c r="L143" s="55">
        <f t="shared" si="74"/>
        <v>4.4564840069427222E-2</v>
      </c>
      <c r="M143" s="55">
        <f t="shared" si="74"/>
        <v>4.4422705314009658E-2</v>
      </c>
      <c r="N143" s="55">
        <f t="shared" si="74"/>
        <v>6.4346383559093681E-2</v>
      </c>
      <c r="O143" s="16"/>
      <c r="P143" s="16"/>
      <c r="Q143" s="16"/>
      <c r="R143" s="16"/>
      <c r="S143" s="16"/>
      <c r="T143" s="16"/>
      <c r="U143" s="55"/>
      <c r="V143" s="55"/>
      <c r="W143" s="55"/>
      <c r="X143" s="55"/>
      <c r="Y143" s="55"/>
      <c r="Z143" s="55"/>
      <c r="AA143" s="55"/>
      <c r="AB143" s="55"/>
      <c r="AC143" s="55"/>
      <c r="AD143" s="55"/>
      <c r="AE143" s="55"/>
      <c r="AF143" s="55"/>
      <c r="AG143" s="55"/>
      <c r="AH143" s="16"/>
      <c r="AI143" s="13"/>
      <c r="AJ143" s="55"/>
      <c r="AK143" s="13"/>
    </row>
    <row r="144" spans="1:37" ht="13.5" customHeight="1" x14ac:dyDescent="0.2">
      <c r="A144" s="56"/>
      <c r="B144" s="16">
        <f t="shared" ref="B144:N144" si="75">B140/B137</f>
        <v>0.71640307338300691</v>
      </c>
      <c r="C144" s="16">
        <f t="shared" si="75"/>
        <v>-6.883936775523706</v>
      </c>
      <c r="D144" s="16">
        <f t="shared" si="75"/>
        <v>0.14960965169104576</v>
      </c>
      <c r="E144" s="16">
        <f t="shared" si="75"/>
        <v>0.15997754619201174</v>
      </c>
      <c r="F144" s="16">
        <f t="shared" si="75"/>
        <v>0.10640468892226222</v>
      </c>
      <c r="G144" s="16">
        <f t="shared" si="75"/>
        <v>0.14118016816778142</v>
      </c>
      <c r="H144" s="16">
        <f t="shared" si="75"/>
        <v>6.6739112285529076E-2</v>
      </c>
      <c r="I144" s="16">
        <f t="shared" si="75"/>
        <v>0.14049710481040717</v>
      </c>
      <c r="J144" s="16">
        <f t="shared" si="75"/>
        <v>0.10373894398284642</v>
      </c>
      <c r="K144" s="16">
        <f t="shared" si="75"/>
        <v>0.10381754209600402</v>
      </c>
      <c r="L144" s="16">
        <f t="shared" si="75"/>
        <v>0.10396479047855195</v>
      </c>
      <c r="M144" s="16">
        <f t="shared" si="75"/>
        <v>0.10326570048309179</v>
      </c>
      <c r="N144" s="16">
        <f t="shared" si="75"/>
        <v>0.14429449132515654</v>
      </c>
      <c r="O144" s="28"/>
      <c r="P144" s="16"/>
      <c r="Q144" s="16"/>
      <c r="R144" s="16"/>
      <c r="S144" s="16"/>
      <c r="T144" s="16"/>
      <c r="U144" s="16"/>
      <c r="V144" s="16"/>
      <c r="W144" s="16"/>
      <c r="X144" s="16"/>
      <c r="Y144" s="16"/>
      <c r="Z144" s="16"/>
      <c r="AA144" s="16"/>
      <c r="AB144" s="16"/>
      <c r="AC144" s="16"/>
      <c r="AD144" s="16"/>
      <c r="AE144" s="16"/>
      <c r="AF144" s="16"/>
      <c r="AG144" s="16"/>
      <c r="AH144" s="28"/>
      <c r="AI144" s="13"/>
      <c r="AJ144" s="16"/>
      <c r="AK144" s="13"/>
    </row>
    <row r="145" spans="1:37" ht="13.5" customHeight="1" x14ac:dyDescent="0.2">
      <c r="A145" s="53"/>
      <c r="B145" s="13"/>
      <c r="C145" s="13"/>
      <c r="D145" s="13"/>
      <c r="E145" s="13"/>
      <c r="F145" s="13"/>
      <c r="G145" s="13"/>
      <c r="H145" s="13"/>
      <c r="I145" s="13"/>
      <c r="J145" s="13"/>
      <c r="K145" s="13"/>
      <c r="L145" s="13"/>
      <c r="M145" s="13"/>
      <c r="N145" s="13"/>
      <c r="O145" s="16"/>
      <c r="P145" s="16"/>
      <c r="Q145" s="16"/>
      <c r="R145" s="16"/>
      <c r="S145" s="16"/>
      <c r="T145" s="16"/>
      <c r="U145" s="13"/>
      <c r="V145" s="13"/>
      <c r="W145" s="13"/>
      <c r="X145" s="13"/>
      <c r="Y145" s="13"/>
      <c r="Z145" s="13"/>
      <c r="AA145" s="13"/>
      <c r="AB145" s="13"/>
      <c r="AC145" s="13"/>
      <c r="AD145" s="13"/>
      <c r="AE145" s="13"/>
      <c r="AF145" s="13"/>
      <c r="AG145" s="13"/>
      <c r="AH145" s="16"/>
      <c r="AI145" s="13"/>
      <c r="AJ145" s="13"/>
      <c r="AK145" s="13"/>
    </row>
    <row r="146" spans="1:37" ht="13.5" customHeight="1" x14ac:dyDescent="0.2">
      <c r="A146" s="53"/>
      <c r="B146" s="16"/>
      <c r="C146" s="16"/>
      <c r="D146" s="16"/>
      <c r="E146" s="16"/>
      <c r="F146" s="16"/>
      <c r="G146" s="16"/>
      <c r="H146" s="16"/>
      <c r="I146" s="16"/>
      <c r="J146" s="16"/>
      <c r="K146" s="16"/>
      <c r="L146" s="16"/>
      <c r="M146" s="16"/>
      <c r="N146" s="16"/>
      <c r="O146" s="16"/>
      <c r="P146" s="16"/>
      <c r="Q146" s="16"/>
      <c r="R146" s="16"/>
      <c r="S146" s="16"/>
      <c r="T146" s="16"/>
      <c r="U146" s="16"/>
      <c r="V146" s="16"/>
      <c r="W146" s="16"/>
      <c r="X146" s="16"/>
      <c r="Y146" s="16"/>
      <c r="Z146" s="16"/>
      <c r="AA146" s="16"/>
      <c r="AB146" s="16"/>
      <c r="AC146" s="16"/>
      <c r="AD146" s="16"/>
      <c r="AE146" s="16"/>
      <c r="AF146" s="16"/>
      <c r="AG146" s="16"/>
      <c r="AH146" s="16"/>
      <c r="AI146" s="13"/>
      <c r="AJ146" s="16"/>
      <c r="AK146" s="13"/>
    </row>
    <row r="147" spans="1:37" ht="13.5" customHeight="1" x14ac:dyDescent="0.2">
      <c r="A147" s="53"/>
      <c r="B147" s="16"/>
      <c r="C147" s="16"/>
      <c r="D147" s="16"/>
      <c r="E147" s="16"/>
      <c r="F147" s="16"/>
      <c r="G147" s="16"/>
      <c r="H147" s="16"/>
      <c r="I147" s="16"/>
      <c r="J147" s="16"/>
      <c r="K147" s="16"/>
      <c r="L147" s="16"/>
      <c r="M147" s="16"/>
      <c r="N147" s="16"/>
      <c r="O147" s="16"/>
      <c r="P147" s="16"/>
      <c r="Q147" s="16"/>
      <c r="R147" s="16"/>
      <c r="S147" s="16"/>
      <c r="T147" s="16"/>
      <c r="U147" s="16"/>
      <c r="V147" s="16"/>
      <c r="W147" s="16"/>
      <c r="X147" s="16"/>
      <c r="Y147" s="16"/>
      <c r="Z147" s="16"/>
      <c r="AA147" s="16"/>
      <c r="AB147" s="16"/>
      <c r="AC147" s="16"/>
      <c r="AD147" s="16"/>
      <c r="AE147" s="16"/>
      <c r="AF147" s="16"/>
      <c r="AG147" s="16"/>
      <c r="AH147" s="16"/>
      <c r="AI147" s="13"/>
      <c r="AJ147" s="16"/>
      <c r="AK147" s="13"/>
    </row>
    <row r="148" spans="1:37" ht="13.5" customHeight="1" x14ac:dyDescent="0.2">
      <c r="A148" s="53"/>
      <c r="B148" s="16"/>
      <c r="C148" s="16"/>
      <c r="D148" s="16"/>
      <c r="E148" s="16"/>
      <c r="F148" s="16"/>
      <c r="G148" s="16"/>
      <c r="H148" s="16"/>
      <c r="I148" s="16"/>
      <c r="J148" s="16"/>
      <c r="K148" s="16"/>
      <c r="L148" s="16"/>
      <c r="M148" s="16"/>
      <c r="N148" s="16"/>
      <c r="O148" s="16"/>
      <c r="P148" s="16"/>
      <c r="Q148" s="16"/>
      <c r="R148" s="16"/>
      <c r="S148" s="16"/>
      <c r="T148" s="16"/>
      <c r="U148" s="16"/>
      <c r="V148" s="16"/>
      <c r="W148" s="16"/>
      <c r="X148" s="16"/>
      <c r="Y148" s="16"/>
      <c r="Z148" s="16"/>
      <c r="AA148" s="16"/>
      <c r="AB148" s="16"/>
      <c r="AC148" s="16"/>
      <c r="AD148" s="16"/>
      <c r="AE148" s="16"/>
      <c r="AF148" s="16"/>
      <c r="AG148" s="16"/>
      <c r="AH148" s="16"/>
      <c r="AI148" s="13"/>
      <c r="AJ148" s="16"/>
      <c r="AK148" s="13"/>
    </row>
    <row r="149" spans="1:37" ht="13.5" customHeight="1" x14ac:dyDescent="0.2">
      <c r="A149" s="53"/>
      <c r="B149" s="16"/>
      <c r="C149" s="16"/>
      <c r="D149" s="16"/>
      <c r="E149" s="16"/>
      <c r="F149" s="16"/>
      <c r="G149" s="16"/>
      <c r="H149" s="16"/>
      <c r="I149" s="16"/>
      <c r="J149" s="16"/>
      <c r="K149" s="16"/>
      <c r="L149" s="16"/>
      <c r="M149" s="16"/>
      <c r="N149" s="16"/>
      <c r="O149" s="16"/>
      <c r="P149" s="16"/>
      <c r="Q149" s="16"/>
      <c r="R149" s="16"/>
      <c r="S149" s="16"/>
      <c r="T149" s="16"/>
      <c r="U149" s="16"/>
      <c r="V149" s="16"/>
      <c r="W149" s="16"/>
      <c r="X149" s="16"/>
      <c r="Y149" s="16"/>
      <c r="Z149" s="16"/>
      <c r="AA149" s="16"/>
      <c r="AB149" s="16"/>
      <c r="AC149" s="16"/>
      <c r="AD149" s="16"/>
      <c r="AE149" s="16"/>
      <c r="AF149" s="16"/>
      <c r="AG149" s="16"/>
      <c r="AH149" s="16"/>
      <c r="AI149" s="13"/>
      <c r="AJ149" s="13"/>
      <c r="AK149" s="13"/>
    </row>
    <row r="150" spans="1:37" ht="13.5" customHeight="1" x14ac:dyDescent="0.2">
      <c r="A150" s="56"/>
      <c r="B150" s="57"/>
      <c r="C150" s="57"/>
      <c r="D150" s="57"/>
      <c r="E150" s="57"/>
      <c r="F150" s="57"/>
      <c r="G150" s="57"/>
      <c r="H150" s="57"/>
      <c r="I150" s="57"/>
      <c r="J150" s="57"/>
      <c r="K150" s="57"/>
      <c r="L150" s="57"/>
      <c r="M150" s="57"/>
      <c r="N150" s="57"/>
      <c r="O150" s="28"/>
      <c r="P150" s="16"/>
      <c r="Q150" s="16"/>
      <c r="R150" s="16"/>
      <c r="S150" s="16"/>
      <c r="T150" s="16"/>
      <c r="U150" s="57"/>
      <c r="V150" s="57"/>
      <c r="W150" s="57"/>
      <c r="X150" s="57"/>
      <c r="Y150" s="57"/>
      <c r="Z150" s="57"/>
      <c r="AA150" s="57"/>
      <c r="AB150" s="57"/>
      <c r="AC150" s="57"/>
      <c r="AD150" s="57"/>
      <c r="AE150" s="57"/>
      <c r="AF150" s="57"/>
      <c r="AG150" s="57"/>
      <c r="AH150" s="28"/>
      <c r="AI150" s="13"/>
      <c r="AJ150" s="57"/>
      <c r="AK150" s="13"/>
    </row>
    <row r="151" spans="1:37" ht="13.5" customHeight="1" x14ac:dyDescent="0.2">
      <c r="A151" s="13"/>
      <c r="B151" s="16"/>
      <c r="C151" s="28"/>
      <c r="D151" s="28"/>
      <c r="E151" s="28"/>
      <c r="F151" s="28"/>
      <c r="G151" s="28"/>
      <c r="H151" s="28"/>
      <c r="I151" s="28"/>
      <c r="J151" s="28"/>
      <c r="K151" s="28"/>
      <c r="L151" s="28"/>
      <c r="M151" s="28"/>
      <c r="N151" s="28"/>
      <c r="O151" s="16"/>
      <c r="P151" s="16"/>
      <c r="Q151" s="16"/>
      <c r="R151" s="16"/>
      <c r="S151" s="16"/>
      <c r="T151" s="16"/>
      <c r="U151" s="28"/>
      <c r="V151" s="28"/>
      <c r="W151" s="28"/>
      <c r="X151" s="28"/>
      <c r="Y151" s="28"/>
      <c r="Z151" s="28"/>
      <c r="AA151" s="28"/>
      <c r="AB151" s="28"/>
      <c r="AC151" s="28"/>
      <c r="AD151" s="28"/>
      <c r="AE151" s="28"/>
      <c r="AF151" s="28"/>
      <c r="AG151" s="28"/>
      <c r="AH151" s="16"/>
      <c r="AI151" s="13"/>
      <c r="AJ151" s="13"/>
      <c r="AK151" s="13"/>
    </row>
    <row r="152" spans="1:37" ht="13.5" customHeight="1" x14ac:dyDescent="0.2">
      <c r="A152" s="13"/>
      <c r="B152" s="28"/>
      <c r="C152" s="28"/>
      <c r="D152" s="28"/>
      <c r="E152" s="28"/>
      <c r="F152" s="28"/>
      <c r="G152" s="28"/>
      <c r="H152" s="28"/>
      <c r="I152" s="28"/>
      <c r="J152" s="28"/>
      <c r="K152" s="28"/>
      <c r="L152" s="28"/>
      <c r="M152" s="28"/>
      <c r="N152" s="28"/>
      <c r="O152" s="28"/>
      <c r="P152" s="16"/>
      <c r="Q152" s="16"/>
      <c r="R152" s="16"/>
      <c r="S152" s="16"/>
      <c r="T152" s="16"/>
      <c r="U152" s="28"/>
      <c r="V152" s="28"/>
      <c r="W152" s="28"/>
      <c r="X152" s="28"/>
      <c r="Y152" s="28"/>
      <c r="Z152" s="28"/>
      <c r="AA152" s="28"/>
      <c r="AB152" s="28"/>
      <c r="AC152" s="28"/>
      <c r="AD152" s="28"/>
      <c r="AE152" s="28"/>
      <c r="AF152" s="28"/>
      <c r="AG152" s="28"/>
      <c r="AH152" s="16"/>
      <c r="AI152" s="13"/>
      <c r="AJ152" s="13"/>
      <c r="AK152" s="13"/>
    </row>
    <row r="153" spans="1:37" ht="13.5" customHeight="1" x14ac:dyDescent="0.2">
      <c r="A153" s="13"/>
      <c r="B153" s="28"/>
      <c r="C153" s="28"/>
      <c r="D153" s="28"/>
      <c r="E153" s="28"/>
      <c r="F153" s="28"/>
      <c r="G153" s="28"/>
      <c r="H153" s="28"/>
      <c r="I153" s="28"/>
      <c r="J153" s="28"/>
      <c r="K153" s="28"/>
      <c r="L153" s="28"/>
      <c r="M153" s="28"/>
      <c r="N153" s="28"/>
      <c r="O153" s="28"/>
      <c r="P153" s="16"/>
      <c r="Q153" s="16"/>
      <c r="R153" s="16"/>
      <c r="S153" s="16"/>
      <c r="T153" s="16"/>
      <c r="U153" s="28"/>
      <c r="V153" s="28"/>
      <c r="W153" s="28"/>
      <c r="X153" s="28"/>
      <c r="Y153" s="28"/>
      <c r="Z153" s="28"/>
      <c r="AA153" s="28"/>
      <c r="AB153" s="28"/>
      <c r="AC153" s="28"/>
      <c r="AD153" s="28"/>
      <c r="AE153" s="28"/>
      <c r="AF153" s="28"/>
      <c r="AG153" s="28"/>
      <c r="AH153" s="16"/>
      <c r="AI153" s="13"/>
      <c r="AJ153" s="13"/>
      <c r="AK153" s="13"/>
    </row>
    <row r="154" spans="1:37" ht="13.5" customHeight="1" x14ac:dyDescent="0.2">
      <c r="A154" s="27"/>
      <c r="B154" s="16"/>
      <c r="C154" s="16"/>
      <c r="D154" s="16"/>
      <c r="E154" s="16"/>
      <c r="F154" s="16"/>
      <c r="G154" s="16"/>
      <c r="H154" s="16"/>
      <c r="I154" s="16"/>
      <c r="J154" s="16"/>
      <c r="K154" s="16"/>
      <c r="L154" s="16"/>
      <c r="M154" s="16"/>
      <c r="N154" s="16"/>
      <c r="O154" s="28"/>
      <c r="P154" s="16"/>
      <c r="Q154" s="16"/>
      <c r="R154" s="16"/>
      <c r="S154" s="16"/>
      <c r="T154" s="16"/>
      <c r="U154" s="16"/>
      <c r="V154" s="16"/>
      <c r="W154" s="16"/>
      <c r="X154" s="16"/>
      <c r="Y154" s="16"/>
      <c r="Z154" s="16"/>
      <c r="AA154" s="16"/>
      <c r="AB154" s="16"/>
      <c r="AC154" s="16"/>
      <c r="AD154" s="16"/>
      <c r="AE154" s="16"/>
      <c r="AF154" s="16"/>
      <c r="AG154" s="16"/>
      <c r="AH154" s="16"/>
      <c r="AI154" s="13"/>
      <c r="AJ154" s="16"/>
      <c r="AK154" s="13"/>
    </row>
    <row r="155" spans="1:37" ht="13.5" customHeight="1" x14ac:dyDescent="0.2">
      <c r="A155" s="27"/>
      <c r="B155" s="16"/>
      <c r="C155" s="16"/>
      <c r="D155" s="16"/>
      <c r="E155" s="16"/>
      <c r="F155" s="16"/>
      <c r="G155" s="16"/>
      <c r="H155" s="16"/>
      <c r="I155" s="16"/>
      <c r="J155" s="16"/>
      <c r="K155" s="16"/>
      <c r="L155" s="16"/>
      <c r="M155" s="16"/>
      <c r="N155" s="16"/>
      <c r="O155" s="28"/>
      <c r="P155" s="16"/>
      <c r="Q155" s="16"/>
      <c r="R155" s="16"/>
      <c r="S155" s="16"/>
      <c r="T155" s="16"/>
      <c r="U155" s="16"/>
      <c r="V155" s="16"/>
      <c r="W155" s="16"/>
      <c r="X155" s="16"/>
      <c r="Y155" s="16"/>
      <c r="Z155" s="16"/>
      <c r="AA155" s="16"/>
      <c r="AB155" s="16"/>
      <c r="AC155" s="16"/>
      <c r="AD155" s="16"/>
      <c r="AE155" s="16"/>
      <c r="AF155" s="16"/>
      <c r="AG155" s="16"/>
      <c r="AH155" s="16"/>
      <c r="AI155" s="13"/>
      <c r="AJ155" s="16"/>
      <c r="AK155" s="13"/>
    </row>
    <row r="156" spans="1:37" ht="13.5" customHeight="1" x14ac:dyDescent="0.2">
      <c r="A156" s="27"/>
      <c r="B156" s="16"/>
      <c r="C156" s="16"/>
      <c r="D156" s="16"/>
      <c r="E156" s="16"/>
      <c r="F156" s="16"/>
      <c r="G156" s="16"/>
      <c r="H156" s="16"/>
      <c r="I156" s="16"/>
      <c r="J156" s="16"/>
      <c r="K156" s="16"/>
      <c r="L156" s="16"/>
      <c r="M156" s="16"/>
      <c r="N156" s="16"/>
      <c r="O156" s="28"/>
      <c r="P156" s="16"/>
      <c r="Q156" s="16"/>
      <c r="R156" s="16"/>
      <c r="S156" s="16"/>
      <c r="T156" s="16"/>
      <c r="U156" s="16"/>
      <c r="V156" s="16"/>
      <c r="W156" s="16"/>
      <c r="X156" s="16"/>
      <c r="Y156" s="16"/>
      <c r="Z156" s="16"/>
      <c r="AA156" s="16"/>
      <c r="AB156" s="16"/>
      <c r="AC156" s="16"/>
      <c r="AD156" s="16"/>
      <c r="AE156" s="16"/>
      <c r="AF156" s="16"/>
      <c r="AG156" s="16"/>
      <c r="AH156" s="16"/>
      <c r="AI156" s="13"/>
      <c r="AJ156" s="13"/>
      <c r="AK156" s="13"/>
    </row>
    <row r="157" spans="1:37" ht="13.5" customHeight="1" x14ac:dyDescent="0.2">
      <c r="A157" s="27"/>
      <c r="B157" s="16"/>
      <c r="C157" s="16"/>
      <c r="D157" s="16"/>
      <c r="E157" s="16"/>
      <c r="F157" s="16"/>
      <c r="G157" s="16"/>
      <c r="H157" s="16"/>
      <c r="I157" s="16"/>
      <c r="J157" s="16"/>
      <c r="K157" s="16"/>
      <c r="L157" s="16"/>
      <c r="M157" s="16"/>
      <c r="N157" s="16"/>
      <c r="O157" s="28"/>
      <c r="P157" s="16"/>
      <c r="Q157" s="16"/>
      <c r="R157" s="16"/>
      <c r="S157" s="16"/>
      <c r="T157" s="16"/>
      <c r="U157" s="16"/>
      <c r="V157" s="16"/>
      <c r="W157" s="16"/>
      <c r="X157" s="16"/>
      <c r="Y157" s="16"/>
      <c r="Z157" s="16"/>
      <c r="AA157" s="16"/>
      <c r="AB157" s="16"/>
      <c r="AC157" s="16"/>
      <c r="AD157" s="16"/>
      <c r="AE157" s="16"/>
      <c r="AF157" s="16"/>
      <c r="AG157" s="16"/>
      <c r="AH157" s="16"/>
      <c r="AI157" s="13"/>
      <c r="AJ157" s="13"/>
      <c r="AK157" s="13"/>
    </row>
    <row r="158" spans="1:37" ht="13.5" customHeight="1" x14ac:dyDescent="0.2">
      <c r="A158" s="13"/>
      <c r="B158" s="16"/>
      <c r="C158" s="16"/>
      <c r="D158" s="16"/>
      <c r="E158" s="16"/>
      <c r="F158" s="16"/>
      <c r="G158" s="16"/>
      <c r="H158" s="16"/>
      <c r="I158" s="16"/>
      <c r="J158" s="16"/>
      <c r="K158" s="16"/>
      <c r="L158" s="16"/>
      <c r="M158" s="16"/>
      <c r="N158" s="16"/>
      <c r="O158" s="28"/>
      <c r="P158" s="16"/>
      <c r="Q158" s="16"/>
      <c r="R158" s="16"/>
      <c r="S158" s="16"/>
      <c r="T158" s="16"/>
      <c r="U158" s="16"/>
      <c r="V158" s="16"/>
      <c r="W158" s="16"/>
      <c r="X158" s="16"/>
      <c r="Y158" s="16"/>
      <c r="Z158" s="16"/>
      <c r="AA158" s="16"/>
      <c r="AB158" s="16"/>
      <c r="AC158" s="16"/>
      <c r="AD158" s="16"/>
      <c r="AE158" s="16"/>
      <c r="AF158" s="16"/>
      <c r="AG158" s="16"/>
      <c r="AH158" s="16"/>
      <c r="AI158" s="13"/>
      <c r="AJ158" s="13"/>
      <c r="AK158" s="13"/>
    </row>
    <row r="159" spans="1:37" ht="13.5" customHeight="1" x14ac:dyDescent="0.2">
      <c r="A159" s="13"/>
      <c r="B159" s="28"/>
      <c r="C159" s="28"/>
      <c r="D159" s="28"/>
      <c r="E159" s="28"/>
      <c r="F159" s="28"/>
      <c r="G159" s="28"/>
      <c r="H159" s="28"/>
      <c r="I159" s="28"/>
      <c r="J159" s="28"/>
      <c r="K159" s="28"/>
      <c r="L159" s="28"/>
      <c r="M159" s="28"/>
      <c r="N159" s="28"/>
      <c r="O159" s="28"/>
      <c r="P159" s="16"/>
      <c r="Q159" s="16"/>
      <c r="R159" s="16"/>
      <c r="S159" s="16"/>
      <c r="T159" s="16"/>
      <c r="U159" s="28"/>
      <c r="V159" s="28"/>
      <c r="W159" s="28"/>
      <c r="X159" s="28"/>
      <c r="Y159" s="28"/>
      <c r="Z159" s="28"/>
      <c r="AA159" s="28"/>
      <c r="AB159" s="28"/>
      <c r="AC159" s="28"/>
      <c r="AD159" s="28"/>
      <c r="AE159" s="28"/>
      <c r="AF159" s="28"/>
      <c r="AG159" s="28"/>
      <c r="AH159" s="16"/>
      <c r="AI159" s="13"/>
      <c r="AJ159" s="13"/>
      <c r="AK159" s="13"/>
    </row>
    <row r="160" spans="1:37" ht="13.5" customHeight="1" x14ac:dyDescent="0.2">
      <c r="A160" s="13"/>
      <c r="B160" s="16"/>
      <c r="C160" s="16"/>
      <c r="D160" s="16"/>
      <c r="E160" s="16"/>
      <c r="F160" s="16"/>
      <c r="G160" s="16"/>
      <c r="H160" s="16"/>
      <c r="I160" s="16"/>
      <c r="J160" s="16"/>
      <c r="K160" s="16"/>
      <c r="L160" s="16"/>
      <c r="M160" s="16"/>
      <c r="N160" s="16"/>
      <c r="O160" s="28"/>
      <c r="P160" s="16"/>
      <c r="Q160" s="16"/>
      <c r="R160" s="16"/>
      <c r="S160" s="16"/>
      <c r="T160" s="16"/>
      <c r="U160" s="16"/>
      <c r="V160" s="16"/>
      <c r="W160" s="16"/>
      <c r="X160" s="16"/>
      <c r="Y160" s="16"/>
      <c r="Z160" s="16"/>
      <c r="AA160" s="16"/>
      <c r="AB160" s="16"/>
      <c r="AC160" s="16"/>
      <c r="AD160" s="16"/>
      <c r="AE160" s="16"/>
      <c r="AF160" s="16"/>
      <c r="AG160" s="16"/>
      <c r="AH160" s="16"/>
      <c r="AI160" s="13"/>
      <c r="AJ160" s="13"/>
      <c r="AK160" s="13"/>
    </row>
    <row r="161" spans="1:37" ht="13.5" customHeight="1" x14ac:dyDescent="0.2">
      <c r="A161" s="13"/>
      <c r="B161" s="28"/>
      <c r="C161" s="28"/>
      <c r="D161" s="28"/>
      <c r="E161" s="28"/>
      <c r="F161" s="28"/>
      <c r="G161" s="28"/>
      <c r="H161" s="28"/>
      <c r="I161" s="28"/>
      <c r="J161" s="28"/>
      <c r="K161" s="28"/>
      <c r="L161" s="28"/>
      <c r="M161" s="28"/>
      <c r="N161" s="28"/>
      <c r="O161" s="28"/>
      <c r="P161" s="16"/>
      <c r="Q161" s="16"/>
      <c r="R161" s="16"/>
      <c r="S161" s="16"/>
      <c r="T161" s="16"/>
      <c r="U161" s="28"/>
      <c r="V161" s="28"/>
      <c r="W161" s="28"/>
      <c r="X161" s="28"/>
      <c r="Y161" s="28"/>
      <c r="Z161" s="28"/>
      <c r="AA161" s="28"/>
      <c r="AB161" s="28"/>
      <c r="AC161" s="28"/>
      <c r="AD161" s="28"/>
      <c r="AE161" s="28"/>
      <c r="AF161" s="28"/>
      <c r="AG161" s="28"/>
      <c r="AH161" s="16"/>
      <c r="AI161" s="13"/>
      <c r="AJ161" s="13"/>
      <c r="AK161" s="13"/>
    </row>
    <row r="162" spans="1:37" ht="13.5" customHeight="1" x14ac:dyDescent="0.2">
      <c r="A162" s="13"/>
      <c r="B162" s="28"/>
      <c r="C162" s="28"/>
      <c r="D162" s="28"/>
      <c r="E162" s="28"/>
      <c r="F162" s="28"/>
      <c r="G162" s="28"/>
      <c r="H162" s="28"/>
      <c r="I162" s="28"/>
      <c r="J162" s="28"/>
      <c r="K162" s="28"/>
      <c r="L162" s="28"/>
      <c r="M162" s="28"/>
      <c r="N162" s="28"/>
      <c r="O162" s="28"/>
      <c r="P162" s="13"/>
      <c r="Q162" s="13"/>
      <c r="R162" s="13"/>
      <c r="S162" s="13"/>
      <c r="T162" s="13"/>
      <c r="U162" s="28"/>
      <c r="V162" s="28"/>
      <c r="W162" s="28"/>
      <c r="X162" s="28"/>
      <c r="Y162" s="28"/>
      <c r="Z162" s="28"/>
      <c r="AA162" s="28"/>
      <c r="AB162" s="28"/>
      <c r="AC162" s="28"/>
      <c r="AD162" s="28"/>
      <c r="AE162" s="28"/>
      <c r="AF162" s="28"/>
      <c r="AG162" s="28"/>
      <c r="AH162" s="13"/>
      <c r="AI162" s="13"/>
      <c r="AJ162" s="13"/>
      <c r="AK162" s="13"/>
    </row>
    <row r="163" spans="1:37" ht="13.5" customHeight="1" x14ac:dyDescent="0.2">
      <c r="A163" s="13"/>
      <c r="B163" s="13"/>
      <c r="C163" s="13"/>
      <c r="D163" s="13"/>
      <c r="E163" s="13"/>
      <c r="F163" s="13"/>
      <c r="G163" s="13"/>
      <c r="H163" s="13"/>
      <c r="I163" s="13"/>
      <c r="J163" s="13"/>
      <c r="K163" s="13"/>
      <c r="L163" s="13"/>
      <c r="M163" s="13"/>
      <c r="N163" s="13"/>
      <c r="O163" s="28"/>
      <c r="P163" s="13"/>
      <c r="Q163" s="13"/>
      <c r="R163" s="13"/>
      <c r="S163" s="13"/>
      <c r="T163" s="13"/>
      <c r="U163" s="13"/>
      <c r="V163" s="13"/>
      <c r="W163" s="13"/>
      <c r="X163" s="13"/>
      <c r="Y163" s="13"/>
      <c r="Z163" s="13"/>
      <c r="AA163" s="13"/>
      <c r="AB163" s="13"/>
      <c r="AC163" s="13"/>
      <c r="AD163" s="13"/>
      <c r="AE163" s="13"/>
      <c r="AF163" s="13"/>
      <c r="AG163" s="13"/>
      <c r="AH163" s="13"/>
      <c r="AI163" s="13"/>
      <c r="AJ163" s="13"/>
      <c r="AK163" s="13"/>
    </row>
    <row r="164" spans="1:37" ht="13.5" customHeight="1" x14ac:dyDescent="0.2">
      <c r="A164" s="13"/>
      <c r="B164" s="28"/>
      <c r="C164" s="28"/>
      <c r="D164" s="28"/>
      <c r="E164" s="28"/>
      <c r="F164" s="28"/>
      <c r="G164" s="28"/>
      <c r="H164" s="28"/>
      <c r="I164" s="28"/>
      <c r="J164" s="13"/>
      <c r="K164" s="13"/>
      <c r="L164" s="13"/>
      <c r="M164" s="13"/>
      <c r="N164" s="13"/>
      <c r="O164" s="28"/>
      <c r="P164" s="13"/>
      <c r="Q164" s="13"/>
      <c r="R164" s="13"/>
      <c r="S164" s="13"/>
      <c r="T164" s="13"/>
      <c r="U164" s="13"/>
      <c r="V164" s="13"/>
      <c r="W164" s="13"/>
      <c r="X164" s="13"/>
      <c r="Y164" s="13"/>
      <c r="Z164" s="13"/>
      <c r="AA164" s="13"/>
      <c r="AB164" s="13"/>
      <c r="AC164" s="13"/>
      <c r="AD164" s="13"/>
      <c r="AE164" s="13"/>
      <c r="AF164" s="13"/>
      <c r="AG164" s="13"/>
      <c r="AH164" s="13"/>
      <c r="AI164" s="13"/>
      <c r="AJ164" s="13"/>
      <c r="AK164" s="13"/>
    </row>
    <row r="165" spans="1:37" ht="13.5" customHeight="1" x14ac:dyDescent="0.2">
      <c r="A165" s="13"/>
      <c r="B165" s="13"/>
      <c r="C165" s="13"/>
      <c r="D165" s="13"/>
      <c r="E165" s="13"/>
      <c r="F165" s="13"/>
      <c r="G165" s="13"/>
      <c r="H165" s="13"/>
      <c r="I165" s="13"/>
      <c r="J165" s="13"/>
      <c r="K165" s="13"/>
      <c r="L165" s="13"/>
      <c r="M165" s="13"/>
      <c r="N165" s="13"/>
      <c r="O165" s="28"/>
      <c r="P165" s="13"/>
      <c r="Q165" s="13"/>
      <c r="R165" s="13"/>
      <c r="S165" s="13"/>
      <c r="T165" s="13"/>
      <c r="U165" s="13"/>
      <c r="V165" s="13"/>
      <c r="W165" s="13"/>
      <c r="X165" s="13"/>
      <c r="Y165" s="13"/>
      <c r="Z165" s="13"/>
      <c r="AA165" s="13"/>
      <c r="AB165" s="13"/>
      <c r="AC165" s="13"/>
      <c r="AD165" s="13"/>
      <c r="AE165" s="13"/>
      <c r="AF165" s="13"/>
      <c r="AG165" s="13"/>
      <c r="AH165" s="13"/>
      <c r="AI165" s="13"/>
      <c r="AJ165" s="13"/>
      <c r="AK165" s="13"/>
    </row>
    <row r="166" spans="1:37" ht="13.5" customHeight="1" x14ac:dyDescent="0.2">
      <c r="A166" s="13"/>
      <c r="B166" s="13"/>
      <c r="C166" s="13"/>
      <c r="D166" s="13"/>
      <c r="E166" s="13"/>
      <c r="F166" s="13"/>
      <c r="G166" s="13"/>
      <c r="H166" s="13"/>
      <c r="I166" s="13"/>
      <c r="J166" s="13"/>
      <c r="K166" s="13"/>
      <c r="L166" s="13"/>
      <c r="M166" s="13"/>
      <c r="N166" s="13"/>
      <c r="O166" s="28"/>
      <c r="P166" s="13"/>
      <c r="Q166" s="13"/>
      <c r="R166" s="13"/>
      <c r="S166" s="13"/>
      <c r="T166" s="13"/>
      <c r="U166" s="13"/>
      <c r="V166" s="13"/>
      <c r="W166" s="13"/>
      <c r="X166" s="13"/>
      <c r="Y166" s="13"/>
      <c r="Z166" s="13"/>
      <c r="AA166" s="13"/>
      <c r="AB166" s="13"/>
      <c r="AC166" s="13"/>
      <c r="AD166" s="13"/>
      <c r="AE166" s="13"/>
      <c r="AF166" s="13"/>
      <c r="AG166" s="13"/>
      <c r="AH166" s="13"/>
      <c r="AI166" s="13"/>
      <c r="AJ166" s="13"/>
      <c r="AK166" s="13"/>
    </row>
    <row r="167" spans="1:37" ht="13.5" customHeight="1" x14ac:dyDescent="0.2">
      <c r="A167" s="13"/>
      <c r="B167" s="13"/>
      <c r="C167" s="13"/>
      <c r="D167" s="13"/>
      <c r="E167" s="13"/>
      <c r="F167" s="13"/>
      <c r="G167" s="13"/>
      <c r="H167" s="13"/>
      <c r="I167" s="13"/>
      <c r="J167" s="13"/>
      <c r="K167" s="13"/>
      <c r="L167" s="13"/>
      <c r="M167" s="13"/>
      <c r="N167" s="13"/>
      <c r="O167" s="28"/>
      <c r="P167" s="13"/>
      <c r="Q167" s="13"/>
      <c r="R167" s="13"/>
      <c r="S167" s="13"/>
      <c r="T167" s="13"/>
      <c r="U167" s="13"/>
      <c r="V167" s="13"/>
      <c r="W167" s="13"/>
      <c r="X167" s="13"/>
      <c r="Y167" s="13"/>
      <c r="Z167" s="13"/>
      <c r="AA167" s="13"/>
      <c r="AB167" s="13"/>
      <c r="AC167" s="13"/>
      <c r="AD167" s="13"/>
      <c r="AE167" s="13"/>
      <c r="AF167" s="13"/>
      <c r="AG167" s="13"/>
      <c r="AH167" s="13"/>
      <c r="AI167" s="13"/>
      <c r="AJ167" s="13"/>
      <c r="AK167" s="13"/>
    </row>
    <row r="168" spans="1:37" ht="13.5" customHeight="1" x14ac:dyDescent="0.2">
      <c r="A168" s="13"/>
      <c r="B168" s="13"/>
      <c r="C168" s="13"/>
      <c r="D168" s="13"/>
      <c r="E168" s="13"/>
      <c r="F168" s="13"/>
      <c r="G168" s="13"/>
      <c r="H168" s="13"/>
      <c r="I168" s="13"/>
      <c r="J168" s="13"/>
      <c r="K168" s="13"/>
      <c r="L168" s="13"/>
      <c r="M168" s="13"/>
      <c r="N168" s="13"/>
      <c r="O168" s="28"/>
      <c r="P168" s="13"/>
      <c r="Q168" s="13"/>
      <c r="R168" s="13"/>
      <c r="S168" s="13"/>
      <c r="T168" s="13"/>
      <c r="U168" s="13"/>
      <c r="V168" s="13"/>
      <c r="W168" s="13"/>
      <c r="X168" s="13"/>
      <c r="Y168" s="13"/>
      <c r="Z168" s="13"/>
      <c r="AA168" s="13"/>
      <c r="AB168" s="13"/>
      <c r="AC168" s="13"/>
      <c r="AD168" s="13"/>
      <c r="AE168" s="13"/>
      <c r="AF168" s="13"/>
      <c r="AG168" s="13"/>
      <c r="AH168" s="13"/>
      <c r="AI168" s="13"/>
      <c r="AJ168" s="13"/>
      <c r="AK168" s="13"/>
    </row>
    <row r="169" spans="1:37" ht="13.5" customHeight="1" x14ac:dyDescent="0.2">
      <c r="A169" s="13"/>
      <c r="B169" s="13"/>
      <c r="C169" s="13"/>
      <c r="D169" s="13"/>
      <c r="E169" s="13"/>
      <c r="F169" s="13"/>
      <c r="G169" s="13"/>
      <c r="H169" s="13"/>
      <c r="I169" s="13"/>
      <c r="J169" s="13"/>
      <c r="K169" s="13"/>
      <c r="L169" s="13"/>
      <c r="M169" s="13"/>
      <c r="N169" s="13"/>
      <c r="O169" s="28"/>
      <c r="P169" s="13"/>
      <c r="Q169" s="13"/>
      <c r="R169" s="13"/>
      <c r="S169" s="13"/>
      <c r="T169" s="13"/>
      <c r="U169" s="13"/>
      <c r="V169" s="13"/>
      <c r="W169" s="13"/>
      <c r="X169" s="13"/>
      <c r="Y169" s="13"/>
      <c r="Z169" s="13"/>
      <c r="AA169" s="13"/>
      <c r="AB169" s="13"/>
      <c r="AC169" s="13"/>
      <c r="AD169" s="13"/>
      <c r="AE169" s="13"/>
      <c r="AF169" s="13"/>
      <c r="AG169" s="13"/>
      <c r="AH169" s="13"/>
      <c r="AI169" s="13"/>
      <c r="AJ169" s="13"/>
      <c r="AK169" s="13"/>
    </row>
    <row r="170" spans="1:37" ht="13.5" customHeight="1" x14ac:dyDescent="0.2">
      <c r="A170" s="13"/>
      <c r="B170" s="13"/>
      <c r="C170" s="13"/>
      <c r="D170" s="13"/>
      <c r="E170" s="13"/>
      <c r="F170" s="13"/>
      <c r="G170" s="13"/>
      <c r="H170" s="13"/>
      <c r="I170" s="13"/>
      <c r="J170" s="13"/>
      <c r="K170" s="13"/>
      <c r="L170" s="13"/>
      <c r="M170" s="13"/>
      <c r="N170" s="13"/>
      <c r="O170" s="28"/>
      <c r="P170" s="13"/>
      <c r="Q170" s="13"/>
      <c r="R170" s="13"/>
      <c r="S170" s="13"/>
      <c r="T170" s="13"/>
      <c r="U170" s="13"/>
      <c r="V170" s="13"/>
      <c r="W170" s="13"/>
      <c r="X170" s="13"/>
      <c r="Y170" s="13"/>
      <c r="Z170" s="13"/>
      <c r="AA170" s="13"/>
      <c r="AB170" s="13"/>
      <c r="AC170" s="13"/>
      <c r="AD170" s="13"/>
      <c r="AE170" s="13"/>
      <c r="AF170" s="13"/>
      <c r="AG170" s="13"/>
      <c r="AH170" s="13"/>
      <c r="AI170" s="13"/>
      <c r="AJ170" s="13"/>
      <c r="AK170" s="13"/>
    </row>
    <row r="171" spans="1:37" ht="13.5" customHeight="1" x14ac:dyDescent="0.2">
      <c r="A171" s="13"/>
      <c r="B171" s="13"/>
      <c r="C171" s="13"/>
      <c r="D171" s="13"/>
      <c r="E171" s="13"/>
      <c r="F171" s="13"/>
      <c r="G171" s="13"/>
      <c r="H171" s="13"/>
      <c r="I171" s="13"/>
      <c r="J171" s="13"/>
      <c r="K171" s="13"/>
      <c r="L171" s="13"/>
      <c r="M171" s="13"/>
      <c r="N171" s="13"/>
      <c r="O171" s="28"/>
      <c r="P171" s="13"/>
      <c r="Q171" s="13"/>
      <c r="R171" s="13"/>
      <c r="S171" s="13"/>
      <c r="T171" s="13"/>
      <c r="U171" s="13"/>
      <c r="V171" s="13"/>
      <c r="W171" s="13"/>
      <c r="X171" s="13"/>
      <c r="Y171" s="13"/>
      <c r="Z171" s="13"/>
      <c r="AA171" s="13"/>
      <c r="AB171" s="13"/>
      <c r="AC171" s="13"/>
      <c r="AD171" s="13"/>
      <c r="AE171" s="13"/>
      <c r="AF171" s="13"/>
      <c r="AG171" s="13"/>
      <c r="AH171" s="13"/>
      <c r="AI171" s="13"/>
      <c r="AJ171" s="13"/>
      <c r="AK171" s="13"/>
    </row>
    <row r="172" spans="1:37" ht="13.5" customHeight="1" x14ac:dyDescent="0.2">
      <c r="A172" s="13"/>
      <c r="B172" s="13"/>
      <c r="C172" s="13"/>
      <c r="D172" s="13"/>
      <c r="E172" s="13"/>
      <c r="F172" s="13"/>
      <c r="G172" s="13"/>
      <c r="H172" s="13"/>
      <c r="I172" s="13"/>
      <c r="J172" s="13"/>
      <c r="K172" s="13"/>
      <c r="L172" s="13"/>
      <c r="M172" s="13"/>
      <c r="N172" s="13"/>
      <c r="O172" s="28"/>
      <c r="P172" s="13"/>
      <c r="Q172" s="13"/>
      <c r="R172" s="13"/>
      <c r="S172" s="13"/>
      <c r="T172" s="13"/>
      <c r="U172" s="13"/>
      <c r="V172" s="13"/>
      <c r="W172" s="13"/>
      <c r="X172" s="13"/>
      <c r="Y172" s="13"/>
      <c r="Z172" s="13"/>
      <c r="AA172" s="13"/>
      <c r="AB172" s="13"/>
      <c r="AC172" s="13"/>
      <c r="AD172" s="13"/>
      <c r="AE172" s="13"/>
      <c r="AF172" s="13"/>
      <c r="AG172" s="13"/>
      <c r="AH172" s="13"/>
      <c r="AI172" s="13"/>
      <c r="AJ172" s="13"/>
      <c r="AK172" s="13"/>
    </row>
    <row r="173" spans="1:37" ht="13.5" customHeight="1" x14ac:dyDescent="0.2">
      <c r="A173" s="13"/>
      <c r="B173" s="13"/>
      <c r="C173" s="13"/>
      <c r="D173" s="13"/>
      <c r="E173" s="13"/>
      <c r="F173" s="13"/>
      <c r="G173" s="13"/>
      <c r="H173" s="13"/>
      <c r="I173" s="13"/>
      <c r="J173" s="13"/>
      <c r="K173" s="13"/>
      <c r="L173" s="13"/>
      <c r="M173" s="13"/>
      <c r="N173" s="13"/>
      <c r="O173" s="28"/>
      <c r="P173" s="13"/>
      <c r="Q173" s="13"/>
      <c r="R173" s="13"/>
      <c r="S173" s="13"/>
      <c r="T173" s="13"/>
      <c r="U173" s="13"/>
      <c r="V173" s="13"/>
      <c r="W173" s="13"/>
      <c r="X173" s="13"/>
      <c r="Y173" s="13"/>
      <c r="Z173" s="13"/>
      <c r="AA173" s="13"/>
      <c r="AB173" s="13"/>
      <c r="AC173" s="13"/>
      <c r="AD173" s="13"/>
      <c r="AE173" s="13"/>
      <c r="AF173" s="13"/>
      <c r="AG173" s="13"/>
      <c r="AH173" s="13"/>
      <c r="AI173" s="13"/>
      <c r="AJ173" s="13"/>
      <c r="AK173" s="13"/>
    </row>
    <row r="174" spans="1:37" ht="13.5" customHeight="1" x14ac:dyDescent="0.2">
      <c r="A174" s="13"/>
      <c r="B174" s="13"/>
      <c r="C174" s="13"/>
      <c r="D174" s="13"/>
      <c r="E174" s="13"/>
      <c r="F174" s="13"/>
      <c r="G174" s="13"/>
      <c r="H174" s="13"/>
      <c r="I174" s="13"/>
      <c r="J174" s="13"/>
      <c r="K174" s="13"/>
      <c r="L174" s="13"/>
      <c r="M174" s="13"/>
      <c r="N174" s="13"/>
      <c r="O174" s="28"/>
      <c r="P174" s="13"/>
      <c r="Q174" s="13"/>
      <c r="R174" s="13"/>
      <c r="S174" s="13"/>
      <c r="T174" s="13"/>
      <c r="U174" s="13"/>
      <c r="V174" s="13"/>
      <c r="W174" s="13"/>
      <c r="X174" s="13"/>
      <c r="Y174" s="13"/>
      <c r="Z174" s="13"/>
      <c r="AA174" s="13"/>
      <c r="AB174" s="13"/>
      <c r="AC174" s="13"/>
      <c r="AD174" s="13"/>
      <c r="AE174" s="13"/>
      <c r="AF174" s="13"/>
      <c r="AG174" s="13"/>
      <c r="AH174" s="13"/>
      <c r="AI174" s="13"/>
      <c r="AJ174" s="13"/>
      <c r="AK174" s="13"/>
    </row>
    <row r="175" spans="1:37" ht="13.5" customHeight="1" x14ac:dyDescent="0.2">
      <c r="A175" s="13"/>
      <c r="B175" s="13"/>
      <c r="C175" s="13"/>
      <c r="D175" s="13"/>
      <c r="E175" s="13"/>
      <c r="F175" s="13"/>
      <c r="G175" s="13"/>
      <c r="H175" s="13"/>
      <c r="I175" s="13"/>
      <c r="J175" s="13"/>
      <c r="K175" s="13"/>
      <c r="L175" s="13"/>
      <c r="M175" s="13"/>
      <c r="N175" s="13"/>
      <c r="O175" s="28"/>
      <c r="P175" s="13"/>
      <c r="Q175" s="13"/>
      <c r="R175" s="13"/>
      <c r="S175" s="13"/>
      <c r="T175" s="13"/>
      <c r="U175" s="13"/>
      <c r="V175" s="13"/>
      <c r="W175" s="13"/>
      <c r="X175" s="13"/>
      <c r="Y175" s="13"/>
      <c r="Z175" s="13"/>
      <c r="AA175" s="13"/>
      <c r="AB175" s="13"/>
      <c r="AC175" s="13"/>
      <c r="AD175" s="13"/>
      <c r="AE175" s="13"/>
      <c r="AF175" s="13"/>
      <c r="AG175" s="13"/>
      <c r="AH175" s="13"/>
      <c r="AI175" s="13"/>
      <c r="AJ175" s="13"/>
      <c r="AK175" s="13"/>
    </row>
    <row r="176" spans="1:37" ht="13.5" customHeight="1" x14ac:dyDescent="0.2">
      <c r="A176" s="13"/>
      <c r="B176" s="13"/>
      <c r="C176" s="13"/>
      <c r="D176" s="13"/>
      <c r="E176" s="13"/>
      <c r="F176" s="13"/>
      <c r="G176" s="13"/>
      <c r="H176" s="13"/>
      <c r="I176" s="13"/>
      <c r="J176" s="13"/>
      <c r="K176" s="13"/>
      <c r="L176" s="13"/>
      <c r="M176" s="13"/>
      <c r="N176" s="13"/>
      <c r="O176" s="28"/>
      <c r="P176" s="13"/>
      <c r="Q176" s="13"/>
      <c r="R176" s="13"/>
      <c r="S176" s="13"/>
      <c r="T176" s="13"/>
      <c r="U176" s="13"/>
      <c r="V176" s="13"/>
      <c r="W176" s="13"/>
      <c r="X176" s="13"/>
      <c r="Y176" s="13"/>
      <c r="Z176" s="13"/>
      <c r="AA176" s="13"/>
      <c r="AB176" s="13"/>
      <c r="AC176" s="13"/>
      <c r="AD176" s="13"/>
      <c r="AE176" s="13"/>
      <c r="AF176" s="13"/>
      <c r="AG176" s="13"/>
      <c r="AH176" s="13"/>
      <c r="AI176" s="13"/>
      <c r="AJ176" s="13"/>
      <c r="AK176" s="13"/>
    </row>
    <row r="177" spans="1:37" ht="13.5" customHeight="1" x14ac:dyDescent="0.2">
      <c r="A177" s="13"/>
      <c r="B177" s="13"/>
      <c r="C177" s="13"/>
      <c r="D177" s="13"/>
      <c r="E177" s="13"/>
      <c r="F177" s="13"/>
      <c r="G177" s="13"/>
      <c r="H177" s="13"/>
      <c r="I177" s="13"/>
      <c r="J177" s="13"/>
      <c r="K177" s="13"/>
      <c r="L177" s="13"/>
      <c r="M177" s="13"/>
      <c r="N177" s="13"/>
      <c r="O177" s="28"/>
      <c r="P177" s="13"/>
      <c r="Q177" s="13"/>
      <c r="R177" s="13"/>
      <c r="S177" s="13"/>
      <c r="T177" s="13"/>
      <c r="U177" s="13"/>
      <c r="V177" s="13"/>
      <c r="W177" s="13"/>
      <c r="X177" s="13"/>
      <c r="Y177" s="13"/>
      <c r="Z177" s="13"/>
      <c r="AA177" s="13"/>
      <c r="AB177" s="13"/>
      <c r="AC177" s="13"/>
      <c r="AD177" s="13"/>
      <c r="AE177" s="13"/>
      <c r="AF177" s="13"/>
      <c r="AG177" s="13"/>
      <c r="AH177" s="13"/>
      <c r="AI177" s="13"/>
      <c r="AJ177" s="13"/>
      <c r="AK177" s="13"/>
    </row>
    <row r="178" spans="1:37" ht="13.5" customHeight="1" x14ac:dyDescent="0.2">
      <c r="A178" s="13"/>
      <c r="B178" s="13"/>
      <c r="C178" s="13"/>
      <c r="D178" s="13"/>
      <c r="E178" s="13"/>
      <c r="F178" s="13"/>
      <c r="G178" s="13"/>
      <c r="H178" s="13"/>
      <c r="I178" s="13"/>
      <c r="J178" s="13"/>
      <c r="K178" s="13"/>
      <c r="L178" s="13"/>
      <c r="M178" s="13"/>
      <c r="N178" s="13"/>
      <c r="O178" s="28"/>
      <c r="P178" s="13"/>
      <c r="Q178" s="13"/>
      <c r="R178" s="13"/>
      <c r="S178" s="13"/>
      <c r="T178" s="13"/>
      <c r="U178" s="13"/>
      <c r="V178" s="13"/>
      <c r="W178" s="13"/>
      <c r="X178" s="13"/>
      <c r="Y178" s="13"/>
      <c r="Z178" s="13"/>
      <c r="AA178" s="13"/>
      <c r="AB178" s="13"/>
      <c r="AC178" s="13"/>
      <c r="AD178" s="13"/>
      <c r="AE178" s="13"/>
      <c r="AF178" s="13"/>
      <c r="AG178" s="13"/>
      <c r="AH178" s="13"/>
      <c r="AI178" s="13"/>
      <c r="AJ178" s="13"/>
      <c r="AK178" s="13"/>
    </row>
    <row r="179" spans="1:37" ht="13.5" customHeight="1" x14ac:dyDescent="0.2">
      <c r="A179" s="13"/>
      <c r="B179" s="13"/>
      <c r="C179" s="13"/>
      <c r="D179" s="13"/>
      <c r="E179" s="13"/>
      <c r="F179" s="13"/>
      <c r="G179" s="13"/>
      <c r="H179" s="13"/>
      <c r="I179" s="13"/>
      <c r="J179" s="13"/>
      <c r="K179" s="13"/>
      <c r="L179" s="13"/>
      <c r="M179" s="13"/>
      <c r="N179" s="13"/>
      <c r="O179" s="28"/>
      <c r="P179" s="13"/>
      <c r="Q179" s="13"/>
      <c r="R179" s="13"/>
      <c r="S179" s="13"/>
      <c r="T179" s="13"/>
      <c r="U179" s="13"/>
      <c r="V179" s="13"/>
      <c r="W179" s="13"/>
      <c r="X179" s="13"/>
      <c r="Y179" s="13"/>
      <c r="Z179" s="13"/>
      <c r="AA179" s="13"/>
      <c r="AB179" s="13"/>
      <c r="AC179" s="13"/>
      <c r="AD179" s="13"/>
      <c r="AE179" s="13"/>
      <c r="AF179" s="13"/>
      <c r="AG179" s="13"/>
      <c r="AH179" s="13"/>
      <c r="AI179" s="13"/>
      <c r="AJ179" s="13"/>
      <c r="AK179" s="13"/>
    </row>
    <row r="180" spans="1:37" ht="13.5" customHeight="1" x14ac:dyDescent="0.2">
      <c r="A180" s="13"/>
      <c r="B180" s="13"/>
      <c r="C180" s="13"/>
      <c r="D180" s="13"/>
      <c r="E180" s="13"/>
      <c r="F180" s="13"/>
      <c r="G180" s="13"/>
      <c r="H180" s="13"/>
      <c r="I180" s="13"/>
      <c r="J180" s="13"/>
      <c r="K180" s="13"/>
      <c r="L180" s="13"/>
      <c r="M180" s="13"/>
      <c r="N180" s="13"/>
      <c r="O180" s="28"/>
      <c r="P180" s="13"/>
      <c r="Q180" s="13"/>
      <c r="R180" s="13"/>
      <c r="S180" s="13"/>
      <c r="T180" s="13"/>
      <c r="U180" s="13"/>
      <c r="V180" s="13"/>
      <c r="W180" s="13"/>
      <c r="X180" s="13"/>
      <c r="Y180" s="13"/>
      <c r="Z180" s="13"/>
      <c r="AA180" s="13"/>
      <c r="AB180" s="13"/>
      <c r="AC180" s="13"/>
      <c r="AD180" s="13"/>
      <c r="AE180" s="13"/>
      <c r="AF180" s="13"/>
      <c r="AG180" s="13"/>
      <c r="AH180" s="13"/>
      <c r="AI180" s="13"/>
      <c r="AJ180" s="13"/>
      <c r="AK180" s="13"/>
    </row>
    <row r="181" spans="1:37" ht="13.5" customHeight="1" x14ac:dyDescent="0.2">
      <c r="A181" s="13"/>
      <c r="B181" s="13"/>
      <c r="C181" s="13"/>
      <c r="D181" s="13"/>
      <c r="E181" s="13"/>
      <c r="F181" s="13"/>
      <c r="G181" s="13"/>
      <c r="H181" s="13"/>
      <c r="I181" s="13"/>
      <c r="J181" s="13"/>
      <c r="K181" s="13"/>
      <c r="L181" s="13"/>
      <c r="M181" s="13"/>
      <c r="N181" s="13"/>
      <c r="O181" s="28"/>
      <c r="P181" s="13"/>
      <c r="Q181" s="13"/>
      <c r="R181" s="13"/>
      <c r="S181" s="13"/>
      <c r="T181" s="13"/>
      <c r="U181" s="13"/>
      <c r="V181" s="13"/>
      <c r="W181" s="13"/>
      <c r="X181" s="13"/>
      <c r="Y181" s="13"/>
      <c r="Z181" s="13"/>
      <c r="AA181" s="13"/>
      <c r="AB181" s="13"/>
      <c r="AC181" s="13"/>
      <c r="AD181" s="13"/>
      <c r="AE181" s="13"/>
      <c r="AF181" s="13"/>
      <c r="AG181" s="13"/>
      <c r="AH181" s="13"/>
      <c r="AI181" s="13"/>
      <c r="AJ181" s="13"/>
      <c r="AK181" s="13"/>
    </row>
    <row r="182" spans="1:37" ht="13.5" customHeight="1" x14ac:dyDescent="0.2">
      <c r="A182" s="13"/>
      <c r="B182" s="13"/>
      <c r="C182" s="13"/>
      <c r="D182" s="13"/>
      <c r="E182" s="13"/>
      <c r="F182" s="13"/>
      <c r="G182" s="13"/>
      <c r="H182" s="13"/>
      <c r="I182" s="13"/>
      <c r="J182" s="13"/>
      <c r="K182" s="13"/>
      <c r="L182" s="13"/>
      <c r="M182" s="13"/>
      <c r="N182" s="13"/>
      <c r="O182" s="28"/>
      <c r="P182" s="13"/>
      <c r="Q182" s="13"/>
      <c r="R182" s="13"/>
      <c r="S182" s="13"/>
      <c r="T182" s="13"/>
      <c r="U182" s="13"/>
      <c r="V182" s="13"/>
      <c r="W182" s="13"/>
      <c r="X182" s="13"/>
      <c r="Y182" s="13"/>
      <c r="Z182" s="13"/>
      <c r="AA182" s="13"/>
      <c r="AB182" s="13"/>
      <c r="AC182" s="13"/>
      <c r="AD182" s="13"/>
      <c r="AE182" s="13"/>
      <c r="AF182" s="13"/>
      <c r="AG182" s="13"/>
      <c r="AH182" s="13"/>
      <c r="AI182" s="13"/>
      <c r="AJ182" s="13"/>
      <c r="AK182" s="13"/>
    </row>
    <row r="183" spans="1:37" ht="13.5" customHeight="1" x14ac:dyDescent="0.2">
      <c r="A183" s="13"/>
      <c r="B183" s="13"/>
      <c r="C183" s="13"/>
      <c r="D183" s="13"/>
      <c r="E183" s="13"/>
      <c r="F183" s="13"/>
      <c r="G183" s="13"/>
      <c r="H183" s="13"/>
      <c r="I183" s="13"/>
      <c r="J183" s="13"/>
      <c r="K183" s="13"/>
      <c r="L183" s="13"/>
      <c r="M183" s="13"/>
      <c r="N183" s="13"/>
      <c r="O183" s="28"/>
      <c r="P183" s="13"/>
      <c r="Q183" s="13"/>
      <c r="R183" s="13"/>
      <c r="S183" s="13"/>
      <c r="T183" s="13"/>
      <c r="U183" s="13"/>
      <c r="V183" s="13"/>
      <c r="W183" s="13"/>
      <c r="X183" s="13"/>
      <c r="Y183" s="13"/>
      <c r="Z183" s="13"/>
      <c r="AA183" s="13"/>
      <c r="AB183" s="13"/>
      <c r="AC183" s="13"/>
      <c r="AD183" s="13"/>
      <c r="AE183" s="13"/>
      <c r="AF183" s="13"/>
      <c r="AG183" s="13"/>
      <c r="AH183" s="13"/>
      <c r="AI183" s="13"/>
      <c r="AJ183" s="13"/>
      <c r="AK183" s="13"/>
    </row>
    <row r="184" spans="1:37" ht="13.5" customHeight="1" x14ac:dyDescent="0.2">
      <c r="A184" s="13"/>
      <c r="B184" s="13"/>
      <c r="C184" s="13"/>
      <c r="D184" s="13"/>
      <c r="E184" s="13"/>
      <c r="F184" s="13"/>
      <c r="G184" s="13"/>
      <c r="H184" s="13"/>
      <c r="I184" s="13"/>
      <c r="J184" s="13"/>
      <c r="K184" s="13"/>
      <c r="L184" s="13"/>
      <c r="M184" s="13"/>
      <c r="N184" s="13"/>
      <c r="O184" s="28"/>
      <c r="P184" s="13"/>
      <c r="Q184" s="13"/>
      <c r="R184" s="13"/>
      <c r="S184" s="13"/>
      <c r="T184" s="13"/>
      <c r="U184" s="13"/>
      <c r="V184" s="13"/>
      <c r="W184" s="13"/>
      <c r="X184" s="13"/>
      <c r="Y184" s="13"/>
      <c r="Z184" s="13"/>
      <c r="AA184" s="13"/>
      <c r="AB184" s="13"/>
      <c r="AC184" s="13"/>
      <c r="AD184" s="13"/>
      <c r="AE184" s="13"/>
      <c r="AF184" s="13"/>
      <c r="AG184" s="13"/>
      <c r="AH184" s="13"/>
      <c r="AI184" s="13"/>
      <c r="AJ184" s="13"/>
      <c r="AK184" s="13"/>
    </row>
    <row r="185" spans="1:37" ht="13.5" customHeight="1" x14ac:dyDescent="0.2">
      <c r="A185" s="13"/>
      <c r="B185" s="13"/>
      <c r="C185" s="13"/>
      <c r="D185" s="13"/>
      <c r="E185" s="13"/>
      <c r="F185" s="13"/>
      <c r="G185" s="13"/>
      <c r="H185" s="13"/>
      <c r="I185" s="13"/>
      <c r="J185" s="13"/>
      <c r="K185" s="13"/>
      <c r="L185" s="13"/>
      <c r="M185" s="13"/>
      <c r="N185" s="13"/>
      <c r="O185" s="28"/>
      <c r="P185" s="13"/>
      <c r="Q185" s="13"/>
      <c r="R185" s="13"/>
      <c r="S185" s="13"/>
      <c r="T185" s="13"/>
      <c r="U185" s="13"/>
      <c r="V185" s="13"/>
      <c r="W185" s="13"/>
      <c r="X185" s="13"/>
      <c r="Y185" s="13"/>
      <c r="Z185" s="13"/>
      <c r="AA185" s="13"/>
      <c r="AB185" s="13"/>
      <c r="AC185" s="13"/>
      <c r="AD185" s="13"/>
      <c r="AE185" s="13"/>
      <c r="AF185" s="13"/>
      <c r="AG185" s="13"/>
      <c r="AH185" s="13"/>
      <c r="AI185" s="13"/>
      <c r="AJ185" s="13"/>
      <c r="AK185" s="13"/>
    </row>
    <row r="186" spans="1:37" ht="13.5" customHeight="1" x14ac:dyDescent="0.2">
      <c r="A186" s="13"/>
      <c r="B186" s="13"/>
      <c r="C186" s="13"/>
      <c r="D186" s="13"/>
      <c r="E186" s="13"/>
      <c r="F186" s="13"/>
      <c r="G186" s="13"/>
      <c r="H186" s="13"/>
      <c r="I186" s="13"/>
      <c r="J186" s="13"/>
      <c r="K186" s="13"/>
      <c r="L186" s="13"/>
      <c r="M186" s="13"/>
      <c r="N186" s="13"/>
      <c r="O186" s="28"/>
      <c r="P186" s="13"/>
      <c r="Q186" s="13"/>
      <c r="R186" s="13"/>
      <c r="S186" s="13"/>
      <c r="T186" s="13"/>
      <c r="U186" s="13"/>
      <c r="V186" s="13"/>
      <c r="W186" s="13"/>
      <c r="X186" s="13"/>
      <c r="Y186" s="13"/>
      <c r="Z186" s="13"/>
      <c r="AA186" s="13"/>
      <c r="AB186" s="13"/>
      <c r="AC186" s="13"/>
      <c r="AD186" s="13"/>
      <c r="AE186" s="13"/>
      <c r="AF186" s="13"/>
      <c r="AG186" s="13"/>
      <c r="AH186" s="13"/>
      <c r="AI186" s="13"/>
      <c r="AJ186" s="13"/>
      <c r="AK186" s="13"/>
    </row>
    <row r="187" spans="1:37" ht="13.5" customHeight="1" x14ac:dyDescent="0.2">
      <c r="A187" s="13"/>
      <c r="B187" s="13"/>
      <c r="C187" s="13"/>
      <c r="D187" s="13"/>
      <c r="E187" s="13"/>
      <c r="F187" s="13"/>
      <c r="G187" s="13"/>
      <c r="H187" s="13"/>
      <c r="I187" s="13"/>
      <c r="J187" s="13"/>
      <c r="K187" s="13"/>
      <c r="L187" s="13"/>
      <c r="M187" s="13"/>
      <c r="N187" s="13"/>
      <c r="O187" s="28"/>
      <c r="P187" s="13"/>
      <c r="Q187" s="13"/>
      <c r="R187" s="13"/>
      <c r="S187" s="13"/>
      <c r="T187" s="13"/>
      <c r="U187" s="13"/>
      <c r="V187" s="13"/>
      <c r="W187" s="13"/>
      <c r="X187" s="13"/>
      <c r="Y187" s="13"/>
      <c r="Z187" s="13"/>
      <c r="AA187" s="13"/>
      <c r="AB187" s="13"/>
      <c r="AC187" s="13"/>
      <c r="AD187" s="13"/>
      <c r="AE187" s="13"/>
      <c r="AF187" s="13"/>
      <c r="AG187" s="13"/>
      <c r="AH187" s="13"/>
      <c r="AI187" s="13"/>
      <c r="AJ187" s="13"/>
      <c r="AK187" s="13"/>
    </row>
    <row r="188" spans="1:37" ht="13.5" customHeight="1" x14ac:dyDescent="0.2">
      <c r="A188" s="13"/>
      <c r="B188" s="13"/>
      <c r="C188" s="13"/>
      <c r="D188" s="13"/>
      <c r="E188" s="13"/>
      <c r="F188" s="13"/>
      <c r="G188" s="13"/>
      <c r="H188" s="13"/>
      <c r="I188" s="13"/>
      <c r="J188" s="13"/>
      <c r="K188" s="13"/>
      <c r="L188" s="13"/>
      <c r="M188" s="13"/>
      <c r="N188" s="13"/>
      <c r="O188" s="28"/>
      <c r="P188" s="13"/>
      <c r="Q188" s="13"/>
      <c r="R188" s="13"/>
      <c r="S188" s="13"/>
      <c r="T188" s="13"/>
      <c r="U188" s="13"/>
      <c r="V188" s="13"/>
      <c r="W188" s="13"/>
      <c r="X188" s="13"/>
      <c r="Y188" s="13"/>
      <c r="Z188" s="13"/>
      <c r="AA188" s="13"/>
      <c r="AB188" s="13"/>
      <c r="AC188" s="13"/>
      <c r="AD188" s="13"/>
      <c r="AE188" s="13"/>
      <c r="AF188" s="13"/>
      <c r="AG188" s="13"/>
      <c r="AH188" s="13"/>
      <c r="AI188" s="13"/>
      <c r="AJ188" s="13"/>
      <c r="AK188" s="13"/>
    </row>
    <row r="189" spans="1:37" ht="13.5" customHeight="1" x14ac:dyDescent="0.2">
      <c r="A189" s="13"/>
      <c r="B189" s="13"/>
      <c r="C189" s="13"/>
      <c r="D189" s="13"/>
      <c r="E189" s="13"/>
      <c r="F189" s="13"/>
      <c r="G189" s="13"/>
      <c r="H189" s="13"/>
      <c r="I189" s="13"/>
      <c r="J189" s="13"/>
      <c r="K189" s="13"/>
      <c r="L189" s="13"/>
      <c r="M189" s="13"/>
      <c r="N189" s="13"/>
      <c r="O189" s="28"/>
      <c r="P189" s="13"/>
      <c r="Q189" s="13"/>
      <c r="R189" s="13"/>
      <c r="S189" s="13"/>
      <c r="T189" s="13"/>
      <c r="U189" s="13"/>
      <c r="V189" s="13"/>
      <c r="W189" s="13"/>
      <c r="X189" s="13"/>
      <c r="Y189" s="13"/>
      <c r="Z189" s="13"/>
      <c r="AA189" s="13"/>
      <c r="AB189" s="13"/>
      <c r="AC189" s="13"/>
      <c r="AD189" s="13"/>
      <c r="AE189" s="13"/>
      <c r="AF189" s="13"/>
      <c r="AG189" s="13"/>
      <c r="AH189" s="13"/>
      <c r="AI189" s="13"/>
      <c r="AJ189" s="13"/>
      <c r="AK189" s="13"/>
    </row>
    <row r="190" spans="1:37" ht="13.5" customHeight="1" x14ac:dyDescent="0.2">
      <c r="A190" s="13"/>
      <c r="B190" s="13"/>
      <c r="C190" s="13"/>
      <c r="D190" s="13"/>
      <c r="E190" s="13"/>
      <c r="F190" s="13"/>
      <c r="G190" s="13"/>
      <c r="H190" s="13"/>
      <c r="I190" s="13"/>
      <c r="J190" s="13"/>
      <c r="K190" s="13"/>
      <c r="L190" s="13"/>
      <c r="M190" s="13"/>
      <c r="N190" s="13"/>
      <c r="O190" s="28"/>
      <c r="P190" s="13"/>
      <c r="Q190" s="13"/>
      <c r="R190" s="13"/>
      <c r="S190" s="13"/>
      <c r="T190" s="13"/>
      <c r="U190" s="13"/>
      <c r="V190" s="13"/>
      <c r="W190" s="13"/>
      <c r="X190" s="13"/>
      <c r="Y190" s="13"/>
      <c r="Z190" s="13"/>
      <c r="AA190" s="13"/>
      <c r="AB190" s="13"/>
      <c r="AC190" s="13"/>
      <c r="AD190" s="13"/>
      <c r="AE190" s="13"/>
      <c r="AF190" s="13"/>
      <c r="AG190" s="13"/>
      <c r="AH190" s="13"/>
      <c r="AI190" s="13"/>
      <c r="AJ190" s="13"/>
      <c r="AK190" s="13"/>
    </row>
    <row r="191" spans="1:37" ht="13.5" customHeight="1" x14ac:dyDescent="0.2">
      <c r="A191" s="13"/>
      <c r="B191" s="13"/>
      <c r="C191" s="13"/>
      <c r="D191" s="13"/>
      <c r="E191" s="13"/>
      <c r="F191" s="13"/>
      <c r="G191" s="13"/>
      <c r="H191" s="13"/>
      <c r="I191" s="13"/>
      <c r="J191" s="13"/>
      <c r="K191" s="13"/>
      <c r="L191" s="13"/>
      <c r="M191" s="13"/>
      <c r="N191" s="13"/>
      <c r="O191" s="28"/>
      <c r="P191" s="13"/>
      <c r="Q191" s="13"/>
      <c r="R191" s="13"/>
      <c r="S191" s="13"/>
      <c r="T191" s="13"/>
      <c r="U191" s="13"/>
      <c r="V191" s="13"/>
      <c r="W191" s="13"/>
      <c r="X191" s="13"/>
      <c r="Y191" s="13"/>
      <c r="Z191" s="13"/>
      <c r="AA191" s="13"/>
      <c r="AB191" s="13"/>
      <c r="AC191" s="13"/>
      <c r="AD191" s="13"/>
      <c r="AE191" s="13"/>
      <c r="AF191" s="13"/>
      <c r="AG191" s="13"/>
      <c r="AH191" s="13"/>
      <c r="AI191" s="13"/>
      <c r="AJ191" s="13"/>
      <c r="AK191" s="13"/>
    </row>
    <row r="192" spans="1:37" ht="13.5" customHeight="1" x14ac:dyDescent="0.2">
      <c r="A192" s="13"/>
      <c r="B192" s="13"/>
      <c r="C192" s="13"/>
      <c r="D192" s="13"/>
      <c r="E192" s="13"/>
      <c r="F192" s="13"/>
      <c r="G192" s="13"/>
      <c r="H192" s="13"/>
      <c r="I192" s="13"/>
      <c r="J192" s="13"/>
      <c r="K192" s="13"/>
      <c r="L192" s="13"/>
      <c r="M192" s="13"/>
      <c r="N192" s="13"/>
      <c r="O192" s="28"/>
      <c r="P192" s="13"/>
      <c r="Q192" s="13"/>
      <c r="R192" s="13"/>
      <c r="S192" s="13"/>
      <c r="T192" s="13"/>
      <c r="U192" s="13"/>
      <c r="V192" s="13"/>
      <c r="W192" s="13"/>
      <c r="X192" s="13"/>
      <c r="Y192" s="13"/>
      <c r="Z192" s="13"/>
      <c r="AA192" s="13"/>
      <c r="AB192" s="13"/>
      <c r="AC192" s="13"/>
      <c r="AD192" s="13"/>
      <c r="AE192" s="13"/>
      <c r="AF192" s="13"/>
      <c r="AG192" s="13"/>
      <c r="AH192" s="13"/>
      <c r="AI192" s="13"/>
      <c r="AJ192" s="13"/>
      <c r="AK192" s="13"/>
    </row>
    <row r="193" spans="1:37" ht="13.5" customHeight="1" x14ac:dyDescent="0.2">
      <c r="A193" s="13"/>
      <c r="B193" s="13"/>
      <c r="C193" s="13"/>
      <c r="D193" s="13"/>
      <c r="E193" s="13"/>
      <c r="F193" s="13"/>
      <c r="G193" s="13"/>
      <c r="H193" s="13"/>
      <c r="I193" s="13"/>
      <c r="J193" s="13"/>
      <c r="K193" s="13"/>
      <c r="L193" s="13"/>
      <c r="M193" s="13"/>
      <c r="N193" s="13"/>
      <c r="O193" s="28"/>
      <c r="P193" s="13"/>
      <c r="Q193" s="13"/>
      <c r="R193" s="13"/>
      <c r="S193" s="13"/>
      <c r="T193" s="13"/>
      <c r="U193" s="13"/>
      <c r="V193" s="13"/>
      <c r="W193" s="13"/>
      <c r="X193" s="13"/>
      <c r="Y193" s="13"/>
      <c r="Z193" s="13"/>
      <c r="AA193" s="13"/>
      <c r="AB193" s="13"/>
      <c r="AC193" s="13"/>
      <c r="AD193" s="13"/>
      <c r="AE193" s="13"/>
      <c r="AF193" s="13"/>
      <c r="AG193" s="13"/>
      <c r="AH193" s="13"/>
      <c r="AI193" s="13"/>
      <c r="AJ193" s="13"/>
      <c r="AK193" s="13"/>
    </row>
    <row r="194" spans="1:37" ht="13.5" customHeight="1" x14ac:dyDescent="0.2">
      <c r="A194" s="13"/>
      <c r="B194" s="13"/>
      <c r="C194" s="13"/>
      <c r="D194" s="13"/>
      <c r="E194" s="13"/>
      <c r="F194" s="13"/>
      <c r="G194" s="13"/>
      <c r="H194" s="13"/>
      <c r="I194" s="13"/>
      <c r="J194" s="13"/>
      <c r="K194" s="13"/>
      <c r="L194" s="13"/>
      <c r="M194" s="13"/>
      <c r="N194" s="13"/>
      <c r="O194" s="28"/>
      <c r="P194" s="13"/>
      <c r="Q194" s="13"/>
      <c r="R194" s="13"/>
      <c r="S194" s="13"/>
      <c r="T194" s="13"/>
      <c r="U194" s="13"/>
      <c r="V194" s="13"/>
      <c r="W194" s="13"/>
      <c r="X194" s="13"/>
      <c r="Y194" s="13"/>
      <c r="Z194" s="13"/>
      <c r="AA194" s="13"/>
      <c r="AB194" s="13"/>
      <c r="AC194" s="13"/>
      <c r="AD194" s="13"/>
      <c r="AE194" s="13"/>
      <c r="AF194" s="13"/>
      <c r="AG194" s="13"/>
      <c r="AH194" s="13"/>
      <c r="AI194" s="13"/>
      <c r="AJ194" s="13"/>
      <c r="AK194" s="13"/>
    </row>
    <row r="195" spans="1:37" ht="13.5" customHeight="1" x14ac:dyDescent="0.2">
      <c r="A195" s="13"/>
      <c r="B195" s="13"/>
      <c r="C195" s="13"/>
      <c r="D195" s="13"/>
      <c r="E195" s="13"/>
      <c r="F195" s="13"/>
      <c r="G195" s="13"/>
      <c r="H195" s="13"/>
      <c r="I195" s="13"/>
      <c r="J195" s="13"/>
      <c r="K195" s="13"/>
      <c r="L195" s="13"/>
      <c r="M195" s="13"/>
      <c r="N195" s="13"/>
      <c r="O195" s="28"/>
      <c r="P195" s="13"/>
      <c r="Q195" s="13"/>
      <c r="R195" s="13"/>
      <c r="S195" s="13"/>
      <c r="T195" s="13"/>
      <c r="U195" s="13"/>
      <c r="V195" s="13"/>
      <c r="W195" s="13"/>
      <c r="X195" s="13"/>
      <c r="Y195" s="13"/>
      <c r="Z195" s="13"/>
      <c r="AA195" s="13"/>
      <c r="AB195" s="13"/>
      <c r="AC195" s="13"/>
      <c r="AD195" s="13"/>
      <c r="AE195" s="13"/>
      <c r="AF195" s="13"/>
      <c r="AG195" s="13"/>
      <c r="AH195" s="13"/>
      <c r="AI195" s="13"/>
      <c r="AJ195" s="13"/>
      <c r="AK195" s="13"/>
    </row>
    <row r="196" spans="1:37" ht="13.5" customHeight="1" x14ac:dyDescent="0.2">
      <c r="A196" s="13"/>
      <c r="B196" s="13"/>
      <c r="C196" s="13"/>
      <c r="D196" s="13"/>
      <c r="E196" s="13"/>
      <c r="F196" s="13"/>
      <c r="G196" s="13"/>
      <c r="H196" s="13"/>
      <c r="I196" s="13"/>
      <c r="J196" s="13"/>
      <c r="K196" s="13"/>
      <c r="L196" s="13"/>
      <c r="M196" s="13"/>
      <c r="N196" s="13"/>
      <c r="O196" s="28"/>
      <c r="P196" s="13"/>
      <c r="Q196" s="13"/>
      <c r="R196" s="13"/>
      <c r="S196" s="13"/>
      <c r="T196" s="13"/>
      <c r="U196" s="13"/>
      <c r="V196" s="13"/>
      <c r="W196" s="13"/>
      <c r="X196" s="13"/>
      <c r="Y196" s="13"/>
      <c r="Z196" s="13"/>
      <c r="AA196" s="13"/>
      <c r="AB196" s="13"/>
      <c r="AC196" s="13"/>
      <c r="AD196" s="13"/>
      <c r="AE196" s="13"/>
      <c r="AF196" s="13"/>
      <c r="AG196" s="13"/>
      <c r="AH196" s="13"/>
      <c r="AI196" s="13"/>
      <c r="AJ196" s="13"/>
      <c r="AK196" s="13"/>
    </row>
    <row r="197" spans="1:37" ht="13.5" customHeight="1" x14ac:dyDescent="0.2">
      <c r="A197" s="13"/>
      <c r="B197" s="13"/>
      <c r="C197" s="13"/>
      <c r="D197" s="13"/>
      <c r="E197" s="13"/>
      <c r="F197" s="13"/>
      <c r="G197" s="13"/>
      <c r="H197" s="13"/>
      <c r="I197" s="13"/>
      <c r="J197" s="13"/>
      <c r="K197" s="13"/>
      <c r="L197" s="13"/>
      <c r="M197" s="13"/>
      <c r="N197" s="13"/>
      <c r="O197" s="28"/>
      <c r="P197" s="13"/>
      <c r="Q197" s="13"/>
      <c r="R197" s="13"/>
      <c r="S197" s="13"/>
      <c r="T197" s="13"/>
      <c r="U197" s="13"/>
      <c r="V197" s="13"/>
      <c r="W197" s="13"/>
      <c r="X197" s="13"/>
      <c r="Y197" s="13"/>
      <c r="Z197" s="13"/>
      <c r="AA197" s="13"/>
      <c r="AB197" s="13"/>
      <c r="AC197" s="13"/>
      <c r="AD197" s="13"/>
      <c r="AE197" s="13"/>
      <c r="AF197" s="13"/>
      <c r="AG197" s="13"/>
      <c r="AH197" s="13"/>
      <c r="AI197" s="13"/>
      <c r="AJ197" s="13"/>
      <c r="AK197" s="13"/>
    </row>
    <row r="198" spans="1:37" ht="13.5" customHeight="1" x14ac:dyDescent="0.2">
      <c r="A198" s="13"/>
      <c r="B198" s="13"/>
      <c r="C198" s="13"/>
      <c r="D198" s="13"/>
      <c r="E198" s="13"/>
      <c r="F198" s="13"/>
      <c r="G198" s="13"/>
      <c r="H198" s="13"/>
      <c r="I198" s="13"/>
      <c r="J198" s="13"/>
      <c r="K198" s="13"/>
      <c r="L198" s="13"/>
      <c r="M198" s="13"/>
      <c r="N198" s="13"/>
      <c r="O198" s="28"/>
      <c r="P198" s="13"/>
      <c r="Q198" s="13"/>
      <c r="R198" s="13"/>
      <c r="S198" s="13"/>
      <c r="T198" s="13"/>
      <c r="U198" s="13"/>
      <c r="V198" s="13"/>
      <c r="W198" s="13"/>
      <c r="X198" s="13"/>
      <c r="Y198" s="13"/>
      <c r="Z198" s="13"/>
      <c r="AA198" s="13"/>
      <c r="AB198" s="13"/>
      <c r="AC198" s="13"/>
      <c r="AD198" s="13"/>
      <c r="AE198" s="13"/>
      <c r="AF198" s="13"/>
      <c r="AG198" s="13"/>
      <c r="AH198" s="13"/>
      <c r="AI198" s="13"/>
      <c r="AJ198" s="13"/>
      <c r="AK198" s="13"/>
    </row>
    <row r="199" spans="1:37" ht="13.5" customHeight="1" x14ac:dyDescent="0.2">
      <c r="A199" s="13"/>
      <c r="B199" s="13"/>
      <c r="C199" s="13"/>
      <c r="D199" s="13"/>
      <c r="E199" s="13"/>
      <c r="F199" s="13"/>
      <c r="G199" s="13"/>
      <c r="H199" s="13"/>
      <c r="I199" s="13"/>
      <c r="J199" s="13"/>
      <c r="K199" s="13"/>
      <c r="L199" s="13"/>
      <c r="M199" s="13"/>
      <c r="N199" s="13"/>
      <c r="O199" s="28"/>
      <c r="P199" s="13"/>
      <c r="Q199" s="13"/>
      <c r="R199" s="13"/>
      <c r="S199" s="13"/>
      <c r="T199" s="13"/>
      <c r="U199" s="13"/>
      <c r="V199" s="13"/>
      <c r="W199" s="13"/>
      <c r="X199" s="13"/>
      <c r="Y199" s="13"/>
      <c r="Z199" s="13"/>
      <c r="AA199" s="13"/>
      <c r="AB199" s="13"/>
      <c r="AC199" s="13"/>
      <c r="AD199" s="13"/>
      <c r="AE199" s="13"/>
      <c r="AF199" s="13"/>
      <c r="AG199" s="13"/>
      <c r="AH199" s="13"/>
      <c r="AI199" s="13"/>
      <c r="AJ199" s="13"/>
      <c r="AK199" s="13"/>
    </row>
    <row r="200" spans="1:37" ht="13.5" customHeight="1" x14ac:dyDescent="0.2">
      <c r="A200" s="13"/>
      <c r="B200" s="13"/>
      <c r="C200" s="13"/>
      <c r="D200" s="13"/>
      <c r="E200" s="13"/>
      <c r="F200" s="13"/>
      <c r="G200" s="13"/>
      <c r="H200" s="13"/>
      <c r="I200" s="13"/>
      <c r="J200" s="13"/>
      <c r="K200" s="13"/>
      <c r="L200" s="13"/>
      <c r="M200" s="13"/>
      <c r="N200" s="13"/>
      <c r="O200" s="28"/>
      <c r="P200" s="13"/>
      <c r="Q200" s="13"/>
      <c r="R200" s="13"/>
      <c r="S200" s="13"/>
      <c r="T200" s="13"/>
      <c r="U200" s="13"/>
      <c r="V200" s="13"/>
      <c r="W200" s="13"/>
      <c r="X200" s="13"/>
      <c r="Y200" s="13"/>
      <c r="Z200" s="13"/>
      <c r="AA200" s="13"/>
      <c r="AB200" s="13"/>
      <c r="AC200" s="13"/>
      <c r="AD200" s="13"/>
      <c r="AE200" s="13"/>
      <c r="AF200" s="13"/>
      <c r="AG200" s="13"/>
      <c r="AH200" s="13"/>
      <c r="AI200" s="13"/>
      <c r="AJ200" s="13"/>
      <c r="AK200" s="13"/>
    </row>
    <row r="201" spans="1:37" ht="13.5" customHeight="1" x14ac:dyDescent="0.2">
      <c r="A201" s="13"/>
      <c r="B201" s="13"/>
      <c r="C201" s="13"/>
      <c r="D201" s="13"/>
      <c r="E201" s="13"/>
      <c r="F201" s="13"/>
      <c r="G201" s="13"/>
      <c r="H201" s="13"/>
      <c r="I201" s="13"/>
      <c r="J201" s="13"/>
      <c r="K201" s="13"/>
      <c r="L201" s="13"/>
      <c r="M201" s="13"/>
      <c r="N201" s="13"/>
      <c r="O201" s="28"/>
      <c r="P201" s="13"/>
      <c r="Q201" s="13"/>
      <c r="R201" s="13"/>
      <c r="S201" s="13"/>
      <c r="T201" s="13"/>
      <c r="U201" s="13"/>
      <c r="V201" s="13"/>
      <c r="W201" s="13"/>
      <c r="X201" s="13"/>
      <c r="Y201" s="13"/>
      <c r="Z201" s="13"/>
      <c r="AA201" s="13"/>
      <c r="AB201" s="13"/>
      <c r="AC201" s="13"/>
      <c r="AD201" s="13"/>
      <c r="AE201" s="13"/>
      <c r="AF201" s="13"/>
      <c r="AG201" s="13"/>
      <c r="AH201" s="13"/>
      <c r="AI201" s="13"/>
      <c r="AJ201" s="13"/>
      <c r="AK201" s="13"/>
    </row>
    <row r="202" spans="1:37" ht="13.5" customHeight="1" x14ac:dyDescent="0.2">
      <c r="A202" s="13"/>
      <c r="B202" s="13"/>
      <c r="C202" s="13"/>
      <c r="D202" s="13"/>
      <c r="E202" s="13"/>
      <c r="F202" s="13"/>
      <c r="G202" s="13"/>
      <c r="H202" s="13"/>
      <c r="I202" s="13"/>
      <c r="J202" s="13"/>
      <c r="K202" s="13"/>
      <c r="L202" s="13"/>
      <c r="M202" s="13"/>
      <c r="N202" s="13"/>
      <c r="O202" s="28"/>
      <c r="P202" s="13"/>
      <c r="Q202" s="13"/>
      <c r="R202" s="13"/>
      <c r="S202" s="13"/>
      <c r="T202" s="13"/>
      <c r="U202" s="13"/>
      <c r="V202" s="13"/>
      <c r="W202" s="13"/>
      <c r="X202" s="13"/>
      <c r="Y202" s="13"/>
      <c r="Z202" s="13"/>
      <c r="AA202" s="13"/>
      <c r="AB202" s="13"/>
      <c r="AC202" s="13"/>
      <c r="AD202" s="13"/>
      <c r="AE202" s="13"/>
      <c r="AF202" s="13"/>
      <c r="AG202" s="13"/>
      <c r="AH202" s="13"/>
      <c r="AI202" s="13"/>
      <c r="AJ202" s="13"/>
      <c r="AK202" s="13"/>
    </row>
    <row r="203" spans="1:37" ht="13.5" customHeight="1" x14ac:dyDescent="0.2">
      <c r="A203" s="13"/>
      <c r="B203" s="13"/>
      <c r="C203" s="13"/>
      <c r="D203" s="13"/>
      <c r="E203" s="13"/>
      <c r="F203" s="13"/>
      <c r="G203" s="13"/>
      <c r="H203" s="13"/>
      <c r="I203" s="13"/>
      <c r="J203" s="13"/>
      <c r="K203" s="13"/>
      <c r="L203" s="13"/>
      <c r="M203" s="13"/>
      <c r="N203" s="13"/>
      <c r="O203" s="28"/>
      <c r="P203" s="13"/>
      <c r="Q203" s="13"/>
      <c r="R203" s="13"/>
      <c r="S203" s="13"/>
      <c r="T203" s="13"/>
      <c r="U203" s="13"/>
      <c r="V203" s="13"/>
      <c r="W203" s="13"/>
      <c r="X203" s="13"/>
      <c r="Y203" s="13"/>
      <c r="Z203" s="13"/>
      <c r="AA203" s="13"/>
      <c r="AB203" s="13"/>
      <c r="AC203" s="13"/>
      <c r="AD203" s="13"/>
      <c r="AE203" s="13"/>
      <c r="AF203" s="13"/>
      <c r="AG203" s="13"/>
      <c r="AH203" s="13"/>
      <c r="AI203" s="13"/>
      <c r="AJ203" s="13"/>
      <c r="AK203" s="13"/>
    </row>
    <row r="204" spans="1:37" ht="13.5" customHeight="1" x14ac:dyDescent="0.2">
      <c r="A204" s="13"/>
      <c r="B204" s="13"/>
      <c r="C204" s="13"/>
      <c r="D204" s="13"/>
      <c r="E204" s="13"/>
      <c r="F204" s="13"/>
      <c r="G204" s="13"/>
      <c r="H204" s="13"/>
      <c r="I204" s="13"/>
      <c r="J204" s="13"/>
      <c r="K204" s="13"/>
      <c r="L204" s="13"/>
      <c r="M204" s="13"/>
      <c r="N204" s="13"/>
      <c r="O204" s="28"/>
      <c r="P204" s="13"/>
      <c r="Q204" s="13"/>
      <c r="R204" s="13"/>
      <c r="S204" s="13"/>
      <c r="T204" s="13"/>
      <c r="U204" s="13"/>
      <c r="V204" s="13"/>
      <c r="W204" s="13"/>
      <c r="X204" s="13"/>
      <c r="Y204" s="13"/>
      <c r="Z204" s="13"/>
      <c r="AA204" s="13"/>
      <c r="AB204" s="13"/>
      <c r="AC204" s="13"/>
      <c r="AD204" s="13"/>
      <c r="AE204" s="13"/>
      <c r="AF204" s="13"/>
      <c r="AG204" s="13"/>
      <c r="AH204" s="13"/>
      <c r="AI204" s="13"/>
      <c r="AJ204" s="13"/>
      <c r="AK204" s="13"/>
    </row>
    <row r="205" spans="1:37" ht="13.5" customHeight="1" x14ac:dyDescent="0.2">
      <c r="A205" s="13"/>
      <c r="B205" s="13"/>
      <c r="C205" s="13"/>
      <c r="D205" s="13"/>
      <c r="E205" s="13"/>
      <c r="F205" s="13"/>
      <c r="G205" s="13"/>
      <c r="H205" s="13"/>
      <c r="I205" s="13"/>
      <c r="J205" s="13"/>
      <c r="K205" s="13"/>
      <c r="L205" s="13"/>
      <c r="M205" s="13"/>
      <c r="N205" s="13"/>
      <c r="O205" s="28"/>
      <c r="P205" s="13"/>
      <c r="Q205" s="13"/>
      <c r="R205" s="13"/>
      <c r="S205" s="13"/>
      <c r="T205" s="13"/>
      <c r="U205" s="13"/>
      <c r="V205" s="13"/>
      <c r="W205" s="13"/>
      <c r="X205" s="13"/>
      <c r="Y205" s="13"/>
      <c r="Z205" s="13"/>
      <c r="AA205" s="13"/>
      <c r="AB205" s="13"/>
      <c r="AC205" s="13"/>
      <c r="AD205" s="13"/>
      <c r="AE205" s="13"/>
      <c r="AF205" s="13"/>
      <c r="AG205" s="13"/>
      <c r="AH205" s="13"/>
      <c r="AI205" s="13"/>
      <c r="AJ205" s="13"/>
      <c r="AK205" s="13"/>
    </row>
    <row r="206" spans="1:37" ht="13.5" customHeight="1" x14ac:dyDescent="0.2">
      <c r="A206" s="13"/>
      <c r="B206" s="13"/>
      <c r="C206" s="13"/>
      <c r="D206" s="13"/>
      <c r="E206" s="13"/>
      <c r="F206" s="13"/>
      <c r="G206" s="13"/>
      <c r="H206" s="13"/>
      <c r="I206" s="13"/>
      <c r="J206" s="13"/>
      <c r="K206" s="13"/>
      <c r="L206" s="13"/>
      <c r="M206" s="13"/>
      <c r="N206" s="13"/>
      <c r="O206" s="28"/>
      <c r="P206" s="13"/>
      <c r="Q206" s="13"/>
      <c r="R206" s="13"/>
      <c r="S206" s="13"/>
      <c r="T206" s="13"/>
      <c r="U206" s="13"/>
      <c r="V206" s="13"/>
      <c r="W206" s="13"/>
      <c r="X206" s="13"/>
      <c r="Y206" s="13"/>
      <c r="Z206" s="13"/>
      <c r="AA206" s="13"/>
      <c r="AB206" s="13"/>
      <c r="AC206" s="13"/>
      <c r="AD206" s="13"/>
      <c r="AE206" s="13"/>
      <c r="AF206" s="13"/>
      <c r="AG206" s="13"/>
      <c r="AH206" s="13"/>
      <c r="AI206" s="13"/>
      <c r="AJ206" s="13"/>
      <c r="AK206" s="13"/>
    </row>
    <row r="207" spans="1:37" ht="13.5" customHeight="1" x14ac:dyDescent="0.2">
      <c r="A207" s="13"/>
      <c r="B207" s="13"/>
      <c r="C207" s="13"/>
      <c r="D207" s="13"/>
      <c r="E207" s="13"/>
      <c r="F207" s="13"/>
      <c r="G207" s="13"/>
      <c r="H207" s="13"/>
      <c r="I207" s="13"/>
      <c r="J207" s="13"/>
      <c r="K207" s="13"/>
      <c r="L207" s="13"/>
      <c r="M207" s="13"/>
      <c r="N207" s="13"/>
      <c r="O207" s="28"/>
      <c r="P207" s="13"/>
      <c r="Q207" s="13"/>
      <c r="R207" s="13"/>
      <c r="S207" s="13"/>
      <c r="T207" s="13"/>
      <c r="U207" s="13"/>
      <c r="V207" s="13"/>
      <c r="W207" s="13"/>
      <c r="X207" s="13"/>
      <c r="Y207" s="13"/>
      <c r="Z207" s="13"/>
      <c r="AA207" s="13"/>
      <c r="AB207" s="13"/>
      <c r="AC207" s="13"/>
      <c r="AD207" s="13"/>
      <c r="AE207" s="13"/>
      <c r="AF207" s="13"/>
      <c r="AG207" s="13"/>
      <c r="AH207" s="13"/>
      <c r="AI207" s="13"/>
      <c r="AJ207" s="13"/>
      <c r="AK207" s="13"/>
    </row>
    <row r="208" spans="1:37" ht="13.5" customHeight="1" x14ac:dyDescent="0.2">
      <c r="A208" s="13"/>
      <c r="B208" s="13"/>
      <c r="C208" s="13"/>
      <c r="D208" s="13"/>
      <c r="E208" s="13"/>
      <c r="F208" s="13"/>
      <c r="G208" s="13"/>
      <c r="H208" s="13"/>
      <c r="I208" s="13"/>
      <c r="J208" s="13"/>
      <c r="K208" s="13"/>
      <c r="L208" s="13"/>
      <c r="M208" s="13"/>
      <c r="N208" s="13"/>
      <c r="O208" s="28"/>
      <c r="P208" s="13"/>
      <c r="Q208" s="13"/>
      <c r="R208" s="13"/>
      <c r="S208" s="13"/>
      <c r="T208" s="13"/>
      <c r="U208" s="13"/>
      <c r="V208" s="13"/>
      <c r="W208" s="13"/>
      <c r="X208" s="13"/>
      <c r="Y208" s="13"/>
      <c r="Z208" s="13"/>
      <c r="AA208" s="13"/>
      <c r="AB208" s="13"/>
      <c r="AC208" s="13"/>
      <c r="AD208" s="13"/>
      <c r="AE208" s="13"/>
      <c r="AF208" s="13"/>
      <c r="AG208" s="13"/>
      <c r="AH208" s="13"/>
      <c r="AI208" s="13"/>
      <c r="AJ208" s="13"/>
      <c r="AK208" s="13"/>
    </row>
    <row r="209" spans="1:37" ht="13.5" customHeight="1" x14ac:dyDescent="0.2">
      <c r="A209" s="13"/>
      <c r="B209" s="13"/>
      <c r="C209" s="13"/>
      <c r="D209" s="13"/>
      <c r="E209" s="13"/>
      <c r="F209" s="13"/>
      <c r="G209" s="13"/>
      <c r="H209" s="13"/>
      <c r="I209" s="13"/>
      <c r="J209" s="13"/>
      <c r="K209" s="13"/>
      <c r="L209" s="13"/>
      <c r="M209" s="13"/>
      <c r="N209" s="13"/>
      <c r="O209" s="28"/>
      <c r="P209" s="13"/>
      <c r="Q209" s="13"/>
      <c r="R209" s="13"/>
      <c r="S209" s="13"/>
      <c r="T209" s="13"/>
      <c r="U209" s="13"/>
      <c r="V209" s="13"/>
      <c r="W209" s="13"/>
      <c r="X209" s="13"/>
      <c r="Y209" s="13"/>
      <c r="Z209" s="13"/>
      <c r="AA209" s="13"/>
      <c r="AB209" s="13"/>
      <c r="AC209" s="13"/>
      <c r="AD209" s="13"/>
      <c r="AE209" s="13"/>
      <c r="AF209" s="13"/>
      <c r="AG209" s="13"/>
      <c r="AH209" s="13"/>
      <c r="AI209" s="13"/>
      <c r="AJ209" s="13"/>
      <c r="AK209" s="13"/>
    </row>
    <row r="210" spans="1:37" ht="13.5" customHeight="1" x14ac:dyDescent="0.2">
      <c r="A210" s="13"/>
      <c r="B210" s="13"/>
      <c r="C210" s="13"/>
      <c r="D210" s="13"/>
      <c r="E210" s="13"/>
      <c r="F210" s="13"/>
      <c r="G210" s="13"/>
      <c r="H210" s="13"/>
      <c r="I210" s="13"/>
      <c r="J210" s="13"/>
      <c r="K210" s="13"/>
      <c r="L210" s="13"/>
      <c r="M210" s="13"/>
      <c r="N210" s="13"/>
      <c r="O210" s="28"/>
      <c r="P210" s="13"/>
      <c r="Q210" s="13"/>
      <c r="R210" s="13"/>
      <c r="S210" s="13"/>
      <c r="T210" s="13"/>
      <c r="U210" s="13"/>
      <c r="V210" s="13"/>
      <c r="W210" s="13"/>
      <c r="X210" s="13"/>
      <c r="Y210" s="13"/>
      <c r="Z210" s="13"/>
      <c r="AA210" s="13"/>
      <c r="AB210" s="13"/>
      <c r="AC210" s="13"/>
      <c r="AD210" s="13"/>
      <c r="AE210" s="13"/>
      <c r="AF210" s="13"/>
      <c r="AG210" s="13"/>
      <c r="AH210" s="13"/>
      <c r="AI210" s="13"/>
      <c r="AJ210" s="13"/>
      <c r="AK210" s="13"/>
    </row>
    <row r="211" spans="1:37" ht="13.5" customHeight="1" x14ac:dyDescent="0.2">
      <c r="A211" s="13"/>
      <c r="B211" s="13"/>
      <c r="C211" s="13"/>
      <c r="D211" s="13"/>
      <c r="E211" s="13"/>
      <c r="F211" s="13"/>
      <c r="G211" s="13"/>
      <c r="H211" s="13"/>
      <c r="I211" s="13"/>
      <c r="J211" s="13"/>
      <c r="K211" s="13"/>
      <c r="L211" s="13"/>
      <c r="M211" s="13"/>
      <c r="N211" s="13"/>
      <c r="O211" s="28"/>
      <c r="P211" s="13"/>
      <c r="Q211" s="13"/>
      <c r="R211" s="13"/>
      <c r="S211" s="13"/>
      <c r="T211" s="13"/>
      <c r="U211" s="13"/>
      <c r="V211" s="13"/>
      <c r="W211" s="13"/>
      <c r="X211" s="13"/>
      <c r="Y211" s="13"/>
      <c r="Z211" s="13"/>
      <c r="AA211" s="13"/>
      <c r="AB211" s="13"/>
      <c r="AC211" s="13"/>
      <c r="AD211" s="13"/>
      <c r="AE211" s="13"/>
      <c r="AF211" s="13"/>
      <c r="AG211" s="13"/>
      <c r="AH211" s="13"/>
      <c r="AI211" s="13"/>
      <c r="AJ211" s="13"/>
      <c r="AK211" s="13"/>
    </row>
    <row r="212" spans="1:37" ht="13.5" customHeight="1" x14ac:dyDescent="0.2">
      <c r="A212" s="13"/>
      <c r="B212" s="13"/>
      <c r="C212" s="13"/>
      <c r="D212" s="13"/>
      <c r="E212" s="13"/>
      <c r="F212" s="13"/>
      <c r="G212" s="13"/>
      <c r="H212" s="13"/>
      <c r="I212" s="13"/>
      <c r="J212" s="13"/>
      <c r="K212" s="13"/>
      <c r="L212" s="13"/>
      <c r="M212" s="13"/>
      <c r="N212" s="13"/>
      <c r="O212" s="28"/>
      <c r="P212" s="13"/>
      <c r="Q212" s="13"/>
      <c r="R212" s="13"/>
      <c r="S212" s="13"/>
      <c r="T212" s="13"/>
      <c r="U212" s="13"/>
      <c r="V212" s="13"/>
      <c r="W212" s="13"/>
      <c r="X212" s="13"/>
      <c r="Y212" s="13"/>
      <c r="Z212" s="13"/>
      <c r="AA212" s="13"/>
      <c r="AB212" s="13"/>
      <c r="AC212" s="13"/>
      <c r="AD212" s="13"/>
      <c r="AE212" s="13"/>
      <c r="AF212" s="13"/>
      <c r="AG212" s="13"/>
      <c r="AH212" s="13"/>
      <c r="AI212" s="13"/>
      <c r="AJ212" s="13"/>
      <c r="AK212" s="13"/>
    </row>
    <row r="213" spans="1:37" ht="13.5" customHeight="1" x14ac:dyDescent="0.2">
      <c r="A213" s="13"/>
      <c r="B213" s="13"/>
      <c r="C213" s="13"/>
      <c r="D213" s="13"/>
      <c r="E213" s="13"/>
      <c r="F213" s="13"/>
      <c r="G213" s="13"/>
      <c r="H213" s="13"/>
      <c r="I213" s="13"/>
      <c r="J213" s="13"/>
      <c r="K213" s="13"/>
      <c r="L213" s="13"/>
      <c r="M213" s="13"/>
      <c r="N213" s="13"/>
      <c r="O213" s="28"/>
      <c r="P213" s="13"/>
      <c r="Q213" s="13"/>
      <c r="R213" s="13"/>
      <c r="S213" s="13"/>
      <c r="T213" s="13"/>
      <c r="U213" s="13"/>
      <c r="V213" s="13"/>
      <c r="W213" s="13"/>
      <c r="X213" s="13"/>
      <c r="Y213" s="13"/>
      <c r="Z213" s="13"/>
      <c r="AA213" s="13"/>
      <c r="AB213" s="13"/>
      <c r="AC213" s="13"/>
      <c r="AD213" s="13"/>
      <c r="AE213" s="13"/>
      <c r="AF213" s="13"/>
      <c r="AG213" s="13"/>
      <c r="AH213" s="13"/>
      <c r="AI213" s="13"/>
      <c r="AJ213" s="13"/>
      <c r="AK213" s="13"/>
    </row>
    <row r="214" spans="1:37" ht="13.5" customHeight="1" x14ac:dyDescent="0.2">
      <c r="A214" s="13"/>
      <c r="B214" s="13"/>
      <c r="C214" s="13"/>
      <c r="D214" s="13"/>
      <c r="E214" s="13"/>
      <c r="F214" s="13"/>
      <c r="G214" s="13"/>
      <c r="H214" s="13"/>
      <c r="I214" s="13"/>
      <c r="J214" s="13"/>
      <c r="K214" s="13"/>
      <c r="L214" s="13"/>
      <c r="M214" s="13"/>
      <c r="N214" s="13"/>
      <c r="O214" s="28"/>
      <c r="P214" s="13"/>
      <c r="Q214" s="13"/>
      <c r="R214" s="13"/>
      <c r="S214" s="13"/>
      <c r="T214" s="13"/>
      <c r="U214" s="13"/>
      <c r="V214" s="13"/>
      <c r="W214" s="13"/>
      <c r="X214" s="13"/>
      <c r="Y214" s="13"/>
      <c r="Z214" s="13"/>
      <c r="AA214" s="13"/>
      <c r="AB214" s="13"/>
      <c r="AC214" s="13"/>
      <c r="AD214" s="13"/>
      <c r="AE214" s="13"/>
      <c r="AF214" s="13"/>
      <c r="AG214" s="13"/>
      <c r="AH214" s="13"/>
      <c r="AI214" s="13"/>
      <c r="AJ214" s="13"/>
      <c r="AK214" s="13"/>
    </row>
    <row r="215" spans="1:37" ht="13.5" customHeight="1" x14ac:dyDescent="0.2">
      <c r="A215" s="13"/>
      <c r="B215" s="13"/>
      <c r="C215" s="13"/>
      <c r="D215" s="13"/>
      <c r="E215" s="13"/>
      <c r="F215" s="13"/>
      <c r="G215" s="13"/>
      <c r="H215" s="13"/>
      <c r="I215" s="13"/>
      <c r="J215" s="13"/>
      <c r="K215" s="13"/>
      <c r="L215" s="13"/>
      <c r="M215" s="13"/>
      <c r="N215" s="13"/>
      <c r="O215" s="28"/>
      <c r="P215" s="13"/>
      <c r="Q215" s="13"/>
      <c r="R215" s="13"/>
      <c r="S215" s="13"/>
      <c r="T215" s="13"/>
      <c r="U215" s="13"/>
      <c r="V215" s="13"/>
      <c r="W215" s="13"/>
      <c r="X215" s="13"/>
      <c r="Y215" s="13"/>
      <c r="Z215" s="13"/>
      <c r="AA215" s="13"/>
      <c r="AB215" s="13"/>
      <c r="AC215" s="13"/>
      <c r="AD215" s="13"/>
      <c r="AE215" s="13"/>
      <c r="AF215" s="13"/>
      <c r="AG215" s="13"/>
      <c r="AH215" s="13"/>
      <c r="AI215" s="13"/>
      <c r="AJ215" s="13"/>
      <c r="AK215" s="13"/>
    </row>
    <row r="216" spans="1:37" ht="13.5" customHeight="1" x14ac:dyDescent="0.2">
      <c r="A216" s="13"/>
      <c r="B216" s="13"/>
      <c r="C216" s="13"/>
      <c r="D216" s="13"/>
      <c r="E216" s="13"/>
      <c r="F216" s="13"/>
      <c r="G216" s="13"/>
      <c r="H216" s="13"/>
      <c r="I216" s="13"/>
      <c r="J216" s="13"/>
      <c r="K216" s="13"/>
      <c r="L216" s="13"/>
      <c r="M216" s="13"/>
      <c r="N216" s="13"/>
      <c r="O216" s="28"/>
      <c r="P216" s="13"/>
      <c r="Q216" s="13"/>
      <c r="R216" s="13"/>
      <c r="S216" s="13"/>
      <c r="T216" s="13"/>
      <c r="U216" s="13"/>
      <c r="V216" s="13"/>
      <c r="W216" s="13"/>
      <c r="X216" s="13"/>
      <c r="Y216" s="13"/>
      <c r="Z216" s="13"/>
      <c r="AA216" s="13"/>
      <c r="AB216" s="13"/>
      <c r="AC216" s="13"/>
      <c r="AD216" s="13"/>
      <c r="AE216" s="13"/>
      <c r="AF216" s="13"/>
      <c r="AG216" s="13"/>
      <c r="AH216" s="13"/>
      <c r="AI216" s="13"/>
      <c r="AJ216" s="13"/>
      <c r="AK216" s="13"/>
    </row>
    <row r="217" spans="1:37" ht="13.5" customHeight="1" x14ac:dyDescent="0.2">
      <c r="A217" s="13"/>
      <c r="B217" s="13"/>
      <c r="C217" s="13"/>
      <c r="D217" s="13"/>
      <c r="E217" s="13"/>
      <c r="F217" s="13"/>
      <c r="G217" s="13"/>
      <c r="H217" s="13"/>
      <c r="I217" s="13"/>
      <c r="J217" s="13"/>
      <c r="K217" s="13"/>
      <c r="L217" s="13"/>
      <c r="M217" s="13"/>
      <c r="N217" s="13"/>
      <c r="O217" s="28"/>
      <c r="P217" s="13"/>
      <c r="Q217" s="13"/>
      <c r="R217" s="13"/>
      <c r="S217" s="13"/>
      <c r="T217" s="13"/>
      <c r="U217" s="13"/>
      <c r="V217" s="13"/>
      <c r="W217" s="13"/>
      <c r="X217" s="13"/>
      <c r="Y217" s="13"/>
      <c r="Z217" s="13"/>
      <c r="AA217" s="13"/>
      <c r="AB217" s="13"/>
      <c r="AC217" s="13"/>
      <c r="AD217" s="13"/>
      <c r="AE217" s="13"/>
      <c r="AF217" s="13"/>
      <c r="AG217" s="13"/>
      <c r="AH217" s="13"/>
      <c r="AI217" s="13"/>
      <c r="AJ217" s="13"/>
      <c r="AK217" s="13"/>
    </row>
    <row r="218" spans="1:37" ht="13.5" customHeight="1" x14ac:dyDescent="0.2">
      <c r="A218" s="13"/>
      <c r="B218" s="13"/>
      <c r="C218" s="13"/>
      <c r="D218" s="13"/>
      <c r="E218" s="13"/>
      <c r="F218" s="13"/>
      <c r="G218" s="13"/>
      <c r="H218" s="13"/>
      <c r="I218" s="13"/>
      <c r="J218" s="13"/>
      <c r="K218" s="13"/>
      <c r="L218" s="13"/>
      <c r="M218" s="13"/>
      <c r="N218" s="13"/>
      <c r="O218" s="13"/>
      <c r="P218" s="13"/>
      <c r="Q218" s="13"/>
      <c r="R218" s="13"/>
      <c r="S218" s="13"/>
      <c r="T218" s="13"/>
      <c r="U218" s="13"/>
      <c r="V218" s="13"/>
      <c r="W218" s="13"/>
      <c r="X218" s="13"/>
      <c r="Y218" s="13"/>
      <c r="Z218" s="13"/>
      <c r="AA218" s="13"/>
      <c r="AB218" s="13"/>
      <c r="AC218" s="13"/>
      <c r="AD218" s="13"/>
      <c r="AE218" s="13"/>
      <c r="AF218" s="13"/>
      <c r="AG218" s="13"/>
      <c r="AH218" s="13"/>
      <c r="AI218" s="13"/>
      <c r="AJ218" s="13"/>
      <c r="AK218" s="13"/>
    </row>
    <row r="219" spans="1:37" ht="13.5" customHeight="1" x14ac:dyDescent="0.2">
      <c r="A219" s="13"/>
      <c r="B219" s="13"/>
      <c r="C219" s="13"/>
      <c r="D219" s="13"/>
      <c r="E219" s="13"/>
      <c r="F219" s="13"/>
      <c r="G219" s="13"/>
      <c r="H219" s="13"/>
      <c r="I219" s="13"/>
      <c r="J219" s="13"/>
      <c r="K219" s="13"/>
      <c r="L219" s="13"/>
      <c r="M219" s="13"/>
      <c r="N219" s="13"/>
      <c r="O219" s="13"/>
      <c r="P219" s="13"/>
      <c r="Q219" s="13"/>
      <c r="R219" s="13"/>
      <c r="S219" s="13"/>
      <c r="T219" s="13"/>
      <c r="U219" s="13"/>
      <c r="V219" s="13"/>
      <c r="W219" s="13"/>
      <c r="X219" s="13"/>
      <c r="Y219" s="13"/>
      <c r="Z219" s="13"/>
      <c r="AA219" s="13"/>
      <c r="AB219" s="13"/>
      <c r="AC219" s="13"/>
      <c r="AD219" s="13"/>
      <c r="AE219" s="13"/>
      <c r="AF219" s="13"/>
      <c r="AG219" s="13"/>
      <c r="AH219" s="13"/>
      <c r="AI219" s="13"/>
      <c r="AJ219" s="13"/>
      <c r="AK219" s="13"/>
    </row>
    <row r="220" spans="1:37" ht="13.5" customHeight="1" x14ac:dyDescent="0.2">
      <c r="A220" s="13"/>
      <c r="B220" s="13"/>
      <c r="C220" s="13"/>
      <c r="D220" s="13"/>
      <c r="E220" s="13"/>
      <c r="F220" s="13"/>
      <c r="G220" s="13"/>
      <c r="H220" s="13"/>
      <c r="I220" s="13"/>
      <c r="J220" s="13"/>
      <c r="K220" s="13"/>
      <c r="L220" s="13"/>
      <c r="M220" s="13"/>
      <c r="N220" s="13"/>
      <c r="O220" s="13"/>
      <c r="P220" s="13"/>
      <c r="Q220" s="13"/>
      <c r="R220" s="13"/>
      <c r="S220" s="13"/>
      <c r="T220" s="13"/>
      <c r="U220" s="13"/>
      <c r="V220" s="13"/>
      <c r="W220" s="13"/>
      <c r="X220" s="13"/>
      <c r="Y220" s="13"/>
      <c r="Z220" s="13"/>
      <c r="AA220" s="13"/>
      <c r="AB220" s="13"/>
      <c r="AC220" s="13"/>
      <c r="AD220" s="13"/>
      <c r="AE220" s="13"/>
      <c r="AF220" s="13"/>
      <c r="AG220" s="13"/>
      <c r="AH220" s="13"/>
      <c r="AI220" s="13"/>
      <c r="AJ220" s="13"/>
      <c r="AK220" s="13"/>
    </row>
    <row r="221" spans="1:37" ht="13.5" customHeight="1" x14ac:dyDescent="0.2">
      <c r="A221" s="13"/>
      <c r="B221" s="13"/>
      <c r="C221" s="13"/>
      <c r="D221" s="13"/>
      <c r="E221" s="13"/>
      <c r="F221" s="13"/>
      <c r="G221" s="13"/>
      <c r="H221" s="13"/>
      <c r="I221" s="13"/>
      <c r="J221" s="13"/>
      <c r="K221" s="13"/>
      <c r="L221" s="13"/>
      <c r="M221" s="13"/>
      <c r="N221" s="13"/>
      <c r="O221" s="13"/>
      <c r="P221" s="13"/>
      <c r="Q221" s="13"/>
      <c r="R221" s="13"/>
      <c r="S221" s="13"/>
      <c r="T221" s="13"/>
      <c r="U221" s="13"/>
      <c r="V221" s="13"/>
      <c r="W221" s="13"/>
      <c r="X221" s="13"/>
      <c r="Y221" s="13"/>
      <c r="Z221" s="13"/>
      <c r="AA221" s="13"/>
      <c r="AB221" s="13"/>
      <c r="AC221" s="13"/>
      <c r="AD221" s="13"/>
      <c r="AE221" s="13"/>
      <c r="AF221" s="13"/>
      <c r="AG221" s="13"/>
      <c r="AH221" s="13"/>
      <c r="AI221" s="13"/>
      <c r="AJ221" s="13"/>
      <c r="AK221" s="13"/>
    </row>
    <row r="222" spans="1:37" ht="13.5" customHeight="1" x14ac:dyDescent="0.2">
      <c r="A222" s="13"/>
      <c r="B222" s="13"/>
      <c r="C222" s="13"/>
      <c r="D222" s="13"/>
      <c r="E222" s="13"/>
      <c r="F222" s="13"/>
      <c r="G222" s="13"/>
      <c r="H222" s="13"/>
      <c r="I222" s="13"/>
      <c r="J222" s="13"/>
      <c r="K222" s="13"/>
      <c r="L222" s="13"/>
      <c r="M222" s="13"/>
      <c r="N222" s="13"/>
      <c r="O222" s="13"/>
      <c r="P222" s="13"/>
      <c r="Q222" s="13"/>
      <c r="R222" s="13"/>
      <c r="S222" s="13"/>
      <c r="T222" s="13"/>
      <c r="U222" s="13"/>
      <c r="V222" s="13"/>
      <c r="W222" s="13"/>
      <c r="X222" s="13"/>
      <c r="Y222" s="13"/>
      <c r="Z222" s="13"/>
      <c r="AA222" s="13"/>
      <c r="AB222" s="13"/>
      <c r="AC222" s="13"/>
      <c r="AD222" s="13"/>
      <c r="AE222" s="13"/>
      <c r="AF222" s="13"/>
      <c r="AG222" s="13"/>
      <c r="AH222" s="13"/>
      <c r="AI222" s="13"/>
      <c r="AJ222" s="13"/>
      <c r="AK222" s="13"/>
    </row>
    <row r="223" spans="1:37" ht="13.5" customHeight="1" x14ac:dyDescent="0.2">
      <c r="A223" s="13"/>
      <c r="B223" s="13"/>
      <c r="C223" s="13"/>
      <c r="D223" s="13"/>
      <c r="E223" s="13"/>
      <c r="F223" s="13"/>
      <c r="G223" s="13"/>
      <c r="H223" s="13"/>
      <c r="I223" s="13"/>
      <c r="J223" s="13"/>
      <c r="K223" s="13"/>
      <c r="L223" s="13"/>
      <c r="M223" s="13"/>
      <c r="N223" s="13"/>
      <c r="O223" s="13"/>
      <c r="P223" s="13"/>
      <c r="Q223" s="13"/>
      <c r="R223" s="13"/>
      <c r="S223" s="13"/>
      <c r="T223" s="13"/>
      <c r="U223" s="13"/>
      <c r="V223" s="13"/>
      <c r="W223" s="13"/>
      <c r="X223" s="13"/>
      <c r="Y223" s="13"/>
      <c r="Z223" s="13"/>
      <c r="AA223" s="13"/>
      <c r="AB223" s="13"/>
      <c r="AC223" s="13"/>
      <c r="AD223" s="13"/>
      <c r="AE223" s="13"/>
      <c r="AF223" s="13"/>
      <c r="AG223" s="13"/>
      <c r="AH223" s="13"/>
      <c r="AI223" s="13"/>
      <c r="AJ223" s="13"/>
      <c r="AK223" s="13"/>
    </row>
    <row r="224" spans="1:37" ht="13.5" customHeight="1" x14ac:dyDescent="0.2">
      <c r="A224" s="13"/>
      <c r="B224" s="13"/>
      <c r="C224" s="13"/>
      <c r="D224" s="13"/>
      <c r="E224" s="13"/>
      <c r="F224" s="13"/>
      <c r="G224" s="13"/>
      <c r="H224" s="13"/>
      <c r="I224" s="13"/>
      <c r="J224" s="13"/>
      <c r="K224" s="13"/>
      <c r="L224" s="13"/>
      <c r="M224" s="13"/>
      <c r="N224" s="13"/>
      <c r="O224" s="13"/>
      <c r="P224" s="13"/>
      <c r="Q224" s="13"/>
      <c r="R224" s="13"/>
      <c r="S224" s="13"/>
      <c r="T224" s="13"/>
      <c r="U224" s="13"/>
      <c r="V224" s="13"/>
      <c r="W224" s="13"/>
      <c r="X224" s="13"/>
      <c r="Y224" s="13"/>
      <c r="Z224" s="13"/>
      <c r="AA224" s="13"/>
      <c r="AB224" s="13"/>
      <c r="AC224" s="13"/>
      <c r="AD224" s="13"/>
      <c r="AE224" s="13"/>
      <c r="AF224" s="13"/>
      <c r="AG224" s="13"/>
      <c r="AH224" s="13"/>
      <c r="AI224" s="13"/>
      <c r="AJ224" s="13"/>
      <c r="AK224" s="13"/>
    </row>
    <row r="225" spans="1:37" ht="13.5" customHeight="1" x14ac:dyDescent="0.2">
      <c r="A225" s="13"/>
      <c r="B225" s="13"/>
      <c r="C225" s="13"/>
      <c r="D225" s="13"/>
      <c r="E225" s="13"/>
      <c r="F225" s="13"/>
      <c r="G225" s="13"/>
      <c r="H225" s="13"/>
      <c r="I225" s="13"/>
      <c r="J225" s="13"/>
      <c r="K225" s="13"/>
      <c r="L225" s="13"/>
      <c r="M225" s="13"/>
      <c r="N225" s="13"/>
      <c r="O225" s="13"/>
      <c r="P225" s="13"/>
      <c r="Q225" s="13"/>
      <c r="R225" s="13"/>
      <c r="S225" s="13"/>
      <c r="T225" s="13"/>
      <c r="U225" s="13"/>
      <c r="V225" s="13"/>
      <c r="W225" s="13"/>
      <c r="X225" s="13"/>
      <c r="Y225" s="13"/>
      <c r="Z225" s="13"/>
      <c r="AA225" s="13"/>
      <c r="AB225" s="13"/>
      <c r="AC225" s="13"/>
      <c r="AD225" s="13"/>
      <c r="AE225" s="13"/>
      <c r="AF225" s="13"/>
      <c r="AG225" s="13"/>
      <c r="AH225" s="13"/>
      <c r="AI225" s="13"/>
      <c r="AJ225" s="13"/>
      <c r="AK225" s="13"/>
    </row>
    <row r="226" spans="1:37" ht="13.5" customHeight="1" x14ac:dyDescent="0.2">
      <c r="A226" s="13"/>
      <c r="B226" s="13"/>
      <c r="C226" s="13"/>
      <c r="D226" s="13"/>
      <c r="E226" s="13"/>
      <c r="F226" s="13"/>
      <c r="G226" s="13"/>
      <c r="H226" s="13"/>
      <c r="I226" s="13"/>
      <c r="J226" s="13"/>
      <c r="K226" s="13"/>
      <c r="L226" s="13"/>
      <c r="M226" s="13"/>
      <c r="N226" s="13"/>
      <c r="O226" s="13"/>
      <c r="P226" s="13"/>
      <c r="Q226" s="13"/>
      <c r="R226" s="13"/>
      <c r="S226" s="13"/>
      <c r="T226" s="13"/>
      <c r="U226" s="13"/>
      <c r="V226" s="13"/>
      <c r="W226" s="13"/>
      <c r="X226" s="13"/>
      <c r="Y226" s="13"/>
      <c r="Z226" s="13"/>
      <c r="AA226" s="13"/>
      <c r="AB226" s="13"/>
      <c r="AC226" s="13"/>
      <c r="AD226" s="13"/>
      <c r="AE226" s="13"/>
      <c r="AF226" s="13"/>
      <c r="AG226" s="13"/>
      <c r="AH226" s="13"/>
      <c r="AI226" s="13"/>
      <c r="AJ226" s="13"/>
      <c r="AK226" s="13"/>
    </row>
    <row r="227" spans="1:37" ht="13.5" customHeight="1" x14ac:dyDescent="0.2">
      <c r="A227" s="13"/>
      <c r="B227" s="13"/>
      <c r="C227" s="13"/>
      <c r="D227" s="13"/>
      <c r="E227" s="13"/>
      <c r="F227" s="13"/>
      <c r="G227" s="13"/>
      <c r="H227" s="13"/>
      <c r="I227" s="13"/>
      <c r="J227" s="13"/>
      <c r="K227" s="13"/>
      <c r="L227" s="13"/>
      <c r="M227" s="13"/>
      <c r="N227" s="13"/>
      <c r="O227" s="13"/>
      <c r="P227" s="13"/>
      <c r="Q227" s="13"/>
      <c r="R227" s="13"/>
      <c r="S227" s="13"/>
      <c r="T227" s="13"/>
      <c r="U227" s="13"/>
      <c r="V227" s="13"/>
      <c r="W227" s="13"/>
      <c r="X227" s="13"/>
      <c r="Y227" s="13"/>
      <c r="Z227" s="13"/>
      <c r="AA227" s="13"/>
      <c r="AB227" s="13"/>
      <c r="AC227" s="13"/>
      <c r="AD227" s="13"/>
      <c r="AE227" s="13"/>
      <c r="AF227" s="13"/>
      <c r="AG227" s="13"/>
      <c r="AH227" s="13"/>
      <c r="AI227" s="13"/>
      <c r="AJ227" s="13"/>
      <c r="AK227" s="13"/>
    </row>
    <row r="228" spans="1:37" ht="13.5" customHeight="1" x14ac:dyDescent="0.2">
      <c r="A228" s="13"/>
      <c r="B228" s="13"/>
      <c r="C228" s="13"/>
      <c r="D228" s="13"/>
      <c r="E228" s="13"/>
      <c r="F228" s="13"/>
      <c r="G228" s="13"/>
      <c r="H228" s="13"/>
      <c r="I228" s="13"/>
      <c r="J228" s="13"/>
      <c r="K228" s="13"/>
      <c r="L228" s="13"/>
      <c r="M228" s="13"/>
      <c r="N228" s="13"/>
      <c r="O228" s="13"/>
      <c r="P228" s="13"/>
      <c r="Q228" s="13"/>
      <c r="R228" s="13"/>
      <c r="S228" s="13"/>
      <c r="T228" s="13"/>
      <c r="U228" s="13"/>
      <c r="V228" s="13"/>
      <c r="W228" s="13"/>
      <c r="X228" s="13"/>
      <c r="Y228" s="13"/>
      <c r="Z228" s="13"/>
      <c r="AA228" s="13"/>
      <c r="AB228" s="13"/>
      <c r="AC228" s="13"/>
      <c r="AD228" s="13"/>
      <c r="AE228" s="13"/>
      <c r="AF228" s="13"/>
      <c r="AG228" s="13"/>
      <c r="AH228" s="13"/>
      <c r="AI228" s="13"/>
      <c r="AJ228" s="13"/>
      <c r="AK228" s="13"/>
    </row>
    <row r="229" spans="1:37" ht="13.5" customHeight="1" x14ac:dyDescent="0.2">
      <c r="A229" s="13"/>
      <c r="B229" s="13"/>
      <c r="C229" s="13"/>
      <c r="D229" s="13"/>
      <c r="E229" s="13"/>
      <c r="F229" s="13"/>
      <c r="G229" s="13"/>
      <c r="H229" s="13"/>
      <c r="I229" s="13"/>
      <c r="J229" s="13"/>
      <c r="K229" s="13"/>
      <c r="L229" s="13"/>
      <c r="M229" s="13"/>
      <c r="N229" s="13"/>
      <c r="O229" s="13"/>
      <c r="P229" s="13"/>
      <c r="Q229" s="13"/>
      <c r="R229" s="13"/>
      <c r="S229" s="13"/>
      <c r="T229" s="13"/>
      <c r="U229" s="13"/>
      <c r="V229" s="13"/>
      <c r="W229" s="13"/>
      <c r="X229" s="13"/>
      <c r="Y229" s="13"/>
      <c r="Z229" s="13"/>
      <c r="AA229" s="13"/>
      <c r="AB229" s="13"/>
      <c r="AC229" s="13"/>
      <c r="AD229" s="13"/>
      <c r="AE229" s="13"/>
      <c r="AF229" s="13"/>
      <c r="AG229" s="13"/>
      <c r="AH229" s="13"/>
      <c r="AI229" s="13"/>
      <c r="AJ229" s="13"/>
      <c r="AK229" s="13"/>
    </row>
    <row r="230" spans="1:37" ht="13.5" customHeight="1" x14ac:dyDescent="0.2">
      <c r="A230" s="13"/>
      <c r="B230" s="13"/>
      <c r="C230" s="13"/>
      <c r="D230" s="13"/>
      <c r="E230" s="13"/>
      <c r="F230" s="13"/>
      <c r="G230" s="13"/>
      <c r="H230" s="13"/>
      <c r="I230" s="13"/>
      <c r="J230" s="13"/>
      <c r="K230" s="13"/>
      <c r="L230" s="13"/>
      <c r="M230" s="13"/>
      <c r="N230" s="13"/>
      <c r="O230" s="13"/>
      <c r="P230" s="13"/>
      <c r="Q230" s="13"/>
      <c r="R230" s="13"/>
      <c r="S230" s="13"/>
      <c r="T230" s="13"/>
      <c r="U230" s="13"/>
      <c r="V230" s="13"/>
      <c r="W230" s="13"/>
      <c r="X230" s="13"/>
      <c r="Y230" s="13"/>
      <c r="Z230" s="13"/>
      <c r="AA230" s="13"/>
      <c r="AB230" s="13"/>
      <c r="AC230" s="13"/>
      <c r="AD230" s="13"/>
      <c r="AE230" s="13"/>
      <c r="AF230" s="13"/>
      <c r="AG230" s="13"/>
      <c r="AH230" s="13"/>
      <c r="AI230" s="13"/>
      <c r="AJ230" s="13"/>
      <c r="AK230" s="13"/>
    </row>
    <row r="231" spans="1:37" ht="13.5" customHeight="1" x14ac:dyDescent="0.2">
      <c r="A231" s="13"/>
      <c r="B231" s="13"/>
      <c r="C231" s="13"/>
      <c r="D231" s="13"/>
      <c r="E231" s="13"/>
      <c r="F231" s="13"/>
      <c r="G231" s="13"/>
      <c r="H231" s="13"/>
      <c r="I231" s="13"/>
      <c r="J231" s="13"/>
      <c r="K231" s="13"/>
      <c r="L231" s="13"/>
      <c r="M231" s="13"/>
      <c r="N231" s="13"/>
      <c r="O231" s="13"/>
      <c r="P231" s="13"/>
      <c r="Q231" s="13"/>
      <c r="R231" s="13"/>
      <c r="S231" s="13"/>
      <c r="T231" s="13"/>
      <c r="U231" s="13"/>
      <c r="V231" s="13"/>
      <c r="W231" s="13"/>
      <c r="X231" s="13"/>
      <c r="Y231" s="13"/>
      <c r="Z231" s="13"/>
      <c r="AA231" s="13"/>
      <c r="AB231" s="13"/>
      <c r="AC231" s="13"/>
      <c r="AD231" s="13"/>
      <c r="AE231" s="13"/>
      <c r="AF231" s="13"/>
      <c r="AG231" s="13"/>
      <c r="AH231" s="13"/>
      <c r="AI231" s="13"/>
      <c r="AJ231" s="13"/>
      <c r="AK231" s="13"/>
    </row>
    <row r="232" spans="1:37" ht="13.5" customHeight="1" x14ac:dyDescent="0.2">
      <c r="A232" s="13"/>
      <c r="B232" s="13"/>
      <c r="C232" s="13"/>
      <c r="D232" s="13"/>
      <c r="E232" s="13"/>
      <c r="F232" s="13"/>
      <c r="G232" s="13"/>
      <c r="H232" s="13"/>
      <c r="I232" s="13"/>
      <c r="J232" s="13"/>
      <c r="K232" s="13"/>
      <c r="L232" s="13"/>
      <c r="M232" s="13"/>
      <c r="N232" s="13"/>
      <c r="O232" s="13"/>
      <c r="P232" s="13"/>
      <c r="Q232" s="13"/>
      <c r="R232" s="13"/>
      <c r="S232" s="13"/>
      <c r="T232" s="13"/>
      <c r="U232" s="13"/>
      <c r="V232" s="13"/>
      <c r="W232" s="13"/>
      <c r="X232" s="13"/>
      <c r="Y232" s="13"/>
      <c r="Z232" s="13"/>
      <c r="AA232" s="13"/>
      <c r="AB232" s="13"/>
      <c r="AC232" s="13"/>
      <c r="AD232" s="13"/>
      <c r="AE232" s="13"/>
      <c r="AF232" s="13"/>
      <c r="AG232" s="13"/>
      <c r="AH232" s="13"/>
      <c r="AI232" s="13"/>
      <c r="AJ232" s="13"/>
      <c r="AK232" s="13"/>
    </row>
    <row r="233" spans="1:37" ht="13.5" customHeight="1" x14ac:dyDescent="0.2">
      <c r="A233" s="13"/>
      <c r="B233" s="13"/>
      <c r="C233" s="13"/>
      <c r="D233" s="13"/>
      <c r="E233" s="13"/>
      <c r="F233" s="13"/>
      <c r="G233" s="13"/>
      <c r="H233" s="13"/>
      <c r="I233" s="13"/>
      <c r="J233" s="13"/>
      <c r="K233" s="13"/>
      <c r="L233" s="13"/>
      <c r="M233" s="13"/>
      <c r="N233" s="13"/>
      <c r="O233" s="13"/>
      <c r="P233" s="13"/>
      <c r="Q233" s="13"/>
      <c r="R233" s="13"/>
      <c r="S233" s="13"/>
      <c r="T233" s="13"/>
      <c r="U233" s="13"/>
      <c r="V233" s="13"/>
      <c r="W233" s="13"/>
      <c r="X233" s="13"/>
      <c r="Y233" s="13"/>
      <c r="Z233" s="13"/>
      <c r="AA233" s="13"/>
      <c r="AB233" s="13"/>
      <c r="AC233" s="13"/>
      <c r="AD233" s="13"/>
      <c r="AE233" s="13"/>
      <c r="AF233" s="13"/>
      <c r="AG233" s="13"/>
      <c r="AH233" s="13"/>
      <c r="AI233" s="13"/>
      <c r="AJ233" s="13"/>
      <c r="AK233" s="13"/>
    </row>
    <row r="234" spans="1:37" ht="13.5" customHeight="1" x14ac:dyDescent="0.2">
      <c r="A234" s="13"/>
      <c r="B234" s="13"/>
      <c r="C234" s="13"/>
      <c r="D234" s="13"/>
      <c r="E234" s="13"/>
      <c r="F234" s="13"/>
      <c r="G234" s="13"/>
      <c r="H234" s="13"/>
      <c r="I234" s="13"/>
      <c r="J234" s="13"/>
      <c r="K234" s="13"/>
      <c r="L234" s="13"/>
      <c r="M234" s="13"/>
      <c r="N234" s="13"/>
      <c r="O234" s="13"/>
      <c r="P234" s="13"/>
      <c r="Q234" s="13"/>
      <c r="R234" s="13"/>
      <c r="S234" s="13"/>
      <c r="T234" s="13"/>
      <c r="U234" s="13"/>
      <c r="V234" s="13"/>
      <c r="W234" s="13"/>
      <c r="X234" s="13"/>
      <c r="Y234" s="13"/>
      <c r="Z234" s="13"/>
      <c r="AA234" s="13"/>
      <c r="AB234" s="13"/>
      <c r="AC234" s="13"/>
      <c r="AD234" s="13"/>
      <c r="AE234" s="13"/>
      <c r="AF234" s="13"/>
      <c r="AG234" s="13"/>
      <c r="AH234" s="13"/>
      <c r="AI234" s="13"/>
      <c r="AJ234" s="13"/>
      <c r="AK234" s="13"/>
    </row>
    <row r="235" spans="1:37" ht="13.5" customHeight="1" x14ac:dyDescent="0.2">
      <c r="A235" s="13"/>
      <c r="B235" s="13"/>
      <c r="C235" s="13"/>
      <c r="D235" s="13"/>
      <c r="E235" s="13"/>
      <c r="F235" s="13"/>
      <c r="G235" s="13"/>
      <c r="H235" s="13"/>
      <c r="I235" s="13"/>
      <c r="J235" s="13"/>
      <c r="K235" s="13"/>
      <c r="L235" s="13"/>
      <c r="M235" s="13"/>
      <c r="N235" s="13"/>
      <c r="O235" s="13"/>
      <c r="P235" s="13"/>
      <c r="Q235" s="13"/>
      <c r="R235" s="13"/>
      <c r="S235" s="13"/>
      <c r="T235" s="13"/>
      <c r="U235" s="13"/>
      <c r="V235" s="13"/>
      <c r="W235" s="13"/>
      <c r="X235" s="13"/>
      <c r="Y235" s="13"/>
      <c r="Z235" s="13"/>
      <c r="AA235" s="13"/>
      <c r="AB235" s="13"/>
      <c r="AC235" s="13"/>
      <c r="AD235" s="13"/>
      <c r="AE235" s="13"/>
      <c r="AF235" s="13"/>
      <c r="AG235" s="13"/>
      <c r="AH235" s="13"/>
      <c r="AI235" s="13"/>
      <c r="AJ235" s="13"/>
      <c r="AK235" s="13"/>
    </row>
    <row r="236" spans="1:37" ht="13.5" customHeight="1" x14ac:dyDescent="0.2">
      <c r="A236" s="13"/>
      <c r="B236" s="13"/>
      <c r="C236" s="13"/>
      <c r="D236" s="13"/>
      <c r="E236" s="13"/>
      <c r="F236" s="13"/>
      <c r="G236" s="13"/>
      <c r="H236" s="13"/>
      <c r="I236" s="13"/>
      <c r="J236" s="13"/>
      <c r="K236" s="13"/>
      <c r="L236" s="13"/>
      <c r="M236" s="13"/>
      <c r="N236" s="13"/>
      <c r="O236" s="13"/>
      <c r="P236" s="13"/>
      <c r="Q236" s="13"/>
      <c r="R236" s="13"/>
      <c r="S236" s="13"/>
      <c r="T236" s="13"/>
      <c r="U236" s="13"/>
      <c r="V236" s="13"/>
      <c r="W236" s="13"/>
      <c r="X236" s="13"/>
      <c r="Y236" s="13"/>
      <c r="Z236" s="13"/>
      <c r="AA236" s="13"/>
      <c r="AB236" s="13"/>
      <c r="AC236" s="13"/>
      <c r="AD236" s="13"/>
      <c r="AE236" s="13"/>
      <c r="AF236" s="13"/>
      <c r="AG236" s="13"/>
      <c r="AH236" s="13"/>
      <c r="AI236" s="13"/>
      <c r="AJ236" s="13"/>
      <c r="AK236" s="13"/>
    </row>
    <row r="237" spans="1:37" ht="13.5" customHeight="1" x14ac:dyDescent="0.2">
      <c r="A237" s="13"/>
      <c r="B237" s="13"/>
      <c r="C237" s="13"/>
      <c r="D237" s="13"/>
      <c r="E237" s="13"/>
      <c r="F237" s="13"/>
      <c r="G237" s="13"/>
      <c r="H237" s="13"/>
      <c r="I237" s="13"/>
      <c r="J237" s="13"/>
      <c r="K237" s="13"/>
      <c r="L237" s="13"/>
      <c r="M237" s="13"/>
      <c r="N237" s="13"/>
      <c r="O237" s="13"/>
      <c r="P237" s="13"/>
      <c r="Q237" s="13"/>
      <c r="R237" s="13"/>
      <c r="S237" s="13"/>
      <c r="T237" s="13"/>
      <c r="U237" s="13"/>
      <c r="V237" s="13"/>
      <c r="W237" s="13"/>
      <c r="X237" s="13"/>
      <c r="Y237" s="13"/>
      <c r="Z237" s="13"/>
      <c r="AA237" s="13"/>
      <c r="AB237" s="13"/>
      <c r="AC237" s="13"/>
      <c r="AD237" s="13"/>
      <c r="AE237" s="13"/>
      <c r="AF237" s="13"/>
      <c r="AG237" s="13"/>
      <c r="AH237" s="13"/>
      <c r="AI237" s="13"/>
      <c r="AJ237" s="13"/>
      <c r="AK237" s="13"/>
    </row>
    <row r="238" spans="1:37" ht="13.5" customHeight="1" x14ac:dyDescent="0.2">
      <c r="A238" s="13"/>
      <c r="B238" s="13"/>
      <c r="C238" s="13"/>
      <c r="D238" s="13"/>
      <c r="E238" s="13"/>
      <c r="F238" s="13"/>
      <c r="G238" s="13"/>
      <c r="H238" s="13"/>
      <c r="I238" s="13"/>
      <c r="J238" s="13"/>
      <c r="K238" s="13"/>
      <c r="L238" s="13"/>
      <c r="M238" s="13"/>
      <c r="N238" s="13"/>
      <c r="O238" s="13"/>
      <c r="P238" s="13"/>
      <c r="Q238" s="13"/>
      <c r="R238" s="13"/>
      <c r="S238" s="13"/>
      <c r="T238" s="13"/>
      <c r="U238" s="13"/>
      <c r="V238" s="13"/>
      <c r="W238" s="13"/>
      <c r="X238" s="13"/>
      <c r="Y238" s="13"/>
      <c r="Z238" s="13"/>
      <c r="AA238" s="13"/>
      <c r="AB238" s="13"/>
      <c r="AC238" s="13"/>
      <c r="AD238" s="13"/>
      <c r="AE238" s="13"/>
      <c r="AF238" s="13"/>
      <c r="AG238" s="13"/>
      <c r="AH238" s="13"/>
      <c r="AI238" s="13"/>
      <c r="AJ238" s="13"/>
      <c r="AK238" s="13"/>
    </row>
    <row r="239" spans="1:37" ht="13.5" customHeight="1" x14ac:dyDescent="0.2">
      <c r="A239" s="13"/>
      <c r="B239" s="13"/>
      <c r="C239" s="13"/>
      <c r="D239" s="13"/>
      <c r="E239" s="13"/>
      <c r="F239" s="13"/>
      <c r="G239" s="13"/>
      <c r="H239" s="13"/>
      <c r="I239" s="13"/>
      <c r="J239" s="13"/>
      <c r="K239" s="13"/>
      <c r="L239" s="13"/>
      <c r="M239" s="13"/>
      <c r="N239" s="13"/>
      <c r="O239" s="13"/>
      <c r="P239" s="13"/>
      <c r="Q239" s="13"/>
      <c r="R239" s="13"/>
      <c r="S239" s="13"/>
      <c r="T239" s="13"/>
      <c r="U239" s="13"/>
      <c r="V239" s="13"/>
      <c r="W239" s="13"/>
      <c r="X239" s="13"/>
      <c r="Y239" s="13"/>
      <c r="Z239" s="13"/>
      <c r="AA239" s="13"/>
      <c r="AB239" s="13"/>
      <c r="AC239" s="13"/>
      <c r="AD239" s="13"/>
      <c r="AE239" s="13"/>
      <c r="AF239" s="13"/>
      <c r="AG239" s="13"/>
      <c r="AH239" s="13"/>
      <c r="AI239" s="13"/>
      <c r="AJ239" s="13"/>
      <c r="AK239" s="13"/>
    </row>
    <row r="240" spans="1:37" ht="13.5" customHeight="1" x14ac:dyDescent="0.2">
      <c r="A240" s="13"/>
      <c r="B240" s="13"/>
      <c r="C240" s="13"/>
      <c r="D240" s="13"/>
      <c r="E240" s="13"/>
      <c r="F240" s="13"/>
      <c r="G240" s="13"/>
      <c r="H240" s="13"/>
      <c r="I240" s="13"/>
      <c r="J240" s="13"/>
      <c r="K240" s="13"/>
      <c r="L240" s="13"/>
      <c r="M240" s="13"/>
      <c r="N240" s="13"/>
      <c r="O240" s="13"/>
      <c r="P240" s="13"/>
      <c r="Q240" s="13"/>
      <c r="R240" s="13"/>
      <c r="S240" s="13"/>
      <c r="T240" s="13"/>
      <c r="U240" s="13"/>
      <c r="V240" s="13"/>
      <c r="W240" s="13"/>
      <c r="X240" s="13"/>
      <c r="Y240" s="13"/>
      <c r="Z240" s="13"/>
      <c r="AA240" s="13"/>
      <c r="AB240" s="13"/>
      <c r="AC240" s="13"/>
      <c r="AD240" s="13"/>
      <c r="AE240" s="13"/>
      <c r="AF240" s="13"/>
      <c r="AG240" s="13"/>
      <c r="AH240" s="13"/>
      <c r="AI240" s="13"/>
      <c r="AJ240" s="13"/>
      <c r="AK240" s="13"/>
    </row>
    <row r="241" spans="1:37" ht="13.5" customHeight="1" x14ac:dyDescent="0.2">
      <c r="A241" s="13"/>
      <c r="B241" s="13"/>
      <c r="C241" s="13"/>
      <c r="D241" s="13"/>
      <c r="E241" s="13"/>
      <c r="F241" s="13"/>
      <c r="G241" s="13"/>
      <c r="H241" s="13"/>
      <c r="I241" s="13"/>
      <c r="J241" s="13"/>
      <c r="K241" s="13"/>
      <c r="L241" s="13"/>
      <c r="M241" s="13"/>
      <c r="N241" s="13"/>
      <c r="O241" s="13"/>
      <c r="P241" s="13"/>
      <c r="Q241" s="13"/>
      <c r="R241" s="13"/>
      <c r="S241" s="13"/>
      <c r="T241" s="13"/>
      <c r="U241" s="13"/>
      <c r="V241" s="13"/>
      <c r="W241" s="13"/>
      <c r="X241" s="13"/>
      <c r="Y241" s="13"/>
      <c r="Z241" s="13"/>
      <c r="AA241" s="13"/>
      <c r="AB241" s="13"/>
      <c r="AC241" s="13"/>
      <c r="AD241" s="13"/>
      <c r="AE241" s="13"/>
      <c r="AF241" s="13"/>
      <c r="AG241" s="13"/>
      <c r="AH241" s="13"/>
      <c r="AI241" s="13"/>
      <c r="AJ241" s="13"/>
      <c r="AK241" s="13"/>
    </row>
    <row r="242" spans="1:37" ht="13.5" customHeight="1" x14ac:dyDescent="0.2">
      <c r="A242" s="13"/>
      <c r="B242" s="13"/>
      <c r="C242" s="13"/>
      <c r="D242" s="13"/>
      <c r="E242" s="13"/>
      <c r="F242" s="13"/>
      <c r="G242" s="13"/>
      <c r="H242" s="13"/>
      <c r="I242" s="13"/>
      <c r="J242" s="13"/>
      <c r="K242" s="13"/>
      <c r="L242" s="13"/>
      <c r="M242" s="13"/>
      <c r="N242" s="13"/>
      <c r="O242" s="13"/>
      <c r="P242" s="13"/>
      <c r="Q242" s="13"/>
      <c r="R242" s="13"/>
      <c r="S242" s="13"/>
      <c r="T242" s="13"/>
      <c r="U242" s="13"/>
      <c r="V242" s="13"/>
      <c r="W242" s="13"/>
      <c r="X242" s="13"/>
      <c r="Y242" s="13"/>
      <c r="Z242" s="13"/>
      <c r="AA242" s="13"/>
      <c r="AB242" s="13"/>
      <c r="AC242" s="13"/>
      <c r="AD242" s="13"/>
      <c r="AE242" s="13"/>
      <c r="AF242" s="13"/>
      <c r="AG242" s="13"/>
      <c r="AH242" s="13"/>
      <c r="AI242" s="13"/>
      <c r="AJ242" s="13"/>
      <c r="AK242" s="13"/>
    </row>
    <row r="243" spans="1:37" ht="13.5" customHeight="1" x14ac:dyDescent="0.2">
      <c r="A243" s="13"/>
      <c r="B243" s="13"/>
      <c r="C243" s="13"/>
      <c r="D243" s="13"/>
      <c r="E243" s="13"/>
      <c r="F243" s="13"/>
      <c r="G243" s="13"/>
      <c r="H243" s="13"/>
      <c r="I243" s="13"/>
      <c r="J243" s="13"/>
      <c r="K243" s="13"/>
      <c r="L243" s="13"/>
      <c r="M243" s="13"/>
      <c r="N243" s="13"/>
      <c r="O243" s="13"/>
      <c r="P243" s="13"/>
      <c r="Q243" s="13"/>
      <c r="R243" s="13"/>
      <c r="S243" s="13"/>
      <c r="T243" s="13"/>
      <c r="U243" s="13"/>
      <c r="V243" s="13"/>
      <c r="W243" s="13"/>
      <c r="X243" s="13"/>
      <c r="Y243" s="13"/>
      <c r="Z243" s="13"/>
      <c r="AA243" s="13"/>
      <c r="AB243" s="13"/>
      <c r="AC243" s="13"/>
      <c r="AD243" s="13"/>
      <c r="AE243" s="13"/>
      <c r="AF243" s="13"/>
      <c r="AG243" s="13"/>
      <c r="AH243" s="13"/>
      <c r="AI243" s="13"/>
      <c r="AJ243" s="13"/>
      <c r="AK243" s="13"/>
    </row>
    <row r="244" spans="1:37" ht="13.5" customHeight="1" x14ac:dyDescent="0.2">
      <c r="A244" s="13"/>
      <c r="B244" s="13"/>
      <c r="C244" s="13"/>
      <c r="D244" s="13"/>
      <c r="E244" s="13"/>
      <c r="F244" s="13"/>
      <c r="G244" s="13"/>
      <c r="H244" s="13"/>
      <c r="I244" s="13"/>
      <c r="J244" s="13"/>
      <c r="K244" s="13"/>
      <c r="L244" s="13"/>
      <c r="M244" s="13"/>
      <c r="N244" s="13"/>
      <c r="O244" s="13"/>
      <c r="P244" s="13"/>
      <c r="Q244" s="13"/>
      <c r="R244" s="13"/>
      <c r="S244" s="13"/>
      <c r="T244" s="13"/>
      <c r="U244" s="13"/>
      <c r="V244" s="13"/>
      <c r="W244" s="13"/>
      <c r="X244" s="13"/>
      <c r="Y244" s="13"/>
      <c r="Z244" s="13"/>
      <c r="AA244" s="13"/>
      <c r="AB244" s="13"/>
      <c r="AC244" s="13"/>
      <c r="AD244" s="13"/>
      <c r="AE244" s="13"/>
      <c r="AF244" s="13"/>
      <c r="AG244" s="13"/>
      <c r="AH244" s="13"/>
      <c r="AI244" s="13"/>
      <c r="AJ244" s="13"/>
      <c r="AK244" s="13"/>
    </row>
    <row r="245" spans="1:37" ht="13.5" customHeight="1" x14ac:dyDescent="0.2">
      <c r="A245" s="13"/>
      <c r="B245" s="13"/>
      <c r="C245" s="13"/>
      <c r="D245" s="13"/>
      <c r="E245" s="13"/>
      <c r="F245" s="13"/>
      <c r="G245" s="13"/>
      <c r="H245" s="13"/>
      <c r="I245" s="13"/>
      <c r="J245" s="13"/>
      <c r="K245" s="13"/>
      <c r="L245" s="13"/>
      <c r="M245" s="13"/>
      <c r="N245" s="13"/>
      <c r="O245" s="13"/>
      <c r="P245" s="13"/>
      <c r="Q245" s="13"/>
      <c r="R245" s="13"/>
      <c r="S245" s="13"/>
      <c r="T245" s="13"/>
      <c r="U245" s="13"/>
      <c r="V245" s="13"/>
      <c r="W245" s="13"/>
      <c r="X245" s="13"/>
      <c r="Y245" s="13"/>
      <c r="Z245" s="13"/>
      <c r="AA245" s="13"/>
      <c r="AB245" s="13"/>
      <c r="AC245" s="13"/>
      <c r="AD245" s="13"/>
      <c r="AE245" s="13"/>
      <c r="AF245" s="13"/>
      <c r="AG245" s="13"/>
      <c r="AH245" s="13"/>
      <c r="AI245" s="13"/>
      <c r="AJ245" s="13"/>
      <c r="AK245" s="13"/>
    </row>
    <row r="246" spans="1:37" ht="13.5" customHeight="1" x14ac:dyDescent="0.2">
      <c r="A246" s="13"/>
      <c r="B246" s="13"/>
      <c r="C246" s="13"/>
      <c r="D246" s="13"/>
      <c r="E246" s="13"/>
      <c r="F246" s="13"/>
      <c r="G246" s="13"/>
      <c r="H246" s="13"/>
      <c r="I246" s="13"/>
      <c r="J246" s="13"/>
      <c r="K246" s="13"/>
      <c r="L246" s="13"/>
      <c r="M246" s="13"/>
      <c r="N246" s="13"/>
      <c r="O246" s="13"/>
      <c r="P246" s="13"/>
      <c r="Q246" s="13"/>
      <c r="R246" s="13"/>
      <c r="S246" s="13"/>
      <c r="T246" s="13"/>
      <c r="U246" s="13"/>
      <c r="V246" s="13"/>
      <c r="W246" s="13"/>
      <c r="X246" s="13"/>
      <c r="Y246" s="13"/>
      <c r="Z246" s="13"/>
      <c r="AA246" s="13"/>
      <c r="AB246" s="13"/>
      <c r="AC246" s="13"/>
      <c r="AD246" s="13"/>
      <c r="AE246" s="13"/>
      <c r="AF246" s="13"/>
      <c r="AG246" s="13"/>
      <c r="AH246" s="13"/>
      <c r="AI246" s="13"/>
      <c r="AJ246" s="13"/>
      <c r="AK246" s="13"/>
    </row>
    <row r="247" spans="1:37" ht="13.5" customHeight="1" x14ac:dyDescent="0.2">
      <c r="A247" s="13"/>
      <c r="B247" s="13"/>
      <c r="C247" s="13"/>
      <c r="D247" s="13"/>
      <c r="E247" s="13"/>
      <c r="F247" s="13"/>
      <c r="G247" s="13"/>
      <c r="H247" s="13"/>
      <c r="I247" s="13"/>
      <c r="J247" s="13"/>
      <c r="K247" s="13"/>
      <c r="L247" s="13"/>
      <c r="M247" s="13"/>
      <c r="N247" s="13"/>
      <c r="O247" s="13"/>
      <c r="P247" s="13"/>
      <c r="Q247" s="13"/>
      <c r="R247" s="13"/>
      <c r="S247" s="13"/>
      <c r="T247" s="13"/>
      <c r="U247" s="13"/>
      <c r="V247" s="13"/>
      <c r="W247" s="13"/>
      <c r="X247" s="13"/>
      <c r="Y247" s="13"/>
      <c r="Z247" s="13"/>
      <c r="AA247" s="13"/>
      <c r="AB247" s="13"/>
      <c r="AC247" s="13"/>
      <c r="AD247" s="13"/>
      <c r="AE247" s="13"/>
      <c r="AF247" s="13"/>
      <c r="AG247" s="13"/>
      <c r="AH247" s="13"/>
      <c r="AI247" s="13"/>
      <c r="AJ247" s="13"/>
      <c r="AK247" s="13"/>
    </row>
    <row r="248" spans="1:37" ht="13.5" customHeight="1" x14ac:dyDescent="0.2">
      <c r="A248" s="13"/>
      <c r="B248" s="13"/>
      <c r="C248" s="13"/>
      <c r="D248" s="13"/>
      <c r="E248" s="13"/>
      <c r="F248" s="13"/>
      <c r="G248" s="13"/>
      <c r="H248" s="13"/>
      <c r="I248" s="13"/>
      <c r="J248" s="13"/>
      <c r="K248" s="13"/>
      <c r="L248" s="13"/>
      <c r="M248" s="13"/>
      <c r="N248" s="13"/>
      <c r="O248" s="13"/>
      <c r="P248" s="13"/>
      <c r="Q248" s="13"/>
      <c r="R248" s="13"/>
      <c r="S248" s="13"/>
      <c r="T248" s="13"/>
      <c r="U248" s="13"/>
      <c r="V248" s="13"/>
      <c r="W248" s="13"/>
      <c r="X248" s="13"/>
      <c r="Y248" s="13"/>
      <c r="Z248" s="13"/>
      <c r="AA248" s="13"/>
      <c r="AB248" s="13"/>
      <c r="AC248" s="13"/>
      <c r="AD248" s="13"/>
      <c r="AE248" s="13"/>
      <c r="AF248" s="13"/>
      <c r="AG248" s="13"/>
      <c r="AH248" s="13"/>
      <c r="AI248" s="13"/>
      <c r="AJ248" s="13"/>
      <c r="AK248" s="13"/>
    </row>
    <row r="249" spans="1:37" ht="13.5" customHeight="1" x14ac:dyDescent="0.2">
      <c r="A249" s="13"/>
      <c r="B249" s="13"/>
      <c r="C249" s="13"/>
      <c r="D249" s="13"/>
      <c r="E249" s="13"/>
      <c r="F249" s="13"/>
      <c r="G249" s="13"/>
      <c r="H249" s="13"/>
      <c r="I249" s="13"/>
      <c r="J249" s="13"/>
      <c r="K249" s="13"/>
      <c r="L249" s="13"/>
      <c r="M249" s="13"/>
      <c r="N249" s="13"/>
      <c r="O249" s="13"/>
      <c r="P249" s="13"/>
      <c r="Q249" s="13"/>
      <c r="R249" s="13"/>
      <c r="S249" s="13"/>
      <c r="T249" s="13"/>
      <c r="U249" s="13"/>
      <c r="V249" s="13"/>
      <c r="W249" s="13"/>
      <c r="X249" s="13"/>
      <c r="Y249" s="13"/>
      <c r="Z249" s="13"/>
      <c r="AA249" s="13"/>
      <c r="AB249" s="13"/>
      <c r="AC249" s="13"/>
      <c r="AD249" s="13"/>
      <c r="AE249" s="13"/>
      <c r="AF249" s="13"/>
      <c r="AG249" s="13"/>
      <c r="AH249" s="13"/>
      <c r="AI249" s="13"/>
      <c r="AJ249" s="13"/>
      <c r="AK249" s="13"/>
    </row>
    <row r="250" spans="1:37" ht="13.5" customHeight="1" x14ac:dyDescent="0.2">
      <c r="A250" s="13"/>
      <c r="B250" s="13"/>
      <c r="C250" s="13"/>
      <c r="D250" s="13"/>
      <c r="E250" s="13"/>
      <c r="F250" s="13"/>
      <c r="G250" s="13"/>
      <c r="H250" s="13"/>
      <c r="I250" s="13"/>
      <c r="J250" s="13"/>
      <c r="K250" s="13"/>
      <c r="L250" s="13"/>
      <c r="M250" s="13"/>
      <c r="N250" s="13"/>
      <c r="O250" s="13"/>
      <c r="P250" s="13"/>
      <c r="Q250" s="13"/>
      <c r="R250" s="13"/>
      <c r="S250" s="13"/>
      <c r="T250" s="13"/>
      <c r="U250" s="13"/>
      <c r="V250" s="13"/>
      <c r="W250" s="13"/>
      <c r="X250" s="13"/>
      <c r="Y250" s="13"/>
      <c r="Z250" s="13"/>
      <c r="AA250" s="13"/>
      <c r="AB250" s="13"/>
      <c r="AC250" s="13"/>
      <c r="AD250" s="13"/>
      <c r="AE250" s="13"/>
      <c r="AF250" s="13"/>
      <c r="AG250" s="13"/>
      <c r="AH250" s="13"/>
      <c r="AI250" s="13"/>
      <c r="AJ250" s="13"/>
      <c r="AK250" s="13"/>
    </row>
    <row r="251" spans="1:37" ht="13.5" customHeight="1" x14ac:dyDescent="0.2">
      <c r="A251" s="13"/>
      <c r="B251" s="13"/>
      <c r="C251" s="13"/>
      <c r="D251" s="13"/>
      <c r="E251" s="13"/>
      <c r="F251" s="13"/>
      <c r="G251" s="13"/>
      <c r="H251" s="13"/>
      <c r="I251" s="13"/>
      <c r="J251" s="13"/>
      <c r="K251" s="13"/>
      <c r="L251" s="13"/>
      <c r="M251" s="13"/>
      <c r="N251" s="13"/>
      <c r="O251" s="13"/>
      <c r="P251" s="13"/>
      <c r="Q251" s="13"/>
      <c r="R251" s="13"/>
      <c r="S251" s="13"/>
      <c r="T251" s="13"/>
      <c r="U251" s="13"/>
      <c r="V251" s="13"/>
      <c r="W251" s="13"/>
      <c r="X251" s="13"/>
      <c r="Y251" s="13"/>
      <c r="Z251" s="13"/>
      <c r="AA251" s="13"/>
      <c r="AB251" s="13"/>
      <c r="AC251" s="13"/>
      <c r="AD251" s="13"/>
      <c r="AE251" s="13"/>
      <c r="AF251" s="13"/>
      <c r="AG251" s="13"/>
      <c r="AH251" s="13"/>
      <c r="AI251" s="13"/>
      <c r="AJ251" s="13"/>
      <c r="AK251" s="13"/>
    </row>
    <row r="252" spans="1:37" ht="13.5" customHeight="1" x14ac:dyDescent="0.2">
      <c r="A252" s="13"/>
      <c r="B252" s="13"/>
      <c r="C252" s="13"/>
      <c r="D252" s="13"/>
      <c r="E252" s="13"/>
      <c r="F252" s="13"/>
      <c r="G252" s="13"/>
      <c r="H252" s="13"/>
      <c r="I252" s="13"/>
      <c r="J252" s="13"/>
      <c r="K252" s="13"/>
      <c r="L252" s="13"/>
      <c r="M252" s="13"/>
      <c r="N252" s="13"/>
      <c r="O252" s="13"/>
      <c r="P252" s="13"/>
      <c r="Q252" s="13"/>
      <c r="R252" s="13"/>
      <c r="S252" s="13"/>
      <c r="T252" s="13"/>
      <c r="U252" s="13"/>
      <c r="V252" s="13"/>
      <c r="W252" s="13"/>
      <c r="X252" s="13"/>
      <c r="Y252" s="13"/>
      <c r="Z252" s="13"/>
      <c r="AA252" s="13"/>
      <c r="AB252" s="13"/>
      <c r="AC252" s="13"/>
      <c r="AD252" s="13"/>
      <c r="AE252" s="13"/>
      <c r="AF252" s="13"/>
      <c r="AG252" s="13"/>
      <c r="AH252" s="13"/>
      <c r="AI252" s="13"/>
      <c r="AJ252" s="13"/>
      <c r="AK252" s="13"/>
    </row>
    <row r="253" spans="1:37" ht="13.5" customHeight="1" x14ac:dyDescent="0.2">
      <c r="A253" s="13"/>
      <c r="B253" s="13"/>
      <c r="C253" s="13"/>
      <c r="D253" s="13"/>
      <c r="E253" s="13"/>
      <c r="F253" s="13"/>
      <c r="G253" s="13"/>
      <c r="H253" s="13"/>
      <c r="I253" s="13"/>
      <c r="J253" s="13"/>
      <c r="K253" s="13"/>
      <c r="L253" s="13"/>
      <c r="M253" s="13"/>
      <c r="N253" s="13"/>
      <c r="O253" s="13"/>
      <c r="P253" s="13"/>
      <c r="Q253" s="13"/>
      <c r="R253" s="13"/>
      <c r="S253" s="13"/>
      <c r="T253" s="13"/>
      <c r="U253" s="13"/>
      <c r="V253" s="13"/>
      <c r="W253" s="13"/>
      <c r="X253" s="13"/>
      <c r="Y253" s="13"/>
      <c r="Z253" s="13"/>
      <c r="AA253" s="13"/>
      <c r="AB253" s="13"/>
      <c r="AC253" s="13"/>
      <c r="AD253" s="13"/>
      <c r="AE253" s="13"/>
      <c r="AF253" s="13"/>
      <c r="AG253" s="13"/>
      <c r="AH253" s="13"/>
      <c r="AI253" s="13"/>
      <c r="AJ253" s="13"/>
      <c r="AK253" s="13"/>
    </row>
    <row r="254" spans="1:37" ht="13.5" customHeight="1" x14ac:dyDescent="0.2">
      <c r="A254" s="13"/>
      <c r="B254" s="13"/>
      <c r="C254" s="13"/>
      <c r="D254" s="13"/>
      <c r="E254" s="13"/>
      <c r="F254" s="13"/>
      <c r="G254" s="13"/>
      <c r="H254" s="13"/>
      <c r="I254" s="13"/>
      <c r="J254" s="13"/>
      <c r="K254" s="13"/>
      <c r="L254" s="13"/>
      <c r="M254" s="13"/>
      <c r="N254" s="13"/>
      <c r="O254" s="13"/>
      <c r="P254" s="13"/>
      <c r="Q254" s="13"/>
      <c r="R254" s="13"/>
      <c r="S254" s="13"/>
      <c r="T254" s="13"/>
      <c r="U254" s="13"/>
      <c r="V254" s="13"/>
      <c r="W254" s="13"/>
      <c r="X254" s="13"/>
      <c r="Y254" s="13"/>
      <c r="Z254" s="13"/>
      <c r="AA254" s="13"/>
      <c r="AB254" s="13"/>
      <c r="AC254" s="13"/>
      <c r="AD254" s="13"/>
      <c r="AE254" s="13"/>
      <c r="AF254" s="13"/>
      <c r="AG254" s="13"/>
      <c r="AH254" s="13"/>
      <c r="AI254" s="13"/>
      <c r="AJ254" s="13"/>
      <c r="AK254" s="13"/>
    </row>
    <row r="255" spans="1:37" ht="13.5" customHeight="1" x14ac:dyDescent="0.2">
      <c r="A255" s="13"/>
      <c r="B255" s="13"/>
      <c r="C255" s="13"/>
      <c r="D255" s="13"/>
      <c r="E255" s="13"/>
      <c r="F255" s="13"/>
      <c r="G255" s="13"/>
      <c r="H255" s="13"/>
      <c r="I255" s="13"/>
      <c r="J255" s="13"/>
      <c r="K255" s="13"/>
      <c r="L255" s="13"/>
      <c r="M255" s="13"/>
      <c r="N255" s="13"/>
      <c r="O255" s="13"/>
      <c r="P255" s="13"/>
      <c r="Q255" s="13"/>
      <c r="R255" s="13"/>
      <c r="S255" s="13"/>
      <c r="T255" s="13"/>
      <c r="U255" s="13"/>
      <c r="V255" s="13"/>
      <c r="W255" s="13"/>
      <c r="X255" s="13"/>
      <c r="Y255" s="13"/>
      <c r="Z255" s="13"/>
      <c r="AA255" s="13"/>
      <c r="AB255" s="13"/>
      <c r="AC255" s="13"/>
      <c r="AD255" s="13"/>
      <c r="AE255" s="13"/>
      <c r="AF255" s="13"/>
      <c r="AG255" s="13"/>
      <c r="AH255" s="13"/>
      <c r="AI255" s="13"/>
      <c r="AJ255" s="13"/>
      <c r="AK255" s="13"/>
    </row>
    <row r="256" spans="1:37" ht="13.5" customHeight="1" x14ac:dyDescent="0.2">
      <c r="A256" s="13"/>
      <c r="B256" s="13"/>
      <c r="C256" s="13"/>
      <c r="D256" s="13"/>
      <c r="E256" s="13"/>
      <c r="F256" s="13"/>
      <c r="G256" s="13"/>
      <c r="H256" s="13"/>
      <c r="I256" s="13"/>
      <c r="J256" s="13"/>
      <c r="K256" s="13"/>
      <c r="L256" s="13"/>
      <c r="M256" s="13"/>
      <c r="N256" s="13"/>
      <c r="O256" s="13"/>
      <c r="P256" s="13"/>
      <c r="Q256" s="13"/>
      <c r="R256" s="13"/>
      <c r="S256" s="13"/>
      <c r="T256" s="13"/>
      <c r="U256" s="13"/>
      <c r="V256" s="13"/>
      <c r="W256" s="13"/>
      <c r="X256" s="13"/>
      <c r="Y256" s="13"/>
      <c r="Z256" s="13"/>
      <c r="AA256" s="13"/>
      <c r="AB256" s="13"/>
      <c r="AC256" s="13"/>
      <c r="AD256" s="13"/>
      <c r="AE256" s="13"/>
      <c r="AF256" s="13"/>
      <c r="AG256" s="13"/>
      <c r="AH256" s="13"/>
      <c r="AI256" s="13"/>
      <c r="AJ256" s="13"/>
      <c r="AK256" s="13"/>
    </row>
    <row r="257" spans="1:37" ht="13.5" customHeight="1" x14ac:dyDescent="0.2">
      <c r="A257" s="13"/>
      <c r="B257" s="13"/>
      <c r="C257" s="13"/>
      <c r="D257" s="13"/>
      <c r="E257" s="13"/>
      <c r="F257" s="13"/>
      <c r="G257" s="13"/>
      <c r="H257" s="13"/>
      <c r="I257" s="13"/>
      <c r="J257" s="13"/>
      <c r="K257" s="13"/>
      <c r="L257" s="13"/>
      <c r="M257" s="13"/>
      <c r="N257" s="13"/>
      <c r="O257" s="13"/>
      <c r="P257" s="13"/>
      <c r="Q257" s="13"/>
      <c r="R257" s="13"/>
      <c r="S257" s="13"/>
      <c r="T257" s="13"/>
      <c r="U257" s="13"/>
      <c r="V257" s="13"/>
      <c r="W257" s="13"/>
      <c r="X257" s="13"/>
      <c r="Y257" s="13"/>
      <c r="Z257" s="13"/>
      <c r="AA257" s="13"/>
      <c r="AB257" s="13"/>
      <c r="AC257" s="13"/>
      <c r="AD257" s="13"/>
      <c r="AE257" s="13"/>
      <c r="AF257" s="13"/>
      <c r="AG257" s="13"/>
      <c r="AH257" s="13"/>
      <c r="AI257" s="13"/>
      <c r="AJ257" s="13"/>
      <c r="AK257" s="13"/>
    </row>
    <row r="258" spans="1:37" ht="13.5" customHeight="1" x14ac:dyDescent="0.2">
      <c r="A258" s="13"/>
      <c r="B258" s="13"/>
      <c r="C258" s="13"/>
      <c r="D258" s="13"/>
      <c r="E258" s="13"/>
      <c r="F258" s="13"/>
      <c r="G258" s="13"/>
      <c r="H258" s="13"/>
      <c r="I258" s="13"/>
      <c r="J258" s="13"/>
      <c r="K258" s="13"/>
      <c r="L258" s="13"/>
      <c r="M258" s="13"/>
      <c r="N258" s="13"/>
      <c r="O258" s="13"/>
      <c r="P258" s="13"/>
      <c r="Q258" s="13"/>
      <c r="R258" s="13"/>
      <c r="S258" s="13"/>
      <c r="T258" s="13"/>
      <c r="U258" s="13"/>
      <c r="V258" s="13"/>
      <c r="W258" s="13"/>
      <c r="X258" s="13"/>
      <c r="Y258" s="13"/>
      <c r="Z258" s="13"/>
      <c r="AA258" s="13"/>
      <c r="AB258" s="13"/>
      <c r="AC258" s="13"/>
      <c r="AD258" s="13"/>
      <c r="AE258" s="13"/>
      <c r="AF258" s="13"/>
      <c r="AG258" s="13"/>
      <c r="AH258" s="13"/>
      <c r="AI258" s="13"/>
      <c r="AJ258" s="13"/>
      <c r="AK258" s="13"/>
    </row>
    <row r="259" spans="1:37" ht="13.5" customHeight="1" x14ac:dyDescent="0.2">
      <c r="A259" s="13"/>
      <c r="B259" s="13"/>
      <c r="C259" s="13"/>
      <c r="D259" s="13"/>
      <c r="E259" s="13"/>
      <c r="F259" s="13"/>
      <c r="G259" s="13"/>
      <c r="H259" s="13"/>
      <c r="I259" s="13"/>
      <c r="J259" s="13"/>
      <c r="K259" s="13"/>
      <c r="L259" s="13"/>
      <c r="M259" s="13"/>
      <c r="N259" s="13"/>
      <c r="O259" s="13"/>
      <c r="P259" s="13"/>
      <c r="Q259" s="13"/>
      <c r="R259" s="13"/>
      <c r="S259" s="13"/>
      <c r="T259" s="13"/>
      <c r="U259" s="13"/>
      <c r="V259" s="13"/>
      <c r="W259" s="13"/>
      <c r="X259" s="13"/>
      <c r="Y259" s="13"/>
      <c r="Z259" s="13"/>
      <c r="AA259" s="13"/>
      <c r="AB259" s="13"/>
      <c r="AC259" s="13"/>
      <c r="AD259" s="13"/>
      <c r="AE259" s="13"/>
      <c r="AF259" s="13"/>
      <c r="AG259" s="13"/>
      <c r="AH259" s="13"/>
      <c r="AI259" s="13"/>
      <c r="AJ259" s="13"/>
      <c r="AK259" s="13"/>
    </row>
    <row r="260" spans="1:37" ht="13.5" customHeight="1" x14ac:dyDescent="0.2">
      <c r="A260" s="13"/>
      <c r="B260" s="13"/>
      <c r="C260" s="13"/>
      <c r="D260" s="13"/>
      <c r="E260" s="13"/>
      <c r="F260" s="13"/>
      <c r="G260" s="13"/>
      <c r="H260" s="13"/>
      <c r="I260" s="13"/>
      <c r="J260" s="13"/>
      <c r="K260" s="13"/>
      <c r="L260" s="13"/>
      <c r="M260" s="13"/>
      <c r="N260" s="13"/>
      <c r="O260" s="13"/>
      <c r="P260" s="13"/>
      <c r="Q260" s="13"/>
      <c r="R260" s="13"/>
      <c r="S260" s="13"/>
      <c r="T260" s="13"/>
      <c r="U260" s="13"/>
      <c r="V260" s="13"/>
      <c r="W260" s="13"/>
      <c r="X260" s="13"/>
      <c r="Y260" s="13"/>
      <c r="Z260" s="13"/>
      <c r="AA260" s="13"/>
      <c r="AB260" s="13"/>
      <c r="AC260" s="13"/>
      <c r="AD260" s="13"/>
      <c r="AE260" s="13"/>
      <c r="AF260" s="13"/>
      <c r="AG260" s="13"/>
      <c r="AH260" s="13"/>
      <c r="AI260" s="13"/>
      <c r="AJ260" s="13"/>
      <c r="AK260" s="13"/>
    </row>
    <row r="261" spans="1:37" ht="13.5" customHeight="1" x14ac:dyDescent="0.2">
      <c r="A261" s="13"/>
      <c r="B261" s="13"/>
      <c r="C261" s="13"/>
      <c r="D261" s="13"/>
      <c r="E261" s="13"/>
      <c r="F261" s="13"/>
      <c r="G261" s="13"/>
      <c r="H261" s="13"/>
      <c r="I261" s="13"/>
      <c r="J261" s="13"/>
      <c r="K261" s="13"/>
      <c r="L261" s="13"/>
      <c r="M261" s="13"/>
      <c r="N261" s="13"/>
      <c r="O261" s="13"/>
      <c r="P261" s="13"/>
      <c r="Q261" s="13"/>
      <c r="R261" s="13"/>
      <c r="S261" s="13"/>
      <c r="T261" s="13"/>
      <c r="U261" s="13"/>
      <c r="V261" s="13"/>
      <c r="W261" s="13"/>
      <c r="X261" s="13"/>
      <c r="Y261" s="13"/>
      <c r="Z261" s="13"/>
      <c r="AA261" s="13"/>
      <c r="AB261" s="13"/>
      <c r="AC261" s="13"/>
      <c r="AD261" s="13"/>
      <c r="AE261" s="13"/>
      <c r="AF261" s="13"/>
      <c r="AG261" s="13"/>
      <c r="AH261" s="13"/>
      <c r="AI261" s="13"/>
      <c r="AJ261" s="13"/>
      <c r="AK261" s="13"/>
    </row>
    <row r="262" spans="1:37" ht="13.5" customHeight="1" x14ac:dyDescent="0.2">
      <c r="A262" s="13"/>
      <c r="B262" s="13"/>
      <c r="C262" s="13"/>
      <c r="D262" s="13"/>
      <c r="E262" s="13"/>
      <c r="F262" s="13"/>
      <c r="G262" s="13"/>
      <c r="H262" s="13"/>
      <c r="I262" s="13"/>
      <c r="J262" s="13"/>
      <c r="K262" s="13"/>
      <c r="L262" s="13"/>
      <c r="M262" s="13"/>
      <c r="N262" s="13"/>
      <c r="O262" s="13"/>
      <c r="P262" s="13"/>
      <c r="Q262" s="13"/>
      <c r="R262" s="13"/>
      <c r="S262" s="13"/>
      <c r="T262" s="13"/>
      <c r="U262" s="13"/>
      <c r="V262" s="13"/>
      <c r="W262" s="13"/>
      <c r="X262" s="13"/>
      <c r="Y262" s="13"/>
      <c r="Z262" s="13"/>
      <c r="AA262" s="13"/>
      <c r="AB262" s="13"/>
      <c r="AC262" s="13"/>
      <c r="AD262" s="13"/>
      <c r="AE262" s="13"/>
      <c r="AF262" s="13"/>
      <c r="AG262" s="13"/>
      <c r="AH262" s="13"/>
      <c r="AI262" s="13"/>
      <c r="AJ262" s="13"/>
      <c r="AK262" s="13"/>
    </row>
    <row r="263" spans="1:37" ht="13.5" customHeight="1" x14ac:dyDescent="0.2">
      <c r="A263" s="13"/>
      <c r="B263" s="13"/>
      <c r="C263" s="13"/>
      <c r="D263" s="13"/>
      <c r="E263" s="13"/>
      <c r="F263" s="13"/>
      <c r="G263" s="13"/>
      <c r="H263" s="13"/>
      <c r="I263" s="13"/>
      <c r="J263" s="13"/>
      <c r="K263" s="13"/>
      <c r="L263" s="13"/>
      <c r="M263" s="13"/>
      <c r="N263" s="13"/>
      <c r="O263" s="13"/>
      <c r="P263" s="13"/>
      <c r="Q263" s="13"/>
      <c r="R263" s="13"/>
      <c r="S263" s="13"/>
      <c r="T263" s="13"/>
      <c r="U263" s="13"/>
      <c r="V263" s="13"/>
      <c r="W263" s="13"/>
      <c r="X263" s="13"/>
      <c r="Y263" s="13"/>
      <c r="Z263" s="13"/>
      <c r="AA263" s="13"/>
      <c r="AB263" s="13"/>
      <c r="AC263" s="13"/>
      <c r="AD263" s="13"/>
      <c r="AE263" s="13"/>
      <c r="AF263" s="13"/>
      <c r="AG263" s="13"/>
      <c r="AH263" s="13"/>
      <c r="AI263" s="13"/>
      <c r="AJ263" s="13"/>
      <c r="AK263" s="13"/>
    </row>
    <row r="264" spans="1:37" ht="13.5" customHeight="1" x14ac:dyDescent="0.2">
      <c r="A264" s="13"/>
      <c r="B264" s="13"/>
      <c r="C264" s="13"/>
      <c r="D264" s="13"/>
      <c r="E264" s="13"/>
      <c r="F264" s="13"/>
      <c r="G264" s="13"/>
      <c r="H264" s="13"/>
      <c r="I264" s="13"/>
      <c r="J264" s="13"/>
      <c r="K264" s="13"/>
      <c r="L264" s="13"/>
      <c r="M264" s="13"/>
      <c r="N264" s="13"/>
      <c r="O264" s="13"/>
      <c r="P264" s="13"/>
      <c r="Q264" s="13"/>
      <c r="R264" s="13"/>
      <c r="S264" s="13"/>
      <c r="T264" s="13"/>
      <c r="U264" s="13"/>
      <c r="V264" s="13"/>
      <c r="W264" s="13"/>
      <c r="X264" s="13"/>
      <c r="Y264" s="13"/>
      <c r="Z264" s="13"/>
      <c r="AA264" s="13"/>
      <c r="AB264" s="13"/>
      <c r="AC264" s="13"/>
      <c r="AD264" s="13"/>
      <c r="AE264" s="13"/>
      <c r="AF264" s="13"/>
      <c r="AG264" s="13"/>
      <c r="AH264" s="13"/>
      <c r="AI264" s="13"/>
      <c r="AJ264" s="13"/>
      <c r="AK264" s="13"/>
    </row>
    <row r="265" spans="1:37" ht="13.5" customHeight="1" x14ac:dyDescent="0.2">
      <c r="A265" s="13"/>
      <c r="B265" s="13"/>
      <c r="C265" s="13"/>
      <c r="D265" s="13"/>
      <c r="E265" s="13"/>
      <c r="F265" s="13"/>
      <c r="G265" s="13"/>
      <c r="H265" s="13"/>
      <c r="I265" s="13"/>
      <c r="J265" s="13"/>
      <c r="K265" s="13"/>
      <c r="L265" s="13"/>
      <c r="M265" s="13"/>
      <c r="N265" s="13"/>
      <c r="O265" s="13"/>
      <c r="P265" s="13"/>
      <c r="Q265" s="13"/>
      <c r="R265" s="13"/>
      <c r="S265" s="13"/>
      <c r="T265" s="13"/>
      <c r="U265" s="13"/>
      <c r="V265" s="13"/>
      <c r="W265" s="13"/>
      <c r="X265" s="13"/>
      <c r="Y265" s="13"/>
      <c r="Z265" s="13"/>
      <c r="AA265" s="13"/>
      <c r="AB265" s="13"/>
      <c r="AC265" s="13"/>
      <c r="AD265" s="13"/>
      <c r="AE265" s="13"/>
      <c r="AF265" s="13"/>
      <c r="AG265" s="13"/>
      <c r="AH265" s="13"/>
      <c r="AI265" s="13"/>
      <c r="AJ265" s="13"/>
      <c r="AK265" s="13"/>
    </row>
    <row r="266" spans="1:37" ht="13.5" customHeight="1" x14ac:dyDescent="0.2">
      <c r="A266" s="13"/>
      <c r="B266" s="13"/>
      <c r="C266" s="13"/>
      <c r="D266" s="13"/>
      <c r="E266" s="13"/>
      <c r="F266" s="13"/>
      <c r="G266" s="13"/>
      <c r="H266" s="13"/>
      <c r="I266" s="13"/>
      <c r="J266" s="13"/>
      <c r="K266" s="13"/>
      <c r="L266" s="13"/>
      <c r="M266" s="13"/>
      <c r="N266" s="13"/>
      <c r="O266" s="13"/>
      <c r="P266" s="13"/>
      <c r="Q266" s="13"/>
      <c r="R266" s="13"/>
      <c r="S266" s="13"/>
      <c r="T266" s="13"/>
      <c r="U266" s="13"/>
      <c r="V266" s="13"/>
      <c r="W266" s="13"/>
      <c r="X266" s="13"/>
      <c r="Y266" s="13"/>
      <c r="Z266" s="13"/>
      <c r="AA266" s="13"/>
      <c r="AB266" s="13"/>
      <c r="AC266" s="13"/>
      <c r="AD266" s="13"/>
      <c r="AE266" s="13"/>
      <c r="AF266" s="13"/>
      <c r="AG266" s="13"/>
      <c r="AH266" s="13"/>
      <c r="AI266" s="13"/>
      <c r="AJ266" s="13"/>
      <c r="AK266" s="13"/>
    </row>
    <row r="267" spans="1:37" ht="13.5" customHeight="1" x14ac:dyDescent="0.2">
      <c r="A267" s="13"/>
      <c r="B267" s="13"/>
      <c r="C267" s="13"/>
      <c r="D267" s="13"/>
      <c r="E267" s="13"/>
      <c r="F267" s="13"/>
      <c r="G267" s="13"/>
      <c r="H267" s="13"/>
      <c r="I267" s="13"/>
      <c r="J267" s="13"/>
      <c r="K267" s="13"/>
      <c r="L267" s="13"/>
      <c r="M267" s="13"/>
      <c r="N267" s="13"/>
      <c r="O267" s="13"/>
      <c r="P267" s="13"/>
      <c r="Q267" s="13"/>
      <c r="R267" s="13"/>
      <c r="S267" s="13"/>
      <c r="T267" s="13"/>
      <c r="U267" s="13"/>
      <c r="V267" s="13"/>
      <c r="W267" s="13"/>
      <c r="X267" s="13"/>
      <c r="Y267" s="13"/>
      <c r="Z267" s="13"/>
      <c r="AA267" s="13"/>
      <c r="AB267" s="13"/>
      <c r="AC267" s="13"/>
      <c r="AD267" s="13"/>
      <c r="AE267" s="13"/>
      <c r="AF267" s="13"/>
      <c r="AG267" s="13"/>
      <c r="AH267" s="13"/>
      <c r="AI267" s="13"/>
      <c r="AJ267" s="13"/>
      <c r="AK267" s="13"/>
    </row>
    <row r="268" spans="1:37" ht="13.5" customHeight="1" x14ac:dyDescent="0.2">
      <c r="A268" s="13"/>
      <c r="B268" s="13"/>
      <c r="C268" s="13"/>
      <c r="D268" s="13"/>
      <c r="E268" s="13"/>
      <c r="F268" s="13"/>
      <c r="G268" s="13"/>
      <c r="H268" s="13"/>
      <c r="I268" s="13"/>
      <c r="J268" s="13"/>
      <c r="K268" s="13"/>
      <c r="L268" s="13"/>
      <c r="M268" s="13"/>
      <c r="N268" s="13"/>
      <c r="O268" s="13"/>
      <c r="P268" s="13"/>
      <c r="Q268" s="13"/>
      <c r="R268" s="13"/>
      <c r="S268" s="13"/>
      <c r="T268" s="13"/>
      <c r="U268" s="13"/>
      <c r="V268" s="13"/>
      <c r="W268" s="13"/>
      <c r="X268" s="13"/>
      <c r="Y268" s="13"/>
      <c r="Z268" s="13"/>
      <c r="AA268" s="13"/>
      <c r="AB268" s="13"/>
      <c r="AC268" s="13"/>
      <c r="AD268" s="13"/>
      <c r="AE268" s="13"/>
      <c r="AF268" s="13"/>
      <c r="AG268" s="13"/>
      <c r="AH268" s="13"/>
      <c r="AI268" s="13"/>
      <c r="AJ268" s="13"/>
      <c r="AK268" s="13"/>
    </row>
    <row r="269" spans="1:37" ht="13.5" customHeight="1" x14ac:dyDescent="0.2">
      <c r="A269" s="13"/>
      <c r="B269" s="13"/>
      <c r="C269" s="13"/>
      <c r="D269" s="13"/>
      <c r="E269" s="13"/>
      <c r="F269" s="13"/>
      <c r="G269" s="13"/>
      <c r="H269" s="13"/>
      <c r="I269" s="13"/>
      <c r="J269" s="13"/>
      <c r="K269" s="13"/>
      <c r="L269" s="13"/>
      <c r="M269" s="13"/>
      <c r="N269" s="13"/>
      <c r="O269" s="13"/>
      <c r="P269" s="13"/>
      <c r="Q269" s="13"/>
      <c r="R269" s="13"/>
      <c r="S269" s="13"/>
      <c r="T269" s="13"/>
      <c r="U269" s="13"/>
      <c r="V269" s="13"/>
      <c r="W269" s="13"/>
      <c r="X269" s="13"/>
      <c r="Y269" s="13"/>
      <c r="Z269" s="13"/>
      <c r="AA269" s="13"/>
      <c r="AB269" s="13"/>
      <c r="AC269" s="13"/>
      <c r="AD269" s="13"/>
      <c r="AE269" s="13"/>
      <c r="AF269" s="13"/>
      <c r="AG269" s="13"/>
      <c r="AH269" s="13"/>
      <c r="AI269" s="13"/>
      <c r="AJ269" s="13"/>
      <c r="AK269" s="13"/>
    </row>
    <row r="270" spans="1:37" ht="13.5" customHeight="1" x14ac:dyDescent="0.2">
      <c r="A270" s="13"/>
      <c r="B270" s="13"/>
      <c r="C270" s="13"/>
      <c r="D270" s="13"/>
      <c r="E270" s="13"/>
      <c r="F270" s="13"/>
      <c r="G270" s="13"/>
      <c r="H270" s="13"/>
      <c r="I270" s="13"/>
      <c r="J270" s="13"/>
      <c r="K270" s="13"/>
      <c r="L270" s="13"/>
      <c r="M270" s="13"/>
      <c r="N270" s="13"/>
      <c r="O270" s="13"/>
      <c r="P270" s="13"/>
      <c r="Q270" s="13"/>
      <c r="R270" s="13"/>
      <c r="S270" s="13"/>
      <c r="T270" s="13"/>
      <c r="U270" s="13"/>
      <c r="V270" s="13"/>
      <c r="W270" s="13"/>
      <c r="X270" s="13"/>
      <c r="Y270" s="13"/>
      <c r="Z270" s="13"/>
      <c r="AA270" s="13"/>
      <c r="AB270" s="13"/>
      <c r="AC270" s="13"/>
      <c r="AD270" s="13"/>
      <c r="AE270" s="13"/>
      <c r="AF270" s="13"/>
      <c r="AG270" s="13"/>
      <c r="AH270" s="13"/>
      <c r="AI270" s="13"/>
      <c r="AJ270" s="13"/>
      <c r="AK270" s="13"/>
    </row>
    <row r="271" spans="1:37" ht="13.5" customHeight="1" x14ac:dyDescent="0.2">
      <c r="A271" s="13"/>
      <c r="B271" s="13"/>
      <c r="C271" s="13"/>
      <c r="D271" s="13"/>
      <c r="E271" s="13"/>
      <c r="F271" s="13"/>
      <c r="G271" s="13"/>
      <c r="H271" s="13"/>
      <c r="I271" s="13"/>
      <c r="J271" s="13"/>
      <c r="K271" s="13"/>
      <c r="L271" s="13"/>
      <c r="M271" s="13"/>
      <c r="N271" s="13"/>
      <c r="O271" s="13"/>
      <c r="P271" s="13"/>
      <c r="Q271" s="13"/>
      <c r="R271" s="13"/>
      <c r="S271" s="13"/>
      <c r="T271" s="13"/>
      <c r="U271" s="13"/>
      <c r="V271" s="13"/>
      <c r="W271" s="13"/>
      <c r="X271" s="13"/>
      <c r="Y271" s="13"/>
      <c r="Z271" s="13"/>
      <c r="AA271" s="13"/>
      <c r="AB271" s="13"/>
      <c r="AC271" s="13"/>
      <c r="AD271" s="13"/>
      <c r="AE271" s="13"/>
      <c r="AF271" s="13"/>
      <c r="AG271" s="13"/>
      <c r="AH271" s="13"/>
      <c r="AI271" s="13"/>
      <c r="AJ271" s="13"/>
      <c r="AK271" s="13"/>
    </row>
    <row r="272" spans="1:37" ht="13.5" customHeight="1" x14ac:dyDescent="0.2">
      <c r="A272" s="13"/>
      <c r="B272" s="13"/>
      <c r="C272" s="13"/>
      <c r="D272" s="13"/>
      <c r="E272" s="13"/>
      <c r="F272" s="13"/>
      <c r="G272" s="13"/>
      <c r="H272" s="13"/>
      <c r="I272" s="13"/>
      <c r="J272" s="13"/>
      <c r="K272" s="13"/>
      <c r="L272" s="13"/>
      <c r="M272" s="13"/>
      <c r="N272" s="13"/>
      <c r="O272" s="13"/>
      <c r="P272" s="13"/>
      <c r="Q272" s="13"/>
      <c r="R272" s="13"/>
      <c r="S272" s="13"/>
      <c r="T272" s="13"/>
      <c r="U272" s="13"/>
      <c r="V272" s="13"/>
      <c r="W272" s="13"/>
      <c r="X272" s="13"/>
      <c r="Y272" s="13"/>
      <c r="Z272" s="13"/>
      <c r="AA272" s="13"/>
      <c r="AB272" s="13"/>
      <c r="AC272" s="13"/>
      <c r="AD272" s="13"/>
      <c r="AE272" s="13"/>
      <c r="AF272" s="13"/>
      <c r="AG272" s="13"/>
      <c r="AH272" s="13"/>
      <c r="AI272" s="13"/>
      <c r="AJ272" s="13"/>
      <c r="AK272" s="13"/>
    </row>
    <row r="273" spans="1:37" ht="13.5" customHeight="1" x14ac:dyDescent="0.2">
      <c r="A273" s="13"/>
      <c r="B273" s="13"/>
      <c r="C273" s="13"/>
      <c r="D273" s="13"/>
      <c r="E273" s="13"/>
      <c r="F273" s="13"/>
      <c r="G273" s="13"/>
      <c r="H273" s="13"/>
      <c r="I273" s="13"/>
      <c r="J273" s="13"/>
      <c r="K273" s="13"/>
      <c r="L273" s="13"/>
      <c r="M273" s="13"/>
      <c r="N273" s="13"/>
      <c r="O273" s="13"/>
      <c r="P273" s="13"/>
      <c r="Q273" s="13"/>
      <c r="R273" s="13"/>
      <c r="S273" s="13"/>
      <c r="T273" s="13"/>
      <c r="U273" s="13"/>
      <c r="V273" s="13"/>
      <c r="W273" s="13"/>
      <c r="X273" s="13"/>
      <c r="Y273" s="13"/>
      <c r="Z273" s="13"/>
      <c r="AA273" s="13"/>
      <c r="AB273" s="13"/>
      <c r="AC273" s="13"/>
      <c r="AD273" s="13"/>
      <c r="AE273" s="13"/>
      <c r="AF273" s="13"/>
      <c r="AG273" s="13"/>
      <c r="AH273" s="13"/>
      <c r="AI273" s="13"/>
      <c r="AJ273" s="13"/>
      <c r="AK273" s="13"/>
    </row>
    <row r="274" spans="1:37" ht="13.5" customHeight="1" x14ac:dyDescent="0.2">
      <c r="A274" s="13"/>
      <c r="B274" s="13"/>
      <c r="C274" s="13"/>
      <c r="D274" s="13"/>
      <c r="E274" s="13"/>
      <c r="F274" s="13"/>
      <c r="G274" s="13"/>
      <c r="H274" s="13"/>
      <c r="I274" s="13"/>
      <c r="J274" s="13"/>
      <c r="K274" s="13"/>
      <c r="L274" s="13"/>
      <c r="M274" s="13"/>
      <c r="N274" s="13"/>
      <c r="O274" s="13"/>
      <c r="P274" s="13"/>
      <c r="Q274" s="13"/>
      <c r="R274" s="13"/>
      <c r="S274" s="13"/>
      <c r="T274" s="13"/>
      <c r="U274" s="13"/>
      <c r="V274" s="13"/>
      <c r="W274" s="13"/>
      <c r="X274" s="13"/>
      <c r="Y274" s="13"/>
      <c r="Z274" s="13"/>
      <c r="AA274" s="13"/>
      <c r="AB274" s="13"/>
      <c r="AC274" s="13"/>
      <c r="AD274" s="13"/>
      <c r="AE274" s="13"/>
      <c r="AF274" s="13"/>
      <c r="AG274" s="13"/>
      <c r="AH274" s="13"/>
      <c r="AI274" s="13"/>
      <c r="AJ274" s="13"/>
      <c r="AK274" s="13"/>
    </row>
    <row r="275" spans="1:37" ht="13.5" customHeight="1" x14ac:dyDescent="0.2">
      <c r="A275" s="13"/>
      <c r="B275" s="13"/>
      <c r="C275" s="13"/>
      <c r="D275" s="13"/>
      <c r="E275" s="13"/>
      <c r="F275" s="13"/>
      <c r="G275" s="13"/>
      <c r="H275" s="13"/>
      <c r="I275" s="13"/>
      <c r="J275" s="13"/>
      <c r="K275" s="13"/>
      <c r="L275" s="13"/>
      <c r="M275" s="13"/>
      <c r="N275" s="13"/>
      <c r="O275" s="13"/>
      <c r="P275" s="13"/>
      <c r="Q275" s="13"/>
      <c r="R275" s="13"/>
      <c r="S275" s="13"/>
      <c r="T275" s="13"/>
      <c r="U275" s="13"/>
      <c r="V275" s="13"/>
      <c r="W275" s="13"/>
      <c r="X275" s="13"/>
      <c r="Y275" s="13"/>
      <c r="Z275" s="13"/>
      <c r="AA275" s="13"/>
      <c r="AB275" s="13"/>
      <c r="AC275" s="13"/>
      <c r="AD275" s="13"/>
      <c r="AE275" s="13"/>
      <c r="AF275" s="13"/>
      <c r="AG275" s="13"/>
      <c r="AH275" s="13"/>
      <c r="AI275" s="13"/>
      <c r="AJ275" s="13"/>
      <c r="AK275" s="13"/>
    </row>
    <row r="276" spans="1:37" ht="13.5" customHeight="1" x14ac:dyDescent="0.2">
      <c r="A276" s="13"/>
      <c r="B276" s="13"/>
      <c r="C276" s="13"/>
      <c r="D276" s="13"/>
      <c r="E276" s="13"/>
      <c r="F276" s="13"/>
      <c r="G276" s="13"/>
      <c r="H276" s="13"/>
      <c r="I276" s="13"/>
      <c r="J276" s="13"/>
      <c r="K276" s="13"/>
      <c r="L276" s="13"/>
      <c r="M276" s="13"/>
      <c r="N276" s="13"/>
      <c r="O276" s="13"/>
      <c r="P276" s="13"/>
      <c r="Q276" s="13"/>
      <c r="R276" s="13"/>
      <c r="S276" s="13"/>
      <c r="T276" s="13"/>
      <c r="U276" s="13"/>
      <c r="V276" s="13"/>
      <c r="W276" s="13"/>
      <c r="X276" s="13"/>
      <c r="Y276" s="13"/>
      <c r="Z276" s="13"/>
      <c r="AA276" s="13"/>
      <c r="AB276" s="13"/>
      <c r="AC276" s="13"/>
      <c r="AD276" s="13"/>
      <c r="AE276" s="13"/>
      <c r="AF276" s="13"/>
      <c r="AG276" s="13"/>
      <c r="AH276" s="13"/>
      <c r="AI276" s="13"/>
      <c r="AJ276" s="13"/>
      <c r="AK276" s="13"/>
    </row>
    <row r="277" spans="1:37" ht="13.5" customHeight="1" x14ac:dyDescent="0.2">
      <c r="A277" s="13"/>
      <c r="B277" s="13"/>
      <c r="C277" s="13"/>
      <c r="D277" s="13"/>
      <c r="E277" s="13"/>
      <c r="F277" s="13"/>
      <c r="G277" s="13"/>
      <c r="H277" s="13"/>
      <c r="I277" s="13"/>
      <c r="J277" s="13"/>
      <c r="K277" s="13"/>
      <c r="L277" s="13"/>
      <c r="M277" s="13"/>
      <c r="N277" s="13"/>
      <c r="O277" s="13"/>
      <c r="P277" s="13"/>
      <c r="Q277" s="13"/>
      <c r="R277" s="13"/>
      <c r="S277" s="13"/>
      <c r="T277" s="13"/>
      <c r="U277" s="13"/>
      <c r="V277" s="13"/>
      <c r="W277" s="13"/>
      <c r="X277" s="13"/>
      <c r="Y277" s="13"/>
      <c r="Z277" s="13"/>
      <c r="AA277" s="13"/>
      <c r="AB277" s="13"/>
      <c r="AC277" s="13"/>
      <c r="AD277" s="13"/>
      <c r="AE277" s="13"/>
      <c r="AF277" s="13"/>
      <c r="AG277" s="13"/>
      <c r="AH277" s="13"/>
      <c r="AI277" s="13"/>
      <c r="AJ277" s="13"/>
      <c r="AK277" s="13"/>
    </row>
    <row r="278" spans="1:37" ht="13.5" customHeight="1" x14ac:dyDescent="0.2">
      <c r="A278" s="13"/>
      <c r="B278" s="13"/>
      <c r="C278" s="13"/>
      <c r="D278" s="13"/>
      <c r="E278" s="13"/>
      <c r="F278" s="13"/>
      <c r="G278" s="13"/>
      <c r="H278" s="13"/>
      <c r="I278" s="13"/>
      <c r="J278" s="13"/>
      <c r="K278" s="13"/>
      <c r="L278" s="13"/>
      <c r="M278" s="13"/>
      <c r="N278" s="13"/>
      <c r="O278" s="13"/>
      <c r="P278" s="13"/>
      <c r="Q278" s="13"/>
      <c r="R278" s="13"/>
      <c r="S278" s="13"/>
      <c r="T278" s="13"/>
      <c r="U278" s="13"/>
      <c r="V278" s="13"/>
      <c r="W278" s="13"/>
      <c r="X278" s="13"/>
      <c r="Y278" s="13"/>
      <c r="Z278" s="13"/>
      <c r="AA278" s="13"/>
      <c r="AB278" s="13"/>
      <c r="AC278" s="13"/>
      <c r="AD278" s="13"/>
      <c r="AE278" s="13"/>
      <c r="AF278" s="13"/>
      <c r="AG278" s="13"/>
      <c r="AH278" s="13"/>
      <c r="AI278" s="13"/>
      <c r="AJ278" s="13"/>
      <c r="AK278" s="13"/>
    </row>
    <row r="279" spans="1:37" ht="13.5" customHeight="1" x14ac:dyDescent="0.2">
      <c r="A279" s="13"/>
      <c r="B279" s="13"/>
      <c r="C279" s="13"/>
      <c r="D279" s="13"/>
      <c r="E279" s="13"/>
      <c r="F279" s="13"/>
      <c r="G279" s="13"/>
      <c r="H279" s="13"/>
      <c r="I279" s="13"/>
      <c r="J279" s="13"/>
      <c r="K279" s="13"/>
      <c r="L279" s="13"/>
      <c r="M279" s="13"/>
      <c r="N279" s="13"/>
      <c r="O279" s="13"/>
      <c r="P279" s="13"/>
      <c r="Q279" s="13"/>
      <c r="R279" s="13"/>
      <c r="S279" s="13"/>
      <c r="T279" s="13"/>
      <c r="U279" s="13"/>
      <c r="V279" s="13"/>
      <c r="W279" s="13"/>
      <c r="X279" s="13"/>
      <c r="Y279" s="13"/>
      <c r="Z279" s="13"/>
      <c r="AA279" s="13"/>
      <c r="AB279" s="13"/>
      <c r="AC279" s="13"/>
      <c r="AD279" s="13"/>
      <c r="AE279" s="13"/>
      <c r="AF279" s="13"/>
      <c r="AG279" s="13"/>
      <c r="AH279" s="13"/>
      <c r="AI279" s="13"/>
      <c r="AJ279" s="13"/>
      <c r="AK279" s="13"/>
    </row>
    <row r="280" spans="1:37" ht="13.5" customHeight="1" x14ac:dyDescent="0.2">
      <c r="A280" s="13"/>
      <c r="B280" s="13"/>
      <c r="C280" s="13"/>
      <c r="D280" s="13"/>
      <c r="E280" s="13"/>
      <c r="F280" s="13"/>
      <c r="G280" s="13"/>
      <c r="H280" s="13"/>
      <c r="I280" s="13"/>
      <c r="J280" s="13"/>
      <c r="K280" s="13"/>
      <c r="L280" s="13"/>
      <c r="M280" s="13"/>
      <c r="N280" s="13"/>
      <c r="O280" s="13"/>
      <c r="P280" s="13"/>
      <c r="Q280" s="13"/>
      <c r="R280" s="13"/>
      <c r="S280" s="13"/>
      <c r="T280" s="13"/>
      <c r="U280" s="13"/>
      <c r="V280" s="13"/>
      <c r="W280" s="13"/>
      <c r="X280" s="13"/>
      <c r="Y280" s="13"/>
      <c r="Z280" s="13"/>
      <c r="AA280" s="13"/>
      <c r="AB280" s="13"/>
      <c r="AC280" s="13"/>
      <c r="AD280" s="13"/>
      <c r="AE280" s="13"/>
      <c r="AF280" s="13"/>
      <c r="AG280" s="13"/>
      <c r="AH280" s="13"/>
      <c r="AI280" s="13"/>
      <c r="AJ280" s="13"/>
      <c r="AK280" s="13"/>
    </row>
    <row r="281" spans="1:37" ht="13.5" customHeight="1" x14ac:dyDescent="0.2">
      <c r="A281" s="13"/>
      <c r="B281" s="13"/>
      <c r="C281" s="13"/>
      <c r="D281" s="13"/>
      <c r="E281" s="13"/>
      <c r="F281" s="13"/>
      <c r="G281" s="13"/>
      <c r="H281" s="13"/>
      <c r="I281" s="13"/>
      <c r="J281" s="13"/>
      <c r="K281" s="13"/>
      <c r="L281" s="13"/>
      <c r="M281" s="13"/>
      <c r="N281" s="13"/>
      <c r="O281" s="13"/>
      <c r="P281" s="13"/>
      <c r="Q281" s="13"/>
      <c r="R281" s="13"/>
      <c r="S281" s="13"/>
      <c r="T281" s="13"/>
      <c r="U281" s="13"/>
      <c r="V281" s="13"/>
      <c r="W281" s="13"/>
      <c r="X281" s="13"/>
      <c r="Y281" s="13"/>
      <c r="Z281" s="13"/>
      <c r="AA281" s="13"/>
      <c r="AB281" s="13"/>
      <c r="AC281" s="13"/>
      <c r="AD281" s="13"/>
      <c r="AE281" s="13"/>
      <c r="AF281" s="13"/>
      <c r="AG281" s="13"/>
      <c r="AH281" s="13"/>
      <c r="AI281" s="13"/>
      <c r="AJ281" s="13"/>
      <c r="AK281" s="13"/>
    </row>
    <row r="282" spans="1:37" ht="13.5" customHeight="1" x14ac:dyDescent="0.2">
      <c r="A282" s="13"/>
      <c r="B282" s="13"/>
      <c r="C282" s="13"/>
      <c r="D282" s="13"/>
      <c r="E282" s="13"/>
      <c r="F282" s="13"/>
      <c r="G282" s="13"/>
      <c r="H282" s="13"/>
      <c r="I282" s="13"/>
      <c r="J282" s="13"/>
      <c r="K282" s="13"/>
      <c r="L282" s="13"/>
      <c r="M282" s="13"/>
      <c r="N282" s="13"/>
      <c r="O282" s="13"/>
      <c r="P282" s="13"/>
      <c r="Q282" s="13"/>
      <c r="R282" s="13"/>
      <c r="S282" s="13"/>
      <c r="T282" s="13"/>
      <c r="U282" s="13"/>
      <c r="V282" s="13"/>
      <c r="W282" s="13"/>
      <c r="X282" s="13"/>
      <c r="Y282" s="13"/>
      <c r="Z282" s="13"/>
      <c r="AA282" s="13"/>
      <c r="AB282" s="13"/>
      <c r="AC282" s="13"/>
      <c r="AD282" s="13"/>
      <c r="AE282" s="13"/>
      <c r="AF282" s="13"/>
      <c r="AG282" s="13"/>
      <c r="AH282" s="13"/>
      <c r="AI282" s="13"/>
      <c r="AJ282" s="13"/>
      <c r="AK282" s="13"/>
    </row>
    <row r="283" spans="1:37" ht="13.5" customHeight="1" x14ac:dyDescent="0.2">
      <c r="A283" s="13"/>
      <c r="B283" s="13"/>
      <c r="C283" s="13"/>
      <c r="D283" s="13"/>
      <c r="E283" s="13"/>
      <c r="F283" s="13"/>
      <c r="G283" s="13"/>
      <c r="H283" s="13"/>
      <c r="I283" s="13"/>
      <c r="J283" s="13"/>
      <c r="K283" s="13"/>
      <c r="L283" s="13"/>
      <c r="M283" s="13"/>
      <c r="N283" s="13"/>
      <c r="O283" s="13"/>
      <c r="P283" s="13"/>
      <c r="Q283" s="13"/>
      <c r="R283" s="13"/>
      <c r="S283" s="13"/>
      <c r="T283" s="13"/>
      <c r="U283" s="13"/>
      <c r="V283" s="13"/>
      <c r="W283" s="13"/>
      <c r="X283" s="13"/>
      <c r="Y283" s="13"/>
      <c r="Z283" s="13"/>
      <c r="AA283" s="13"/>
      <c r="AB283" s="13"/>
      <c r="AC283" s="13"/>
      <c r="AD283" s="13"/>
      <c r="AE283" s="13"/>
      <c r="AF283" s="13"/>
      <c r="AG283" s="13"/>
      <c r="AH283" s="13"/>
      <c r="AI283" s="13"/>
      <c r="AJ283" s="13"/>
      <c r="AK283" s="13"/>
    </row>
    <row r="284" spans="1:37" ht="13.5" customHeight="1" x14ac:dyDescent="0.2">
      <c r="A284" s="13"/>
      <c r="B284" s="13"/>
      <c r="C284" s="13"/>
      <c r="D284" s="13"/>
      <c r="E284" s="13"/>
      <c r="F284" s="13"/>
      <c r="G284" s="13"/>
      <c r="H284" s="13"/>
      <c r="I284" s="13"/>
      <c r="J284" s="13"/>
      <c r="K284" s="13"/>
      <c r="L284" s="13"/>
      <c r="M284" s="13"/>
      <c r="N284" s="13"/>
      <c r="O284" s="13"/>
      <c r="P284" s="13"/>
      <c r="Q284" s="13"/>
      <c r="R284" s="13"/>
      <c r="S284" s="13"/>
      <c r="T284" s="13"/>
      <c r="U284" s="13"/>
      <c r="V284" s="13"/>
      <c r="W284" s="13"/>
      <c r="X284" s="13"/>
      <c r="Y284" s="13"/>
      <c r="Z284" s="13"/>
      <c r="AA284" s="13"/>
      <c r="AB284" s="13"/>
      <c r="AC284" s="13"/>
      <c r="AD284" s="13"/>
      <c r="AE284" s="13"/>
      <c r="AF284" s="13"/>
      <c r="AG284" s="13"/>
      <c r="AH284" s="13"/>
      <c r="AI284" s="13"/>
      <c r="AJ284" s="13"/>
      <c r="AK284" s="13"/>
    </row>
    <row r="285" spans="1:37" ht="13.5" customHeight="1" x14ac:dyDescent="0.2">
      <c r="A285" s="13"/>
      <c r="B285" s="13"/>
      <c r="C285" s="13"/>
      <c r="D285" s="13"/>
      <c r="E285" s="13"/>
      <c r="F285" s="13"/>
      <c r="G285" s="13"/>
      <c r="H285" s="13"/>
      <c r="I285" s="13"/>
      <c r="J285" s="13"/>
      <c r="K285" s="13"/>
      <c r="L285" s="13"/>
      <c r="M285" s="13"/>
      <c r="N285" s="13"/>
      <c r="O285" s="13"/>
      <c r="P285" s="13"/>
      <c r="Q285" s="13"/>
      <c r="R285" s="13"/>
      <c r="S285" s="13"/>
      <c r="T285" s="13"/>
      <c r="U285" s="13"/>
      <c r="V285" s="13"/>
      <c r="W285" s="13"/>
      <c r="X285" s="13"/>
      <c r="Y285" s="13"/>
      <c r="Z285" s="13"/>
      <c r="AA285" s="13"/>
      <c r="AB285" s="13"/>
      <c r="AC285" s="13"/>
      <c r="AD285" s="13"/>
      <c r="AE285" s="13"/>
      <c r="AF285" s="13"/>
      <c r="AG285" s="13"/>
      <c r="AH285" s="13"/>
      <c r="AI285" s="13"/>
      <c r="AJ285" s="13"/>
      <c r="AK285" s="13"/>
    </row>
    <row r="286" spans="1:37" ht="13.5" customHeight="1" x14ac:dyDescent="0.2">
      <c r="A286" s="13"/>
      <c r="B286" s="13"/>
      <c r="C286" s="13"/>
      <c r="D286" s="13"/>
      <c r="E286" s="13"/>
      <c r="F286" s="13"/>
      <c r="G286" s="13"/>
      <c r="H286" s="13"/>
      <c r="I286" s="13"/>
      <c r="J286" s="13"/>
      <c r="K286" s="13"/>
      <c r="L286" s="13"/>
      <c r="M286" s="13"/>
      <c r="N286" s="13"/>
      <c r="O286" s="13"/>
      <c r="P286" s="13"/>
      <c r="Q286" s="13"/>
      <c r="R286" s="13"/>
      <c r="S286" s="13"/>
      <c r="T286" s="13"/>
      <c r="U286" s="13"/>
      <c r="V286" s="13"/>
      <c r="W286" s="13"/>
      <c r="X286" s="13"/>
      <c r="Y286" s="13"/>
      <c r="Z286" s="13"/>
      <c r="AA286" s="13"/>
      <c r="AB286" s="13"/>
      <c r="AC286" s="13"/>
      <c r="AD286" s="13"/>
      <c r="AE286" s="13"/>
      <c r="AF286" s="13"/>
      <c r="AG286" s="13"/>
      <c r="AH286" s="13"/>
      <c r="AI286" s="13"/>
      <c r="AJ286" s="13"/>
      <c r="AK286" s="13"/>
    </row>
    <row r="287" spans="1:37" ht="13.5" customHeight="1" x14ac:dyDescent="0.2">
      <c r="A287" s="13"/>
      <c r="B287" s="13"/>
      <c r="C287" s="13"/>
      <c r="D287" s="13"/>
      <c r="E287" s="13"/>
      <c r="F287" s="13"/>
      <c r="G287" s="13"/>
      <c r="H287" s="13"/>
      <c r="I287" s="13"/>
      <c r="J287" s="13"/>
      <c r="K287" s="13"/>
      <c r="L287" s="13"/>
      <c r="M287" s="13"/>
      <c r="N287" s="13"/>
      <c r="O287" s="13"/>
      <c r="P287" s="13"/>
      <c r="Q287" s="13"/>
      <c r="R287" s="13"/>
      <c r="S287" s="13"/>
      <c r="T287" s="13"/>
      <c r="U287" s="13"/>
      <c r="V287" s="13"/>
      <c r="W287" s="13"/>
      <c r="X287" s="13"/>
      <c r="Y287" s="13"/>
      <c r="Z287" s="13"/>
      <c r="AA287" s="13"/>
      <c r="AB287" s="13"/>
      <c r="AC287" s="13"/>
      <c r="AD287" s="13"/>
      <c r="AE287" s="13"/>
      <c r="AF287" s="13"/>
      <c r="AG287" s="13"/>
      <c r="AH287" s="13"/>
      <c r="AI287" s="13"/>
      <c r="AJ287" s="13"/>
      <c r="AK287" s="13"/>
    </row>
    <row r="288" spans="1:37" ht="13.5" customHeight="1" x14ac:dyDescent="0.2">
      <c r="A288" s="13"/>
      <c r="B288" s="13"/>
      <c r="C288" s="13"/>
      <c r="D288" s="13"/>
      <c r="E288" s="13"/>
      <c r="F288" s="13"/>
      <c r="G288" s="13"/>
      <c r="H288" s="13"/>
      <c r="I288" s="13"/>
      <c r="J288" s="13"/>
      <c r="K288" s="13"/>
      <c r="L288" s="13"/>
      <c r="M288" s="13"/>
      <c r="N288" s="13"/>
      <c r="O288" s="13"/>
      <c r="P288" s="13"/>
      <c r="Q288" s="13"/>
      <c r="R288" s="13"/>
      <c r="S288" s="13"/>
      <c r="T288" s="13"/>
      <c r="U288" s="13"/>
      <c r="V288" s="13"/>
      <c r="W288" s="13"/>
      <c r="X288" s="13"/>
      <c r="Y288" s="13"/>
      <c r="Z288" s="13"/>
      <c r="AA288" s="13"/>
      <c r="AB288" s="13"/>
      <c r="AC288" s="13"/>
      <c r="AD288" s="13"/>
      <c r="AE288" s="13"/>
      <c r="AF288" s="13"/>
      <c r="AG288" s="13"/>
      <c r="AH288" s="13"/>
      <c r="AI288" s="13"/>
      <c r="AJ288" s="13"/>
      <c r="AK288" s="13"/>
    </row>
    <row r="289" spans="1:37" ht="13.5" customHeight="1" x14ac:dyDescent="0.2">
      <c r="A289" s="13"/>
      <c r="B289" s="13"/>
      <c r="C289" s="13"/>
      <c r="D289" s="13"/>
      <c r="E289" s="13"/>
      <c r="F289" s="13"/>
      <c r="G289" s="13"/>
      <c r="H289" s="13"/>
      <c r="I289" s="13"/>
      <c r="J289" s="13"/>
      <c r="K289" s="13"/>
      <c r="L289" s="13"/>
      <c r="M289" s="13"/>
      <c r="N289" s="13"/>
      <c r="O289" s="13"/>
      <c r="P289" s="13"/>
      <c r="Q289" s="13"/>
      <c r="R289" s="13"/>
      <c r="S289" s="13"/>
      <c r="T289" s="13"/>
      <c r="U289" s="13"/>
      <c r="V289" s="13"/>
      <c r="W289" s="13"/>
      <c r="X289" s="13"/>
      <c r="Y289" s="13"/>
      <c r="Z289" s="13"/>
      <c r="AA289" s="13"/>
      <c r="AB289" s="13"/>
      <c r="AC289" s="13"/>
      <c r="AD289" s="13"/>
      <c r="AE289" s="13"/>
      <c r="AF289" s="13"/>
      <c r="AG289" s="13"/>
      <c r="AH289" s="13"/>
      <c r="AI289" s="13"/>
      <c r="AJ289" s="13"/>
      <c r="AK289" s="13"/>
    </row>
    <row r="290" spans="1:37" ht="13.5" customHeight="1" x14ac:dyDescent="0.2">
      <c r="A290" s="13"/>
      <c r="B290" s="13"/>
      <c r="C290" s="13"/>
      <c r="D290" s="13"/>
      <c r="E290" s="13"/>
      <c r="F290" s="13"/>
      <c r="G290" s="13"/>
      <c r="H290" s="13"/>
      <c r="I290" s="13"/>
      <c r="J290" s="13"/>
      <c r="K290" s="13"/>
      <c r="L290" s="13"/>
      <c r="M290" s="13"/>
      <c r="N290" s="13"/>
      <c r="O290" s="13"/>
      <c r="P290" s="13"/>
      <c r="Q290" s="13"/>
      <c r="R290" s="13"/>
      <c r="S290" s="13"/>
      <c r="T290" s="13"/>
      <c r="U290" s="13"/>
      <c r="V290" s="13"/>
      <c r="W290" s="13"/>
      <c r="X290" s="13"/>
      <c r="Y290" s="13"/>
      <c r="Z290" s="13"/>
      <c r="AA290" s="13"/>
      <c r="AB290" s="13"/>
      <c r="AC290" s="13"/>
      <c r="AD290" s="13"/>
      <c r="AE290" s="13"/>
      <c r="AF290" s="13"/>
      <c r="AG290" s="13"/>
      <c r="AH290" s="13"/>
      <c r="AI290" s="13"/>
      <c r="AJ290" s="13"/>
      <c r="AK290" s="13"/>
    </row>
    <row r="291" spans="1:37" ht="13.5" customHeight="1" x14ac:dyDescent="0.2">
      <c r="A291" s="13"/>
      <c r="B291" s="13"/>
      <c r="C291" s="13"/>
      <c r="D291" s="13"/>
      <c r="E291" s="13"/>
      <c r="F291" s="13"/>
      <c r="G291" s="13"/>
      <c r="H291" s="13"/>
      <c r="I291" s="13"/>
      <c r="J291" s="13"/>
      <c r="K291" s="13"/>
      <c r="L291" s="13"/>
      <c r="M291" s="13"/>
      <c r="N291" s="13"/>
      <c r="O291" s="13"/>
      <c r="P291" s="13"/>
      <c r="Q291" s="13"/>
      <c r="R291" s="13"/>
      <c r="S291" s="13"/>
      <c r="T291" s="13"/>
      <c r="U291" s="13"/>
      <c r="V291" s="13"/>
      <c r="W291" s="13"/>
      <c r="X291" s="13"/>
      <c r="Y291" s="13"/>
      <c r="Z291" s="13"/>
      <c r="AA291" s="13"/>
      <c r="AB291" s="13"/>
      <c r="AC291" s="13"/>
      <c r="AD291" s="13"/>
      <c r="AE291" s="13"/>
      <c r="AF291" s="13"/>
      <c r="AG291" s="13"/>
      <c r="AH291" s="13"/>
      <c r="AI291" s="13"/>
      <c r="AJ291" s="13"/>
      <c r="AK291" s="13"/>
    </row>
    <row r="292" spans="1:37" ht="13.5" customHeight="1" x14ac:dyDescent="0.2">
      <c r="A292" s="13"/>
      <c r="B292" s="13"/>
      <c r="C292" s="13"/>
      <c r="D292" s="13"/>
      <c r="E292" s="13"/>
      <c r="F292" s="13"/>
      <c r="G292" s="13"/>
      <c r="H292" s="13"/>
      <c r="I292" s="13"/>
      <c r="J292" s="13"/>
      <c r="K292" s="13"/>
      <c r="L292" s="13"/>
      <c r="M292" s="13"/>
      <c r="N292" s="13"/>
      <c r="O292" s="13"/>
      <c r="P292" s="13"/>
      <c r="Q292" s="13"/>
      <c r="R292" s="13"/>
      <c r="S292" s="13"/>
      <c r="T292" s="13"/>
      <c r="U292" s="13"/>
      <c r="V292" s="13"/>
      <c r="W292" s="13"/>
      <c r="X292" s="13"/>
      <c r="Y292" s="13"/>
      <c r="Z292" s="13"/>
      <c r="AA292" s="13"/>
      <c r="AB292" s="13"/>
      <c r="AC292" s="13"/>
      <c r="AD292" s="13"/>
      <c r="AE292" s="13"/>
      <c r="AF292" s="13"/>
      <c r="AG292" s="13"/>
      <c r="AH292" s="13"/>
      <c r="AI292" s="13"/>
      <c r="AJ292" s="13"/>
      <c r="AK292" s="13"/>
    </row>
    <row r="293" spans="1:37" ht="13.5" customHeight="1" x14ac:dyDescent="0.2">
      <c r="A293" s="13"/>
      <c r="B293" s="13"/>
      <c r="C293" s="13"/>
      <c r="D293" s="13"/>
      <c r="E293" s="13"/>
      <c r="F293" s="13"/>
      <c r="G293" s="13"/>
      <c r="H293" s="13"/>
      <c r="I293" s="13"/>
      <c r="J293" s="13"/>
      <c r="K293" s="13"/>
      <c r="L293" s="13"/>
      <c r="M293" s="13"/>
      <c r="N293" s="13"/>
      <c r="O293" s="13"/>
      <c r="P293" s="13"/>
      <c r="Q293" s="13"/>
      <c r="R293" s="13"/>
      <c r="S293" s="13"/>
      <c r="T293" s="13"/>
      <c r="U293" s="13"/>
      <c r="V293" s="13"/>
      <c r="W293" s="13"/>
      <c r="X293" s="13"/>
      <c r="Y293" s="13"/>
      <c r="Z293" s="13"/>
      <c r="AA293" s="13"/>
      <c r="AB293" s="13"/>
      <c r="AC293" s="13"/>
      <c r="AD293" s="13"/>
      <c r="AE293" s="13"/>
      <c r="AF293" s="13"/>
      <c r="AG293" s="13"/>
      <c r="AH293" s="13"/>
      <c r="AI293" s="13"/>
      <c r="AJ293" s="13"/>
      <c r="AK293" s="13"/>
    </row>
    <row r="294" spans="1:37" ht="13.5" customHeight="1" x14ac:dyDescent="0.2">
      <c r="A294" s="13"/>
      <c r="B294" s="13"/>
      <c r="C294" s="13"/>
      <c r="D294" s="13"/>
      <c r="E294" s="13"/>
      <c r="F294" s="13"/>
      <c r="G294" s="13"/>
      <c r="H294" s="13"/>
      <c r="I294" s="13"/>
      <c r="J294" s="13"/>
      <c r="K294" s="13"/>
      <c r="L294" s="13"/>
      <c r="M294" s="13"/>
      <c r="N294" s="13"/>
      <c r="O294" s="13"/>
      <c r="P294" s="13"/>
      <c r="Q294" s="13"/>
      <c r="R294" s="13"/>
      <c r="S294" s="13"/>
      <c r="T294" s="13"/>
      <c r="U294" s="13"/>
      <c r="V294" s="13"/>
      <c r="W294" s="13"/>
      <c r="X294" s="13"/>
      <c r="Y294" s="13"/>
      <c r="Z294" s="13"/>
      <c r="AA294" s="13"/>
      <c r="AB294" s="13"/>
      <c r="AC294" s="13"/>
      <c r="AD294" s="13"/>
      <c r="AE294" s="13"/>
      <c r="AF294" s="13"/>
      <c r="AG294" s="13"/>
      <c r="AH294" s="13"/>
      <c r="AI294" s="13"/>
      <c r="AJ294" s="13"/>
      <c r="AK294" s="13"/>
    </row>
    <row r="295" spans="1:37" ht="13.5" customHeight="1" x14ac:dyDescent="0.2">
      <c r="A295" s="13"/>
      <c r="B295" s="13"/>
      <c r="C295" s="13"/>
      <c r="D295" s="13"/>
      <c r="E295" s="13"/>
      <c r="F295" s="13"/>
      <c r="G295" s="13"/>
      <c r="H295" s="13"/>
      <c r="I295" s="13"/>
      <c r="J295" s="13"/>
      <c r="K295" s="13"/>
      <c r="L295" s="13"/>
      <c r="M295" s="13"/>
      <c r="N295" s="13"/>
      <c r="O295" s="13"/>
      <c r="P295" s="13"/>
      <c r="Q295" s="13"/>
      <c r="R295" s="13"/>
      <c r="S295" s="13"/>
      <c r="T295" s="13"/>
      <c r="U295" s="13"/>
      <c r="V295" s="13"/>
      <c r="W295" s="13"/>
      <c r="X295" s="13"/>
      <c r="Y295" s="13"/>
      <c r="Z295" s="13"/>
      <c r="AA295" s="13"/>
      <c r="AB295" s="13"/>
      <c r="AC295" s="13"/>
      <c r="AD295" s="13"/>
      <c r="AE295" s="13"/>
      <c r="AF295" s="13"/>
      <c r="AG295" s="13"/>
      <c r="AH295" s="13"/>
      <c r="AI295" s="13"/>
      <c r="AJ295" s="13"/>
      <c r="AK295" s="13"/>
    </row>
    <row r="296" spans="1:37" ht="13.5" customHeight="1" x14ac:dyDescent="0.2">
      <c r="A296" s="13"/>
      <c r="B296" s="13"/>
      <c r="C296" s="13"/>
      <c r="D296" s="13"/>
      <c r="E296" s="13"/>
      <c r="F296" s="13"/>
      <c r="G296" s="13"/>
      <c r="H296" s="13"/>
      <c r="I296" s="13"/>
      <c r="J296" s="13"/>
      <c r="K296" s="13"/>
      <c r="L296" s="13"/>
      <c r="M296" s="13"/>
      <c r="N296" s="13"/>
      <c r="O296" s="13"/>
      <c r="P296" s="13"/>
      <c r="Q296" s="13"/>
      <c r="R296" s="13"/>
      <c r="S296" s="13"/>
      <c r="T296" s="13"/>
      <c r="U296" s="13"/>
      <c r="V296" s="13"/>
      <c r="W296" s="13"/>
      <c r="X296" s="13"/>
      <c r="Y296" s="13"/>
      <c r="Z296" s="13"/>
      <c r="AA296" s="13"/>
      <c r="AB296" s="13"/>
      <c r="AC296" s="13"/>
      <c r="AD296" s="13"/>
      <c r="AE296" s="13"/>
      <c r="AF296" s="13"/>
      <c r="AG296" s="13"/>
      <c r="AH296" s="13"/>
      <c r="AI296" s="13"/>
      <c r="AJ296" s="13"/>
      <c r="AK296" s="13"/>
    </row>
    <row r="297" spans="1:37" ht="13.5" customHeight="1" x14ac:dyDescent="0.2">
      <c r="A297" s="13"/>
      <c r="B297" s="13"/>
      <c r="C297" s="13"/>
      <c r="D297" s="13"/>
      <c r="E297" s="13"/>
      <c r="F297" s="13"/>
      <c r="G297" s="13"/>
      <c r="H297" s="13"/>
      <c r="I297" s="13"/>
      <c r="J297" s="13"/>
      <c r="K297" s="13"/>
      <c r="L297" s="13"/>
      <c r="M297" s="13"/>
      <c r="N297" s="13"/>
      <c r="O297" s="13"/>
      <c r="P297" s="13"/>
      <c r="Q297" s="13"/>
      <c r="R297" s="13"/>
      <c r="S297" s="13"/>
      <c r="T297" s="13"/>
      <c r="U297" s="13"/>
      <c r="V297" s="13"/>
      <c r="W297" s="13"/>
      <c r="X297" s="13"/>
      <c r="Y297" s="13"/>
      <c r="Z297" s="13"/>
      <c r="AA297" s="13"/>
      <c r="AB297" s="13"/>
      <c r="AC297" s="13"/>
      <c r="AD297" s="13"/>
      <c r="AE297" s="13"/>
      <c r="AF297" s="13"/>
      <c r="AG297" s="13"/>
      <c r="AH297" s="13"/>
      <c r="AI297" s="13"/>
      <c r="AJ297" s="13"/>
      <c r="AK297" s="13"/>
    </row>
    <row r="298" spans="1:37" ht="13.5" customHeight="1" x14ac:dyDescent="0.2">
      <c r="A298" s="13"/>
      <c r="B298" s="13"/>
      <c r="C298" s="13"/>
      <c r="D298" s="13"/>
      <c r="E298" s="13"/>
      <c r="F298" s="13"/>
      <c r="G298" s="13"/>
      <c r="H298" s="13"/>
      <c r="I298" s="13"/>
      <c r="J298" s="13"/>
      <c r="K298" s="13"/>
      <c r="L298" s="13"/>
      <c r="M298" s="13"/>
      <c r="N298" s="13"/>
      <c r="O298" s="13"/>
      <c r="P298" s="13"/>
      <c r="Q298" s="13"/>
      <c r="R298" s="13"/>
      <c r="S298" s="13"/>
      <c r="T298" s="13"/>
      <c r="U298" s="13"/>
      <c r="V298" s="13"/>
      <c r="W298" s="13"/>
      <c r="X298" s="13"/>
      <c r="Y298" s="13"/>
      <c r="Z298" s="13"/>
      <c r="AA298" s="13"/>
      <c r="AB298" s="13"/>
      <c r="AC298" s="13"/>
      <c r="AD298" s="13"/>
      <c r="AE298" s="13"/>
      <c r="AF298" s="13"/>
      <c r="AG298" s="13"/>
      <c r="AH298" s="13"/>
      <c r="AI298" s="13"/>
      <c r="AJ298" s="13"/>
      <c r="AK298" s="13"/>
    </row>
    <row r="299" spans="1:37" ht="13.5" customHeight="1" x14ac:dyDescent="0.2">
      <c r="A299" s="13"/>
      <c r="B299" s="13"/>
      <c r="C299" s="13"/>
      <c r="D299" s="13"/>
      <c r="E299" s="13"/>
      <c r="F299" s="13"/>
      <c r="G299" s="13"/>
      <c r="H299" s="13"/>
      <c r="I299" s="13"/>
      <c r="J299" s="13"/>
      <c r="K299" s="13"/>
      <c r="L299" s="13"/>
      <c r="M299" s="13"/>
      <c r="N299" s="13"/>
      <c r="O299" s="13"/>
      <c r="P299" s="13"/>
      <c r="Q299" s="13"/>
      <c r="R299" s="13"/>
      <c r="S299" s="13"/>
      <c r="T299" s="13"/>
      <c r="U299" s="13"/>
      <c r="V299" s="13"/>
      <c r="W299" s="13"/>
      <c r="X299" s="13"/>
      <c r="Y299" s="13"/>
      <c r="Z299" s="13"/>
      <c r="AA299" s="13"/>
      <c r="AB299" s="13"/>
      <c r="AC299" s="13"/>
      <c r="AD299" s="13"/>
      <c r="AE299" s="13"/>
      <c r="AF299" s="13"/>
      <c r="AG299" s="13"/>
      <c r="AH299" s="13"/>
      <c r="AI299" s="13"/>
      <c r="AJ299" s="13"/>
      <c r="AK299" s="13"/>
    </row>
    <row r="300" spans="1:37" ht="13.5" customHeight="1" x14ac:dyDescent="0.2">
      <c r="A300" s="13"/>
      <c r="B300" s="13"/>
      <c r="C300" s="13"/>
      <c r="D300" s="13"/>
      <c r="E300" s="13"/>
      <c r="F300" s="13"/>
      <c r="G300" s="13"/>
      <c r="H300" s="13"/>
      <c r="I300" s="13"/>
      <c r="J300" s="13"/>
      <c r="K300" s="13"/>
      <c r="L300" s="13"/>
      <c r="M300" s="13"/>
      <c r="N300" s="13"/>
      <c r="O300" s="13"/>
      <c r="P300" s="13"/>
      <c r="Q300" s="13"/>
      <c r="R300" s="13"/>
      <c r="S300" s="13"/>
      <c r="T300" s="13"/>
      <c r="U300" s="13"/>
      <c r="V300" s="13"/>
      <c r="W300" s="13"/>
      <c r="X300" s="13"/>
      <c r="Y300" s="13"/>
      <c r="Z300" s="13"/>
      <c r="AA300" s="13"/>
      <c r="AB300" s="13"/>
      <c r="AC300" s="13"/>
      <c r="AD300" s="13"/>
      <c r="AE300" s="13"/>
      <c r="AF300" s="13"/>
      <c r="AG300" s="13"/>
      <c r="AH300" s="13"/>
      <c r="AI300" s="13"/>
      <c r="AJ300" s="13"/>
      <c r="AK300" s="13"/>
    </row>
    <row r="301" spans="1:37" ht="13.5" customHeight="1" x14ac:dyDescent="0.2">
      <c r="A301" s="13"/>
      <c r="B301" s="13"/>
      <c r="C301" s="13"/>
      <c r="D301" s="13"/>
      <c r="E301" s="13"/>
      <c r="F301" s="13"/>
      <c r="G301" s="13"/>
      <c r="H301" s="13"/>
      <c r="I301" s="13"/>
      <c r="J301" s="13"/>
      <c r="K301" s="13"/>
      <c r="L301" s="13"/>
      <c r="M301" s="13"/>
      <c r="N301" s="13"/>
      <c r="O301" s="13"/>
      <c r="P301" s="13"/>
      <c r="Q301" s="13"/>
      <c r="R301" s="13"/>
      <c r="S301" s="13"/>
      <c r="T301" s="13"/>
      <c r="U301" s="13"/>
      <c r="V301" s="13"/>
      <c r="W301" s="13"/>
      <c r="X301" s="13"/>
      <c r="Y301" s="13"/>
      <c r="Z301" s="13"/>
      <c r="AA301" s="13"/>
      <c r="AB301" s="13"/>
      <c r="AC301" s="13"/>
      <c r="AD301" s="13"/>
      <c r="AE301" s="13"/>
      <c r="AF301" s="13"/>
      <c r="AG301" s="13"/>
      <c r="AH301" s="13"/>
      <c r="AI301" s="13"/>
      <c r="AJ301" s="13"/>
      <c r="AK301" s="13"/>
    </row>
    <row r="302" spans="1:37" ht="13.5" customHeight="1" x14ac:dyDescent="0.2">
      <c r="A302" s="13"/>
      <c r="B302" s="13"/>
      <c r="C302" s="13"/>
      <c r="D302" s="13"/>
      <c r="E302" s="13"/>
      <c r="F302" s="13"/>
      <c r="G302" s="13"/>
      <c r="H302" s="13"/>
      <c r="I302" s="13"/>
      <c r="J302" s="13"/>
      <c r="K302" s="13"/>
      <c r="L302" s="13"/>
      <c r="M302" s="13"/>
      <c r="N302" s="13"/>
      <c r="O302" s="13"/>
      <c r="P302" s="13"/>
      <c r="Q302" s="13"/>
      <c r="R302" s="13"/>
      <c r="S302" s="13"/>
      <c r="T302" s="13"/>
      <c r="U302" s="13"/>
      <c r="V302" s="13"/>
      <c r="W302" s="13"/>
      <c r="X302" s="13"/>
      <c r="Y302" s="13"/>
      <c r="Z302" s="13"/>
      <c r="AA302" s="13"/>
      <c r="AB302" s="13"/>
      <c r="AC302" s="13"/>
      <c r="AD302" s="13"/>
      <c r="AE302" s="13"/>
      <c r="AF302" s="13"/>
      <c r="AG302" s="13"/>
      <c r="AH302" s="13"/>
      <c r="AI302" s="13"/>
      <c r="AJ302" s="13"/>
      <c r="AK302" s="13"/>
    </row>
    <row r="303" spans="1:37" ht="13.5" customHeight="1" x14ac:dyDescent="0.2">
      <c r="A303" s="13"/>
      <c r="B303" s="13"/>
      <c r="C303" s="13"/>
      <c r="D303" s="13"/>
      <c r="E303" s="13"/>
      <c r="F303" s="13"/>
      <c r="G303" s="13"/>
      <c r="H303" s="13"/>
      <c r="I303" s="13"/>
      <c r="J303" s="13"/>
      <c r="K303" s="13"/>
      <c r="L303" s="13"/>
      <c r="M303" s="13"/>
      <c r="N303" s="13"/>
      <c r="O303" s="13"/>
      <c r="P303" s="13"/>
      <c r="Q303" s="13"/>
      <c r="R303" s="13"/>
      <c r="S303" s="13"/>
      <c r="T303" s="13"/>
      <c r="U303" s="13"/>
      <c r="V303" s="13"/>
      <c r="W303" s="13"/>
      <c r="X303" s="13"/>
      <c r="Y303" s="13"/>
      <c r="Z303" s="13"/>
      <c r="AA303" s="13"/>
      <c r="AB303" s="13"/>
      <c r="AC303" s="13"/>
      <c r="AD303" s="13"/>
      <c r="AE303" s="13"/>
      <c r="AF303" s="13"/>
      <c r="AG303" s="13"/>
      <c r="AH303" s="13"/>
      <c r="AI303" s="13"/>
      <c r="AJ303" s="13"/>
      <c r="AK303" s="13"/>
    </row>
    <row r="304" spans="1:37" ht="13.5" customHeight="1" x14ac:dyDescent="0.2">
      <c r="A304" s="13"/>
      <c r="B304" s="13"/>
      <c r="C304" s="13"/>
      <c r="D304" s="13"/>
      <c r="E304" s="13"/>
      <c r="F304" s="13"/>
      <c r="G304" s="13"/>
      <c r="H304" s="13"/>
      <c r="I304" s="13"/>
      <c r="J304" s="13"/>
      <c r="K304" s="13"/>
      <c r="L304" s="13"/>
      <c r="M304" s="13"/>
      <c r="N304" s="13"/>
      <c r="O304" s="13"/>
      <c r="P304" s="13"/>
      <c r="Q304" s="13"/>
      <c r="R304" s="13"/>
      <c r="S304" s="13"/>
      <c r="T304" s="13"/>
      <c r="U304" s="13"/>
      <c r="V304" s="13"/>
      <c r="W304" s="13"/>
      <c r="X304" s="13"/>
      <c r="Y304" s="13"/>
      <c r="Z304" s="13"/>
      <c r="AA304" s="13"/>
      <c r="AB304" s="13"/>
      <c r="AC304" s="13"/>
      <c r="AD304" s="13"/>
      <c r="AE304" s="13"/>
      <c r="AF304" s="13"/>
      <c r="AG304" s="13"/>
      <c r="AH304" s="13"/>
      <c r="AI304" s="13"/>
      <c r="AJ304" s="13"/>
      <c r="AK304" s="13"/>
    </row>
    <row r="305" spans="1:37" ht="13.5" customHeight="1" x14ac:dyDescent="0.2">
      <c r="A305" s="13"/>
      <c r="B305" s="13"/>
      <c r="C305" s="13"/>
      <c r="D305" s="13"/>
      <c r="E305" s="13"/>
      <c r="F305" s="13"/>
      <c r="G305" s="13"/>
      <c r="H305" s="13"/>
      <c r="I305" s="13"/>
      <c r="J305" s="13"/>
      <c r="K305" s="13"/>
      <c r="L305" s="13"/>
      <c r="M305" s="13"/>
      <c r="N305" s="13"/>
      <c r="O305" s="13"/>
      <c r="P305" s="13"/>
      <c r="Q305" s="13"/>
      <c r="R305" s="13"/>
      <c r="S305" s="13"/>
      <c r="T305" s="13"/>
      <c r="U305" s="13"/>
      <c r="V305" s="13"/>
      <c r="W305" s="13"/>
      <c r="X305" s="13"/>
      <c r="Y305" s="13"/>
      <c r="Z305" s="13"/>
      <c r="AA305" s="13"/>
      <c r="AB305" s="13"/>
      <c r="AC305" s="13"/>
      <c r="AD305" s="13"/>
      <c r="AE305" s="13"/>
      <c r="AF305" s="13"/>
      <c r="AG305" s="13"/>
      <c r="AH305" s="13"/>
      <c r="AI305" s="13"/>
      <c r="AJ305" s="13"/>
      <c r="AK305" s="13"/>
    </row>
    <row r="306" spans="1:37" ht="13.5" customHeight="1" x14ac:dyDescent="0.2">
      <c r="A306" s="13"/>
      <c r="B306" s="13"/>
      <c r="C306" s="13"/>
      <c r="D306" s="13"/>
      <c r="E306" s="13"/>
      <c r="F306" s="13"/>
      <c r="G306" s="13"/>
      <c r="H306" s="13"/>
      <c r="I306" s="13"/>
      <c r="J306" s="13"/>
      <c r="K306" s="13"/>
      <c r="L306" s="13"/>
      <c r="M306" s="13"/>
      <c r="N306" s="13"/>
      <c r="O306" s="13"/>
      <c r="P306" s="13"/>
      <c r="Q306" s="13"/>
      <c r="R306" s="13"/>
      <c r="S306" s="13"/>
      <c r="T306" s="13"/>
      <c r="U306" s="13"/>
      <c r="V306" s="13"/>
      <c r="W306" s="13"/>
      <c r="X306" s="13"/>
      <c r="Y306" s="13"/>
      <c r="Z306" s="13"/>
      <c r="AA306" s="13"/>
      <c r="AB306" s="13"/>
      <c r="AC306" s="13"/>
      <c r="AD306" s="13"/>
      <c r="AE306" s="13"/>
      <c r="AF306" s="13"/>
      <c r="AG306" s="13"/>
      <c r="AH306" s="13"/>
      <c r="AI306" s="13"/>
      <c r="AJ306" s="13"/>
      <c r="AK306" s="13"/>
    </row>
    <row r="307" spans="1:37" ht="13.5" customHeight="1" x14ac:dyDescent="0.2">
      <c r="A307" s="13"/>
      <c r="B307" s="13"/>
      <c r="C307" s="13"/>
      <c r="D307" s="13"/>
      <c r="E307" s="13"/>
      <c r="F307" s="13"/>
      <c r="G307" s="13"/>
      <c r="H307" s="13"/>
      <c r="I307" s="13"/>
      <c r="J307" s="13"/>
      <c r="K307" s="13"/>
      <c r="L307" s="13"/>
      <c r="M307" s="13"/>
      <c r="N307" s="13"/>
      <c r="O307" s="13"/>
      <c r="P307" s="13"/>
      <c r="Q307" s="13"/>
      <c r="R307" s="13"/>
      <c r="S307" s="13"/>
      <c r="T307" s="13"/>
      <c r="U307" s="13"/>
      <c r="V307" s="13"/>
      <c r="W307" s="13"/>
      <c r="X307" s="13"/>
      <c r="Y307" s="13"/>
      <c r="Z307" s="13"/>
      <c r="AA307" s="13"/>
      <c r="AB307" s="13"/>
      <c r="AC307" s="13"/>
      <c r="AD307" s="13"/>
      <c r="AE307" s="13"/>
      <c r="AF307" s="13"/>
      <c r="AG307" s="13"/>
      <c r="AH307" s="13"/>
      <c r="AI307" s="13"/>
      <c r="AJ307" s="13"/>
      <c r="AK307" s="13"/>
    </row>
    <row r="308" spans="1:37" ht="13.5" customHeight="1" x14ac:dyDescent="0.2">
      <c r="A308" s="13"/>
      <c r="B308" s="13"/>
      <c r="C308" s="13"/>
      <c r="D308" s="13"/>
      <c r="E308" s="13"/>
      <c r="F308" s="13"/>
      <c r="G308" s="13"/>
      <c r="H308" s="13"/>
      <c r="I308" s="13"/>
      <c r="J308" s="13"/>
      <c r="K308" s="13"/>
      <c r="L308" s="13"/>
      <c r="M308" s="13"/>
      <c r="N308" s="13"/>
      <c r="O308" s="13"/>
      <c r="P308" s="13"/>
      <c r="Q308" s="13"/>
      <c r="R308" s="13"/>
      <c r="S308" s="13"/>
      <c r="T308" s="13"/>
      <c r="U308" s="13"/>
      <c r="V308" s="13"/>
      <c r="W308" s="13"/>
      <c r="X308" s="13"/>
      <c r="Y308" s="13"/>
      <c r="Z308" s="13"/>
      <c r="AA308" s="13"/>
      <c r="AB308" s="13"/>
      <c r="AC308" s="13"/>
      <c r="AD308" s="13"/>
      <c r="AE308" s="13"/>
      <c r="AF308" s="13"/>
      <c r="AG308" s="13"/>
      <c r="AH308" s="13"/>
      <c r="AI308" s="13"/>
      <c r="AJ308" s="13"/>
      <c r="AK308" s="13"/>
    </row>
    <row r="309" spans="1:37" ht="13.5" customHeight="1" x14ac:dyDescent="0.2">
      <c r="A309" s="13"/>
      <c r="B309" s="13"/>
      <c r="C309" s="13"/>
      <c r="D309" s="13"/>
      <c r="E309" s="13"/>
      <c r="F309" s="13"/>
      <c r="G309" s="13"/>
      <c r="H309" s="13"/>
      <c r="I309" s="13"/>
      <c r="J309" s="13"/>
      <c r="K309" s="13"/>
      <c r="L309" s="13"/>
      <c r="M309" s="13"/>
      <c r="N309" s="13"/>
      <c r="O309" s="13"/>
      <c r="P309" s="13"/>
      <c r="Q309" s="13"/>
      <c r="R309" s="13"/>
      <c r="S309" s="13"/>
      <c r="T309" s="13"/>
      <c r="U309" s="13"/>
      <c r="V309" s="13"/>
      <c r="W309" s="13"/>
      <c r="X309" s="13"/>
      <c r="Y309" s="13"/>
      <c r="Z309" s="13"/>
      <c r="AA309" s="13"/>
      <c r="AB309" s="13"/>
      <c r="AC309" s="13"/>
      <c r="AD309" s="13"/>
      <c r="AE309" s="13"/>
      <c r="AF309" s="13"/>
      <c r="AG309" s="13"/>
      <c r="AH309" s="13"/>
      <c r="AI309" s="13"/>
      <c r="AJ309" s="13"/>
      <c r="AK309" s="13"/>
    </row>
    <row r="310" spans="1:37" ht="13.5" customHeight="1" x14ac:dyDescent="0.2">
      <c r="A310" s="13"/>
      <c r="B310" s="13"/>
      <c r="C310" s="13"/>
      <c r="D310" s="13"/>
      <c r="E310" s="13"/>
      <c r="F310" s="13"/>
      <c r="G310" s="13"/>
      <c r="H310" s="13"/>
      <c r="I310" s="13"/>
      <c r="J310" s="13"/>
      <c r="K310" s="13"/>
      <c r="L310" s="13"/>
      <c r="M310" s="13"/>
      <c r="N310" s="13"/>
      <c r="O310" s="13"/>
      <c r="P310" s="13"/>
      <c r="Q310" s="13"/>
      <c r="R310" s="13"/>
      <c r="S310" s="13"/>
      <c r="T310" s="13"/>
      <c r="U310" s="13"/>
      <c r="V310" s="13"/>
      <c r="W310" s="13"/>
      <c r="X310" s="13"/>
      <c r="Y310" s="13"/>
      <c r="Z310" s="13"/>
      <c r="AA310" s="13"/>
      <c r="AB310" s="13"/>
      <c r="AC310" s="13"/>
      <c r="AD310" s="13"/>
      <c r="AE310" s="13"/>
      <c r="AF310" s="13"/>
      <c r="AG310" s="13"/>
      <c r="AH310" s="13"/>
      <c r="AI310" s="13"/>
      <c r="AJ310" s="13"/>
      <c r="AK310" s="13"/>
    </row>
    <row r="311" spans="1:37" ht="13.5" customHeight="1" x14ac:dyDescent="0.2">
      <c r="A311" s="13"/>
      <c r="B311" s="13"/>
      <c r="C311" s="13"/>
      <c r="D311" s="13"/>
      <c r="E311" s="13"/>
      <c r="F311" s="13"/>
      <c r="G311" s="13"/>
      <c r="H311" s="13"/>
      <c r="I311" s="13"/>
      <c r="J311" s="13"/>
      <c r="K311" s="13"/>
      <c r="L311" s="13"/>
      <c r="M311" s="13"/>
      <c r="N311" s="13"/>
      <c r="O311" s="13"/>
      <c r="P311" s="13"/>
      <c r="Q311" s="13"/>
      <c r="R311" s="13"/>
      <c r="S311" s="13"/>
      <c r="T311" s="13"/>
      <c r="U311" s="13"/>
      <c r="V311" s="13"/>
      <c r="W311" s="13"/>
      <c r="X311" s="13"/>
      <c r="Y311" s="13"/>
      <c r="Z311" s="13"/>
      <c r="AA311" s="13"/>
      <c r="AB311" s="13"/>
      <c r="AC311" s="13"/>
      <c r="AD311" s="13"/>
      <c r="AE311" s="13"/>
      <c r="AF311" s="13"/>
      <c r="AG311" s="13"/>
      <c r="AH311" s="13"/>
      <c r="AI311" s="13"/>
      <c r="AJ311" s="13"/>
      <c r="AK311" s="13"/>
    </row>
    <row r="312" spans="1:37" ht="13.5" customHeight="1" x14ac:dyDescent="0.2">
      <c r="A312" s="13"/>
      <c r="B312" s="13"/>
      <c r="C312" s="13"/>
      <c r="D312" s="13"/>
      <c r="E312" s="13"/>
      <c r="F312" s="13"/>
      <c r="G312" s="13"/>
      <c r="H312" s="13"/>
      <c r="I312" s="13"/>
      <c r="J312" s="13"/>
      <c r="K312" s="13"/>
      <c r="L312" s="13"/>
      <c r="M312" s="13"/>
      <c r="N312" s="13"/>
      <c r="O312" s="13"/>
      <c r="P312" s="13"/>
      <c r="Q312" s="13"/>
      <c r="R312" s="13"/>
      <c r="S312" s="13"/>
      <c r="T312" s="13"/>
      <c r="U312" s="13"/>
      <c r="V312" s="13"/>
      <c r="W312" s="13"/>
      <c r="X312" s="13"/>
      <c r="Y312" s="13"/>
      <c r="Z312" s="13"/>
      <c r="AA312" s="13"/>
      <c r="AB312" s="13"/>
      <c r="AC312" s="13"/>
      <c r="AD312" s="13"/>
      <c r="AE312" s="13"/>
      <c r="AF312" s="13"/>
      <c r="AG312" s="13"/>
      <c r="AH312" s="13"/>
      <c r="AI312" s="13"/>
      <c r="AJ312" s="13"/>
      <c r="AK312" s="13"/>
    </row>
    <row r="313" spans="1:37" ht="13.5" customHeight="1" x14ac:dyDescent="0.2">
      <c r="A313" s="13"/>
      <c r="B313" s="13"/>
      <c r="C313" s="13"/>
      <c r="D313" s="13"/>
      <c r="E313" s="13"/>
      <c r="F313" s="13"/>
      <c r="G313" s="13"/>
      <c r="H313" s="13"/>
      <c r="I313" s="13"/>
      <c r="J313" s="13"/>
      <c r="K313" s="13"/>
      <c r="L313" s="13"/>
      <c r="M313" s="13"/>
      <c r="N313" s="13"/>
      <c r="O313" s="13"/>
      <c r="P313" s="13"/>
      <c r="Q313" s="13"/>
      <c r="R313" s="13"/>
      <c r="S313" s="13"/>
      <c r="T313" s="13"/>
      <c r="U313" s="13"/>
      <c r="V313" s="13"/>
      <c r="W313" s="13"/>
      <c r="X313" s="13"/>
      <c r="Y313" s="13"/>
      <c r="Z313" s="13"/>
      <c r="AA313" s="13"/>
      <c r="AB313" s="13"/>
      <c r="AC313" s="13"/>
      <c r="AD313" s="13"/>
      <c r="AE313" s="13"/>
      <c r="AF313" s="13"/>
      <c r="AG313" s="13"/>
      <c r="AH313" s="13"/>
      <c r="AI313" s="13"/>
      <c r="AJ313" s="13"/>
      <c r="AK313" s="13"/>
    </row>
    <row r="314" spans="1:37" ht="13.5" customHeight="1" x14ac:dyDescent="0.2">
      <c r="A314" s="13"/>
      <c r="B314" s="13"/>
      <c r="C314" s="13"/>
      <c r="D314" s="13"/>
      <c r="E314" s="13"/>
      <c r="F314" s="13"/>
      <c r="G314" s="13"/>
      <c r="H314" s="13"/>
      <c r="I314" s="13"/>
      <c r="J314" s="13"/>
      <c r="K314" s="13"/>
      <c r="L314" s="13"/>
      <c r="M314" s="13"/>
      <c r="N314" s="13"/>
      <c r="O314" s="13"/>
      <c r="P314" s="13"/>
      <c r="Q314" s="13"/>
      <c r="R314" s="13"/>
      <c r="S314" s="13"/>
      <c r="T314" s="13"/>
      <c r="U314" s="13"/>
      <c r="V314" s="13"/>
      <c r="W314" s="13"/>
      <c r="X314" s="13"/>
      <c r="Y314" s="13"/>
      <c r="Z314" s="13"/>
      <c r="AA314" s="13"/>
      <c r="AB314" s="13"/>
      <c r="AC314" s="13"/>
      <c r="AD314" s="13"/>
      <c r="AE314" s="13"/>
      <c r="AF314" s="13"/>
      <c r="AG314" s="13"/>
      <c r="AH314" s="13"/>
      <c r="AI314" s="13"/>
      <c r="AJ314" s="13"/>
      <c r="AK314" s="13"/>
    </row>
    <row r="315" spans="1:37" ht="13.5" customHeight="1" x14ac:dyDescent="0.2">
      <c r="A315" s="13"/>
      <c r="B315" s="13"/>
      <c r="C315" s="13"/>
      <c r="D315" s="13"/>
      <c r="E315" s="13"/>
      <c r="F315" s="13"/>
      <c r="G315" s="13"/>
      <c r="H315" s="13"/>
      <c r="I315" s="13"/>
      <c r="J315" s="13"/>
      <c r="K315" s="13"/>
      <c r="L315" s="13"/>
      <c r="M315" s="13"/>
      <c r="N315" s="13"/>
      <c r="O315" s="13"/>
      <c r="P315" s="13"/>
      <c r="Q315" s="13"/>
      <c r="R315" s="13"/>
      <c r="S315" s="13"/>
      <c r="T315" s="13"/>
      <c r="U315" s="13"/>
      <c r="V315" s="13"/>
      <c r="W315" s="13"/>
      <c r="X315" s="13"/>
      <c r="Y315" s="13"/>
      <c r="Z315" s="13"/>
      <c r="AA315" s="13"/>
      <c r="AB315" s="13"/>
      <c r="AC315" s="13"/>
      <c r="AD315" s="13"/>
      <c r="AE315" s="13"/>
      <c r="AF315" s="13"/>
      <c r="AG315" s="13"/>
      <c r="AH315" s="13"/>
      <c r="AI315" s="13"/>
      <c r="AJ315" s="13"/>
      <c r="AK315" s="13"/>
    </row>
    <row r="316" spans="1:37" ht="13.5" customHeight="1" x14ac:dyDescent="0.2">
      <c r="A316" s="13"/>
      <c r="B316" s="13"/>
      <c r="C316" s="13"/>
      <c r="D316" s="13"/>
      <c r="E316" s="13"/>
      <c r="F316" s="13"/>
      <c r="G316" s="13"/>
      <c r="H316" s="13"/>
      <c r="I316" s="13"/>
      <c r="J316" s="13"/>
      <c r="K316" s="13"/>
      <c r="L316" s="13"/>
      <c r="M316" s="13"/>
      <c r="N316" s="13"/>
      <c r="O316" s="13"/>
      <c r="P316" s="13"/>
      <c r="Q316" s="13"/>
      <c r="R316" s="13"/>
      <c r="S316" s="13"/>
      <c r="T316" s="13"/>
      <c r="U316" s="13"/>
      <c r="V316" s="13"/>
      <c r="W316" s="13"/>
      <c r="X316" s="13"/>
      <c r="Y316" s="13"/>
      <c r="Z316" s="13"/>
      <c r="AA316" s="13"/>
      <c r="AB316" s="13"/>
      <c r="AC316" s="13"/>
      <c r="AD316" s="13"/>
      <c r="AE316" s="13"/>
      <c r="AF316" s="13"/>
      <c r="AG316" s="13"/>
      <c r="AH316" s="13"/>
      <c r="AI316" s="13"/>
      <c r="AJ316" s="13"/>
      <c r="AK316" s="13"/>
    </row>
    <row r="317" spans="1:37" ht="13.5" customHeight="1" x14ac:dyDescent="0.2">
      <c r="A317" s="13"/>
      <c r="B317" s="13"/>
      <c r="C317" s="13"/>
      <c r="D317" s="13"/>
      <c r="E317" s="13"/>
      <c r="F317" s="13"/>
      <c r="G317" s="13"/>
      <c r="H317" s="13"/>
      <c r="I317" s="13"/>
      <c r="J317" s="13"/>
      <c r="K317" s="13"/>
      <c r="L317" s="13"/>
      <c r="M317" s="13"/>
      <c r="N317" s="13"/>
      <c r="O317" s="13"/>
      <c r="P317" s="13"/>
      <c r="Q317" s="13"/>
      <c r="R317" s="13"/>
      <c r="S317" s="13"/>
      <c r="T317" s="13"/>
      <c r="U317" s="13"/>
      <c r="V317" s="13"/>
      <c r="W317" s="13"/>
      <c r="X317" s="13"/>
      <c r="Y317" s="13"/>
      <c r="Z317" s="13"/>
      <c r="AA317" s="13"/>
      <c r="AB317" s="13"/>
      <c r="AC317" s="13"/>
      <c r="AD317" s="13"/>
      <c r="AE317" s="13"/>
      <c r="AF317" s="13"/>
      <c r="AG317" s="13"/>
      <c r="AH317" s="13"/>
      <c r="AI317" s="13"/>
      <c r="AJ317" s="13"/>
      <c r="AK317" s="13"/>
    </row>
    <row r="318" spans="1:37" ht="13.5" customHeight="1" x14ac:dyDescent="0.2">
      <c r="A318" s="13"/>
      <c r="B318" s="13"/>
      <c r="C318" s="13"/>
      <c r="D318" s="13"/>
      <c r="E318" s="13"/>
      <c r="F318" s="13"/>
      <c r="G318" s="13"/>
      <c r="H318" s="13"/>
      <c r="I318" s="13"/>
      <c r="J318" s="13"/>
      <c r="K318" s="13"/>
      <c r="L318" s="13"/>
      <c r="M318" s="13"/>
      <c r="N318" s="13"/>
      <c r="O318" s="13"/>
      <c r="P318" s="13"/>
      <c r="Q318" s="13"/>
      <c r="R318" s="13"/>
      <c r="S318" s="13"/>
      <c r="T318" s="13"/>
      <c r="U318" s="13"/>
      <c r="V318" s="13"/>
      <c r="W318" s="13"/>
      <c r="X318" s="13"/>
      <c r="Y318" s="13"/>
      <c r="Z318" s="13"/>
      <c r="AA318" s="13"/>
      <c r="AB318" s="13"/>
      <c r="AC318" s="13"/>
      <c r="AD318" s="13"/>
      <c r="AE318" s="13"/>
      <c r="AF318" s="13"/>
      <c r="AG318" s="13"/>
      <c r="AH318" s="13"/>
      <c r="AI318" s="13"/>
      <c r="AJ318" s="13"/>
      <c r="AK318" s="13"/>
    </row>
    <row r="319" spans="1:37" ht="13.5" customHeight="1" x14ac:dyDescent="0.2">
      <c r="A319" s="13"/>
      <c r="B319" s="13"/>
      <c r="C319" s="13"/>
      <c r="D319" s="13"/>
      <c r="E319" s="13"/>
      <c r="F319" s="13"/>
      <c r="G319" s="13"/>
      <c r="H319" s="13"/>
      <c r="I319" s="13"/>
      <c r="J319" s="13"/>
      <c r="K319" s="13"/>
      <c r="L319" s="13"/>
      <c r="M319" s="13"/>
      <c r="N319" s="13"/>
      <c r="O319" s="13"/>
      <c r="P319" s="13"/>
      <c r="Q319" s="13"/>
      <c r="R319" s="13"/>
      <c r="S319" s="13"/>
      <c r="T319" s="13"/>
      <c r="U319" s="13"/>
      <c r="V319" s="13"/>
      <c r="W319" s="13"/>
      <c r="X319" s="13"/>
      <c r="Y319" s="13"/>
      <c r="Z319" s="13"/>
      <c r="AA319" s="13"/>
      <c r="AB319" s="13"/>
      <c r="AC319" s="13"/>
      <c r="AD319" s="13"/>
      <c r="AE319" s="13"/>
      <c r="AF319" s="13"/>
      <c r="AG319" s="13"/>
      <c r="AH319" s="13"/>
      <c r="AI319" s="13"/>
      <c r="AJ319" s="13"/>
      <c r="AK319" s="13"/>
    </row>
    <row r="320" spans="1:37" ht="13.5" customHeight="1" x14ac:dyDescent="0.2">
      <c r="A320" s="13"/>
      <c r="B320" s="13"/>
      <c r="C320" s="13"/>
      <c r="D320" s="13"/>
      <c r="E320" s="13"/>
      <c r="F320" s="13"/>
      <c r="G320" s="13"/>
      <c r="H320" s="13"/>
      <c r="I320" s="13"/>
      <c r="J320" s="13"/>
      <c r="K320" s="13"/>
      <c r="L320" s="13"/>
      <c r="M320" s="13"/>
      <c r="N320" s="13"/>
      <c r="O320" s="13"/>
      <c r="P320" s="13"/>
      <c r="Q320" s="13"/>
      <c r="R320" s="13"/>
      <c r="S320" s="13"/>
      <c r="T320" s="13"/>
      <c r="U320" s="13"/>
      <c r="V320" s="13"/>
      <c r="W320" s="13"/>
      <c r="X320" s="13"/>
      <c r="Y320" s="13"/>
      <c r="Z320" s="13"/>
      <c r="AA320" s="13"/>
      <c r="AB320" s="13"/>
      <c r="AC320" s="13"/>
      <c r="AD320" s="13"/>
      <c r="AE320" s="13"/>
      <c r="AF320" s="13"/>
      <c r="AG320" s="13"/>
      <c r="AH320" s="13"/>
      <c r="AI320" s="13"/>
      <c r="AJ320" s="13"/>
      <c r="AK320" s="13"/>
    </row>
    <row r="321" spans="1:37" ht="13.5" customHeight="1" x14ac:dyDescent="0.2">
      <c r="A321" s="13"/>
      <c r="B321" s="13"/>
      <c r="C321" s="13"/>
      <c r="D321" s="13"/>
      <c r="E321" s="13"/>
      <c r="F321" s="13"/>
      <c r="G321" s="13"/>
      <c r="H321" s="13"/>
      <c r="I321" s="13"/>
      <c r="J321" s="13"/>
      <c r="K321" s="13"/>
      <c r="L321" s="13"/>
      <c r="M321" s="13"/>
      <c r="N321" s="13"/>
      <c r="O321" s="13"/>
      <c r="P321" s="13"/>
      <c r="Q321" s="13"/>
      <c r="R321" s="13"/>
      <c r="S321" s="13"/>
      <c r="T321" s="13"/>
      <c r="U321" s="13"/>
      <c r="V321" s="13"/>
      <c r="W321" s="13"/>
      <c r="X321" s="13"/>
      <c r="Y321" s="13"/>
      <c r="Z321" s="13"/>
      <c r="AA321" s="13"/>
      <c r="AB321" s="13"/>
      <c r="AC321" s="13"/>
      <c r="AD321" s="13"/>
      <c r="AE321" s="13"/>
      <c r="AF321" s="13"/>
      <c r="AG321" s="13"/>
      <c r="AH321" s="13"/>
      <c r="AI321" s="13"/>
      <c r="AJ321" s="13"/>
      <c r="AK321" s="13"/>
    </row>
    <row r="322" spans="1:37" ht="13.5" customHeight="1" x14ac:dyDescent="0.2">
      <c r="A322" s="13"/>
      <c r="B322" s="13"/>
      <c r="C322" s="13"/>
      <c r="D322" s="13"/>
      <c r="E322" s="13"/>
      <c r="F322" s="13"/>
      <c r="G322" s="13"/>
      <c r="H322" s="13"/>
      <c r="I322" s="13"/>
      <c r="J322" s="13"/>
      <c r="K322" s="13"/>
      <c r="L322" s="13"/>
      <c r="M322" s="13"/>
      <c r="N322" s="13"/>
      <c r="O322" s="13"/>
      <c r="P322" s="13"/>
      <c r="Q322" s="13"/>
      <c r="R322" s="13"/>
      <c r="S322" s="13"/>
      <c r="T322" s="13"/>
      <c r="U322" s="13"/>
      <c r="V322" s="13"/>
      <c r="W322" s="13"/>
      <c r="X322" s="13"/>
      <c r="Y322" s="13"/>
      <c r="Z322" s="13"/>
      <c r="AA322" s="13"/>
      <c r="AB322" s="13"/>
      <c r="AC322" s="13"/>
      <c r="AD322" s="13"/>
      <c r="AE322" s="13"/>
      <c r="AF322" s="13"/>
      <c r="AG322" s="13"/>
      <c r="AH322" s="13"/>
      <c r="AI322" s="13"/>
      <c r="AJ322" s="13"/>
      <c r="AK322" s="13"/>
    </row>
    <row r="323" spans="1:37" ht="13.5" customHeight="1" x14ac:dyDescent="0.2">
      <c r="A323" s="13"/>
      <c r="B323" s="13"/>
      <c r="C323" s="13"/>
      <c r="D323" s="13"/>
      <c r="E323" s="13"/>
      <c r="F323" s="13"/>
      <c r="G323" s="13"/>
      <c r="H323" s="13"/>
      <c r="I323" s="13"/>
      <c r="J323" s="13"/>
      <c r="K323" s="13"/>
      <c r="L323" s="13"/>
      <c r="M323" s="13"/>
      <c r="N323" s="13"/>
      <c r="O323" s="13"/>
      <c r="P323" s="13"/>
      <c r="Q323" s="13"/>
      <c r="R323" s="13"/>
      <c r="S323" s="13"/>
      <c r="T323" s="13"/>
      <c r="U323" s="13"/>
      <c r="V323" s="13"/>
      <c r="W323" s="13"/>
      <c r="X323" s="13"/>
      <c r="Y323" s="13"/>
      <c r="Z323" s="13"/>
      <c r="AA323" s="13"/>
      <c r="AB323" s="13"/>
      <c r="AC323" s="13"/>
      <c r="AD323" s="13"/>
      <c r="AE323" s="13"/>
      <c r="AF323" s="13"/>
      <c r="AG323" s="13"/>
      <c r="AH323" s="13"/>
      <c r="AI323" s="13"/>
      <c r="AJ323" s="13"/>
      <c r="AK323" s="13"/>
    </row>
    <row r="324" spans="1:37" ht="13.5" customHeight="1" x14ac:dyDescent="0.2">
      <c r="A324" s="13"/>
      <c r="B324" s="13"/>
      <c r="C324" s="13"/>
      <c r="D324" s="13"/>
      <c r="E324" s="13"/>
      <c r="F324" s="13"/>
      <c r="G324" s="13"/>
      <c r="H324" s="13"/>
      <c r="I324" s="13"/>
      <c r="J324" s="13"/>
      <c r="K324" s="13"/>
      <c r="L324" s="13"/>
      <c r="M324" s="13"/>
      <c r="N324" s="13"/>
      <c r="O324" s="13"/>
      <c r="P324" s="13"/>
      <c r="Q324" s="13"/>
      <c r="R324" s="13"/>
      <c r="S324" s="13"/>
      <c r="T324" s="13"/>
      <c r="U324" s="13"/>
      <c r="V324" s="13"/>
      <c r="W324" s="13"/>
      <c r="X324" s="13"/>
      <c r="Y324" s="13"/>
      <c r="Z324" s="13"/>
      <c r="AA324" s="13"/>
      <c r="AB324" s="13"/>
      <c r="AC324" s="13"/>
      <c r="AD324" s="13"/>
      <c r="AE324" s="13"/>
      <c r="AF324" s="13"/>
      <c r="AG324" s="13"/>
      <c r="AH324" s="13"/>
      <c r="AI324" s="13"/>
      <c r="AJ324" s="13"/>
      <c r="AK324" s="13"/>
    </row>
    <row r="325" spans="1:37" ht="13.5" customHeight="1" x14ac:dyDescent="0.2">
      <c r="A325" s="13"/>
      <c r="B325" s="13"/>
      <c r="C325" s="13"/>
      <c r="D325" s="13"/>
      <c r="E325" s="13"/>
      <c r="F325" s="13"/>
      <c r="G325" s="13"/>
      <c r="H325" s="13"/>
      <c r="I325" s="13"/>
      <c r="J325" s="13"/>
      <c r="K325" s="13"/>
      <c r="L325" s="13"/>
      <c r="M325" s="13"/>
      <c r="N325" s="13"/>
      <c r="O325" s="13"/>
      <c r="P325" s="13"/>
      <c r="Q325" s="13"/>
      <c r="R325" s="13"/>
      <c r="S325" s="13"/>
      <c r="T325" s="13"/>
      <c r="U325" s="13"/>
      <c r="V325" s="13"/>
      <c r="W325" s="13"/>
      <c r="X325" s="13"/>
      <c r="Y325" s="13"/>
      <c r="Z325" s="13"/>
      <c r="AA325" s="13"/>
      <c r="AB325" s="13"/>
      <c r="AC325" s="13"/>
      <c r="AD325" s="13"/>
      <c r="AE325" s="13"/>
      <c r="AF325" s="13"/>
      <c r="AG325" s="13"/>
      <c r="AH325" s="13"/>
      <c r="AI325" s="13"/>
      <c r="AJ325" s="13"/>
      <c r="AK325" s="13"/>
    </row>
    <row r="326" spans="1:37" ht="13.5" customHeight="1" x14ac:dyDescent="0.2">
      <c r="A326" s="13"/>
      <c r="B326" s="13"/>
      <c r="C326" s="13"/>
      <c r="D326" s="13"/>
      <c r="E326" s="13"/>
      <c r="F326" s="13"/>
      <c r="G326" s="13"/>
      <c r="H326" s="13"/>
      <c r="I326" s="13"/>
      <c r="J326" s="13"/>
      <c r="K326" s="13"/>
      <c r="L326" s="13"/>
      <c r="M326" s="13"/>
      <c r="N326" s="13"/>
      <c r="O326" s="13"/>
      <c r="P326" s="13"/>
      <c r="Q326" s="13"/>
      <c r="R326" s="13"/>
      <c r="S326" s="13"/>
      <c r="T326" s="13"/>
      <c r="U326" s="13"/>
      <c r="V326" s="13"/>
      <c r="W326" s="13"/>
      <c r="X326" s="13"/>
      <c r="Y326" s="13"/>
      <c r="Z326" s="13"/>
      <c r="AA326" s="13"/>
      <c r="AB326" s="13"/>
      <c r="AC326" s="13"/>
      <c r="AD326" s="13"/>
      <c r="AE326" s="13"/>
      <c r="AF326" s="13"/>
      <c r="AG326" s="13"/>
      <c r="AH326" s="13"/>
      <c r="AI326" s="13"/>
      <c r="AJ326" s="13"/>
      <c r="AK326" s="13"/>
    </row>
    <row r="327" spans="1:37" ht="13.5" customHeight="1" x14ac:dyDescent="0.2">
      <c r="A327" s="13"/>
      <c r="B327" s="13"/>
      <c r="C327" s="13"/>
      <c r="D327" s="13"/>
      <c r="E327" s="13"/>
      <c r="F327" s="13"/>
      <c r="G327" s="13"/>
      <c r="H327" s="13"/>
      <c r="I327" s="13"/>
      <c r="J327" s="13"/>
      <c r="K327" s="13"/>
      <c r="L327" s="13"/>
      <c r="M327" s="13"/>
      <c r="N327" s="13"/>
      <c r="O327" s="13"/>
      <c r="P327" s="13"/>
      <c r="Q327" s="13"/>
      <c r="R327" s="13"/>
      <c r="S327" s="13"/>
      <c r="T327" s="13"/>
      <c r="U327" s="13"/>
      <c r="V327" s="13"/>
      <c r="W327" s="13"/>
      <c r="X327" s="13"/>
      <c r="Y327" s="13"/>
      <c r="Z327" s="13"/>
      <c r="AA327" s="13"/>
      <c r="AB327" s="13"/>
      <c r="AC327" s="13"/>
      <c r="AD327" s="13"/>
      <c r="AE327" s="13"/>
      <c r="AF327" s="13"/>
      <c r="AG327" s="13"/>
      <c r="AH327" s="13"/>
      <c r="AI327" s="13"/>
      <c r="AJ327" s="13"/>
      <c r="AK327" s="13"/>
    </row>
    <row r="328" spans="1:37" ht="13.5" customHeight="1" x14ac:dyDescent="0.2">
      <c r="A328" s="13"/>
      <c r="B328" s="13"/>
      <c r="C328" s="13"/>
      <c r="D328" s="13"/>
      <c r="E328" s="13"/>
      <c r="F328" s="13"/>
      <c r="G328" s="13"/>
      <c r="H328" s="13"/>
      <c r="I328" s="13"/>
      <c r="J328" s="13"/>
      <c r="K328" s="13"/>
      <c r="L328" s="13"/>
      <c r="M328" s="13"/>
      <c r="N328" s="13"/>
      <c r="O328" s="13"/>
      <c r="P328" s="13"/>
      <c r="Q328" s="13"/>
      <c r="R328" s="13"/>
      <c r="S328" s="13"/>
      <c r="T328" s="13"/>
      <c r="U328" s="13"/>
      <c r="V328" s="13"/>
      <c r="W328" s="13"/>
      <c r="X328" s="13"/>
      <c r="Y328" s="13"/>
      <c r="Z328" s="13"/>
      <c r="AA328" s="13"/>
      <c r="AB328" s="13"/>
      <c r="AC328" s="13"/>
      <c r="AD328" s="13"/>
      <c r="AE328" s="13"/>
      <c r="AF328" s="13"/>
      <c r="AG328" s="13"/>
      <c r="AH328" s="13"/>
      <c r="AI328" s="13"/>
      <c r="AJ328" s="13"/>
      <c r="AK328" s="13"/>
    </row>
    <row r="329" spans="1:37" ht="13.5" customHeight="1" x14ac:dyDescent="0.2">
      <c r="A329" s="13"/>
      <c r="B329" s="13"/>
      <c r="C329" s="13"/>
      <c r="D329" s="13"/>
      <c r="E329" s="13"/>
      <c r="F329" s="13"/>
      <c r="G329" s="13"/>
      <c r="H329" s="13"/>
      <c r="I329" s="13"/>
      <c r="J329" s="13"/>
      <c r="K329" s="13"/>
      <c r="L329" s="13"/>
      <c r="M329" s="13"/>
      <c r="N329" s="13"/>
      <c r="O329" s="13"/>
      <c r="P329" s="13"/>
      <c r="Q329" s="13"/>
      <c r="R329" s="13"/>
      <c r="S329" s="13"/>
      <c r="T329" s="13"/>
      <c r="U329" s="13"/>
      <c r="V329" s="13"/>
      <c r="W329" s="13"/>
      <c r="X329" s="13"/>
      <c r="Y329" s="13"/>
      <c r="Z329" s="13"/>
      <c r="AA329" s="13"/>
      <c r="AB329" s="13"/>
      <c r="AC329" s="13"/>
      <c r="AD329" s="13"/>
      <c r="AE329" s="13"/>
      <c r="AF329" s="13"/>
      <c r="AG329" s="13"/>
      <c r="AH329" s="13"/>
      <c r="AI329" s="13"/>
      <c r="AJ329" s="13"/>
      <c r="AK329" s="13"/>
    </row>
    <row r="330" spans="1:37" ht="13.5" customHeight="1" x14ac:dyDescent="0.2">
      <c r="A330" s="13"/>
      <c r="B330" s="13"/>
      <c r="C330" s="13"/>
      <c r="D330" s="13"/>
      <c r="E330" s="13"/>
      <c r="F330" s="13"/>
      <c r="G330" s="13"/>
      <c r="H330" s="13"/>
      <c r="I330" s="13"/>
      <c r="J330" s="13"/>
      <c r="K330" s="13"/>
      <c r="L330" s="13"/>
      <c r="M330" s="13"/>
      <c r="N330" s="13"/>
      <c r="O330" s="13"/>
      <c r="P330" s="13"/>
      <c r="Q330" s="13"/>
      <c r="R330" s="13"/>
      <c r="S330" s="13"/>
      <c r="T330" s="13"/>
      <c r="U330" s="13"/>
      <c r="V330" s="13"/>
      <c r="W330" s="13"/>
      <c r="X330" s="13"/>
      <c r="Y330" s="13"/>
      <c r="Z330" s="13"/>
      <c r="AA330" s="13"/>
      <c r="AB330" s="13"/>
      <c r="AC330" s="13"/>
      <c r="AD330" s="13"/>
      <c r="AE330" s="13"/>
      <c r="AF330" s="13"/>
      <c r="AG330" s="13"/>
      <c r="AH330" s="13"/>
      <c r="AI330" s="13"/>
      <c r="AJ330" s="13"/>
      <c r="AK330" s="13"/>
    </row>
    <row r="331" spans="1:37" ht="13.5" customHeight="1" x14ac:dyDescent="0.2">
      <c r="A331" s="13"/>
      <c r="B331" s="13"/>
      <c r="C331" s="13"/>
      <c r="D331" s="13"/>
      <c r="E331" s="13"/>
      <c r="F331" s="13"/>
      <c r="G331" s="13"/>
      <c r="H331" s="13"/>
      <c r="I331" s="13"/>
      <c r="J331" s="13"/>
      <c r="K331" s="13"/>
      <c r="L331" s="13"/>
      <c r="M331" s="13"/>
      <c r="N331" s="13"/>
      <c r="O331" s="13"/>
      <c r="P331" s="13"/>
      <c r="Q331" s="13"/>
      <c r="R331" s="13"/>
      <c r="S331" s="13"/>
      <c r="T331" s="13"/>
      <c r="U331" s="13"/>
      <c r="V331" s="13"/>
      <c r="W331" s="13"/>
      <c r="X331" s="13"/>
      <c r="Y331" s="13"/>
      <c r="Z331" s="13"/>
      <c r="AA331" s="13"/>
      <c r="AB331" s="13"/>
      <c r="AC331" s="13"/>
      <c r="AD331" s="13"/>
      <c r="AE331" s="13"/>
      <c r="AF331" s="13"/>
      <c r="AG331" s="13"/>
      <c r="AH331" s="13"/>
      <c r="AI331" s="13"/>
      <c r="AJ331" s="13"/>
      <c r="AK331" s="13"/>
    </row>
    <row r="332" spans="1:37" ht="13.5" customHeight="1" x14ac:dyDescent="0.2">
      <c r="A332" s="13"/>
      <c r="B332" s="13"/>
      <c r="C332" s="13"/>
      <c r="D332" s="13"/>
      <c r="E332" s="13"/>
      <c r="F332" s="13"/>
      <c r="G332" s="13"/>
      <c r="H332" s="13"/>
      <c r="I332" s="13"/>
      <c r="J332" s="13"/>
      <c r="K332" s="13"/>
      <c r="L332" s="13"/>
      <c r="M332" s="13"/>
      <c r="N332" s="13"/>
      <c r="O332" s="13"/>
      <c r="P332" s="13"/>
      <c r="Q332" s="13"/>
      <c r="R332" s="13"/>
      <c r="S332" s="13"/>
      <c r="T332" s="13"/>
      <c r="U332" s="13"/>
      <c r="V332" s="13"/>
      <c r="W332" s="13"/>
      <c r="X332" s="13"/>
      <c r="Y332" s="13"/>
      <c r="Z332" s="13"/>
      <c r="AA332" s="13"/>
      <c r="AB332" s="13"/>
      <c r="AC332" s="13"/>
      <c r="AD332" s="13"/>
      <c r="AE332" s="13"/>
      <c r="AF332" s="13"/>
      <c r="AG332" s="13"/>
      <c r="AH332" s="13"/>
      <c r="AI332" s="13"/>
      <c r="AJ332" s="13"/>
      <c r="AK332" s="13"/>
    </row>
    <row r="333" spans="1:37" ht="13.5" customHeight="1" x14ac:dyDescent="0.2">
      <c r="A333" s="13"/>
      <c r="B333" s="13"/>
      <c r="C333" s="13"/>
      <c r="D333" s="13"/>
      <c r="E333" s="13"/>
      <c r="F333" s="13"/>
      <c r="G333" s="13"/>
      <c r="H333" s="13"/>
      <c r="I333" s="13"/>
      <c r="J333" s="13"/>
      <c r="K333" s="13"/>
      <c r="L333" s="13"/>
      <c r="M333" s="13"/>
      <c r="N333" s="13"/>
      <c r="O333" s="13"/>
      <c r="P333" s="13"/>
      <c r="Q333" s="13"/>
      <c r="R333" s="13"/>
      <c r="S333" s="13"/>
      <c r="T333" s="13"/>
      <c r="U333" s="13"/>
      <c r="V333" s="13"/>
      <c r="W333" s="13"/>
      <c r="X333" s="13"/>
      <c r="Y333" s="13"/>
      <c r="Z333" s="13"/>
      <c r="AA333" s="13"/>
      <c r="AB333" s="13"/>
      <c r="AC333" s="13"/>
      <c r="AD333" s="13"/>
      <c r="AE333" s="13"/>
      <c r="AF333" s="13"/>
      <c r="AG333" s="13"/>
      <c r="AH333" s="13"/>
      <c r="AI333" s="13"/>
      <c r="AJ333" s="13"/>
      <c r="AK333" s="13"/>
    </row>
    <row r="334" spans="1:37" ht="13.5" customHeight="1" x14ac:dyDescent="0.2">
      <c r="A334" s="13"/>
      <c r="B334" s="13"/>
      <c r="C334" s="13"/>
      <c r="D334" s="13"/>
      <c r="E334" s="13"/>
      <c r="F334" s="13"/>
      <c r="G334" s="13"/>
      <c r="H334" s="13"/>
      <c r="I334" s="13"/>
      <c r="J334" s="13"/>
      <c r="K334" s="13"/>
      <c r="L334" s="13"/>
      <c r="M334" s="13"/>
      <c r="N334" s="13"/>
      <c r="O334" s="13"/>
      <c r="P334" s="13"/>
      <c r="Q334" s="13"/>
      <c r="R334" s="13"/>
      <c r="S334" s="13"/>
      <c r="T334" s="13"/>
      <c r="U334" s="13"/>
      <c r="V334" s="13"/>
      <c r="W334" s="13"/>
      <c r="X334" s="13"/>
      <c r="Y334" s="13"/>
      <c r="Z334" s="13"/>
      <c r="AA334" s="13"/>
      <c r="AB334" s="13"/>
      <c r="AC334" s="13"/>
      <c r="AD334" s="13"/>
      <c r="AE334" s="13"/>
      <c r="AF334" s="13"/>
      <c r="AG334" s="13"/>
      <c r="AH334" s="13"/>
      <c r="AI334" s="13"/>
      <c r="AJ334" s="13"/>
      <c r="AK334" s="13"/>
    </row>
    <row r="335" spans="1:37" ht="13.5" customHeight="1" x14ac:dyDescent="0.2">
      <c r="A335" s="13"/>
      <c r="B335" s="13"/>
      <c r="C335" s="13"/>
      <c r="D335" s="13"/>
      <c r="E335" s="13"/>
      <c r="F335" s="13"/>
      <c r="G335" s="13"/>
      <c r="H335" s="13"/>
      <c r="I335" s="13"/>
      <c r="J335" s="13"/>
      <c r="K335" s="13"/>
      <c r="L335" s="13"/>
      <c r="M335" s="13"/>
      <c r="N335" s="13"/>
      <c r="O335" s="13"/>
      <c r="P335" s="13"/>
      <c r="Q335" s="13"/>
      <c r="R335" s="13"/>
      <c r="S335" s="13"/>
      <c r="T335" s="13"/>
      <c r="U335" s="13"/>
      <c r="V335" s="13"/>
      <c r="W335" s="13"/>
      <c r="X335" s="13"/>
      <c r="Y335" s="13"/>
      <c r="Z335" s="13"/>
      <c r="AA335" s="13"/>
      <c r="AB335" s="13"/>
      <c r="AC335" s="13"/>
      <c r="AD335" s="13"/>
      <c r="AE335" s="13"/>
      <c r="AF335" s="13"/>
      <c r="AG335" s="13"/>
      <c r="AH335" s="13"/>
      <c r="AI335" s="13"/>
      <c r="AJ335" s="13"/>
      <c r="AK335" s="13"/>
    </row>
    <row r="336" spans="1:37" ht="13.5" customHeight="1" x14ac:dyDescent="0.2">
      <c r="A336" s="13"/>
      <c r="B336" s="13"/>
      <c r="C336" s="13"/>
      <c r="D336" s="13"/>
      <c r="E336" s="13"/>
      <c r="F336" s="13"/>
      <c r="G336" s="13"/>
      <c r="H336" s="13"/>
      <c r="I336" s="13"/>
      <c r="J336" s="13"/>
      <c r="K336" s="13"/>
      <c r="L336" s="13"/>
      <c r="M336" s="13"/>
      <c r="N336" s="13"/>
      <c r="O336" s="13"/>
      <c r="P336" s="13"/>
      <c r="Q336" s="13"/>
      <c r="R336" s="13"/>
      <c r="S336" s="13"/>
      <c r="T336" s="13"/>
      <c r="U336" s="13"/>
      <c r="V336" s="13"/>
      <c r="W336" s="13"/>
      <c r="X336" s="13"/>
      <c r="Y336" s="13"/>
      <c r="Z336" s="13"/>
      <c r="AA336" s="13"/>
      <c r="AB336" s="13"/>
      <c r="AC336" s="13"/>
      <c r="AD336" s="13"/>
      <c r="AE336" s="13"/>
      <c r="AF336" s="13"/>
      <c r="AG336" s="13"/>
      <c r="AH336" s="13"/>
      <c r="AI336" s="13"/>
      <c r="AJ336" s="13"/>
      <c r="AK336" s="13"/>
    </row>
    <row r="337" spans="1:37" ht="13.5" customHeight="1" x14ac:dyDescent="0.2">
      <c r="A337" s="13"/>
      <c r="B337" s="13"/>
      <c r="C337" s="13"/>
      <c r="D337" s="13"/>
      <c r="E337" s="13"/>
      <c r="F337" s="13"/>
      <c r="G337" s="13"/>
      <c r="H337" s="13"/>
      <c r="I337" s="13"/>
      <c r="J337" s="13"/>
      <c r="K337" s="13"/>
      <c r="L337" s="13"/>
      <c r="M337" s="13"/>
      <c r="N337" s="13"/>
      <c r="O337" s="13"/>
      <c r="P337" s="13"/>
      <c r="Q337" s="13"/>
      <c r="R337" s="13"/>
      <c r="S337" s="13"/>
      <c r="T337" s="13"/>
      <c r="U337" s="13"/>
      <c r="V337" s="13"/>
      <c r="W337" s="13"/>
      <c r="X337" s="13"/>
      <c r="Y337" s="13"/>
      <c r="Z337" s="13"/>
      <c r="AA337" s="13"/>
      <c r="AB337" s="13"/>
      <c r="AC337" s="13"/>
      <c r="AD337" s="13"/>
      <c r="AE337" s="13"/>
      <c r="AF337" s="13"/>
      <c r="AG337" s="13"/>
      <c r="AH337" s="13"/>
      <c r="AI337" s="13"/>
      <c r="AJ337" s="13"/>
      <c r="AK337" s="13"/>
    </row>
    <row r="338" spans="1:37" ht="13.5" customHeight="1" x14ac:dyDescent="0.2">
      <c r="A338" s="13"/>
      <c r="B338" s="13"/>
      <c r="C338" s="13"/>
      <c r="D338" s="13"/>
      <c r="E338" s="13"/>
      <c r="F338" s="13"/>
      <c r="G338" s="13"/>
      <c r="H338" s="13"/>
      <c r="I338" s="13"/>
      <c r="J338" s="13"/>
      <c r="K338" s="13"/>
      <c r="L338" s="13"/>
      <c r="M338" s="13"/>
      <c r="N338" s="13"/>
      <c r="O338" s="13"/>
      <c r="P338" s="13"/>
      <c r="Q338" s="13"/>
      <c r="R338" s="13"/>
      <c r="S338" s="13"/>
      <c r="T338" s="13"/>
      <c r="U338" s="13"/>
      <c r="V338" s="13"/>
      <c r="W338" s="13"/>
      <c r="X338" s="13"/>
      <c r="Y338" s="13"/>
      <c r="Z338" s="13"/>
      <c r="AA338" s="13"/>
      <c r="AB338" s="13"/>
      <c r="AC338" s="13"/>
      <c r="AD338" s="13"/>
      <c r="AE338" s="13"/>
      <c r="AF338" s="13"/>
      <c r="AG338" s="13"/>
      <c r="AH338" s="13"/>
      <c r="AI338" s="13"/>
      <c r="AJ338" s="13"/>
      <c r="AK338" s="13"/>
    </row>
    <row r="339" spans="1:37" ht="13.5" customHeight="1" x14ac:dyDescent="0.2">
      <c r="A339" s="13"/>
      <c r="B339" s="13"/>
      <c r="C339" s="13"/>
      <c r="D339" s="13"/>
      <c r="E339" s="13"/>
      <c r="F339" s="13"/>
      <c r="G339" s="13"/>
      <c r="H339" s="13"/>
      <c r="I339" s="13"/>
      <c r="J339" s="13"/>
      <c r="K339" s="13"/>
      <c r="L339" s="13"/>
      <c r="M339" s="13"/>
      <c r="N339" s="13"/>
      <c r="O339" s="13"/>
      <c r="P339" s="13"/>
      <c r="Q339" s="13"/>
      <c r="R339" s="13"/>
      <c r="S339" s="13"/>
      <c r="T339" s="13"/>
      <c r="U339" s="13"/>
      <c r="V339" s="13"/>
      <c r="W339" s="13"/>
      <c r="X339" s="13"/>
      <c r="Y339" s="13"/>
      <c r="Z339" s="13"/>
      <c r="AA339" s="13"/>
      <c r="AB339" s="13"/>
      <c r="AC339" s="13"/>
      <c r="AD339" s="13"/>
      <c r="AE339" s="13"/>
      <c r="AF339" s="13"/>
      <c r="AG339" s="13"/>
      <c r="AH339" s="13"/>
      <c r="AI339" s="13"/>
      <c r="AJ339" s="13"/>
      <c r="AK339" s="13"/>
    </row>
    <row r="340" spans="1:37" ht="13.5" customHeight="1" x14ac:dyDescent="0.2">
      <c r="A340" s="13"/>
      <c r="B340" s="13"/>
      <c r="C340" s="13"/>
      <c r="D340" s="13"/>
      <c r="E340" s="13"/>
      <c r="F340" s="13"/>
      <c r="G340" s="13"/>
      <c r="H340" s="13"/>
      <c r="I340" s="13"/>
      <c r="J340" s="13"/>
      <c r="K340" s="13"/>
      <c r="L340" s="13"/>
      <c r="M340" s="13"/>
      <c r="N340" s="13"/>
      <c r="O340" s="13"/>
      <c r="P340" s="13"/>
      <c r="Q340" s="13"/>
      <c r="R340" s="13"/>
      <c r="S340" s="13"/>
      <c r="T340" s="13"/>
      <c r="U340" s="13"/>
      <c r="V340" s="13"/>
      <c r="W340" s="13"/>
      <c r="X340" s="13"/>
      <c r="Y340" s="13"/>
      <c r="Z340" s="13"/>
      <c r="AA340" s="13"/>
      <c r="AB340" s="13"/>
      <c r="AC340" s="13"/>
      <c r="AD340" s="13"/>
      <c r="AE340" s="13"/>
      <c r="AF340" s="13"/>
      <c r="AG340" s="13"/>
      <c r="AH340" s="13"/>
      <c r="AI340" s="13"/>
      <c r="AJ340" s="13"/>
      <c r="AK340" s="13"/>
    </row>
    <row r="341" spans="1:37" ht="13.5" customHeight="1" x14ac:dyDescent="0.2">
      <c r="A341" s="13"/>
      <c r="B341" s="13"/>
      <c r="C341" s="13"/>
      <c r="D341" s="13"/>
      <c r="E341" s="13"/>
      <c r="F341" s="13"/>
      <c r="G341" s="13"/>
      <c r="H341" s="13"/>
      <c r="I341" s="13"/>
      <c r="J341" s="13"/>
      <c r="K341" s="13"/>
      <c r="L341" s="13"/>
      <c r="M341" s="13"/>
      <c r="N341" s="13"/>
      <c r="O341" s="13"/>
      <c r="P341" s="13"/>
      <c r="Q341" s="13"/>
      <c r="R341" s="13"/>
      <c r="S341" s="13"/>
      <c r="T341" s="13"/>
      <c r="U341" s="13"/>
      <c r="V341" s="13"/>
      <c r="W341" s="13"/>
      <c r="X341" s="13"/>
      <c r="Y341" s="13"/>
      <c r="Z341" s="13"/>
      <c r="AA341" s="13"/>
      <c r="AB341" s="13"/>
      <c r="AC341" s="13"/>
      <c r="AD341" s="13"/>
      <c r="AE341" s="13"/>
      <c r="AF341" s="13"/>
      <c r="AG341" s="13"/>
      <c r="AH341" s="13"/>
      <c r="AI341" s="13"/>
      <c r="AJ341" s="13"/>
      <c r="AK341" s="13"/>
    </row>
    <row r="342" spans="1:37" ht="13.5" customHeight="1" x14ac:dyDescent="0.2">
      <c r="A342" s="13"/>
      <c r="B342" s="13"/>
      <c r="C342" s="13"/>
      <c r="D342" s="13"/>
      <c r="E342" s="13"/>
      <c r="F342" s="13"/>
      <c r="G342" s="13"/>
      <c r="H342" s="13"/>
      <c r="I342" s="13"/>
      <c r="J342" s="13"/>
      <c r="K342" s="13"/>
      <c r="L342" s="13"/>
      <c r="M342" s="13"/>
      <c r="N342" s="13"/>
      <c r="O342" s="13"/>
      <c r="P342" s="13"/>
      <c r="Q342" s="13"/>
      <c r="R342" s="13"/>
      <c r="S342" s="13"/>
      <c r="T342" s="13"/>
      <c r="U342" s="13"/>
      <c r="V342" s="13"/>
      <c r="W342" s="13"/>
      <c r="X342" s="13"/>
      <c r="Y342" s="13"/>
      <c r="Z342" s="13"/>
      <c r="AA342" s="13"/>
      <c r="AB342" s="13"/>
      <c r="AC342" s="13"/>
      <c r="AD342" s="13"/>
      <c r="AE342" s="13"/>
      <c r="AF342" s="13"/>
      <c r="AG342" s="13"/>
      <c r="AH342" s="13"/>
      <c r="AI342" s="13"/>
      <c r="AJ342" s="13"/>
      <c r="AK342" s="13"/>
    </row>
    <row r="343" spans="1:37" ht="13.5" customHeight="1" x14ac:dyDescent="0.2">
      <c r="A343" s="13"/>
      <c r="B343" s="13"/>
      <c r="C343" s="13"/>
      <c r="D343" s="13"/>
      <c r="E343" s="13"/>
      <c r="F343" s="13"/>
      <c r="G343" s="13"/>
      <c r="H343" s="13"/>
      <c r="I343" s="13"/>
      <c r="J343" s="13"/>
      <c r="K343" s="13"/>
      <c r="L343" s="13"/>
      <c r="M343" s="13"/>
      <c r="N343" s="13"/>
      <c r="O343" s="13"/>
      <c r="P343" s="13"/>
      <c r="Q343" s="13"/>
      <c r="R343" s="13"/>
      <c r="S343" s="13"/>
      <c r="T343" s="13"/>
      <c r="U343" s="13"/>
      <c r="V343" s="13"/>
      <c r="W343" s="13"/>
      <c r="X343" s="13"/>
      <c r="Y343" s="13"/>
      <c r="Z343" s="13"/>
      <c r="AA343" s="13"/>
      <c r="AB343" s="13"/>
      <c r="AC343" s="13"/>
      <c r="AD343" s="13"/>
      <c r="AE343" s="13"/>
      <c r="AF343" s="13"/>
      <c r="AG343" s="13"/>
      <c r="AH343" s="13"/>
      <c r="AI343" s="13"/>
      <c r="AJ343" s="13"/>
      <c r="AK343" s="13"/>
    </row>
    <row r="344" spans="1:37" ht="13.5" customHeight="1" x14ac:dyDescent="0.2">
      <c r="A344" s="13"/>
      <c r="B344" s="13"/>
      <c r="C344" s="13"/>
      <c r="D344" s="13"/>
      <c r="E344" s="13"/>
      <c r="F344" s="13"/>
      <c r="G344" s="13"/>
      <c r="H344" s="13"/>
      <c r="I344" s="13"/>
      <c r="J344" s="13"/>
      <c r="K344" s="13"/>
      <c r="L344" s="13"/>
      <c r="M344" s="13"/>
      <c r="N344" s="13"/>
      <c r="O344" s="13"/>
      <c r="P344" s="13"/>
      <c r="Q344" s="13"/>
      <c r="R344" s="13"/>
      <c r="S344" s="13"/>
      <c r="T344" s="13"/>
      <c r="U344" s="13"/>
      <c r="V344" s="13"/>
      <c r="W344" s="13"/>
      <c r="X344" s="13"/>
      <c r="Y344" s="13"/>
      <c r="Z344" s="13"/>
      <c r="AA344" s="13"/>
      <c r="AB344" s="13"/>
      <c r="AC344" s="13"/>
      <c r="AD344" s="13"/>
      <c r="AE344" s="13"/>
      <c r="AF344" s="13"/>
      <c r="AG344" s="13"/>
      <c r="AH344" s="13"/>
      <c r="AI344" s="13"/>
      <c r="AJ344" s="13"/>
      <c r="AK344" s="13"/>
    </row>
    <row r="345" spans="1:37" ht="13.5" customHeight="1" x14ac:dyDescent="0.2">
      <c r="A345" s="13"/>
      <c r="B345" s="13"/>
      <c r="C345" s="13"/>
      <c r="D345" s="13"/>
      <c r="E345" s="13"/>
      <c r="F345" s="13"/>
      <c r="G345" s="13"/>
      <c r="H345" s="13"/>
      <c r="I345" s="13"/>
      <c r="J345" s="13"/>
      <c r="K345" s="13"/>
      <c r="L345" s="13"/>
      <c r="M345" s="13"/>
      <c r="N345" s="13"/>
      <c r="O345" s="13"/>
      <c r="P345" s="13"/>
      <c r="Q345" s="13"/>
      <c r="R345" s="13"/>
      <c r="S345" s="13"/>
      <c r="T345" s="13"/>
      <c r="U345" s="13"/>
      <c r="V345" s="13"/>
      <c r="W345" s="13"/>
      <c r="X345" s="13"/>
      <c r="Y345" s="13"/>
      <c r="Z345" s="13"/>
      <c r="AA345" s="13"/>
      <c r="AB345" s="13"/>
      <c r="AC345" s="13"/>
      <c r="AD345" s="13"/>
      <c r="AE345" s="13"/>
      <c r="AF345" s="13"/>
      <c r="AG345" s="13"/>
      <c r="AH345" s="13"/>
      <c r="AI345" s="13"/>
      <c r="AJ345" s="13"/>
      <c r="AK345" s="13"/>
    </row>
    <row r="346" spans="1:37" ht="13.5" customHeight="1" x14ac:dyDescent="0.2">
      <c r="A346" s="13"/>
      <c r="B346" s="13"/>
      <c r="C346" s="13"/>
      <c r="D346" s="13"/>
      <c r="E346" s="13"/>
      <c r="F346" s="13"/>
      <c r="G346" s="13"/>
      <c r="H346" s="13"/>
      <c r="I346" s="13"/>
      <c r="J346" s="13"/>
      <c r="K346" s="13"/>
      <c r="L346" s="13"/>
      <c r="M346" s="13"/>
      <c r="N346" s="13"/>
      <c r="O346" s="13"/>
      <c r="P346" s="13"/>
      <c r="Q346" s="13"/>
      <c r="R346" s="13"/>
      <c r="S346" s="13"/>
      <c r="T346" s="13"/>
      <c r="U346" s="13"/>
      <c r="V346" s="13"/>
      <c r="W346" s="13"/>
      <c r="X346" s="13"/>
      <c r="Y346" s="13"/>
      <c r="Z346" s="13"/>
      <c r="AA346" s="13"/>
      <c r="AB346" s="13"/>
      <c r="AC346" s="13"/>
      <c r="AD346" s="13"/>
      <c r="AE346" s="13"/>
      <c r="AF346" s="13"/>
      <c r="AG346" s="13"/>
      <c r="AH346" s="13"/>
      <c r="AI346" s="13"/>
      <c r="AJ346" s="13"/>
      <c r="AK346" s="13"/>
    </row>
    <row r="347" spans="1:37" ht="13.5" customHeight="1" x14ac:dyDescent="0.2">
      <c r="A347" s="13"/>
      <c r="B347" s="13"/>
      <c r="C347" s="13"/>
      <c r="D347" s="13"/>
      <c r="E347" s="13"/>
      <c r="F347" s="13"/>
      <c r="G347" s="13"/>
      <c r="H347" s="13"/>
      <c r="I347" s="13"/>
      <c r="J347" s="13"/>
      <c r="K347" s="13"/>
      <c r="L347" s="13"/>
      <c r="M347" s="13"/>
      <c r="N347" s="13"/>
      <c r="O347" s="13"/>
      <c r="P347" s="13"/>
      <c r="Q347" s="13"/>
      <c r="R347" s="13"/>
      <c r="S347" s="13"/>
      <c r="T347" s="13"/>
      <c r="U347" s="13"/>
      <c r="V347" s="13"/>
      <c r="W347" s="13"/>
      <c r="X347" s="13"/>
      <c r="Y347" s="13"/>
      <c r="Z347" s="13"/>
      <c r="AA347" s="13"/>
      <c r="AB347" s="13"/>
      <c r="AC347" s="13"/>
      <c r="AD347" s="13"/>
      <c r="AE347" s="13"/>
      <c r="AF347" s="13"/>
      <c r="AG347" s="13"/>
      <c r="AH347" s="13"/>
      <c r="AI347" s="13"/>
      <c r="AJ347" s="13"/>
      <c r="AK347" s="13"/>
    </row>
    <row r="348" spans="1:37" ht="13.5" customHeight="1" x14ac:dyDescent="0.2">
      <c r="A348" s="13"/>
      <c r="B348" s="13"/>
      <c r="C348" s="13"/>
      <c r="D348" s="13"/>
      <c r="E348" s="13"/>
      <c r="F348" s="13"/>
      <c r="G348" s="13"/>
      <c r="H348" s="13"/>
      <c r="I348" s="13"/>
      <c r="J348" s="13"/>
      <c r="K348" s="13"/>
      <c r="L348" s="13"/>
      <c r="M348" s="13"/>
      <c r="N348" s="13"/>
      <c r="O348" s="13"/>
      <c r="P348" s="13"/>
      <c r="Q348" s="13"/>
      <c r="R348" s="13"/>
      <c r="S348" s="13"/>
      <c r="T348" s="13"/>
      <c r="U348" s="13"/>
      <c r="V348" s="13"/>
      <c r="W348" s="13"/>
      <c r="X348" s="13"/>
      <c r="Y348" s="13"/>
      <c r="Z348" s="13"/>
      <c r="AA348" s="13"/>
      <c r="AB348" s="13"/>
      <c r="AC348" s="13"/>
      <c r="AD348" s="13"/>
      <c r="AE348" s="13"/>
      <c r="AF348" s="13"/>
      <c r="AG348" s="13"/>
      <c r="AH348" s="13"/>
      <c r="AI348" s="13"/>
      <c r="AJ348" s="13"/>
      <c r="AK348" s="13"/>
    </row>
    <row r="349" spans="1:37" ht="13.5" customHeight="1" x14ac:dyDescent="0.2">
      <c r="A349" s="13"/>
      <c r="B349" s="13"/>
      <c r="C349" s="13"/>
      <c r="D349" s="13"/>
      <c r="E349" s="13"/>
      <c r="F349" s="13"/>
      <c r="G349" s="13"/>
      <c r="H349" s="13"/>
      <c r="I349" s="13"/>
      <c r="J349" s="13"/>
      <c r="K349" s="13"/>
      <c r="L349" s="13"/>
      <c r="M349" s="13"/>
      <c r="N349" s="13"/>
      <c r="O349" s="13"/>
      <c r="P349" s="13"/>
      <c r="Q349" s="13"/>
      <c r="R349" s="13"/>
      <c r="S349" s="13"/>
      <c r="T349" s="13"/>
      <c r="U349" s="13"/>
      <c r="V349" s="13"/>
      <c r="W349" s="13"/>
      <c r="X349" s="13"/>
      <c r="Y349" s="13"/>
      <c r="Z349" s="13"/>
      <c r="AA349" s="13"/>
      <c r="AB349" s="13"/>
      <c r="AC349" s="13"/>
      <c r="AD349" s="13"/>
      <c r="AE349" s="13"/>
      <c r="AF349" s="13"/>
      <c r="AG349" s="13"/>
      <c r="AH349" s="13"/>
      <c r="AI349" s="13"/>
      <c r="AJ349" s="13"/>
      <c r="AK349" s="13"/>
    </row>
    <row r="350" spans="1:37" ht="13.5" customHeight="1" x14ac:dyDescent="0.2">
      <c r="A350" s="13"/>
      <c r="B350" s="13"/>
      <c r="C350" s="13"/>
      <c r="D350" s="13"/>
      <c r="E350" s="13"/>
      <c r="F350" s="13"/>
      <c r="G350" s="13"/>
      <c r="H350" s="13"/>
      <c r="I350" s="13"/>
      <c r="J350" s="13"/>
      <c r="K350" s="13"/>
      <c r="L350" s="13"/>
      <c r="M350" s="13"/>
      <c r="N350" s="13"/>
      <c r="O350" s="13"/>
      <c r="P350" s="13"/>
      <c r="Q350" s="13"/>
      <c r="R350" s="13"/>
      <c r="S350" s="13"/>
      <c r="T350" s="13"/>
      <c r="U350" s="13"/>
      <c r="V350" s="13"/>
      <c r="W350" s="13"/>
      <c r="X350" s="13"/>
      <c r="Y350" s="13"/>
      <c r="Z350" s="13"/>
      <c r="AA350" s="13"/>
      <c r="AB350" s="13"/>
      <c r="AC350" s="13"/>
      <c r="AD350" s="13"/>
      <c r="AE350" s="13"/>
      <c r="AF350" s="13"/>
      <c r="AG350" s="13"/>
      <c r="AH350" s="13"/>
      <c r="AI350" s="13"/>
      <c r="AJ350" s="13"/>
      <c r="AK350" s="13"/>
    </row>
    <row r="351" spans="1:37" ht="13.5" customHeight="1" x14ac:dyDescent="0.2">
      <c r="A351" s="13"/>
      <c r="B351" s="13"/>
      <c r="C351" s="13"/>
      <c r="D351" s="13"/>
      <c r="E351" s="13"/>
      <c r="F351" s="13"/>
      <c r="G351" s="13"/>
      <c r="H351" s="13"/>
      <c r="I351" s="13"/>
      <c r="J351" s="13"/>
      <c r="K351" s="13"/>
      <c r="L351" s="13"/>
      <c r="M351" s="13"/>
      <c r="N351" s="13"/>
      <c r="O351" s="13"/>
      <c r="P351" s="13"/>
      <c r="Q351" s="13"/>
      <c r="R351" s="13"/>
      <c r="S351" s="13"/>
      <c r="T351" s="13"/>
      <c r="U351" s="13"/>
      <c r="V351" s="13"/>
      <c r="W351" s="13"/>
      <c r="X351" s="13"/>
      <c r="Y351" s="13"/>
      <c r="Z351" s="13"/>
      <c r="AA351" s="13"/>
      <c r="AB351" s="13"/>
      <c r="AC351" s="13"/>
      <c r="AD351" s="13"/>
      <c r="AE351" s="13"/>
      <c r="AF351" s="13"/>
      <c r="AG351" s="13"/>
      <c r="AH351" s="13"/>
      <c r="AI351" s="13"/>
      <c r="AJ351" s="13"/>
      <c r="AK351" s="13"/>
    </row>
    <row r="352" spans="1:37" ht="13.5" customHeight="1" x14ac:dyDescent="0.2">
      <c r="A352" s="13"/>
      <c r="B352" s="13"/>
      <c r="C352" s="13"/>
      <c r="D352" s="13"/>
      <c r="E352" s="13"/>
      <c r="F352" s="13"/>
      <c r="G352" s="13"/>
      <c r="H352" s="13"/>
      <c r="I352" s="13"/>
      <c r="J352" s="13"/>
      <c r="K352" s="13"/>
      <c r="L352" s="13"/>
      <c r="M352" s="13"/>
      <c r="N352" s="13"/>
      <c r="O352" s="13"/>
      <c r="P352" s="13"/>
      <c r="Q352" s="13"/>
      <c r="R352" s="13"/>
      <c r="S352" s="13"/>
      <c r="T352" s="13"/>
      <c r="U352" s="13"/>
      <c r="V352" s="13"/>
      <c r="W352" s="13"/>
      <c r="X352" s="13"/>
      <c r="Y352" s="13"/>
      <c r="Z352" s="13"/>
      <c r="AA352" s="13"/>
      <c r="AB352" s="13"/>
      <c r="AC352" s="13"/>
      <c r="AD352" s="13"/>
      <c r="AE352" s="13"/>
      <c r="AF352" s="13"/>
      <c r="AG352" s="13"/>
      <c r="AH352" s="13"/>
      <c r="AI352" s="13"/>
      <c r="AJ352" s="13"/>
      <c r="AK352" s="13"/>
    </row>
    <row r="353" spans="1:37" ht="13.5" customHeight="1" x14ac:dyDescent="0.2">
      <c r="A353" s="13"/>
      <c r="B353" s="13"/>
      <c r="C353" s="13"/>
      <c r="D353" s="13"/>
      <c r="E353" s="13"/>
      <c r="F353" s="13"/>
      <c r="G353" s="13"/>
      <c r="H353" s="13"/>
      <c r="I353" s="13"/>
      <c r="J353" s="13"/>
      <c r="K353" s="13"/>
      <c r="L353" s="13"/>
      <c r="M353" s="13"/>
      <c r="N353" s="13"/>
      <c r="O353" s="13"/>
      <c r="P353" s="13"/>
      <c r="Q353" s="13"/>
      <c r="R353" s="13"/>
      <c r="S353" s="13"/>
      <c r="T353" s="13"/>
      <c r="U353" s="13"/>
      <c r="V353" s="13"/>
      <c r="W353" s="13"/>
      <c r="X353" s="13"/>
      <c r="Y353" s="13"/>
      <c r="Z353" s="13"/>
      <c r="AA353" s="13"/>
      <c r="AB353" s="13"/>
      <c r="AC353" s="13"/>
      <c r="AD353" s="13"/>
      <c r="AE353" s="13"/>
      <c r="AF353" s="13"/>
      <c r="AG353" s="13"/>
      <c r="AH353" s="13"/>
      <c r="AI353" s="13"/>
      <c r="AJ353" s="13"/>
      <c r="AK353" s="13"/>
    </row>
    <row r="354" spans="1:37" ht="13.5" customHeight="1" x14ac:dyDescent="0.2">
      <c r="A354" s="13"/>
      <c r="B354" s="13"/>
      <c r="C354" s="13"/>
      <c r="D354" s="13"/>
      <c r="E354" s="13"/>
      <c r="F354" s="13"/>
      <c r="G354" s="13"/>
      <c r="H354" s="13"/>
      <c r="I354" s="13"/>
      <c r="J354" s="13"/>
      <c r="K354" s="13"/>
      <c r="L354" s="13"/>
      <c r="M354" s="13"/>
      <c r="N354" s="13"/>
      <c r="O354" s="13"/>
      <c r="P354" s="13"/>
      <c r="Q354" s="13"/>
      <c r="R354" s="13"/>
      <c r="S354" s="13"/>
      <c r="T354" s="13"/>
      <c r="U354" s="13"/>
      <c r="V354" s="13"/>
      <c r="W354" s="13"/>
      <c r="X354" s="13"/>
      <c r="Y354" s="13"/>
      <c r="Z354" s="13"/>
      <c r="AA354" s="13"/>
      <c r="AB354" s="13"/>
      <c r="AC354" s="13"/>
      <c r="AD354" s="13"/>
      <c r="AE354" s="13"/>
      <c r="AF354" s="13"/>
      <c r="AG354" s="13"/>
      <c r="AH354" s="13"/>
      <c r="AI354" s="13"/>
      <c r="AJ354" s="13"/>
      <c r="AK354" s="13"/>
    </row>
    <row r="355" spans="1:37" ht="13.5" customHeight="1" x14ac:dyDescent="0.2">
      <c r="A355" s="13"/>
      <c r="B355" s="13"/>
      <c r="C355" s="13"/>
      <c r="D355" s="13"/>
      <c r="E355" s="13"/>
      <c r="F355" s="13"/>
      <c r="G355" s="13"/>
      <c r="H355" s="13"/>
      <c r="I355" s="13"/>
      <c r="J355" s="13"/>
      <c r="K355" s="13"/>
      <c r="L355" s="13"/>
      <c r="M355" s="13"/>
      <c r="N355" s="13"/>
      <c r="O355" s="13"/>
      <c r="P355" s="13"/>
      <c r="Q355" s="13"/>
      <c r="R355" s="13"/>
      <c r="S355" s="13"/>
      <c r="T355" s="13"/>
      <c r="U355" s="13"/>
      <c r="V355" s="13"/>
      <c r="W355" s="13"/>
      <c r="X355" s="13"/>
      <c r="Y355" s="13"/>
      <c r="Z355" s="13"/>
      <c r="AA355" s="13"/>
      <c r="AB355" s="13"/>
      <c r="AC355" s="13"/>
      <c r="AD355" s="13"/>
      <c r="AE355" s="13"/>
      <c r="AF355" s="13"/>
      <c r="AG355" s="13"/>
      <c r="AH355" s="13"/>
      <c r="AI355" s="13"/>
      <c r="AJ355" s="13"/>
      <c r="AK355" s="13"/>
    </row>
    <row r="356" spans="1:37" ht="13.5" customHeight="1" x14ac:dyDescent="0.2">
      <c r="A356" s="13"/>
      <c r="B356" s="13"/>
      <c r="C356" s="13"/>
      <c r="D356" s="13"/>
      <c r="E356" s="13"/>
      <c r="F356" s="13"/>
      <c r="G356" s="13"/>
      <c r="H356" s="13"/>
      <c r="I356" s="13"/>
      <c r="J356" s="13"/>
      <c r="K356" s="13"/>
      <c r="L356" s="13"/>
      <c r="M356" s="13"/>
      <c r="N356" s="13"/>
      <c r="O356" s="13"/>
      <c r="P356" s="13"/>
      <c r="Q356" s="13"/>
      <c r="R356" s="13"/>
      <c r="S356" s="13"/>
      <c r="T356" s="13"/>
      <c r="U356" s="13"/>
      <c r="V356" s="13"/>
      <c r="W356" s="13"/>
      <c r="X356" s="13"/>
      <c r="Y356" s="13"/>
      <c r="Z356" s="13"/>
      <c r="AA356" s="13"/>
      <c r="AB356" s="13"/>
      <c r="AC356" s="13"/>
      <c r="AD356" s="13"/>
      <c r="AE356" s="13"/>
      <c r="AF356" s="13"/>
      <c r="AG356" s="13"/>
      <c r="AH356" s="13"/>
      <c r="AI356" s="13"/>
      <c r="AJ356" s="13"/>
      <c r="AK356" s="13"/>
    </row>
    <row r="357" spans="1:37" ht="13.5" customHeight="1" x14ac:dyDescent="0.2">
      <c r="A357" s="13"/>
      <c r="B357" s="13"/>
      <c r="C357" s="13"/>
      <c r="D357" s="13"/>
      <c r="E357" s="13"/>
      <c r="F357" s="13"/>
      <c r="G357" s="13"/>
      <c r="H357" s="13"/>
      <c r="I357" s="13"/>
      <c r="J357" s="13"/>
      <c r="K357" s="13"/>
      <c r="L357" s="13"/>
      <c r="M357" s="13"/>
      <c r="N357" s="13"/>
      <c r="O357" s="13"/>
      <c r="P357" s="13"/>
      <c r="Q357" s="13"/>
      <c r="R357" s="13"/>
      <c r="S357" s="13"/>
      <c r="T357" s="13"/>
      <c r="U357" s="13"/>
      <c r="V357" s="13"/>
      <c r="W357" s="13"/>
      <c r="X357" s="13"/>
      <c r="Y357" s="13"/>
      <c r="Z357" s="13"/>
      <c r="AA357" s="13"/>
      <c r="AB357" s="13"/>
      <c r="AC357" s="13"/>
      <c r="AD357" s="13"/>
      <c r="AE357" s="13"/>
      <c r="AF357" s="13"/>
      <c r="AG357" s="13"/>
      <c r="AH357" s="13"/>
      <c r="AI357" s="13"/>
      <c r="AJ357" s="13"/>
      <c r="AK357" s="13"/>
    </row>
    <row r="358" spans="1:37" ht="13.5" customHeight="1" x14ac:dyDescent="0.2">
      <c r="A358" s="13"/>
      <c r="B358" s="13"/>
      <c r="C358" s="13"/>
      <c r="D358" s="13"/>
      <c r="E358" s="13"/>
      <c r="F358" s="13"/>
      <c r="G358" s="13"/>
      <c r="H358" s="13"/>
      <c r="I358" s="13"/>
      <c r="J358" s="13"/>
      <c r="K358" s="13"/>
      <c r="L358" s="13"/>
      <c r="M358" s="13"/>
      <c r="N358" s="13"/>
      <c r="O358" s="13"/>
      <c r="P358" s="13"/>
      <c r="Q358" s="13"/>
      <c r="R358" s="13"/>
      <c r="S358" s="13"/>
      <c r="T358" s="13"/>
      <c r="U358" s="13"/>
      <c r="V358" s="13"/>
      <c r="W358" s="13"/>
      <c r="X358" s="13"/>
      <c r="Y358" s="13"/>
      <c r="Z358" s="13"/>
      <c r="AA358" s="13"/>
      <c r="AB358" s="13"/>
      <c r="AC358" s="13"/>
      <c r="AD358" s="13"/>
      <c r="AE358" s="13"/>
      <c r="AF358" s="13"/>
      <c r="AG358" s="13"/>
      <c r="AH358" s="13"/>
      <c r="AI358" s="13"/>
      <c r="AJ358" s="13"/>
      <c r="AK358" s="13"/>
    </row>
    <row r="359" spans="1:37" ht="13.5" customHeight="1" x14ac:dyDescent="0.2">
      <c r="A359" s="13"/>
      <c r="B359" s="13"/>
      <c r="C359" s="13"/>
      <c r="D359" s="13"/>
      <c r="E359" s="13"/>
      <c r="F359" s="13"/>
      <c r="G359" s="13"/>
      <c r="H359" s="13"/>
      <c r="I359" s="13"/>
      <c r="J359" s="13"/>
      <c r="K359" s="13"/>
      <c r="L359" s="13"/>
      <c r="M359" s="13"/>
      <c r="N359" s="13"/>
      <c r="O359" s="13"/>
      <c r="P359" s="13"/>
      <c r="Q359" s="13"/>
      <c r="R359" s="13"/>
      <c r="S359" s="13"/>
      <c r="T359" s="13"/>
      <c r="U359" s="13"/>
      <c r="V359" s="13"/>
      <c r="W359" s="13"/>
      <c r="X359" s="13"/>
      <c r="Y359" s="13"/>
      <c r="Z359" s="13"/>
      <c r="AA359" s="13"/>
      <c r="AB359" s="13"/>
      <c r="AC359" s="13"/>
      <c r="AD359" s="13"/>
      <c r="AE359" s="13"/>
      <c r="AF359" s="13"/>
      <c r="AG359" s="13"/>
      <c r="AH359" s="13"/>
      <c r="AI359" s="13"/>
      <c r="AJ359" s="13"/>
      <c r="AK359" s="13"/>
    </row>
    <row r="360" spans="1:37" ht="13.5" customHeight="1" x14ac:dyDescent="0.2">
      <c r="A360" s="13"/>
      <c r="B360" s="13"/>
      <c r="C360" s="13"/>
      <c r="D360" s="13"/>
      <c r="E360" s="13"/>
      <c r="F360" s="13"/>
      <c r="G360" s="13"/>
      <c r="H360" s="13"/>
      <c r="I360" s="13"/>
      <c r="J360" s="13"/>
      <c r="K360" s="13"/>
      <c r="L360" s="13"/>
      <c r="M360" s="13"/>
      <c r="N360" s="13"/>
      <c r="O360" s="13"/>
      <c r="P360" s="13"/>
      <c r="Q360" s="13"/>
      <c r="R360" s="13"/>
      <c r="S360" s="13"/>
      <c r="T360" s="13"/>
      <c r="U360" s="13"/>
      <c r="V360" s="13"/>
      <c r="W360" s="13"/>
      <c r="X360" s="13"/>
      <c r="Y360" s="13"/>
      <c r="Z360" s="13"/>
      <c r="AA360" s="13"/>
      <c r="AB360" s="13"/>
      <c r="AC360" s="13"/>
      <c r="AD360" s="13"/>
      <c r="AE360" s="13"/>
      <c r="AF360" s="13"/>
      <c r="AG360" s="13"/>
      <c r="AH360" s="13"/>
      <c r="AI360" s="13"/>
      <c r="AJ360" s="13"/>
      <c r="AK360" s="13"/>
    </row>
    <row r="361" spans="1:37" ht="13.5" customHeight="1" x14ac:dyDescent="0.2">
      <c r="A361" s="13"/>
      <c r="B361" s="13"/>
      <c r="C361" s="13"/>
      <c r="D361" s="13"/>
      <c r="E361" s="13"/>
      <c r="F361" s="13"/>
      <c r="G361" s="13"/>
      <c r="H361" s="13"/>
      <c r="I361" s="13"/>
      <c r="J361" s="13"/>
      <c r="K361" s="13"/>
      <c r="L361" s="13"/>
      <c r="M361" s="13"/>
      <c r="N361" s="13"/>
      <c r="O361" s="13"/>
      <c r="P361" s="13"/>
      <c r="Q361" s="13"/>
      <c r="R361" s="13"/>
      <c r="S361" s="13"/>
      <c r="T361" s="13"/>
      <c r="U361" s="13"/>
      <c r="V361" s="13"/>
      <c r="W361" s="13"/>
      <c r="X361" s="13"/>
      <c r="Y361" s="13"/>
      <c r="Z361" s="13"/>
      <c r="AA361" s="13"/>
      <c r="AB361" s="13"/>
      <c r="AC361" s="13"/>
      <c r="AD361" s="13"/>
      <c r="AE361" s="13"/>
      <c r="AF361" s="13"/>
      <c r="AG361" s="13"/>
      <c r="AH361" s="13"/>
      <c r="AI361" s="13"/>
      <c r="AJ361" s="13"/>
      <c r="AK361" s="13"/>
    </row>
    <row r="362" spans="1:37" ht="13.5" customHeight="1" x14ac:dyDescent="0.2">
      <c r="A362" s="13"/>
      <c r="B362" s="13"/>
      <c r="C362" s="13"/>
      <c r="D362" s="13"/>
      <c r="E362" s="13"/>
      <c r="F362" s="13"/>
      <c r="G362" s="13"/>
      <c r="H362" s="13"/>
      <c r="I362" s="13"/>
      <c r="J362" s="13"/>
      <c r="K362" s="13"/>
      <c r="L362" s="13"/>
      <c r="M362" s="13"/>
      <c r="N362" s="13"/>
      <c r="O362" s="13"/>
      <c r="P362" s="13"/>
      <c r="Q362" s="13"/>
      <c r="R362" s="13"/>
      <c r="S362" s="13"/>
      <c r="T362" s="13"/>
      <c r="U362" s="13"/>
      <c r="V362" s="13"/>
      <c r="W362" s="13"/>
      <c r="X362" s="13"/>
      <c r="Y362" s="13"/>
      <c r="Z362" s="13"/>
      <c r="AA362" s="13"/>
      <c r="AB362" s="13"/>
      <c r="AC362" s="13"/>
      <c r="AD362" s="13"/>
      <c r="AE362" s="13"/>
      <c r="AF362" s="13"/>
      <c r="AG362" s="13"/>
      <c r="AH362" s="13"/>
      <c r="AI362" s="13"/>
      <c r="AJ362" s="13"/>
      <c r="AK362" s="13"/>
    </row>
    <row r="363" spans="1:37" ht="13.5" customHeight="1" x14ac:dyDescent="0.2">
      <c r="A363" s="13"/>
      <c r="B363" s="13"/>
      <c r="C363" s="13"/>
      <c r="D363" s="13"/>
      <c r="E363" s="13"/>
      <c r="F363" s="13"/>
      <c r="G363" s="13"/>
      <c r="H363" s="13"/>
      <c r="I363" s="13"/>
      <c r="J363" s="13"/>
      <c r="K363" s="13"/>
      <c r="L363" s="13"/>
      <c r="M363" s="13"/>
      <c r="N363" s="13"/>
      <c r="O363" s="13"/>
      <c r="P363" s="13"/>
      <c r="Q363" s="13"/>
      <c r="R363" s="13"/>
      <c r="S363" s="13"/>
      <c r="T363" s="13"/>
      <c r="U363" s="13"/>
      <c r="V363" s="13"/>
      <c r="W363" s="13"/>
      <c r="X363" s="13"/>
      <c r="Y363" s="13"/>
      <c r="Z363" s="13"/>
      <c r="AA363" s="13"/>
      <c r="AB363" s="13"/>
      <c r="AC363" s="13"/>
      <c r="AD363" s="13"/>
      <c r="AE363" s="13"/>
      <c r="AF363" s="13"/>
      <c r="AG363" s="13"/>
      <c r="AH363" s="13"/>
      <c r="AI363" s="13"/>
      <c r="AJ363" s="13"/>
      <c r="AK363" s="13"/>
    </row>
    <row r="364" spans="1:37" ht="13.5" customHeight="1" x14ac:dyDescent="0.2">
      <c r="A364" s="13"/>
      <c r="B364" s="13"/>
      <c r="C364" s="13"/>
      <c r="D364" s="13"/>
      <c r="E364" s="13"/>
      <c r="F364" s="13"/>
      <c r="G364" s="13"/>
      <c r="H364" s="13"/>
      <c r="I364" s="13"/>
      <c r="J364" s="13"/>
      <c r="K364" s="13"/>
      <c r="L364" s="13"/>
      <c r="M364" s="13"/>
      <c r="N364" s="13"/>
      <c r="O364" s="13"/>
      <c r="P364" s="13"/>
      <c r="Q364" s="13"/>
      <c r="R364" s="13"/>
      <c r="S364" s="13"/>
      <c r="T364" s="13"/>
      <c r="U364" s="13"/>
      <c r="V364" s="13"/>
      <c r="W364" s="13"/>
      <c r="X364" s="13"/>
      <c r="Y364" s="13"/>
      <c r="Z364" s="13"/>
      <c r="AA364" s="13"/>
      <c r="AB364" s="13"/>
      <c r="AC364" s="13"/>
      <c r="AD364" s="13"/>
      <c r="AE364" s="13"/>
      <c r="AF364" s="13"/>
      <c r="AG364" s="13"/>
      <c r="AH364" s="13"/>
      <c r="AI364" s="13"/>
      <c r="AJ364" s="13"/>
      <c r="AK364" s="13"/>
    </row>
    <row r="365" spans="1:37" ht="13.5" customHeight="1" x14ac:dyDescent="0.2">
      <c r="A365" s="13"/>
      <c r="B365" s="13"/>
      <c r="C365" s="13"/>
      <c r="D365" s="13"/>
      <c r="E365" s="13"/>
      <c r="F365" s="13"/>
      <c r="G365" s="13"/>
      <c r="H365" s="13"/>
      <c r="I365" s="13"/>
      <c r="J365" s="13"/>
      <c r="K365" s="13"/>
      <c r="L365" s="13"/>
      <c r="M365" s="13"/>
      <c r="N365" s="13"/>
      <c r="O365" s="13"/>
      <c r="P365" s="13"/>
      <c r="Q365" s="13"/>
      <c r="R365" s="13"/>
      <c r="S365" s="13"/>
      <c r="T365" s="13"/>
      <c r="U365" s="13"/>
      <c r="V365" s="13"/>
      <c r="W365" s="13"/>
      <c r="X365" s="13"/>
      <c r="Y365" s="13"/>
      <c r="Z365" s="13"/>
      <c r="AA365" s="13"/>
      <c r="AB365" s="13"/>
      <c r="AC365" s="13"/>
      <c r="AD365" s="13"/>
      <c r="AE365" s="13"/>
      <c r="AF365" s="13"/>
      <c r="AG365" s="13"/>
      <c r="AH365" s="13"/>
      <c r="AI365" s="13"/>
      <c r="AJ365" s="13"/>
      <c r="AK365" s="13"/>
    </row>
    <row r="366" spans="1:37" ht="13.5" customHeight="1" x14ac:dyDescent="0.2">
      <c r="A366" s="13"/>
      <c r="B366" s="13"/>
      <c r="C366" s="13"/>
      <c r="D366" s="13"/>
      <c r="E366" s="13"/>
      <c r="F366" s="13"/>
      <c r="G366" s="13"/>
      <c r="H366" s="13"/>
      <c r="I366" s="13"/>
      <c r="J366" s="13"/>
      <c r="K366" s="13"/>
      <c r="L366" s="13"/>
      <c r="M366" s="13"/>
      <c r="N366" s="13"/>
      <c r="O366" s="13"/>
      <c r="P366" s="13"/>
      <c r="Q366" s="13"/>
      <c r="R366" s="13"/>
      <c r="S366" s="13"/>
      <c r="T366" s="13"/>
      <c r="U366" s="13"/>
      <c r="V366" s="13"/>
      <c r="W366" s="13"/>
      <c r="X366" s="13"/>
      <c r="Y366" s="13"/>
      <c r="Z366" s="13"/>
      <c r="AA366" s="13"/>
      <c r="AB366" s="13"/>
      <c r="AC366" s="13"/>
      <c r="AD366" s="13"/>
      <c r="AE366" s="13"/>
      <c r="AF366" s="13"/>
      <c r="AG366" s="13"/>
      <c r="AH366" s="13"/>
      <c r="AI366" s="13"/>
      <c r="AJ366" s="13"/>
      <c r="AK366" s="13"/>
    </row>
    <row r="367" spans="1:37" ht="13.5" customHeight="1" x14ac:dyDescent="0.2">
      <c r="A367" s="13"/>
      <c r="B367" s="13"/>
      <c r="C367" s="13"/>
      <c r="D367" s="13"/>
      <c r="E367" s="13"/>
      <c r="F367" s="13"/>
      <c r="G367" s="13"/>
      <c r="H367" s="13"/>
      <c r="I367" s="13"/>
      <c r="J367" s="13"/>
      <c r="K367" s="13"/>
      <c r="L367" s="13"/>
      <c r="M367" s="13"/>
      <c r="N367" s="13"/>
      <c r="O367" s="13"/>
      <c r="P367" s="13"/>
      <c r="Q367" s="13"/>
      <c r="R367" s="13"/>
      <c r="S367" s="13"/>
      <c r="T367" s="13"/>
      <c r="U367" s="13"/>
      <c r="V367" s="13"/>
      <c r="W367" s="13"/>
      <c r="X367" s="13"/>
      <c r="Y367" s="13"/>
      <c r="Z367" s="13"/>
      <c r="AA367" s="13"/>
      <c r="AB367" s="13"/>
      <c r="AC367" s="13"/>
      <c r="AD367" s="13"/>
      <c r="AE367" s="13"/>
      <c r="AF367" s="13"/>
      <c r="AG367" s="13"/>
      <c r="AH367" s="13"/>
      <c r="AI367" s="13"/>
      <c r="AJ367" s="13"/>
      <c r="AK367" s="13"/>
    </row>
    <row r="368" spans="1:37" ht="13.5" customHeight="1" x14ac:dyDescent="0.2">
      <c r="A368" s="13"/>
      <c r="B368" s="13"/>
      <c r="C368" s="13"/>
      <c r="D368" s="13"/>
      <c r="E368" s="13"/>
      <c r="F368" s="13"/>
      <c r="G368" s="13"/>
      <c r="H368" s="13"/>
      <c r="I368" s="13"/>
      <c r="J368" s="13"/>
      <c r="K368" s="13"/>
      <c r="L368" s="13"/>
      <c r="M368" s="13"/>
      <c r="N368" s="13"/>
      <c r="O368" s="13"/>
      <c r="P368" s="13"/>
      <c r="Q368" s="13"/>
      <c r="R368" s="13"/>
      <c r="S368" s="13"/>
      <c r="T368" s="13"/>
      <c r="U368" s="13"/>
      <c r="V368" s="13"/>
      <c r="W368" s="13"/>
      <c r="X368" s="13"/>
      <c r="Y368" s="13"/>
      <c r="Z368" s="13"/>
      <c r="AA368" s="13"/>
      <c r="AB368" s="13"/>
      <c r="AC368" s="13"/>
      <c r="AD368" s="13"/>
      <c r="AE368" s="13"/>
      <c r="AF368" s="13"/>
      <c r="AG368" s="13"/>
      <c r="AH368" s="13"/>
      <c r="AI368" s="13"/>
      <c r="AJ368" s="13"/>
      <c r="AK368" s="13"/>
    </row>
    <row r="369" spans="1:37" ht="13.5" customHeight="1" x14ac:dyDescent="0.2">
      <c r="A369" s="13"/>
      <c r="B369" s="13"/>
      <c r="C369" s="13"/>
      <c r="D369" s="13"/>
      <c r="E369" s="13"/>
      <c r="F369" s="13"/>
      <c r="G369" s="13"/>
      <c r="H369" s="13"/>
      <c r="I369" s="13"/>
      <c r="J369" s="13"/>
      <c r="K369" s="13"/>
      <c r="L369" s="13"/>
      <c r="M369" s="13"/>
      <c r="N369" s="13"/>
      <c r="O369" s="13"/>
      <c r="P369" s="13"/>
      <c r="Q369" s="13"/>
      <c r="R369" s="13"/>
      <c r="S369" s="13"/>
      <c r="T369" s="13"/>
      <c r="U369" s="13"/>
      <c r="V369" s="13"/>
      <c r="W369" s="13"/>
      <c r="X369" s="13"/>
      <c r="Y369" s="13"/>
      <c r="Z369" s="13"/>
      <c r="AA369" s="13"/>
      <c r="AB369" s="13"/>
      <c r="AC369" s="13"/>
      <c r="AD369" s="13"/>
      <c r="AE369" s="13"/>
      <c r="AF369" s="13"/>
      <c r="AG369" s="13"/>
      <c r="AH369" s="13"/>
      <c r="AI369" s="13"/>
      <c r="AJ369" s="13"/>
      <c r="AK369" s="13"/>
    </row>
    <row r="370" spans="1:37" ht="13.5" customHeight="1" x14ac:dyDescent="0.2">
      <c r="A370" s="13"/>
      <c r="B370" s="13"/>
      <c r="C370" s="13"/>
      <c r="D370" s="13"/>
      <c r="E370" s="13"/>
      <c r="F370" s="13"/>
      <c r="G370" s="13"/>
      <c r="H370" s="13"/>
      <c r="I370" s="13"/>
      <c r="J370" s="13"/>
      <c r="K370" s="13"/>
      <c r="L370" s="13"/>
      <c r="M370" s="13"/>
      <c r="N370" s="13"/>
      <c r="O370" s="13"/>
      <c r="P370" s="13"/>
      <c r="Q370" s="13"/>
      <c r="R370" s="13"/>
      <c r="S370" s="13"/>
      <c r="T370" s="13"/>
      <c r="U370" s="13"/>
      <c r="V370" s="13"/>
      <c r="W370" s="13"/>
      <c r="X370" s="13"/>
      <c r="Y370" s="13"/>
      <c r="Z370" s="13"/>
      <c r="AA370" s="13"/>
      <c r="AB370" s="13"/>
      <c r="AC370" s="13"/>
      <c r="AD370" s="13"/>
      <c r="AE370" s="13"/>
      <c r="AF370" s="13"/>
      <c r="AG370" s="13"/>
      <c r="AH370" s="13"/>
      <c r="AI370" s="13"/>
      <c r="AJ370" s="13"/>
      <c r="AK370" s="13"/>
    </row>
    <row r="371" spans="1:37" ht="13.5" customHeight="1" x14ac:dyDescent="0.2">
      <c r="A371" s="13"/>
      <c r="B371" s="13"/>
      <c r="C371" s="13"/>
      <c r="D371" s="13"/>
      <c r="E371" s="13"/>
      <c r="F371" s="13"/>
      <c r="G371" s="13"/>
      <c r="H371" s="13"/>
      <c r="I371" s="13"/>
      <c r="J371" s="13"/>
      <c r="K371" s="13"/>
      <c r="L371" s="13"/>
      <c r="M371" s="13"/>
      <c r="N371" s="13"/>
      <c r="O371" s="13"/>
      <c r="P371" s="13"/>
      <c r="Q371" s="13"/>
      <c r="R371" s="13"/>
      <c r="S371" s="13"/>
      <c r="T371" s="13"/>
      <c r="U371" s="13"/>
      <c r="V371" s="13"/>
      <c r="W371" s="13"/>
      <c r="X371" s="13"/>
      <c r="Y371" s="13"/>
      <c r="Z371" s="13"/>
      <c r="AA371" s="13"/>
      <c r="AB371" s="13"/>
      <c r="AC371" s="13"/>
      <c r="AD371" s="13"/>
      <c r="AE371" s="13"/>
      <c r="AF371" s="13"/>
      <c r="AG371" s="13"/>
      <c r="AH371" s="13"/>
      <c r="AI371" s="13"/>
      <c r="AJ371" s="13"/>
      <c r="AK371" s="13"/>
    </row>
    <row r="372" spans="1:37" ht="13.5" customHeight="1" x14ac:dyDescent="0.2">
      <c r="A372" s="13"/>
      <c r="B372" s="13"/>
      <c r="C372" s="13"/>
      <c r="D372" s="13"/>
      <c r="E372" s="13"/>
      <c r="F372" s="13"/>
      <c r="G372" s="13"/>
      <c r="H372" s="13"/>
      <c r="I372" s="13"/>
      <c r="J372" s="13"/>
      <c r="K372" s="13"/>
      <c r="L372" s="13"/>
      <c r="M372" s="13"/>
      <c r="N372" s="13"/>
      <c r="O372" s="13"/>
      <c r="P372" s="13"/>
      <c r="Q372" s="13"/>
      <c r="R372" s="13"/>
      <c r="S372" s="13"/>
      <c r="T372" s="13"/>
      <c r="U372" s="13"/>
      <c r="V372" s="13"/>
      <c r="W372" s="13"/>
      <c r="X372" s="13"/>
      <c r="Y372" s="13"/>
      <c r="Z372" s="13"/>
      <c r="AA372" s="13"/>
      <c r="AB372" s="13"/>
      <c r="AC372" s="13"/>
      <c r="AD372" s="13"/>
      <c r="AE372" s="13"/>
      <c r="AF372" s="13"/>
      <c r="AG372" s="13"/>
      <c r="AH372" s="13"/>
      <c r="AI372" s="13"/>
      <c r="AJ372" s="13"/>
      <c r="AK372" s="13"/>
    </row>
    <row r="373" spans="1:37" ht="13.5" customHeight="1" x14ac:dyDescent="0.2">
      <c r="A373" s="13"/>
      <c r="B373" s="13"/>
      <c r="C373" s="13"/>
      <c r="D373" s="13"/>
      <c r="E373" s="13"/>
      <c r="F373" s="13"/>
      <c r="G373" s="13"/>
      <c r="H373" s="13"/>
      <c r="I373" s="13"/>
      <c r="J373" s="13"/>
      <c r="K373" s="13"/>
      <c r="L373" s="13"/>
      <c r="M373" s="13"/>
      <c r="N373" s="13"/>
      <c r="O373" s="13"/>
      <c r="P373" s="13"/>
      <c r="Q373" s="13"/>
      <c r="R373" s="13"/>
      <c r="S373" s="13"/>
      <c r="T373" s="13"/>
      <c r="U373" s="13"/>
      <c r="V373" s="13"/>
      <c r="W373" s="13"/>
      <c r="X373" s="13"/>
      <c r="Y373" s="13"/>
      <c r="Z373" s="13"/>
      <c r="AA373" s="13"/>
      <c r="AB373" s="13"/>
      <c r="AC373" s="13"/>
      <c r="AD373" s="13"/>
      <c r="AE373" s="13"/>
      <c r="AF373" s="13"/>
      <c r="AG373" s="13"/>
      <c r="AH373" s="13"/>
      <c r="AI373" s="13"/>
      <c r="AJ373" s="13"/>
      <c r="AK373" s="13"/>
    </row>
    <row r="374" spans="1:37" ht="13.5" customHeight="1" x14ac:dyDescent="0.2">
      <c r="A374" s="13"/>
      <c r="B374" s="13"/>
      <c r="C374" s="13"/>
      <c r="D374" s="13"/>
      <c r="E374" s="13"/>
      <c r="F374" s="13"/>
      <c r="G374" s="13"/>
      <c r="H374" s="13"/>
      <c r="I374" s="13"/>
      <c r="J374" s="13"/>
      <c r="K374" s="13"/>
      <c r="L374" s="13"/>
      <c r="M374" s="13"/>
      <c r="N374" s="13"/>
      <c r="O374" s="13"/>
      <c r="P374" s="13"/>
      <c r="Q374" s="13"/>
      <c r="R374" s="13"/>
      <c r="S374" s="13"/>
      <c r="T374" s="13"/>
      <c r="U374" s="13"/>
      <c r="V374" s="13"/>
      <c r="W374" s="13"/>
      <c r="X374" s="13"/>
      <c r="Y374" s="13"/>
      <c r="Z374" s="13"/>
      <c r="AA374" s="13"/>
      <c r="AB374" s="13"/>
      <c r="AC374" s="13"/>
      <c r="AD374" s="13"/>
      <c r="AE374" s="13"/>
      <c r="AF374" s="13"/>
      <c r="AG374" s="13"/>
      <c r="AH374" s="13"/>
      <c r="AI374" s="13"/>
      <c r="AJ374" s="13"/>
      <c r="AK374" s="13"/>
    </row>
    <row r="375" spans="1:37" ht="13.5" customHeight="1" x14ac:dyDescent="0.2">
      <c r="A375" s="13"/>
      <c r="B375" s="13"/>
      <c r="C375" s="13"/>
      <c r="D375" s="13"/>
      <c r="E375" s="13"/>
      <c r="F375" s="13"/>
      <c r="G375" s="13"/>
      <c r="H375" s="13"/>
      <c r="I375" s="13"/>
      <c r="J375" s="13"/>
      <c r="K375" s="13"/>
      <c r="L375" s="13"/>
      <c r="M375" s="13"/>
      <c r="N375" s="13"/>
      <c r="O375" s="13"/>
      <c r="P375" s="13"/>
      <c r="Q375" s="13"/>
      <c r="R375" s="13"/>
      <c r="S375" s="13"/>
      <c r="T375" s="13"/>
      <c r="U375" s="13"/>
      <c r="V375" s="13"/>
      <c r="W375" s="13"/>
      <c r="X375" s="13"/>
      <c r="Y375" s="13"/>
      <c r="Z375" s="13"/>
      <c r="AA375" s="13"/>
      <c r="AB375" s="13"/>
      <c r="AC375" s="13"/>
      <c r="AD375" s="13"/>
      <c r="AE375" s="13"/>
      <c r="AF375" s="13"/>
      <c r="AG375" s="13"/>
      <c r="AH375" s="13"/>
      <c r="AI375" s="13"/>
      <c r="AJ375" s="13"/>
      <c r="AK375" s="13"/>
    </row>
    <row r="376" spans="1:37" ht="13.5" customHeight="1" x14ac:dyDescent="0.2">
      <c r="A376" s="13"/>
      <c r="B376" s="13"/>
      <c r="C376" s="13"/>
      <c r="D376" s="13"/>
      <c r="E376" s="13"/>
      <c r="F376" s="13"/>
      <c r="G376" s="13"/>
      <c r="H376" s="13"/>
      <c r="I376" s="13"/>
      <c r="J376" s="13"/>
      <c r="K376" s="13"/>
      <c r="L376" s="13"/>
      <c r="M376" s="13"/>
      <c r="N376" s="13"/>
      <c r="O376" s="13"/>
      <c r="P376" s="13"/>
      <c r="Q376" s="13"/>
      <c r="R376" s="13"/>
      <c r="S376" s="13"/>
      <c r="T376" s="13"/>
      <c r="U376" s="13"/>
      <c r="V376" s="13"/>
      <c r="W376" s="13"/>
      <c r="X376" s="13"/>
      <c r="Y376" s="13"/>
      <c r="Z376" s="13"/>
      <c r="AA376" s="13"/>
      <c r="AB376" s="13"/>
      <c r="AC376" s="13"/>
      <c r="AD376" s="13"/>
      <c r="AE376" s="13"/>
      <c r="AF376" s="13"/>
      <c r="AG376" s="13"/>
      <c r="AH376" s="13"/>
      <c r="AI376" s="13"/>
      <c r="AJ376" s="13"/>
      <c r="AK376" s="13"/>
    </row>
    <row r="377" spans="1:37" ht="13.5" customHeight="1" x14ac:dyDescent="0.2">
      <c r="A377" s="13"/>
      <c r="B377" s="13"/>
      <c r="C377" s="13"/>
      <c r="D377" s="13"/>
      <c r="E377" s="13"/>
      <c r="F377" s="13"/>
      <c r="G377" s="13"/>
      <c r="H377" s="13"/>
      <c r="I377" s="13"/>
      <c r="J377" s="13"/>
      <c r="K377" s="13"/>
      <c r="L377" s="13"/>
      <c r="M377" s="13"/>
      <c r="N377" s="13"/>
      <c r="O377" s="13"/>
      <c r="P377" s="13"/>
      <c r="Q377" s="13"/>
      <c r="R377" s="13"/>
      <c r="S377" s="13"/>
      <c r="T377" s="13"/>
      <c r="U377" s="13"/>
      <c r="V377" s="13"/>
      <c r="W377" s="13"/>
      <c r="X377" s="13"/>
      <c r="Y377" s="13"/>
      <c r="Z377" s="13"/>
      <c r="AA377" s="13"/>
      <c r="AB377" s="13"/>
      <c r="AC377" s="13"/>
      <c r="AD377" s="13"/>
      <c r="AE377" s="13"/>
      <c r="AF377" s="13"/>
      <c r="AG377" s="13"/>
      <c r="AH377" s="13"/>
      <c r="AI377" s="13"/>
      <c r="AJ377" s="13"/>
      <c r="AK377" s="13"/>
    </row>
    <row r="378" spans="1:37" ht="13.5" customHeight="1" x14ac:dyDescent="0.2">
      <c r="A378" s="13"/>
      <c r="B378" s="13"/>
      <c r="C378" s="13"/>
      <c r="D378" s="13"/>
      <c r="E378" s="13"/>
      <c r="F378" s="13"/>
      <c r="G378" s="13"/>
      <c r="H378" s="13"/>
      <c r="I378" s="13"/>
      <c r="J378" s="13"/>
      <c r="K378" s="13"/>
      <c r="L378" s="13"/>
      <c r="M378" s="13"/>
      <c r="N378" s="13"/>
      <c r="O378" s="13"/>
      <c r="P378" s="13"/>
      <c r="Q378" s="13"/>
      <c r="R378" s="13"/>
      <c r="S378" s="13"/>
      <c r="T378" s="13"/>
      <c r="U378" s="13"/>
      <c r="V378" s="13"/>
      <c r="W378" s="13"/>
      <c r="X378" s="13"/>
      <c r="Y378" s="13"/>
      <c r="Z378" s="13"/>
      <c r="AA378" s="13"/>
      <c r="AB378" s="13"/>
      <c r="AC378" s="13"/>
      <c r="AD378" s="13"/>
      <c r="AE378" s="13"/>
      <c r="AF378" s="13"/>
      <c r="AG378" s="13"/>
      <c r="AH378" s="13"/>
      <c r="AI378" s="13"/>
      <c r="AJ378" s="13"/>
      <c r="AK378" s="13"/>
    </row>
    <row r="379" spans="1:37" ht="13.5" customHeight="1" x14ac:dyDescent="0.2">
      <c r="A379" s="13"/>
      <c r="B379" s="13"/>
      <c r="C379" s="13"/>
      <c r="D379" s="13"/>
      <c r="E379" s="13"/>
      <c r="F379" s="13"/>
      <c r="G379" s="13"/>
      <c r="H379" s="13"/>
      <c r="I379" s="13"/>
      <c r="J379" s="13"/>
      <c r="K379" s="13"/>
      <c r="L379" s="13"/>
      <c r="M379" s="13"/>
      <c r="N379" s="13"/>
      <c r="O379" s="13"/>
      <c r="P379" s="13"/>
      <c r="Q379" s="13"/>
      <c r="R379" s="13"/>
      <c r="S379" s="13"/>
      <c r="T379" s="13"/>
      <c r="U379" s="13"/>
      <c r="V379" s="13"/>
      <c r="W379" s="13"/>
      <c r="X379" s="13"/>
      <c r="Y379" s="13"/>
      <c r="Z379" s="13"/>
      <c r="AA379" s="13"/>
      <c r="AB379" s="13"/>
      <c r="AC379" s="13"/>
      <c r="AD379" s="13"/>
      <c r="AE379" s="13"/>
      <c r="AF379" s="13"/>
      <c r="AG379" s="13"/>
      <c r="AH379" s="13"/>
      <c r="AI379" s="13"/>
      <c r="AJ379" s="13"/>
      <c r="AK379" s="13"/>
    </row>
    <row r="380" spans="1:37" ht="13.5" customHeight="1" x14ac:dyDescent="0.2">
      <c r="A380" s="13"/>
      <c r="B380" s="13"/>
      <c r="C380" s="13"/>
      <c r="D380" s="13"/>
      <c r="E380" s="13"/>
      <c r="F380" s="13"/>
      <c r="G380" s="13"/>
      <c r="H380" s="13"/>
      <c r="I380" s="13"/>
      <c r="J380" s="13"/>
      <c r="K380" s="13"/>
      <c r="L380" s="13"/>
      <c r="M380" s="13"/>
      <c r="N380" s="13"/>
      <c r="O380" s="13"/>
      <c r="P380" s="13"/>
      <c r="Q380" s="13"/>
      <c r="R380" s="13"/>
      <c r="S380" s="13"/>
      <c r="T380" s="13"/>
      <c r="U380" s="13"/>
      <c r="V380" s="13"/>
      <c r="W380" s="13"/>
      <c r="X380" s="13"/>
      <c r="Y380" s="13"/>
      <c r="Z380" s="13"/>
      <c r="AA380" s="13"/>
      <c r="AB380" s="13"/>
      <c r="AC380" s="13"/>
      <c r="AD380" s="13"/>
      <c r="AE380" s="13"/>
      <c r="AF380" s="13"/>
      <c r="AG380" s="13"/>
      <c r="AH380" s="13"/>
      <c r="AI380" s="13"/>
      <c r="AJ380" s="13"/>
      <c r="AK380" s="13"/>
    </row>
    <row r="381" spans="1:37" ht="13.5" customHeight="1" x14ac:dyDescent="0.2">
      <c r="A381" s="13"/>
      <c r="B381" s="13"/>
      <c r="C381" s="13"/>
      <c r="D381" s="13"/>
      <c r="E381" s="13"/>
      <c r="F381" s="13"/>
      <c r="G381" s="13"/>
      <c r="H381" s="13"/>
      <c r="I381" s="13"/>
      <c r="J381" s="13"/>
      <c r="K381" s="13"/>
      <c r="L381" s="13"/>
      <c r="M381" s="13"/>
      <c r="N381" s="13"/>
      <c r="O381" s="13"/>
      <c r="P381" s="13"/>
      <c r="Q381" s="13"/>
      <c r="R381" s="13"/>
      <c r="S381" s="13"/>
      <c r="T381" s="13"/>
      <c r="U381" s="13"/>
      <c r="V381" s="13"/>
      <c r="W381" s="13"/>
      <c r="X381" s="13"/>
      <c r="Y381" s="13"/>
      <c r="Z381" s="13"/>
      <c r="AA381" s="13"/>
      <c r="AB381" s="13"/>
      <c r="AC381" s="13"/>
      <c r="AD381" s="13"/>
      <c r="AE381" s="13"/>
      <c r="AF381" s="13"/>
      <c r="AG381" s="13"/>
      <c r="AH381" s="13"/>
      <c r="AI381" s="13"/>
      <c r="AJ381" s="13"/>
      <c r="AK381" s="13"/>
    </row>
    <row r="382" spans="1:37" ht="13.5" customHeight="1" x14ac:dyDescent="0.2">
      <c r="A382" s="13"/>
      <c r="B382" s="13"/>
      <c r="C382" s="13"/>
      <c r="D382" s="13"/>
      <c r="E382" s="13"/>
      <c r="F382" s="13"/>
      <c r="G382" s="13"/>
      <c r="H382" s="13"/>
      <c r="I382" s="13"/>
      <c r="J382" s="13"/>
      <c r="K382" s="13"/>
      <c r="L382" s="13"/>
      <c r="M382" s="13"/>
      <c r="N382" s="13"/>
      <c r="O382" s="13"/>
      <c r="P382" s="13"/>
      <c r="Q382" s="13"/>
      <c r="R382" s="13"/>
      <c r="S382" s="13"/>
      <c r="T382" s="13"/>
      <c r="U382" s="13"/>
      <c r="V382" s="13"/>
      <c r="W382" s="13"/>
      <c r="X382" s="13"/>
      <c r="Y382" s="13"/>
      <c r="Z382" s="13"/>
      <c r="AA382" s="13"/>
      <c r="AB382" s="13"/>
      <c r="AC382" s="13"/>
      <c r="AD382" s="13"/>
      <c r="AE382" s="13"/>
      <c r="AF382" s="13"/>
      <c r="AG382" s="13"/>
      <c r="AH382" s="13"/>
      <c r="AI382" s="13"/>
      <c r="AJ382" s="13"/>
      <c r="AK382" s="13"/>
    </row>
    <row r="383" spans="1:37" ht="13.5" customHeight="1" x14ac:dyDescent="0.2">
      <c r="A383" s="13"/>
      <c r="B383" s="13"/>
      <c r="C383" s="13"/>
      <c r="D383" s="13"/>
      <c r="E383" s="13"/>
      <c r="F383" s="13"/>
      <c r="G383" s="13"/>
      <c r="H383" s="13"/>
      <c r="I383" s="13"/>
      <c r="J383" s="13"/>
      <c r="K383" s="13"/>
      <c r="L383" s="13"/>
      <c r="M383" s="13"/>
      <c r="N383" s="13"/>
      <c r="O383" s="13"/>
      <c r="P383" s="13"/>
      <c r="Q383" s="13"/>
      <c r="R383" s="13"/>
      <c r="S383" s="13"/>
      <c r="T383" s="13"/>
      <c r="U383" s="13"/>
      <c r="V383" s="13"/>
      <c r="W383" s="13"/>
      <c r="X383" s="13"/>
      <c r="Y383" s="13"/>
      <c r="Z383" s="13"/>
      <c r="AA383" s="13"/>
      <c r="AB383" s="13"/>
      <c r="AC383" s="13"/>
      <c r="AD383" s="13"/>
      <c r="AE383" s="13"/>
      <c r="AF383" s="13"/>
      <c r="AG383" s="13"/>
      <c r="AH383" s="13"/>
      <c r="AI383" s="13"/>
      <c r="AJ383" s="13"/>
      <c r="AK383" s="13"/>
    </row>
    <row r="384" spans="1:37" ht="13.5" customHeight="1" x14ac:dyDescent="0.2">
      <c r="A384" s="13"/>
      <c r="B384" s="13"/>
      <c r="C384" s="13"/>
      <c r="D384" s="13"/>
      <c r="E384" s="13"/>
      <c r="F384" s="13"/>
      <c r="G384" s="13"/>
      <c r="H384" s="13"/>
      <c r="I384" s="13"/>
      <c r="J384" s="13"/>
      <c r="K384" s="13"/>
      <c r="L384" s="13"/>
      <c r="M384" s="13"/>
      <c r="N384" s="13"/>
      <c r="O384" s="13"/>
      <c r="P384" s="13"/>
      <c r="Q384" s="13"/>
      <c r="R384" s="13"/>
      <c r="S384" s="13"/>
      <c r="T384" s="13"/>
      <c r="U384" s="13"/>
      <c r="V384" s="13"/>
      <c r="W384" s="13"/>
      <c r="X384" s="13"/>
      <c r="Y384" s="13"/>
      <c r="Z384" s="13"/>
      <c r="AA384" s="13"/>
      <c r="AB384" s="13"/>
      <c r="AC384" s="13"/>
      <c r="AD384" s="13"/>
      <c r="AE384" s="13"/>
      <c r="AF384" s="13"/>
      <c r="AG384" s="13"/>
      <c r="AH384" s="13"/>
      <c r="AI384" s="13"/>
      <c r="AJ384" s="13"/>
      <c r="AK384" s="13"/>
    </row>
    <row r="385" spans="1:37" ht="13.5" customHeight="1" x14ac:dyDescent="0.2">
      <c r="A385" s="13"/>
      <c r="B385" s="13"/>
      <c r="C385" s="13"/>
      <c r="D385" s="13"/>
      <c r="E385" s="13"/>
      <c r="F385" s="13"/>
      <c r="G385" s="13"/>
      <c r="H385" s="13"/>
      <c r="I385" s="13"/>
      <c r="J385" s="13"/>
      <c r="K385" s="13"/>
      <c r="L385" s="13"/>
      <c r="M385" s="13"/>
      <c r="N385" s="13"/>
      <c r="O385" s="13"/>
      <c r="P385" s="13"/>
      <c r="Q385" s="13"/>
      <c r="R385" s="13"/>
      <c r="S385" s="13"/>
      <c r="T385" s="13"/>
      <c r="U385" s="13"/>
      <c r="V385" s="13"/>
      <c r="W385" s="13"/>
      <c r="X385" s="13"/>
      <c r="Y385" s="13"/>
      <c r="Z385" s="13"/>
      <c r="AA385" s="13"/>
      <c r="AB385" s="13"/>
      <c r="AC385" s="13"/>
      <c r="AD385" s="13"/>
      <c r="AE385" s="13"/>
      <c r="AF385" s="13"/>
      <c r="AG385" s="13"/>
      <c r="AH385" s="13"/>
      <c r="AI385" s="13"/>
      <c r="AJ385" s="13"/>
      <c r="AK385" s="13"/>
    </row>
    <row r="386" spans="1:37" ht="13.5" customHeight="1" x14ac:dyDescent="0.2">
      <c r="A386" s="13"/>
      <c r="B386" s="13"/>
      <c r="C386" s="13"/>
      <c r="D386" s="13"/>
      <c r="E386" s="13"/>
      <c r="F386" s="13"/>
      <c r="G386" s="13"/>
      <c r="H386" s="13"/>
      <c r="I386" s="13"/>
      <c r="J386" s="13"/>
      <c r="K386" s="13"/>
      <c r="L386" s="13"/>
      <c r="M386" s="13"/>
      <c r="N386" s="13"/>
      <c r="O386" s="13"/>
      <c r="P386" s="13"/>
      <c r="Q386" s="13"/>
      <c r="R386" s="13"/>
      <c r="S386" s="13"/>
      <c r="T386" s="13"/>
      <c r="U386" s="13"/>
      <c r="V386" s="13"/>
      <c r="W386" s="13"/>
      <c r="X386" s="13"/>
      <c r="Y386" s="13"/>
      <c r="Z386" s="13"/>
      <c r="AA386" s="13"/>
      <c r="AB386" s="13"/>
      <c r="AC386" s="13"/>
      <c r="AD386" s="13"/>
      <c r="AE386" s="13"/>
      <c r="AF386" s="13"/>
      <c r="AG386" s="13"/>
      <c r="AH386" s="13"/>
      <c r="AI386" s="13"/>
      <c r="AJ386" s="13"/>
      <c r="AK386" s="13"/>
    </row>
    <row r="387" spans="1:37" ht="13.5" customHeight="1" x14ac:dyDescent="0.2">
      <c r="A387" s="13"/>
      <c r="B387" s="13"/>
      <c r="C387" s="13"/>
      <c r="D387" s="13"/>
      <c r="E387" s="13"/>
      <c r="F387" s="13"/>
      <c r="G387" s="13"/>
      <c r="H387" s="13"/>
      <c r="I387" s="13"/>
      <c r="J387" s="13"/>
      <c r="K387" s="13"/>
      <c r="L387" s="13"/>
      <c r="M387" s="13"/>
      <c r="N387" s="13"/>
      <c r="O387" s="13"/>
      <c r="P387" s="13"/>
      <c r="Q387" s="13"/>
      <c r="R387" s="13"/>
      <c r="S387" s="13"/>
      <c r="T387" s="13"/>
      <c r="U387" s="13"/>
      <c r="V387" s="13"/>
      <c r="W387" s="13"/>
      <c r="X387" s="13"/>
      <c r="Y387" s="13"/>
      <c r="Z387" s="13"/>
      <c r="AA387" s="13"/>
      <c r="AB387" s="13"/>
      <c r="AC387" s="13"/>
      <c r="AD387" s="13"/>
      <c r="AE387" s="13"/>
      <c r="AF387" s="13"/>
      <c r="AG387" s="13"/>
      <c r="AH387" s="13"/>
      <c r="AI387" s="13"/>
      <c r="AJ387" s="13"/>
      <c r="AK387" s="13"/>
    </row>
    <row r="388" spans="1:37" ht="13.5" customHeight="1" x14ac:dyDescent="0.2">
      <c r="A388" s="13"/>
      <c r="B388" s="13"/>
      <c r="C388" s="13"/>
      <c r="D388" s="13"/>
      <c r="E388" s="13"/>
      <c r="F388" s="13"/>
      <c r="G388" s="13"/>
      <c r="H388" s="13"/>
      <c r="I388" s="13"/>
      <c r="J388" s="13"/>
      <c r="K388" s="13"/>
      <c r="L388" s="13"/>
      <c r="M388" s="13"/>
      <c r="N388" s="13"/>
      <c r="O388" s="13"/>
      <c r="P388" s="13"/>
      <c r="Q388" s="13"/>
      <c r="R388" s="13"/>
      <c r="S388" s="13"/>
      <c r="T388" s="13"/>
      <c r="U388" s="13"/>
      <c r="V388" s="13"/>
      <c r="W388" s="13"/>
      <c r="X388" s="13"/>
      <c r="Y388" s="13"/>
      <c r="Z388" s="13"/>
      <c r="AA388" s="13"/>
      <c r="AB388" s="13"/>
      <c r="AC388" s="13"/>
      <c r="AD388" s="13"/>
      <c r="AE388" s="13"/>
      <c r="AF388" s="13"/>
      <c r="AG388" s="13"/>
      <c r="AH388" s="13"/>
      <c r="AI388" s="13"/>
      <c r="AJ388" s="13"/>
      <c r="AK388" s="13"/>
    </row>
    <row r="389" spans="1:37" ht="13.5" customHeight="1" x14ac:dyDescent="0.2">
      <c r="A389" s="13"/>
      <c r="B389" s="13"/>
      <c r="C389" s="13"/>
      <c r="D389" s="13"/>
      <c r="E389" s="13"/>
      <c r="F389" s="13"/>
      <c r="G389" s="13"/>
      <c r="H389" s="13"/>
      <c r="I389" s="13"/>
      <c r="J389" s="13"/>
      <c r="K389" s="13"/>
      <c r="L389" s="13"/>
      <c r="M389" s="13"/>
      <c r="N389" s="13"/>
      <c r="O389" s="13"/>
      <c r="P389" s="13"/>
      <c r="Q389" s="13"/>
      <c r="R389" s="13"/>
      <c r="S389" s="13"/>
      <c r="T389" s="13"/>
      <c r="U389" s="13"/>
      <c r="V389" s="13"/>
      <c r="W389" s="13"/>
      <c r="X389" s="13"/>
      <c r="Y389" s="13"/>
      <c r="Z389" s="13"/>
      <c r="AA389" s="13"/>
      <c r="AB389" s="13"/>
      <c r="AC389" s="13"/>
      <c r="AD389" s="13"/>
      <c r="AE389" s="13"/>
      <c r="AF389" s="13"/>
      <c r="AG389" s="13"/>
      <c r="AH389" s="13"/>
      <c r="AI389" s="13"/>
      <c r="AJ389" s="13"/>
      <c r="AK389" s="13"/>
    </row>
    <row r="390" spans="1:37" ht="13.5" customHeight="1" x14ac:dyDescent="0.2">
      <c r="A390" s="13"/>
      <c r="B390" s="13"/>
      <c r="C390" s="13"/>
      <c r="D390" s="13"/>
      <c r="E390" s="13"/>
      <c r="F390" s="13"/>
      <c r="G390" s="13"/>
      <c r="H390" s="13"/>
      <c r="I390" s="13"/>
      <c r="J390" s="13"/>
      <c r="K390" s="13"/>
      <c r="L390" s="13"/>
      <c r="M390" s="13"/>
      <c r="N390" s="13"/>
      <c r="O390" s="13"/>
      <c r="P390" s="13"/>
      <c r="Q390" s="13"/>
      <c r="R390" s="13"/>
      <c r="S390" s="13"/>
      <c r="T390" s="13"/>
      <c r="U390" s="13"/>
      <c r="V390" s="13"/>
      <c r="W390" s="13"/>
      <c r="X390" s="13"/>
      <c r="Y390" s="13"/>
      <c r="Z390" s="13"/>
      <c r="AA390" s="13"/>
      <c r="AB390" s="13"/>
      <c r="AC390" s="13"/>
      <c r="AD390" s="13"/>
      <c r="AE390" s="13"/>
      <c r="AF390" s="13"/>
      <c r="AG390" s="13"/>
      <c r="AH390" s="13"/>
      <c r="AI390" s="13"/>
      <c r="AJ390" s="13"/>
      <c r="AK390" s="13"/>
    </row>
    <row r="391" spans="1:37" ht="13.5" customHeight="1" x14ac:dyDescent="0.2">
      <c r="A391" s="13"/>
      <c r="B391" s="13"/>
      <c r="C391" s="13"/>
      <c r="D391" s="13"/>
      <c r="E391" s="13"/>
      <c r="F391" s="13"/>
      <c r="G391" s="13"/>
      <c r="H391" s="13"/>
      <c r="I391" s="13"/>
      <c r="J391" s="13"/>
      <c r="K391" s="13"/>
      <c r="L391" s="13"/>
      <c r="M391" s="13"/>
      <c r="N391" s="13"/>
      <c r="O391" s="13"/>
      <c r="P391" s="13"/>
      <c r="Q391" s="13"/>
      <c r="R391" s="13"/>
      <c r="S391" s="13"/>
      <c r="T391" s="13"/>
      <c r="U391" s="13"/>
      <c r="V391" s="13"/>
      <c r="W391" s="13"/>
      <c r="X391" s="13"/>
      <c r="Y391" s="13"/>
      <c r="Z391" s="13"/>
      <c r="AA391" s="13"/>
      <c r="AB391" s="13"/>
      <c r="AC391" s="13"/>
      <c r="AD391" s="13"/>
      <c r="AE391" s="13"/>
      <c r="AF391" s="13"/>
      <c r="AG391" s="13"/>
      <c r="AH391" s="13"/>
      <c r="AI391" s="13"/>
      <c r="AJ391" s="13"/>
      <c r="AK391" s="13"/>
    </row>
    <row r="392" spans="1:37" ht="13.5" customHeight="1" x14ac:dyDescent="0.2">
      <c r="A392" s="13"/>
      <c r="B392" s="13"/>
      <c r="C392" s="13"/>
      <c r="D392" s="13"/>
      <c r="E392" s="13"/>
      <c r="F392" s="13"/>
      <c r="G392" s="13"/>
      <c r="H392" s="13"/>
      <c r="I392" s="13"/>
      <c r="J392" s="13"/>
      <c r="K392" s="13"/>
      <c r="L392" s="13"/>
      <c r="M392" s="13"/>
      <c r="N392" s="13"/>
      <c r="O392" s="13"/>
      <c r="P392" s="13"/>
      <c r="Q392" s="13"/>
      <c r="R392" s="13"/>
      <c r="S392" s="13"/>
      <c r="T392" s="13"/>
      <c r="U392" s="13"/>
      <c r="V392" s="13"/>
      <c r="W392" s="13"/>
      <c r="X392" s="13"/>
      <c r="Y392" s="13"/>
      <c r="Z392" s="13"/>
      <c r="AA392" s="13"/>
      <c r="AB392" s="13"/>
      <c r="AC392" s="13"/>
      <c r="AD392" s="13"/>
      <c r="AE392" s="13"/>
      <c r="AF392" s="13"/>
      <c r="AG392" s="13"/>
      <c r="AH392" s="13"/>
      <c r="AI392" s="13"/>
      <c r="AJ392" s="13"/>
      <c r="AK392" s="13"/>
    </row>
    <row r="393" spans="1:37" ht="13.5" customHeight="1" x14ac:dyDescent="0.2">
      <c r="A393" s="13"/>
      <c r="B393" s="13"/>
      <c r="C393" s="13"/>
      <c r="D393" s="13"/>
      <c r="E393" s="13"/>
      <c r="F393" s="13"/>
      <c r="G393" s="13"/>
      <c r="H393" s="13"/>
      <c r="I393" s="13"/>
      <c r="J393" s="13"/>
      <c r="K393" s="13"/>
      <c r="L393" s="13"/>
      <c r="M393" s="13"/>
      <c r="N393" s="13"/>
      <c r="O393" s="13"/>
      <c r="P393" s="13"/>
      <c r="Q393" s="13"/>
      <c r="R393" s="13"/>
      <c r="S393" s="13"/>
      <c r="T393" s="13"/>
      <c r="U393" s="13"/>
      <c r="V393" s="13"/>
      <c r="W393" s="13"/>
      <c r="X393" s="13"/>
      <c r="Y393" s="13"/>
      <c r="Z393" s="13"/>
      <c r="AA393" s="13"/>
      <c r="AB393" s="13"/>
      <c r="AC393" s="13"/>
      <c r="AD393" s="13"/>
      <c r="AE393" s="13"/>
      <c r="AF393" s="13"/>
      <c r="AG393" s="13"/>
      <c r="AH393" s="13"/>
      <c r="AI393" s="13"/>
      <c r="AJ393" s="13"/>
      <c r="AK393" s="13"/>
    </row>
    <row r="394" spans="1:37" ht="13.5" customHeight="1" x14ac:dyDescent="0.2">
      <c r="A394" s="13"/>
      <c r="B394" s="13"/>
      <c r="C394" s="13"/>
      <c r="D394" s="13"/>
      <c r="E394" s="13"/>
      <c r="F394" s="13"/>
      <c r="G394" s="13"/>
      <c r="H394" s="13"/>
      <c r="I394" s="13"/>
      <c r="J394" s="13"/>
      <c r="K394" s="13"/>
      <c r="L394" s="13"/>
      <c r="M394" s="13"/>
      <c r="N394" s="13"/>
      <c r="O394" s="13"/>
      <c r="P394" s="13"/>
      <c r="Q394" s="13"/>
      <c r="R394" s="13"/>
      <c r="S394" s="13"/>
      <c r="T394" s="13"/>
      <c r="U394" s="13"/>
      <c r="V394" s="13"/>
      <c r="W394" s="13"/>
      <c r="X394" s="13"/>
      <c r="Y394" s="13"/>
      <c r="Z394" s="13"/>
      <c r="AA394" s="13"/>
      <c r="AB394" s="13"/>
      <c r="AC394" s="13"/>
      <c r="AD394" s="13"/>
      <c r="AE394" s="13"/>
      <c r="AF394" s="13"/>
      <c r="AG394" s="13"/>
      <c r="AH394" s="13"/>
      <c r="AI394" s="13"/>
      <c r="AJ394" s="13"/>
      <c r="AK394" s="13"/>
    </row>
    <row r="395" spans="1:37" ht="13.5" customHeight="1" x14ac:dyDescent="0.2">
      <c r="A395" s="13"/>
      <c r="B395" s="13"/>
      <c r="C395" s="13"/>
      <c r="D395" s="13"/>
      <c r="E395" s="13"/>
      <c r="F395" s="13"/>
      <c r="G395" s="13"/>
      <c r="H395" s="13"/>
      <c r="I395" s="13"/>
      <c r="J395" s="13"/>
      <c r="K395" s="13"/>
      <c r="L395" s="13"/>
      <c r="M395" s="13"/>
      <c r="N395" s="13"/>
      <c r="O395" s="13"/>
      <c r="P395" s="13"/>
      <c r="Q395" s="13"/>
      <c r="R395" s="13"/>
      <c r="S395" s="13"/>
      <c r="T395" s="13"/>
      <c r="U395" s="13"/>
      <c r="V395" s="13"/>
      <c r="W395" s="13"/>
      <c r="X395" s="13"/>
      <c r="Y395" s="13"/>
      <c r="Z395" s="13"/>
      <c r="AA395" s="13"/>
      <c r="AB395" s="13"/>
      <c r="AC395" s="13"/>
      <c r="AD395" s="13"/>
      <c r="AE395" s="13"/>
      <c r="AF395" s="13"/>
      <c r="AG395" s="13"/>
      <c r="AH395" s="13"/>
      <c r="AI395" s="13"/>
      <c r="AJ395" s="13"/>
      <c r="AK395" s="13"/>
    </row>
    <row r="396" spans="1:37" ht="13.5" customHeight="1" x14ac:dyDescent="0.2">
      <c r="A396" s="13"/>
      <c r="B396" s="13"/>
      <c r="C396" s="13"/>
      <c r="D396" s="13"/>
      <c r="E396" s="13"/>
      <c r="F396" s="13"/>
      <c r="G396" s="13"/>
      <c r="H396" s="13"/>
      <c r="I396" s="13"/>
      <c r="J396" s="13"/>
      <c r="K396" s="13"/>
      <c r="L396" s="13"/>
      <c r="M396" s="13"/>
      <c r="N396" s="13"/>
      <c r="O396" s="13"/>
      <c r="P396" s="13"/>
      <c r="Q396" s="13"/>
      <c r="R396" s="13"/>
      <c r="S396" s="13"/>
      <c r="T396" s="13"/>
      <c r="U396" s="13"/>
      <c r="V396" s="13"/>
      <c r="W396" s="13"/>
      <c r="X396" s="13"/>
      <c r="Y396" s="13"/>
      <c r="Z396" s="13"/>
      <c r="AA396" s="13"/>
      <c r="AB396" s="13"/>
      <c r="AC396" s="13"/>
      <c r="AD396" s="13"/>
      <c r="AE396" s="13"/>
      <c r="AF396" s="13"/>
      <c r="AG396" s="13"/>
      <c r="AH396" s="13"/>
      <c r="AI396" s="13"/>
      <c r="AJ396" s="13"/>
      <c r="AK396" s="13"/>
    </row>
    <row r="397" spans="1:37" ht="13.5" customHeight="1" x14ac:dyDescent="0.2">
      <c r="A397" s="13"/>
      <c r="B397" s="13"/>
      <c r="C397" s="13"/>
      <c r="D397" s="13"/>
      <c r="E397" s="13"/>
      <c r="F397" s="13"/>
      <c r="G397" s="13"/>
      <c r="H397" s="13"/>
      <c r="I397" s="13"/>
      <c r="J397" s="13"/>
      <c r="K397" s="13"/>
      <c r="L397" s="13"/>
      <c r="M397" s="13"/>
      <c r="N397" s="13"/>
      <c r="O397" s="13"/>
      <c r="P397" s="13"/>
      <c r="Q397" s="13"/>
      <c r="R397" s="13"/>
      <c r="S397" s="13"/>
      <c r="T397" s="13"/>
      <c r="U397" s="13"/>
      <c r="V397" s="13"/>
      <c r="W397" s="13"/>
      <c r="X397" s="13"/>
      <c r="Y397" s="13"/>
      <c r="Z397" s="13"/>
      <c r="AA397" s="13"/>
      <c r="AB397" s="13"/>
      <c r="AC397" s="13"/>
      <c r="AD397" s="13"/>
      <c r="AE397" s="13"/>
      <c r="AF397" s="13"/>
      <c r="AG397" s="13"/>
      <c r="AH397" s="13"/>
      <c r="AI397" s="13"/>
      <c r="AJ397" s="13"/>
      <c r="AK397" s="13"/>
    </row>
    <row r="398" spans="1:37" ht="13.5" customHeight="1" x14ac:dyDescent="0.2">
      <c r="A398" s="13"/>
      <c r="B398" s="13"/>
      <c r="C398" s="13"/>
      <c r="D398" s="13"/>
      <c r="E398" s="13"/>
      <c r="F398" s="13"/>
      <c r="G398" s="13"/>
      <c r="H398" s="13"/>
      <c r="I398" s="13"/>
      <c r="J398" s="13"/>
      <c r="K398" s="13"/>
      <c r="L398" s="13"/>
      <c r="M398" s="13"/>
      <c r="N398" s="13"/>
      <c r="O398" s="13"/>
      <c r="P398" s="13"/>
      <c r="Q398" s="13"/>
      <c r="R398" s="13"/>
      <c r="S398" s="13"/>
      <c r="T398" s="13"/>
      <c r="U398" s="13"/>
      <c r="V398" s="13"/>
      <c r="W398" s="13"/>
      <c r="X398" s="13"/>
      <c r="Y398" s="13"/>
      <c r="Z398" s="13"/>
      <c r="AA398" s="13"/>
      <c r="AB398" s="13"/>
      <c r="AC398" s="13"/>
      <c r="AD398" s="13"/>
      <c r="AE398" s="13"/>
      <c r="AF398" s="13"/>
      <c r="AG398" s="13"/>
      <c r="AH398" s="13"/>
      <c r="AI398" s="13"/>
      <c r="AJ398" s="13"/>
      <c r="AK398" s="13"/>
    </row>
    <row r="399" spans="1:37" ht="13.5" customHeight="1" x14ac:dyDescent="0.2">
      <c r="A399" s="13"/>
      <c r="B399" s="13"/>
      <c r="C399" s="13"/>
      <c r="D399" s="13"/>
      <c r="E399" s="13"/>
      <c r="F399" s="13"/>
      <c r="G399" s="13"/>
      <c r="H399" s="13"/>
      <c r="I399" s="13"/>
      <c r="J399" s="13"/>
      <c r="K399" s="13"/>
      <c r="L399" s="13"/>
      <c r="M399" s="13"/>
      <c r="N399" s="13"/>
      <c r="O399" s="13"/>
      <c r="P399" s="13"/>
      <c r="Q399" s="13"/>
      <c r="R399" s="13"/>
      <c r="S399" s="13"/>
      <c r="T399" s="13"/>
      <c r="U399" s="13"/>
      <c r="V399" s="13"/>
      <c r="W399" s="13"/>
      <c r="X399" s="13"/>
      <c r="Y399" s="13"/>
      <c r="Z399" s="13"/>
      <c r="AA399" s="13"/>
      <c r="AB399" s="13"/>
      <c r="AC399" s="13"/>
      <c r="AD399" s="13"/>
      <c r="AE399" s="13"/>
      <c r="AF399" s="13"/>
      <c r="AG399" s="13"/>
      <c r="AH399" s="13"/>
      <c r="AI399" s="13"/>
      <c r="AJ399" s="13"/>
      <c r="AK399" s="13"/>
    </row>
    <row r="400" spans="1:37" ht="13.5" customHeight="1" x14ac:dyDescent="0.2">
      <c r="A400" s="13"/>
      <c r="B400" s="13"/>
      <c r="C400" s="13"/>
      <c r="D400" s="13"/>
      <c r="E400" s="13"/>
      <c r="F400" s="13"/>
      <c r="G400" s="13"/>
      <c r="H400" s="13"/>
      <c r="I400" s="13"/>
      <c r="J400" s="13"/>
      <c r="K400" s="13"/>
      <c r="L400" s="13"/>
      <c r="M400" s="13"/>
      <c r="N400" s="13"/>
      <c r="O400" s="13"/>
      <c r="P400" s="13"/>
      <c r="Q400" s="13"/>
      <c r="R400" s="13"/>
      <c r="S400" s="13"/>
      <c r="T400" s="13"/>
      <c r="U400" s="13"/>
      <c r="V400" s="13"/>
      <c r="W400" s="13"/>
      <c r="X400" s="13"/>
      <c r="Y400" s="13"/>
      <c r="Z400" s="13"/>
      <c r="AA400" s="13"/>
      <c r="AB400" s="13"/>
      <c r="AC400" s="13"/>
      <c r="AD400" s="13"/>
      <c r="AE400" s="13"/>
      <c r="AF400" s="13"/>
      <c r="AG400" s="13"/>
      <c r="AH400" s="13"/>
      <c r="AI400" s="13"/>
      <c r="AJ400" s="13"/>
      <c r="AK400" s="13"/>
    </row>
    <row r="401" spans="1:37" ht="13.5" customHeight="1" x14ac:dyDescent="0.2">
      <c r="A401" s="13"/>
      <c r="B401" s="13"/>
      <c r="C401" s="13"/>
      <c r="D401" s="13"/>
      <c r="E401" s="13"/>
      <c r="F401" s="13"/>
      <c r="G401" s="13"/>
      <c r="H401" s="13"/>
      <c r="I401" s="13"/>
      <c r="J401" s="13"/>
      <c r="K401" s="13"/>
      <c r="L401" s="13"/>
      <c r="M401" s="13"/>
      <c r="N401" s="13"/>
      <c r="O401" s="13"/>
      <c r="P401" s="13"/>
      <c r="Q401" s="13"/>
      <c r="R401" s="13"/>
      <c r="S401" s="13"/>
      <c r="T401" s="13"/>
      <c r="U401" s="13"/>
      <c r="V401" s="13"/>
      <c r="W401" s="13"/>
      <c r="X401" s="13"/>
      <c r="Y401" s="13"/>
      <c r="Z401" s="13"/>
      <c r="AA401" s="13"/>
      <c r="AB401" s="13"/>
      <c r="AC401" s="13"/>
      <c r="AD401" s="13"/>
      <c r="AE401" s="13"/>
      <c r="AF401" s="13"/>
      <c r="AG401" s="13"/>
      <c r="AH401" s="13"/>
      <c r="AI401" s="13"/>
      <c r="AJ401" s="13"/>
      <c r="AK401" s="13"/>
    </row>
    <row r="402" spans="1:37" ht="13.5" customHeight="1" x14ac:dyDescent="0.2">
      <c r="A402" s="13"/>
      <c r="B402" s="13"/>
      <c r="C402" s="13"/>
      <c r="D402" s="13"/>
      <c r="E402" s="13"/>
      <c r="F402" s="13"/>
      <c r="G402" s="13"/>
      <c r="H402" s="13"/>
      <c r="I402" s="13"/>
      <c r="J402" s="13"/>
      <c r="K402" s="13"/>
      <c r="L402" s="13"/>
      <c r="M402" s="13"/>
      <c r="N402" s="13"/>
      <c r="O402" s="13"/>
      <c r="P402" s="13"/>
      <c r="Q402" s="13"/>
      <c r="R402" s="13"/>
      <c r="S402" s="13"/>
      <c r="T402" s="13"/>
      <c r="U402" s="13"/>
      <c r="V402" s="13"/>
      <c r="W402" s="13"/>
      <c r="X402" s="13"/>
      <c r="Y402" s="13"/>
      <c r="Z402" s="13"/>
      <c r="AA402" s="13"/>
      <c r="AB402" s="13"/>
      <c r="AC402" s="13"/>
      <c r="AD402" s="13"/>
      <c r="AE402" s="13"/>
      <c r="AF402" s="13"/>
      <c r="AG402" s="13"/>
      <c r="AH402" s="13"/>
      <c r="AI402" s="13"/>
      <c r="AJ402" s="13"/>
      <c r="AK402" s="13"/>
    </row>
    <row r="403" spans="1:37" ht="13.5" customHeight="1" x14ac:dyDescent="0.2">
      <c r="A403" s="13"/>
      <c r="B403" s="13"/>
      <c r="C403" s="13"/>
      <c r="D403" s="13"/>
      <c r="E403" s="13"/>
      <c r="F403" s="13"/>
      <c r="G403" s="13"/>
      <c r="H403" s="13"/>
      <c r="I403" s="13"/>
      <c r="J403" s="13"/>
      <c r="K403" s="13"/>
      <c r="L403" s="13"/>
      <c r="M403" s="13"/>
      <c r="N403" s="13"/>
      <c r="O403" s="13"/>
      <c r="P403" s="13"/>
      <c r="Q403" s="13"/>
      <c r="R403" s="13"/>
      <c r="S403" s="13"/>
      <c r="T403" s="13"/>
      <c r="U403" s="13"/>
      <c r="V403" s="13"/>
      <c r="W403" s="13"/>
      <c r="X403" s="13"/>
      <c r="Y403" s="13"/>
      <c r="Z403" s="13"/>
      <c r="AA403" s="13"/>
      <c r="AB403" s="13"/>
      <c r="AC403" s="13"/>
      <c r="AD403" s="13"/>
      <c r="AE403" s="13"/>
      <c r="AF403" s="13"/>
      <c r="AG403" s="13"/>
      <c r="AH403" s="13"/>
      <c r="AI403" s="13"/>
      <c r="AJ403" s="13"/>
      <c r="AK403" s="13"/>
    </row>
    <row r="404" spans="1:37" ht="13.5" customHeight="1" x14ac:dyDescent="0.2">
      <c r="A404" s="13"/>
      <c r="B404" s="13"/>
      <c r="C404" s="13"/>
      <c r="D404" s="13"/>
      <c r="E404" s="13"/>
      <c r="F404" s="13"/>
      <c r="G404" s="13"/>
      <c r="H404" s="13"/>
      <c r="I404" s="13"/>
      <c r="J404" s="13"/>
      <c r="K404" s="13"/>
      <c r="L404" s="13"/>
      <c r="M404" s="13"/>
      <c r="N404" s="13"/>
      <c r="O404" s="13"/>
      <c r="P404" s="13"/>
      <c r="Q404" s="13"/>
      <c r="R404" s="13"/>
      <c r="S404" s="13"/>
      <c r="T404" s="13"/>
      <c r="U404" s="13"/>
      <c r="V404" s="13"/>
      <c r="W404" s="13"/>
      <c r="X404" s="13"/>
      <c r="Y404" s="13"/>
      <c r="Z404" s="13"/>
      <c r="AA404" s="13"/>
      <c r="AB404" s="13"/>
      <c r="AC404" s="13"/>
      <c r="AD404" s="13"/>
      <c r="AE404" s="13"/>
      <c r="AF404" s="13"/>
      <c r="AG404" s="13"/>
      <c r="AH404" s="13"/>
      <c r="AI404" s="13"/>
      <c r="AJ404" s="13"/>
      <c r="AK404" s="13"/>
    </row>
    <row r="405" spans="1:37" ht="13.5" customHeight="1" x14ac:dyDescent="0.2">
      <c r="A405" s="13"/>
      <c r="B405" s="13"/>
      <c r="C405" s="13"/>
      <c r="D405" s="13"/>
      <c r="E405" s="13"/>
      <c r="F405" s="13"/>
      <c r="G405" s="13"/>
      <c r="H405" s="13"/>
      <c r="I405" s="13"/>
      <c r="J405" s="13"/>
      <c r="K405" s="13"/>
      <c r="L405" s="13"/>
      <c r="M405" s="13"/>
      <c r="N405" s="13"/>
      <c r="O405" s="13"/>
      <c r="P405" s="13"/>
      <c r="Q405" s="13"/>
      <c r="R405" s="13"/>
      <c r="S405" s="13"/>
      <c r="T405" s="13"/>
      <c r="U405" s="13"/>
      <c r="V405" s="13"/>
      <c r="W405" s="13"/>
      <c r="X405" s="13"/>
      <c r="Y405" s="13"/>
      <c r="Z405" s="13"/>
      <c r="AA405" s="13"/>
      <c r="AB405" s="13"/>
      <c r="AC405" s="13"/>
      <c r="AD405" s="13"/>
      <c r="AE405" s="13"/>
      <c r="AF405" s="13"/>
      <c r="AG405" s="13"/>
      <c r="AH405" s="13"/>
      <c r="AI405" s="13"/>
      <c r="AJ405" s="13"/>
      <c r="AK405" s="13"/>
    </row>
    <row r="406" spans="1:37" ht="13.5" customHeight="1" x14ac:dyDescent="0.2">
      <c r="A406" s="13"/>
      <c r="B406" s="13"/>
      <c r="C406" s="13"/>
      <c r="D406" s="13"/>
      <c r="E406" s="13"/>
      <c r="F406" s="13"/>
      <c r="G406" s="13"/>
      <c r="H406" s="13"/>
      <c r="I406" s="13"/>
      <c r="J406" s="13"/>
      <c r="K406" s="13"/>
      <c r="L406" s="13"/>
      <c r="M406" s="13"/>
      <c r="N406" s="13"/>
      <c r="O406" s="13"/>
      <c r="P406" s="13"/>
      <c r="Q406" s="13"/>
      <c r="R406" s="13"/>
      <c r="S406" s="13"/>
      <c r="T406" s="13"/>
      <c r="U406" s="13"/>
      <c r="V406" s="13"/>
      <c r="W406" s="13"/>
      <c r="X406" s="13"/>
      <c r="Y406" s="13"/>
      <c r="Z406" s="13"/>
      <c r="AA406" s="13"/>
      <c r="AB406" s="13"/>
      <c r="AC406" s="13"/>
      <c r="AD406" s="13"/>
      <c r="AE406" s="13"/>
      <c r="AF406" s="13"/>
      <c r="AG406" s="13"/>
      <c r="AH406" s="13"/>
      <c r="AI406" s="13"/>
      <c r="AJ406" s="13"/>
      <c r="AK406" s="13"/>
    </row>
    <row r="407" spans="1:37" ht="13.5" customHeight="1" x14ac:dyDescent="0.2">
      <c r="A407" s="13"/>
      <c r="B407" s="13"/>
      <c r="C407" s="13"/>
      <c r="D407" s="13"/>
      <c r="E407" s="13"/>
      <c r="F407" s="13"/>
      <c r="G407" s="13"/>
      <c r="H407" s="13"/>
      <c r="I407" s="13"/>
      <c r="J407" s="13"/>
      <c r="K407" s="13"/>
      <c r="L407" s="13"/>
      <c r="M407" s="13"/>
      <c r="N407" s="13"/>
      <c r="O407" s="13"/>
      <c r="P407" s="13"/>
      <c r="Q407" s="13"/>
      <c r="R407" s="13"/>
      <c r="S407" s="13"/>
      <c r="T407" s="13"/>
      <c r="U407" s="13"/>
      <c r="V407" s="13"/>
      <c r="W407" s="13"/>
      <c r="X407" s="13"/>
      <c r="Y407" s="13"/>
      <c r="Z407" s="13"/>
      <c r="AA407" s="13"/>
      <c r="AB407" s="13"/>
      <c r="AC407" s="13"/>
      <c r="AD407" s="13"/>
      <c r="AE407" s="13"/>
      <c r="AF407" s="13"/>
      <c r="AG407" s="13"/>
      <c r="AH407" s="13"/>
      <c r="AI407" s="13"/>
      <c r="AJ407" s="13"/>
      <c r="AK407" s="13"/>
    </row>
    <row r="408" spans="1:37" ht="13.5" customHeight="1" x14ac:dyDescent="0.2">
      <c r="A408" s="13"/>
      <c r="B408" s="13"/>
      <c r="C408" s="13"/>
      <c r="D408" s="13"/>
      <c r="E408" s="13"/>
      <c r="F408" s="13"/>
      <c r="G408" s="13"/>
      <c r="H408" s="13"/>
      <c r="I408" s="13"/>
      <c r="J408" s="13"/>
      <c r="K408" s="13"/>
      <c r="L408" s="13"/>
      <c r="M408" s="13"/>
      <c r="N408" s="13"/>
      <c r="O408" s="13"/>
      <c r="P408" s="13"/>
      <c r="Q408" s="13"/>
      <c r="R408" s="13"/>
      <c r="S408" s="13"/>
      <c r="T408" s="13"/>
      <c r="U408" s="13"/>
      <c r="V408" s="13"/>
      <c r="W408" s="13"/>
      <c r="X408" s="13"/>
      <c r="Y408" s="13"/>
      <c r="Z408" s="13"/>
      <c r="AA408" s="13"/>
      <c r="AB408" s="13"/>
      <c r="AC408" s="13"/>
      <c r="AD408" s="13"/>
      <c r="AE408" s="13"/>
      <c r="AF408" s="13"/>
      <c r="AG408" s="13"/>
      <c r="AH408" s="13"/>
      <c r="AI408" s="13"/>
      <c r="AJ408" s="13"/>
      <c r="AK408" s="13"/>
    </row>
    <row r="409" spans="1:37" ht="13.5" customHeight="1" x14ac:dyDescent="0.2">
      <c r="A409" s="13"/>
      <c r="B409" s="13"/>
      <c r="C409" s="13"/>
      <c r="D409" s="13"/>
      <c r="E409" s="13"/>
      <c r="F409" s="13"/>
      <c r="G409" s="13"/>
      <c r="H409" s="13"/>
      <c r="I409" s="13"/>
      <c r="J409" s="13"/>
      <c r="K409" s="13"/>
      <c r="L409" s="13"/>
      <c r="M409" s="13"/>
      <c r="N409" s="13"/>
      <c r="O409" s="13"/>
      <c r="P409" s="13"/>
      <c r="Q409" s="13"/>
      <c r="R409" s="13"/>
      <c r="S409" s="13"/>
      <c r="T409" s="13"/>
      <c r="U409" s="13"/>
      <c r="V409" s="13"/>
      <c r="W409" s="13"/>
      <c r="X409" s="13"/>
      <c r="Y409" s="13"/>
      <c r="Z409" s="13"/>
      <c r="AA409" s="13"/>
      <c r="AB409" s="13"/>
      <c r="AC409" s="13"/>
      <c r="AD409" s="13"/>
      <c r="AE409" s="13"/>
      <c r="AF409" s="13"/>
      <c r="AG409" s="13"/>
      <c r="AH409" s="13"/>
      <c r="AI409" s="13"/>
      <c r="AJ409" s="13"/>
      <c r="AK409" s="13"/>
    </row>
    <row r="410" spans="1:37" ht="13.5" customHeight="1" x14ac:dyDescent="0.2">
      <c r="A410" s="13"/>
      <c r="B410" s="13"/>
      <c r="C410" s="13"/>
      <c r="D410" s="13"/>
      <c r="E410" s="13"/>
      <c r="F410" s="13"/>
      <c r="G410" s="13"/>
      <c r="H410" s="13"/>
      <c r="I410" s="13"/>
      <c r="J410" s="13"/>
      <c r="K410" s="13"/>
      <c r="L410" s="13"/>
      <c r="M410" s="13"/>
      <c r="N410" s="13"/>
      <c r="O410" s="13"/>
      <c r="P410" s="13"/>
      <c r="Q410" s="13"/>
      <c r="R410" s="13"/>
      <c r="S410" s="13"/>
      <c r="T410" s="13"/>
      <c r="U410" s="13"/>
      <c r="V410" s="13"/>
      <c r="W410" s="13"/>
      <c r="X410" s="13"/>
      <c r="Y410" s="13"/>
      <c r="Z410" s="13"/>
      <c r="AA410" s="13"/>
      <c r="AB410" s="13"/>
      <c r="AC410" s="13"/>
      <c r="AD410" s="13"/>
      <c r="AE410" s="13"/>
      <c r="AF410" s="13"/>
      <c r="AG410" s="13"/>
      <c r="AH410" s="13"/>
      <c r="AI410" s="13"/>
      <c r="AJ410" s="13"/>
      <c r="AK410" s="13"/>
    </row>
    <row r="411" spans="1:37" ht="13.5" customHeight="1" x14ac:dyDescent="0.2">
      <c r="A411" s="13"/>
      <c r="B411" s="13"/>
      <c r="C411" s="13"/>
      <c r="D411" s="13"/>
      <c r="E411" s="13"/>
      <c r="F411" s="13"/>
      <c r="G411" s="13"/>
      <c r="H411" s="13"/>
      <c r="I411" s="13"/>
      <c r="J411" s="13"/>
      <c r="K411" s="13"/>
      <c r="L411" s="13"/>
      <c r="M411" s="13"/>
      <c r="N411" s="13"/>
      <c r="O411" s="13"/>
      <c r="P411" s="13"/>
      <c r="Q411" s="13"/>
      <c r="R411" s="13"/>
      <c r="S411" s="13"/>
      <c r="T411" s="13"/>
      <c r="U411" s="13"/>
      <c r="V411" s="13"/>
      <c r="W411" s="13"/>
      <c r="X411" s="13"/>
      <c r="Y411" s="13"/>
      <c r="Z411" s="13"/>
      <c r="AA411" s="13"/>
      <c r="AB411" s="13"/>
      <c r="AC411" s="13"/>
      <c r="AD411" s="13"/>
      <c r="AE411" s="13"/>
      <c r="AF411" s="13"/>
      <c r="AG411" s="13"/>
      <c r="AH411" s="13"/>
      <c r="AI411" s="13"/>
      <c r="AJ411" s="13"/>
      <c r="AK411" s="13"/>
    </row>
    <row r="412" spans="1:37" ht="13.5" customHeight="1" x14ac:dyDescent="0.2">
      <c r="A412" s="13"/>
      <c r="B412" s="13"/>
      <c r="C412" s="13"/>
      <c r="D412" s="13"/>
      <c r="E412" s="13"/>
      <c r="F412" s="13"/>
      <c r="G412" s="13"/>
      <c r="H412" s="13"/>
      <c r="I412" s="13"/>
      <c r="J412" s="13"/>
      <c r="K412" s="13"/>
      <c r="L412" s="13"/>
      <c r="M412" s="13"/>
      <c r="N412" s="13"/>
      <c r="O412" s="13"/>
      <c r="P412" s="13"/>
      <c r="Q412" s="13"/>
      <c r="R412" s="13"/>
      <c r="S412" s="13"/>
      <c r="T412" s="13"/>
      <c r="U412" s="13"/>
      <c r="V412" s="13"/>
      <c r="W412" s="13"/>
      <c r="X412" s="13"/>
      <c r="Y412" s="13"/>
      <c r="Z412" s="13"/>
      <c r="AA412" s="13"/>
      <c r="AB412" s="13"/>
      <c r="AC412" s="13"/>
      <c r="AD412" s="13"/>
      <c r="AE412" s="13"/>
      <c r="AF412" s="13"/>
      <c r="AG412" s="13"/>
      <c r="AH412" s="13"/>
      <c r="AI412" s="13"/>
      <c r="AJ412" s="13"/>
      <c r="AK412" s="13"/>
    </row>
    <row r="413" spans="1:37" ht="13.5" customHeight="1" x14ac:dyDescent="0.2">
      <c r="A413" s="13"/>
      <c r="B413" s="13"/>
      <c r="C413" s="13"/>
      <c r="D413" s="13"/>
      <c r="E413" s="13"/>
      <c r="F413" s="13"/>
      <c r="G413" s="13"/>
      <c r="H413" s="13"/>
      <c r="I413" s="13"/>
      <c r="J413" s="13"/>
      <c r="K413" s="13"/>
      <c r="L413" s="13"/>
      <c r="M413" s="13"/>
      <c r="N413" s="13"/>
      <c r="O413" s="13"/>
      <c r="P413" s="13"/>
      <c r="Q413" s="13"/>
      <c r="R413" s="13"/>
      <c r="S413" s="13"/>
      <c r="T413" s="13"/>
      <c r="U413" s="13"/>
      <c r="V413" s="13"/>
      <c r="W413" s="13"/>
      <c r="X413" s="13"/>
      <c r="Y413" s="13"/>
      <c r="Z413" s="13"/>
      <c r="AA413" s="13"/>
      <c r="AB413" s="13"/>
      <c r="AC413" s="13"/>
      <c r="AD413" s="13"/>
      <c r="AE413" s="13"/>
      <c r="AF413" s="13"/>
      <c r="AG413" s="13"/>
      <c r="AH413" s="13"/>
      <c r="AI413" s="13"/>
      <c r="AJ413" s="13"/>
      <c r="AK413" s="13"/>
    </row>
    <row r="414" spans="1:37" ht="13.5" customHeight="1" x14ac:dyDescent="0.2">
      <c r="A414" s="13"/>
      <c r="B414" s="13"/>
      <c r="C414" s="13"/>
      <c r="D414" s="13"/>
      <c r="E414" s="13"/>
      <c r="F414" s="13"/>
      <c r="G414" s="13"/>
      <c r="H414" s="13"/>
      <c r="I414" s="13"/>
      <c r="J414" s="13"/>
      <c r="K414" s="13"/>
      <c r="L414" s="13"/>
      <c r="M414" s="13"/>
      <c r="N414" s="13"/>
      <c r="O414" s="13"/>
      <c r="P414" s="13"/>
      <c r="Q414" s="13"/>
      <c r="R414" s="13"/>
      <c r="S414" s="13"/>
      <c r="T414" s="13"/>
      <c r="U414" s="13"/>
      <c r="V414" s="13"/>
      <c r="W414" s="13"/>
      <c r="X414" s="13"/>
      <c r="Y414" s="13"/>
      <c r="Z414" s="13"/>
      <c r="AA414" s="13"/>
      <c r="AB414" s="13"/>
      <c r="AC414" s="13"/>
      <c r="AD414" s="13"/>
      <c r="AE414" s="13"/>
      <c r="AF414" s="13"/>
      <c r="AG414" s="13"/>
      <c r="AH414" s="13"/>
      <c r="AI414" s="13"/>
      <c r="AJ414" s="13"/>
      <c r="AK414" s="13"/>
    </row>
    <row r="415" spans="1:37" ht="13.5" customHeight="1" x14ac:dyDescent="0.2">
      <c r="A415" s="13"/>
      <c r="B415" s="13"/>
      <c r="C415" s="13"/>
      <c r="D415" s="13"/>
      <c r="E415" s="13"/>
      <c r="F415" s="13"/>
      <c r="G415" s="13"/>
      <c r="H415" s="13"/>
      <c r="I415" s="13"/>
      <c r="J415" s="13"/>
      <c r="K415" s="13"/>
      <c r="L415" s="13"/>
      <c r="M415" s="13"/>
      <c r="N415" s="13"/>
      <c r="O415" s="13"/>
      <c r="P415" s="13"/>
      <c r="Q415" s="13"/>
      <c r="R415" s="13"/>
      <c r="S415" s="13"/>
      <c r="T415" s="13"/>
      <c r="U415" s="13"/>
      <c r="V415" s="13"/>
      <c r="W415" s="13"/>
      <c r="X415" s="13"/>
      <c r="Y415" s="13"/>
      <c r="Z415" s="13"/>
      <c r="AA415" s="13"/>
      <c r="AB415" s="13"/>
      <c r="AC415" s="13"/>
      <c r="AD415" s="13"/>
      <c r="AE415" s="13"/>
      <c r="AF415" s="13"/>
      <c r="AG415" s="13"/>
      <c r="AH415" s="13"/>
      <c r="AI415" s="13"/>
      <c r="AJ415" s="13"/>
      <c r="AK415" s="13"/>
    </row>
    <row r="416" spans="1:37" ht="13.5" customHeight="1" x14ac:dyDescent="0.2">
      <c r="A416" s="13"/>
      <c r="B416" s="13"/>
      <c r="C416" s="13"/>
      <c r="D416" s="13"/>
      <c r="E416" s="13"/>
      <c r="F416" s="13"/>
      <c r="G416" s="13"/>
      <c r="H416" s="13"/>
      <c r="I416" s="13"/>
      <c r="J416" s="13"/>
      <c r="K416" s="13"/>
      <c r="L416" s="13"/>
      <c r="M416" s="13"/>
      <c r="N416" s="13"/>
      <c r="O416" s="13"/>
      <c r="P416" s="13"/>
      <c r="Q416" s="13"/>
      <c r="R416" s="13"/>
      <c r="S416" s="13"/>
      <c r="T416" s="13"/>
      <c r="U416" s="13"/>
      <c r="V416" s="13"/>
      <c r="W416" s="13"/>
      <c r="X416" s="13"/>
      <c r="Y416" s="13"/>
      <c r="Z416" s="13"/>
      <c r="AA416" s="13"/>
      <c r="AB416" s="13"/>
      <c r="AC416" s="13"/>
      <c r="AD416" s="13"/>
      <c r="AE416" s="13"/>
      <c r="AF416" s="13"/>
      <c r="AG416" s="13"/>
      <c r="AH416" s="13"/>
      <c r="AI416" s="13"/>
      <c r="AJ416" s="13"/>
      <c r="AK416" s="13"/>
    </row>
    <row r="417" spans="1:37" ht="13.5" customHeight="1" x14ac:dyDescent="0.2">
      <c r="A417" s="13"/>
      <c r="B417" s="13"/>
      <c r="C417" s="13"/>
      <c r="D417" s="13"/>
      <c r="E417" s="13"/>
      <c r="F417" s="13"/>
      <c r="G417" s="13"/>
      <c r="H417" s="13"/>
      <c r="I417" s="13"/>
      <c r="J417" s="13"/>
      <c r="K417" s="13"/>
      <c r="L417" s="13"/>
      <c r="M417" s="13"/>
      <c r="N417" s="13"/>
      <c r="O417" s="13"/>
      <c r="P417" s="13"/>
      <c r="Q417" s="13"/>
      <c r="R417" s="13"/>
      <c r="S417" s="13"/>
      <c r="T417" s="13"/>
      <c r="U417" s="13"/>
      <c r="V417" s="13"/>
      <c r="W417" s="13"/>
      <c r="X417" s="13"/>
      <c r="Y417" s="13"/>
      <c r="Z417" s="13"/>
      <c r="AA417" s="13"/>
      <c r="AB417" s="13"/>
      <c r="AC417" s="13"/>
      <c r="AD417" s="13"/>
      <c r="AE417" s="13"/>
      <c r="AF417" s="13"/>
      <c r="AG417" s="13"/>
      <c r="AH417" s="13"/>
      <c r="AI417" s="13"/>
      <c r="AJ417" s="13"/>
      <c r="AK417" s="13"/>
    </row>
    <row r="418" spans="1:37" ht="13.5" customHeight="1" x14ac:dyDescent="0.2">
      <c r="A418" s="13"/>
      <c r="B418" s="13"/>
      <c r="C418" s="13"/>
      <c r="D418" s="13"/>
      <c r="E418" s="13"/>
      <c r="F418" s="13"/>
      <c r="G418" s="13"/>
      <c r="H418" s="13"/>
      <c r="I418" s="13"/>
      <c r="J418" s="13"/>
      <c r="K418" s="13"/>
      <c r="L418" s="13"/>
      <c r="M418" s="13"/>
      <c r="N418" s="13"/>
      <c r="O418" s="13"/>
      <c r="P418" s="13"/>
      <c r="Q418" s="13"/>
      <c r="R418" s="13"/>
      <c r="S418" s="13"/>
      <c r="T418" s="13"/>
      <c r="U418" s="13"/>
      <c r="V418" s="13"/>
      <c r="W418" s="13"/>
      <c r="X418" s="13"/>
      <c r="Y418" s="13"/>
      <c r="Z418" s="13"/>
      <c r="AA418" s="13"/>
      <c r="AB418" s="13"/>
      <c r="AC418" s="13"/>
      <c r="AD418" s="13"/>
      <c r="AE418" s="13"/>
      <c r="AF418" s="13"/>
      <c r="AG418" s="13"/>
      <c r="AH418" s="13"/>
      <c r="AI418" s="13"/>
      <c r="AJ418" s="13"/>
      <c r="AK418" s="13"/>
    </row>
    <row r="419" spans="1:37" ht="13.5" customHeight="1" x14ac:dyDescent="0.2">
      <c r="A419" s="13"/>
      <c r="B419" s="13"/>
      <c r="C419" s="13"/>
      <c r="D419" s="13"/>
      <c r="E419" s="13"/>
      <c r="F419" s="13"/>
      <c r="G419" s="13"/>
      <c r="H419" s="13"/>
      <c r="I419" s="13"/>
      <c r="J419" s="13"/>
      <c r="K419" s="13"/>
      <c r="L419" s="13"/>
      <c r="M419" s="13"/>
      <c r="N419" s="13"/>
      <c r="O419" s="13"/>
      <c r="P419" s="13"/>
      <c r="Q419" s="13"/>
      <c r="R419" s="13"/>
      <c r="S419" s="13"/>
      <c r="T419" s="13"/>
      <c r="U419" s="13"/>
      <c r="V419" s="13"/>
      <c r="W419" s="13"/>
      <c r="X419" s="13"/>
      <c r="Y419" s="13"/>
      <c r="Z419" s="13"/>
      <c r="AA419" s="13"/>
      <c r="AB419" s="13"/>
      <c r="AC419" s="13"/>
      <c r="AD419" s="13"/>
      <c r="AE419" s="13"/>
      <c r="AF419" s="13"/>
      <c r="AG419" s="13"/>
      <c r="AH419" s="13"/>
      <c r="AI419" s="13"/>
      <c r="AJ419" s="13"/>
      <c r="AK419" s="13"/>
    </row>
    <row r="420" spans="1:37" ht="13.5" customHeight="1" x14ac:dyDescent="0.2">
      <c r="A420" s="13"/>
      <c r="B420" s="13"/>
      <c r="C420" s="13"/>
      <c r="D420" s="13"/>
      <c r="E420" s="13"/>
      <c r="F420" s="13"/>
      <c r="G420" s="13"/>
      <c r="H420" s="13"/>
      <c r="I420" s="13"/>
      <c r="J420" s="13"/>
      <c r="K420" s="13"/>
      <c r="L420" s="13"/>
      <c r="M420" s="13"/>
      <c r="N420" s="13"/>
      <c r="O420" s="13"/>
      <c r="P420" s="13"/>
      <c r="Q420" s="13"/>
      <c r="R420" s="13"/>
      <c r="S420" s="13"/>
      <c r="T420" s="13"/>
      <c r="U420" s="13"/>
      <c r="V420" s="13"/>
      <c r="W420" s="13"/>
      <c r="X420" s="13"/>
      <c r="Y420" s="13"/>
      <c r="Z420" s="13"/>
      <c r="AA420" s="13"/>
      <c r="AB420" s="13"/>
      <c r="AC420" s="13"/>
      <c r="AD420" s="13"/>
      <c r="AE420" s="13"/>
      <c r="AF420" s="13"/>
      <c r="AG420" s="13"/>
      <c r="AH420" s="13"/>
      <c r="AI420" s="13"/>
      <c r="AJ420" s="13"/>
      <c r="AK420" s="13"/>
    </row>
    <row r="421" spans="1:37" ht="13.5" customHeight="1" x14ac:dyDescent="0.2">
      <c r="A421" s="13"/>
      <c r="B421" s="13"/>
      <c r="C421" s="13"/>
      <c r="D421" s="13"/>
      <c r="E421" s="13"/>
      <c r="F421" s="13"/>
      <c r="G421" s="13"/>
      <c r="H421" s="13"/>
      <c r="I421" s="13"/>
      <c r="J421" s="13"/>
      <c r="K421" s="13"/>
      <c r="L421" s="13"/>
      <c r="M421" s="13"/>
      <c r="N421" s="13"/>
      <c r="O421" s="13"/>
      <c r="P421" s="13"/>
      <c r="Q421" s="13"/>
      <c r="R421" s="13"/>
      <c r="S421" s="13"/>
      <c r="T421" s="13"/>
      <c r="U421" s="13"/>
      <c r="V421" s="13"/>
      <c r="W421" s="13"/>
      <c r="X421" s="13"/>
      <c r="Y421" s="13"/>
      <c r="Z421" s="13"/>
      <c r="AA421" s="13"/>
      <c r="AB421" s="13"/>
      <c r="AC421" s="13"/>
      <c r="AD421" s="13"/>
      <c r="AE421" s="13"/>
      <c r="AF421" s="13"/>
      <c r="AG421" s="13"/>
      <c r="AH421" s="13"/>
      <c r="AI421" s="13"/>
      <c r="AJ421" s="13"/>
      <c r="AK421" s="13"/>
    </row>
    <row r="422" spans="1:37" ht="13.5" customHeight="1" x14ac:dyDescent="0.2">
      <c r="A422" s="13"/>
      <c r="B422" s="13"/>
      <c r="C422" s="13"/>
      <c r="D422" s="13"/>
      <c r="E422" s="13"/>
      <c r="F422" s="13"/>
      <c r="G422" s="13"/>
      <c r="H422" s="13"/>
      <c r="I422" s="13"/>
      <c r="J422" s="13"/>
      <c r="K422" s="13"/>
      <c r="L422" s="13"/>
      <c r="M422" s="13"/>
      <c r="N422" s="13"/>
      <c r="O422" s="13"/>
      <c r="P422" s="13"/>
      <c r="Q422" s="13"/>
      <c r="R422" s="13"/>
      <c r="S422" s="13"/>
      <c r="T422" s="13"/>
      <c r="U422" s="13"/>
      <c r="V422" s="13"/>
      <c r="W422" s="13"/>
      <c r="X422" s="13"/>
      <c r="Y422" s="13"/>
      <c r="Z422" s="13"/>
      <c r="AA422" s="13"/>
      <c r="AB422" s="13"/>
      <c r="AC422" s="13"/>
      <c r="AD422" s="13"/>
      <c r="AE422" s="13"/>
      <c r="AF422" s="13"/>
      <c r="AG422" s="13"/>
      <c r="AH422" s="13"/>
      <c r="AI422" s="13"/>
      <c r="AJ422" s="13"/>
      <c r="AK422" s="13"/>
    </row>
    <row r="423" spans="1:37" ht="13.5" customHeight="1" x14ac:dyDescent="0.2">
      <c r="A423" s="13"/>
      <c r="B423" s="13"/>
      <c r="C423" s="13"/>
      <c r="D423" s="13"/>
      <c r="E423" s="13"/>
      <c r="F423" s="13"/>
      <c r="G423" s="13"/>
      <c r="H423" s="13"/>
      <c r="I423" s="13"/>
      <c r="J423" s="13"/>
      <c r="K423" s="13"/>
      <c r="L423" s="13"/>
      <c r="M423" s="13"/>
      <c r="N423" s="13"/>
      <c r="O423" s="13"/>
      <c r="P423" s="13"/>
      <c r="Q423" s="13"/>
      <c r="R423" s="13"/>
      <c r="S423" s="13"/>
      <c r="T423" s="13"/>
      <c r="U423" s="13"/>
      <c r="V423" s="13"/>
      <c r="W423" s="13"/>
      <c r="X423" s="13"/>
      <c r="Y423" s="13"/>
      <c r="Z423" s="13"/>
      <c r="AA423" s="13"/>
      <c r="AB423" s="13"/>
      <c r="AC423" s="13"/>
      <c r="AD423" s="13"/>
      <c r="AE423" s="13"/>
      <c r="AF423" s="13"/>
      <c r="AG423" s="13"/>
      <c r="AH423" s="13"/>
      <c r="AI423" s="13"/>
      <c r="AJ423" s="13"/>
      <c r="AK423" s="13"/>
    </row>
    <row r="424" spans="1:37" ht="13.5" customHeight="1" x14ac:dyDescent="0.2">
      <c r="A424" s="13"/>
      <c r="B424" s="13"/>
      <c r="C424" s="13"/>
      <c r="D424" s="13"/>
      <c r="E424" s="13"/>
      <c r="F424" s="13"/>
      <c r="G424" s="13"/>
      <c r="H424" s="13"/>
      <c r="I424" s="13"/>
      <c r="J424" s="13"/>
      <c r="K424" s="13"/>
      <c r="L424" s="13"/>
      <c r="M424" s="13"/>
      <c r="N424" s="13"/>
      <c r="O424" s="13"/>
      <c r="P424" s="13"/>
      <c r="Q424" s="13"/>
      <c r="R424" s="13"/>
      <c r="S424" s="13"/>
      <c r="T424" s="13"/>
      <c r="U424" s="13"/>
      <c r="V424" s="13"/>
      <c r="W424" s="13"/>
      <c r="X424" s="13"/>
      <c r="Y424" s="13"/>
      <c r="Z424" s="13"/>
      <c r="AA424" s="13"/>
      <c r="AB424" s="13"/>
      <c r="AC424" s="13"/>
      <c r="AD424" s="13"/>
      <c r="AE424" s="13"/>
      <c r="AF424" s="13"/>
      <c r="AG424" s="13"/>
      <c r="AH424" s="13"/>
      <c r="AI424" s="13"/>
      <c r="AJ424" s="13"/>
      <c r="AK424" s="13"/>
    </row>
    <row r="425" spans="1:37" ht="13.5" customHeight="1" x14ac:dyDescent="0.2">
      <c r="A425" s="13"/>
      <c r="B425" s="13"/>
      <c r="C425" s="13"/>
      <c r="D425" s="13"/>
      <c r="E425" s="13"/>
      <c r="F425" s="13"/>
      <c r="G425" s="13"/>
      <c r="H425" s="13"/>
      <c r="I425" s="13"/>
      <c r="J425" s="13"/>
      <c r="K425" s="13"/>
      <c r="L425" s="13"/>
      <c r="M425" s="13"/>
      <c r="N425" s="13"/>
      <c r="O425" s="13"/>
      <c r="P425" s="13"/>
      <c r="Q425" s="13"/>
      <c r="R425" s="13"/>
      <c r="S425" s="13"/>
      <c r="T425" s="13"/>
      <c r="U425" s="13"/>
      <c r="V425" s="13"/>
      <c r="W425" s="13"/>
      <c r="X425" s="13"/>
      <c r="Y425" s="13"/>
      <c r="Z425" s="13"/>
      <c r="AA425" s="13"/>
      <c r="AB425" s="13"/>
      <c r="AC425" s="13"/>
      <c r="AD425" s="13"/>
      <c r="AE425" s="13"/>
      <c r="AF425" s="13"/>
      <c r="AG425" s="13"/>
      <c r="AH425" s="13"/>
      <c r="AI425" s="13"/>
      <c r="AJ425" s="13"/>
      <c r="AK425" s="13"/>
    </row>
    <row r="426" spans="1:37" ht="13.5" customHeight="1" x14ac:dyDescent="0.2">
      <c r="A426" s="13"/>
      <c r="B426" s="13"/>
      <c r="C426" s="13"/>
      <c r="D426" s="13"/>
      <c r="E426" s="13"/>
      <c r="F426" s="13"/>
      <c r="G426" s="13"/>
      <c r="H426" s="13"/>
      <c r="I426" s="13"/>
      <c r="J426" s="13"/>
      <c r="K426" s="13"/>
      <c r="L426" s="13"/>
      <c r="M426" s="13"/>
      <c r="N426" s="13"/>
      <c r="O426" s="13"/>
      <c r="P426" s="13"/>
      <c r="Q426" s="13"/>
      <c r="R426" s="13"/>
      <c r="S426" s="13"/>
      <c r="T426" s="13"/>
      <c r="U426" s="13"/>
      <c r="V426" s="13"/>
      <c r="W426" s="13"/>
      <c r="X426" s="13"/>
      <c r="Y426" s="13"/>
      <c r="Z426" s="13"/>
      <c r="AA426" s="13"/>
      <c r="AB426" s="13"/>
      <c r="AC426" s="13"/>
      <c r="AD426" s="13"/>
      <c r="AE426" s="13"/>
      <c r="AF426" s="13"/>
      <c r="AG426" s="13"/>
      <c r="AH426" s="13"/>
      <c r="AI426" s="13"/>
      <c r="AJ426" s="13"/>
      <c r="AK426" s="13"/>
    </row>
    <row r="427" spans="1:37" ht="13.5" customHeight="1" x14ac:dyDescent="0.2">
      <c r="A427" s="13"/>
      <c r="B427" s="13"/>
      <c r="C427" s="13"/>
      <c r="D427" s="13"/>
      <c r="E427" s="13"/>
      <c r="F427" s="13"/>
      <c r="G427" s="13"/>
      <c r="H427" s="13"/>
      <c r="I427" s="13"/>
      <c r="J427" s="13"/>
      <c r="K427" s="13"/>
      <c r="L427" s="13"/>
      <c r="M427" s="13"/>
      <c r="N427" s="13"/>
      <c r="O427" s="13"/>
      <c r="P427" s="13"/>
      <c r="Q427" s="13"/>
      <c r="R427" s="13"/>
      <c r="S427" s="13"/>
      <c r="T427" s="13"/>
      <c r="U427" s="13"/>
      <c r="V427" s="13"/>
      <c r="W427" s="13"/>
      <c r="X427" s="13"/>
      <c r="Y427" s="13"/>
      <c r="Z427" s="13"/>
      <c r="AA427" s="13"/>
      <c r="AB427" s="13"/>
      <c r="AC427" s="13"/>
      <c r="AD427" s="13"/>
      <c r="AE427" s="13"/>
      <c r="AF427" s="13"/>
      <c r="AG427" s="13"/>
      <c r="AH427" s="13"/>
      <c r="AI427" s="13"/>
      <c r="AJ427" s="13"/>
      <c r="AK427" s="13"/>
    </row>
    <row r="428" spans="1:37" ht="13.5" customHeight="1" x14ac:dyDescent="0.2">
      <c r="A428" s="13"/>
      <c r="B428" s="13"/>
      <c r="C428" s="13"/>
      <c r="D428" s="13"/>
      <c r="E428" s="13"/>
      <c r="F428" s="13"/>
      <c r="G428" s="13"/>
      <c r="H428" s="13"/>
      <c r="I428" s="13"/>
      <c r="J428" s="13"/>
      <c r="K428" s="13"/>
      <c r="L428" s="13"/>
      <c r="M428" s="13"/>
      <c r="N428" s="13"/>
      <c r="O428" s="13"/>
      <c r="P428" s="13"/>
      <c r="Q428" s="13"/>
      <c r="R428" s="13"/>
      <c r="S428" s="13"/>
      <c r="T428" s="13"/>
      <c r="U428" s="13"/>
      <c r="V428" s="13"/>
      <c r="W428" s="13"/>
      <c r="X428" s="13"/>
      <c r="Y428" s="13"/>
      <c r="Z428" s="13"/>
      <c r="AA428" s="13"/>
      <c r="AB428" s="13"/>
      <c r="AC428" s="13"/>
      <c r="AD428" s="13"/>
      <c r="AE428" s="13"/>
      <c r="AF428" s="13"/>
      <c r="AG428" s="13"/>
      <c r="AH428" s="13"/>
      <c r="AI428" s="13"/>
      <c r="AJ428" s="13"/>
      <c r="AK428" s="13"/>
    </row>
    <row r="429" spans="1:37" ht="13.5" customHeight="1" x14ac:dyDescent="0.2">
      <c r="A429" s="13"/>
      <c r="B429" s="13"/>
      <c r="C429" s="13"/>
      <c r="D429" s="13"/>
      <c r="E429" s="13"/>
      <c r="F429" s="13"/>
      <c r="G429" s="13"/>
      <c r="H429" s="13"/>
      <c r="I429" s="13"/>
      <c r="J429" s="13"/>
      <c r="K429" s="13"/>
      <c r="L429" s="13"/>
      <c r="M429" s="13"/>
      <c r="N429" s="13"/>
      <c r="O429" s="13"/>
      <c r="P429" s="13"/>
      <c r="Q429" s="13"/>
      <c r="R429" s="13"/>
      <c r="S429" s="13"/>
      <c r="T429" s="13"/>
      <c r="U429" s="13"/>
      <c r="V429" s="13"/>
      <c r="W429" s="13"/>
      <c r="X429" s="13"/>
      <c r="Y429" s="13"/>
      <c r="Z429" s="13"/>
      <c r="AA429" s="13"/>
      <c r="AB429" s="13"/>
      <c r="AC429" s="13"/>
      <c r="AD429" s="13"/>
      <c r="AE429" s="13"/>
      <c r="AF429" s="13"/>
      <c r="AG429" s="13"/>
      <c r="AH429" s="13"/>
      <c r="AI429" s="13"/>
      <c r="AJ429" s="13"/>
      <c r="AK429" s="13"/>
    </row>
    <row r="430" spans="1:37" ht="13.5" customHeight="1" x14ac:dyDescent="0.2">
      <c r="A430" s="13"/>
      <c r="B430" s="13"/>
      <c r="C430" s="13"/>
      <c r="D430" s="13"/>
      <c r="E430" s="13"/>
      <c r="F430" s="13"/>
      <c r="G430" s="13"/>
      <c r="H430" s="13"/>
      <c r="I430" s="13"/>
      <c r="J430" s="13"/>
      <c r="K430" s="13"/>
      <c r="L430" s="13"/>
      <c r="M430" s="13"/>
      <c r="N430" s="13"/>
      <c r="O430" s="13"/>
      <c r="P430" s="13"/>
      <c r="Q430" s="13"/>
      <c r="R430" s="13"/>
      <c r="S430" s="13"/>
      <c r="T430" s="13"/>
      <c r="U430" s="13"/>
      <c r="V430" s="13"/>
      <c r="W430" s="13"/>
      <c r="X430" s="13"/>
      <c r="Y430" s="13"/>
      <c r="Z430" s="13"/>
      <c r="AA430" s="13"/>
      <c r="AB430" s="13"/>
      <c r="AC430" s="13"/>
      <c r="AD430" s="13"/>
      <c r="AE430" s="13"/>
      <c r="AF430" s="13"/>
      <c r="AG430" s="13"/>
      <c r="AH430" s="13"/>
      <c r="AI430" s="13"/>
      <c r="AJ430" s="13"/>
      <c r="AK430" s="13"/>
    </row>
    <row r="431" spans="1:37" ht="13.5" customHeight="1" x14ac:dyDescent="0.2">
      <c r="A431" s="13"/>
      <c r="B431" s="13"/>
      <c r="C431" s="13"/>
      <c r="D431" s="13"/>
      <c r="E431" s="13"/>
      <c r="F431" s="13"/>
      <c r="G431" s="13"/>
      <c r="H431" s="13"/>
      <c r="I431" s="13"/>
      <c r="J431" s="13"/>
      <c r="K431" s="13"/>
      <c r="L431" s="13"/>
      <c r="M431" s="13"/>
      <c r="N431" s="13"/>
      <c r="O431" s="13"/>
      <c r="P431" s="13"/>
      <c r="Q431" s="13"/>
      <c r="R431" s="13"/>
      <c r="S431" s="13"/>
      <c r="T431" s="13"/>
      <c r="U431" s="13"/>
      <c r="V431" s="13"/>
      <c r="W431" s="13"/>
      <c r="X431" s="13"/>
      <c r="Y431" s="13"/>
      <c r="Z431" s="13"/>
      <c r="AA431" s="13"/>
      <c r="AB431" s="13"/>
      <c r="AC431" s="13"/>
      <c r="AD431" s="13"/>
      <c r="AE431" s="13"/>
      <c r="AF431" s="13"/>
      <c r="AG431" s="13"/>
      <c r="AH431" s="13"/>
      <c r="AI431" s="13"/>
      <c r="AJ431" s="13"/>
      <c r="AK431" s="13"/>
    </row>
    <row r="432" spans="1:37" ht="13.5" customHeight="1" x14ac:dyDescent="0.2">
      <c r="A432" s="13"/>
      <c r="B432" s="13"/>
      <c r="C432" s="13"/>
      <c r="D432" s="13"/>
      <c r="E432" s="13"/>
      <c r="F432" s="13"/>
      <c r="G432" s="13"/>
      <c r="H432" s="13"/>
      <c r="I432" s="13"/>
      <c r="J432" s="13"/>
      <c r="K432" s="13"/>
      <c r="L432" s="13"/>
      <c r="M432" s="13"/>
      <c r="N432" s="13"/>
      <c r="O432" s="13"/>
      <c r="P432" s="13"/>
      <c r="Q432" s="13"/>
      <c r="R432" s="13"/>
      <c r="S432" s="13"/>
      <c r="T432" s="13"/>
      <c r="U432" s="13"/>
      <c r="V432" s="13"/>
      <c r="W432" s="13"/>
      <c r="X432" s="13"/>
      <c r="Y432" s="13"/>
      <c r="Z432" s="13"/>
      <c r="AA432" s="13"/>
      <c r="AB432" s="13"/>
      <c r="AC432" s="13"/>
      <c r="AD432" s="13"/>
      <c r="AE432" s="13"/>
      <c r="AF432" s="13"/>
      <c r="AG432" s="13"/>
      <c r="AH432" s="13"/>
      <c r="AI432" s="13"/>
      <c r="AJ432" s="13"/>
      <c r="AK432" s="13"/>
    </row>
    <row r="433" spans="1:37" ht="13.5" customHeight="1" x14ac:dyDescent="0.2">
      <c r="A433" s="13"/>
      <c r="B433" s="13"/>
      <c r="C433" s="13"/>
      <c r="D433" s="13"/>
      <c r="E433" s="13"/>
      <c r="F433" s="13"/>
      <c r="G433" s="13"/>
      <c r="H433" s="13"/>
      <c r="I433" s="13"/>
      <c r="J433" s="13"/>
      <c r="K433" s="13"/>
      <c r="L433" s="13"/>
      <c r="M433" s="13"/>
      <c r="N433" s="13"/>
      <c r="O433" s="13"/>
      <c r="P433" s="13"/>
      <c r="Q433" s="13"/>
      <c r="R433" s="13"/>
      <c r="S433" s="13"/>
      <c r="T433" s="13"/>
      <c r="U433" s="13"/>
      <c r="V433" s="13"/>
      <c r="W433" s="13"/>
      <c r="X433" s="13"/>
      <c r="Y433" s="13"/>
      <c r="Z433" s="13"/>
      <c r="AA433" s="13"/>
      <c r="AB433" s="13"/>
      <c r="AC433" s="13"/>
      <c r="AD433" s="13"/>
      <c r="AE433" s="13"/>
      <c r="AF433" s="13"/>
      <c r="AG433" s="13"/>
      <c r="AH433" s="13"/>
      <c r="AI433" s="13"/>
      <c r="AJ433" s="13"/>
      <c r="AK433" s="13"/>
    </row>
    <row r="434" spans="1:37" ht="13.5" customHeight="1" x14ac:dyDescent="0.2">
      <c r="A434" s="13"/>
      <c r="B434" s="13"/>
      <c r="C434" s="13"/>
      <c r="D434" s="13"/>
      <c r="E434" s="13"/>
      <c r="F434" s="13"/>
      <c r="G434" s="13"/>
      <c r="H434" s="13"/>
      <c r="I434" s="13"/>
      <c r="J434" s="13"/>
      <c r="K434" s="13"/>
      <c r="L434" s="13"/>
      <c r="M434" s="13"/>
      <c r="N434" s="13"/>
      <c r="O434" s="13"/>
      <c r="P434" s="13"/>
      <c r="Q434" s="13"/>
      <c r="R434" s="13"/>
      <c r="S434" s="13"/>
      <c r="T434" s="13"/>
      <c r="U434" s="13"/>
      <c r="V434" s="13"/>
      <c r="W434" s="13"/>
      <c r="X434" s="13"/>
      <c r="Y434" s="13"/>
      <c r="Z434" s="13"/>
      <c r="AA434" s="13"/>
      <c r="AB434" s="13"/>
      <c r="AC434" s="13"/>
      <c r="AD434" s="13"/>
      <c r="AE434" s="13"/>
      <c r="AF434" s="13"/>
      <c r="AG434" s="13"/>
      <c r="AH434" s="13"/>
      <c r="AI434" s="13"/>
      <c r="AJ434" s="13"/>
      <c r="AK434" s="13"/>
    </row>
    <row r="435" spans="1:37" ht="13.5" customHeight="1" x14ac:dyDescent="0.2">
      <c r="A435" s="13"/>
      <c r="B435" s="13"/>
      <c r="C435" s="13"/>
      <c r="D435" s="13"/>
      <c r="E435" s="13"/>
      <c r="F435" s="13"/>
      <c r="G435" s="13"/>
      <c r="H435" s="13"/>
      <c r="I435" s="13"/>
      <c r="J435" s="13"/>
      <c r="K435" s="13"/>
      <c r="L435" s="13"/>
      <c r="M435" s="13"/>
      <c r="N435" s="13"/>
      <c r="O435" s="13"/>
      <c r="P435" s="13"/>
      <c r="Q435" s="13"/>
      <c r="R435" s="13"/>
      <c r="S435" s="13"/>
      <c r="T435" s="13"/>
      <c r="U435" s="13"/>
      <c r="V435" s="13"/>
      <c r="W435" s="13"/>
      <c r="X435" s="13"/>
      <c r="Y435" s="13"/>
      <c r="Z435" s="13"/>
      <c r="AA435" s="13"/>
      <c r="AB435" s="13"/>
      <c r="AC435" s="13"/>
      <c r="AD435" s="13"/>
      <c r="AE435" s="13"/>
      <c r="AF435" s="13"/>
      <c r="AG435" s="13"/>
      <c r="AH435" s="13"/>
      <c r="AI435" s="13"/>
      <c r="AJ435" s="13"/>
      <c r="AK435" s="13"/>
    </row>
    <row r="436" spans="1:37" ht="13.5" customHeight="1" x14ac:dyDescent="0.2">
      <c r="A436" s="13"/>
      <c r="B436" s="13"/>
      <c r="C436" s="13"/>
      <c r="D436" s="13"/>
      <c r="E436" s="13"/>
      <c r="F436" s="13"/>
      <c r="G436" s="13"/>
      <c r="H436" s="13"/>
      <c r="I436" s="13"/>
      <c r="J436" s="13"/>
      <c r="K436" s="13"/>
      <c r="L436" s="13"/>
      <c r="M436" s="13"/>
      <c r="N436" s="13"/>
      <c r="O436" s="13"/>
      <c r="P436" s="13"/>
      <c r="Q436" s="13"/>
      <c r="R436" s="13"/>
      <c r="S436" s="13"/>
      <c r="T436" s="13"/>
      <c r="U436" s="13"/>
      <c r="V436" s="13"/>
      <c r="W436" s="13"/>
      <c r="X436" s="13"/>
      <c r="Y436" s="13"/>
      <c r="Z436" s="13"/>
      <c r="AA436" s="13"/>
      <c r="AB436" s="13"/>
      <c r="AC436" s="13"/>
      <c r="AD436" s="13"/>
      <c r="AE436" s="13"/>
      <c r="AF436" s="13"/>
      <c r="AG436" s="13"/>
      <c r="AH436" s="13"/>
      <c r="AI436" s="13"/>
      <c r="AJ436" s="13"/>
      <c r="AK436" s="13"/>
    </row>
    <row r="437" spans="1:37" ht="13.5" customHeight="1" x14ac:dyDescent="0.2">
      <c r="A437" s="13"/>
      <c r="B437" s="13"/>
      <c r="C437" s="13"/>
      <c r="D437" s="13"/>
      <c r="E437" s="13"/>
      <c r="F437" s="13"/>
      <c r="G437" s="13"/>
      <c r="H437" s="13"/>
      <c r="I437" s="13"/>
      <c r="J437" s="13"/>
      <c r="K437" s="13"/>
      <c r="L437" s="13"/>
      <c r="M437" s="13"/>
      <c r="N437" s="13"/>
      <c r="O437" s="13"/>
      <c r="P437" s="13"/>
      <c r="Q437" s="13"/>
      <c r="R437" s="13"/>
      <c r="S437" s="13"/>
      <c r="T437" s="13"/>
      <c r="U437" s="13"/>
      <c r="V437" s="13"/>
      <c r="W437" s="13"/>
      <c r="X437" s="13"/>
      <c r="Y437" s="13"/>
      <c r="Z437" s="13"/>
      <c r="AA437" s="13"/>
      <c r="AB437" s="13"/>
      <c r="AC437" s="13"/>
      <c r="AD437" s="13"/>
      <c r="AE437" s="13"/>
      <c r="AF437" s="13"/>
      <c r="AG437" s="13"/>
      <c r="AH437" s="13"/>
      <c r="AI437" s="13"/>
      <c r="AJ437" s="13"/>
      <c r="AK437" s="13"/>
    </row>
    <row r="438" spans="1:37" ht="13.5" customHeight="1" x14ac:dyDescent="0.2">
      <c r="A438" s="13"/>
      <c r="B438" s="13"/>
      <c r="C438" s="13"/>
      <c r="D438" s="13"/>
      <c r="E438" s="13"/>
      <c r="F438" s="13"/>
      <c r="G438" s="13"/>
      <c r="H438" s="13"/>
      <c r="I438" s="13"/>
      <c r="J438" s="13"/>
      <c r="K438" s="13"/>
      <c r="L438" s="13"/>
      <c r="M438" s="13"/>
      <c r="N438" s="13"/>
      <c r="O438" s="13"/>
      <c r="P438" s="13"/>
      <c r="Q438" s="13"/>
      <c r="R438" s="13"/>
      <c r="S438" s="13"/>
      <c r="T438" s="13"/>
      <c r="U438" s="13"/>
      <c r="V438" s="13"/>
      <c r="W438" s="13"/>
      <c r="X438" s="13"/>
      <c r="Y438" s="13"/>
      <c r="Z438" s="13"/>
      <c r="AA438" s="13"/>
      <c r="AB438" s="13"/>
      <c r="AC438" s="13"/>
      <c r="AD438" s="13"/>
      <c r="AE438" s="13"/>
      <c r="AF438" s="13"/>
      <c r="AG438" s="13"/>
      <c r="AH438" s="13"/>
      <c r="AI438" s="13"/>
      <c r="AJ438" s="13"/>
      <c r="AK438" s="13"/>
    </row>
    <row r="439" spans="1:37" ht="13.5" customHeight="1" x14ac:dyDescent="0.2">
      <c r="A439" s="13"/>
      <c r="B439" s="13"/>
      <c r="C439" s="13"/>
      <c r="D439" s="13"/>
      <c r="E439" s="13"/>
      <c r="F439" s="13"/>
      <c r="G439" s="13"/>
      <c r="H439" s="13"/>
      <c r="I439" s="13"/>
      <c r="J439" s="13"/>
      <c r="K439" s="13"/>
      <c r="L439" s="13"/>
      <c r="M439" s="13"/>
      <c r="N439" s="13"/>
      <c r="O439" s="13"/>
      <c r="P439" s="13"/>
      <c r="Q439" s="13"/>
      <c r="R439" s="13"/>
      <c r="S439" s="13"/>
      <c r="T439" s="13"/>
      <c r="U439" s="13"/>
      <c r="V439" s="13"/>
      <c r="W439" s="13"/>
      <c r="X439" s="13"/>
      <c r="Y439" s="13"/>
      <c r="Z439" s="13"/>
      <c r="AA439" s="13"/>
      <c r="AB439" s="13"/>
      <c r="AC439" s="13"/>
      <c r="AD439" s="13"/>
      <c r="AE439" s="13"/>
      <c r="AF439" s="13"/>
      <c r="AG439" s="13"/>
      <c r="AH439" s="13"/>
      <c r="AI439" s="13"/>
      <c r="AJ439" s="13"/>
      <c r="AK439" s="13"/>
    </row>
    <row r="440" spans="1:37" ht="13.5" customHeight="1" x14ac:dyDescent="0.2">
      <c r="A440" s="13"/>
      <c r="B440" s="13"/>
      <c r="C440" s="13"/>
      <c r="D440" s="13"/>
      <c r="E440" s="13"/>
      <c r="F440" s="13"/>
      <c r="G440" s="13"/>
      <c r="H440" s="13"/>
      <c r="I440" s="13"/>
      <c r="J440" s="13"/>
      <c r="K440" s="13"/>
      <c r="L440" s="13"/>
      <c r="M440" s="13"/>
      <c r="N440" s="13"/>
      <c r="O440" s="13"/>
      <c r="P440" s="13"/>
      <c r="Q440" s="13"/>
      <c r="R440" s="13"/>
      <c r="S440" s="13"/>
      <c r="T440" s="13"/>
      <c r="U440" s="13"/>
      <c r="V440" s="13"/>
      <c r="W440" s="13"/>
      <c r="X440" s="13"/>
      <c r="Y440" s="13"/>
      <c r="Z440" s="13"/>
      <c r="AA440" s="13"/>
      <c r="AB440" s="13"/>
      <c r="AC440" s="13"/>
      <c r="AD440" s="13"/>
      <c r="AE440" s="13"/>
      <c r="AF440" s="13"/>
      <c r="AG440" s="13"/>
      <c r="AH440" s="13"/>
      <c r="AI440" s="13"/>
      <c r="AJ440" s="13"/>
      <c r="AK440" s="13"/>
    </row>
    <row r="441" spans="1:37" ht="13.5" customHeight="1" x14ac:dyDescent="0.2">
      <c r="A441" s="13"/>
      <c r="B441" s="13"/>
      <c r="C441" s="13"/>
      <c r="D441" s="13"/>
      <c r="E441" s="13"/>
      <c r="F441" s="13"/>
      <c r="G441" s="13"/>
      <c r="H441" s="13"/>
      <c r="I441" s="13"/>
      <c r="J441" s="13"/>
      <c r="K441" s="13"/>
      <c r="L441" s="13"/>
      <c r="M441" s="13"/>
      <c r="N441" s="13"/>
      <c r="O441" s="13"/>
      <c r="P441" s="13"/>
      <c r="Q441" s="13"/>
      <c r="R441" s="13"/>
      <c r="S441" s="13"/>
      <c r="T441" s="13"/>
      <c r="U441" s="13"/>
      <c r="V441" s="13"/>
      <c r="W441" s="13"/>
      <c r="X441" s="13"/>
      <c r="Y441" s="13"/>
      <c r="Z441" s="13"/>
      <c r="AA441" s="13"/>
      <c r="AB441" s="13"/>
      <c r="AC441" s="13"/>
      <c r="AD441" s="13"/>
      <c r="AE441" s="13"/>
      <c r="AF441" s="13"/>
      <c r="AG441" s="13"/>
      <c r="AH441" s="13"/>
      <c r="AI441" s="13"/>
      <c r="AJ441" s="13"/>
      <c r="AK441" s="13"/>
    </row>
    <row r="442" spans="1:37" ht="13.5" customHeight="1" x14ac:dyDescent="0.2">
      <c r="A442" s="13"/>
      <c r="B442" s="13"/>
      <c r="C442" s="13"/>
      <c r="D442" s="13"/>
      <c r="E442" s="13"/>
      <c r="F442" s="13"/>
      <c r="G442" s="13"/>
      <c r="H442" s="13"/>
      <c r="I442" s="13"/>
      <c r="J442" s="13"/>
      <c r="K442" s="13"/>
      <c r="L442" s="13"/>
      <c r="M442" s="13"/>
      <c r="N442" s="13"/>
      <c r="O442" s="13"/>
      <c r="P442" s="13"/>
      <c r="Q442" s="13"/>
      <c r="R442" s="13"/>
      <c r="S442" s="13"/>
      <c r="T442" s="13"/>
      <c r="U442" s="13"/>
      <c r="V442" s="13"/>
      <c r="W442" s="13"/>
      <c r="X442" s="13"/>
      <c r="Y442" s="13"/>
      <c r="Z442" s="13"/>
      <c r="AA442" s="13"/>
      <c r="AB442" s="13"/>
      <c r="AC442" s="13"/>
      <c r="AD442" s="13"/>
      <c r="AE442" s="13"/>
      <c r="AF442" s="13"/>
      <c r="AG442" s="13"/>
      <c r="AH442" s="13"/>
      <c r="AI442" s="13"/>
      <c r="AJ442" s="13"/>
      <c r="AK442" s="13"/>
    </row>
    <row r="443" spans="1:37" ht="13.5" customHeight="1" x14ac:dyDescent="0.2">
      <c r="A443" s="13"/>
      <c r="B443" s="13"/>
      <c r="C443" s="13"/>
      <c r="D443" s="13"/>
      <c r="E443" s="13"/>
      <c r="F443" s="13"/>
      <c r="G443" s="13"/>
      <c r="H443" s="13"/>
      <c r="I443" s="13"/>
      <c r="J443" s="13"/>
      <c r="K443" s="13"/>
      <c r="L443" s="13"/>
      <c r="M443" s="13"/>
      <c r="N443" s="13"/>
      <c r="O443" s="13"/>
      <c r="P443" s="13"/>
      <c r="Q443" s="13"/>
      <c r="R443" s="13"/>
      <c r="S443" s="13"/>
      <c r="T443" s="13"/>
      <c r="U443" s="13"/>
      <c r="V443" s="13"/>
      <c r="W443" s="13"/>
      <c r="X443" s="13"/>
      <c r="Y443" s="13"/>
      <c r="Z443" s="13"/>
      <c r="AA443" s="13"/>
      <c r="AB443" s="13"/>
      <c r="AC443" s="13"/>
      <c r="AD443" s="13"/>
      <c r="AE443" s="13"/>
      <c r="AF443" s="13"/>
      <c r="AG443" s="13"/>
      <c r="AH443" s="13"/>
      <c r="AI443" s="13"/>
      <c r="AJ443" s="13"/>
      <c r="AK443" s="13"/>
    </row>
    <row r="444" spans="1:37" ht="13.5" customHeight="1" x14ac:dyDescent="0.2">
      <c r="A444" s="13"/>
      <c r="B444" s="13"/>
      <c r="C444" s="13"/>
      <c r="D444" s="13"/>
      <c r="E444" s="13"/>
      <c r="F444" s="13"/>
      <c r="G444" s="13"/>
      <c r="H444" s="13"/>
      <c r="I444" s="13"/>
      <c r="J444" s="13"/>
      <c r="K444" s="13"/>
      <c r="L444" s="13"/>
      <c r="M444" s="13"/>
      <c r="N444" s="13"/>
      <c r="O444" s="13"/>
      <c r="P444" s="13"/>
      <c r="Q444" s="13"/>
      <c r="R444" s="13"/>
      <c r="S444" s="13"/>
      <c r="T444" s="13"/>
      <c r="U444" s="13"/>
      <c r="V444" s="13"/>
      <c r="W444" s="13"/>
      <c r="X444" s="13"/>
      <c r="Y444" s="13"/>
      <c r="Z444" s="13"/>
      <c r="AA444" s="13"/>
      <c r="AB444" s="13"/>
      <c r="AC444" s="13"/>
      <c r="AD444" s="13"/>
      <c r="AE444" s="13"/>
      <c r="AF444" s="13"/>
      <c r="AG444" s="13"/>
      <c r="AH444" s="13"/>
      <c r="AI444" s="13"/>
      <c r="AJ444" s="13"/>
      <c r="AK444" s="13"/>
    </row>
    <row r="445" spans="1:37" ht="13.5" customHeight="1" x14ac:dyDescent="0.2">
      <c r="A445" s="13"/>
      <c r="B445" s="13"/>
      <c r="C445" s="13"/>
      <c r="D445" s="13"/>
      <c r="E445" s="13"/>
      <c r="F445" s="13"/>
      <c r="G445" s="13"/>
      <c r="H445" s="13"/>
      <c r="I445" s="13"/>
      <c r="J445" s="13"/>
      <c r="K445" s="13"/>
      <c r="L445" s="13"/>
      <c r="M445" s="13"/>
      <c r="N445" s="13"/>
      <c r="O445" s="13"/>
      <c r="P445" s="13"/>
      <c r="Q445" s="13"/>
      <c r="R445" s="13"/>
      <c r="S445" s="13"/>
      <c r="T445" s="13"/>
      <c r="U445" s="13"/>
      <c r="V445" s="13"/>
      <c r="W445" s="13"/>
      <c r="X445" s="13"/>
      <c r="Y445" s="13"/>
      <c r="Z445" s="13"/>
      <c r="AA445" s="13"/>
      <c r="AB445" s="13"/>
      <c r="AC445" s="13"/>
      <c r="AD445" s="13"/>
      <c r="AE445" s="13"/>
      <c r="AF445" s="13"/>
      <c r="AG445" s="13"/>
      <c r="AH445" s="13"/>
      <c r="AI445" s="13"/>
      <c r="AJ445" s="13"/>
      <c r="AK445" s="13"/>
    </row>
    <row r="446" spans="1:37" ht="13.5" customHeight="1" x14ac:dyDescent="0.2">
      <c r="A446" s="13"/>
      <c r="B446" s="13"/>
      <c r="C446" s="13"/>
      <c r="D446" s="13"/>
      <c r="E446" s="13"/>
      <c r="F446" s="13"/>
      <c r="G446" s="13"/>
      <c r="H446" s="13"/>
      <c r="I446" s="13"/>
      <c r="J446" s="13"/>
      <c r="K446" s="13"/>
      <c r="L446" s="13"/>
      <c r="M446" s="13"/>
      <c r="N446" s="13"/>
      <c r="O446" s="13"/>
      <c r="P446" s="13"/>
      <c r="Q446" s="13"/>
      <c r="R446" s="13"/>
      <c r="S446" s="13"/>
      <c r="T446" s="13"/>
      <c r="U446" s="13"/>
      <c r="V446" s="13"/>
      <c r="W446" s="13"/>
      <c r="X446" s="13"/>
      <c r="Y446" s="13"/>
      <c r="Z446" s="13"/>
      <c r="AA446" s="13"/>
      <c r="AB446" s="13"/>
      <c r="AC446" s="13"/>
      <c r="AD446" s="13"/>
      <c r="AE446" s="13"/>
      <c r="AF446" s="13"/>
      <c r="AG446" s="13"/>
      <c r="AH446" s="13"/>
      <c r="AI446" s="13"/>
      <c r="AJ446" s="13"/>
      <c r="AK446" s="13"/>
    </row>
    <row r="447" spans="1:37" ht="13.5" customHeight="1" x14ac:dyDescent="0.2">
      <c r="A447" s="13"/>
      <c r="B447" s="13"/>
      <c r="C447" s="13"/>
      <c r="D447" s="13"/>
      <c r="E447" s="13"/>
      <c r="F447" s="13"/>
      <c r="G447" s="13"/>
      <c r="H447" s="13"/>
      <c r="I447" s="13"/>
      <c r="J447" s="13"/>
      <c r="K447" s="13"/>
      <c r="L447" s="13"/>
      <c r="M447" s="13"/>
      <c r="N447" s="13"/>
      <c r="O447" s="13"/>
      <c r="P447" s="13"/>
      <c r="Q447" s="13"/>
      <c r="R447" s="13"/>
      <c r="S447" s="13"/>
      <c r="T447" s="13"/>
      <c r="U447" s="13"/>
      <c r="V447" s="13"/>
      <c r="W447" s="13"/>
      <c r="X447" s="13"/>
      <c r="Y447" s="13"/>
      <c r="Z447" s="13"/>
      <c r="AA447" s="13"/>
      <c r="AB447" s="13"/>
      <c r="AC447" s="13"/>
      <c r="AD447" s="13"/>
      <c r="AE447" s="13"/>
      <c r="AF447" s="13"/>
      <c r="AG447" s="13"/>
      <c r="AH447" s="13"/>
      <c r="AI447" s="13"/>
      <c r="AJ447" s="13"/>
      <c r="AK447" s="13"/>
    </row>
    <row r="448" spans="1:37" ht="13.5" customHeight="1" x14ac:dyDescent="0.2">
      <c r="A448" s="13"/>
      <c r="B448" s="13"/>
      <c r="C448" s="13"/>
      <c r="D448" s="13"/>
      <c r="E448" s="13"/>
      <c r="F448" s="13"/>
      <c r="G448" s="13"/>
      <c r="H448" s="13"/>
      <c r="I448" s="13"/>
      <c r="J448" s="13"/>
      <c r="K448" s="13"/>
      <c r="L448" s="13"/>
      <c r="M448" s="13"/>
      <c r="N448" s="13"/>
      <c r="O448" s="13"/>
      <c r="P448" s="13"/>
      <c r="Q448" s="13"/>
      <c r="R448" s="13"/>
      <c r="S448" s="13"/>
      <c r="T448" s="13"/>
      <c r="U448" s="13"/>
      <c r="V448" s="13"/>
      <c r="W448" s="13"/>
      <c r="X448" s="13"/>
      <c r="Y448" s="13"/>
      <c r="Z448" s="13"/>
      <c r="AA448" s="13"/>
      <c r="AB448" s="13"/>
      <c r="AC448" s="13"/>
      <c r="AD448" s="13"/>
      <c r="AE448" s="13"/>
      <c r="AF448" s="13"/>
      <c r="AG448" s="13"/>
      <c r="AH448" s="13"/>
      <c r="AI448" s="13"/>
      <c r="AJ448" s="13"/>
      <c r="AK448" s="13"/>
    </row>
    <row r="449" spans="1:37" ht="13.5" customHeight="1" x14ac:dyDescent="0.2">
      <c r="A449" s="13"/>
      <c r="B449" s="13"/>
      <c r="C449" s="13"/>
      <c r="D449" s="13"/>
      <c r="E449" s="13"/>
      <c r="F449" s="13"/>
      <c r="G449" s="13"/>
      <c r="H449" s="13"/>
      <c r="I449" s="13"/>
      <c r="J449" s="13"/>
      <c r="K449" s="13"/>
      <c r="L449" s="13"/>
      <c r="M449" s="13"/>
      <c r="N449" s="13"/>
      <c r="O449" s="13"/>
      <c r="P449" s="13"/>
      <c r="Q449" s="13"/>
      <c r="R449" s="13"/>
      <c r="S449" s="13"/>
      <c r="T449" s="13"/>
      <c r="U449" s="13"/>
      <c r="V449" s="13"/>
      <c r="W449" s="13"/>
      <c r="X449" s="13"/>
      <c r="Y449" s="13"/>
      <c r="Z449" s="13"/>
      <c r="AA449" s="13"/>
      <c r="AB449" s="13"/>
      <c r="AC449" s="13"/>
      <c r="AD449" s="13"/>
      <c r="AE449" s="13"/>
      <c r="AF449" s="13"/>
      <c r="AG449" s="13"/>
      <c r="AH449" s="13"/>
      <c r="AI449" s="13"/>
      <c r="AJ449" s="13"/>
      <c r="AK449" s="13"/>
    </row>
    <row r="450" spans="1:37" ht="13.5" customHeight="1" x14ac:dyDescent="0.2">
      <c r="A450" s="13"/>
      <c r="B450" s="13"/>
      <c r="C450" s="13"/>
      <c r="D450" s="13"/>
      <c r="E450" s="13"/>
      <c r="F450" s="13"/>
      <c r="G450" s="13"/>
      <c r="H450" s="13"/>
      <c r="I450" s="13"/>
      <c r="J450" s="13"/>
      <c r="K450" s="13"/>
      <c r="L450" s="13"/>
      <c r="M450" s="13"/>
      <c r="N450" s="13"/>
      <c r="O450" s="13"/>
      <c r="P450" s="13"/>
      <c r="Q450" s="13"/>
      <c r="R450" s="13"/>
      <c r="S450" s="13"/>
      <c r="T450" s="13"/>
      <c r="U450" s="13"/>
      <c r="V450" s="13"/>
      <c r="W450" s="13"/>
      <c r="X450" s="13"/>
      <c r="Y450" s="13"/>
      <c r="Z450" s="13"/>
      <c r="AA450" s="13"/>
      <c r="AB450" s="13"/>
      <c r="AC450" s="13"/>
      <c r="AD450" s="13"/>
      <c r="AE450" s="13"/>
      <c r="AF450" s="13"/>
      <c r="AG450" s="13"/>
      <c r="AH450" s="13"/>
      <c r="AI450" s="13"/>
      <c r="AJ450" s="13"/>
      <c r="AK450" s="13"/>
    </row>
    <row r="451" spans="1:37" ht="13.5" customHeight="1" x14ac:dyDescent="0.2">
      <c r="A451" s="13"/>
      <c r="B451" s="13"/>
      <c r="C451" s="13"/>
      <c r="D451" s="13"/>
      <c r="E451" s="13"/>
      <c r="F451" s="13"/>
      <c r="G451" s="13"/>
      <c r="H451" s="13"/>
      <c r="I451" s="13"/>
      <c r="J451" s="13"/>
      <c r="K451" s="13"/>
      <c r="L451" s="13"/>
      <c r="M451" s="13"/>
      <c r="N451" s="13"/>
      <c r="O451" s="13"/>
      <c r="P451" s="13"/>
      <c r="Q451" s="13"/>
      <c r="R451" s="13"/>
      <c r="S451" s="13"/>
      <c r="T451" s="13"/>
      <c r="U451" s="13"/>
      <c r="V451" s="13"/>
      <c r="W451" s="13"/>
      <c r="X451" s="13"/>
      <c r="Y451" s="13"/>
      <c r="Z451" s="13"/>
      <c r="AA451" s="13"/>
      <c r="AB451" s="13"/>
      <c r="AC451" s="13"/>
      <c r="AD451" s="13"/>
      <c r="AE451" s="13"/>
      <c r="AF451" s="13"/>
      <c r="AG451" s="13"/>
      <c r="AH451" s="13"/>
      <c r="AI451" s="13"/>
      <c r="AJ451" s="13"/>
      <c r="AK451" s="13"/>
    </row>
    <row r="452" spans="1:37" ht="13.5" customHeight="1" x14ac:dyDescent="0.2">
      <c r="A452" s="13"/>
      <c r="B452" s="13"/>
      <c r="C452" s="13"/>
      <c r="D452" s="13"/>
      <c r="E452" s="13"/>
      <c r="F452" s="13"/>
      <c r="G452" s="13"/>
      <c r="H452" s="13"/>
      <c r="I452" s="13"/>
      <c r="J452" s="13"/>
      <c r="K452" s="13"/>
      <c r="L452" s="13"/>
      <c r="M452" s="13"/>
      <c r="N452" s="13"/>
      <c r="O452" s="13"/>
      <c r="P452" s="13"/>
      <c r="Q452" s="13"/>
      <c r="R452" s="13"/>
      <c r="S452" s="13"/>
      <c r="T452" s="13"/>
      <c r="U452" s="13"/>
      <c r="V452" s="13"/>
      <c r="W452" s="13"/>
      <c r="X452" s="13"/>
      <c r="Y452" s="13"/>
      <c r="Z452" s="13"/>
      <c r="AA452" s="13"/>
      <c r="AB452" s="13"/>
      <c r="AC452" s="13"/>
      <c r="AD452" s="13"/>
      <c r="AE452" s="13"/>
      <c r="AF452" s="13"/>
      <c r="AG452" s="13"/>
      <c r="AH452" s="13"/>
      <c r="AI452" s="13"/>
      <c r="AJ452" s="13"/>
      <c r="AK452" s="13"/>
    </row>
    <row r="453" spans="1:37" ht="13.5" customHeight="1" x14ac:dyDescent="0.2">
      <c r="A453" s="13"/>
      <c r="B453" s="13"/>
      <c r="C453" s="13"/>
      <c r="D453" s="13"/>
      <c r="E453" s="13"/>
      <c r="F453" s="13"/>
      <c r="G453" s="13"/>
      <c r="H453" s="13"/>
      <c r="I453" s="13"/>
      <c r="J453" s="13"/>
      <c r="K453" s="13"/>
      <c r="L453" s="13"/>
      <c r="M453" s="13"/>
      <c r="N453" s="13"/>
      <c r="O453" s="13"/>
      <c r="P453" s="13"/>
      <c r="Q453" s="13"/>
      <c r="R453" s="13"/>
      <c r="S453" s="13"/>
      <c r="T453" s="13"/>
      <c r="U453" s="13"/>
      <c r="V453" s="13"/>
      <c r="W453" s="13"/>
      <c r="X453" s="13"/>
      <c r="Y453" s="13"/>
      <c r="Z453" s="13"/>
      <c r="AA453" s="13"/>
      <c r="AB453" s="13"/>
      <c r="AC453" s="13"/>
      <c r="AD453" s="13"/>
      <c r="AE453" s="13"/>
      <c r="AF453" s="13"/>
      <c r="AG453" s="13"/>
      <c r="AH453" s="13"/>
      <c r="AI453" s="13"/>
      <c r="AJ453" s="13"/>
      <c r="AK453" s="13"/>
    </row>
    <row r="454" spans="1:37" ht="13.5" customHeight="1" x14ac:dyDescent="0.2">
      <c r="A454" s="13"/>
      <c r="B454" s="13"/>
      <c r="C454" s="13"/>
      <c r="D454" s="13"/>
      <c r="E454" s="13"/>
      <c r="F454" s="13"/>
      <c r="G454" s="13"/>
      <c r="H454" s="13"/>
      <c r="I454" s="13"/>
      <c r="J454" s="13"/>
      <c r="K454" s="13"/>
      <c r="L454" s="13"/>
      <c r="M454" s="13"/>
      <c r="N454" s="13"/>
      <c r="O454" s="13"/>
      <c r="P454" s="13"/>
      <c r="Q454" s="13"/>
      <c r="R454" s="13"/>
      <c r="S454" s="13"/>
      <c r="T454" s="13"/>
      <c r="U454" s="13"/>
      <c r="V454" s="13"/>
      <c r="W454" s="13"/>
      <c r="X454" s="13"/>
      <c r="Y454" s="13"/>
      <c r="Z454" s="13"/>
      <c r="AA454" s="13"/>
      <c r="AB454" s="13"/>
      <c r="AC454" s="13"/>
      <c r="AD454" s="13"/>
      <c r="AE454" s="13"/>
      <c r="AF454" s="13"/>
      <c r="AG454" s="13"/>
      <c r="AH454" s="13"/>
      <c r="AI454" s="13"/>
      <c r="AJ454" s="13"/>
      <c r="AK454" s="13"/>
    </row>
    <row r="455" spans="1:37" ht="13.5" customHeight="1" x14ac:dyDescent="0.2">
      <c r="A455" s="13"/>
      <c r="B455" s="13"/>
      <c r="C455" s="13"/>
      <c r="D455" s="13"/>
      <c r="E455" s="13"/>
      <c r="F455" s="13"/>
      <c r="G455" s="13"/>
      <c r="H455" s="13"/>
      <c r="I455" s="13"/>
      <c r="J455" s="13"/>
      <c r="K455" s="13"/>
      <c r="L455" s="13"/>
      <c r="M455" s="13"/>
      <c r="N455" s="13"/>
      <c r="O455" s="13"/>
      <c r="P455" s="13"/>
      <c r="Q455" s="13"/>
      <c r="R455" s="13"/>
      <c r="S455" s="13"/>
      <c r="T455" s="13"/>
      <c r="U455" s="13"/>
      <c r="V455" s="13"/>
      <c r="W455" s="13"/>
      <c r="X455" s="13"/>
      <c r="Y455" s="13"/>
      <c r="Z455" s="13"/>
      <c r="AA455" s="13"/>
      <c r="AB455" s="13"/>
      <c r="AC455" s="13"/>
      <c r="AD455" s="13"/>
      <c r="AE455" s="13"/>
      <c r="AF455" s="13"/>
      <c r="AG455" s="13"/>
      <c r="AH455" s="13"/>
      <c r="AI455" s="13"/>
      <c r="AJ455" s="13"/>
      <c r="AK455" s="13"/>
    </row>
    <row r="456" spans="1:37" ht="13.5" customHeight="1" x14ac:dyDescent="0.2">
      <c r="A456" s="13"/>
      <c r="B456" s="13"/>
      <c r="C456" s="13"/>
      <c r="D456" s="13"/>
      <c r="E456" s="13"/>
      <c r="F456" s="13"/>
      <c r="G456" s="13"/>
      <c r="H456" s="13"/>
      <c r="I456" s="13"/>
      <c r="J456" s="13"/>
      <c r="K456" s="13"/>
      <c r="L456" s="13"/>
      <c r="M456" s="13"/>
      <c r="N456" s="13"/>
      <c r="O456" s="13"/>
      <c r="P456" s="13"/>
      <c r="Q456" s="13"/>
      <c r="R456" s="13"/>
      <c r="S456" s="13"/>
      <c r="T456" s="13"/>
      <c r="U456" s="13"/>
      <c r="V456" s="13"/>
      <c r="W456" s="13"/>
      <c r="X456" s="13"/>
      <c r="Y456" s="13"/>
      <c r="Z456" s="13"/>
      <c r="AA456" s="13"/>
      <c r="AB456" s="13"/>
      <c r="AC456" s="13"/>
      <c r="AD456" s="13"/>
      <c r="AE456" s="13"/>
      <c r="AF456" s="13"/>
      <c r="AG456" s="13"/>
      <c r="AH456" s="13"/>
      <c r="AI456" s="13"/>
      <c r="AJ456" s="13"/>
      <c r="AK456" s="13"/>
    </row>
    <row r="457" spans="1:37" ht="13.5" customHeight="1" x14ac:dyDescent="0.2">
      <c r="A457" s="13"/>
      <c r="B457" s="13"/>
      <c r="C457" s="13"/>
      <c r="D457" s="13"/>
      <c r="E457" s="13"/>
      <c r="F457" s="13"/>
      <c r="G457" s="13"/>
      <c r="H457" s="13"/>
      <c r="I457" s="13"/>
      <c r="J457" s="13"/>
      <c r="K457" s="13"/>
      <c r="L457" s="13"/>
      <c r="M457" s="13"/>
      <c r="N457" s="13"/>
      <c r="O457" s="13"/>
      <c r="P457" s="13"/>
      <c r="Q457" s="13"/>
      <c r="R457" s="13"/>
      <c r="S457" s="13"/>
      <c r="T457" s="13"/>
      <c r="U457" s="13"/>
      <c r="V457" s="13"/>
      <c r="W457" s="13"/>
      <c r="X457" s="13"/>
      <c r="Y457" s="13"/>
      <c r="Z457" s="13"/>
      <c r="AA457" s="13"/>
      <c r="AB457" s="13"/>
      <c r="AC457" s="13"/>
      <c r="AD457" s="13"/>
      <c r="AE457" s="13"/>
      <c r="AF457" s="13"/>
      <c r="AG457" s="13"/>
      <c r="AH457" s="13"/>
      <c r="AI457" s="13"/>
      <c r="AJ457" s="13"/>
      <c r="AK457" s="13"/>
    </row>
    <row r="458" spans="1:37" ht="13.5" customHeight="1" x14ac:dyDescent="0.2">
      <c r="A458" s="13"/>
      <c r="B458" s="13"/>
      <c r="C458" s="13"/>
      <c r="D458" s="13"/>
      <c r="E458" s="13"/>
      <c r="F458" s="13"/>
      <c r="G458" s="13"/>
      <c r="H458" s="13"/>
      <c r="I458" s="13"/>
      <c r="J458" s="13"/>
      <c r="K458" s="13"/>
      <c r="L458" s="13"/>
      <c r="M458" s="13"/>
      <c r="N458" s="13"/>
      <c r="O458" s="13"/>
      <c r="P458" s="13"/>
      <c r="Q458" s="13"/>
      <c r="R458" s="13"/>
      <c r="S458" s="13"/>
      <c r="T458" s="13"/>
      <c r="U458" s="13"/>
      <c r="V458" s="13"/>
      <c r="W458" s="13"/>
      <c r="X458" s="13"/>
      <c r="Y458" s="13"/>
      <c r="Z458" s="13"/>
      <c r="AA458" s="13"/>
      <c r="AB458" s="13"/>
      <c r="AC458" s="13"/>
      <c r="AD458" s="13"/>
      <c r="AE458" s="13"/>
      <c r="AF458" s="13"/>
      <c r="AG458" s="13"/>
      <c r="AH458" s="13"/>
      <c r="AI458" s="13"/>
      <c r="AJ458" s="13"/>
      <c r="AK458" s="13"/>
    </row>
    <row r="459" spans="1:37" ht="13.5" customHeight="1" x14ac:dyDescent="0.2">
      <c r="A459" s="13"/>
      <c r="B459" s="13"/>
      <c r="C459" s="13"/>
      <c r="D459" s="13"/>
      <c r="E459" s="13"/>
      <c r="F459" s="13"/>
      <c r="G459" s="13"/>
      <c r="H459" s="13"/>
      <c r="I459" s="13"/>
      <c r="J459" s="13"/>
      <c r="K459" s="13"/>
      <c r="L459" s="13"/>
      <c r="M459" s="13"/>
      <c r="N459" s="13"/>
      <c r="O459" s="13"/>
      <c r="P459" s="13"/>
      <c r="Q459" s="13"/>
      <c r="R459" s="13"/>
      <c r="S459" s="13"/>
      <c r="T459" s="13"/>
      <c r="U459" s="13"/>
      <c r="V459" s="13"/>
      <c r="W459" s="13"/>
      <c r="X459" s="13"/>
      <c r="Y459" s="13"/>
      <c r="Z459" s="13"/>
      <c r="AA459" s="13"/>
      <c r="AB459" s="13"/>
      <c r="AC459" s="13"/>
      <c r="AD459" s="13"/>
      <c r="AE459" s="13"/>
      <c r="AF459" s="13"/>
      <c r="AG459" s="13"/>
      <c r="AH459" s="13"/>
      <c r="AI459" s="13"/>
      <c r="AJ459" s="13"/>
      <c r="AK459" s="13"/>
    </row>
    <row r="460" spans="1:37" ht="13.5" customHeight="1" x14ac:dyDescent="0.2">
      <c r="A460" s="13"/>
      <c r="B460" s="13"/>
      <c r="C460" s="13"/>
      <c r="D460" s="13"/>
      <c r="E460" s="13"/>
      <c r="F460" s="13"/>
      <c r="G460" s="13"/>
      <c r="H460" s="13"/>
      <c r="I460" s="13"/>
      <c r="J460" s="13"/>
      <c r="K460" s="13"/>
      <c r="L460" s="13"/>
      <c r="M460" s="13"/>
      <c r="N460" s="13"/>
      <c r="O460" s="13"/>
      <c r="P460" s="13"/>
      <c r="Q460" s="13"/>
      <c r="R460" s="13"/>
      <c r="S460" s="13"/>
      <c r="T460" s="13"/>
      <c r="U460" s="13"/>
      <c r="V460" s="13"/>
      <c r="W460" s="13"/>
      <c r="X460" s="13"/>
      <c r="Y460" s="13"/>
      <c r="Z460" s="13"/>
      <c r="AA460" s="13"/>
      <c r="AB460" s="13"/>
      <c r="AC460" s="13"/>
      <c r="AD460" s="13"/>
      <c r="AE460" s="13"/>
      <c r="AF460" s="13"/>
      <c r="AG460" s="13"/>
      <c r="AH460" s="13"/>
      <c r="AI460" s="13"/>
      <c r="AJ460" s="13"/>
      <c r="AK460" s="13"/>
    </row>
    <row r="461" spans="1:37" ht="13.5" customHeight="1" x14ac:dyDescent="0.2">
      <c r="A461" s="13"/>
      <c r="B461" s="13"/>
      <c r="C461" s="13"/>
      <c r="D461" s="13"/>
      <c r="E461" s="13"/>
      <c r="F461" s="13"/>
      <c r="G461" s="13"/>
      <c r="H461" s="13"/>
      <c r="I461" s="13"/>
      <c r="J461" s="13"/>
      <c r="K461" s="13"/>
      <c r="L461" s="13"/>
      <c r="M461" s="13"/>
      <c r="N461" s="13"/>
      <c r="O461" s="13"/>
      <c r="P461" s="13"/>
      <c r="Q461" s="13"/>
      <c r="R461" s="13"/>
      <c r="S461" s="13"/>
      <c r="T461" s="13"/>
      <c r="U461" s="13"/>
      <c r="V461" s="13"/>
      <c r="W461" s="13"/>
      <c r="X461" s="13"/>
      <c r="Y461" s="13"/>
      <c r="Z461" s="13"/>
      <c r="AA461" s="13"/>
      <c r="AB461" s="13"/>
      <c r="AC461" s="13"/>
      <c r="AD461" s="13"/>
      <c r="AE461" s="13"/>
      <c r="AF461" s="13"/>
      <c r="AG461" s="13"/>
      <c r="AH461" s="13"/>
      <c r="AI461" s="13"/>
      <c r="AJ461" s="13"/>
      <c r="AK461" s="13"/>
    </row>
    <row r="462" spans="1:37" ht="13.5" customHeight="1" x14ac:dyDescent="0.2">
      <c r="A462" s="13"/>
      <c r="B462" s="13"/>
      <c r="C462" s="13"/>
      <c r="D462" s="13"/>
      <c r="E462" s="13"/>
      <c r="F462" s="13"/>
      <c r="G462" s="13"/>
      <c r="H462" s="13"/>
      <c r="I462" s="13"/>
      <c r="J462" s="13"/>
      <c r="K462" s="13"/>
      <c r="L462" s="13"/>
      <c r="M462" s="13"/>
      <c r="N462" s="13"/>
      <c r="O462" s="13"/>
      <c r="P462" s="13"/>
      <c r="Q462" s="13"/>
      <c r="R462" s="13"/>
      <c r="S462" s="13"/>
      <c r="T462" s="13"/>
      <c r="U462" s="13"/>
      <c r="V462" s="13"/>
      <c r="W462" s="13"/>
      <c r="X462" s="13"/>
      <c r="Y462" s="13"/>
      <c r="Z462" s="13"/>
      <c r="AA462" s="13"/>
      <c r="AB462" s="13"/>
      <c r="AC462" s="13"/>
      <c r="AD462" s="13"/>
      <c r="AE462" s="13"/>
      <c r="AF462" s="13"/>
      <c r="AG462" s="13"/>
      <c r="AH462" s="13"/>
      <c r="AI462" s="13"/>
      <c r="AJ462" s="13"/>
      <c r="AK462" s="13"/>
    </row>
    <row r="463" spans="1:37" ht="13.5" customHeight="1" x14ac:dyDescent="0.2">
      <c r="A463" s="13"/>
      <c r="B463" s="13"/>
      <c r="C463" s="13"/>
      <c r="D463" s="13"/>
      <c r="E463" s="13"/>
      <c r="F463" s="13"/>
      <c r="G463" s="13"/>
      <c r="H463" s="13"/>
      <c r="I463" s="13"/>
      <c r="J463" s="13"/>
      <c r="K463" s="13"/>
      <c r="L463" s="13"/>
      <c r="M463" s="13"/>
      <c r="N463" s="13"/>
      <c r="O463" s="13"/>
      <c r="P463" s="13"/>
      <c r="Q463" s="13"/>
      <c r="R463" s="13"/>
      <c r="S463" s="13"/>
      <c r="T463" s="13"/>
      <c r="U463" s="13"/>
      <c r="V463" s="13"/>
      <c r="W463" s="13"/>
      <c r="X463" s="13"/>
      <c r="Y463" s="13"/>
      <c r="Z463" s="13"/>
      <c r="AA463" s="13"/>
      <c r="AB463" s="13"/>
      <c r="AC463" s="13"/>
      <c r="AD463" s="13"/>
      <c r="AE463" s="13"/>
      <c r="AF463" s="13"/>
      <c r="AG463" s="13"/>
      <c r="AH463" s="13"/>
      <c r="AI463" s="13"/>
      <c r="AJ463" s="13"/>
      <c r="AK463" s="13"/>
    </row>
    <row r="464" spans="1:37" ht="13.5" customHeight="1" x14ac:dyDescent="0.2">
      <c r="A464" s="13"/>
      <c r="B464" s="13"/>
      <c r="C464" s="13"/>
      <c r="D464" s="13"/>
      <c r="E464" s="13"/>
      <c r="F464" s="13"/>
      <c r="G464" s="13"/>
      <c r="H464" s="13"/>
      <c r="I464" s="13"/>
      <c r="J464" s="13"/>
      <c r="K464" s="13"/>
      <c r="L464" s="13"/>
      <c r="M464" s="13"/>
      <c r="N464" s="13"/>
      <c r="O464" s="13"/>
      <c r="P464" s="13"/>
      <c r="Q464" s="13"/>
      <c r="R464" s="13"/>
      <c r="S464" s="13"/>
      <c r="T464" s="13"/>
      <c r="U464" s="13"/>
      <c r="V464" s="13"/>
      <c r="W464" s="13"/>
      <c r="X464" s="13"/>
      <c r="Y464" s="13"/>
      <c r="Z464" s="13"/>
      <c r="AA464" s="13"/>
      <c r="AB464" s="13"/>
      <c r="AC464" s="13"/>
      <c r="AD464" s="13"/>
      <c r="AE464" s="13"/>
      <c r="AF464" s="13"/>
      <c r="AG464" s="13"/>
      <c r="AH464" s="13"/>
      <c r="AI464" s="13"/>
      <c r="AJ464" s="13"/>
      <c r="AK464" s="13"/>
    </row>
    <row r="465" spans="1:37" ht="13.5" customHeight="1" x14ac:dyDescent="0.2">
      <c r="A465" s="13"/>
      <c r="B465" s="13"/>
      <c r="C465" s="13"/>
      <c r="D465" s="13"/>
      <c r="E465" s="13"/>
      <c r="F465" s="13"/>
      <c r="G465" s="13"/>
      <c r="H465" s="13"/>
      <c r="I465" s="13"/>
      <c r="J465" s="13"/>
      <c r="K465" s="13"/>
      <c r="L465" s="13"/>
      <c r="M465" s="13"/>
      <c r="N465" s="13"/>
      <c r="O465" s="13"/>
      <c r="P465" s="13"/>
      <c r="Q465" s="13"/>
      <c r="R465" s="13"/>
      <c r="S465" s="13"/>
      <c r="T465" s="13"/>
      <c r="U465" s="13"/>
      <c r="V465" s="13"/>
      <c r="W465" s="13"/>
      <c r="X465" s="13"/>
      <c r="Y465" s="13"/>
      <c r="Z465" s="13"/>
      <c r="AA465" s="13"/>
      <c r="AB465" s="13"/>
      <c r="AC465" s="13"/>
      <c r="AD465" s="13"/>
      <c r="AE465" s="13"/>
      <c r="AF465" s="13"/>
      <c r="AG465" s="13"/>
      <c r="AH465" s="13"/>
      <c r="AI465" s="13"/>
      <c r="AJ465" s="13"/>
      <c r="AK465" s="13"/>
    </row>
    <row r="466" spans="1:37" ht="13.5" customHeight="1" x14ac:dyDescent="0.2">
      <c r="A466" s="13"/>
      <c r="B466" s="13"/>
      <c r="C466" s="13"/>
      <c r="D466" s="13"/>
      <c r="E466" s="13"/>
      <c r="F466" s="13"/>
      <c r="G466" s="13"/>
      <c r="H466" s="13"/>
      <c r="I466" s="13"/>
      <c r="J466" s="13"/>
      <c r="K466" s="13"/>
      <c r="L466" s="13"/>
      <c r="M466" s="13"/>
      <c r="N466" s="13"/>
      <c r="O466" s="13"/>
      <c r="P466" s="13"/>
      <c r="Q466" s="13"/>
      <c r="R466" s="13"/>
      <c r="S466" s="13"/>
      <c r="T466" s="13"/>
      <c r="U466" s="13"/>
      <c r="V466" s="13"/>
      <c r="W466" s="13"/>
      <c r="X466" s="13"/>
      <c r="Y466" s="13"/>
      <c r="Z466" s="13"/>
      <c r="AA466" s="13"/>
      <c r="AB466" s="13"/>
      <c r="AC466" s="13"/>
      <c r="AD466" s="13"/>
      <c r="AE466" s="13"/>
      <c r="AF466" s="13"/>
      <c r="AG466" s="13"/>
      <c r="AH466" s="13"/>
      <c r="AI466" s="13"/>
      <c r="AJ466" s="13"/>
      <c r="AK466" s="13"/>
    </row>
    <row r="467" spans="1:37" ht="13.5" customHeight="1" x14ac:dyDescent="0.2">
      <c r="A467" s="13"/>
      <c r="B467" s="13"/>
      <c r="C467" s="13"/>
      <c r="D467" s="13"/>
      <c r="E467" s="13"/>
      <c r="F467" s="13"/>
      <c r="G467" s="13"/>
      <c r="H467" s="13"/>
      <c r="I467" s="13"/>
      <c r="J467" s="13"/>
      <c r="K467" s="13"/>
      <c r="L467" s="13"/>
      <c r="M467" s="13"/>
      <c r="N467" s="13"/>
      <c r="O467" s="13"/>
      <c r="P467" s="13"/>
      <c r="Q467" s="13"/>
      <c r="R467" s="13"/>
      <c r="S467" s="13"/>
      <c r="T467" s="13"/>
      <c r="U467" s="13"/>
      <c r="V467" s="13"/>
      <c r="W467" s="13"/>
      <c r="X467" s="13"/>
      <c r="Y467" s="13"/>
      <c r="Z467" s="13"/>
      <c r="AA467" s="13"/>
      <c r="AB467" s="13"/>
      <c r="AC467" s="13"/>
      <c r="AD467" s="13"/>
      <c r="AE467" s="13"/>
      <c r="AF467" s="13"/>
      <c r="AG467" s="13"/>
      <c r="AH467" s="13"/>
      <c r="AI467" s="13"/>
      <c r="AJ467" s="13"/>
      <c r="AK467" s="13"/>
    </row>
    <row r="468" spans="1:37" ht="13.5" customHeight="1" x14ac:dyDescent="0.2">
      <c r="A468" s="13"/>
      <c r="B468" s="13"/>
      <c r="C468" s="13"/>
      <c r="D468" s="13"/>
      <c r="E468" s="13"/>
      <c r="F468" s="13"/>
      <c r="G468" s="13"/>
      <c r="H468" s="13"/>
      <c r="I468" s="13"/>
      <c r="J468" s="13"/>
      <c r="K468" s="13"/>
      <c r="L468" s="13"/>
      <c r="M468" s="13"/>
      <c r="N468" s="13"/>
      <c r="O468" s="13"/>
      <c r="P468" s="13"/>
      <c r="Q468" s="13"/>
      <c r="R468" s="13"/>
      <c r="S468" s="13"/>
      <c r="T468" s="13"/>
      <c r="U468" s="13"/>
      <c r="V468" s="13"/>
      <c r="W468" s="13"/>
      <c r="X468" s="13"/>
      <c r="Y468" s="13"/>
      <c r="Z468" s="13"/>
      <c r="AA468" s="13"/>
      <c r="AB468" s="13"/>
      <c r="AC468" s="13"/>
      <c r="AD468" s="13"/>
      <c r="AE468" s="13"/>
      <c r="AF468" s="13"/>
      <c r="AG468" s="13"/>
      <c r="AH468" s="13"/>
      <c r="AI468" s="13"/>
      <c r="AJ468" s="13"/>
      <c r="AK468" s="13"/>
    </row>
    <row r="469" spans="1:37" ht="13.5" customHeight="1" x14ac:dyDescent="0.2">
      <c r="A469" s="13"/>
      <c r="B469" s="13"/>
      <c r="C469" s="13"/>
      <c r="D469" s="13"/>
      <c r="E469" s="13"/>
      <c r="F469" s="13"/>
      <c r="G469" s="13"/>
      <c r="H469" s="13"/>
      <c r="I469" s="13"/>
      <c r="J469" s="13"/>
      <c r="K469" s="13"/>
      <c r="L469" s="13"/>
      <c r="M469" s="13"/>
      <c r="N469" s="13"/>
      <c r="O469" s="13"/>
      <c r="P469" s="13"/>
      <c r="Q469" s="13"/>
      <c r="R469" s="13"/>
      <c r="S469" s="13"/>
      <c r="T469" s="13"/>
      <c r="U469" s="13"/>
      <c r="V469" s="13"/>
      <c r="W469" s="13"/>
      <c r="X469" s="13"/>
      <c r="Y469" s="13"/>
      <c r="Z469" s="13"/>
      <c r="AA469" s="13"/>
      <c r="AB469" s="13"/>
      <c r="AC469" s="13"/>
      <c r="AD469" s="13"/>
      <c r="AE469" s="13"/>
      <c r="AF469" s="13"/>
      <c r="AG469" s="13"/>
      <c r="AH469" s="13"/>
      <c r="AI469" s="13"/>
      <c r="AJ469" s="13"/>
      <c r="AK469" s="13"/>
    </row>
    <row r="470" spans="1:37" ht="13.5" customHeight="1" x14ac:dyDescent="0.2">
      <c r="A470" s="13"/>
      <c r="B470" s="13"/>
      <c r="C470" s="13"/>
      <c r="D470" s="13"/>
      <c r="E470" s="13"/>
      <c r="F470" s="13"/>
      <c r="G470" s="13"/>
      <c r="H470" s="13"/>
      <c r="I470" s="13"/>
      <c r="J470" s="13"/>
      <c r="K470" s="13"/>
      <c r="L470" s="13"/>
      <c r="M470" s="13"/>
      <c r="N470" s="13"/>
      <c r="O470" s="13"/>
      <c r="P470" s="13"/>
      <c r="Q470" s="13"/>
      <c r="R470" s="13"/>
      <c r="S470" s="13"/>
      <c r="T470" s="13"/>
      <c r="U470" s="13"/>
      <c r="V470" s="13"/>
      <c r="W470" s="13"/>
      <c r="X470" s="13"/>
      <c r="Y470" s="13"/>
      <c r="Z470" s="13"/>
      <c r="AA470" s="13"/>
      <c r="AB470" s="13"/>
      <c r="AC470" s="13"/>
      <c r="AD470" s="13"/>
      <c r="AE470" s="13"/>
      <c r="AF470" s="13"/>
      <c r="AG470" s="13"/>
      <c r="AH470" s="13"/>
      <c r="AI470" s="13"/>
      <c r="AJ470" s="13"/>
      <c r="AK470" s="13"/>
    </row>
    <row r="471" spans="1:37" ht="13.5" customHeight="1" x14ac:dyDescent="0.2">
      <c r="A471" s="13"/>
      <c r="B471" s="13"/>
      <c r="C471" s="13"/>
      <c r="D471" s="13"/>
      <c r="E471" s="13"/>
      <c r="F471" s="13"/>
      <c r="G471" s="13"/>
      <c r="H471" s="13"/>
      <c r="I471" s="13"/>
      <c r="J471" s="13"/>
      <c r="K471" s="13"/>
      <c r="L471" s="13"/>
      <c r="M471" s="13"/>
      <c r="N471" s="13"/>
      <c r="O471" s="13"/>
      <c r="P471" s="13"/>
      <c r="Q471" s="13"/>
      <c r="R471" s="13"/>
      <c r="S471" s="13"/>
      <c r="T471" s="13"/>
      <c r="U471" s="13"/>
      <c r="V471" s="13"/>
      <c r="W471" s="13"/>
      <c r="X471" s="13"/>
      <c r="Y471" s="13"/>
      <c r="Z471" s="13"/>
      <c r="AA471" s="13"/>
      <c r="AB471" s="13"/>
      <c r="AC471" s="13"/>
      <c r="AD471" s="13"/>
      <c r="AE471" s="13"/>
      <c r="AF471" s="13"/>
      <c r="AG471" s="13"/>
      <c r="AH471" s="13"/>
      <c r="AI471" s="13"/>
      <c r="AJ471" s="13"/>
      <c r="AK471" s="13"/>
    </row>
    <row r="472" spans="1:37" ht="13.5" customHeight="1" x14ac:dyDescent="0.2">
      <c r="A472" s="13"/>
      <c r="B472" s="13"/>
      <c r="C472" s="13"/>
      <c r="D472" s="13"/>
      <c r="E472" s="13"/>
      <c r="F472" s="13"/>
      <c r="G472" s="13"/>
      <c r="H472" s="13"/>
      <c r="I472" s="13"/>
      <c r="J472" s="13"/>
      <c r="K472" s="13"/>
      <c r="L472" s="13"/>
      <c r="M472" s="13"/>
      <c r="N472" s="13"/>
      <c r="O472" s="13"/>
      <c r="P472" s="13"/>
      <c r="Q472" s="13"/>
      <c r="R472" s="13"/>
      <c r="S472" s="13"/>
      <c r="T472" s="13"/>
      <c r="U472" s="13"/>
      <c r="V472" s="13"/>
      <c r="W472" s="13"/>
      <c r="X472" s="13"/>
      <c r="Y472" s="13"/>
      <c r="Z472" s="13"/>
      <c r="AA472" s="13"/>
      <c r="AB472" s="13"/>
      <c r="AC472" s="13"/>
      <c r="AD472" s="13"/>
      <c r="AE472" s="13"/>
      <c r="AF472" s="13"/>
      <c r="AG472" s="13"/>
      <c r="AH472" s="13"/>
      <c r="AI472" s="13"/>
      <c r="AJ472" s="13"/>
      <c r="AK472" s="13"/>
    </row>
    <row r="473" spans="1:37" ht="13.5" customHeight="1" x14ac:dyDescent="0.2">
      <c r="A473" s="13"/>
      <c r="B473" s="13"/>
      <c r="C473" s="13"/>
      <c r="D473" s="13"/>
      <c r="E473" s="13"/>
      <c r="F473" s="13"/>
      <c r="G473" s="13"/>
      <c r="H473" s="13"/>
      <c r="I473" s="13"/>
      <c r="J473" s="13"/>
      <c r="K473" s="13"/>
      <c r="L473" s="13"/>
      <c r="M473" s="13"/>
      <c r="N473" s="13"/>
      <c r="O473" s="13"/>
      <c r="P473" s="13"/>
      <c r="Q473" s="13"/>
      <c r="R473" s="13"/>
      <c r="S473" s="13"/>
      <c r="T473" s="13"/>
      <c r="U473" s="13"/>
      <c r="V473" s="13"/>
      <c r="W473" s="13"/>
      <c r="X473" s="13"/>
      <c r="Y473" s="13"/>
      <c r="Z473" s="13"/>
      <c r="AA473" s="13"/>
      <c r="AB473" s="13"/>
      <c r="AC473" s="13"/>
      <c r="AD473" s="13"/>
      <c r="AE473" s="13"/>
      <c r="AF473" s="13"/>
      <c r="AG473" s="13"/>
      <c r="AH473" s="13"/>
      <c r="AI473" s="13"/>
      <c r="AJ473" s="13"/>
      <c r="AK473" s="13"/>
    </row>
    <row r="474" spans="1:37" ht="13.5" customHeight="1" x14ac:dyDescent="0.2">
      <c r="A474" s="13"/>
      <c r="B474" s="13"/>
      <c r="C474" s="13"/>
      <c r="D474" s="13"/>
      <c r="E474" s="13"/>
      <c r="F474" s="13"/>
      <c r="G474" s="13"/>
      <c r="H474" s="13"/>
      <c r="I474" s="13"/>
      <c r="J474" s="13"/>
      <c r="K474" s="13"/>
      <c r="L474" s="13"/>
      <c r="M474" s="13"/>
      <c r="N474" s="13"/>
      <c r="O474" s="13"/>
      <c r="P474" s="13"/>
      <c r="Q474" s="13"/>
      <c r="R474" s="13"/>
      <c r="S474" s="13"/>
      <c r="T474" s="13"/>
      <c r="U474" s="13"/>
      <c r="V474" s="13"/>
      <c r="W474" s="13"/>
      <c r="X474" s="13"/>
      <c r="Y474" s="13"/>
      <c r="Z474" s="13"/>
      <c r="AA474" s="13"/>
      <c r="AB474" s="13"/>
      <c r="AC474" s="13"/>
      <c r="AD474" s="13"/>
      <c r="AE474" s="13"/>
      <c r="AF474" s="13"/>
      <c r="AG474" s="13"/>
      <c r="AH474" s="13"/>
      <c r="AI474" s="13"/>
      <c r="AJ474" s="13"/>
      <c r="AK474" s="13"/>
    </row>
    <row r="475" spans="1:37" ht="13.5" customHeight="1" x14ac:dyDescent="0.2">
      <c r="A475" s="13"/>
      <c r="B475" s="13"/>
      <c r="C475" s="13"/>
      <c r="D475" s="13"/>
      <c r="E475" s="13"/>
      <c r="F475" s="13"/>
      <c r="G475" s="13"/>
      <c r="H475" s="13"/>
      <c r="I475" s="13"/>
      <c r="J475" s="13"/>
      <c r="K475" s="13"/>
      <c r="L475" s="13"/>
      <c r="M475" s="13"/>
      <c r="N475" s="13"/>
      <c r="O475" s="13"/>
      <c r="P475" s="13"/>
      <c r="Q475" s="13"/>
      <c r="R475" s="13"/>
      <c r="S475" s="13"/>
      <c r="T475" s="13"/>
      <c r="U475" s="13"/>
      <c r="V475" s="13"/>
      <c r="W475" s="13"/>
      <c r="X475" s="13"/>
      <c r="Y475" s="13"/>
      <c r="Z475" s="13"/>
      <c r="AA475" s="13"/>
      <c r="AB475" s="13"/>
      <c r="AC475" s="13"/>
      <c r="AD475" s="13"/>
      <c r="AE475" s="13"/>
      <c r="AF475" s="13"/>
      <c r="AG475" s="13"/>
      <c r="AH475" s="13"/>
      <c r="AI475" s="13"/>
      <c r="AJ475" s="13"/>
      <c r="AK475" s="13"/>
    </row>
    <row r="476" spans="1:37" ht="13.5" customHeight="1" x14ac:dyDescent="0.2">
      <c r="A476" s="13"/>
      <c r="B476" s="13"/>
      <c r="C476" s="13"/>
      <c r="D476" s="13"/>
      <c r="E476" s="13"/>
      <c r="F476" s="13"/>
      <c r="G476" s="13"/>
      <c r="H476" s="13"/>
      <c r="I476" s="13"/>
      <c r="J476" s="13"/>
      <c r="K476" s="13"/>
      <c r="L476" s="13"/>
      <c r="M476" s="13"/>
      <c r="N476" s="13"/>
      <c r="O476" s="13"/>
      <c r="P476" s="13"/>
      <c r="Q476" s="13"/>
      <c r="R476" s="13"/>
      <c r="S476" s="13"/>
      <c r="T476" s="13"/>
      <c r="U476" s="13"/>
      <c r="V476" s="13"/>
      <c r="W476" s="13"/>
      <c r="X476" s="13"/>
      <c r="Y476" s="13"/>
      <c r="Z476" s="13"/>
      <c r="AA476" s="13"/>
      <c r="AB476" s="13"/>
      <c r="AC476" s="13"/>
      <c r="AD476" s="13"/>
      <c r="AE476" s="13"/>
      <c r="AF476" s="13"/>
      <c r="AG476" s="13"/>
      <c r="AH476" s="13"/>
      <c r="AI476" s="13"/>
      <c r="AJ476" s="13"/>
      <c r="AK476" s="13"/>
    </row>
    <row r="477" spans="1:37" ht="13.5" customHeight="1" x14ac:dyDescent="0.2">
      <c r="A477" s="13"/>
      <c r="B477" s="13"/>
      <c r="C477" s="13"/>
      <c r="D477" s="13"/>
      <c r="E477" s="13"/>
      <c r="F477" s="13"/>
      <c r="G477" s="13"/>
      <c r="H477" s="13"/>
      <c r="I477" s="13"/>
      <c r="J477" s="13"/>
      <c r="K477" s="13"/>
      <c r="L477" s="13"/>
      <c r="M477" s="13"/>
      <c r="N477" s="13"/>
      <c r="O477" s="13"/>
      <c r="P477" s="13"/>
      <c r="Q477" s="13"/>
      <c r="R477" s="13"/>
      <c r="S477" s="13"/>
      <c r="T477" s="13"/>
      <c r="U477" s="13"/>
      <c r="V477" s="13"/>
      <c r="W477" s="13"/>
      <c r="X477" s="13"/>
      <c r="Y477" s="13"/>
      <c r="Z477" s="13"/>
      <c r="AA477" s="13"/>
      <c r="AB477" s="13"/>
      <c r="AC477" s="13"/>
      <c r="AD477" s="13"/>
      <c r="AE477" s="13"/>
      <c r="AF477" s="13"/>
      <c r="AG477" s="13"/>
      <c r="AH477" s="13"/>
      <c r="AI477" s="13"/>
      <c r="AJ477" s="13"/>
      <c r="AK477" s="13"/>
    </row>
    <row r="478" spans="1:37" ht="13.5" customHeight="1" x14ac:dyDescent="0.2">
      <c r="A478" s="13"/>
      <c r="B478" s="13"/>
      <c r="C478" s="13"/>
      <c r="D478" s="13"/>
      <c r="E478" s="13"/>
      <c r="F478" s="13"/>
      <c r="G478" s="13"/>
      <c r="H478" s="13"/>
      <c r="I478" s="13"/>
      <c r="J478" s="13"/>
      <c r="K478" s="13"/>
      <c r="L478" s="13"/>
      <c r="M478" s="13"/>
      <c r="N478" s="13"/>
      <c r="O478" s="13"/>
      <c r="P478" s="13"/>
      <c r="Q478" s="13"/>
      <c r="R478" s="13"/>
      <c r="S478" s="13"/>
      <c r="T478" s="13"/>
      <c r="U478" s="13"/>
      <c r="V478" s="13"/>
      <c r="W478" s="13"/>
      <c r="X478" s="13"/>
      <c r="Y478" s="13"/>
      <c r="Z478" s="13"/>
      <c r="AA478" s="13"/>
      <c r="AB478" s="13"/>
      <c r="AC478" s="13"/>
      <c r="AD478" s="13"/>
      <c r="AE478" s="13"/>
      <c r="AF478" s="13"/>
      <c r="AG478" s="13"/>
      <c r="AH478" s="13"/>
      <c r="AI478" s="13"/>
      <c r="AJ478" s="13"/>
      <c r="AK478" s="13"/>
    </row>
    <row r="479" spans="1:37" ht="13.5" customHeight="1" x14ac:dyDescent="0.2">
      <c r="A479" s="13"/>
      <c r="B479" s="13"/>
      <c r="C479" s="13"/>
      <c r="D479" s="13"/>
      <c r="E479" s="13"/>
      <c r="F479" s="13"/>
      <c r="G479" s="13"/>
      <c r="H479" s="13"/>
      <c r="I479" s="13"/>
      <c r="J479" s="13"/>
      <c r="K479" s="13"/>
      <c r="L479" s="13"/>
      <c r="M479" s="13"/>
      <c r="N479" s="13"/>
      <c r="O479" s="13"/>
      <c r="P479" s="13"/>
      <c r="Q479" s="13"/>
      <c r="R479" s="13"/>
      <c r="S479" s="13"/>
      <c r="T479" s="13"/>
      <c r="U479" s="13"/>
      <c r="V479" s="13"/>
      <c r="W479" s="13"/>
      <c r="X479" s="13"/>
      <c r="Y479" s="13"/>
      <c r="Z479" s="13"/>
      <c r="AA479" s="13"/>
      <c r="AB479" s="13"/>
      <c r="AC479" s="13"/>
      <c r="AD479" s="13"/>
      <c r="AE479" s="13"/>
      <c r="AF479" s="13"/>
      <c r="AG479" s="13"/>
      <c r="AH479" s="13"/>
      <c r="AI479" s="13"/>
      <c r="AJ479" s="13"/>
      <c r="AK479" s="13"/>
    </row>
    <row r="480" spans="1:37" ht="13.5" customHeight="1" x14ac:dyDescent="0.2">
      <c r="A480" s="13"/>
      <c r="B480" s="13"/>
      <c r="C480" s="13"/>
      <c r="D480" s="13"/>
      <c r="E480" s="13"/>
      <c r="F480" s="13"/>
      <c r="G480" s="13"/>
      <c r="H480" s="13"/>
      <c r="I480" s="13"/>
      <c r="J480" s="13"/>
      <c r="K480" s="13"/>
      <c r="L480" s="13"/>
      <c r="M480" s="13"/>
      <c r="N480" s="13"/>
      <c r="O480" s="13"/>
      <c r="P480" s="13"/>
      <c r="Q480" s="13"/>
      <c r="R480" s="13"/>
      <c r="S480" s="13"/>
      <c r="T480" s="13"/>
      <c r="U480" s="13"/>
      <c r="V480" s="13"/>
      <c r="W480" s="13"/>
      <c r="X480" s="13"/>
      <c r="Y480" s="13"/>
      <c r="Z480" s="13"/>
      <c r="AA480" s="13"/>
      <c r="AB480" s="13"/>
      <c r="AC480" s="13"/>
      <c r="AD480" s="13"/>
      <c r="AE480" s="13"/>
      <c r="AF480" s="13"/>
      <c r="AG480" s="13"/>
      <c r="AH480" s="13"/>
      <c r="AI480" s="13"/>
      <c r="AJ480" s="13"/>
      <c r="AK480" s="13"/>
    </row>
    <row r="481" spans="1:37" ht="13.5" customHeight="1" x14ac:dyDescent="0.2">
      <c r="A481" s="13"/>
      <c r="B481" s="13"/>
      <c r="C481" s="13"/>
      <c r="D481" s="13"/>
      <c r="E481" s="13"/>
      <c r="F481" s="13"/>
      <c r="G481" s="13"/>
      <c r="H481" s="13"/>
      <c r="I481" s="13"/>
      <c r="J481" s="13"/>
      <c r="K481" s="13"/>
      <c r="L481" s="13"/>
      <c r="M481" s="13"/>
      <c r="N481" s="13"/>
      <c r="O481" s="13"/>
      <c r="P481" s="13"/>
      <c r="Q481" s="13"/>
      <c r="R481" s="13"/>
      <c r="S481" s="13"/>
      <c r="T481" s="13"/>
      <c r="U481" s="13"/>
      <c r="V481" s="13"/>
      <c r="W481" s="13"/>
      <c r="X481" s="13"/>
      <c r="Y481" s="13"/>
      <c r="Z481" s="13"/>
      <c r="AA481" s="13"/>
      <c r="AB481" s="13"/>
      <c r="AC481" s="13"/>
      <c r="AD481" s="13"/>
      <c r="AE481" s="13"/>
      <c r="AF481" s="13"/>
      <c r="AG481" s="13"/>
      <c r="AH481" s="13"/>
      <c r="AI481" s="13"/>
      <c r="AJ481" s="13"/>
      <c r="AK481" s="13"/>
    </row>
    <row r="482" spans="1:37" ht="13.5" customHeight="1" x14ac:dyDescent="0.2">
      <c r="A482" s="13"/>
      <c r="B482" s="13"/>
      <c r="C482" s="13"/>
      <c r="D482" s="13"/>
      <c r="E482" s="13"/>
      <c r="F482" s="13"/>
      <c r="G482" s="13"/>
      <c r="H482" s="13"/>
      <c r="I482" s="13"/>
      <c r="J482" s="13"/>
      <c r="K482" s="13"/>
      <c r="L482" s="13"/>
      <c r="M482" s="13"/>
      <c r="N482" s="13"/>
      <c r="O482" s="13"/>
      <c r="P482" s="13"/>
      <c r="Q482" s="13"/>
      <c r="R482" s="13"/>
      <c r="S482" s="13"/>
      <c r="T482" s="13"/>
      <c r="U482" s="13"/>
      <c r="V482" s="13"/>
      <c r="W482" s="13"/>
      <c r="X482" s="13"/>
      <c r="Y482" s="13"/>
      <c r="Z482" s="13"/>
      <c r="AA482" s="13"/>
      <c r="AB482" s="13"/>
      <c r="AC482" s="13"/>
      <c r="AD482" s="13"/>
      <c r="AE482" s="13"/>
      <c r="AF482" s="13"/>
      <c r="AG482" s="13"/>
      <c r="AH482" s="13"/>
      <c r="AI482" s="13"/>
      <c r="AJ482" s="13"/>
      <c r="AK482" s="13"/>
    </row>
    <row r="483" spans="1:37" ht="13.5" customHeight="1" x14ac:dyDescent="0.2">
      <c r="A483" s="13"/>
      <c r="B483" s="13"/>
      <c r="C483" s="13"/>
      <c r="D483" s="13"/>
      <c r="E483" s="13"/>
      <c r="F483" s="13"/>
      <c r="G483" s="13"/>
      <c r="H483" s="13"/>
      <c r="I483" s="13"/>
      <c r="J483" s="13"/>
      <c r="K483" s="13"/>
      <c r="L483" s="13"/>
      <c r="M483" s="13"/>
      <c r="N483" s="13"/>
      <c r="O483" s="13"/>
      <c r="P483" s="13"/>
      <c r="Q483" s="13"/>
      <c r="R483" s="13"/>
      <c r="S483" s="13"/>
      <c r="T483" s="13"/>
      <c r="U483" s="13"/>
      <c r="V483" s="13"/>
      <c r="W483" s="13"/>
      <c r="X483" s="13"/>
      <c r="Y483" s="13"/>
      <c r="Z483" s="13"/>
      <c r="AA483" s="13"/>
      <c r="AB483" s="13"/>
      <c r="AC483" s="13"/>
      <c r="AD483" s="13"/>
      <c r="AE483" s="13"/>
      <c r="AF483" s="13"/>
      <c r="AG483" s="13"/>
      <c r="AH483" s="13"/>
      <c r="AI483" s="13"/>
      <c r="AJ483" s="13"/>
      <c r="AK483" s="13"/>
    </row>
    <row r="484" spans="1:37" ht="13.5" customHeight="1" x14ac:dyDescent="0.2">
      <c r="A484" s="13"/>
      <c r="B484" s="13"/>
      <c r="C484" s="13"/>
      <c r="D484" s="13"/>
      <c r="E484" s="13"/>
      <c r="F484" s="13"/>
      <c r="G484" s="13"/>
      <c r="H484" s="13"/>
      <c r="I484" s="13"/>
      <c r="J484" s="13"/>
      <c r="K484" s="13"/>
      <c r="L484" s="13"/>
      <c r="M484" s="13"/>
      <c r="N484" s="13"/>
      <c r="O484" s="13"/>
      <c r="P484" s="13"/>
      <c r="Q484" s="13"/>
      <c r="R484" s="13"/>
      <c r="S484" s="13"/>
      <c r="T484" s="13"/>
      <c r="U484" s="13"/>
      <c r="V484" s="13"/>
      <c r="W484" s="13"/>
      <c r="X484" s="13"/>
      <c r="Y484" s="13"/>
      <c r="Z484" s="13"/>
      <c r="AA484" s="13"/>
      <c r="AB484" s="13"/>
      <c r="AC484" s="13"/>
      <c r="AD484" s="13"/>
      <c r="AE484" s="13"/>
      <c r="AF484" s="13"/>
      <c r="AG484" s="13"/>
      <c r="AH484" s="13"/>
      <c r="AI484" s="13"/>
      <c r="AJ484" s="13"/>
      <c r="AK484" s="13"/>
    </row>
    <row r="485" spans="1:37" ht="13.5" customHeight="1" x14ac:dyDescent="0.2">
      <c r="A485" s="13"/>
      <c r="B485" s="13"/>
      <c r="C485" s="13"/>
      <c r="D485" s="13"/>
      <c r="E485" s="13"/>
      <c r="F485" s="13"/>
      <c r="G485" s="13"/>
      <c r="H485" s="13"/>
      <c r="I485" s="13"/>
      <c r="J485" s="13"/>
      <c r="K485" s="13"/>
      <c r="L485" s="13"/>
      <c r="M485" s="13"/>
      <c r="N485" s="13"/>
      <c r="O485" s="13"/>
      <c r="P485" s="13"/>
      <c r="Q485" s="13"/>
      <c r="R485" s="13"/>
      <c r="S485" s="13"/>
      <c r="T485" s="13"/>
      <c r="U485" s="13"/>
      <c r="V485" s="13"/>
      <c r="W485" s="13"/>
      <c r="X485" s="13"/>
      <c r="Y485" s="13"/>
      <c r="Z485" s="13"/>
      <c r="AA485" s="13"/>
      <c r="AB485" s="13"/>
      <c r="AC485" s="13"/>
      <c r="AD485" s="13"/>
      <c r="AE485" s="13"/>
      <c r="AF485" s="13"/>
      <c r="AG485" s="13"/>
      <c r="AH485" s="13"/>
      <c r="AI485" s="13"/>
      <c r="AJ485" s="13"/>
      <c r="AK485" s="13"/>
    </row>
    <row r="486" spans="1:37" ht="13.5" customHeight="1" x14ac:dyDescent="0.2">
      <c r="A486" s="13"/>
      <c r="B486" s="13"/>
      <c r="C486" s="13"/>
      <c r="D486" s="13"/>
      <c r="E486" s="13"/>
      <c r="F486" s="13"/>
      <c r="G486" s="13"/>
      <c r="H486" s="13"/>
      <c r="I486" s="13"/>
      <c r="J486" s="13"/>
      <c r="K486" s="13"/>
      <c r="L486" s="13"/>
      <c r="M486" s="13"/>
      <c r="N486" s="13"/>
      <c r="O486" s="13"/>
      <c r="P486" s="13"/>
      <c r="Q486" s="13"/>
      <c r="R486" s="13"/>
      <c r="S486" s="13"/>
      <c r="T486" s="13"/>
      <c r="U486" s="13"/>
      <c r="V486" s="13"/>
      <c r="W486" s="13"/>
      <c r="X486" s="13"/>
      <c r="Y486" s="13"/>
      <c r="Z486" s="13"/>
      <c r="AA486" s="13"/>
      <c r="AB486" s="13"/>
      <c r="AC486" s="13"/>
      <c r="AD486" s="13"/>
      <c r="AE486" s="13"/>
      <c r="AF486" s="13"/>
      <c r="AG486" s="13"/>
      <c r="AH486" s="13"/>
      <c r="AI486" s="13"/>
      <c r="AJ486" s="13"/>
      <c r="AK486" s="13"/>
    </row>
    <row r="487" spans="1:37" ht="13.5" customHeight="1" x14ac:dyDescent="0.2">
      <c r="A487" s="13"/>
      <c r="B487" s="13"/>
      <c r="C487" s="13"/>
      <c r="D487" s="13"/>
      <c r="E487" s="13"/>
      <c r="F487" s="13"/>
      <c r="G487" s="13"/>
      <c r="H487" s="13"/>
      <c r="I487" s="13"/>
      <c r="J487" s="13"/>
      <c r="K487" s="13"/>
      <c r="L487" s="13"/>
      <c r="M487" s="13"/>
      <c r="N487" s="13"/>
      <c r="O487" s="13"/>
      <c r="P487" s="13"/>
      <c r="Q487" s="13"/>
      <c r="R487" s="13"/>
      <c r="S487" s="13"/>
      <c r="T487" s="13"/>
      <c r="U487" s="13"/>
      <c r="V487" s="13"/>
      <c r="W487" s="13"/>
      <c r="X487" s="13"/>
      <c r="Y487" s="13"/>
      <c r="Z487" s="13"/>
      <c r="AA487" s="13"/>
      <c r="AB487" s="13"/>
      <c r="AC487" s="13"/>
      <c r="AD487" s="13"/>
      <c r="AE487" s="13"/>
      <c r="AF487" s="13"/>
      <c r="AG487" s="13"/>
      <c r="AH487" s="13"/>
      <c r="AI487" s="13"/>
      <c r="AJ487" s="13"/>
      <c r="AK487" s="13"/>
    </row>
    <row r="488" spans="1:37" ht="13.5" customHeight="1" x14ac:dyDescent="0.2">
      <c r="A488" s="13"/>
      <c r="B488" s="13"/>
      <c r="C488" s="13"/>
      <c r="D488" s="13"/>
      <c r="E488" s="13"/>
      <c r="F488" s="13"/>
      <c r="G488" s="13"/>
      <c r="H488" s="13"/>
      <c r="I488" s="13"/>
      <c r="J488" s="13"/>
      <c r="K488" s="13"/>
      <c r="L488" s="13"/>
      <c r="M488" s="13"/>
      <c r="N488" s="13"/>
      <c r="O488" s="13"/>
      <c r="P488" s="13"/>
      <c r="Q488" s="13"/>
      <c r="R488" s="13"/>
      <c r="S488" s="13"/>
      <c r="T488" s="13"/>
      <c r="U488" s="13"/>
      <c r="V488" s="13"/>
      <c r="W488" s="13"/>
      <c r="X488" s="13"/>
      <c r="Y488" s="13"/>
      <c r="Z488" s="13"/>
      <c r="AA488" s="13"/>
      <c r="AB488" s="13"/>
      <c r="AC488" s="13"/>
      <c r="AD488" s="13"/>
      <c r="AE488" s="13"/>
      <c r="AF488" s="13"/>
      <c r="AG488" s="13"/>
      <c r="AH488" s="13"/>
      <c r="AI488" s="13"/>
      <c r="AJ488" s="13"/>
      <c r="AK488" s="13"/>
    </row>
    <row r="489" spans="1:37" ht="13.5" customHeight="1" x14ac:dyDescent="0.2">
      <c r="A489" s="13"/>
      <c r="B489" s="13"/>
      <c r="C489" s="13"/>
      <c r="D489" s="13"/>
      <c r="E489" s="13"/>
      <c r="F489" s="13"/>
      <c r="G489" s="13"/>
      <c r="H489" s="13"/>
      <c r="I489" s="13"/>
      <c r="J489" s="13"/>
      <c r="K489" s="13"/>
      <c r="L489" s="13"/>
      <c r="M489" s="13"/>
      <c r="N489" s="13"/>
      <c r="O489" s="13"/>
      <c r="P489" s="13"/>
      <c r="Q489" s="13"/>
      <c r="R489" s="13"/>
      <c r="S489" s="13"/>
      <c r="T489" s="13"/>
      <c r="U489" s="13"/>
      <c r="V489" s="13"/>
      <c r="W489" s="13"/>
      <c r="X489" s="13"/>
      <c r="Y489" s="13"/>
      <c r="Z489" s="13"/>
      <c r="AA489" s="13"/>
      <c r="AB489" s="13"/>
      <c r="AC489" s="13"/>
      <c r="AD489" s="13"/>
      <c r="AE489" s="13"/>
      <c r="AF489" s="13"/>
      <c r="AG489" s="13"/>
      <c r="AH489" s="13"/>
      <c r="AI489" s="13"/>
      <c r="AJ489" s="13"/>
      <c r="AK489" s="13"/>
    </row>
    <row r="490" spans="1:37" ht="13.5" customHeight="1" x14ac:dyDescent="0.2">
      <c r="A490" s="13"/>
      <c r="B490" s="13"/>
      <c r="C490" s="13"/>
      <c r="D490" s="13"/>
      <c r="E490" s="13"/>
      <c r="F490" s="13"/>
      <c r="G490" s="13"/>
      <c r="H490" s="13"/>
      <c r="I490" s="13"/>
      <c r="J490" s="13"/>
      <c r="K490" s="13"/>
      <c r="L490" s="13"/>
      <c r="M490" s="13"/>
      <c r="N490" s="13"/>
      <c r="O490" s="13"/>
      <c r="P490" s="13"/>
      <c r="Q490" s="13"/>
      <c r="R490" s="13"/>
      <c r="S490" s="13"/>
      <c r="T490" s="13"/>
      <c r="U490" s="13"/>
      <c r="V490" s="13"/>
      <c r="W490" s="13"/>
      <c r="X490" s="13"/>
      <c r="Y490" s="13"/>
      <c r="Z490" s="13"/>
      <c r="AA490" s="13"/>
      <c r="AB490" s="13"/>
      <c r="AC490" s="13"/>
      <c r="AD490" s="13"/>
      <c r="AE490" s="13"/>
      <c r="AF490" s="13"/>
      <c r="AG490" s="13"/>
      <c r="AH490" s="13"/>
      <c r="AI490" s="13"/>
      <c r="AJ490" s="13"/>
      <c r="AK490" s="13"/>
    </row>
    <row r="491" spans="1:37" ht="13.5" customHeight="1" x14ac:dyDescent="0.2">
      <c r="A491" s="13"/>
      <c r="B491" s="13"/>
      <c r="C491" s="13"/>
      <c r="D491" s="13"/>
      <c r="E491" s="13"/>
      <c r="F491" s="13"/>
      <c r="G491" s="13"/>
      <c r="H491" s="13"/>
      <c r="I491" s="13"/>
      <c r="J491" s="13"/>
      <c r="K491" s="13"/>
      <c r="L491" s="13"/>
      <c r="M491" s="13"/>
      <c r="N491" s="13"/>
      <c r="O491" s="13"/>
      <c r="P491" s="13"/>
      <c r="Q491" s="13"/>
      <c r="R491" s="13"/>
      <c r="S491" s="13"/>
      <c r="T491" s="13"/>
      <c r="U491" s="13"/>
      <c r="V491" s="13"/>
      <c r="W491" s="13"/>
      <c r="X491" s="13"/>
      <c r="Y491" s="13"/>
      <c r="Z491" s="13"/>
      <c r="AA491" s="13"/>
      <c r="AB491" s="13"/>
      <c r="AC491" s="13"/>
      <c r="AD491" s="13"/>
      <c r="AE491" s="13"/>
      <c r="AF491" s="13"/>
      <c r="AG491" s="13"/>
      <c r="AH491" s="13"/>
      <c r="AI491" s="13"/>
      <c r="AJ491" s="13"/>
      <c r="AK491" s="13"/>
    </row>
    <row r="492" spans="1:37" ht="13.5" customHeight="1" x14ac:dyDescent="0.2">
      <c r="A492" s="13"/>
      <c r="B492" s="13"/>
      <c r="C492" s="13"/>
      <c r="D492" s="13"/>
      <c r="E492" s="13"/>
      <c r="F492" s="13"/>
      <c r="G492" s="13"/>
      <c r="H492" s="13"/>
      <c r="I492" s="13"/>
      <c r="J492" s="13"/>
      <c r="K492" s="13"/>
      <c r="L492" s="13"/>
      <c r="M492" s="13"/>
      <c r="N492" s="13"/>
      <c r="O492" s="13"/>
      <c r="P492" s="13"/>
      <c r="Q492" s="13"/>
      <c r="R492" s="13"/>
      <c r="S492" s="13"/>
      <c r="T492" s="13"/>
      <c r="U492" s="13"/>
      <c r="V492" s="13"/>
      <c r="W492" s="13"/>
      <c r="X492" s="13"/>
      <c r="Y492" s="13"/>
      <c r="Z492" s="13"/>
      <c r="AA492" s="13"/>
      <c r="AB492" s="13"/>
      <c r="AC492" s="13"/>
      <c r="AD492" s="13"/>
      <c r="AE492" s="13"/>
      <c r="AF492" s="13"/>
      <c r="AG492" s="13"/>
      <c r="AH492" s="13"/>
      <c r="AI492" s="13"/>
      <c r="AJ492" s="13"/>
      <c r="AK492" s="13"/>
    </row>
    <row r="493" spans="1:37" ht="13.5" customHeight="1" x14ac:dyDescent="0.2">
      <c r="A493" s="13"/>
      <c r="B493" s="13"/>
      <c r="C493" s="13"/>
      <c r="D493" s="13"/>
      <c r="E493" s="13"/>
      <c r="F493" s="13"/>
      <c r="G493" s="13"/>
      <c r="H493" s="13"/>
      <c r="I493" s="13"/>
      <c r="J493" s="13"/>
      <c r="K493" s="13"/>
      <c r="L493" s="13"/>
      <c r="M493" s="13"/>
      <c r="N493" s="13"/>
      <c r="O493" s="13"/>
      <c r="P493" s="13"/>
      <c r="Q493" s="13"/>
      <c r="R493" s="13"/>
      <c r="S493" s="13"/>
      <c r="T493" s="13"/>
      <c r="U493" s="13"/>
      <c r="V493" s="13"/>
      <c r="W493" s="13"/>
      <c r="X493" s="13"/>
      <c r="Y493" s="13"/>
      <c r="Z493" s="13"/>
      <c r="AA493" s="13"/>
      <c r="AB493" s="13"/>
      <c r="AC493" s="13"/>
      <c r="AD493" s="13"/>
      <c r="AE493" s="13"/>
      <c r="AF493" s="13"/>
      <c r="AG493" s="13"/>
      <c r="AH493" s="13"/>
      <c r="AI493" s="13"/>
      <c r="AJ493" s="13"/>
      <c r="AK493" s="13"/>
    </row>
    <row r="494" spans="1:37" ht="13.5" customHeight="1" x14ac:dyDescent="0.2">
      <c r="A494" s="13"/>
      <c r="B494" s="13"/>
      <c r="C494" s="13"/>
      <c r="D494" s="13"/>
      <c r="E494" s="13"/>
      <c r="F494" s="13"/>
      <c r="G494" s="13"/>
      <c r="H494" s="13"/>
      <c r="I494" s="13"/>
      <c r="J494" s="13"/>
      <c r="K494" s="13"/>
      <c r="L494" s="13"/>
      <c r="M494" s="13"/>
      <c r="N494" s="13"/>
      <c r="O494" s="13"/>
      <c r="P494" s="13"/>
      <c r="Q494" s="13"/>
      <c r="R494" s="13"/>
      <c r="S494" s="13"/>
      <c r="T494" s="13"/>
      <c r="U494" s="13"/>
      <c r="V494" s="13"/>
      <c r="W494" s="13"/>
      <c r="X494" s="13"/>
      <c r="Y494" s="13"/>
      <c r="Z494" s="13"/>
      <c r="AA494" s="13"/>
      <c r="AB494" s="13"/>
      <c r="AC494" s="13"/>
      <c r="AD494" s="13"/>
      <c r="AE494" s="13"/>
      <c r="AF494" s="13"/>
      <c r="AG494" s="13"/>
      <c r="AH494" s="13"/>
      <c r="AI494" s="13"/>
      <c r="AJ494" s="13"/>
      <c r="AK494" s="13"/>
    </row>
    <row r="495" spans="1:37" ht="13.5" customHeight="1" x14ac:dyDescent="0.2">
      <c r="A495" s="13"/>
      <c r="B495" s="13"/>
      <c r="C495" s="13"/>
      <c r="D495" s="13"/>
      <c r="E495" s="13"/>
      <c r="F495" s="13"/>
      <c r="G495" s="13"/>
      <c r="H495" s="13"/>
      <c r="I495" s="13"/>
      <c r="J495" s="13"/>
      <c r="K495" s="13"/>
      <c r="L495" s="13"/>
      <c r="M495" s="13"/>
      <c r="N495" s="13"/>
      <c r="O495" s="13"/>
      <c r="P495" s="13"/>
      <c r="Q495" s="13"/>
      <c r="R495" s="13"/>
      <c r="S495" s="13"/>
      <c r="T495" s="13"/>
      <c r="U495" s="13"/>
      <c r="V495" s="13"/>
      <c r="W495" s="13"/>
      <c r="X495" s="13"/>
      <c r="Y495" s="13"/>
      <c r="Z495" s="13"/>
      <c r="AA495" s="13"/>
      <c r="AB495" s="13"/>
      <c r="AC495" s="13"/>
      <c r="AD495" s="13"/>
      <c r="AE495" s="13"/>
      <c r="AF495" s="13"/>
      <c r="AG495" s="13"/>
      <c r="AH495" s="13"/>
      <c r="AI495" s="13"/>
      <c r="AJ495" s="13"/>
      <c r="AK495" s="13"/>
    </row>
    <row r="496" spans="1:37" ht="13.5" customHeight="1" x14ac:dyDescent="0.2">
      <c r="A496" s="13"/>
      <c r="B496" s="13"/>
      <c r="C496" s="13"/>
      <c r="D496" s="13"/>
      <c r="E496" s="13"/>
      <c r="F496" s="13"/>
      <c r="G496" s="13"/>
      <c r="H496" s="13"/>
      <c r="I496" s="13"/>
      <c r="J496" s="13"/>
      <c r="K496" s="13"/>
      <c r="L496" s="13"/>
      <c r="M496" s="13"/>
      <c r="N496" s="13"/>
      <c r="O496" s="13"/>
      <c r="P496" s="13"/>
      <c r="Q496" s="13"/>
      <c r="R496" s="13"/>
      <c r="S496" s="13"/>
      <c r="T496" s="13"/>
      <c r="U496" s="13"/>
      <c r="V496" s="13"/>
      <c r="W496" s="13"/>
      <c r="X496" s="13"/>
      <c r="Y496" s="13"/>
      <c r="Z496" s="13"/>
      <c r="AA496" s="13"/>
      <c r="AB496" s="13"/>
      <c r="AC496" s="13"/>
      <c r="AD496" s="13"/>
      <c r="AE496" s="13"/>
      <c r="AF496" s="13"/>
      <c r="AG496" s="13"/>
      <c r="AH496" s="13"/>
      <c r="AI496" s="13"/>
      <c r="AJ496" s="13"/>
      <c r="AK496" s="13"/>
    </row>
    <row r="497" spans="1:37" ht="13.5" customHeight="1" x14ac:dyDescent="0.2">
      <c r="A497" s="13"/>
      <c r="B497" s="13"/>
      <c r="C497" s="13"/>
      <c r="D497" s="13"/>
      <c r="E497" s="13"/>
      <c r="F497" s="13"/>
      <c r="G497" s="13"/>
      <c r="H497" s="13"/>
      <c r="I497" s="13"/>
      <c r="J497" s="13"/>
      <c r="K497" s="13"/>
      <c r="L497" s="13"/>
      <c r="M497" s="13"/>
      <c r="N497" s="13"/>
      <c r="O497" s="13"/>
      <c r="P497" s="13"/>
      <c r="Q497" s="13"/>
      <c r="R497" s="13"/>
      <c r="S497" s="13"/>
      <c r="T497" s="13"/>
      <c r="U497" s="13"/>
      <c r="V497" s="13"/>
      <c r="W497" s="13"/>
      <c r="X497" s="13"/>
      <c r="Y497" s="13"/>
      <c r="Z497" s="13"/>
      <c r="AA497" s="13"/>
      <c r="AB497" s="13"/>
      <c r="AC497" s="13"/>
      <c r="AD497" s="13"/>
      <c r="AE497" s="13"/>
      <c r="AF497" s="13"/>
      <c r="AG497" s="13"/>
      <c r="AH497" s="13"/>
      <c r="AI497" s="13"/>
      <c r="AJ497" s="13"/>
      <c r="AK497" s="13"/>
    </row>
    <row r="498" spans="1:37" ht="13.5" customHeight="1" x14ac:dyDescent="0.2">
      <c r="A498" s="13"/>
      <c r="B498" s="13"/>
      <c r="C498" s="13"/>
      <c r="D498" s="13"/>
      <c r="E498" s="13"/>
      <c r="F498" s="13"/>
      <c r="G498" s="13"/>
      <c r="H498" s="13"/>
      <c r="I498" s="13"/>
      <c r="J498" s="13"/>
      <c r="K498" s="13"/>
      <c r="L498" s="13"/>
      <c r="M498" s="13"/>
      <c r="N498" s="13"/>
      <c r="O498" s="13"/>
      <c r="P498" s="13"/>
      <c r="Q498" s="13"/>
      <c r="R498" s="13"/>
      <c r="S498" s="13"/>
      <c r="T498" s="13"/>
      <c r="U498" s="13"/>
      <c r="V498" s="13"/>
      <c r="W498" s="13"/>
      <c r="X498" s="13"/>
      <c r="Y498" s="13"/>
      <c r="Z498" s="13"/>
      <c r="AA498" s="13"/>
      <c r="AB498" s="13"/>
      <c r="AC498" s="13"/>
      <c r="AD498" s="13"/>
      <c r="AE498" s="13"/>
      <c r="AF498" s="13"/>
      <c r="AG498" s="13"/>
      <c r="AH498" s="13"/>
      <c r="AI498" s="13"/>
      <c r="AJ498" s="13"/>
      <c r="AK498" s="13"/>
    </row>
    <row r="499" spans="1:37" ht="13.5" customHeight="1" x14ac:dyDescent="0.2">
      <c r="A499" s="13"/>
      <c r="B499" s="13"/>
      <c r="C499" s="13"/>
      <c r="D499" s="13"/>
      <c r="E499" s="13"/>
      <c r="F499" s="13"/>
      <c r="G499" s="13"/>
      <c r="H499" s="13"/>
      <c r="I499" s="13"/>
      <c r="J499" s="13"/>
      <c r="K499" s="13"/>
      <c r="L499" s="13"/>
      <c r="M499" s="13"/>
      <c r="N499" s="13"/>
      <c r="O499" s="13"/>
      <c r="P499" s="13"/>
      <c r="Q499" s="13"/>
      <c r="R499" s="13"/>
      <c r="S499" s="13"/>
      <c r="T499" s="13"/>
      <c r="U499" s="13"/>
      <c r="V499" s="13"/>
      <c r="W499" s="13"/>
      <c r="X499" s="13"/>
      <c r="Y499" s="13"/>
      <c r="Z499" s="13"/>
      <c r="AA499" s="13"/>
      <c r="AB499" s="13"/>
      <c r="AC499" s="13"/>
      <c r="AD499" s="13"/>
      <c r="AE499" s="13"/>
      <c r="AF499" s="13"/>
      <c r="AG499" s="13"/>
      <c r="AH499" s="13"/>
      <c r="AI499" s="13"/>
      <c r="AJ499" s="13"/>
      <c r="AK499" s="13"/>
    </row>
    <row r="500" spans="1:37" ht="13.5" customHeight="1" x14ac:dyDescent="0.2">
      <c r="A500" s="13"/>
      <c r="B500" s="13"/>
      <c r="C500" s="13"/>
      <c r="D500" s="13"/>
      <c r="E500" s="13"/>
      <c r="F500" s="13"/>
      <c r="G500" s="13"/>
      <c r="H500" s="13"/>
      <c r="I500" s="13"/>
      <c r="J500" s="13"/>
      <c r="K500" s="13"/>
      <c r="L500" s="13"/>
      <c r="M500" s="13"/>
      <c r="N500" s="13"/>
      <c r="O500" s="13"/>
      <c r="P500" s="13"/>
      <c r="Q500" s="13"/>
      <c r="R500" s="13"/>
      <c r="S500" s="13"/>
      <c r="T500" s="13"/>
      <c r="U500" s="13"/>
      <c r="V500" s="13"/>
      <c r="W500" s="13"/>
      <c r="X500" s="13"/>
      <c r="Y500" s="13"/>
      <c r="Z500" s="13"/>
      <c r="AA500" s="13"/>
      <c r="AB500" s="13"/>
      <c r="AC500" s="13"/>
      <c r="AD500" s="13"/>
      <c r="AE500" s="13"/>
      <c r="AF500" s="13"/>
      <c r="AG500" s="13"/>
      <c r="AH500" s="13"/>
      <c r="AI500" s="13"/>
      <c r="AJ500" s="13"/>
      <c r="AK500" s="13"/>
    </row>
    <row r="501" spans="1:37" ht="13.5" customHeight="1" x14ac:dyDescent="0.2">
      <c r="A501" s="13"/>
      <c r="B501" s="13"/>
      <c r="C501" s="13"/>
      <c r="D501" s="13"/>
      <c r="E501" s="13"/>
      <c r="F501" s="13"/>
      <c r="G501" s="13"/>
      <c r="H501" s="13"/>
      <c r="I501" s="13"/>
      <c r="J501" s="13"/>
      <c r="K501" s="13"/>
      <c r="L501" s="13"/>
      <c r="M501" s="13"/>
      <c r="N501" s="13"/>
      <c r="O501" s="13"/>
      <c r="P501" s="13"/>
      <c r="Q501" s="13"/>
      <c r="R501" s="13"/>
      <c r="S501" s="13"/>
      <c r="T501" s="13"/>
      <c r="U501" s="13"/>
      <c r="V501" s="13"/>
      <c r="W501" s="13"/>
      <c r="X501" s="13"/>
      <c r="Y501" s="13"/>
      <c r="Z501" s="13"/>
      <c r="AA501" s="13"/>
      <c r="AB501" s="13"/>
      <c r="AC501" s="13"/>
      <c r="AD501" s="13"/>
      <c r="AE501" s="13"/>
      <c r="AF501" s="13"/>
      <c r="AG501" s="13"/>
      <c r="AH501" s="13"/>
      <c r="AI501" s="13"/>
      <c r="AJ501" s="13"/>
      <c r="AK501" s="13"/>
    </row>
    <row r="502" spans="1:37" ht="13.5" customHeight="1" x14ac:dyDescent="0.2">
      <c r="A502" s="13"/>
      <c r="B502" s="13"/>
      <c r="C502" s="13"/>
      <c r="D502" s="13"/>
      <c r="E502" s="13"/>
      <c r="F502" s="13"/>
      <c r="G502" s="13"/>
      <c r="H502" s="13"/>
      <c r="I502" s="13"/>
      <c r="J502" s="13"/>
      <c r="K502" s="13"/>
      <c r="L502" s="13"/>
      <c r="M502" s="13"/>
      <c r="N502" s="13"/>
      <c r="O502" s="13"/>
      <c r="P502" s="13"/>
      <c r="Q502" s="13"/>
      <c r="R502" s="13"/>
      <c r="S502" s="13"/>
      <c r="T502" s="13"/>
      <c r="U502" s="13"/>
      <c r="V502" s="13"/>
      <c r="W502" s="13"/>
      <c r="X502" s="13"/>
      <c r="Y502" s="13"/>
      <c r="Z502" s="13"/>
      <c r="AA502" s="13"/>
      <c r="AB502" s="13"/>
      <c r="AC502" s="13"/>
      <c r="AD502" s="13"/>
      <c r="AE502" s="13"/>
      <c r="AF502" s="13"/>
      <c r="AG502" s="13"/>
      <c r="AH502" s="13"/>
      <c r="AI502" s="13"/>
      <c r="AJ502" s="13"/>
      <c r="AK502" s="13"/>
    </row>
    <row r="503" spans="1:37" ht="13.5" customHeight="1" x14ac:dyDescent="0.2">
      <c r="A503" s="13"/>
      <c r="B503" s="13"/>
      <c r="C503" s="13"/>
      <c r="D503" s="13"/>
      <c r="E503" s="13"/>
      <c r="F503" s="13"/>
      <c r="G503" s="13"/>
      <c r="H503" s="13"/>
      <c r="I503" s="13"/>
      <c r="J503" s="13"/>
      <c r="K503" s="13"/>
      <c r="L503" s="13"/>
      <c r="M503" s="13"/>
      <c r="N503" s="13"/>
      <c r="O503" s="13"/>
      <c r="P503" s="13"/>
      <c r="Q503" s="13"/>
      <c r="R503" s="13"/>
      <c r="S503" s="13"/>
      <c r="T503" s="13"/>
      <c r="U503" s="13"/>
      <c r="V503" s="13"/>
      <c r="W503" s="13"/>
      <c r="X503" s="13"/>
      <c r="Y503" s="13"/>
      <c r="Z503" s="13"/>
      <c r="AA503" s="13"/>
      <c r="AB503" s="13"/>
      <c r="AC503" s="13"/>
      <c r="AD503" s="13"/>
      <c r="AE503" s="13"/>
      <c r="AF503" s="13"/>
      <c r="AG503" s="13"/>
      <c r="AH503" s="13"/>
      <c r="AI503" s="13"/>
      <c r="AJ503" s="13"/>
      <c r="AK503" s="13"/>
    </row>
    <row r="504" spans="1:37" ht="13.5" customHeight="1" x14ac:dyDescent="0.2">
      <c r="A504" s="13"/>
      <c r="B504" s="13"/>
      <c r="C504" s="13"/>
      <c r="D504" s="13"/>
      <c r="E504" s="13"/>
      <c r="F504" s="13"/>
      <c r="G504" s="13"/>
      <c r="H504" s="13"/>
      <c r="I504" s="13"/>
      <c r="J504" s="13"/>
      <c r="K504" s="13"/>
      <c r="L504" s="13"/>
      <c r="M504" s="13"/>
      <c r="N504" s="13"/>
      <c r="O504" s="13"/>
      <c r="P504" s="13"/>
      <c r="Q504" s="13"/>
      <c r="R504" s="13"/>
      <c r="S504" s="13"/>
      <c r="T504" s="13"/>
      <c r="U504" s="13"/>
      <c r="V504" s="13"/>
      <c r="W504" s="13"/>
      <c r="X504" s="13"/>
      <c r="Y504" s="13"/>
      <c r="Z504" s="13"/>
      <c r="AA504" s="13"/>
      <c r="AB504" s="13"/>
      <c r="AC504" s="13"/>
      <c r="AD504" s="13"/>
      <c r="AE504" s="13"/>
      <c r="AF504" s="13"/>
      <c r="AG504" s="13"/>
      <c r="AH504" s="13"/>
      <c r="AI504" s="13"/>
      <c r="AJ504" s="13"/>
      <c r="AK504" s="13"/>
    </row>
    <row r="505" spans="1:37" ht="13.5" customHeight="1" x14ac:dyDescent="0.2">
      <c r="A505" s="13"/>
      <c r="B505" s="13"/>
      <c r="C505" s="13"/>
      <c r="D505" s="13"/>
      <c r="E505" s="13"/>
      <c r="F505" s="13"/>
      <c r="G505" s="13"/>
      <c r="H505" s="13"/>
      <c r="I505" s="13"/>
      <c r="J505" s="13"/>
      <c r="K505" s="13"/>
      <c r="L505" s="13"/>
      <c r="M505" s="13"/>
      <c r="N505" s="13"/>
      <c r="O505" s="13"/>
      <c r="P505" s="13"/>
      <c r="Q505" s="13"/>
      <c r="R505" s="13"/>
      <c r="S505" s="13"/>
      <c r="T505" s="13"/>
      <c r="U505" s="13"/>
      <c r="V505" s="13"/>
      <c r="W505" s="13"/>
      <c r="X505" s="13"/>
      <c r="Y505" s="13"/>
      <c r="Z505" s="13"/>
      <c r="AA505" s="13"/>
      <c r="AB505" s="13"/>
      <c r="AC505" s="13"/>
      <c r="AD505" s="13"/>
      <c r="AE505" s="13"/>
      <c r="AF505" s="13"/>
      <c r="AG505" s="13"/>
      <c r="AH505" s="13"/>
      <c r="AI505" s="13"/>
      <c r="AJ505" s="13"/>
      <c r="AK505" s="13"/>
    </row>
    <row r="506" spans="1:37" ht="13.5" customHeight="1" x14ac:dyDescent="0.2">
      <c r="A506" s="13"/>
      <c r="B506" s="13"/>
      <c r="C506" s="13"/>
      <c r="D506" s="13"/>
      <c r="E506" s="13"/>
      <c r="F506" s="13"/>
      <c r="G506" s="13"/>
      <c r="H506" s="13"/>
      <c r="I506" s="13"/>
      <c r="J506" s="13"/>
      <c r="K506" s="13"/>
      <c r="L506" s="13"/>
      <c r="M506" s="13"/>
      <c r="N506" s="13"/>
      <c r="O506" s="13"/>
      <c r="P506" s="13"/>
      <c r="Q506" s="13"/>
      <c r="R506" s="13"/>
      <c r="S506" s="13"/>
      <c r="T506" s="13"/>
      <c r="U506" s="13"/>
      <c r="V506" s="13"/>
      <c r="W506" s="13"/>
      <c r="X506" s="13"/>
      <c r="Y506" s="13"/>
      <c r="Z506" s="13"/>
      <c r="AA506" s="13"/>
      <c r="AB506" s="13"/>
      <c r="AC506" s="13"/>
      <c r="AD506" s="13"/>
      <c r="AE506" s="13"/>
      <c r="AF506" s="13"/>
      <c r="AG506" s="13"/>
      <c r="AH506" s="13"/>
      <c r="AI506" s="13"/>
      <c r="AJ506" s="13"/>
      <c r="AK506" s="13"/>
    </row>
    <row r="507" spans="1:37" ht="13.5" customHeight="1" x14ac:dyDescent="0.2">
      <c r="A507" s="13"/>
      <c r="B507" s="13"/>
      <c r="C507" s="13"/>
      <c r="D507" s="13"/>
      <c r="E507" s="13"/>
      <c r="F507" s="13"/>
      <c r="G507" s="13"/>
      <c r="H507" s="13"/>
      <c r="I507" s="13"/>
      <c r="J507" s="13"/>
      <c r="K507" s="13"/>
      <c r="L507" s="13"/>
      <c r="M507" s="13"/>
      <c r="N507" s="13"/>
      <c r="O507" s="13"/>
      <c r="P507" s="13"/>
      <c r="Q507" s="13"/>
      <c r="R507" s="13"/>
      <c r="S507" s="13"/>
      <c r="T507" s="13"/>
      <c r="U507" s="13"/>
      <c r="V507" s="13"/>
      <c r="W507" s="13"/>
      <c r="X507" s="13"/>
      <c r="Y507" s="13"/>
      <c r="Z507" s="13"/>
      <c r="AA507" s="13"/>
      <c r="AB507" s="13"/>
      <c r="AC507" s="13"/>
      <c r="AD507" s="13"/>
      <c r="AE507" s="13"/>
      <c r="AF507" s="13"/>
      <c r="AG507" s="13"/>
      <c r="AH507" s="13"/>
      <c r="AI507" s="13"/>
      <c r="AJ507" s="13"/>
      <c r="AK507" s="13"/>
    </row>
    <row r="508" spans="1:37" ht="13.5" customHeight="1" x14ac:dyDescent="0.2">
      <c r="A508" s="13"/>
      <c r="B508" s="13"/>
      <c r="C508" s="13"/>
      <c r="D508" s="13"/>
      <c r="E508" s="13"/>
      <c r="F508" s="13"/>
      <c r="G508" s="13"/>
      <c r="H508" s="13"/>
      <c r="I508" s="13"/>
      <c r="J508" s="13"/>
      <c r="K508" s="13"/>
      <c r="L508" s="13"/>
      <c r="M508" s="13"/>
      <c r="N508" s="13"/>
      <c r="O508" s="13"/>
      <c r="P508" s="13"/>
      <c r="Q508" s="13"/>
      <c r="R508" s="13"/>
      <c r="S508" s="13"/>
      <c r="T508" s="13"/>
      <c r="U508" s="13"/>
      <c r="V508" s="13"/>
      <c r="W508" s="13"/>
      <c r="X508" s="13"/>
      <c r="Y508" s="13"/>
      <c r="Z508" s="13"/>
      <c r="AA508" s="13"/>
      <c r="AB508" s="13"/>
      <c r="AC508" s="13"/>
      <c r="AD508" s="13"/>
      <c r="AE508" s="13"/>
      <c r="AF508" s="13"/>
      <c r="AG508" s="13"/>
      <c r="AH508" s="13"/>
      <c r="AI508" s="13"/>
      <c r="AJ508" s="13"/>
      <c r="AK508" s="13"/>
    </row>
    <row r="509" spans="1:37" ht="13.5" customHeight="1" x14ac:dyDescent="0.2">
      <c r="A509" s="13"/>
      <c r="B509" s="13"/>
      <c r="C509" s="13"/>
      <c r="D509" s="13"/>
      <c r="E509" s="13"/>
      <c r="F509" s="13"/>
      <c r="G509" s="13"/>
      <c r="H509" s="13"/>
      <c r="I509" s="13"/>
      <c r="J509" s="13"/>
      <c r="K509" s="13"/>
      <c r="L509" s="13"/>
      <c r="M509" s="13"/>
      <c r="N509" s="13"/>
      <c r="O509" s="13"/>
      <c r="P509" s="13"/>
      <c r="Q509" s="13"/>
      <c r="R509" s="13"/>
      <c r="S509" s="13"/>
      <c r="T509" s="13"/>
      <c r="U509" s="13"/>
      <c r="V509" s="13"/>
      <c r="W509" s="13"/>
      <c r="X509" s="13"/>
      <c r="Y509" s="13"/>
      <c r="Z509" s="13"/>
      <c r="AA509" s="13"/>
      <c r="AB509" s="13"/>
      <c r="AC509" s="13"/>
      <c r="AD509" s="13"/>
      <c r="AE509" s="13"/>
      <c r="AF509" s="13"/>
      <c r="AG509" s="13"/>
      <c r="AH509" s="13"/>
      <c r="AI509" s="13"/>
      <c r="AJ509" s="13"/>
      <c r="AK509" s="13"/>
    </row>
    <row r="510" spans="1:37" ht="13.5" customHeight="1" x14ac:dyDescent="0.2">
      <c r="A510" s="13"/>
      <c r="B510" s="13"/>
      <c r="C510" s="13"/>
      <c r="D510" s="13"/>
      <c r="E510" s="13"/>
      <c r="F510" s="13"/>
      <c r="G510" s="13"/>
      <c r="H510" s="13"/>
      <c r="I510" s="13"/>
      <c r="J510" s="13"/>
      <c r="K510" s="13"/>
      <c r="L510" s="13"/>
      <c r="M510" s="13"/>
      <c r="N510" s="13"/>
      <c r="O510" s="13"/>
      <c r="P510" s="13"/>
      <c r="Q510" s="13"/>
      <c r="R510" s="13"/>
      <c r="S510" s="13"/>
      <c r="T510" s="13"/>
      <c r="U510" s="13"/>
      <c r="V510" s="13"/>
      <c r="W510" s="13"/>
      <c r="X510" s="13"/>
      <c r="Y510" s="13"/>
      <c r="Z510" s="13"/>
      <c r="AA510" s="13"/>
      <c r="AB510" s="13"/>
      <c r="AC510" s="13"/>
      <c r="AD510" s="13"/>
      <c r="AE510" s="13"/>
      <c r="AF510" s="13"/>
      <c r="AG510" s="13"/>
      <c r="AH510" s="13"/>
      <c r="AI510" s="13"/>
      <c r="AJ510" s="13"/>
      <c r="AK510" s="13"/>
    </row>
    <row r="511" spans="1:37" ht="13.5" customHeight="1" x14ac:dyDescent="0.2">
      <c r="A511" s="13"/>
      <c r="B511" s="13"/>
      <c r="C511" s="13"/>
      <c r="D511" s="13"/>
      <c r="E511" s="13"/>
      <c r="F511" s="13"/>
      <c r="G511" s="13"/>
      <c r="H511" s="13"/>
      <c r="I511" s="13"/>
      <c r="J511" s="13"/>
      <c r="K511" s="13"/>
      <c r="L511" s="13"/>
      <c r="M511" s="13"/>
      <c r="N511" s="13"/>
      <c r="O511" s="13"/>
      <c r="P511" s="13"/>
      <c r="Q511" s="13"/>
      <c r="R511" s="13"/>
      <c r="S511" s="13"/>
      <c r="T511" s="13"/>
      <c r="U511" s="13"/>
      <c r="V511" s="13"/>
      <c r="W511" s="13"/>
      <c r="X511" s="13"/>
      <c r="Y511" s="13"/>
      <c r="Z511" s="13"/>
      <c r="AA511" s="13"/>
      <c r="AB511" s="13"/>
      <c r="AC511" s="13"/>
      <c r="AD511" s="13"/>
      <c r="AE511" s="13"/>
      <c r="AF511" s="13"/>
      <c r="AG511" s="13"/>
      <c r="AH511" s="13"/>
      <c r="AI511" s="13"/>
      <c r="AJ511" s="13"/>
      <c r="AK511" s="13"/>
    </row>
    <row r="512" spans="1:37" ht="13.5" customHeight="1" x14ac:dyDescent="0.2">
      <c r="A512" s="13"/>
      <c r="B512" s="13"/>
      <c r="C512" s="13"/>
      <c r="D512" s="13"/>
      <c r="E512" s="13"/>
      <c r="F512" s="13"/>
      <c r="G512" s="13"/>
      <c r="H512" s="13"/>
      <c r="I512" s="13"/>
      <c r="J512" s="13"/>
      <c r="K512" s="13"/>
      <c r="L512" s="13"/>
      <c r="M512" s="13"/>
      <c r="N512" s="13"/>
      <c r="O512" s="13"/>
      <c r="P512" s="13"/>
      <c r="Q512" s="13"/>
      <c r="R512" s="13"/>
      <c r="S512" s="13"/>
      <c r="T512" s="13"/>
      <c r="U512" s="13"/>
      <c r="V512" s="13"/>
      <c r="W512" s="13"/>
      <c r="X512" s="13"/>
      <c r="Y512" s="13"/>
      <c r="Z512" s="13"/>
      <c r="AA512" s="13"/>
      <c r="AB512" s="13"/>
      <c r="AC512" s="13"/>
      <c r="AD512" s="13"/>
      <c r="AE512" s="13"/>
      <c r="AF512" s="13"/>
      <c r="AG512" s="13"/>
      <c r="AH512" s="13"/>
      <c r="AI512" s="13"/>
      <c r="AJ512" s="13"/>
      <c r="AK512" s="13"/>
    </row>
    <row r="513" spans="1:37" ht="13.5" customHeight="1" x14ac:dyDescent="0.2">
      <c r="A513" s="13"/>
      <c r="B513" s="13"/>
      <c r="C513" s="13"/>
      <c r="D513" s="13"/>
      <c r="E513" s="13"/>
      <c r="F513" s="13"/>
      <c r="G513" s="13"/>
      <c r="H513" s="13"/>
      <c r="I513" s="13"/>
      <c r="J513" s="13"/>
      <c r="K513" s="13"/>
      <c r="L513" s="13"/>
      <c r="M513" s="13"/>
      <c r="N513" s="13"/>
      <c r="O513" s="13"/>
      <c r="P513" s="13"/>
      <c r="Q513" s="13"/>
      <c r="R513" s="13"/>
      <c r="S513" s="13"/>
      <c r="T513" s="13"/>
      <c r="U513" s="13"/>
      <c r="V513" s="13"/>
      <c r="W513" s="13"/>
      <c r="X513" s="13"/>
      <c r="Y513" s="13"/>
      <c r="Z513" s="13"/>
      <c r="AA513" s="13"/>
      <c r="AB513" s="13"/>
      <c r="AC513" s="13"/>
      <c r="AD513" s="13"/>
      <c r="AE513" s="13"/>
      <c r="AF513" s="13"/>
      <c r="AG513" s="13"/>
      <c r="AH513" s="13"/>
      <c r="AI513" s="13"/>
      <c r="AJ513" s="13"/>
      <c r="AK513" s="13"/>
    </row>
    <row r="514" spans="1:37" ht="13.5" customHeight="1" x14ac:dyDescent="0.2">
      <c r="A514" s="13"/>
      <c r="B514" s="13"/>
      <c r="C514" s="13"/>
      <c r="D514" s="13"/>
      <c r="E514" s="13"/>
      <c r="F514" s="13"/>
      <c r="G514" s="13"/>
      <c r="H514" s="13"/>
      <c r="I514" s="13"/>
      <c r="J514" s="13"/>
      <c r="K514" s="13"/>
      <c r="L514" s="13"/>
      <c r="M514" s="13"/>
      <c r="N514" s="13"/>
      <c r="O514" s="13"/>
      <c r="P514" s="13"/>
      <c r="Q514" s="13"/>
      <c r="R514" s="13"/>
      <c r="S514" s="13"/>
      <c r="T514" s="13"/>
      <c r="U514" s="13"/>
      <c r="V514" s="13"/>
      <c r="W514" s="13"/>
      <c r="X514" s="13"/>
      <c r="Y514" s="13"/>
      <c r="Z514" s="13"/>
      <c r="AA514" s="13"/>
      <c r="AB514" s="13"/>
      <c r="AC514" s="13"/>
      <c r="AD514" s="13"/>
      <c r="AE514" s="13"/>
      <c r="AF514" s="13"/>
      <c r="AG514" s="13"/>
      <c r="AH514" s="13"/>
      <c r="AI514" s="13"/>
      <c r="AJ514" s="13"/>
      <c r="AK514" s="13"/>
    </row>
    <row r="515" spans="1:37" ht="13.5" customHeight="1" x14ac:dyDescent="0.2">
      <c r="A515" s="13"/>
      <c r="B515" s="13"/>
      <c r="C515" s="13"/>
      <c r="D515" s="13"/>
      <c r="E515" s="13"/>
      <c r="F515" s="13"/>
      <c r="G515" s="13"/>
      <c r="H515" s="13"/>
      <c r="I515" s="13"/>
      <c r="J515" s="13"/>
      <c r="K515" s="13"/>
      <c r="L515" s="13"/>
      <c r="M515" s="13"/>
      <c r="N515" s="13"/>
      <c r="O515" s="13"/>
      <c r="P515" s="13"/>
      <c r="Q515" s="13"/>
      <c r="R515" s="13"/>
      <c r="S515" s="13"/>
      <c r="T515" s="13"/>
      <c r="U515" s="13"/>
      <c r="V515" s="13"/>
      <c r="W515" s="13"/>
      <c r="X515" s="13"/>
      <c r="Y515" s="13"/>
      <c r="Z515" s="13"/>
      <c r="AA515" s="13"/>
      <c r="AB515" s="13"/>
      <c r="AC515" s="13"/>
      <c r="AD515" s="13"/>
      <c r="AE515" s="13"/>
      <c r="AF515" s="13"/>
      <c r="AG515" s="13"/>
      <c r="AH515" s="13"/>
      <c r="AI515" s="13"/>
      <c r="AJ515" s="13"/>
      <c r="AK515" s="13"/>
    </row>
    <row r="516" spans="1:37" ht="13.5" customHeight="1" x14ac:dyDescent="0.2">
      <c r="A516" s="13"/>
      <c r="B516" s="13"/>
      <c r="C516" s="13"/>
      <c r="D516" s="13"/>
      <c r="E516" s="13"/>
      <c r="F516" s="13"/>
      <c r="G516" s="13"/>
      <c r="H516" s="13"/>
      <c r="I516" s="13"/>
      <c r="J516" s="13"/>
      <c r="K516" s="13"/>
      <c r="L516" s="13"/>
      <c r="M516" s="13"/>
      <c r="N516" s="13"/>
      <c r="O516" s="13"/>
      <c r="P516" s="13"/>
      <c r="Q516" s="13"/>
      <c r="R516" s="13"/>
      <c r="S516" s="13"/>
      <c r="T516" s="13"/>
      <c r="U516" s="13"/>
      <c r="V516" s="13"/>
      <c r="W516" s="13"/>
      <c r="X516" s="13"/>
      <c r="Y516" s="13"/>
      <c r="Z516" s="13"/>
      <c r="AA516" s="13"/>
      <c r="AB516" s="13"/>
      <c r="AC516" s="13"/>
      <c r="AD516" s="13"/>
      <c r="AE516" s="13"/>
      <c r="AF516" s="13"/>
      <c r="AG516" s="13"/>
      <c r="AH516" s="13"/>
      <c r="AI516" s="13"/>
      <c r="AJ516" s="13"/>
      <c r="AK516" s="13"/>
    </row>
    <row r="517" spans="1:37" ht="13.5" customHeight="1" x14ac:dyDescent="0.2">
      <c r="A517" s="13"/>
      <c r="B517" s="13"/>
      <c r="C517" s="13"/>
      <c r="D517" s="13"/>
      <c r="E517" s="13"/>
      <c r="F517" s="13"/>
      <c r="G517" s="13"/>
      <c r="H517" s="13"/>
      <c r="I517" s="13"/>
      <c r="J517" s="13"/>
      <c r="K517" s="13"/>
      <c r="L517" s="13"/>
      <c r="M517" s="13"/>
      <c r="N517" s="13"/>
      <c r="O517" s="13"/>
      <c r="P517" s="13"/>
      <c r="Q517" s="13"/>
      <c r="R517" s="13"/>
      <c r="S517" s="13"/>
      <c r="T517" s="13"/>
      <c r="U517" s="13"/>
      <c r="V517" s="13"/>
      <c r="W517" s="13"/>
      <c r="X517" s="13"/>
      <c r="Y517" s="13"/>
      <c r="Z517" s="13"/>
      <c r="AA517" s="13"/>
      <c r="AB517" s="13"/>
      <c r="AC517" s="13"/>
      <c r="AD517" s="13"/>
      <c r="AE517" s="13"/>
      <c r="AF517" s="13"/>
      <c r="AG517" s="13"/>
      <c r="AH517" s="13"/>
      <c r="AI517" s="13"/>
      <c r="AJ517" s="13"/>
      <c r="AK517" s="13"/>
    </row>
    <row r="518" spans="1:37" ht="13.5" customHeight="1" x14ac:dyDescent="0.2">
      <c r="A518" s="13"/>
      <c r="B518" s="13"/>
      <c r="C518" s="13"/>
      <c r="D518" s="13"/>
      <c r="E518" s="13"/>
      <c r="F518" s="13"/>
      <c r="G518" s="13"/>
      <c r="H518" s="13"/>
      <c r="I518" s="13"/>
      <c r="J518" s="13"/>
      <c r="K518" s="13"/>
      <c r="L518" s="13"/>
      <c r="M518" s="13"/>
      <c r="N518" s="13"/>
      <c r="O518" s="13"/>
      <c r="P518" s="13"/>
      <c r="Q518" s="13"/>
      <c r="R518" s="13"/>
      <c r="S518" s="13"/>
      <c r="T518" s="13"/>
      <c r="U518" s="13"/>
      <c r="V518" s="13"/>
      <c r="W518" s="13"/>
      <c r="X518" s="13"/>
      <c r="Y518" s="13"/>
      <c r="Z518" s="13"/>
      <c r="AA518" s="13"/>
      <c r="AB518" s="13"/>
      <c r="AC518" s="13"/>
      <c r="AD518" s="13"/>
      <c r="AE518" s="13"/>
      <c r="AF518" s="13"/>
      <c r="AG518" s="13"/>
      <c r="AH518" s="13"/>
      <c r="AI518" s="13"/>
      <c r="AJ518" s="13"/>
      <c r="AK518" s="13"/>
    </row>
    <row r="519" spans="1:37" ht="13.5" customHeight="1" x14ac:dyDescent="0.2">
      <c r="A519" s="13"/>
      <c r="B519" s="13"/>
      <c r="C519" s="13"/>
      <c r="D519" s="13"/>
      <c r="E519" s="13"/>
      <c r="F519" s="13"/>
      <c r="G519" s="13"/>
      <c r="H519" s="13"/>
      <c r="I519" s="13"/>
      <c r="J519" s="13"/>
      <c r="K519" s="13"/>
      <c r="L519" s="13"/>
      <c r="M519" s="13"/>
      <c r="N519" s="13"/>
      <c r="O519" s="13"/>
      <c r="P519" s="13"/>
      <c r="Q519" s="13"/>
      <c r="R519" s="13"/>
      <c r="S519" s="13"/>
      <c r="T519" s="13"/>
      <c r="U519" s="13"/>
      <c r="V519" s="13"/>
      <c r="W519" s="13"/>
      <c r="X519" s="13"/>
      <c r="Y519" s="13"/>
      <c r="Z519" s="13"/>
      <c r="AA519" s="13"/>
      <c r="AB519" s="13"/>
      <c r="AC519" s="13"/>
      <c r="AD519" s="13"/>
      <c r="AE519" s="13"/>
      <c r="AF519" s="13"/>
      <c r="AG519" s="13"/>
      <c r="AH519" s="13"/>
      <c r="AI519" s="13"/>
      <c r="AJ519" s="13"/>
      <c r="AK519" s="13"/>
    </row>
    <row r="520" spans="1:37" ht="13.5" customHeight="1" x14ac:dyDescent="0.2">
      <c r="A520" s="13"/>
      <c r="B520" s="13"/>
      <c r="C520" s="13"/>
      <c r="D520" s="13"/>
      <c r="E520" s="13"/>
      <c r="F520" s="13"/>
      <c r="G520" s="13"/>
      <c r="H520" s="13"/>
      <c r="I520" s="13"/>
      <c r="J520" s="13"/>
      <c r="K520" s="13"/>
      <c r="L520" s="13"/>
      <c r="M520" s="13"/>
      <c r="N520" s="13"/>
      <c r="O520" s="13"/>
      <c r="P520" s="13"/>
      <c r="Q520" s="13"/>
      <c r="R520" s="13"/>
      <c r="S520" s="13"/>
      <c r="T520" s="13"/>
      <c r="U520" s="13"/>
      <c r="V520" s="13"/>
      <c r="W520" s="13"/>
      <c r="X520" s="13"/>
      <c r="Y520" s="13"/>
      <c r="Z520" s="13"/>
      <c r="AA520" s="13"/>
      <c r="AB520" s="13"/>
      <c r="AC520" s="13"/>
      <c r="AD520" s="13"/>
      <c r="AE520" s="13"/>
      <c r="AF520" s="13"/>
      <c r="AG520" s="13"/>
      <c r="AH520" s="13"/>
      <c r="AI520" s="13"/>
      <c r="AJ520" s="13"/>
      <c r="AK520" s="13"/>
    </row>
    <row r="521" spans="1:37" ht="13.5" customHeight="1" x14ac:dyDescent="0.2">
      <c r="A521" s="13"/>
      <c r="B521" s="13"/>
      <c r="C521" s="13"/>
      <c r="D521" s="13"/>
      <c r="E521" s="13"/>
      <c r="F521" s="13"/>
      <c r="G521" s="13"/>
      <c r="H521" s="13"/>
      <c r="I521" s="13"/>
      <c r="J521" s="13"/>
      <c r="K521" s="13"/>
      <c r="L521" s="13"/>
      <c r="M521" s="13"/>
      <c r="N521" s="13"/>
      <c r="O521" s="13"/>
      <c r="P521" s="13"/>
      <c r="Q521" s="13"/>
      <c r="R521" s="13"/>
      <c r="S521" s="13"/>
      <c r="T521" s="13"/>
      <c r="U521" s="13"/>
      <c r="V521" s="13"/>
      <c r="W521" s="13"/>
      <c r="X521" s="13"/>
      <c r="Y521" s="13"/>
      <c r="Z521" s="13"/>
      <c r="AA521" s="13"/>
      <c r="AB521" s="13"/>
      <c r="AC521" s="13"/>
      <c r="AD521" s="13"/>
      <c r="AE521" s="13"/>
      <c r="AF521" s="13"/>
      <c r="AG521" s="13"/>
      <c r="AH521" s="13"/>
      <c r="AI521" s="13"/>
      <c r="AJ521" s="13"/>
      <c r="AK521" s="13"/>
    </row>
    <row r="522" spans="1:37" ht="13.5" customHeight="1" x14ac:dyDescent="0.2">
      <c r="A522" s="13"/>
      <c r="B522" s="13"/>
      <c r="C522" s="13"/>
      <c r="D522" s="13"/>
      <c r="E522" s="13"/>
      <c r="F522" s="13"/>
      <c r="G522" s="13"/>
      <c r="H522" s="13"/>
      <c r="I522" s="13"/>
      <c r="J522" s="13"/>
      <c r="K522" s="13"/>
      <c r="L522" s="13"/>
      <c r="M522" s="13"/>
      <c r="N522" s="13"/>
      <c r="O522" s="13"/>
      <c r="P522" s="13"/>
      <c r="Q522" s="13"/>
      <c r="R522" s="13"/>
      <c r="S522" s="13"/>
      <c r="T522" s="13"/>
      <c r="U522" s="13"/>
      <c r="V522" s="13"/>
      <c r="W522" s="13"/>
      <c r="X522" s="13"/>
      <c r="Y522" s="13"/>
      <c r="Z522" s="13"/>
      <c r="AA522" s="13"/>
      <c r="AB522" s="13"/>
      <c r="AC522" s="13"/>
      <c r="AD522" s="13"/>
      <c r="AE522" s="13"/>
      <c r="AF522" s="13"/>
      <c r="AG522" s="13"/>
      <c r="AH522" s="13"/>
      <c r="AI522" s="13"/>
      <c r="AJ522" s="13"/>
      <c r="AK522" s="13"/>
    </row>
    <row r="523" spans="1:37" ht="13.5" customHeight="1" x14ac:dyDescent="0.2">
      <c r="A523" s="13"/>
      <c r="B523" s="13"/>
      <c r="C523" s="13"/>
      <c r="D523" s="13"/>
      <c r="E523" s="13"/>
      <c r="F523" s="13"/>
      <c r="G523" s="13"/>
      <c r="H523" s="13"/>
      <c r="I523" s="13"/>
      <c r="J523" s="13"/>
      <c r="K523" s="13"/>
      <c r="L523" s="13"/>
      <c r="M523" s="13"/>
      <c r="N523" s="13"/>
      <c r="O523" s="13"/>
      <c r="P523" s="13"/>
      <c r="Q523" s="13"/>
      <c r="R523" s="13"/>
      <c r="S523" s="13"/>
      <c r="T523" s="13"/>
      <c r="U523" s="13"/>
      <c r="V523" s="13"/>
      <c r="W523" s="13"/>
      <c r="X523" s="13"/>
      <c r="Y523" s="13"/>
      <c r="Z523" s="13"/>
      <c r="AA523" s="13"/>
      <c r="AB523" s="13"/>
      <c r="AC523" s="13"/>
      <c r="AD523" s="13"/>
      <c r="AE523" s="13"/>
      <c r="AF523" s="13"/>
      <c r="AG523" s="13"/>
      <c r="AH523" s="13"/>
      <c r="AI523" s="13"/>
      <c r="AJ523" s="13"/>
      <c r="AK523" s="13"/>
    </row>
    <row r="524" spans="1:37" ht="13.5" customHeight="1" x14ac:dyDescent="0.2">
      <c r="A524" s="13"/>
      <c r="B524" s="13"/>
      <c r="C524" s="13"/>
      <c r="D524" s="13"/>
      <c r="E524" s="13"/>
      <c r="F524" s="13"/>
      <c r="G524" s="13"/>
      <c r="H524" s="13"/>
      <c r="I524" s="13"/>
      <c r="J524" s="13"/>
      <c r="K524" s="13"/>
      <c r="L524" s="13"/>
      <c r="M524" s="13"/>
      <c r="N524" s="13"/>
      <c r="O524" s="13"/>
      <c r="P524" s="13"/>
      <c r="Q524" s="13"/>
      <c r="R524" s="13"/>
      <c r="S524" s="13"/>
      <c r="T524" s="13"/>
      <c r="U524" s="13"/>
      <c r="V524" s="13"/>
      <c r="W524" s="13"/>
      <c r="X524" s="13"/>
      <c r="Y524" s="13"/>
      <c r="Z524" s="13"/>
      <c r="AA524" s="13"/>
      <c r="AB524" s="13"/>
      <c r="AC524" s="13"/>
      <c r="AD524" s="13"/>
      <c r="AE524" s="13"/>
      <c r="AF524" s="13"/>
      <c r="AG524" s="13"/>
      <c r="AH524" s="13"/>
      <c r="AI524" s="13"/>
      <c r="AJ524" s="13"/>
      <c r="AK524" s="13"/>
    </row>
    <row r="525" spans="1:37" ht="13.5" customHeight="1" x14ac:dyDescent="0.2">
      <c r="A525" s="13"/>
      <c r="B525" s="13"/>
      <c r="C525" s="13"/>
      <c r="D525" s="13"/>
      <c r="E525" s="13"/>
      <c r="F525" s="13"/>
      <c r="G525" s="13"/>
      <c r="H525" s="13"/>
      <c r="I525" s="13"/>
      <c r="J525" s="13"/>
      <c r="K525" s="13"/>
      <c r="L525" s="13"/>
      <c r="M525" s="13"/>
      <c r="N525" s="13"/>
      <c r="O525" s="13"/>
      <c r="P525" s="13"/>
      <c r="Q525" s="13"/>
      <c r="R525" s="13"/>
      <c r="S525" s="13"/>
      <c r="T525" s="13"/>
      <c r="U525" s="13"/>
      <c r="V525" s="13"/>
      <c r="W525" s="13"/>
      <c r="X525" s="13"/>
      <c r="Y525" s="13"/>
      <c r="Z525" s="13"/>
      <c r="AA525" s="13"/>
      <c r="AB525" s="13"/>
      <c r="AC525" s="13"/>
      <c r="AD525" s="13"/>
      <c r="AE525" s="13"/>
      <c r="AF525" s="13"/>
      <c r="AG525" s="13"/>
      <c r="AH525" s="13"/>
      <c r="AI525" s="13"/>
      <c r="AJ525" s="13"/>
      <c r="AK525" s="13"/>
    </row>
    <row r="526" spans="1:37" ht="13.5" customHeight="1" x14ac:dyDescent="0.2">
      <c r="A526" s="13"/>
      <c r="B526" s="13"/>
      <c r="C526" s="13"/>
      <c r="D526" s="13"/>
      <c r="E526" s="13"/>
      <c r="F526" s="13"/>
      <c r="G526" s="13"/>
      <c r="H526" s="13"/>
      <c r="I526" s="13"/>
      <c r="J526" s="13"/>
      <c r="K526" s="13"/>
      <c r="L526" s="13"/>
      <c r="M526" s="13"/>
      <c r="N526" s="13"/>
      <c r="O526" s="13"/>
      <c r="P526" s="13"/>
      <c r="Q526" s="13"/>
      <c r="R526" s="13"/>
      <c r="S526" s="13"/>
      <c r="T526" s="13"/>
      <c r="U526" s="13"/>
      <c r="V526" s="13"/>
      <c r="W526" s="13"/>
      <c r="X526" s="13"/>
      <c r="Y526" s="13"/>
      <c r="Z526" s="13"/>
      <c r="AA526" s="13"/>
      <c r="AB526" s="13"/>
      <c r="AC526" s="13"/>
      <c r="AD526" s="13"/>
      <c r="AE526" s="13"/>
      <c r="AF526" s="13"/>
      <c r="AG526" s="13"/>
      <c r="AH526" s="13"/>
      <c r="AI526" s="13"/>
      <c r="AJ526" s="13"/>
      <c r="AK526" s="13"/>
    </row>
    <row r="527" spans="1:37" ht="13.5" customHeight="1" x14ac:dyDescent="0.2">
      <c r="A527" s="13"/>
      <c r="B527" s="13"/>
      <c r="C527" s="13"/>
      <c r="D527" s="13"/>
      <c r="E527" s="13"/>
      <c r="F527" s="13"/>
      <c r="G527" s="13"/>
      <c r="H527" s="13"/>
      <c r="I527" s="13"/>
      <c r="J527" s="13"/>
      <c r="K527" s="13"/>
      <c r="L527" s="13"/>
      <c r="M527" s="13"/>
      <c r="N527" s="13"/>
      <c r="O527" s="13"/>
      <c r="P527" s="13"/>
      <c r="Q527" s="13"/>
      <c r="R527" s="13"/>
      <c r="S527" s="13"/>
      <c r="T527" s="13"/>
      <c r="U527" s="13"/>
      <c r="V527" s="13"/>
      <c r="W527" s="13"/>
      <c r="X527" s="13"/>
      <c r="Y527" s="13"/>
      <c r="Z527" s="13"/>
      <c r="AA527" s="13"/>
      <c r="AB527" s="13"/>
      <c r="AC527" s="13"/>
      <c r="AD527" s="13"/>
      <c r="AE527" s="13"/>
      <c r="AF527" s="13"/>
      <c r="AG527" s="13"/>
      <c r="AH527" s="13"/>
      <c r="AI527" s="13"/>
      <c r="AJ527" s="13"/>
      <c r="AK527" s="13"/>
    </row>
    <row r="528" spans="1:37" ht="13.5" customHeight="1" x14ac:dyDescent="0.2">
      <c r="A528" s="13"/>
      <c r="B528" s="13"/>
      <c r="C528" s="13"/>
      <c r="D528" s="13"/>
      <c r="E528" s="13"/>
      <c r="F528" s="13"/>
      <c r="G528" s="13"/>
      <c r="H528" s="13"/>
      <c r="I528" s="13"/>
      <c r="J528" s="13"/>
      <c r="K528" s="13"/>
      <c r="L528" s="13"/>
      <c r="M528" s="13"/>
      <c r="N528" s="13"/>
      <c r="O528" s="13"/>
      <c r="P528" s="13"/>
      <c r="Q528" s="13"/>
      <c r="R528" s="13"/>
      <c r="S528" s="13"/>
      <c r="T528" s="13"/>
      <c r="U528" s="13"/>
      <c r="V528" s="13"/>
      <c r="W528" s="13"/>
      <c r="X528" s="13"/>
      <c r="Y528" s="13"/>
      <c r="Z528" s="13"/>
      <c r="AA528" s="13"/>
      <c r="AB528" s="13"/>
      <c r="AC528" s="13"/>
      <c r="AD528" s="13"/>
      <c r="AE528" s="13"/>
      <c r="AF528" s="13"/>
      <c r="AG528" s="13"/>
      <c r="AH528" s="13"/>
      <c r="AI528" s="13"/>
      <c r="AJ528" s="13"/>
      <c r="AK528" s="13"/>
    </row>
    <row r="529" spans="1:37" ht="13.5" customHeight="1" x14ac:dyDescent="0.2">
      <c r="A529" s="13"/>
      <c r="B529" s="13"/>
      <c r="C529" s="13"/>
      <c r="D529" s="13"/>
      <c r="E529" s="13"/>
      <c r="F529" s="13"/>
      <c r="G529" s="13"/>
      <c r="H529" s="13"/>
      <c r="I529" s="13"/>
      <c r="J529" s="13"/>
      <c r="K529" s="13"/>
      <c r="L529" s="13"/>
      <c r="M529" s="13"/>
      <c r="N529" s="13"/>
      <c r="O529" s="13"/>
      <c r="P529" s="13"/>
      <c r="Q529" s="13"/>
      <c r="R529" s="13"/>
      <c r="S529" s="13"/>
      <c r="T529" s="13"/>
      <c r="U529" s="13"/>
      <c r="V529" s="13"/>
      <c r="W529" s="13"/>
      <c r="X529" s="13"/>
      <c r="Y529" s="13"/>
      <c r="Z529" s="13"/>
      <c r="AA529" s="13"/>
      <c r="AB529" s="13"/>
      <c r="AC529" s="13"/>
      <c r="AD529" s="13"/>
      <c r="AE529" s="13"/>
      <c r="AF529" s="13"/>
      <c r="AG529" s="13"/>
      <c r="AH529" s="13"/>
      <c r="AI529" s="13"/>
      <c r="AJ529" s="13"/>
      <c r="AK529" s="13"/>
    </row>
    <row r="530" spans="1:37" ht="13.5" customHeight="1" x14ac:dyDescent="0.2">
      <c r="A530" s="13"/>
      <c r="B530" s="13"/>
      <c r="C530" s="13"/>
      <c r="D530" s="13"/>
      <c r="E530" s="13"/>
      <c r="F530" s="13"/>
      <c r="G530" s="13"/>
      <c r="H530" s="13"/>
      <c r="I530" s="13"/>
      <c r="J530" s="13"/>
      <c r="K530" s="13"/>
      <c r="L530" s="13"/>
      <c r="M530" s="13"/>
      <c r="N530" s="13"/>
      <c r="O530" s="13"/>
      <c r="P530" s="13"/>
      <c r="Q530" s="13"/>
      <c r="R530" s="13"/>
      <c r="S530" s="13"/>
      <c r="T530" s="13"/>
      <c r="U530" s="13"/>
      <c r="V530" s="13"/>
      <c r="W530" s="13"/>
      <c r="X530" s="13"/>
      <c r="Y530" s="13"/>
      <c r="Z530" s="13"/>
      <c r="AA530" s="13"/>
      <c r="AB530" s="13"/>
      <c r="AC530" s="13"/>
      <c r="AD530" s="13"/>
      <c r="AE530" s="13"/>
      <c r="AF530" s="13"/>
      <c r="AG530" s="13"/>
      <c r="AH530" s="13"/>
      <c r="AI530" s="13"/>
      <c r="AJ530" s="13"/>
      <c r="AK530" s="13"/>
    </row>
    <row r="531" spans="1:37" ht="13.5" customHeight="1" x14ac:dyDescent="0.2">
      <c r="A531" s="13"/>
      <c r="B531" s="13"/>
      <c r="C531" s="13"/>
      <c r="D531" s="13"/>
      <c r="E531" s="13"/>
      <c r="F531" s="13"/>
      <c r="G531" s="13"/>
      <c r="H531" s="13"/>
      <c r="I531" s="13"/>
      <c r="J531" s="13"/>
      <c r="K531" s="13"/>
      <c r="L531" s="13"/>
      <c r="M531" s="13"/>
      <c r="N531" s="13"/>
      <c r="O531" s="13"/>
      <c r="P531" s="13"/>
      <c r="Q531" s="13"/>
      <c r="R531" s="13"/>
      <c r="S531" s="13"/>
      <c r="T531" s="13"/>
      <c r="U531" s="13"/>
      <c r="V531" s="13"/>
      <c r="W531" s="13"/>
      <c r="X531" s="13"/>
      <c r="Y531" s="13"/>
      <c r="Z531" s="13"/>
      <c r="AA531" s="13"/>
      <c r="AB531" s="13"/>
      <c r="AC531" s="13"/>
      <c r="AD531" s="13"/>
      <c r="AE531" s="13"/>
      <c r="AF531" s="13"/>
      <c r="AG531" s="13"/>
      <c r="AH531" s="13"/>
      <c r="AI531" s="13"/>
      <c r="AJ531" s="13"/>
      <c r="AK531" s="13"/>
    </row>
    <row r="532" spans="1:37" ht="13.5" customHeight="1" x14ac:dyDescent="0.2">
      <c r="A532" s="13"/>
      <c r="B532" s="13"/>
      <c r="C532" s="13"/>
      <c r="D532" s="13"/>
      <c r="E532" s="13"/>
      <c r="F532" s="13"/>
      <c r="G532" s="13"/>
      <c r="H532" s="13"/>
      <c r="I532" s="13"/>
      <c r="J532" s="13"/>
      <c r="K532" s="13"/>
      <c r="L532" s="13"/>
      <c r="M532" s="13"/>
      <c r="N532" s="13"/>
      <c r="O532" s="13"/>
      <c r="P532" s="13"/>
      <c r="Q532" s="13"/>
      <c r="R532" s="13"/>
      <c r="S532" s="13"/>
      <c r="T532" s="13"/>
      <c r="U532" s="13"/>
      <c r="V532" s="13"/>
      <c r="W532" s="13"/>
      <c r="X532" s="13"/>
      <c r="Y532" s="13"/>
      <c r="Z532" s="13"/>
      <c r="AA532" s="13"/>
      <c r="AB532" s="13"/>
      <c r="AC532" s="13"/>
      <c r="AD532" s="13"/>
      <c r="AE532" s="13"/>
      <c r="AF532" s="13"/>
      <c r="AG532" s="13"/>
      <c r="AH532" s="13"/>
      <c r="AI532" s="13"/>
      <c r="AJ532" s="13"/>
      <c r="AK532" s="13"/>
    </row>
    <row r="533" spans="1:37" ht="13.5" customHeight="1" x14ac:dyDescent="0.2">
      <c r="A533" s="13"/>
      <c r="B533" s="13"/>
      <c r="C533" s="13"/>
      <c r="D533" s="13"/>
      <c r="E533" s="13"/>
      <c r="F533" s="13"/>
      <c r="G533" s="13"/>
      <c r="H533" s="13"/>
      <c r="I533" s="13"/>
      <c r="J533" s="13"/>
      <c r="K533" s="13"/>
      <c r="L533" s="13"/>
      <c r="M533" s="13"/>
      <c r="N533" s="13"/>
      <c r="O533" s="13"/>
      <c r="P533" s="13"/>
      <c r="Q533" s="13"/>
      <c r="R533" s="13"/>
      <c r="S533" s="13"/>
      <c r="T533" s="13"/>
      <c r="U533" s="13"/>
      <c r="V533" s="13"/>
      <c r="W533" s="13"/>
      <c r="X533" s="13"/>
      <c r="Y533" s="13"/>
      <c r="Z533" s="13"/>
      <c r="AA533" s="13"/>
      <c r="AB533" s="13"/>
      <c r="AC533" s="13"/>
      <c r="AD533" s="13"/>
      <c r="AE533" s="13"/>
      <c r="AF533" s="13"/>
      <c r="AG533" s="13"/>
      <c r="AH533" s="13"/>
      <c r="AI533" s="13"/>
      <c r="AJ533" s="13"/>
      <c r="AK533" s="13"/>
    </row>
    <row r="534" spans="1:37" ht="13.5" customHeight="1" x14ac:dyDescent="0.2">
      <c r="A534" s="13"/>
      <c r="B534" s="13"/>
      <c r="C534" s="13"/>
      <c r="D534" s="13"/>
      <c r="E534" s="13"/>
      <c r="F534" s="13"/>
      <c r="G534" s="13"/>
      <c r="H534" s="13"/>
      <c r="I534" s="13"/>
      <c r="J534" s="13"/>
      <c r="K534" s="13"/>
      <c r="L534" s="13"/>
      <c r="M534" s="13"/>
      <c r="N534" s="13"/>
      <c r="O534" s="13"/>
      <c r="P534" s="13"/>
      <c r="Q534" s="13"/>
      <c r="R534" s="13"/>
      <c r="S534" s="13"/>
      <c r="T534" s="13"/>
      <c r="U534" s="13"/>
      <c r="V534" s="13"/>
      <c r="W534" s="13"/>
      <c r="X534" s="13"/>
      <c r="Y534" s="13"/>
      <c r="Z534" s="13"/>
      <c r="AA534" s="13"/>
      <c r="AB534" s="13"/>
      <c r="AC534" s="13"/>
      <c r="AD534" s="13"/>
      <c r="AE534" s="13"/>
      <c r="AF534" s="13"/>
      <c r="AG534" s="13"/>
      <c r="AH534" s="13"/>
      <c r="AI534" s="13"/>
      <c r="AJ534" s="13"/>
      <c r="AK534" s="13"/>
    </row>
    <row r="535" spans="1:37" ht="13.5" customHeight="1" x14ac:dyDescent="0.2">
      <c r="A535" s="13"/>
      <c r="B535" s="13"/>
      <c r="C535" s="13"/>
      <c r="D535" s="13"/>
      <c r="E535" s="13"/>
      <c r="F535" s="13"/>
      <c r="G535" s="13"/>
      <c r="H535" s="13"/>
      <c r="I535" s="13"/>
      <c r="J535" s="13"/>
      <c r="K535" s="13"/>
      <c r="L535" s="13"/>
      <c r="M535" s="13"/>
      <c r="N535" s="13"/>
      <c r="O535" s="13"/>
      <c r="P535" s="13"/>
      <c r="Q535" s="13"/>
      <c r="R535" s="13"/>
      <c r="S535" s="13"/>
      <c r="T535" s="13"/>
      <c r="U535" s="13"/>
      <c r="V535" s="13"/>
      <c r="W535" s="13"/>
      <c r="X535" s="13"/>
      <c r="Y535" s="13"/>
      <c r="Z535" s="13"/>
      <c r="AA535" s="13"/>
      <c r="AB535" s="13"/>
      <c r="AC535" s="13"/>
      <c r="AD535" s="13"/>
      <c r="AE535" s="13"/>
      <c r="AF535" s="13"/>
      <c r="AG535" s="13"/>
      <c r="AH535" s="13"/>
      <c r="AI535" s="13"/>
      <c r="AJ535" s="13"/>
      <c r="AK535" s="13"/>
    </row>
    <row r="536" spans="1:37" ht="13.5" customHeight="1" x14ac:dyDescent="0.2">
      <c r="A536" s="13"/>
      <c r="B536" s="13"/>
      <c r="C536" s="13"/>
      <c r="D536" s="13"/>
      <c r="E536" s="13"/>
      <c r="F536" s="13"/>
      <c r="G536" s="13"/>
      <c r="H536" s="13"/>
      <c r="I536" s="13"/>
      <c r="J536" s="13"/>
      <c r="K536" s="13"/>
      <c r="L536" s="13"/>
      <c r="M536" s="13"/>
      <c r="N536" s="13"/>
      <c r="O536" s="13"/>
      <c r="P536" s="13"/>
      <c r="Q536" s="13"/>
      <c r="R536" s="13"/>
      <c r="S536" s="13"/>
      <c r="T536" s="13"/>
      <c r="U536" s="13"/>
      <c r="V536" s="13"/>
      <c r="W536" s="13"/>
      <c r="X536" s="13"/>
      <c r="Y536" s="13"/>
      <c r="Z536" s="13"/>
      <c r="AA536" s="13"/>
      <c r="AB536" s="13"/>
      <c r="AC536" s="13"/>
      <c r="AD536" s="13"/>
      <c r="AE536" s="13"/>
      <c r="AF536" s="13"/>
      <c r="AG536" s="13"/>
      <c r="AH536" s="13"/>
      <c r="AI536" s="13"/>
      <c r="AJ536" s="13"/>
      <c r="AK536" s="13"/>
    </row>
    <row r="537" spans="1:37" ht="13.5" customHeight="1" x14ac:dyDescent="0.2">
      <c r="A537" s="13"/>
      <c r="B537" s="13"/>
      <c r="C537" s="13"/>
      <c r="D537" s="13"/>
      <c r="E537" s="13"/>
      <c r="F537" s="13"/>
      <c r="G537" s="13"/>
      <c r="H537" s="13"/>
      <c r="I537" s="13"/>
      <c r="J537" s="13"/>
      <c r="K537" s="13"/>
      <c r="L537" s="13"/>
      <c r="M537" s="13"/>
      <c r="N537" s="13"/>
      <c r="O537" s="13"/>
      <c r="P537" s="13"/>
      <c r="Q537" s="13"/>
      <c r="R537" s="13"/>
      <c r="S537" s="13"/>
      <c r="T537" s="13"/>
      <c r="U537" s="13"/>
      <c r="V537" s="13"/>
      <c r="W537" s="13"/>
      <c r="X537" s="13"/>
      <c r="Y537" s="13"/>
      <c r="Z537" s="13"/>
      <c r="AA537" s="13"/>
      <c r="AB537" s="13"/>
      <c r="AC537" s="13"/>
      <c r="AD537" s="13"/>
      <c r="AE537" s="13"/>
      <c r="AF537" s="13"/>
      <c r="AG537" s="13"/>
      <c r="AH537" s="13"/>
      <c r="AI537" s="13"/>
      <c r="AJ537" s="13"/>
      <c r="AK537" s="13"/>
    </row>
    <row r="538" spans="1:37" ht="13.5" customHeight="1" x14ac:dyDescent="0.2">
      <c r="A538" s="13"/>
      <c r="B538" s="13"/>
      <c r="C538" s="13"/>
      <c r="D538" s="13"/>
      <c r="E538" s="13"/>
      <c r="F538" s="13"/>
      <c r="G538" s="13"/>
      <c r="H538" s="13"/>
      <c r="I538" s="13"/>
      <c r="J538" s="13"/>
      <c r="K538" s="13"/>
      <c r="L538" s="13"/>
      <c r="M538" s="13"/>
      <c r="N538" s="13"/>
      <c r="O538" s="13"/>
      <c r="P538" s="13"/>
      <c r="Q538" s="13"/>
      <c r="R538" s="13"/>
      <c r="S538" s="13"/>
      <c r="T538" s="13"/>
      <c r="U538" s="13"/>
      <c r="V538" s="13"/>
      <c r="W538" s="13"/>
      <c r="X538" s="13"/>
      <c r="Y538" s="13"/>
      <c r="Z538" s="13"/>
      <c r="AA538" s="13"/>
      <c r="AB538" s="13"/>
      <c r="AC538" s="13"/>
      <c r="AD538" s="13"/>
      <c r="AE538" s="13"/>
      <c r="AF538" s="13"/>
      <c r="AG538" s="13"/>
      <c r="AH538" s="13"/>
      <c r="AI538" s="13"/>
      <c r="AJ538" s="13"/>
      <c r="AK538" s="13"/>
    </row>
    <row r="539" spans="1:37" ht="13.5" customHeight="1" x14ac:dyDescent="0.2">
      <c r="A539" s="13"/>
      <c r="B539" s="13"/>
      <c r="C539" s="13"/>
      <c r="D539" s="13"/>
      <c r="E539" s="13"/>
      <c r="F539" s="13"/>
      <c r="G539" s="13"/>
      <c r="H539" s="13"/>
      <c r="I539" s="13"/>
      <c r="J539" s="13"/>
      <c r="K539" s="13"/>
      <c r="L539" s="13"/>
      <c r="M539" s="13"/>
      <c r="N539" s="13"/>
      <c r="O539" s="13"/>
      <c r="P539" s="13"/>
      <c r="Q539" s="13"/>
      <c r="R539" s="13"/>
      <c r="S539" s="13"/>
      <c r="T539" s="13"/>
      <c r="U539" s="13"/>
      <c r="V539" s="13"/>
      <c r="W539" s="13"/>
      <c r="X539" s="13"/>
      <c r="Y539" s="13"/>
      <c r="Z539" s="13"/>
      <c r="AA539" s="13"/>
      <c r="AB539" s="13"/>
      <c r="AC539" s="13"/>
      <c r="AD539" s="13"/>
      <c r="AE539" s="13"/>
      <c r="AF539" s="13"/>
      <c r="AG539" s="13"/>
      <c r="AH539" s="13"/>
      <c r="AI539" s="13"/>
      <c r="AJ539" s="13"/>
      <c r="AK539" s="13"/>
    </row>
    <row r="540" spans="1:37" ht="13.5" customHeight="1" x14ac:dyDescent="0.2">
      <c r="A540" s="13"/>
      <c r="B540" s="13"/>
      <c r="C540" s="13"/>
      <c r="D540" s="13"/>
      <c r="E540" s="13"/>
      <c r="F540" s="13"/>
      <c r="G540" s="13"/>
      <c r="H540" s="13"/>
      <c r="I540" s="13"/>
      <c r="J540" s="13"/>
      <c r="K540" s="13"/>
      <c r="L540" s="13"/>
      <c r="M540" s="13"/>
      <c r="N540" s="13"/>
      <c r="O540" s="13"/>
      <c r="P540" s="13"/>
      <c r="Q540" s="13"/>
      <c r="R540" s="13"/>
      <c r="S540" s="13"/>
      <c r="T540" s="13"/>
      <c r="U540" s="13"/>
      <c r="V540" s="13"/>
      <c r="W540" s="13"/>
      <c r="X540" s="13"/>
      <c r="Y540" s="13"/>
      <c r="Z540" s="13"/>
      <c r="AA540" s="13"/>
      <c r="AB540" s="13"/>
      <c r="AC540" s="13"/>
      <c r="AD540" s="13"/>
      <c r="AE540" s="13"/>
      <c r="AF540" s="13"/>
      <c r="AG540" s="13"/>
      <c r="AH540" s="13"/>
      <c r="AI540" s="13"/>
      <c r="AJ540" s="13"/>
      <c r="AK540" s="13"/>
    </row>
    <row r="541" spans="1:37" ht="13.5" customHeight="1" x14ac:dyDescent="0.2">
      <c r="A541" s="13"/>
      <c r="B541" s="13"/>
      <c r="C541" s="13"/>
      <c r="D541" s="13"/>
      <c r="E541" s="13"/>
      <c r="F541" s="13"/>
      <c r="G541" s="13"/>
      <c r="H541" s="13"/>
      <c r="I541" s="13"/>
      <c r="J541" s="13"/>
      <c r="K541" s="13"/>
      <c r="L541" s="13"/>
      <c r="M541" s="13"/>
      <c r="N541" s="13"/>
      <c r="O541" s="13"/>
      <c r="P541" s="13"/>
      <c r="Q541" s="13"/>
      <c r="R541" s="13"/>
      <c r="S541" s="13"/>
      <c r="T541" s="13"/>
      <c r="U541" s="13"/>
      <c r="V541" s="13"/>
      <c r="W541" s="13"/>
      <c r="X541" s="13"/>
      <c r="Y541" s="13"/>
      <c r="Z541" s="13"/>
      <c r="AA541" s="13"/>
      <c r="AB541" s="13"/>
      <c r="AC541" s="13"/>
      <c r="AD541" s="13"/>
      <c r="AE541" s="13"/>
      <c r="AF541" s="13"/>
      <c r="AG541" s="13"/>
      <c r="AH541" s="13"/>
      <c r="AI541" s="13"/>
      <c r="AJ541" s="13"/>
      <c r="AK541" s="13"/>
    </row>
    <row r="542" spans="1:37" ht="13.5" customHeight="1" x14ac:dyDescent="0.2">
      <c r="A542" s="13"/>
      <c r="B542" s="13"/>
      <c r="C542" s="13"/>
      <c r="D542" s="13"/>
      <c r="E542" s="13"/>
      <c r="F542" s="13"/>
      <c r="G542" s="13"/>
      <c r="H542" s="13"/>
      <c r="I542" s="13"/>
      <c r="J542" s="13"/>
      <c r="K542" s="13"/>
      <c r="L542" s="13"/>
      <c r="M542" s="13"/>
      <c r="N542" s="13"/>
      <c r="O542" s="13"/>
      <c r="P542" s="13"/>
      <c r="Q542" s="13"/>
      <c r="R542" s="13"/>
      <c r="S542" s="13"/>
      <c r="T542" s="13"/>
      <c r="U542" s="13"/>
      <c r="V542" s="13"/>
      <c r="W542" s="13"/>
      <c r="X542" s="13"/>
      <c r="Y542" s="13"/>
      <c r="Z542" s="13"/>
      <c r="AA542" s="13"/>
      <c r="AB542" s="13"/>
      <c r="AC542" s="13"/>
      <c r="AD542" s="13"/>
      <c r="AE542" s="13"/>
      <c r="AF542" s="13"/>
      <c r="AG542" s="13"/>
      <c r="AH542" s="13"/>
      <c r="AI542" s="13"/>
      <c r="AJ542" s="13"/>
      <c r="AK542" s="13"/>
    </row>
    <row r="543" spans="1:37" ht="13.5" customHeight="1" x14ac:dyDescent="0.2">
      <c r="A543" s="13"/>
      <c r="B543" s="13"/>
      <c r="C543" s="13"/>
      <c r="D543" s="13"/>
      <c r="E543" s="13"/>
      <c r="F543" s="13"/>
      <c r="G543" s="13"/>
      <c r="H543" s="13"/>
      <c r="I543" s="13"/>
      <c r="J543" s="13"/>
      <c r="K543" s="13"/>
      <c r="L543" s="13"/>
      <c r="M543" s="13"/>
      <c r="N543" s="13"/>
      <c r="O543" s="13"/>
      <c r="P543" s="13"/>
      <c r="Q543" s="13"/>
      <c r="R543" s="13"/>
      <c r="S543" s="13"/>
      <c r="T543" s="13"/>
      <c r="U543" s="13"/>
      <c r="V543" s="13"/>
      <c r="W543" s="13"/>
      <c r="X543" s="13"/>
      <c r="Y543" s="13"/>
      <c r="Z543" s="13"/>
      <c r="AA543" s="13"/>
      <c r="AB543" s="13"/>
      <c r="AC543" s="13"/>
      <c r="AD543" s="13"/>
      <c r="AE543" s="13"/>
      <c r="AF543" s="13"/>
      <c r="AG543" s="13"/>
      <c r="AH543" s="13"/>
      <c r="AI543" s="13"/>
      <c r="AJ543" s="13"/>
      <c r="AK543" s="13"/>
    </row>
    <row r="544" spans="1:37" ht="13.5" customHeight="1" x14ac:dyDescent="0.2">
      <c r="A544" s="13"/>
      <c r="B544" s="13"/>
      <c r="C544" s="13"/>
      <c r="D544" s="13"/>
      <c r="E544" s="13"/>
      <c r="F544" s="13"/>
      <c r="G544" s="13"/>
      <c r="H544" s="13"/>
      <c r="I544" s="13"/>
      <c r="J544" s="13"/>
      <c r="K544" s="13"/>
      <c r="L544" s="13"/>
      <c r="M544" s="13"/>
      <c r="N544" s="13"/>
      <c r="O544" s="13"/>
      <c r="P544" s="13"/>
      <c r="Q544" s="13"/>
      <c r="R544" s="13"/>
      <c r="S544" s="13"/>
      <c r="T544" s="13"/>
      <c r="U544" s="13"/>
      <c r="V544" s="13"/>
      <c r="W544" s="13"/>
      <c r="X544" s="13"/>
      <c r="Y544" s="13"/>
      <c r="Z544" s="13"/>
      <c r="AA544" s="13"/>
      <c r="AB544" s="13"/>
      <c r="AC544" s="13"/>
      <c r="AD544" s="13"/>
      <c r="AE544" s="13"/>
      <c r="AF544" s="13"/>
      <c r="AG544" s="13"/>
      <c r="AH544" s="13"/>
      <c r="AI544" s="13"/>
      <c r="AJ544" s="13"/>
      <c r="AK544" s="13"/>
    </row>
    <row r="545" spans="1:37" ht="13.5" customHeight="1" x14ac:dyDescent="0.2">
      <c r="A545" s="13"/>
      <c r="B545" s="13"/>
      <c r="C545" s="13"/>
      <c r="D545" s="13"/>
      <c r="E545" s="13"/>
      <c r="F545" s="13"/>
      <c r="G545" s="13"/>
      <c r="H545" s="13"/>
      <c r="I545" s="13"/>
      <c r="J545" s="13"/>
      <c r="K545" s="13"/>
      <c r="L545" s="13"/>
      <c r="M545" s="13"/>
      <c r="N545" s="13"/>
      <c r="O545" s="13"/>
      <c r="P545" s="13"/>
      <c r="Q545" s="13"/>
      <c r="R545" s="13"/>
      <c r="S545" s="13"/>
      <c r="T545" s="13"/>
      <c r="U545" s="13"/>
      <c r="V545" s="13"/>
      <c r="W545" s="13"/>
      <c r="X545" s="13"/>
      <c r="Y545" s="13"/>
      <c r="Z545" s="13"/>
      <c r="AA545" s="13"/>
      <c r="AB545" s="13"/>
      <c r="AC545" s="13"/>
      <c r="AD545" s="13"/>
      <c r="AE545" s="13"/>
      <c r="AF545" s="13"/>
      <c r="AG545" s="13"/>
      <c r="AH545" s="13"/>
      <c r="AI545" s="13"/>
      <c r="AJ545" s="13"/>
      <c r="AK545" s="13"/>
    </row>
    <row r="546" spans="1:37" ht="13.5" customHeight="1" x14ac:dyDescent="0.2">
      <c r="A546" s="13"/>
      <c r="B546" s="13"/>
      <c r="C546" s="13"/>
      <c r="D546" s="13"/>
      <c r="E546" s="13"/>
      <c r="F546" s="13"/>
      <c r="G546" s="13"/>
      <c r="H546" s="13"/>
      <c r="I546" s="13"/>
      <c r="J546" s="13"/>
      <c r="K546" s="13"/>
      <c r="L546" s="13"/>
      <c r="M546" s="13"/>
      <c r="N546" s="13"/>
      <c r="O546" s="13"/>
      <c r="P546" s="13"/>
      <c r="Q546" s="13"/>
      <c r="R546" s="13"/>
      <c r="S546" s="13"/>
      <c r="T546" s="13"/>
      <c r="U546" s="13"/>
      <c r="V546" s="13"/>
      <c r="W546" s="13"/>
      <c r="X546" s="13"/>
      <c r="Y546" s="13"/>
      <c r="Z546" s="13"/>
      <c r="AA546" s="13"/>
      <c r="AB546" s="13"/>
      <c r="AC546" s="13"/>
      <c r="AD546" s="13"/>
      <c r="AE546" s="13"/>
      <c r="AF546" s="13"/>
      <c r="AG546" s="13"/>
      <c r="AH546" s="13"/>
      <c r="AI546" s="13"/>
      <c r="AJ546" s="13"/>
      <c r="AK546" s="13"/>
    </row>
    <row r="547" spans="1:37" ht="13.5" customHeight="1" x14ac:dyDescent="0.2">
      <c r="A547" s="13"/>
      <c r="B547" s="13"/>
      <c r="C547" s="13"/>
      <c r="D547" s="13"/>
      <c r="E547" s="13"/>
      <c r="F547" s="13"/>
      <c r="G547" s="13"/>
      <c r="H547" s="13"/>
      <c r="I547" s="13"/>
      <c r="J547" s="13"/>
      <c r="K547" s="13"/>
      <c r="L547" s="13"/>
      <c r="M547" s="13"/>
      <c r="N547" s="13"/>
      <c r="O547" s="13"/>
      <c r="P547" s="13"/>
      <c r="Q547" s="13"/>
      <c r="R547" s="13"/>
      <c r="S547" s="13"/>
      <c r="T547" s="13"/>
      <c r="U547" s="13"/>
      <c r="V547" s="13"/>
      <c r="W547" s="13"/>
      <c r="X547" s="13"/>
      <c r="Y547" s="13"/>
      <c r="Z547" s="13"/>
      <c r="AA547" s="13"/>
      <c r="AB547" s="13"/>
      <c r="AC547" s="13"/>
      <c r="AD547" s="13"/>
      <c r="AE547" s="13"/>
      <c r="AF547" s="13"/>
      <c r="AG547" s="13"/>
      <c r="AH547" s="13"/>
      <c r="AI547" s="13"/>
      <c r="AJ547" s="13"/>
      <c r="AK547" s="13"/>
    </row>
    <row r="548" spans="1:37" ht="13.5" customHeight="1" x14ac:dyDescent="0.2">
      <c r="A548" s="13"/>
      <c r="B548" s="13"/>
      <c r="C548" s="13"/>
      <c r="D548" s="13"/>
      <c r="E548" s="13"/>
      <c r="F548" s="13"/>
      <c r="G548" s="13"/>
      <c r="H548" s="13"/>
      <c r="I548" s="13"/>
      <c r="J548" s="13"/>
      <c r="K548" s="13"/>
      <c r="L548" s="13"/>
      <c r="M548" s="13"/>
      <c r="N548" s="13"/>
      <c r="O548" s="13"/>
      <c r="P548" s="13"/>
      <c r="Q548" s="13"/>
      <c r="R548" s="13"/>
      <c r="S548" s="13"/>
      <c r="T548" s="13"/>
      <c r="U548" s="13"/>
      <c r="V548" s="13"/>
      <c r="W548" s="13"/>
      <c r="X548" s="13"/>
      <c r="Y548" s="13"/>
      <c r="Z548" s="13"/>
      <c r="AA548" s="13"/>
      <c r="AB548" s="13"/>
      <c r="AC548" s="13"/>
      <c r="AD548" s="13"/>
      <c r="AE548" s="13"/>
      <c r="AF548" s="13"/>
      <c r="AG548" s="13"/>
      <c r="AH548" s="13"/>
      <c r="AI548" s="13"/>
      <c r="AJ548" s="13"/>
      <c r="AK548" s="13"/>
    </row>
    <row r="549" spans="1:37" ht="13.5" customHeight="1" x14ac:dyDescent="0.2">
      <c r="A549" s="13"/>
      <c r="B549" s="13"/>
      <c r="C549" s="13"/>
      <c r="D549" s="13"/>
      <c r="E549" s="13"/>
      <c r="F549" s="13"/>
      <c r="G549" s="13"/>
      <c r="H549" s="13"/>
      <c r="I549" s="13"/>
      <c r="J549" s="13"/>
      <c r="K549" s="13"/>
      <c r="L549" s="13"/>
      <c r="M549" s="13"/>
      <c r="N549" s="13"/>
      <c r="O549" s="13"/>
      <c r="P549" s="13"/>
      <c r="Q549" s="13"/>
      <c r="R549" s="13"/>
      <c r="S549" s="13"/>
      <c r="T549" s="13"/>
      <c r="U549" s="13"/>
      <c r="V549" s="13"/>
      <c r="W549" s="13"/>
      <c r="X549" s="13"/>
      <c r="Y549" s="13"/>
      <c r="Z549" s="13"/>
      <c r="AA549" s="13"/>
      <c r="AB549" s="13"/>
      <c r="AC549" s="13"/>
      <c r="AD549" s="13"/>
      <c r="AE549" s="13"/>
      <c r="AF549" s="13"/>
      <c r="AG549" s="13"/>
      <c r="AH549" s="13"/>
      <c r="AI549" s="13"/>
      <c r="AJ549" s="13"/>
      <c r="AK549" s="13"/>
    </row>
    <row r="550" spans="1:37" ht="13.5" customHeight="1" x14ac:dyDescent="0.2">
      <c r="A550" s="13"/>
      <c r="B550" s="13"/>
      <c r="C550" s="13"/>
      <c r="D550" s="13"/>
      <c r="E550" s="13"/>
      <c r="F550" s="13"/>
      <c r="G550" s="13"/>
      <c r="H550" s="13"/>
      <c r="I550" s="13"/>
      <c r="J550" s="13"/>
      <c r="K550" s="13"/>
      <c r="L550" s="13"/>
      <c r="M550" s="13"/>
      <c r="N550" s="13"/>
      <c r="O550" s="13"/>
      <c r="P550" s="13"/>
      <c r="Q550" s="13"/>
      <c r="R550" s="13"/>
      <c r="S550" s="13"/>
      <c r="T550" s="13"/>
      <c r="U550" s="13"/>
      <c r="V550" s="13"/>
      <c r="W550" s="13"/>
      <c r="X550" s="13"/>
      <c r="Y550" s="13"/>
      <c r="Z550" s="13"/>
      <c r="AA550" s="13"/>
      <c r="AB550" s="13"/>
      <c r="AC550" s="13"/>
      <c r="AD550" s="13"/>
      <c r="AE550" s="13"/>
      <c r="AF550" s="13"/>
      <c r="AG550" s="13"/>
      <c r="AH550" s="13"/>
      <c r="AI550" s="13"/>
      <c r="AJ550" s="13"/>
      <c r="AK550" s="13"/>
    </row>
    <row r="551" spans="1:37" ht="13.5" customHeight="1" x14ac:dyDescent="0.2">
      <c r="A551" s="13"/>
      <c r="B551" s="13"/>
      <c r="C551" s="13"/>
      <c r="D551" s="13"/>
      <c r="E551" s="13"/>
      <c r="F551" s="13"/>
      <c r="G551" s="13"/>
      <c r="H551" s="13"/>
      <c r="I551" s="13"/>
      <c r="J551" s="13"/>
      <c r="K551" s="13"/>
      <c r="L551" s="13"/>
      <c r="M551" s="13"/>
      <c r="N551" s="13"/>
      <c r="O551" s="13"/>
      <c r="P551" s="13"/>
      <c r="Q551" s="13"/>
      <c r="R551" s="13"/>
      <c r="S551" s="13"/>
      <c r="T551" s="13"/>
      <c r="U551" s="13"/>
      <c r="V551" s="13"/>
      <c r="W551" s="13"/>
      <c r="X551" s="13"/>
      <c r="Y551" s="13"/>
      <c r="Z551" s="13"/>
      <c r="AA551" s="13"/>
      <c r="AB551" s="13"/>
      <c r="AC551" s="13"/>
      <c r="AD551" s="13"/>
      <c r="AE551" s="13"/>
      <c r="AF551" s="13"/>
      <c r="AG551" s="13"/>
      <c r="AH551" s="13"/>
      <c r="AI551" s="13"/>
      <c r="AJ551" s="13"/>
      <c r="AK551" s="13"/>
    </row>
    <row r="552" spans="1:37" ht="13.5" customHeight="1" x14ac:dyDescent="0.2">
      <c r="A552" s="13"/>
      <c r="B552" s="13"/>
      <c r="C552" s="13"/>
      <c r="D552" s="13"/>
      <c r="E552" s="13"/>
      <c r="F552" s="13"/>
      <c r="G552" s="13"/>
      <c r="H552" s="13"/>
      <c r="I552" s="13"/>
      <c r="J552" s="13"/>
      <c r="K552" s="13"/>
      <c r="L552" s="13"/>
      <c r="M552" s="13"/>
      <c r="N552" s="13"/>
      <c r="O552" s="13"/>
      <c r="P552" s="13"/>
      <c r="Q552" s="13"/>
      <c r="R552" s="13"/>
      <c r="S552" s="13"/>
      <c r="T552" s="13"/>
      <c r="U552" s="13"/>
      <c r="V552" s="13"/>
      <c r="W552" s="13"/>
      <c r="X552" s="13"/>
      <c r="Y552" s="13"/>
      <c r="Z552" s="13"/>
      <c r="AA552" s="13"/>
      <c r="AB552" s="13"/>
      <c r="AC552" s="13"/>
      <c r="AD552" s="13"/>
      <c r="AE552" s="13"/>
      <c r="AF552" s="13"/>
      <c r="AG552" s="13"/>
      <c r="AH552" s="13"/>
      <c r="AI552" s="13"/>
      <c r="AJ552" s="13"/>
      <c r="AK552" s="13"/>
    </row>
    <row r="553" spans="1:37" ht="13.5" customHeight="1" x14ac:dyDescent="0.2">
      <c r="A553" s="13"/>
      <c r="B553" s="13"/>
      <c r="C553" s="13"/>
      <c r="D553" s="13"/>
      <c r="E553" s="13"/>
      <c r="F553" s="13"/>
      <c r="G553" s="13"/>
      <c r="H553" s="13"/>
      <c r="I553" s="13"/>
      <c r="J553" s="13"/>
      <c r="K553" s="13"/>
      <c r="L553" s="13"/>
      <c r="M553" s="13"/>
      <c r="N553" s="13"/>
      <c r="O553" s="13"/>
      <c r="P553" s="13"/>
      <c r="Q553" s="13"/>
      <c r="R553" s="13"/>
      <c r="S553" s="13"/>
      <c r="T553" s="13"/>
      <c r="U553" s="13"/>
      <c r="V553" s="13"/>
      <c r="W553" s="13"/>
      <c r="X553" s="13"/>
      <c r="Y553" s="13"/>
      <c r="Z553" s="13"/>
      <c r="AA553" s="13"/>
      <c r="AB553" s="13"/>
      <c r="AC553" s="13"/>
      <c r="AD553" s="13"/>
      <c r="AE553" s="13"/>
      <c r="AF553" s="13"/>
      <c r="AG553" s="13"/>
      <c r="AH553" s="13"/>
      <c r="AI553" s="13"/>
      <c r="AJ553" s="13"/>
      <c r="AK553" s="13"/>
    </row>
    <row r="554" spans="1:37" ht="13.5" customHeight="1" x14ac:dyDescent="0.2">
      <c r="A554" s="13"/>
      <c r="B554" s="13"/>
      <c r="C554" s="13"/>
      <c r="D554" s="13"/>
      <c r="E554" s="13"/>
      <c r="F554" s="13"/>
      <c r="G554" s="13"/>
      <c r="H554" s="13"/>
      <c r="I554" s="13"/>
      <c r="J554" s="13"/>
      <c r="K554" s="13"/>
      <c r="L554" s="13"/>
      <c r="M554" s="13"/>
      <c r="N554" s="13"/>
      <c r="O554" s="13"/>
      <c r="P554" s="13"/>
      <c r="Q554" s="13"/>
      <c r="R554" s="13"/>
      <c r="S554" s="13"/>
      <c r="T554" s="13"/>
      <c r="U554" s="13"/>
      <c r="V554" s="13"/>
      <c r="W554" s="13"/>
      <c r="X554" s="13"/>
      <c r="Y554" s="13"/>
      <c r="Z554" s="13"/>
      <c r="AA554" s="13"/>
      <c r="AB554" s="13"/>
      <c r="AC554" s="13"/>
      <c r="AD554" s="13"/>
      <c r="AE554" s="13"/>
      <c r="AF554" s="13"/>
      <c r="AG554" s="13"/>
      <c r="AH554" s="13"/>
      <c r="AI554" s="13"/>
      <c r="AJ554" s="13"/>
      <c r="AK554" s="13"/>
    </row>
    <row r="555" spans="1:37" ht="13.5" customHeight="1" x14ac:dyDescent="0.2">
      <c r="A555" s="13"/>
      <c r="B555" s="13"/>
      <c r="C555" s="13"/>
      <c r="D555" s="13"/>
      <c r="E555" s="13"/>
      <c r="F555" s="13"/>
      <c r="G555" s="13"/>
      <c r="H555" s="13"/>
      <c r="I555" s="13"/>
      <c r="J555" s="13"/>
      <c r="K555" s="13"/>
      <c r="L555" s="13"/>
      <c r="M555" s="13"/>
      <c r="N555" s="13"/>
      <c r="O555" s="13"/>
      <c r="P555" s="13"/>
      <c r="Q555" s="13"/>
      <c r="R555" s="13"/>
      <c r="S555" s="13"/>
      <c r="T555" s="13"/>
      <c r="U555" s="13"/>
      <c r="V555" s="13"/>
      <c r="W555" s="13"/>
      <c r="X555" s="13"/>
      <c r="Y555" s="13"/>
      <c r="Z555" s="13"/>
      <c r="AA555" s="13"/>
      <c r="AB555" s="13"/>
      <c r="AC555" s="13"/>
      <c r="AD555" s="13"/>
      <c r="AE555" s="13"/>
      <c r="AF555" s="13"/>
      <c r="AG555" s="13"/>
      <c r="AH555" s="13"/>
      <c r="AI555" s="13"/>
      <c r="AJ555" s="13"/>
      <c r="AK555" s="13"/>
    </row>
    <row r="556" spans="1:37" ht="13.5" customHeight="1" x14ac:dyDescent="0.2">
      <c r="A556" s="13"/>
      <c r="B556" s="13"/>
      <c r="C556" s="13"/>
      <c r="D556" s="13"/>
      <c r="E556" s="13"/>
      <c r="F556" s="13"/>
      <c r="G556" s="13"/>
      <c r="H556" s="13"/>
      <c r="I556" s="13"/>
      <c r="J556" s="13"/>
      <c r="K556" s="13"/>
      <c r="L556" s="13"/>
      <c r="M556" s="13"/>
      <c r="N556" s="13"/>
      <c r="O556" s="13"/>
      <c r="P556" s="13"/>
      <c r="Q556" s="13"/>
      <c r="R556" s="13"/>
      <c r="S556" s="13"/>
      <c r="T556" s="13"/>
      <c r="U556" s="13"/>
      <c r="V556" s="13"/>
      <c r="W556" s="13"/>
      <c r="X556" s="13"/>
      <c r="Y556" s="13"/>
      <c r="Z556" s="13"/>
      <c r="AA556" s="13"/>
      <c r="AB556" s="13"/>
      <c r="AC556" s="13"/>
      <c r="AD556" s="13"/>
      <c r="AE556" s="13"/>
      <c r="AF556" s="13"/>
      <c r="AG556" s="13"/>
      <c r="AH556" s="13"/>
      <c r="AI556" s="13"/>
      <c r="AJ556" s="13"/>
      <c r="AK556" s="13"/>
    </row>
    <row r="557" spans="1:37" ht="13.5" customHeight="1" x14ac:dyDescent="0.2">
      <c r="A557" s="13"/>
      <c r="B557" s="13"/>
      <c r="C557" s="13"/>
      <c r="D557" s="13"/>
      <c r="E557" s="13"/>
      <c r="F557" s="13"/>
      <c r="G557" s="13"/>
      <c r="H557" s="13"/>
      <c r="I557" s="13"/>
      <c r="J557" s="13"/>
      <c r="K557" s="13"/>
      <c r="L557" s="13"/>
      <c r="M557" s="13"/>
      <c r="N557" s="13"/>
      <c r="O557" s="13"/>
      <c r="P557" s="13"/>
      <c r="Q557" s="13"/>
      <c r="R557" s="13"/>
      <c r="S557" s="13"/>
      <c r="T557" s="13"/>
      <c r="U557" s="13"/>
      <c r="V557" s="13"/>
      <c r="W557" s="13"/>
      <c r="X557" s="13"/>
      <c r="Y557" s="13"/>
      <c r="Z557" s="13"/>
      <c r="AA557" s="13"/>
      <c r="AB557" s="13"/>
      <c r="AC557" s="13"/>
      <c r="AD557" s="13"/>
      <c r="AE557" s="13"/>
      <c r="AF557" s="13"/>
      <c r="AG557" s="13"/>
      <c r="AH557" s="13"/>
      <c r="AI557" s="13"/>
      <c r="AJ557" s="13"/>
      <c r="AK557" s="13"/>
    </row>
    <row r="558" spans="1:37" ht="13.5" customHeight="1" x14ac:dyDescent="0.2">
      <c r="A558" s="13"/>
      <c r="B558" s="13"/>
      <c r="C558" s="13"/>
      <c r="D558" s="13"/>
      <c r="E558" s="13"/>
      <c r="F558" s="13"/>
      <c r="G558" s="13"/>
      <c r="H558" s="13"/>
      <c r="I558" s="13"/>
      <c r="J558" s="13"/>
      <c r="K558" s="13"/>
      <c r="L558" s="13"/>
      <c r="M558" s="13"/>
      <c r="N558" s="13"/>
      <c r="O558" s="13"/>
      <c r="P558" s="13"/>
      <c r="Q558" s="13"/>
      <c r="R558" s="13"/>
      <c r="S558" s="13"/>
      <c r="T558" s="13"/>
      <c r="U558" s="13"/>
      <c r="V558" s="13"/>
      <c r="W558" s="13"/>
      <c r="X558" s="13"/>
      <c r="Y558" s="13"/>
      <c r="Z558" s="13"/>
      <c r="AA558" s="13"/>
      <c r="AB558" s="13"/>
      <c r="AC558" s="13"/>
      <c r="AD558" s="13"/>
      <c r="AE558" s="13"/>
      <c r="AF558" s="13"/>
      <c r="AG558" s="13"/>
      <c r="AH558" s="13"/>
      <c r="AI558" s="13"/>
      <c r="AJ558" s="13"/>
      <c r="AK558" s="13"/>
    </row>
    <row r="559" spans="1:37" ht="13.5" customHeight="1" x14ac:dyDescent="0.2">
      <c r="A559" s="13"/>
      <c r="B559" s="13"/>
      <c r="C559" s="13"/>
      <c r="D559" s="13"/>
      <c r="E559" s="13"/>
      <c r="F559" s="13"/>
      <c r="G559" s="13"/>
      <c r="H559" s="13"/>
      <c r="I559" s="13"/>
      <c r="J559" s="13"/>
      <c r="K559" s="13"/>
      <c r="L559" s="13"/>
      <c r="M559" s="13"/>
      <c r="N559" s="13"/>
      <c r="O559" s="13"/>
      <c r="P559" s="13"/>
      <c r="Q559" s="13"/>
      <c r="R559" s="13"/>
      <c r="S559" s="13"/>
      <c r="T559" s="13"/>
      <c r="U559" s="13"/>
      <c r="V559" s="13"/>
      <c r="W559" s="13"/>
      <c r="X559" s="13"/>
      <c r="Y559" s="13"/>
      <c r="Z559" s="13"/>
      <c r="AA559" s="13"/>
      <c r="AB559" s="13"/>
      <c r="AC559" s="13"/>
      <c r="AD559" s="13"/>
      <c r="AE559" s="13"/>
      <c r="AF559" s="13"/>
      <c r="AG559" s="13"/>
      <c r="AH559" s="13"/>
      <c r="AI559" s="13"/>
      <c r="AJ559" s="13"/>
      <c r="AK559" s="13"/>
    </row>
    <row r="560" spans="1:37" ht="13.5" customHeight="1" x14ac:dyDescent="0.2">
      <c r="A560" s="13"/>
      <c r="B560" s="13"/>
      <c r="C560" s="13"/>
      <c r="D560" s="13"/>
      <c r="E560" s="13"/>
      <c r="F560" s="13"/>
      <c r="G560" s="13"/>
      <c r="H560" s="13"/>
      <c r="I560" s="13"/>
      <c r="J560" s="13"/>
      <c r="K560" s="13"/>
      <c r="L560" s="13"/>
      <c r="M560" s="13"/>
      <c r="N560" s="13"/>
      <c r="O560" s="13"/>
      <c r="P560" s="13"/>
      <c r="Q560" s="13"/>
      <c r="R560" s="13"/>
      <c r="S560" s="13"/>
      <c r="T560" s="13"/>
      <c r="U560" s="13"/>
      <c r="V560" s="13"/>
      <c r="W560" s="13"/>
      <c r="X560" s="13"/>
      <c r="Y560" s="13"/>
      <c r="Z560" s="13"/>
      <c r="AA560" s="13"/>
      <c r="AB560" s="13"/>
      <c r="AC560" s="13"/>
      <c r="AD560" s="13"/>
      <c r="AE560" s="13"/>
      <c r="AF560" s="13"/>
      <c r="AG560" s="13"/>
      <c r="AH560" s="13"/>
      <c r="AI560" s="13"/>
      <c r="AJ560" s="13"/>
      <c r="AK560" s="13"/>
    </row>
    <row r="561" spans="1:37" ht="13.5" customHeight="1" x14ac:dyDescent="0.2">
      <c r="A561" s="13"/>
      <c r="B561" s="13"/>
      <c r="C561" s="13"/>
      <c r="D561" s="13"/>
      <c r="E561" s="13"/>
      <c r="F561" s="13"/>
      <c r="G561" s="13"/>
      <c r="H561" s="13"/>
      <c r="I561" s="13"/>
      <c r="J561" s="13"/>
      <c r="K561" s="13"/>
      <c r="L561" s="13"/>
      <c r="M561" s="13"/>
      <c r="N561" s="13"/>
      <c r="O561" s="13"/>
      <c r="P561" s="13"/>
      <c r="Q561" s="13"/>
      <c r="R561" s="13"/>
      <c r="S561" s="13"/>
      <c r="T561" s="13"/>
      <c r="U561" s="13"/>
      <c r="V561" s="13"/>
      <c r="W561" s="13"/>
      <c r="X561" s="13"/>
      <c r="Y561" s="13"/>
      <c r="Z561" s="13"/>
      <c r="AA561" s="13"/>
      <c r="AB561" s="13"/>
      <c r="AC561" s="13"/>
      <c r="AD561" s="13"/>
      <c r="AE561" s="13"/>
      <c r="AF561" s="13"/>
      <c r="AG561" s="13"/>
      <c r="AH561" s="13"/>
      <c r="AI561" s="13"/>
      <c r="AJ561" s="13"/>
      <c r="AK561" s="13"/>
    </row>
    <row r="562" spans="1:37" ht="13.5" customHeight="1" x14ac:dyDescent="0.2">
      <c r="A562" s="13"/>
      <c r="B562" s="13"/>
      <c r="C562" s="13"/>
      <c r="D562" s="13"/>
      <c r="E562" s="13"/>
      <c r="F562" s="13"/>
      <c r="G562" s="13"/>
      <c r="H562" s="13"/>
      <c r="I562" s="13"/>
      <c r="J562" s="13"/>
      <c r="K562" s="13"/>
      <c r="L562" s="13"/>
      <c r="M562" s="13"/>
      <c r="N562" s="13"/>
      <c r="O562" s="13"/>
      <c r="P562" s="13"/>
      <c r="Q562" s="13"/>
      <c r="R562" s="13"/>
      <c r="S562" s="13"/>
      <c r="T562" s="13"/>
      <c r="U562" s="13"/>
      <c r="V562" s="13"/>
      <c r="W562" s="13"/>
      <c r="X562" s="13"/>
      <c r="Y562" s="13"/>
      <c r="Z562" s="13"/>
      <c r="AA562" s="13"/>
      <c r="AB562" s="13"/>
      <c r="AC562" s="13"/>
      <c r="AD562" s="13"/>
      <c r="AE562" s="13"/>
      <c r="AF562" s="13"/>
      <c r="AG562" s="13"/>
      <c r="AH562" s="13"/>
      <c r="AI562" s="13"/>
      <c r="AJ562" s="13"/>
      <c r="AK562" s="13"/>
    </row>
    <row r="563" spans="1:37" ht="13.5" customHeight="1" x14ac:dyDescent="0.2">
      <c r="A563" s="13"/>
      <c r="B563" s="13"/>
      <c r="C563" s="13"/>
      <c r="D563" s="13"/>
      <c r="E563" s="13"/>
      <c r="F563" s="13"/>
      <c r="G563" s="13"/>
      <c r="H563" s="13"/>
      <c r="I563" s="13"/>
      <c r="J563" s="13"/>
      <c r="K563" s="13"/>
      <c r="L563" s="13"/>
      <c r="M563" s="13"/>
      <c r="N563" s="13"/>
      <c r="O563" s="13"/>
      <c r="P563" s="13"/>
      <c r="Q563" s="13"/>
      <c r="R563" s="13"/>
      <c r="S563" s="13"/>
      <c r="T563" s="13"/>
      <c r="U563" s="13"/>
      <c r="V563" s="13"/>
      <c r="W563" s="13"/>
      <c r="X563" s="13"/>
      <c r="Y563" s="13"/>
      <c r="Z563" s="13"/>
      <c r="AA563" s="13"/>
      <c r="AB563" s="13"/>
      <c r="AC563" s="13"/>
      <c r="AD563" s="13"/>
      <c r="AE563" s="13"/>
      <c r="AF563" s="13"/>
      <c r="AG563" s="13"/>
      <c r="AH563" s="13"/>
      <c r="AI563" s="13"/>
      <c r="AJ563" s="13"/>
      <c r="AK563" s="13"/>
    </row>
    <row r="564" spans="1:37" ht="13.5" customHeight="1" x14ac:dyDescent="0.2">
      <c r="A564" s="13"/>
      <c r="B564" s="13"/>
      <c r="C564" s="13"/>
      <c r="D564" s="13"/>
      <c r="E564" s="13"/>
      <c r="F564" s="13"/>
      <c r="G564" s="13"/>
      <c r="H564" s="13"/>
      <c r="I564" s="13"/>
      <c r="J564" s="13"/>
      <c r="K564" s="13"/>
      <c r="L564" s="13"/>
      <c r="M564" s="13"/>
      <c r="N564" s="13"/>
      <c r="O564" s="13"/>
      <c r="P564" s="13"/>
      <c r="Q564" s="13"/>
      <c r="R564" s="13"/>
      <c r="S564" s="13"/>
      <c r="T564" s="13"/>
      <c r="U564" s="13"/>
      <c r="V564" s="13"/>
      <c r="W564" s="13"/>
      <c r="X564" s="13"/>
      <c r="Y564" s="13"/>
      <c r="Z564" s="13"/>
      <c r="AA564" s="13"/>
      <c r="AB564" s="13"/>
      <c r="AC564" s="13"/>
      <c r="AD564" s="13"/>
      <c r="AE564" s="13"/>
      <c r="AF564" s="13"/>
      <c r="AG564" s="13"/>
      <c r="AH564" s="13"/>
      <c r="AI564" s="13"/>
      <c r="AJ564" s="13"/>
      <c r="AK564" s="13"/>
    </row>
    <row r="565" spans="1:37" ht="13.5" customHeight="1" x14ac:dyDescent="0.2">
      <c r="A565" s="13"/>
      <c r="B565" s="13"/>
      <c r="C565" s="13"/>
      <c r="D565" s="13"/>
      <c r="E565" s="13"/>
      <c r="F565" s="13"/>
      <c r="G565" s="13"/>
      <c r="H565" s="13"/>
      <c r="I565" s="13"/>
      <c r="J565" s="13"/>
      <c r="K565" s="13"/>
      <c r="L565" s="13"/>
      <c r="M565" s="13"/>
      <c r="N565" s="13"/>
      <c r="O565" s="13"/>
      <c r="P565" s="13"/>
      <c r="Q565" s="13"/>
      <c r="R565" s="13"/>
      <c r="S565" s="13"/>
      <c r="T565" s="13"/>
      <c r="U565" s="13"/>
      <c r="V565" s="13"/>
      <c r="W565" s="13"/>
      <c r="X565" s="13"/>
      <c r="Y565" s="13"/>
      <c r="Z565" s="13"/>
      <c r="AA565" s="13"/>
      <c r="AB565" s="13"/>
      <c r="AC565" s="13"/>
      <c r="AD565" s="13"/>
      <c r="AE565" s="13"/>
      <c r="AF565" s="13"/>
      <c r="AG565" s="13"/>
      <c r="AH565" s="13"/>
      <c r="AI565" s="13"/>
      <c r="AJ565" s="13"/>
      <c r="AK565" s="13"/>
    </row>
    <row r="566" spans="1:37" ht="13.5" customHeight="1" x14ac:dyDescent="0.2">
      <c r="A566" s="13"/>
      <c r="B566" s="13"/>
      <c r="C566" s="13"/>
      <c r="D566" s="13"/>
      <c r="E566" s="13"/>
      <c r="F566" s="13"/>
      <c r="G566" s="13"/>
      <c r="H566" s="13"/>
      <c r="I566" s="13"/>
      <c r="J566" s="13"/>
      <c r="K566" s="13"/>
      <c r="L566" s="13"/>
      <c r="M566" s="13"/>
      <c r="N566" s="13"/>
      <c r="O566" s="13"/>
      <c r="P566" s="13"/>
      <c r="Q566" s="13"/>
      <c r="R566" s="13"/>
      <c r="S566" s="13"/>
      <c r="T566" s="13"/>
      <c r="U566" s="13"/>
      <c r="V566" s="13"/>
      <c r="W566" s="13"/>
      <c r="X566" s="13"/>
      <c r="Y566" s="13"/>
      <c r="Z566" s="13"/>
      <c r="AA566" s="13"/>
      <c r="AB566" s="13"/>
      <c r="AC566" s="13"/>
      <c r="AD566" s="13"/>
      <c r="AE566" s="13"/>
      <c r="AF566" s="13"/>
      <c r="AG566" s="13"/>
      <c r="AH566" s="13"/>
      <c r="AI566" s="13"/>
      <c r="AJ566" s="13"/>
      <c r="AK566" s="13"/>
    </row>
    <row r="567" spans="1:37" ht="13.5" customHeight="1" x14ac:dyDescent="0.2">
      <c r="A567" s="13"/>
      <c r="B567" s="13"/>
      <c r="C567" s="13"/>
      <c r="D567" s="13"/>
      <c r="E567" s="13"/>
      <c r="F567" s="13"/>
      <c r="G567" s="13"/>
      <c r="H567" s="13"/>
      <c r="I567" s="13"/>
      <c r="J567" s="13"/>
      <c r="K567" s="13"/>
      <c r="L567" s="13"/>
      <c r="M567" s="13"/>
      <c r="N567" s="13"/>
      <c r="O567" s="13"/>
      <c r="P567" s="13"/>
      <c r="Q567" s="13"/>
      <c r="R567" s="13"/>
      <c r="S567" s="13"/>
      <c r="T567" s="13"/>
      <c r="U567" s="13"/>
      <c r="V567" s="13"/>
      <c r="W567" s="13"/>
      <c r="X567" s="13"/>
      <c r="Y567" s="13"/>
      <c r="Z567" s="13"/>
      <c r="AA567" s="13"/>
      <c r="AB567" s="13"/>
      <c r="AC567" s="13"/>
      <c r="AD567" s="13"/>
      <c r="AE567" s="13"/>
      <c r="AF567" s="13"/>
      <c r="AG567" s="13"/>
      <c r="AH567" s="13"/>
      <c r="AI567" s="13"/>
      <c r="AJ567" s="13"/>
      <c r="AK567" s="13"/>
    </row>
    <row r="568" spans="1:37" ht="13.5" customHeight="1" x14ac:dyDescent="0.2">
      <c r="A568" s="13"/>
      <c r="B568" s="13"/>
      <c r="C568" s="13"/>
      <c r="D568" s="13"/>
      <c r="E568" s="13"/>
      <c r="F568" s="13"/>
      <c r="G568" s="13"/>
      <c r="H568" s="13"/>
      <c r="I568" s="13"/>
      <c r="J568" s="13"/>
      <c r="K568" s="13"/>
      <c r="L568" s="13"/>
      <c r="M568" s="13"/>
      <c r="N568" s="13"/>
      <c r="O568" s="13"/>
      <c r="P568" s="13"/>
      <c r="Q568" s="13"/>
      <c r="R568" s="13"/>
      <c r="S568" s="13"/>
      <c r="T568" s="13"/>
      <c r="U568" s="13"/>
      <c r="V568" s="13"/>
      <c r="W568" s="13"/>
      <c r="X568" s="13"/>
      <c r="Y568" s="13"/>
      <c r="Z568" s="13"/>
      <c r="AA568" s="13"/>
      <c r="AB568" s="13"/>
      <c r="AC568" s="13"/>
      <c r="AD568" s="13"/>
      <c r="AE568" s="13"/>
      <c r="AF568" s="13"/>
      <c r="AG568" s="13"/>
      <c r="AH568" s="13"/>
      <c r="AI568" s="13"/>
      <c r="AJ568" s="13"/>
      <c r="AK568" s="13"/>
    </row>
    <row r="569" spans="1:37" ht="13.5" customHeight="1" x14ac:dyDescent="0.2">
      <c r="A569" s="13"/>
      <c r="B569" s="13"/>
      <c r="C569" s="13"/>
      <c r="D569" s="13"/>
      <c r="E569" s="13"/>
      <c r="F569" s="13"/>
      <c r="G569" s="13"/>
      <c r="H569" s="13"/>
      <c r="I569" s="13"/>
      <c r="J569" s="13"/>
      <c r="K569" s="13"/>
      <c r="L569" s="13"/>
      <c r="M569" s="13"/>
      <c r="N569" s="13"/>
      <c r="O569" s="13"/>
      <c r="P569" s="13"/>
      <c r="Q569" s="13"/>
      <c r="R569" s="13"/>
      <c r="S569" s="13"/>
      <c r="T569" s="13"/>
      <c r="U569" s="13"/>
      <c r="V569" s="13"/>
      <c r="W569" s="13"/>
      <c r="X569" s="13"/>
      <c r="Y569" s="13"/>
      <c r="Z569" s="13"/>
      <c r="AA569" s="13"/>
      <c r="AB569" s="13"/>
      <c r="AC569" s="13"/>
      <c r="AD569" s="13"/>
      <c r="AE569" s="13"/>
      <c r="AF569" s="13"/>
      <c r="AG569" s="13"/>
      <c r="AH569" s="13"/>
      <c r="AI569" s="13"/>
      <c r="AJ569" s="13"/>
      <c r="AK569" s="13"/>
    </row>
    <row r="570" spans="1:37" ht="13.5" customHeight="1" x14ac:dyDescent="0.2">
      <c r="A570" s="13"/>
      <c r="B570" s="13"/>
      <c r="C570" s="13"/>
      <c r="D570" s="13"/>
      <c r="E570" s="13"/>
      <c r="F570" s="13"/>
      <c r="G570" s="13"/>
      <c r="H570" s="13"/>
      <c r="I570" s="13"/>
      <c r="J570" s="13"/>
      <c r="K570" s="13"/>
      <c r="L570" s="13"/>
      <c r="M570" s="13"/>
      <c r="N570" s="13"/>
      <c r="O570" s="13"/>
      <c r="P570" s="13"/>
      <c r="Q570" s="13"/>
      <c r="R570" s="13"/>
      <c r="S570" s="13"/>
      <c r="T570" s="13"/>
      <c r="U570" s="13"/>
      <c r="V570" s="13"/>
      <c r="W570" s="13"/>
      <c r="X570" s="13"/>
      <c r="Y570" s="13"/>
      <c r="Z570" s="13"/>
      <c r="AA570" s="13"/>
      <c r="AB570" s="13"/>
      <c r="AC570" s="13"/>
      <c r="AD570" s="13"/>
      <c r="AE570" s="13"/>
      <c r="AF570" s="13"/>
      <c r="AG570" s="13"/>
      <c r="AH570" s="13"/>
      <c r="AI570" s="13"/>
      <c r="AJ570" s="13"/>
      <c r="AK570" s="13"/>
    </row>
    <row r="571" spans="1:37" ht="13.5" customHeight="1" x14ac:dyDescent="0.2">
      <c r="A571" s="13"/>
      <c r="B571" s="13"/>
      <c r="C571" s="13"/>
      <c r="D571" s="13"/>
      <c r="E571" s="13"/>
      <c r="F571" s="13"/>
      <c r="G571" s="13"/>
      <c r="H571" s="13"/>
      <c r="I571" s="13"/>
      <c r="J571" s="13"/>
      <c r="K571" s="13"/>
      <c r="L571" s="13"/>
      <c r="M571" s="13"/>
      <c r="N571" s="13"/>
      <c r="O571" s="13"/>
      <c r="P571" s="13"/>
      <c r="Q571" s="13"/>
      <c r="R571" s="13"/>
      <c r="S571" s="13"/>
      <c r="T571" s="13"/>
      <c r="U571" s="13"/>
      <c r="V571" s="13"/>
      <c r="W571" s="13"/>
      <c r="X571" s="13"/>
      <c r="Y571" s="13"/>
      <c r="Z571" s="13"/>
      <c r="AA571" s="13"/>
      <c r="AB571" s="13"/>
      <c r="AC571" s="13"/>
      <c r="AD571" s="13"/>
      <c r="AE571" s="13"/>
      <c r="AF571" s="13"/>
      <c r="AG571" s="13"/>
      <c r="AH571" s="13"/>
      <c r="AI571" s="13"/>
      <c r="AJ571" s="13"/>
      <c r="AK571" s="13"/>
    </row>
    <row r="572" spans="1:37" ht="13.5" customHeight="1" x14ac:dyDescent="0.2">
      <c r="A572" s="13"/>
      <c r="B572" s="13"/>
      <c r="C572" s="13"/>
      <c r="D572" s="13"/>
      <c r="E572" s="13"/>
      <c r="F572" s="13"/>
      <c r="G572" s="13"/>
      <c r="H572" s="13"/>
      <c r="I572" s="13"/>
      <c r="J572" s="13"/>
      <c r="K572" s="13"/>
      <c r="L572" s="13"/>
      <c r="M572" s="13"/>
      <c r="N572" s="13"/>
      <c r="O572" s="13"/>
      <c r="P572" s="13"/>
      <c r="Q572" s="13"/>
      <c r="R572" s="13"/>
      <c r="S572" s="13"/>
      <c r="T572" s="13"/>
      <c r="U572" s="13"/>
      <c r="V572" s="13"/>
      <c r="W572" s="13"/>
      <c r="X572" s="13"/>
      <c r="Y572" s="13"/>
      <c r="Z572" s="13"/>
      <c r="AA572" s="13"/>
      <c r="AB572" s="13"/>
      <c r="AC572" s="13"/>
      <c r="AD572" s="13"/>
      <c r="AE572" s="13"/>
      <c r="AF572" s="13"/>
      <c r="AG572" s="13"/>
      <c r="AH572" s="13"/>
      <c r="AI572" s="13"/>
      <c r="AJ572" s="13"/>
      <c r="AK572" s="13"/>
    </row>
    <row r="573" spans="1:37" ht="13.5" customHeight="1" x14ac:dyDescent="0.2">
      <c r="A573" s="13"/>
      <c r="B573" s="13"/>
      <c r="C573" s="13"/>
      <c r="D573" s="13"/>
      <c r="E573" s="13"/>
      <c r="F573" s="13"/>
      <c r="G573" s="13"/>
      <c r="H573" s="13"/>
      <c r="I573" s="13"/>
      <c r="J573" s="13"/>
      <c r="K573" s="13"/>
      <c r="L573" s="13"/>
      <c r="M573" s="13"/>
      <c r="N573" s="13"/>
      <c r="O573" s="13"/>
      <c r="P573" s="13"/>
      <c r="Q573" s="13"/>
      <c r="R573" s="13"/>
      <c r="S573" s="13"/>
      <c r="T573" s="13"/>
      <c r="U573" s="13"/>
      <c r="V573" s="13"/>
      <c r="W573" s="13"/>
      <c r="X573" s="13"/>
      <c r="Y573" s="13"/>
      <c r="Z573" s="13"/>
      <c r="AA573" s="13"/>
      <c r="AB573" s="13"/>
      <c r="AC573" s="13"/>
      <c r="AD573" s="13"/>
      <c r="AE573" s="13"/>
      <c r="AF573" s="13"/>
      <c r="AG573" s="13"/>
      <c r="AH573" s="13"/>
      <c r="AI573" s="13"/>
      <c r="AJ573" s="13"/>
      <c r="AK573" s="13"/>
    </row>
    <row r="574" spans="1:37" ht="13.5" customHeight="1" x14ac:dyDescent="0.2">
      <c r="A574" s="13"/>
      <c r="B574" s="13"/>
      <c r="C574" s="13"/>
      <c r="D574" s="13"/>
      <c r="E574" s="13"/>
      <c r="F574" s="13"/>
      <c r="G574" s="13"/>
      <c r="H574" s="13"/>
      <c r="I574" s="13"/>
      <c r="J574" s="13"/>
      <c r="K574" s="13"/>
      <c r="L574" s="13"/>
      <c r="M574" s="13"/>
      <c r="N574" s="13"/>
      <c r="O574" s="13"/>
      <c r="P574" s="13"/>
      <c r="Q574" s="13"/>
      <c r="R574" s="13"/>
      <c r="S574" s="13"/>
      <c r="T574" s="13"/>
      <c r="U574" s="13"/>
      <c r="V574" s="13"/>
      <c r="W574" s="13"/>
      <c r="X574" s="13"/>
      <c r="Y574" s="13"/>
      <c r="Z574" s="13"/>
      <c r="AA574" s="13"/>
      <c r="AB574" s="13"/>
      <c r="AC574" s="13"/>
      <c r="AD574" s="13"/>
      <c r="AE574" s="13"/>
      <c r="AF574" s="13"/>
      <c r="AG574" s="13"/>
      <c r="AH574" s="13"/>
      <c r="AI574" s="13"/>
      <c r="AJ574" s="13"/>
      <c r="AK574" s="13"/>
    </row>
    <row r="575" spans="1:37" ht="13.5" customHeight="1" x14ac:dyDescent="0.2">
      <c r="A575" s="13"/>
      <c r="B575" s="13"/>
      <c r="C575" s="13"/>
      <c r="D575" s="13"/>
      <c r="E575" s="13"/>
      <c r="F575" s="13"/>
      <c r="G575" s="13"/>
      <c r="H575" s="13"/>
      <c r="I575" s="13"/>
      <c r="J575" s="13"/>
      <c r="K575" s="13"/>
      <c r="L575" s="13"/>
      <c r="M575" s="13"/>
      <c r="N575" s="13"/>
      <c r="O575" s="13"/>
      <c r="P575" s="13"/>
      <c r="Q575" s="13"/>
      <c r="R575" s="13"/>
      <c r="S575" s="13"/>
      <c r="T575" s="13"/>
      <c r="U575" s="13"/>
      <c r="V575" s="13"/>
      <c r="W575" s="13"/>
      <c r="X575" s="13"/>
      <c r="Y575" s="13"/>
      <c r="Z575" s="13"/>
      <c r="AA575" s="13"/>
      <c r="AB575" s="13"/>
      <c r="AC575" s="13"/>
      <c r="AD575" s="13"/>
      <c r="AE575" s="13"/>
      <c r="AF575" s="13"/>
      <c r="AG575" s="13"/>
      <c r="AH575" s="13"/>
      <c r="AI575" s="13"/>
      <c r="AJ575" s="13"/>
      <c r="AK575" s="13"/>
    </row>
    <row r="576" spans="1:37" ht="13.5" customHeight="1" x14ac:dyDescent="0.2">
      <c r="A576" s="13"/>
      <c r="B576" s="13"/>
      <c r="C576" s="13"/>
      <c r="D576" s="13"/>
      <c r="E576" s="13"/>
      <c r="F576" s="13"/>
      <c r="G576" s="13"/>
      <c r="H576" s="13"/>
      <c r="I576" s="13"/>
      <c r="J576" s="13"/>
      <c r="K576" s="13"/>
      <c r="L576" s="13"/>
      <c r="M576" s="13"/>
      <c r="N576" s="13"/>
      <c r="O576" s="13"/>
      <c r="P576" s="13"/>
      <c r="Q576" s="13"/>
      <c r="R576" s="13"/>
      <c r="S576" s="13"/>
      <c r="T576" s="13"/>
      <c r="U576" s="13"/>
      <c r="V576" s="13"/>
      <c r="W576" s="13"/>
      <c r="X576" s="13"/>
      <c r="Y576" s="13"/>
      <c r="Z576" s="13"/>
      <c r="AA576" s="13"/>
      <c r="AB576" s="13"/>
      <c r="AC576" s="13"/>
      <c r="AD576" s="13"/>
      <c r="AE576" s="13"/>
      <c r="AF576" s="13"/>
      <c r="AG576" s="13"/>
      <c r="AH576" s="13"/>
      <c r="AI576" s="13"/>
      <c r="AJ576" s="13"/>
      <c r="AK576" s="13"/>
    </row>
    <row r="577" spans="1:37" ht="13.5" customHeight="1" x14ac:dyDescent="0.2">
      <c r="A577" s="13"/>
      <c r="B577" s="13"/>
      <c r="C577" s="13"/>
      <c r="D577" s="13"/>
      <c r="E577" s="13"/>
      <c r="F577" s="13"/>
      <c r="G577" s="13"/>
      <c r="H577" s="13"/>
      <c r="I577" s="13"/>
      <c r="J577" s="13"/>
      <c r="K577" s="13"/>
      <c r="L577" s="13"/>
      <c r="M577" s="13"/>
      <c r="N577" s="13"/>
      <c r="O577" s="13"/>
      <c r="P577" s="13"/>
      <c r="Q577" s="13"/>
      <c r="R577" s="13"/>
      <c r="S577" s="13"/>
      <c r="T577" s="13"/>
      <c r="U577" s="13"/>
      <c r="V577" s="13"/>
      <c r="W577" s="13"/>
      <c r="X577" s="13"/>
      <c r="Y577" s="13"/>
      <c r="Z577" s="13"/>
      <c r="AA577" s="13"/>
      <c r="AB577" s="13"/>
      <c r="AC577" s="13"/>
      <c r="AD577" s="13"/>
      <c r="AE577" s="13"/>
      <c r="AF577" s="13"/>
      <c r="AG577" s="13"/>
      <c r="AH577" s="13"/>
      <c r="AI577" s="13"/>
      <c r="AJ577" s="13"/>
      <c r="AK577" s="13"/>
    </row>
    <row r="578" spans="1:37" ht="13.5" customHeight="1" x14ac:dyDescent="0.2">
      <c r="A578" s="13"/>
      <c r="B578" s="13"/>
      <c r="C578" s="13"/>
      <c r="D578" s="13"/>
      <c r="E578" s="13"/>
      <c r="F578" s="13"/>
      <c r="G578" s="13"/>
      <c r="H578" s="13"/>
      <c r="I578" s="13"/>
      <c r="J578" s="13"/>
      <c r="K578" s="13"/>
      <c r="L578" s="13"/>
      <c r="M578" s="13"/>
      <c r="N578" s="13"/>
      <c r="O578" s="13"/>
      <c r="P578" s="13"/>
      <c r="Q578" s="13"/>
      <c r="R578" s="13"/>
      <c r="S578" s="13"/>
      <c r="T578" s="13"/>
      <c r="U578" s="13"/>
      <c r="V578" s="13"/>
      <c r="W578" s="13"/>
      <c r="X578" s="13"/>
      <c r="Y578" s="13"/>
      <c r="Z578" s="13"/>
      <c r="AA578" s="13"/>
      <c r="AB578" s="13"/>
      <c r="AC578" s="13"/>
      <c r="AD578" s="13"/>
      <c r="AE578" s="13"/>
      <c r="AF578" s="13"/>
      <c r="AG578" s="13"/>
      <c r="AH578" s="13"/>
      <c r="AI578" s="13"/>
      <c r="AJ578" s="13"/>
      <c r="AK578" s="13"/>
    </row>
    <row r="579" spans="1:37" ht="13.5" customHeight="1" x14ac:dyDescent="0.2">
      <c r="A579" s="13"/>
      <c r="B579" s="13"/>
      <c r="C579" s="13"/>
      <c r="D579" s="13"/>
      <c r="E579" s="13"/>
      <c r="F579" s="13"/>
      <c r="G579" s="13"/>
      <c r="H579" s="13"/>
      <c r="I579" s="13"/>
      <c r="J579" s="13"/>
      <c r="K579" s="13"/>
      <c r="L579" s="13"/>
      <c r="M579" s="13"/>
      <c r="N579" s="13"/>
      <c r="O579" s="13"/>
      <c r="P579" s="13"/>
      <c r="Q579" s="13"/>
      <c r="R579" s="13"/>
      <c r="S579" s="13"/>
      <c r="T579" s="13"/>
      <c r="U579" s="13"/>
      <c r="V579" s="13"/>
      <c r="W579" s="13"/>
      <c r="X579" s="13"/>
      <c r="Y579" s="13"/>
      <c r="Z579" s="13"/>
      <c r="AA579" s="13"/>
      <c r="AB579" s="13"/>
      <c r="AC579" s="13"/>
      <c r="AD579" s="13"/>
      <c r="AE579" s="13"/>
      <c r="AF579" s="13"/>
      <c r="AG579" s="13"/>
      <c r="AH579" s="13"/>
      <c r="AI579" s="13"/>
      <c r="AJ579" s="13"/>
      <c r="AK579" s="13"/>
    </row>
    <row r="580" spans="1:37" ht="13.5" customHeight="1" x14ac:dyDescent="0.2">
      <c r="A580" s="13"/>
      <c r="B580" s="13"/>
      <c r="C580" s="13"/>
      <c r="D580" s="13"/>
      <c r="E580" s="13"/>
      <c r="F580" s="13"/>
      <c r="G580" s="13"/>
      <c r="H580" s="13"/>
      <c r="I580" s="13"/>
      <c r="J580" s="13"/>
      <c r="K580" s="13"/>
      <c r="L580" s="13"/>
      <c r="M580" s="13"/>
      <c r="N580" s="13"/>
      <c r="O580" s="13"/>
      <c r="P580" s="13"/>
      <c r="Q580" s="13"/>
      <c r="R580" s="13"/>
      <c r="S580" s="13"/>
      <c r="T580" s="13"/>
      <c r="U580" s="13"/>
      <c r="V580" s="13"/>
      <c r="W580" s="13"/>
      <c r="X580" s="13"/>
      <c r="Y580" s="13"/>
      <c r="Z580" s="13"/>
      <c r="AA580" s="13"/>
      <c r="AB580" s="13"/>
      <c r="AC580" s="13"/>
      <c r="AD580" s="13"/>
      <c r="AE580" s="13"/>
      <c r="AF580" s="13"/>
      <c r="AG580" s="13"/>
      <c r="AH580" s="13"/>
      <c r="AI580" s="13"/>
      <c r="AJ580" s="13"/>
      <c r="AK580" s="13"/>
    </row>
    <row r="581" spans="1:37" ht="13.5" customHeight="1" x14ac:dyDescent="0.2">
      <c r="A581" s="13"/>
      <c r="B581" s="13"/>
      <c r="C581" s="13"/>
      <c r="D581" s="13"/>
      <c r="E581" s="13"/>
      <c r="F581" s="13"/>
      <c r="G581" s="13"/>
      <c r="H581" s="13"/>
      <c r="I581" s="13"/>
      <c r="J581" s="13"/>
      <c r="K581" s="13"/>
      <c r="L581" s="13"/>
      <c r="M581" s="13"/>
      <c r="N581" s="13"/>
      <c r="O581" s="13"/>
      <c r="P581" s="13"/>
      <c r="Q581" s="13"/>
      <c r="R581" s="13"/>
      <c r="S581" s="13"/>
      <c r="T581" s="13"/>
      <c r="U581" s="13"/>
      <c r="V581" s="13"/>
      <c r="W581" s="13"/>
      <c r="X581" s="13"/>
      <c r="Y581" s="13"/>
      <c r="Z581" s="13"/>
      <c r="AA581" s="13"/>
      <c r="AB581" s="13"/>
      <c r="AC581" s="13"/>
      <c r="AD581" s="13"/>
      <c r="AE581" s="13"/>
      <c r="AF581" s="13"/>
      <c r="AG581" s="13"/>
      <c r="AH581" s="13"/>
      <c r="AI581" s="13"/>
      <c r="AJ581" s="13"/>
      <c r="AK581" s="13"/>
    </row>
    <row r="582" spans="1:37" ht="13.5" customHeight="1" x14ac:dyDescent="0.2">
      <c r="A582" s="13"/>
      <c r="B582" s="13"/>
      <c r="C582" s="13"/>
      <c r="D582" s="13"/>
      <c r="E582" s="13"/>
      <c r="F582" s="13"/>
      <c r="G582" s="13"/>
      <c r="H582" s="13"/>
      <c r="I582" s="13"/>
      <c r="J582" s="13"/>
      <c r="K582" s="13"/>
      <c r="L582" s="13"/>
      <c r="M582" s="13"/>
      <c r="N582" s="13"/>
      <c r="O582" s="13"/>
      <c r="P582" s="13"/>
      <c r="Q582" s="13"/>
      <c r="R582" s="13"/>
      <c r="S582" s="13"/>
      <c r="T582" s="13"/>
      <c r="U582" s="13"/>
      <c r="V582" s="13"/>
      <c r="W582" s="13"/>
      <c r="X582" s="13"/>
      <c r="Y582" s="13"/>
      <c r="Z582" s="13"/>
      <c r="AA582" s="13"/>
      <c r="AB582" s="13"/>
      <c r="AC582" s="13"/>
      <c r="AD582" s="13"/>
      <c r="AE582" s="13"/>
      <c r="AF582" s="13"/>
      <c r="AG582" s="13"/>
      <c r="AH582" s="13"/>
      <c r="AI582" s="13"/>
      <c r="AJ582" s="13"/>
      <c r="AK582" s="13"/>
    </row>
    <row r="583" spans="1:37" ht="13.5" customHeight="1" x14ac:dyDescent="0.2">
      <c r="A583" s="13"/>
      <c r="B583" s="13"/>
      <c r="C583" s="13"/>
      <c r="D583" s="13"/>
      <c r="E583" s="13"/>
      <c r="F583" s="13"/>
      <c r="G583" s="13"/>
      <c r="H583" s="13"/>
      <c r="I583" s="13"/>
      <c r="J583" s="13"/>
      <c r="K583" s="13"/>
      <c r="L583" s="13"/>
      <c r="M583" s="13"/>
      <c r="N583" s="13"/>
      <c r="O583" s="13"/>
      <c r="P583" s="13"/>
      <c r="Q583" s="13"/>
      <c r="R583" s="13"/>
      <c r="S583" s="13"/>
      <c r="T583" s="13"/>
      <c r="U583" s="13"/>
      <c r="V583" s="13"/>
      <c r="W583" s="13"/>
      <c r="X583" s="13"/>
      <c r="Y583" s="13"/>
      <c r="Z583" s="13"/>
      <c r="AA583" s="13"/>
      <c r="AB583" s="13"/>
      <c r="AC583" s="13"/>
      <c r="AD583" s="13"/>
      <c r="AE583" s="13"/>
      <c r="AF583" s="13"/>
      <c r="AG583" s="13"/>
      <c r="AH583" s="13"/>
      <c r="AI583" s="13"/>
      <c r="AJ583" s="13"/>
      <c r="AK583" s="13"/>
    </row>
    <row r="584" spans="1:37" ht="13.5" customHeight="1" x14ac:dyDescent="0.2">
      <c r="A584" s="13"/>
      <c r="B584" s="13"/>
      <c r="C584" s="13"/>
      <c r="D584" s="13"/>
      <c r="E584" s="13"/>
      <c r="F584" s="13"/>
      <c r="G584" s="13"/>
      <c r="H584" s="13"/>
      <c r="I584" s="13"/>
      <c r="J584" s="13"/>
      <c r="K584" s="13"/>
      <c r="L584" s="13"/>
      <c r="M584" s="13"/>
      <c r="N584" s="13"/>
      <c r="O584" s="13"/>
      <c r="P584" s="13"/>
      <c r="Q584" s="13"/>
      <c r="R584" s="13"/>
      <c r="S584" s="13"/>
      <c r="T584" s="13"/>
      <c r="U584" s="13"/>
      <c r="V584" s="13"/>
      <c r="W584" s="13"/>
      <c r="X584" s="13"/>
      <c r="Y584" s="13"/>
      <c r="Z584" s="13"/>
      <c r="AA584" s="13"/>
      <c r="AB584" s="13"/>
      <c r="AC584" s="13"/>
      <c r="AD584" s="13"/>
      <c r="AE584" s="13"/>
      <c r="AF584" s="13"/>
      <c r="AG584" s="13"/>
      <c r="AH584" s="13"/>
      <c r="AI584" s="13"/>
      <c r="AJ584" s="13"/>
      <c r="AK584" s="13"/>
    </row>
    <row r="585" spans="1:37" ht="13.5" customHeight="1" x14ac:dyDescent="0.2">
      <c r="A585" s="13"/>
      <c r="B585" s="13"/>
      <c r="C585" s="13"/>
      <c r="D585" s="13"/>
      <c r="E585" s="13"/>
      <c r="F585" s="13"/>
      <c r="G585" s="13"/>
      <c r="H585" s="13"/>
      <c r="I585" s="13"/>
      <c r="J585" s="13"/>
      <c r="K585" s="13"/>
      <c r="L585" s="13"/>
      <c r="M585" s="13"/>
      <c r="N585" s="13"/>
      <c r="O585" s="13"/>
      <c r="P585" s="13"/>
      <c r="Q585" s="13"/>
      <c r="R585" s="13"/>
      <c r="S585" s="13"/>
      <c r="T585" s="13"/>
      <c r="U585" s="13"/>
      <c r="V585" s="13"/>
      <c r="W585" s="13"/>
      <c r="X585" s="13"/>
      <c r="Y585" s="13"/>
      <c r="Z585" s="13"/>
      <c r="AA585" s="13"/>
      <c r="AB585" s="13"/>
      <c r="AC585" s="13"/>
      <c r="AD585" s="13"/>
      <c r="AE585" s="13"/>
      <c r="AF585" s="13"/>
      <c r="AG585" s="13"/>
      <c r="AH585" s="13"/>
      <c r="AI585" s="13"/>
      <c r="AJ585" s="13"/>
      <c r="AK585" s="13"/>
    </row>
    <row r="586" spans="1:37" ht="13.5" customHeight="1" x14ac:dyDescent="0.2">
      <c r="A586" s="13"/>
      <c r="B586" s="13"/>
      <c r="C586" s="13"/>
      <c r="D586" s="13"/>
      <c r="E586" s="13"/>
      <c r="F586" s="13"/>
      <c r="G586" s="13"/>
      <c r="H586" s="13"/>
      <c r="I586" s="13"/>
      <c r="J586" s="13"/>
      <c r="K586" s="13"/>
      <c r="L586" s="13"/>
      <c r="M586" s="13"/>
      <c r="N586" s="13"/>
      <c r="O586" s="13"/>
      <c r="P586" s="13"/>
      <c r="Q586" s="13"/>
      <c r="R586" s="13"/>
      <c r="S586" s="13"/>
      <c r="T586" s="13"/>
      <c r="U586" s="13"/>
      <c r="V586" s="13"/>
      <c r="W586" s="13"/>
      <c r="X586" s="13"/>
      <c r="Y586" s="13"/>
      <c r="Z586" s="13"/>
      <c r="AA586" s="13"/>
      <c r="AB586" s="13"/>
      <c r="AC586" s="13"/>
      <c r="AD586" s="13"/>
      <c r="AE586" s="13"/>
      <c r="AF586" s="13"/>
      <c r="AG586" s="13"/>
      <c r="AH586" s="13"/>
      <c r="AI586" s="13"/>
      <c r="AJ586" s="13"/>
      <c r="AK586" s="13"/>
    </row>
    <row r="587" spans="1:37" ht="13.5" customHeight="1" x14ac:dyDescent="0.2">
      <c r="A587" s="13"/>
      <c r="B587" s="13"/>
      <c r="C587" s="13"/>
      <c r="D587" s="13"/>
      <c r="E587" s="13"/>
      <c r="F587" s="13"/>
      <c r="G587" s="13"/>
      <c r="H587" s="13"/>
      <c r="I587" s="13"/>
      <c r="J587" s="13"/>
      <c r="K587" s="13"/>
      <c r="L587" s="13"/>
      <c r="M587" s="13"/>
      <c r="N587" s="13"/>
      <c r="O587" s="13"/>
      <c r="P587" s="13"/>
      <c r="Q587" s="13"/>
      <c r="R587" s="13"/>
      <c r="S587" s="13"/>
      <c r="T587" s="13"/>
      <c r="U587" s="13"/>
      <c r="V587" s="13"/>
      <c r="W587" s="13"/>
      <c r="X587" s="13"/>
      <c r="Y587" s="13"/>
      <c r="Z587" s="13"/>
      <c r="AA587" s="13"/>
      <c r="AB587" s="13"/>
      <c r="AC587" s="13"/>
      <c r="AD587" s="13"/>
      <c r="AE587" s="13"/>
      <c r="AF587" s="13"/>
      <c r="AG587" s="13"/>
      <c r="AH587" s="13"/>
      <c r="AI587" s="13"/>
      <c r="AJ587" s="13"/>
      <c r="AK587" s="13"/>
    </row>
    <row r="588" spans="1:37" ht="13.5" customHeight="1" x14ac:dyDescent="0.2">
      <c r="A588" s="13"/>
      <c r="B588" s="13"/>
      <c r="C588" s="13"/>
      <c r="D588" s="13"/>
      <c r="E588" s="13"/>
      <c r="F588" s="13"/>
      <c r="G588" s="13"/>
      <c r="H588" s="13"/>
      <c r="I588" s="13"/>
      <c r="J588" s="13"/>
      <c r="K588" s="13"/>
      <c r="L588" s="13"/>
      <c r="M588" s="13"/>
      <c r="N588" s="13"/>
      <c r="O588" s="13"/>
      <c r="P588" s="13"/>
      <c r="Q588" s="13"/>
      <c r="R588" s="13"/>
      <c r="S588" s="13"/>
      <c r="T588" s="13"/>
      <c r="U588" s="13"/>
      <c r="V588" s="13"/>
      <c r="W588" s="13"/>
      <c r="X588" s="13"/>
      <c r="Y588" s="13"/>
      <c r="Z588" s="13"/>
      <c r="AA588" s="13"/>
      <c r="AB588" s="13"/>
      <c r="AC588" s="13"/>
      <c r="AD588" s="13"/>
      <c r="AE588" s="13"/>
      <c r="AF588" s="13"/>
      <c r="AG588" s="13"/>
      <c r="AH588" s="13"/>
      <c r="AI588" s="13"/>
      <c r="AJ588" s="13"/>
      <c r="AK588" s="13"/>
    </row>
    <row r="589" spans="1:37" ht="13.5" customHeight="1" x14ac:dyDescent="0.2">
      <c r="A589" s="13"/>
      <c r="B589" s="13"/>
      <c r="C589" s="13"/>
      <c r="D589" s="13"/>
      <c r="E589" s="13"/>
      <c r="F589" s="13"/>
      <c r="G589" s="13"/>
      <c r="H589" s="13"/>
      <c r="I589" s="13"/>
      <c r="J589" s="13"/>
      <c r="K589" s="13"/>
      <c r="L589" s="13"/>
      <c r="M589" s="13"/>
      <c r="N589" s="13"/>
      <c r="O589" s="13"/>
      <c r="P589" s="13"/>
      <c r="Q589" s="13"/>
      <c r="R589" s="13"/>
      <c r="S589" s="13"/>
      <c r="T589" s="13"/>
      <c r="U589" s="13"/>
      <c r="V589" s="13"/>
      <c r="W589" s="13"/>
      <c r="X589" s="13"/>
      <c r="Y589" s="13"/>
      <c r="Z589" s="13"/>
      <c r="AA589" s="13"/>
      <c r="AB589" s="13"/>
      <c r="AC589" s="13"/>
      <c r="AD589" s="13"/>
      <c r="AE589" s="13"/>
      <c r="AF589" s="13"/>
      <c r="AG589" s="13"/>
      <c r="AH589" s="13"/>
      <c r="AI589" s="13"/>
      <c r="AJ589" s="13"/>
      <c r="AK589" s="13"/>
    </row>
    <row r="590" spans="1:37" ht="13.5" customHeight="1" x14ac:dyDescent="0.2">
      <c r="A590" s="13"/>
      <c r="B590" s="13"/>
      <c r="C590" s="13"/>
      <c r="D590" s="13"/>
      <c r="E590" s="13"/>
      <c r="F590" s="13"/>
      <c r="G590" s="13"/>
      <c r="H590" s="13"/>
      <c r="I590" s="13"/>
      <c r="J590" s="13"/>
      <c r="K590" s="13"/>
      <c r="L590" s="13"/>
      <c r="M590" s="13"/>
      <c r="N590" s="13"/>
      <c r="O590" s="13"/>
      <c r="P590" s="13"/>
      <c r="Q590" s="13"/>
      <c r="R590" s="13"/>
      <c r="S590" s="13"/>
      <c r="T590" s="13"/>
      <c r="U590" s="13"/>
      <c r="V590" s="13"/>
      <c r="W590" s="13"/>
      <c r="X590" s="13"/>
      <c r="Y590" s="13"/>
      <c r="Z590" s="13"/>
      <c r="AA590" s="13"/>
      <c r="AB590" s="13"/>
      <c r="AC590" s="13"/>
      <c r="AD590" s="13"/>
      <c r="AE590" s="13"/>
      <c r="AF590" s="13"/>
      <c r="AG590" s="13"/>
      <c r="AH590" s="13"/>
      <c r="AI590" s="13"/>
      <c r="AJ590" s="13"/>
      <c r="AK590" s="13"/>
    </row>
    <row r="591" spans="1:37" ht="13.5" customHeight="1" x14ac:dyDescent="0.2">
      <c r="A591" s="13"/>
      <c r="B591" s="13"/>
      <c r="C591" s="13"/>
      <c r="D591" s="13"/>
      <c r="E591" s="13"/>
      <c r="F591" s="13"/>
      <c r="G591" s="13"/>
      <c r="H591" s="13"/>
      <c r="I591" s="13"/>
      <c r="J591" s="13"/>
      <c r="K591" s="13"/>
      <c r="L591" s="13"/>
      <c r="M591" s="13"/>
      <c r="N591" s="13"/>
      <c r="O591" s="13"/>
      <c r="P591" s="13"/>
      <c r="Q591" s="13"/>
      <c r="R591" s="13"/>
      <c r="S591" s="13"/>
      <c r="T591" s="13"/>
      <c r="U591" s="13"/>
      <c r="V591" s="13"/>
      <c r="W591" s="13"/>
      <c r="X591" s="13"/>
      <c r="Y591" s="13"/>
      <c r="Z591" s="13"/>
      <c r="AA591" s="13"/>
      <c r="AB591" s="13"/>
      <c r="AC591" s="13"/>
      <c r="AD591" s="13"/>
      <c r="AE591" s="13"/>
      <c r="AF591" s="13"/>
      <c r="AG591" s="13"/>
      <c r="AH591" s="13"/>
      <c r="AI591" s="13"/>
      <c r="AJ591" s="13"/>
      <c r="AK591" s="13"/>
    </row>
    <row r="592" spans="1:37" ht="13.5" customHeight="1" x14ac:dyDescent="0.2">
      <c r="A592" s="13"/>
      <c r="B592" s="13"/>
      <c r="C592" s="13"/>
      <c r="D592" s="13"/>
      <c r="E592" s="13"/>
      <c r="F592" s="13"/>
      <c r="G592" s="13"/>
      <c r="H592" s="13"/>
      <c r="I592" s="13"/>
      <c r="J592" s="13"/>
      <c r="K592" s="13"/>
      <c r="L592" s="13"/>
      <c r="M592" s="13"/>
      <c r="N592" s="13"/>
      <c r="O592" s="13"/>
      <c r="P592" s="13"/>
      <c r="Q592" s="13"/>
      <c r="R592" s="13"/>
      <c r="S592" s="13"/>
      <c r="T592" s="13"/>
      <c r="U592" s="13"/>
      <c r="V592" s="13"/>
      <c r="W592" s="13"/>
      <c r="X592" s="13"/>
      <c r="Y592" s="13"/>
      <c r="Z592" s="13"/>
      <c r="AA592" s="13"/>
      <c r="AB592" s="13"/>
      <c r="AC592" s="13"/>
      <c r="AD592" s="13"/>
      <c r="AE592" s="13"/>
      <c r="AF592" s="13"/>
      <c r="AG592" s="13"/>
      <c r="AH592" s="13"/>
      <c r="AI592" s="13"/>
      <c r="AJ592" s="13"/>
      <c r="AK592" s="13"/>
    </row>
    <row r="593" spans="1:37" ht="13.5" customHeight="1" x14ac:dyDescent="0.2">
      <c r="A593" s="13"/>
      <c r="B593" s="13"/>
      <c r="C593" s="13"/>
      <c r="D593" s="13"/>
      <c r="E593" s="13"/>
      <c r="F593" s="13"/>
      <c r="G593" s="13"/>
      <c r="H593" s="13"/>
      <c r="I593" s="13"/>
      <c r="J593" s="13"/>
      <c r="K593" s="13"/>
      <c r="L593" s="13"/>
      <c r="M593" s="13"/>
      <c r="N593" s="13"/>
      <c r="O593" s="13"/>
      <c r="P593" s="13"/>
      <c r="Q593" s="13"/>
      <c r="R593" s="13"/>
      <c r="S593" s="13"/>
      <c r="T593" s="13"/>
      <c r="U593" s="13"/>
      <c r="V593" s="13"/>
      <c r="W593" s="13"/>
      <c r="X593" s="13"/>
      <c r="Y593" s="13"/>
      <c r="Z593" s="13"/>
      <c r="AA593" s="13"/>
      <c r="AB593" s="13"/>
      <c r="AC593" s="13"/>
      <c r="AD593" s="13"/>
      <c r="AE593" s="13"/>
      <c r="AF593" s="13"/>
      <c r="AG593" s="13"/>
      <c r="AH593" s="13"/>
      <c r="AI593" s="13"/>
      <c r="AJ593" s="13"/>
      <c r="AK593" s="13"/>
    </row>
    <row r="594" spans="1:37" ht="13.5" customHeight="1" x14ac:dyDescent="0.2">
      <c r="A594" s="13"/>
      <c r="B594" s="13"/>
      <c r="C594" s="13"/>
      <c r="D594" s="13"/>
      <c r="E594" s="13"/>
      <c r="F594" s="13"/>
      <c r="G594" s="13"/>
      <c r="H594" s="13"/>
      <c r="I594" s="13"/>
      <c r="J594" s="13"/>
      <c r="K594" s="13"/>
      <c r="L594" s="13"/>
      <c r="M594" s="13"/>
      <c r="N594" s="13"/>
      <c r="O594" s="13"/>
      <c r="P594" s="13"/>
      <c r="Q594" s="13"/>
      <c r="R594" s="13"/>
      <c r="S594" s="13"/>
      <c r="T594" s="13"/>
      <c r="U594" s="13"/>
      <c r="V594" s="13"/>
      <c r="W594" s="13"/>
      <c r="X594" s="13"/>
      <c r="Y594" s="13"/>
      <c r="Z594" s="13"/>
      <c r="AA594" s="13"/>
      <c r="AB594" s="13"/>
      <c r="AC594" s="13"/>
      <c r="AD594" s="13"/>
      <c r="AE594" s="13"/>
      <c r="AF594" s="13"/>
      <c r="AG594" s="13"/>
      <c r="AH594" s="13"/>
      <c r="AI594" s="13"/>
      <c r="AJ594" s="13"/>
      <c r="AK594" s="13"/>
    </row>
    <row r="595" spans="1:37" ht="13.5" customHeight="1" x14ac:dyDescent="0.2">
      <c r="A595" s="13"/>
      <c r="B595" s="13"/>
      <c r="C595" s="13"/>
      <c r="D595" s="13"/>
      <c r="E595" s="13"/>
      <c r="F595" s="13"/>
      <c r="G595" s="13"/>
      <c r="H595" s="13"/>
      <c r="I595" s="13"/>
      <c r="J595" s="13"/>
      <c r="K595" s="13"/>
      <c r="L595" s="13"/>
      <c r="M595" s="13"/>
      <c r="N595" s="13"/>
      <c r="O595" s="13"/>
      <c r="P595" s="13"/>
      <c r="Q595" s="13"/>
      <c r="R595" s="13"/>
      <c r="S595" s="13"/>
      <c r="T595" s="13"/>
      <c r="U595" s="13"/>
      <c r="V595" s="13"/>
      <c r="W595" s="13"/>
      <c r="X595" s="13"/>
      <c r="Y595" s="13"/>
      <c r="Z595" s="13"/>
      <c r="AA595" s="13"/>
      <c r="AB595" s="13"/>
      <c r="AC595" s="13"/>
      <c r="AD595" s="13"/>
      <c r="AE595" s="13"/>
      <c r="AF595" s="13"/>
      <c r="AG595" s="13"/>
      <c r="AH595" s="13"/>
      <c r="AI595" s="13"/>
      <c r="AJ595" s="13"/>
      <c r="AK595" s="13"/>
    </row>
    <row r="596" spans="1:37" ht="13.5" customHeight="1" x14ac:dyDescent="0.2">
      <c r="A596" s="13"/>
      <c r="B596" s="13"/>
      <c r="C596" s="13"/>
      <c r="D596" s="13"/>
      <c r="E596" s="13"/>
      <c r="F596" s="13"/>
      <c r="G596" s="13"/>
      <c r="H596" s="13"/>
      <c r="I596" s="13"/>
      <c r="J596" s="13"/>
      <c r="K596" s="13"/>
      <c r="L596" s="13"/>
      <c r="M596" s="13"/>
      <c r="N596" s="13"/>
      <c r="O596" s="13"/>
      <c r="P596" s="13"/>
      <c r="Q596" s="13"/>
      <c r="R596" s="13"/>
      <c r="S596" s="13"/>
      <c r="T596" s="13"/>
      <c r="U596" s="13"/>
      <c r="V596" s="13"/>
      <c r="W596" s="13"/>
      <c r="X596" s="13"/>
      <c r="Y596" s="13"/>
      <c r="Z596" s="13"/>
      <c r="AA596" s="13"/>
      <c r="AB596" s="13"/>
      <c r="AC596" s="13"/>
      <c r="AD596" s="13"/>
      <c r="AE596" s="13"/>
      <c r="AF596" s="13"/>
      <c r="AG596" s="13"/>
      <c r="AH596" s="13"/>
      <c r="AI596" s="13"/>
      <c r="AJ596" s="13"/>
      <c r="AK596" s="13"/>
    </row>
    <row r="597" spans="1:37" ht="13.5" customHeight="1" x14ac:dyDescent="0.2">
      <c r="A597" s="13"/>
      <c r="B597" s="13"/>
      <c r="C597" s="13"/>
      <c r="D597" s="13"/>
      <c r="E597" s="13"/>
      <c r="F597" s="13"/>
      <c r="G597" s="13"/>
      <c r="H597" s="13"/>
      <c r="I597" s="13"/>
      <c r="J597" s="13"/>
      <c r="K597" s="13"/>
      <c r="L597" s="13"/>
      <c r="M597" s="13"/>
      <c r="N597" s="13"/>
      <c r="O597" s="13"/>
      <c r="P597" s="13"/>
      <c r="Q597" s="13"/>
      <c r="R597" s="13"/>
      <c r="S597" s="13"/>
      <c r="T597" s="13"/>
      <c r="U597" s="13"/>
      <c r="V597" s="13"/>
      <c r="W597" s="13"/>
      <c r="X597" s="13"/>
      <c r="Y597" s="13"/>
      <c r="Z597" s="13"/>
      <c r="AA597" s="13"/>
      <c r="AB597" s="13"/>
      <c r="AC597" s="13"/>
      <c r="AD597" s="13"/>
      <c r="AE597" s="13"/>
      <c r="AF597" s="13"/>
      <c r="AG597" s="13"/>
      <c r="AH597" s="13"/>
      <c r="AI597" s="13"/>
      <c r="AJ597" s="13"/>
      <c r="AK597" s="13"/>
    </row>
    <row r="598" spans="1:37" ht="13.5" customHeight="1" x14ac:dyDescent="0.2">
      <c r="A598" s="13"/>
      <c r="B598" s="13"/>
      <c r="C598" s="13"/>
      <c r="D598" s="13"/>
      <c r="E598" s="13"/>
      <c r="F598" s="13"/>
      <c r="G598" s="13"/>
      <c r="H598" s="13"/>
      <c r="I598" s="13"/>
      <c r="J598" s="13"/>
      <c r="K598" s="13"/>
      <c r="L598" s="13"/>
      <c r="M598" s="13"/>
      <c r="N598" s="13"/>
      <c r="O598" s="13"/>
      <c r="P598" s="13"/>
      <c r="Q598" s="13"/>
      <c r="R598" s="13"/>
      <c r="S598" s="13"/>
      <c r="T598" s="13"/>
      <c r="U598" s="13"/>
      <c r="V598" s="13"/>
      <c r="W598" s="13"/>
      <c r="X598" s="13"/>
      <c r="Y598" s="13"/>
      <c r="Z598" s="13"/>
      <c r="AA598" s="13"/>
      <c r="AB598" s="13"/>
      <c r="AC598" s="13"/>
      <c r="AD598" s="13"/>
      <c r="AE598" s="13"/>
      <c r="AF598" s="13"/>
      <c r="AG598" s="13"/>
      <c r="AH598" s="13"/>
      <c r="AI598" s="13"/>
      <c r="AJ598" s="13"/>
      <c r="AK598" s="13"/>
    </row>
    <row r="599" spans="1:37" ht="13.5" customHeight="1" x14ac:dyDescent="0.2">
      <c r="A599" s="13"/>
      <c r="B599" s="13"/>
      <c r="C599" s="13"/>
      <c r="D599" s="13"/>
      <c r="E599" s="13"/>
      <c r="F599" s="13"/>
      <c r="G599" s="13"/>
      <c r="H599" s="13"/>
      <c r="I599" s="13"/>
      <c r="J599" s="13"/>
      <c r="K599" s="13"/>
      <c r="L599" s="13"/>
      <c r="M599" s="13"/>
      <c r="N599" s="13"/>
      <c r="O599" s="13"/>
      <c r="P599" s="13"/>
      <c r="Q599" s="13"/>
      <c r="R599" s="13"/>
      <c r="S599" s="13"/>
      <c r="T599" s="13"/>
      <c r="U599" s="13"/>
      <c r="V599" s="13"/>
      <c r="W599" s="13"/>
      <c r="X599" s="13"/>
      <c r="Y599" s="13"/>
      <c r="Z599" s="13"/>
      <c r="AA599" s="13"/>
      <c r="AB599" s="13"/>
      <c r="AC599" s="13"/>
      <c r="AD599" s="13"/>
      <c r="AE599" s="13"/>
      <c r="AF599" s="13"/>
      <c r="AG599" s="13"/>
      <c r="AH599" s="13"/>
      <c r="AI599" s="13"/>
      <c r="AJ599" s="13"/>
      <c r="AK599" s="13"/>
    </row>
    <row r="600" spans="1:37" ht="13.5" customHeight="1" x14ac:dyDescent="0.2">
      <c r="A600" s="13"/>
      <c r="B600" s="13"/>
      <c r="C600" s="13"/>
      <c r="D600" s="13"/>
      <c r="E600" s="13"/>
      <c r="F600" s="13"/>
      <c r="G600" s="13"/>
      <c r="H600" s="13"/>
      <c r="I600" s="13"/>
      <c r="J600" s="13"/>
      <c r="K600" s="13"/>
      <c r="L600" s="13"/>
      <c r="M600" s="13"/>
      <c r="N600" s="13"/>
      <c r="O600" s="13"/>
      <c r="P600" s="13"/>
      <c r="Q600" s="13"/>
      <c r="R600" s="13"/>
      <c r="S600" s="13"/>
      <c r="T600" s="13"/>
      <c r="U600" s="13"/>
      <c r="V600" s="13"/>
      <c r="W600" s="13"/>
      <c r="X600" s="13"/>
      <c r="Y600" s="13"/>
      <c r="Z600" s="13"/>
      <c r="AA600" s="13"/>
      <c r="AB600" s="13"/>
      <c r="AC600" s="13"/>
      <c r="AD600" s="13"/>
      <c r="AE600" s="13"/>
      <c r="AF600" s="13"/>
      <c r="AG600" s="13"/>
      <c r="AH600" s="13"/>
      <c r="AI600" s="13"/>
      <c r="AJ600" s="13"/>
      <c r="AK600" s="13"/>
    </row>
    <row r="601" spans="1:37" ht="13.5" customHeight="1" x14ac:dyDescent="0.2">
      <c r="A601" s="13"/>
      <c r="B601" s="13"/>
      <c r="C601" s="13"/>
      <c r="D601" s="13"/>
      <c r="E601" s="13"/>
      <c r="F601" s="13"/>
      <c r="G601" s="13"/>
      <c r="H601" s="13"/>
      <c r="I601" s="13"/>
      <c r="J601" s="13"/>
      <c r="K601" s="13"/>
      <c r="L601" s="13"/>
      <c r="M601" s="13"/>
      <c r="N601" s="13"/>
      <c r="O601" s="13"/>
      <c r="P601" s="13"/>
      <c r="Q601" s="13"/>
      <c r="R601" s="13"/>
      <c r="S601" s="13"/>
      <c r="T601" s="13"/>
      <c r="U601" s="13"/>
      <c r="V601" s="13"/>
      <c r="W601" s="13"/>
      <c r="X601" s="13"/>
      <c r="Y601" s="13"/>
      <c r="Z601" s="13"/>
      <c r="AA601" s="13"/>
      <c r="AB601" s="13"/>
      <c r="AC601" s="13"/>
      <c r="AD601" s="13"/>
      <c r="AE601" s="13"/>
      <c r="AF601" s="13"/>
      <c r="AG601" s="13"/>
      <c r="AH601" s="13"/>
      <c r="AI601" s="13"/>
      <c r="AJ601" s="13"/>
      <c r="AK601" s="13"/>
    </row>
    <row r="602" spans="1:37" ht="13.5" customHeight="1" x14ac:dyDescent="0.2">
      <c r="A602" s="13"/>
      <c r="B602" s="13"/>
      <c r="C602" s="13"/>
      <c r="D602" s="13"/>
      <c r="E602" s="13"/>
      <c r="F602" s="13"/>
      <c r="G602" s="13"/>
      <c r="H602" s="13"/>
      <c r="I602" s="13"/>
      <c r="J602" s="13"/>
      <c r="K602" s="13"/>
      <c r="L602" s="13"/>
      <c r="M602" s="13"/>
      <c r="N602" s="13"/>
      <c r="O602" s="13"/>
      <c r="P602" s="13"/>
      <c r="Q602" s="13"/>
      <c r="R602" s="13"/>
      <c r="S602" s="13"/>
      <c r="T602" s="13"/>
      <c r="U602" s="13"/>
      <c r="V602" s="13"/>
      <c r="W602" s="13"/>
      <c r="X602" s="13"/>
      <c r="Y602" s="13"/>
      <c r="Z602" s="13"/>
      <c r="AA602" s="13"/>
      <c r="AB602" s="13"/>
      <c r="AC602" s="13"/>
      <c r="AD602" s="13"/>
      <c r="AE602" s="13"/>
      <c r="AF602" s="13"/>
      <c r="AG602" s="13"/>
      <c r="AH602" s="13"/>
      <c r="AI602" s="13"/>
      <c r="AJ602" s="13"/>
      <c r="AK602" s="13"/>
    </row>
    <row r="603" spans="1:37" ht="13.5" customHeight="1" x14ac:dyDescent="0.2">
      <c r="A603" s="13"/>
      <c r="B603" s="13"/>
      <c r="C603" s="13"/>
      <c r="D603" s="13"/>
      <c r="E603" s="13"/>
      <c r="F603" s="13"/>
      <c r="G603" s="13"/>
      <c r="H603" s="13"/>
      <c r="I603" s="13"/>
      <c r="J603" s="13"/>
      <c r="K603" s="13"/>
      <c r="L603" s="13"/>
      <c r="M603" s="13"/>
      <c r="N603" s="13"/>
      <c r="O603" s="13"/>
      <c r="P603" s="13"/>
      <c r="Q603" s="13"/>
      <c r="R603" s="13"/>
      <c r="S603" s="13"/>
      <c r="T603" s="13"/>
      <c r="U603" s="13"/>
      <c r="V603" s="13"/>
      <c r="W603" s="13"/>
      <c r="X603" s="13"/>
      <c r="Y603" s="13"/>
      <c r="Z603" s="13"/>
      <c r="AA603" s="13"/>
      <c r="AB603" s="13"/>
      <c r="AC603" s="13"/>
      <c r="AD603" s="13"/>
      <c r="AE603" s="13"/>
      <c r="AF603" s="13"/>
      <c r="AG603" s="13"/>
      <c r="AH603" s="13"/>
      <c r="AI603" s="13"/>
      <c r="AJ603" s="13"/>
      <c r="AK603" s="13"/>
    </row>
    <row r="604" spans="1:37" ht="13.5" customHeight="1" x14ac:dyDescent="0.2">
      <c r="A604" s="13"/>
      <c r="B604" s="13"/>
      <c r="C604" s="13"/>
      <c r="D604" s="13"/>
      <c r="E604" s="13"/>
      <c r="F604" s="13"/>
      <c r="G604" s="13"/>
      <c r="H604" s="13"/>
      <c r="I604" s="13"/>
      <c r="J604" s="13"/>
      <c r="K604" s="13"/>
      <c r="L604" s="13"/>
      <c r="M604" s="13"/>
      <c r="N604" s="13"/>
      <c r="O604" s="13"/>
      <c r="P604" s="13"/>
      <c r="Q604" s="13"/>
      <c r="R604" s="13"/>
      <c r="S604" s="13"/>
      <c r="T604" s="13"/>
      <c r="U604" s="13"/>
      <c r="V604" s="13"/>
      <c r="W604" s="13"/>
      <c r="X604" s="13"/>
      <c r="Y604" s="13"/>
      <c r="Z604" s="13"/>
      <c r="AA604" s="13"/>
      <c r="AB604" s="13"/>
      <c r="AC604" s="13"/>
      <c r="AD604" s="13"/>
      <c r="AE604" s="13"/>
      <c r="AF604" s="13"/>
      <c r="AG604" s="13"/>
      <c r="AH604" s="13"/>
      <c r="AI604" s="13"/>
      <c r="AJ604" s="13"/>
      <c r="AK604" s="13"/>
    </row>
    <row r="605" spans="1:37" ht="13.5" customHeight="1" x14ac:dyDescent="0.2">
      <c r="A605" s="13"/>
      <c r="B605" s="13"/>
      <c r="C605" s="13"/>
      <c r="D605" s="13"/>
      <c r="E605" s="13"/>
      <c r="F605" s="13"/>
      <c r="G605" s="13"/>
      <c r="H605" s="13"/>
      <c r="I605" s="13"/>
      <c r="J605" s="13"/>
      <c r="K605" s="13"/>
      <c r="L605" s="13"/>
      <c r="M605" s="13"/>
      <c r="N605" s="13"/>
      <c r="O605" s="13"/>
      <c r="P605" s="13"/>
      <c r="Q605" s="13"/>
      <c r="R605" s="13"/>
      <c r="S605" s="13"/>
      <c r="T605" s="13"/>
      <c r="U605" s="13"/>
      <c r="V605" s="13"/>
      <c r="W605" s="13"/>
      <c r="X605" s="13"/>
      <c r="Y605" s="13"/>
      <c r="Z605" s="13"/>
      <c r="AA605" s="13"/>
      <c r="AB605" s="13"/>
      <c r="AC605" s="13"/>
      <c r="AD605" s="13"/>
      <c r="AE605" s="13"/>
      <c r="AF605" s="13"/>
      <c r="AG605" s="13"/>
      <c r="AH605" s="13"/>
      <c r="AI605" s="13"/>
      <c r="AJ605" s="13"/>
      <c r="AK605" s="13"/>
    </row>
    <row r="606" spans="1:37" ht="13.5" customHeight="1" x14ac:dyDescent="0.2">
      <c r="A606" s="13"/>
      <c r="B606" s="13"/>
      <c r="C606" s="13"/>
      <c r="D606" s="13"/>
      <c r="E606" s="13"/>
      <c r="F606" s="13"/>
      <c r="G606" s="13"/>
      <c r="H606" s="13"/>
      <c r="I606" s="13"/>
      <c r="J606" s="13"/>
      <c r="K606" s="13"/>
      <c r="L606" s="13"/>
      <c r="M606" s="13"/>
      <c r="N606" s="13"/>
      <c r="O606" s="13"/>
      <c r="P606" s="13"/>
      <c r="Q606" s="13"/>
      <c r="R606" s="13"/>
      <c r="S606" s="13"/>
      <c r="T606" s="13"/>
      <c r="U606" s="13"/>
      <c r="V606" s="13"/>
      <c r="W606" s="13"/>
      <c r="X606" s="13"/>
      <c r="Y606" s="13"/>
      <c r="Z606" s="13"/>
      <c r="AA606" s="13"/>
      <c r="AB606" s="13"/>
      <c r="AC606" s="13"/>
      <c r="AD606" s="13"/>
      <c r="AE606" s="13"/>
      <c r="AF606" s="13"/>
      <c r="AG606" s="13"/>
      <c r="AH606" s="13"/>
      <c r="AI606" s="13"/>
      <c r="AJ606" s="13"/>
      <c r="AK606" s="13"/>
    </row>
    <row r="607" spans="1:37" ht="13.5" customHeight="1" x14ac:dyDescent="0.2">
      <c r="A607" s="13"/>
      <c r="B607" s="13"/>
      <c r="C607" s="13"/>
      <c r="D607" s="13"/>
      <c r="E607" s="13"/>
      <c r="F607" s="13"/>
      <c r="G607" s="13"/>
      <c r="H607" s="13"/>
      <c r="I607" s="13"/>
      <c r="J607" s="13"/>
      <c r="K607" s="13"/>
      <c r="L607" s="13"/>
      <c r="M607" s="13"/>
      <c r="N607" s="13"/>
      <c r="O607" s="13"/>
      <c r="P607" s="13"/>
      <c r="Q607" s="13"/>
      <c r="R607" s="13"/>
      <c r="S607" s="13"/>
      <c r="T607" s="13"/>
      <c r="U607" s="13"/>
      <c r="V607" s="13"/>
      <c r="W607" s="13"/>
      <c r="X607" s="13"/>
      <c r="Y607" s="13"/>
      <c r="Z607" s="13"/>
      <c r="AA607" s="13"/>
      <c r="AB607" s="13"/>
      <c r="AC607" s="13"/>
      <c r="AD607" s="13"/>
      <c r="AE607" s="13"/>
      <c r="AF607" s="13"/>
      <c r="AG607" s="13"/>
      <c r="AH607" s="13"/>
      <c r="AI607" s="13"/>
      <c r="AJ607" s="13"/>
      <c r="AK607" s="13"/>
    </row>
    <row r="608" spans="1:37" ht="13.5" customHeight="1" x14ac:dyDescent="0.2">
      <c r="A608" s="13"/>
      <c r="B608" s="13"/>
      <c r="C608" s="13"/>
      <c r="D608" s="13"/>
      <c r="E608" s="13"/>
      <c r="F608" s="13"/>
      <c r="G608" s="13"/>
      <c r="H608" s="13"/>
      <c r="I608" s="13"/>
      <c r="J608" s="13"/>
      <c r="K608" s="13"/>
      <c r="L608" s="13"/>
      <c r="M608" s="13"/>
      <c r="N608" s="13"/>
      <c r="O608" s="13"/>
      <c r="P608" s="13"/>
      <c r="Q608" s="13"/>
      <c r="R608" s="13"/>
      <c r="S608" s="13"/>
      <c r="T608" s="13"/>
      <c r="U608" s="13"/>
      <c r="V608" s="13"/>
      <c r="W608" s="13"/>
      <c r="X608" s="13"/>
      <c r="Y608" s="13"/>
      <c r="Z608" s="13"/>
      <c r="AA608" s="13"/>
      <c r="AB608" s="13"/>
      <c r="AC608" s="13"/>
      <c r="AD608" s="13"/>
      <c r="AE608" s="13"/>
      <c r="AF608" s="13"/>
      <c r="AG608" s="13"/>
      <c r="AH608" s="13"/>
      <c r="AI608" s="13"/>
      <c r="AJ608" s="13"/>
      <c r="AK608" s="13"/>
    </row>
    <row r="609" spans="1:37" ht="13.5" customHeight="1" x14ac:dyDescent="0.2">
      <c r="A609" s="13"/>
      <c r="B609" s="13"/>
      <c r="C609" s="13"/>
      <c r="D609" s="13"/>
      <c r="E609" s="13"/>
      <c r="F609" s="13"/>
      <c r="G609" s="13"/>
      <c r="H609" s="13"/>
      <c r="I609" s="13"/>
      <c r="J609" s="13"/>
      <c r="K609" s="13"/>
      <c r="L609" s="13"/>
      <c r="M609" s="13"/>
      <c r="N609" s="13"/>
      <c r="O609" s="13"/>
      <c r="P609" s="13"/>
      <c r="Q609" s="13"/>
      <c r="R609" s="13"/>
      <c r="S609" s="13"/>
      <c r="T609" s="13"/>
      <c r="U609" s="13"/>
      <c r="V609" s="13"/>
      <c r="W609" s="13"/>
      <c r="X609" s="13"/>
      <c r="Y609" s="13"/>
      <c r="Z609" s="13"/>
      <c r="AA609" s="13"/>
      <c r="AB609" s="13"/>
      <c r="AC609" s="13"/>
      <c r="AD609" s="13"/>
      <c r="AE609" s="13"/>
      <c r="AF609" s="13"/>
      <c r="AG609" s="13"/>
      <c r="AH609" s="13"/>
      <c r="AI609" s="13"/>
      <c r="AJ609" s="13"/>
      <c r="AK609" s="13"/>
    </row>
    <row r="610" spans="1:37" ht="13.5" customHeight="1" x14ac:dyDescent="0.2">
      <c r="A610" s="13"/>
      <c r="B610" s="13"/>
      <c r="C610" s="13"/>
      <c r="D610" s="13"/>
      <c r="E610" s="13"/>
      <c r="F610" s="13"/>
      <c r="G610" s="13"/>
      <c r="H610" s="13"/>
      <c r="I610" s="13"/>
      <c r="J610" s="13"/>
      <c r="K610" s="13"/>
      <c r="L610" s="13"/>
      <c r="M610" s="13"/>
      <c r="N610" s="13"/>
      <c r="O610" s="13"/>
      <c r="P610" s="13"/>
      <c r="Q610" s="13"/>
      <c r="R610" s="13"/>
      <c r="S610" s="13"/>
      <c r="T610" s="13"/>
      <c r="U610" s="13"/>
      <c r="V610" s="13"/>
      <c r="W610" s="13"/>
      <c r="X610" s="13"/>
      <c r="Y610" s="13"/>
      <c r="Z610" s="13"/>
      <c r="AA610" s="13"/>
      <c r="AB610" s="13"/>
      <c r="AC610" s="13"/>
      <c r="AD610" s="13"/>
      <c r="AE610" s="13"/>
      <c r="AF610" s="13"/>
      <c r="AG610" s="13"/>
      <c r="AH610" s="13"/>
      <c r="AI610" s="13"/>
      <c r="AJ610" s="13"/>
      <c r="AK610" s="13"/>
    </row>
    <row r="611" spans="1:37" ht="13.5" customHeight="1" x14ac:dyDescent="0.2">
      <c r="A611" s="13"/>
      <c r="B611" s="13"/>
      <c r="C611" s="13"/>
      <c r="D611" s="13"/>
      <c r="E611" s="13"/>
      <c r="F611" s="13"/>
      <c r="G611" s="13"/>
      <c r="H611" s="13"/>
      <c r="I611" s="13"/>
      <c r="J611" s="13"/>
      <c r="K611" s="13"/>
      <c r="L611" s="13"/>
      <c r="M611" s="13"/>
      <c r="N611" s="13"/>
      <c r="O611" s="13"/>
      <c r="P611" s="13"/>
      <c r="Q611" s="13"/>
      <c r="R611" s="13"/>
      <c r="S611" s="13"/>
      <c r="T611" s="13"/>
      <c r="U611" s="13"/>
      <c r="V611" s="13"/>
      <c r="W611" s="13"/>
      <c r="X611" s="13"/>
      <c r="Y611" s="13"/>
      <c r="Z611" s="13"/>
      <c r="AA611" s="13"/>
      <c r="AB611" s="13"/>
      <c r="AC611" s="13"/>
      <c r="AD611" s="13"/>
      <c r="AE611" s="13"/>
      <c r="AF611" s="13"/>
      <c r="AG611" s="13"/>
      <c r="AH611" s="13"/>
      <c r="AI611" s="13"/>
      <c r="AJ611" s="13"/>
      <c r="AK611" s="13"/>
    </row>
    <row r="612" spans="1:37" ht="13.5" customHeight="1" x14ac:dyDescent="0.2">
      <c r="A612" s="13"/>
      <c r="B612" s="13"/>
      <c r="C612" s="13"/>
      <c r="D612" s="13"/>
      <c r="E612" s="13"/>
      <c r="F612" s="13"/>
      <c r="G612" s="13"/>
      <c r="H612" s="13"/>
      <c r="I612" s="13"/>
      <c r="J612" s="13"/>
      <c r="K612" s="13"/>
      <c r="L612" s="13"/>
      <c r="M612" s="13"/>
      <c r="N612" s="13"/>
      <c r="O612" s="13"/>
      <c r="P612" s="13"/>
      <c r="Q612" s="13"/>
      <c r="R612" s="13"/>
      <c r="S612" s="13"/>
      <c r="T612" s="13"/>
      <c r="U612" s="13"/>
      <c r="V612" s="13"/>
      <c r="W612" s="13"/>
      <c r="X612" s="13"/>
      <c r="Y612" s="13"/>
      <c r="Z612" s="13"/>
      <c r="AA612" s="13"/>
      <c r="AB612" s="13"/>
      <c r="AC612" s="13"/>
      <c r="AD612" s="13"/>
      <c r="AE612" s="13"/>
      <c r="AF612" s="13"/>
      <c r="AG612" s="13"/>
      <c r="AH612" s="13"/>
      <c r="AI612" s="13"/>
      <c r="AJ612" s="13"/>
      <c r="AK612" s="13"/>
    </row>
    <row r="613" spans="1:37" ht="13.5" customHeight="1" x14ac:dyDescent="0.2">
      <c r="A613" s="13"/>
      <c r="B613" s="13"/>
      <c r="C613" s="13"/>
      <c r="D613" s="13"/>
      <c r="E613" s="13"/>
      <c r="F613" s="13"/>
      <c r="G613" s="13"/>
      <c r="H613" s="13"/>
      <c r="I613" s="13"/>
      <c r="J613" s="13"/>
      <c r="K613" s="13"/>
      <c r="L613" s="13"/>
      <c r="M613" s="13"/>
      <c r="N613" s="13"/>
      <c r="O613" s="13"/>
      <c r="P613" s="13"/>
      <c r="Q613" s="13"/>
      <c r="R613" s="13"/>
      <c r="S613" s="13"/>
      <c r="T613" s="13"/>
      <c r="U613" s="13"/>
      <c r="V613" s="13"/>
      <c r="W613" s="13"/>
      <c r="X613" s="13"/>
      <c r="Y613" s="13"/>
      <c r="Z613" s="13"/>
      <c r="AA613" s="13"/>
      <c r="AB613" s="13"/>
      <c r="AC613" s="13"/>
      <c r="AD613" s="13"/>
      <c r="AE613" s="13"/>
      <c r="AF613" s="13"/>
      <c r="AG613" s="13"/>
      <c r="AH613" s="13"/>
      <c r="AI613" s="13"/>
      <c r="AJ613" s="13"/>
      <c r="AK613" s="13"/>
    </row>
    <row r="614" spans="1:37" ht="13.5" customHeight="1" x14ac:dyDescent="0.2">
      <c r="A614" s="13"/>
      <c r="B614" s="13"/>
      <c r="C614" s="13"/>
      <c r="D614" s="13"/>
      <c r="E614" s="13"/>
      <c r="F614" s="13"/>
      <c r="G614" s="13"/>
      <c r="H614" s="13"/>
      <c r="I614" s="13"/>
      <c r="J614" s="13"/>
      <c r="K614" s="13"/>
      <c r="L614" s="13"/>
      <c r="M614" s="13"/>
      <c r="N614" s="13"/>
      <c r="O614" s="13"/>
      <c r="P614" s="13"/>
      <c r="Q614" s="13"/>
      <c r="R614" s="13"/>
      <c r="S614" s="13"/>
      <c r="T614" s="13"/>
      <c r="U614" s="13"/>
      <c r="V614" s="13"/>
      <c r="W614" s="13"/>
      <c r="X614" s="13"/>
      <c r="Y614" s="13"/>
      <c r="Z614" s="13"/>
      <c r="AA614" s="13"/>
      <c r="AB614" s="13"/>
      <c r="AC614" s="13"/>
      <c r="AD614" s="13"/>
      <c r="AE614" s="13"/>
      <c r="AF614" s="13"/>
      <c r="AG614" s="13"/>
      <c r="AH614" s="13"/>
      <c r="AI614" s="13"/>
      <c r="AJ614" s="13"/>
      <c r="AK614" s="13"/>
    </row>
    <row r="615" spans="1:37" ht="13.5" customHeight="1" x14ac:dyDescent="0.2">
      <c r="A615" s="13"/>
      <c r="B615" s="13"/>
      <c r="C615" s="13"/>
      <c r="D615" s="13"/>
      <c r="E615" s="13"/>
      <c r="F615" s="13"/>
      <c r="G615" s="13"/>
      <c r="H615" s="13"/>
      <c r="I615" s="13"/>
      <c r="J615" s="13"/>
      <c r="K615" s="13"/>
      <c r="L615" s="13"/>
      <c r="M615" s="13"/>
      <c r="N615" s="13"/>
      <c r="O615" s="13"/>
      <c r="P615" s="13"/>
      <c r="Q615" s="13"/>
      <c r="R615" s="13"/>
      <c r="S615" s="13"/>
      <c r="T615" s="13"/>
      <c r="U615" s="13"/>
      <c r="V615" s="13"/>
      <c r="W615" s="13"/>
      <c r="X615" s="13"/>
      <c r="Y615" s="13"/>
      <c r="Z615" s="13"/>
      <c r="AA615" s="13"/>
      <c r="AB615" s="13"/>
      <c r="AC615" s="13"/>
      <c r="AD615" s="13"/>
      <c r="AE615" s="13"/>
      <c r="AF615" s="13"/>
      <c r="AG615" s="13"/>
      <c r="AH615" s="13"/>
      <c r="AI615" s="13"/>
      <c r="AJ615" s="13"/>
      <c r="AK615" s="13"/>
    </row>
    <row r="616" spans="1:37" ht="13.5" customHeight="1" x14ac:dyDescent="0.2">
      <c r="A616" s="13"/>
      <c r="B616" s="13"/>
      <c r="C616" s="13"/>
      <c r="D616" s="13"/>
      <c r="E616" s="13"/>
      <c r="F616" s="13"/>
      <c r="G616" s="13"/>
      <c r="H616" s="13"/>
      <c r="I616" s="13"/>
      <c r="J616" s="13"/>
      <c r="K616" s="13"/>
      <c r="L616" s="13"/>
      <c r="M616" s="13"/>
      <c r="N616" s="13"/>
      <c r="O616" s="13"/>
      <c r="P616" s="13"/>
      <c r="Q616" s="13"/>
      <c r="R616" s="13"/>
      <c r="S616" s="13"/>
      <c r="T616" s="13"/>
      <c r="U616" s="13"/>
      <c r="V616" s="13"/>
      <c r="W616" s="13"/>
      <c r="X616" s="13"/>
      <c r="Y616" s="13"/>
      <c r="Z616" s="13"/>
      <c r="AA616" s="13"/>
      <c r="AB616" s="13"/>
      <c r="AC616" s="13"/>
      <c r="AD616" s="13"/>
      <c r="AE616" s="13"/>
      <c r="AF616" s="13"/>
      <c r="AG616" s="13"/>
      <c r="AH616" s="13"/>
      <c r="AI616" s="13"/>
      <c r="AJ616" s="13"/>
      <c r="AK616" s="13"/>
    </row>
    <row r="617" spans="1:37" ht="13.5" customHeight="1" x14ac:dyDescent="0.2">
      <c r="A617" s="13"/>
      <c r="B617" s="13"/>
      <c r="C617" s="13"/>
      <c r="D617" s="13"/>
      <c r="E617" s="13"/>
      <c r="F617" s="13"/>
      <c r="G617" s="13"/>
      <c r="H617" s="13"/>
      <c r="I617" s="13"/>
      <c r="J617" s="13"/>
      <c r="K617" s="13"/>
      <c r="L617" s="13"/>
      <c r="M617" s="13"/>
      <c r="N617" s="13"/>
      <c r="O617" s="13"/>
      <c r="P617" s="13"/>
      <c r="Q617" s="13"/>
      <c r="R617" s="13"/>
      <c r="S617" s="13"/>
      <c r="T617" s="13"/>
      <c r="U617" s="13"/>
      <c r="V617" s="13"/>
      <c r="W617" s="13"/>
      <c r="X617" s="13"/>
      <c r="Y617" s="13"/>
      <c r="Z617" s="13"/>
      <c r="AA617" s="13"/>
      <c r="AB617" s="13"/>
      <c r="AC617" s="13"/>
      <c r="AD617" s="13"/>
      <c r="AE617" s="13"/>
      <c r="AF617" s="13"/>
      <c r="AG617" s="13"/>
      <c r="AH617" s="13"/>
      <c r="AI617" s="13"/>
      <c r="AJ617" s="13"/>
      <c r="AK617" s="13"/>
    </row>
    <row r="618" spans="1:37" ht="13.5" customHeight="1" x14ac:dyDescent="0.2">
      <c r="A618" s="13"/>
      <c r="B618" s="13"/>
      <c r="C618" s="13"/>
      <c r="D618" s="13"/>
      <c r="E618" s="13"/>
      <c r="F618" s="13"/>
      <c r="G618" s="13"/>
      <c r="H618" s="13"/>
      <c r="I618" s="13"/>
      <c r="J618" s="13"/>
      <c r="K618" s="13"/>
      <c r="L618" s="13"/>
      <c r="M618" s="13"/>
      <c r="N618" s="13"/>
      <c r="O618" s="13"/>
      <c r="P618" s="13"/>
      <c r="Q618" s="13"/>
      <c r="R618" s="13"/>
      <c r="S618" s="13"/>
      <c r="T618" s="13"/>
      <c r="U618" s="13"/>
      <c r="V618" s="13"/>
      <c r="W618" s="13"/>
      <c r="X618" s="13"/>
      <c r="Y618" s="13"/>
      <c r="Z618" s="13"/>
      <c r="AA618" s="13"/>
      <c r="AB618" s="13"/>
      <c r="AC618" s="13"/>
      <c r="AD618" s="13"/>
      <c r="AE618" s="13"/>
      <c r="AF618" s="13"/>
      <c r="AG618" s="13"/>
      <c r="AH618" s="13"/>
      <c r="AI618" s="13"/>
      <c r="AJ618" s="13"/>
      <c r="AK618" s="13"/>
    </row>
    <row r="619" spans="1:37" ht="13.5" customHeight="1" x14ac:dyDescent="0.2">
      <c r="A619" s="13"/>
      <c r="B619" s="13"/>
      <c r="C619" s="13"/>
      <c r="D619" s="13"/>
      <c r="E619" s="13"/>
      <c r="F619" s="13"/>
      <c r="G619" s="13"/>
      <c r="H619" s="13"/>
      <c r="I619" s="13"/>
      <c r="J619" s="13"/>
      <c r="K619" s="13"/>
      <c r="L619" s="13"/>
      <c r="M619" s="13"/>
      <c r="N619" s="13"/>
      <c r="O619" s="13"/>
      <c r="P619" s="13"/>
      <c r="Q619" s="13"/>
      <c r="R619" s="13"/>
      <c r="S619" s="13"/>
      <c r="T619" s="13"/>
      <c r="U619" s="13"/>
      <c r="V619" s="13"/>
      <c r="W619" s="13"/>
      <c r="X619" s="13"/>
      <c r="Y619" s="13"/>
      <c r="Z619" s="13"/>
      <c r="AA619" s="13"/>
      <c r="AB619" s="13"/>
      <c r="AC619" s="13"/>
      <c r="AD619" s="13"/>
      <c r="AE619" s="13"/>
      <c r="AF619" s="13"/>
      <c r="AG619" s="13"/>
      <c r="AH619" s="13"/>
      <c r="AI619" s="13"/>
      <c r="AJ619" s="13"/>
      <c r="AK619" s="13"/>
    </row>
    <row r="620" spans="1:37" ht="13.5" customHeight="1" x14ac:dyDescent="0.2">
      <c r="A620" s="13"/>
      <c r="B620" s="13"/>
      <c r="C620" s="13"/>
      <c r="D620" s="13"/>
      <c r="E620" s="13"/>
      <c r="F620" s="13"/>
      <c r="G620" s="13"/>
      <c r="H620" s="13"/>
      <c r="I620" s="13"/>
      <c r="J620" s="13"/>
      <c r="K620" s="13"/>
      <c r="L620" s="13"/>
      <c r="M620" s="13"/>
      <c r="N620" s="13"/>
      <c r="O620" s="13"/>
      <c r="P620" s="13"/>
      <c r="Q620" s="13"/>
      <c r="R620" s="13"/>
      <c r="S620" s="13"/>
      <c r="T620" s="13"/>
      <c r="U620" s="13"/>
      <c r="V620" s="13"/>
      <c r="W620" s="13"/>
      <c r="X620" s="13"/>
      <c r="Y620" s="13"/>
      <c r="Z620" s="13"/>
      <c r="AA620" s="13"/>
      <c r="AB620" s="13"/>
      <c r="AC620" s="13"/>
      <c r="AD620" s="13"/>
      <c r="AE620" s="13"/>
      <c r="AF620" s="13"/>
      <c r="AG620" s="13"/>
      <c r="AH620" s="13"/>
      <c r="AI620" s="13"/>
      <c r="AJ620" s="13"/>
      <c r="AK620" s="13"/>
    </row>
    <row r="621" spans="1:37" ht="13.5" customHeight="1" x14ac:dyDescent="0.2">
      <c r="A621" s="13"/>
      <c r="B621" s="13"/>
      <c r="C621" s="13"/>
      <c r="D621" s="13"/>
      <c r="E621" s="13"/>
      <c r="F621" s="13"/>
      <c r="G621" s="13"/>
      <c r="H621" s="13"/>
      <c r="I621" s="13"/>
      <c r="J621" s="13"/>
      <c r="K621" s="13"/>
      <c r="L621" s="13"/>
      <c r="M621" s="13"/>
      <c r="N621" s="13"/>
      <c r="O621" s="13"/>
      <c r="P621" s="13"/>
      <c r="Q621" s="13"/>
      <c r="R621" s="13"/>
      <c r="S621" s="13"/>
      <c r="T621" s="13"/>
      <c r="U621" s="13"/>
      <c r="V621" s="13"/>
      <c r="W621" s="13"/>
      <c r="X621" s="13"/>
      <c r="Y621" s="13"/>
      <c r="Z621" s="13"/>
      <c r="AA621" s="13"/>
      <c r="AB621" s="13"/>
      <c r="AC621" s="13"/>
      <c r="AD621" s="13"/>
      <c r="AE621" s="13"/>
      <c r="AF621" s="13"/>
      <c r="AG621" s="13"/>
      <c r="AH621" s="13"/>
      <c r="AI621" s="13"/>
      <c r="AJ621" s="13"/>
      <c r="AK621" s="13"/>
    </row>
    <row r="622" spans="1:37" ht="13.5" customHeight="1" x14ac:dyDescent="0.2">
      <c r="A622" s="13"/>
      <c r="B622" s="13"/>
      <c r="C622" s="13"/>
      <c r="D622" s="13"/>
      <c r="E622" s="13"/>
      <c r="F622" s="13"/>
      <c r="G622" s="13"/>
      <c r="H622" s="13"/>
      <c r="I622" s="13"/>
      <c r="J622" s="13"/>
      <c r="K622" s="13"/>
      <c r="L622" s="13"/>
      <c r="M622" s="13"/>
      <c r="N622" s="13"/>
      <c r="O622" s="13"/>
      <c r="P622" s="13"/>
      <c r="Q622" s="13"/>
      <c r="R622" s="13"/>
      <c r="S622" s="13"/>
      <c r="T622" s="13"/>
      <c r="U622" s="13"/>
      <c r="V622" s="13"/>
      <c r="W622" s="13"/>
      <c r="X622" s="13"/>
      <c r="Y622" s="13"/>
      <c r="Z622" s="13"/>
      <c r="AA622" s="13"/>
      <c r="AB622" s="13"/>
      <c r="AC622" s="13"/>
      <c r="AD622" s="13"/>
      <c r="AE622" s="13"/>
      <c r="AF622" s="13"/>
      <c r="AG622" s="13"/>
      <c r="AH622" s="13"/>
      <c r="AI622" s="13"/>
      <c r="AJ622" s="13"/>
      <c r="AK622" s="13"/>
    </row>
    <row r="623" spans="1:37" ht="13.5" customHeight="1" x14ac:dyDescent="0.2">
      <c r="A623" s="13"/>
      <c r="B623" s="13"/>
      <c r="C623" s="13"/>
      <c r="D623" s="13"/>
      <c r="E623" s="13"/>
      <c r="F623" s="13"/>
      <c r="G623" s="13"/>
      <c r="H623" s="13"/>
      <c r="I623" s="13"/>
      <c r="J623" s="13"/>
      <c r="K623" s="13"/>
      <c r="L623" s="13"/>
      <c r="M623" s="13"/>
      <c r="N623" s="13"/>
      <c r="O623" s="13"/>
      <c r="P623" s="13"/>
      <c r="Q623" s="13"/>
      <c r="R623" s="13"/>
      <c r="S623" s="13"/>
      <c r="T623" s="13"/>
      <c r="U623" s="13"/>
      <c r="V623" s="13"/>
      <c r="W623" s="13"/>
      <c r="X623" s="13"/>
      <c r="Y623" s="13"/>
      <c r="Z623" s="13"/>
      <c r="AA623" s="13"/>
      <c r="AB623" s="13"/>
      <c r="AC623" s="13"/>
      <c r="AD623" s="13"/>
      <c r="AE623" s="13"/>
      <c r="AF623" s="13"/>
      <c r="AG623" s="13"/>
      <c r="AH623" s="13"/>
      <c r="AI623" s="13"/>
      <c r="AJ623" s="13"/>
      <c r="AK623" s="13"/>
    </row>
    <row r="624" spans="1:37" ht="13.5" customHeight="1" x14ac:dyDescent="0.2">
      <c r="A624" s="13"/>
      <c r="B624" s="13"/>
      <c r="C624" s="13"/>
      <c r="D624" s="13"/>
      <c r="E624" s="13"/>
      <c r="F624" s="13"/>
      <c r="G624" s="13"/>
      <c r="H624" s="13"/>
      <c r="I624" s="13"/>
      <c r="J624" s="13"/>
      <c r="K624" s="13"/>
      <c r="L624" s="13"/>
      <c r="M624" s="13"/>
      <c r="N624" s="13"/>
      <c r="O624" s="13"/>
      <c r="P624" s="13"/>
      <c r="Q624" s="13"/>
      <c r="R624" s="13"/>
      <c r="S624" s="13"/>
      <c r="T624" s="13"/>
      <c r="U624" s="13"/>
      <c r="V624" s="13"/>
      <c r="W624" s="13"/>
      <c r="X624" s="13"/>
      <c r="Y624" s="13"/>
      <c r="Z624" s="13"/>
      <c r="AA624" s="13"/>
      <c r="AB624" s="13"/>
      <c r="AC624" s="13"/>
      <c r="AD624" s="13"/>
      <c r="AE624" s="13"/>
      <c r="AF624" s="13"/>
      <c r="AG624" s="13"/>
      <c r="AH624" s="13"/>
      <c r="AI624" s="13"/>
      <c r="AJ624" s="13"/>
      <c r="AK624" s="13"/>
    </row>
    <row r="625" spans="1:37" ht="13.5" customHeight="1" x14ac:dyDescent="0.2">
      <c r="A625" s="13"/>
      <c r="B625" s="13"/>
      <c r="C625" s="13"/>
      <c r="D625" s="13"/>
      <c r="E625" s="13"/>
      <c r="F625" s="13"/>
      <c r="G625" s="13"/>
      <c r="H625" s="13"/>
      <c r="I625" s="13"/>
      <c r="J625" s="13"/>
      <c r="K625" s="13"/>
      <c r="L625" s="13"/>
      <c r="M625" s="13"/>
      <c r="N625" s="13"/>
      <c r="O625" s="13"/>
      <c r="P625" s="13"/>
      <c r="Q625" s="13"/>
      <c r="R625" s="13"/>
      <c r="S625" s="13"/>
      <c r="T625" s="13"/>
      <c r="U625" s="13"/>
      <c r="V625" s="13"/>
      <c r="W625" s="13"/>
      <c r="X625" s="13"/>
      <c r="Y625" s="13"/>
      <c r="Z625" s="13"/>
      <c r="AA625" s="13"/>
      <c r="AB625" s="13"/>
      <c r="AC625" s="13"/>
      <c r="AD625" s="13"/>
      <c r="AE625" s="13"/>
      <c r="AF625" s="13"/>
      <c r="AG625" s="13"/>
      <c r="AH625" s="13"/>
      <c r="AI625" s="13"/>
      <c r="AJ625" s="13"/>
      <c r="AK625" s="13"/>
    </row>
    <row r="626" spans="1:37" ht="13.5" customHeight="1" x14ac:dyDescent="0.2">
      <c r="A626" s="13"/>
      <c r="B626" s="13"/>
      <c r="C626" s="13"/>
      <c r="D626" s="13"/>
      <c r="E626" s="13"/>
      <c r="F626" s="13"/>
      <c r="G626" s="13"/>
      <c r="H626" s="13"/>
      <c r="I626" s="13"/>
      <c r="J626" s="13"/>
      <c r="K626" s="13"/>
      <c r="L626" s="13"/>
      <c r="M626" s="13"/>
      <c r="N626" s="13"/>
      <c r="O626" s="13"/>
      <c r="P626" s="13"/>
      <c r="Q626" s="13"/>
      <c r="R626" s="13"/>
      <c r="S626" s="13"/>
      <c r="T626" s="13"/>
      <c r="U626" s="13"/>
      <c r="V626" s="13"/>
      <c r="W626" s="13"/>
      <c r="X626" s="13"/>
      <c r="Y626" s="13"/>
      <c r="Z626" s="13"/>
      <c r="AA626" s="13"/>
      <c r="AB626" s="13"/>
      <c r="AC626" s="13"/>
      <c r="AD626" s="13"/>
      <c r="AE626" s="13"/>
      <c r="AF626" s="13"/>
      <c r="AG626" s="13"/>
      <c r="AH626" s="13"/>
      <c r="AI626" s="13"/>
      <c r="AJ626" s="13"/>
      <c r="AK626" s="13"/>
    </row>
    <row r="627" spans="1:37" ht="13.5" customHeight="1" x14ac:dyDescent="0.2">
      <c r="A627" s="13"/>
      <c r="B627" s="13"/>
      <c r="C627" s="13"/>
      <c r="D627" s="13"/>
      <c r="E627" s="13"/>
      <c r="F627" s="13"/>
      <c r="G627" s="13"/>
      <c r="H627" s="13"/>
      <c r="I627" s="13"/>
      <c r="J627" s="13"/>
      <c r="K627" s="13"/>
      <c r="L627" s="13"/>
      <c r="M627" s="13"/>
      <c r="N627" s="13"/>
      <c r="O627" s="13"/>
      <c r="P627" s="13"/>
      <c r="Q627" s="13"/>
      <c r="R627" s="13"/>
      <c r="S627" s="13"/>
      <c r="T627" s="13"/>
      <c r="U627" s="13"/>
      <c r="V627" s="13"/>
      <c r="W627" s="13"/>
      <c r="X627" s="13"/>
      <c r="Y627" s="13"/>
      <c r="Z627" s="13"/>
      <c r="AA627" s="13"/>
      <c r="AB627" s="13"/>
      <c r="AC627" s="13"/>
      <c r="AD627" s="13"/>
      <c r="AE627" s="13"/>
      <c r="AF627" s="13"/>
      <c r="AG627" s="13"/>
      <c r="AH627" s="13"/>
      <c r="AI627" s="13"/>
      <c r="AJ627" s="13"/>
      <c r="AK627" s="13"/>
    </row>
    <row r="628" spans="1:37" ht="13.5" customHeight="1" x14ac:dyDescent="0.2">
      <c r="A628" s="13"/>
      <c r="B628" s="13"/>
      <c r="C628" s="13"/>
      <c r="D628" s="13"/>
      <c r="E628" s="13"/>
      <c r="F628" s="13"/>
      <c r="G628" s="13"/>
      <c r="H628" s="13"/>
      <c r="I628" s="13"/>
      <c r="J628" s="13"/>
      <c r="K628" s="13"/>
      <c r="L628" s="13"/>
      <c r="M628" s="13"/>
      <c r="N628" s="13"/>
      <c r="O628" s="13"/>
      <c r="P628" s="13"/>
      <c r="Q628" s="13"/>
      <c r="R628" s="13"/>
      <c r="S628" s="13"/>
      <c r="T628" s="13"/>
      <c r="U628" s="13"/>
      <c r="V628" s="13"/>
      <c r="W628" s="13"/>
      <c r="X628" s="13"/>
      <c r="Y628" s="13"/>
      <c r="Z628" s="13"/>
      <c r="AA628" s="13"/>
      <c r="AB628" s="13"/>
      <c r="AC628" s="13"/>
      <c r="AD628" s="13"/>
      <c r="AE628" s="13"/>
      <c r="AF628" s="13"/>
      <c r="AG628" s="13"/>
      <c r="AH628" s="13"/>
      <c r="AI628" s="13"/>
      <c r="AJ628" s="13"/>
      <c r="AK628" s="13"/>
    </row>
    <row r="629" spans="1:37" ht="13.5" customHeight="1" x14ac:dyDescent="0.2">
      <c r="A629" s="13"/>
      <c r="B629" s="13"/>
      <c r="C629" s="13"/>
      <c r="D629" s="13"/>
      <c r="E629" s="13"/>
      <c r="F629" s="13"/>
      <c r="G629" s="13"/>
      <c r="H629" s="13"/>
      <c r="I629" s="13"/>
      <c r="J629" s="13"/>
      <c r="K629" s="13"/>
      <c r="L629" s="13"/>
      <c r="M629" s="13"/>
      <c r="N629" s="13"/>
      <c r="O629" s="13"/>
      <c r="P629" s="13"/>
      <c r="Q629" s="13"/>
      <c r="R629" s="13"/>
      <c r="S629" s="13"/>
      <c r="T629" s="13"/>
      <c r="U629" s="13"/>
      <c r="V629" s="13"/>
      <c r="W629" s="13"/>
      <c r="X629" s="13"/>
      <c r="Y629" s="13"/>
      <c r="Z629" s="13"/>
      <c r="AA629" s="13"/>
      <c r="AB629" s="13"/>
      <c r="AC629" s="13"/>
      <c r="AD629" s="13"/>
      <c r="AE629" s="13"/>
      <c r="AF629" s="13"/>
      <c r="AG629" s="13"/>
      <c r="AH629" s="13"/>
      <c r="AI629" s="13"/>
      <c r="AJ629" s="13"/>
      <c r="AK629" s="13"/>
    </row>
    <row r="630" spans="1:37" ht="13.5" customHeight="1" x14ac:dyDescent="0.2">
      <c r="A630" s="13"/>
      <c r="B630" s="13"/>
      <c r="C630" s="13"/>
      <c r="D630" s="13"/>
      <c r="E630" s="13"/>
      <c r="F630" s="13"/>
      <c r="G630" s="13"/>
      <c r="H630" s="13"/>
      <c r="I630" s="13"/>
      <c r="J630" s="13"/>
      <c r="K630" s="13"/>
      <c r="L630" s="13"/>
      <c r="M630" s="13"/>
      <c r="N630" s="13"/>
      <c r="O630" s="13"/>
      <c r="P630" s="13"/>
      <c r="Q630" s="13"/>
      <c r="R630" s="13"/>
      <c r="S630" s="13"/>
      <c r="T630" s="13"/>
      <c r="U630" s="13"/>
      <c r="V630" s="13"/>
      <c r="W630" s="13"/>
      <c r="X630" s="13"/>
      <c r="Y630" s="13"/>
      <c r="Z630" s="13"/>
      <c r="AA630" s="13"/>
      <c r="AB630" s="13"/>
      <c r="AC630" s="13"/>
      <c r="AD630" s="13"/>
      <c r="AE630" s="13"/>
      <c r="AF630" s="13"/>
      <c r="AG630" s="13"/>
      <c r="AH630" s="13"/>
      <c r="AI630" s="13"/>
      <c r="AJ630" s="13"/>
      <c r="AK630" s="13"/>
    </row>
    <row r="631" spans="1:37" ht="13.5" customHeight="1" x14ac:dyDescent="0.2">
      <c r="A631" s="13"/>
      <c r="B631" s="13"/>
      <c r="C631" s="13"/>
      <c r="D631" s="13"/>
      <c r="E631" s="13"/>
      <c r="F631" s="13"/>
      <c r="G631" s="13"/>
      <c r="H631" s="13"/>
      <c r="I631" s="13"/>
      <c r="J631" s="13"/>
      <c r="K631" s="13"/>
      <c r="L631" s="13"/>
      <c r="M631" s="13"/>
      <c r="N631" s="13"/>
      <c r="O631" s="13"/>
      <c r="P631" s="13"/>
      <c r="Q631" s="13"/>
      <c r="R631" s="13"/>
      <c r="S631" s="13"/>
      <c r="T631" s="13"/>
      <c r="U631" s="13"/>
      <c r="V631" s="13"/>
      <c r="W631" s="13"/>
      <c r="X631" s="13"/>
      <c r="Y631" s="13"/>
      <c r="Z631" s="13"/>
      <c r="AA631" s="13"/>
      <c r="AB631" s="13"/>
      <c r="AC631" s="13"/>
      <c r="AD631" s="13"/>
      <c r="AE631" s="13"/>
      <c r="AF631" s="13"/>
      <c r="AG631" s="13"/>
      <c r="AH631" s="13"/>
      <c r="AI631" s="13"/>
      <c r="AJ631" s="13"/>
      <c r="AK631" s="13"/>
    </row>
    <row r="632" spans="1:37" ht="13.5" customHeight="1" x14ac:dyDescent="0.2">
      <c r="A632" s="13"/>
      <c r="B632" s="13"/>
      <c r="C632" s="13"/>
      <c r="D632" s="13"/>
      <c r="E632" s="13"/>
      <c r="F632" s="13"/>
      <c r="G632" s="13"/>
      <c r="H632" s="13"/>
      <c r="I632" s="13"/>
      <c r="J632" s="13"/>
      <c r="K632" s="13"/>
      <c r="L632" s="13"/>
      <c r="M632" s="13"/>
      <c r="N632" s="13"/>
      <c r="O632" s="13"/>
      <c r="P632" s="13"/>
      <c r="Q632" s="13"/>
      <c r="R632" s="13"/>
      <c r="S632" s="13"/>
      <c r="T632" s="13"/>
      <c r="U632" s="13"/>
      <c r="V632" s="13"/>
      <c r="W632" s="13"/>
      <c r="X632" s="13"/>
      <c r="Y632" s="13"/>
      <c r="Z632" s="13"/>
      <c r="AA632" s="13"/>
      <c r="AB632" s="13"/>
      <c r="AC632" s="13"/>
      <c r="AD632" s="13"/>
      <c r="AE632" s="13"/>
      <c r="AF632" s="13"/>
      <c r="AG632" s="13"/>
      <c r="AH632" s="13"/>
      <c r="AI632" s="13"/>
      <c r="AJ632" s="13"/>
      <c r="AK632" s="13"/>
    </row>
    <row r="633" spans="1:37" ht="13.5" customHeight="1" x14ac:dyDescent="0.2">
      <c r="A633" s="13"/>
      <c r="B633" s="13"/>
      <c r="C633" s="13"/>
      <c r="D633" s="13"/>
      <c r="E633" s="13"/>
      <c r="F633" s="13"/>
      <c r="G633" s="13"/>
      <c r="H633" s="13"/>
      <c r="I633" s="13"/>
      <c r="J633" s="13"/>
      <c r="K633" s="13"/>
      <c r="L633" s="13"/>
      <c r="M633" s="13"/>
      <c r="N633" s="13"/>
      <c r="O633" s="13"/>
      <c r="P633" s="13"/>
      <c r="Q633" s="13"/>
      <c r="R633" s="13"/>
      <c r="S633" s="13"/>
      <c r="T633" s="13"/>
      <c r="U633" s="13"/>
      <c r="V633" s="13"/>
      <c r="W633" s="13"/>
      <c r="X633" s="13"/>
      <c r="Y633" s="13"/>
      <c r="Z633" s="13"/>
      <c r="AA633" s="13"/>
      <c r="AB633" s="13"/>
      <c r="AC633" s="13"/>
      <c r="AD633" s="13"/>
      <c r="AE633" s="13"/>
      <c r="AF633" s="13"/>
      <c r="AG633" s="13"/>
      <c r="AH633" s="13"/>
      <c r="AI633" s="13"/>
      <c r="AJ633" s="13"/>
      <c r="AK633" s="13"/>
    </row>
    <row r="634" spans="1:37" ht="13.5" customHeight="1" x14ac:dyDescent="0.2">
      <c r="A634" s="13"/>
      <c r="B634" s="13"/>
      <c r="C634" s="13"/>
      <c r="D634" s="13"/>
      <c r="E634" s="13"/>
      <c r="F634" s="13"/>
      <c r="G634" s="13"/>
      <c r="H634" s="13"/>
      <c r="I634" s="13"/>
      <c r="J634" s="13"/>
      <c r="K634" s="13"/>
      <c r="L634" s="13"/>
      <c r="M634" s="13"/>
      <c r="N634" s="13"/>
      <c r="O634" s="13"/>
      <c r="P634" s="13"/>
      <c r="Q634" s="13"/>
      <c r="R634" s="13"/>
      <c r="S634" s="13"/>
      <c r="T634" s="13"/>
      <c r="U634" s="13"/>
      <c r="V634" s="13"/>
      <c r="W634" s="13"/>
      <c r="X634" s="13"/>
      <c r="Y634" s="13"/>
      <c r="Z634" s="13"/>
      <c r="AA634" s="13"/>
      <c r="AB634" s="13"/>
      <c r="AC634" s="13"/>
      <c r="AD634" s="13"/>
      <c r="AE634" s="13"/>
      <c r="AF634" s="13"/>
      <c r="AG634" s="13"/>
      <c r="AH634" s="13"/>
      <c r="AI634" s="13"/>
      <c r="AJ634" s="13"/>
      <c r="AK634" s="13"/>
    </row>
    <row r="635" spans="1:37" ht="13.5" customHeight="1" x14ac:dyDescent="0.2">
      <c r="A635" s="13"/>
      <c r="B635" s="13"/>
      <c r="C635" s="13"/>
      <c r="D635" s="13"/>
      <c r="E635" s="13"/>
      <c r="F635" s="13"/>
      <c r="G635" s="13"/>
      <c r="H635" s="13"/>
      <c r="I635" s="13"/>
      <c r="J635" s="13"/>
      <c r="K635" s="13"/>
      <c r="L635" s="13"/>
      <c r="M635" s="13"/>
      <c r="N635" s="13"/>
      <c r="O635" s="13"/>
      <c r="P635" s="13"/>
      <c r="Q635" s="13"/>
      <c r="R635" s="13"/>
      <c r="S635" s="13"/>
      <c r="T635" s="13"/>
      <c r="U635" s="13"/>
      <c r="V635" s="13"/>
      <c r="W635" s="13"/>
      <c r="X635" s="13"/>
      <c r="Y635" s="13"/>
      <c r="Z635" s="13"/>
      <c r="AA635" s="13"/>
      <c r="AB635" s="13"/>
      <c r="AC635" s="13"/>
      <c r="AD635" s="13"/>
      <c r="AE635" s="13"/>
      <c r="AF635" s="13"/>
      <c r="AG635" s="13"/>
      <c r="AH635" s="13"/>
      <c r="AI635" s="13"/>
      <c r="AJ635" s="13"/>
      <c r="AK635" s="13"/>
    </row>
    <row r="636" spans="1:37" ht="13.5" customHeight="1" x14ac:dyDescent="0.2">
      <c r="A636" s="13"/>
      <c r="B636" s="13"/>
      <c r="C636" s="13"/>
      <c r="D636" s="13"/>
      <c r="E636" s="13"/>
      <c r="F636" s="13"/>
      <c r="G636" s="13"/>
      <c r="H636" s="13"/>
      <c r="I636" s="13"/>
      <c r="J636" s="13"/>
      <c r="K636" s="13"/>
      <c r="L636" s="13"/>
      <c r="M636" s="13"/>
      <c r="N636" s="13"/>
      <c r="O636" s="13"/>
      <c r="P636" s="13"/>
      <c r="Q636" s="13"/>
      <c r="R636" s="13"/>
      <c r="S636" s="13"/>
      <c r="T636" s="13"/>
      <c r="U636" s="13"/>
      <c r="V636" s="13"/>
      <c r="W636" s="13"/>
      <c r="X636" s="13"/>
      <c r="Y636" s="13"/>
      <c r="Z636" s="13"/>
      <c r="AA636" s="13"/>
      <c r="AB636" s="13"/>
      <c r="AC636" s="13"/>
      <c r="AD636" s="13"/>
      <c r="AE636" s="13"/>
      <c r="AF636" s="13"/>
      <c r="AG636" s="13"/>
      <c r="AH636" s="13"/>
      <c r="AI636" s="13"/>
      <c r="AJ636" s="13"/>
      <c r="AK636" s="13"/>
    </row>
    <row r="637" spans="1:37" ht="13.5" customHeight="1" x14ac:dyDescent="0.2">
      <c r="A637" s="13"/>
      <c r="B637" s="13"/>
      <c r="C637" s="13"/>
      <c r="D637" s="13"/>
      <c r="E637" s="13"/>
      <c r="F637" s="13"/>
      <c r="G637" s="13"/>
      <c r="H637" s="13"/>
      <c r="I637" s="13"/>
      <c r="J637" s="13"/>
      <c r="K637" s="13"/>
      <c r="L637" s="13"/>
      <c r="M637" s="13"/>
      <c r="N637" s="13"/>
      <c r="O637" s="13"/>
      <c r="P637" s="13"/>
      <c r="Q637" s="13"/>
      <c r="R637" s="13"/>
      <c r="S637" s="13"/>
      <c r="T637" s="13"/>
      <c r="U637" s="13"/>
      <c r="V637" s="13"/>
      <c r="W637" s="13"/>
      <c r="X637" s="13"/>
      <c r="Y637" s="13"/>
      <c r="Z637" s="13"/>
      <c r="AA637" s="13"/>
      <c r="AB637" s="13"/>
      <c r="AC637" s="13"/>
      <c r="AD637" s="13"/>
      <c r="AE637" s="13"/>
      <c r="AF637" s="13"/>
      <c r="AG637" s="13"/>
      <c r="AH637" s="13"/>
      <c r="AI637" s="13"/>
      <c r="AJ637" s="13"/>
      <c r="AK637" s="13"/>
    </row>
    <row r="638" spans="1:37" ht="13.5" customHeight="1" x14ac:dyDescent="0.2">
      <c r="A638" s="13"/>
      <c r="B638" s="13"/>
      <c r="C638" s="13"/>
      <c r="D638" s="13"/>
      <c r="E638" s="13"/>
      <c r="F638" s="13"/>
      <c r="G638" s="13"/>
      <c r="H638" s="13"/>
      <c r="I638" s="13"/>
      <c r="J638" s="13"/>
      <c r="K638" s="13"/>
      <c r="L638" s="13"/>
      <c r="M638" s="13"/>
      <c r="N638" s="13"/>
      <c r="O638" s="13"/>
      <c r="P638" s="13"/>
      <c r="Q638" s="13"/>
      <c r="R638" s="13"/>
      <c r="S638" s="13"/>
      <c r="T638" s="13"/>
      <c r="U638" s="13"/>
      <c r="V638" s="13"/>
      <c r="W638" s="13"/>
      <c r="X638" s="13"/>
      <c r="Y638" s="13"/>
      <c r="Z638" s="13"/>
      <c r="AA638" s="13"/>
      <c r="AB638" s="13"/>
      <c r="AC638" s="13"/>
      <c r="AD638" s="13"/>
      <c r="AE638" s="13"/>
      <c r="AF638" s="13"/>
      <c r="AG638" s="13"/>
      <c r="AH638" s="13"/>
      <c r="AI638" s="13"/>
      <c r="AJ638" s="13"/>
      <c r="AK638" s="13"/>
    </row>
    <row r="639" spans="1:37" ht="13.5" customHeight="1" x14ac:dyDescent="0.2">
      <c r="A639" s="13"/>
      <c r="B639" s="13"/>
      <c r="C639" s="13"/>
      <c r="D639" s="13"/>
      <c r="E639" s="13"/>
      <c r="F639" s="13"/>
      <c r="G639" s="13"/>
      <c r="H639" s="13"/>
      <c r="I639" s="13"/>
      <c r="J639" s="13"/>
      <c r="K639" s="13"/>
      <c r="L639" s="13"/>
      <c r="M639" s="13"/>
      <c r="N639" s="13"/>
      <c r="O639" s="13"/>
      <c r="P639" s="13"/>
      <c r="Q639" s="13"/>
      <c r="R639" s="13"/>
      <c r="S639" s="13"/>
      <c r="T639" s="13"/>
      <c r="U639" s="13"/>
      <c r="V639" s="13"/>
      <c r="W639" s="13"/>
      <c r="X639" s="13"/>
      <c r="Y639" s="13"/>
      <c r="Z639" s="13"/>
      <c r="AA639" s="13"/>
      <c r="AB639" s="13"/>
      <c r="AC639" s="13"/>
      <c r="AD639" s="13"/>
      <c r="AE639" s="13"/>
      <c r="AF639" s="13"/>
      <c r="AG639" s="13"/>
      <c r="AH639" s="13"/>
      <c r="AI639" s="13"/>
      <c r="AJ639" s="13"/>
      <c r="AK639" s="13"/>
    </row>
    <row r="640" spans="1:37" ht="13.5" customHeight="1" x14ac:dyDescent="0.2">
      <c r="A640" s="13"/>
      <c r="B640" s="13"/>
      <c r="C640" s="13"/>
      <c r="D640" s="13"/>
      <c r="E640" s="13"/>
      <c r="F640" s="13"/>
      <c r="G640" s="13"/>
      <c r="H640" s="13"/>
      <c r="I640" s="13"/>
      <c r="J640" s="13"/>
      <c r="K640" s="13"/>
      <c r="L640" s="13"/>
      <c r="M640" s="13"/>
      <c r="N640" s="13"/>
      <c r="O640" s="13"/>
      <c r="P640" s="13"/>
      <c r="Q640" s="13"/>
      <c r="R640" s="13"/>
      <c r="S640" s="13"/>
      <c r="T640" s="13"/>
      <c r="U640" s="13"/>
      <c r="V640" s="13"/>
      <c r="W640" s="13"/>
      <c r="X640" s="13"/>
      <c r="Y640" s="13"/>
      <c r="Z640" s="13"/>
      <c r="AA640" s="13"/>
      <c r="AB640" s="13"/>
      <c r="AC640" s="13"/>
      <c r="AD640" s="13"/>
      <c r="AE640" s="13"/>
      <c r="AF640" s="13"/>
      <c r="AG640" s="13"/>
      <c r="AH640" s="13"/>
      <c r="AI640" s="13"/>
      <c r="AJ640" s="13"/>
      <c r="AK640" s="13"/>
    </row>
    <row r="641" spans="1:37" ht="13.5" customHeight="1" x14ac:dyDescent="0.2">
      <c r="A641" s="13"/>
      <c r="B641" s="13"/>
      <c r="C641" s="13"/>
      <c r="D641" s="13"/>
      <c r="E641" s="13"/>
      <c r="F641" s="13"/>
      <c r="G641" s="13"/>
      <c r="H641" s="13"/>
      <c r="I641" s="13"/>
      <c r="J641" s="13"/>
      <c r="K641" s="13"/>
      <c r="L641" s="13"/>
      <c r="M641" s="13"/>
      <c r="N641" s="13"/>
      <c r="O641" s="13"/>
      <c r="P641" s="13"/>
      <c r="Q641" s="13"/>
      <c r="R641" s="13"/>
      <c r="S641" s="13"/>
      <c r="T641" s="13"/>
      <c r="U641" s="13"/>
      <c r="V641" s="13"/>
      <c r="W641" s="13"/>
      <c r="X641" s="13"/>
      <c r="Y641" s="13"/>
      <c r="Z641" s="13"/>
      <c r="AA641" s="13"/>
      <c r="AB641" s="13"/>
      <c r="AC641" s="13"/>
      <c r="AD641" s="13"/>
      <c r="AE641" s="13"/>
      <c r="AF641" s="13"/>
      <c r="AG641" s="13"/>
      <c r="AH641" s="13"/>
      <c r="AI641" s="13"/>
      <c r="AJ641" s="13"/>
      <c r="AK641" s="13"/>
    </row>
    <row r="642" spans="1:37" ht="13.5" customHeight="1" x14ac:dyDescent="0.2">
      <c r="A642" s="13"/>
      <c r="B642" s="13"/>
      <c r="C642" s="13"/>
      <c r="D642" s="13"/>
      <c r="E642" s="13"/>
      <c r="F642" s="13"/>
      <c r="G642" s="13"/>
      <c r="H642" s="13"/>
      <c r="I642" s="13"/>
      <c r="J642" s="13"/>
      <c r="K642" s="13"/>
      <c r="L642" s="13"/>
      <c r="M642" s="13"/>
      <c r="N642" s="13"/>
      <c r="O642" s="13"/>
      <c r="P642" s="13"/>
      <c r="Q642" s="13"/>
      <c r="R642" s="13"/>
      <c r="S642" s="13"/>
      <c r="T642" s="13"/>
      <c r="U642" s="13"/>
      <c r="V642" s="13"/>
      <c r="W642" s="13"/>
      <c r="X642" s="13"/>
      <c r="Y642" s="13"/>
      <c r="Z642" s="13"/>
      <c r="AA642" s="13"/>
      <c r="AB642" s="13"/>
      <c r="AC642" s="13"/>
      <c r="AD642" s="13"/>
      <c r="AE642" s="13"/>
      <c r="AF642" s="13"/>
      <c r="AG642" s="13"/>
      <c r="AH642" s="13"/>
      <c r="AI642" s="13"/>
      <c r="AJ642" s="13"/>
      <c r="AK642" s="13"/>
    </row>
    <row r="643" spans="1:37" ht="13.5" customHeight="1" x14ac:dyDescent="0.2">
      <c r="A643" s="13"/>
      <c r="B643" s="13"/>
      <c r="C643" s="13"/>
      <c r="D643" s="13"/>
      <c r="E643" s="13"/>
      <c r="F643" s="13"/>
      <c r="G643" s="13"/>
      <c r="H643" s="13"/>
      <c r="I643" s="13"/>
      <c r="J643" s="13"/>
      <c r="K643" s="13"/>
      <c r="L643" s="13"/>
      <c r="M643" s="13"/>
      <c r="N643" s="13"/>
      <c r="O643" s="13"/>
      <c r="P643" s="13"/>
      <c r="Q643" s="13"/>
      <c r="R643" s="13"/>
      <c r="S643" s="13"/>
      <c r="T643" s="13"/>
      <c r="U643" s="13"/>
      <c r="V643" s="13"/>
      <c r="W643" s="13"/>
      <c r="X643" s="13"/>
      <c r="Y643" s="13"/>
      <c r="Z643" s="13"/>
      <c r="AA643" s="13"/>
      <c r="AB643" s="13"/>
      <c r="AC643" s="13"/>
      <c r="AD643" s="13"/>
      <c r="AE643" s="13"/>
      <c r="AF643" s="13"/>
      <c r="AG643" s="13"/>
      <c r="AH643" s="13"/>
      <c r="AI643" s="13"/>
      <c r="AJ643" s="13"/>
      <c r="AK643" s="13"/>
    </row>
    <row r="644" spans="1:37" ht="13.5" customHeight="1" x14ac:dyDescent="0.2">
      <c r="A644" s="13"/>
      <c r="B644" s="13"/>
      <c r="C644" s="13"/>
      <c r="D644" s="13"/>
      <c r="E644" s="13"/>
      <c r="F644" s="13"/>
      <c r="G644" s="13"/>
      <c r="H644" s="13"/>
      <c r="I644" s="13"/>
      <c r="J644" s="13"/>
      <c r="K644" s="13"/>
      <c r="L644" s="13"/>
      <c r="M644" s="13"/>
      <c r="N644" s="13"/>
      <c r="O644" s="13"/>
      <c r="P644" s="13"/>
      <c r="Q644" s="13"/>
      <c r="R644" s="13"/>
      <c r="S644" s="13"/>
      <c r="T644" s="13"/>
      <c r="U644" s="13"/>
      <c r="V644" s="13"/>
      <c r="W644" s="13"/>
      <c r="X644" s="13"/>
      <c r="Y644" s="13"/>
      <c r="Z644" s="13"/>
      <c r="AA644" s="13"/>
      <c r="AB644" s="13"/>
      <c r="AC644" s="13"/>
      <c r="AD644" s="13"/>
      <c r="AE644" s="13"/>
      <c r="AF644" s="13"/>
      <c r="AG644" s="13"/>
      <c r="AH644" s="13"/>
      <c r="AI644" s="13"/>
      <c r="AJ644" s="13"/>
      <c r="AK644" s="13"/>
    </row>
    <row r="645" spans="1:37" ht="13.5" customHeight="1" x14ac:dyDescent="0.2">
      <c r="A645" s="13"/>
      <c r="B645" s="13"/>
      <c r="C645" s="13"/>
      <c r="D645" s="13"/>
      <c r="E645" s="13"/>
      <c r="F645" s="13"/>
      <c r="G645" s="13"/>
      <c r="H645" s="13"/>
      <c r="I645" s="13"/>
      <c r="J645" s="13"/>
      <c r="K645" s="13"/>
      <c r="L645" s="13"/>
      <c r="M645" s="13"/>
      <c r="N645" s="13"/>
      <c r="O645" s="13"/>
      <c r="P645" s="13"/>
      <c r="Q645" s="13"/>
      <c r="R645" s="13"/>
      <c r="S645" s="13"/>
      <c r="T645" s="13"/>
      <c r="U645" s="13"/>
      <c r="V645" s="13"/>
      <c r="W645" s="13"/>
      <c r="X645" s="13"/>
      <c r="Y645" s="13"/>
      <c r="Z645" s="13"/>
      <c r="AA645" s="13"/>
      <c r="AB645" s="13"/>
      <c r="AC645" s="13"/>
      <c r="AD645" s="13"/>
      <c r="AE645" s="13"/>
      <c r="AF645" s="13"/>
      <c r="AG645" s="13"/>
      <c r="AH645" s="13"/>
      <c r="AI645" s="13"/>
      <c r="AJ645" s="13"/>
      <c r="AK645" s="13"/>
    </row>
    <row r="646" spans="1:37" ht="13.5" customHeight="1" x14ac:dyDescent="0.2">
      <c r="A646" s="13"/>
      <c r="B646" s="13"/>
      <c r="C646" s="13"/>
      <c r="D646" s="13"/>
      <c r="E646" s="13"/>
      <c r="F646" s="13"/>
      <c r="G646" s="13"/>
      <c r="H646" s="13"/>
      <c r="I646" s="13"/>
      <c r="J646" s="13"/>
      <c r="K646" s="13"/>
      <c r="L646" s="13"/>
      <c r="M646" s="13"/>
      <c r="N646" s="13"/>
      <c r="O646" s="13"/>
      <c r="P646" s="13"/>
      <c r="Q646" s="13"/>
      <c r="R646" s="13"/>
      <c r="S646" s="13"/>
      <c r="T646" s="13"/>
      <c r="U646" s="13"/>
      <c r="V646" s="13"/>
      <c r="W646" s="13"/>
      <c r="X646" s="13"/>
      <c r="Y646" s="13"/>
      <c r="Z646" s="13"/>
      <c r="AA646" s="13"/>
      <c r="AB646" s="13"/>
      <c r="AC646" s="13"/>
      <c r="AD646" s="13"/>
      <c r="AE646" s="13"/>
      <c r="AF646" s="13"/>
      <c r="AG646" s="13"/>
      <c r="AH646" s="13"/>
      <c r="AI646" s="13"/>
      <c r="AJ646" s="13"/>
      <c r="AK646" s="13"/>
    </row>
    <row r="647" spans="1:37" ht="13.5" customHeight="1" x14ac:dyDescent="0.2">
      <c r="A647" s="13"/>
      <c r="B647" s="13"/>
      <c r="C647" s="13"/>
      <c r="D647" s="13"/>
      <c r="E647" s="13"/>
      <c r="F647" s="13"/>
      <c r="G647" s="13"/>
      <c r="H647" s="13"/>
      <c r="I647" s="13"/>
      <c r="J647" s="13"/>
      <c r="K647" s="13"/>
      <c r="L647" s="13"/>
      <c r="M647" s="13"/>
      <c r="N647" s="13"/>
      <c r="O647" s="13"/>
      <c r="P647" s="13"/>
      <c r="Q647" s="13"/>
      <c r="R647" s="13"/>
      <c r="S647" s="13"/>
      <c r="T647" s="13"/>
      <c r="U647" s="13"/>
      <c r="V647" s="13"/>
      <c r="W647" s="13"/>
      <c r="X647" s="13"/>
      <c r="Y647" s="13"/>
      <c r="Z647" s="13"/>
      <c r="AA647" s="13"/>
      <c r="AB647" s="13"/>
      <c r="AC647" s="13"/>
      <c r="AD647" s="13"/>
      <c r="AE647" s="13"/>
      <c r="AF647" s="13"/>
      <c r="AG647" s="13"/>
      <c r="AH647" s="13"/>
      <c r="AI647" s="13"/>
      <c r="AJ647" s="13"/>
      <c r="AK647" s="13"/>
    </row>
    <row r="648" spans="1:37" ht="13.5" customHeight="1" x14ac:dyDescent="0.2">
      <c r="A648" s="13"/>
      <c r="B648" s="13"/>
      <c r="C648" s="13"/>
      <c r="D648" s="13"/>
      <c r="E648" s="13"/>
      <c r="F648" s="13"/>
      <c r="G648" s="13"/>
      <c r="H648" s="13"/>
      <c r="I648" s="13"/>
      <c r="J648" s="13"/>
      <c r="K648" s="13"/>
      <c r="L648" s="13"/>
      <c r="M648" s="13"/>
      <c r="N648" s="13"/>
      <c r="O648" s="13"/>
      <c r="P648" s="13"/>
      <c r="Q648" s="13"/>
      <c r="R648" s="13"/>
      <c r="S648" s="13"/>
      <c r="T648" s="13"/>
      <c r="U648" s="13"/>
      <c r="V648" s="13"/>
      <c r="W648" s="13"/>
      <c r="X648" s="13"/>
      <c r="Y648" s="13"/>
      <c r="Z648" s="13"/>
      <c r="AA648" s="13"/>
      <c r="AB648" s="13"/>
      <c r="AC648" s="13"/>
      <c r="AD648" s="13"/>
      <c r="AE648" s="13"/>
      <c r="AF648" s="13"/>
      <c r="AG648" s="13"/>
      <c r="AH648" s="13"/>
      <c r="AI648" s="13"/>
      <c r="AJ648" s="13"/>
      <c r="AK648" s="13"/>
    </row>
    <row r="649" spans="1:37" ht="13.5" customHeight="1" x14ac:dyDescent="0.2">
      <c r="A649" s="13"/>
      <c r="B649" s="13"/>
      <c r="C649" s="13"/>
      <c r="D649" s="13"/>
      <c r="E649" s="13"/>
      <c r="F649" s="13"/>
      <c r="G649" s="13"/>
      <c r="H649" s="13"/>
      <c r="I649" s="13"/>
      <c r="J649" s="13"/>
      <c r="K649" s="13"/>
      <c r="L649" s="13"/>
      <c r="M649" s="13"/>
      <c r="N649" s="13"/>
      <c r="O649" s="13"/>
      <c r="P649" s="13"/>
      <c r="Q649" s="13"/>
      <c r="R649" s="13"/>
      <c r="S649" s="13"/>
      <c r="T649" s="13"/>
      <c r="U649" s="13"/>
      <c r="V649" s="13"/>
      <c r="W649" s="13"/>
      <c r="X649" s="13"/>
      <c r="Y649" s="13"/>
      <c r="Z649" s="13"/>
      <c r="AA649" s="13"/>
      <c r="AB649" s="13"/>
      <c r="AC649" s="13"/>
      <c r="AD649" s="13"/>
      <c r="AE649" s="13"/>
      <c r="AF649" s="13"/>
      <c r="AG649" s="13"/>
      <c r="AH649" s="13"/>
      <c r="AI649" s="13"/>
      <c r="AJ649" s="13"/>
      <c r="AK649" s="13"/>
    </row>
    <row r="650" spans="1:37" ht="13.5" customHeight="1" x14ac:dyDescent="0.2">
      <c r="A650" s="13"/>
      <c r="B650" s="13"/>
      <c r="C650" s="13"/>
      <c r="D650" s="13"/>
      <c r="E650" s="13"/>
      <c r="F650" s="13"/>
      <c r="G650" s="13"/>
      <c r="H650" s="13"/>
      <c r="I650" s="13"/>
      <c r="J650" s="13"/>
      <c r="K650" s="13"/>
      <c r="L650" s="13"/>
      <c r="M650" s="13"/>
      <c r="N650" s="13"/>
      <c r="O650" s="13"/>
      <c r="P650" s="13"/>
      <c r="Q650" s="13"/>
      <c r="R650" s="13"/>
      <c r="S650" s="13"/>
      <c r="T650" s="13"/>
      <c r="U650" s="13"/>
      <c r="V650" s="13"/>
      <c r="W650" s="13"/>
      <c r="X650" s="13"/>
      <c r="Y650" s="13"/>
      <c r="Z650" s="13"/>
      <c r="AA650" s="13"/>
      <c r="AB650" s="13"/>
      <c r="AC650" s="13"/>
      <c r="AD650" s="13"/>
      <c r="AE650" s="13"/>
      <c r="AF650" s="13"/>
      <c r="AG650" s="13"/>
      <c r="AH650" s="13"/>
      <c r="AI650" s="13"/>
      <c r="AJ650" s="13"/>
      <c r="AK650" s="13"/>
    </row>
    <row r="651" spans="1:37" ht="13.5" customHeight="1" x14ac:dyDescent="0.2">
      <c r="A651" s="13"/>
      <c r="B651" s="13"/>
      <c r="C651" s="13"/>
      <c r="D651" s="13"/>
      <c r="E651" s="13"/>
      <c r="F651" s="13"/>
      <c r="G651" s="13"/>
      <c r="H651" s="13"/>
      <c r="I651" s="13"/>
      <c r="J651" s="13"/>
      <c r="K651" s="13"/>
      <c r="L651" s="13"/>
      <c r="M651" s="13"/>
      <c r="N651" s="13"/>
      <c r="O651" s="13"/>
      <c r="P651" s="13"/>
      <c r="Q651" s="13"/>
      <c r="R651" s="13"/>
      <c r="S651" s="13"/>
      <c r="T651" s="13"/>
      <c r="U651" s="13"/>
      <c r="V651" s="13"/>
      <c r="W651" s="13"/>
      <c r="X651" s="13"/>
      <c r="Y651" s="13"/>
      <c r="Z651" s="13"/>
      <c r="AA651" s="13"/>
      <c r="AB651" s="13"/>
      <c r="AC651" s="13"/>
      <c r="AD651" s="13"/>
      <c r="AE651" s="13"/>
      <c r="AF651" s="13"/>
      <c r="AG651" s="13"/>
      <c r="AH651" s="13"/>
      <c r="AI651" s="13"/>
      <c r="AJ651" s="13"/>
      <c r="AK651" s="13"/>
    </row>
    <row r="652" spans="1:37" ht="13.5" customHeight="1" x14ac:dyDescent="0.2">
      <c r="A652" s="13"/>
      <c r="B652" s="13"/>
      <c r="C652" s="13"/>
      <c r="D652" s="13"/>
      <c r="E652" s="13"/>
      <c r="F652" s="13"/>
      <c r="G652" s="13"/>
      <c r="H652" s="13"/>
      <c r="I652" s="13"/>
      <c r="J652" s="13"/>
      <c r="K652" s="13"/>
      <c r="L652" s="13"/>
      <c r="M652" s="13"/>
      <c r="N652" s="13"/>
      <c r="O652" s="13"/>
      <c r="P652" s="13"/>
      <c r="Q652" s="13"/>
      <c r="R652" s="13"/>
      <c r="S652" s="13"/>
      <c r="T652" s="13"/>
      <c r="U652" s="13"/>
      <c r="V652" s="13"/>
      <c r="W652" s="13"/>
      <c r="X652" s="13"/>
      <c r="Y652" s="13"/>
      <c r="Z652" s="13"/>
      <c r="AA652" s="13"/>
      <c r="AB652" s="13"/>
      <c r="AC652" s="13"/>
      <c r="AD652" s="13"/>
      <c r="AE652" s="13"/>
      <c r="AF652" s="13"/>
      <c r="AG652" s="13"/>
      <c r="AH652" s="13"/>
      <c r="AI652" s="13"/>
      <c r="AJ652" s="13"/>
      <c r="AK652" s="13"/>
    </row>
    <row r="653" spans="1:37" ht="13.5" customHeight="1" x14ac:dyDescent="0.2">
      <c r="A653" s="13"/>
      <c r="B653" s="13"/>
      <c r="C653" s="13"/>
      <c r="D653" s="13"/>
      <c r="E653" s="13"/>
      <c r="F653" s="13"/>
      <c r="G653" s="13"/>
      <c r="H653" s="13"/>
      <c r="I653" s="13"/>
      <c r="J653" s="13"/>
      <c r="K653" s="13"/>
      <c r="L653" s="13"/>
      <c r="M653" s="13"/>
      <c r="N653" s="13"/>
      <c r="O653" s="13"/>
      <c r="P653" s="13"/>
      <c r="Q653" s="13"/>
      <c r="R653" s="13"/>
      <c r="S653" s="13"/>
      <c r="T653" s="13"/>
      <c r="U653" s="13"/>
      <c r="V653" s="13"/>
      <c r="W653" s="13"/>
      <c r="X653" s="13"/>
      <c r="Y653" s="13"/>
      <c r="Z653" s="13"/>
      <c r="AA653" s="13"/>
      <c r="AB653" s="13"/>
      <c r="AC653" s="13"/>
      <c r="AD653" s="13"/>
      <c r="AE653" s="13"/>
      <c r="AF653" s="13"/>
      <c r="AG653" s="13"/>
      <c r="AH653" s="13"/>
      <c r="AI653" s="13"/>
      <c r="AJ653" s="13"/>
      <c r="AK653" s="13"/>
    </row>
    <row r="654" spans="1:37" ht="13.5" customHeight="1" x14ac:dyDescent="0.2">
      <c r="A654" s="13"/>
      <c r="B654" s="13"/>
      <c r="C654" s="13"/>
      <c r="D654" s="13"/>
      <c r="E654" s="13"/>
      <c r="F654" s="13"/>
      <c r="G654" s="13"/>
      <c r="H654" s="13"/>
      <c r="I654" s="13"/>
      <c r="J654" s="13"/>
      <c r="K654" s="13"/>
      <c r="L654" s="13"/>
      <c r="M654" s="13"/>
      <c r="N654" s="13"/>
      <c r="O654" s="13"/>
      <c r="P654" s="13"/>
      <c r="Q654" s="13"/>
      <c r="R654" s="13"/>
      <c r="S654" s="13"/>
      <c r="T654" s="13"/>
      <c r="U654" s="13"/>
      <c r="V654" s="13"/>
      <c r="W654" s="13"/>
      <c r="X654" s="13"/>
      <c r="Y654" s="13"/>
      <c r="Z654" s="13"/>
      <c r="AA654" s="13"/>
      <c r="AB654" s="13"/>
      <c r="AC654" s="13"/>
      <c r="AD654" s="13"/>
      <c r="AE654" s="13"/>
      <c r="AF654" s="13"/>
      <c r="AG654" s="13"/>
      <c r="AH654" s="13"/>
      <c r="AI654" s="13"/>
      <c r="AJ654" s="13"/>
      <c r="AK654" s="13"/>
    </row>
    <row r="655" spans="1:37" ht="13.5" customHeight="1" x14ac:dyDescent="0.2">
      <c r="A655" s="13"/>
      <c r="B655" s="13"/>
      <c r="C655" s="13"/>
      <c r="D655" s="13"/>
      <c r="E655" s="13"/>
      <c r="F655" s="13"/>
      <c r="G655" s="13"/>
      <c r="H655" s="13"/>
      <c r="I655" s="13"/>
      <c r="J655" s="13"/>
      <c r="K655" s="13"/>
      <c r="L655" s="13"/>
      <c r="M655" s="13"/>
      <c r="N655" s="13"/>
      <c r="O655" s="13"/>
      <c r="P655" s="13"/>
      <c r="Q655" s="13"/>
      <c r="R655" s="13"/>
      <c r="S655" s="13"/>
      <c r="T655" s="13"/>
      <c r="U655" s="13"/>
      <c r="V655" s="13"/>
      <c r="W655" s="13"/>
      <c r="X655" s="13"/>
      <c r="Y655" s="13"/>
      <c r="Z655" s="13"/>
      <c r="AA655" s="13"/>
      <c r="AB655" s="13"/>
      <c r="AC655" s="13"/>
      <c r="AD655" s="13"/>
      <c r="AE655" s="13"/>
      <c r="AF655" s="13"/>
      <c r="AG655" s="13"/>
      <c r="AH655" s="13"/>
      <c r="AI655" s="13"/>
      <c r="AJ655" s="13"/>
      <c r="AK655" s="13"/>
    </row>
    <row r="656" spans="1:37" ht="13.5" customHeight="1" x14ac:dyDescent="0.2">
      <c r="A656" s="13"/>
      <c r="B656" s="13"/>
      <c r="C656" s="13"/>
      <c r="D656" s="13"/>
      <c r="E656" s="13"/>
      <c r="F656" s="13"/>
      <c r="G656" s="13"/>
      <c r="H656" s="13"/>
      <c r="I656" s="13"/>
      <c r="J656" s="13"/>
      <c r="K656" s="13"/>
      <c r="L656" s="13"/>
      <c r="M656" s="13"/>
      <c r="N656" s="13"/>
      <c r="O656" s="13"/>
      <c r="P656" s="13"/>
      <c r="Q656" s="13"/>
      <c r="R656" s="13"/>
      <c r="S656" s="13"/>
      <c r="T656" s="13"/>
      <c r="U656" s="13"/>
      <c r="V656" s="13"/>
      <c r="W656" s="13"/>
      <c r="X656" s="13"/>
      <c r="Y656" s="13"/>
      <c r="Z656" s="13"/>
      <c r="AA656" s="13"/>
      <c r="AB656" s="13"/>
      <c r="AC656" s="13"/>
      <c r="AD656" s="13"/>
      <c r="AE656" s="13"/>
      <c r="AF656" s="13"/>
      <c r="AG656" s="13"/>
      <c r="AH656" s="13"/>
      <c r="AI656" s="13"/>
      <c r="AJ656" s="13"/>
      <c r="AK656" s="13"/>
    </row>
    <row r="657" spans="1:37" ht="13.5" customHeight="1" x14ac:dyDescent="0.2">
      <c r="A657" s="13"/>
      <c r="B657" s="13"/>
      <c r="C657" s="13"/>
      <c r="D657" s="13"/>
      <c r="E657" s="13"/>
      <c r="F657" s="13"/>
      <c r="G657" s="13"/>
      <c r="H657" s="13"/>
      <c r="I657" s="13"/>
      <c r="J657" s="13"/>
      <c r="K657" s="13"/>
      <c r="L657" s="13"/>
      <c r="M657" s="13"/>
      <c r="N657" s="13"/>
      <c r="O657" s="13"/>
      <c r="P657" s="13"/>
      <c r="Q657" s="13"/>
      <c r="R657" s="13"/>
      <c r="S657" s="13"/>
      <c r="T657" s="13"/>
      <c r="U657" s="13"/>
      <c r="V657" s="13"/>
      <c r="W657" s="13"/>
      <c r="X657" s="13"/>
      <c r="Y657" s="13"/>
      <c r="Z657" s="13"/>
      <c r="AA657" s="13"/>
      <c r="AB657" s="13"/>
      <c r="AC657" s="13"/>
      <c r="AD657" s="13"/>
      <c r="AE657" s="13"/>
      <c r="AF657" s="13"/>
      <c r="AG657" s="13"/>
      <c r="AH657" s="13"/>
      <c r="AI657" s="13"/>
      <c r="AJ657" s="13"/>
      <c r="AK657" s="13"/>
    </row>
    <row r="658" spans="1:37" ht="13.5" customHeight="1" x14ac:dyDescent="0.2">
      <c r="A658" s="13"/>
      <c r="B658" s="13"/>
      <c r="C658" s="13"/>
      <c r="D658" s="13"/>
      <c r="E658" s="13"/>
      <c r="F658" s="13"/>
      <c r="G658" s="13"/>
      <c r="H658" s="13"/>
      <c r="I658" s="13"/>
      <c r="J658" s="13"/>
      <c r="K658" s="13"/>
      <c r="L658" s="13"/>
      <c r="M658" s="13"/>
      <c r="N658" s="13"/>
      <c r="O658" s="13"/>
      <c r="P658" s="13"/>
      <c r="Q658" s="13"/>
      <c r="R658" s="13"/>
      <c r="S658" s="13"/>
      <c r="T658" s="13"/>
      <c r="U658" s="13"/>
      <c r="V658" s="13"/>
      <c r="W658" s="13"/>
      <c r="X658" s="13"/>
      <c r="Y658" s="13"/>
      <c r="Z658" s="13"/>
      <c r="AA658" s="13"/>
      <c r="AB658" s="13"/>
      <c r="AC658" s="13"/>
      <c r="AD658" s="13"/>
      <c r="AE658" s="13"/>
      <c r="AF658" s="13"/>
      <c r="AG658" s="13"/>
      <c r="AH658" s="13"/>
      <c r="AI658" s="13"/>
      <c r="AJ658" s="13"/>
      <c r="AK658" s="13"/>
    </row>
    <row r="659" spans="1:37" ht="13.5" customHeight="1" x14ac:dyDescent="0.2">
      <c r="A659" s="13"/>
      <c r="B659" s="13"/>
      <c r="C659" s="13"/>
      <c r="D659" s="13"/>
      <c r="E659" s="13"/>
      <c r="F659" s="13"/>
      <c r="G659" s="13"/>
      <c r="H659" s="13"/>
      <c r="I659" s="13"/>
      <c r="J659" s="13"/>
      <c r="K659" s="13"/>
      <c r="L659" s="13"/>
      <c r="M659" s="13"/>
      <c r="N659" s="13"/>
      <c r="O659" s="13"/>
      <c r="P659" s="13"/>
      <c r="Q659" s="13"/>
      <c r="R659" s="13"/>
      <c r="S659" s="13"/>
      <c r="T659" s="13"/>
      <c r="U659" s="13"/>
      <c r="V659" s="13"/>
      <c r="W659" s="13"/>
      <c r="X659" s="13"/>
      <c r="Y659" s="13"/>
      <c r="Z659" s="13"/>
      <c r="AA659" s="13"/>
      <c r="AB659" s="13"/>
      <c r="AC659" s="13"/>
      <c r="AD659" s="13"/>
      <c r="AE659" s="13"/>
      <c r="AF659" s="13"/>
      <c r="AG659" s="13"/>
      <c r="AH659" s="13"/>
      <c r="AI659" s="13"/>
      <c r="AJ659" s="13"/>
      <c r="AK659" s="13"/>
    </row>
    <row r="660" spans="1:37" ht="13.5" customHeight="1" x14ac:dyDescent="0.2">
      <c r="A660" s="13"/>
      <c r="B660" s="13"/>
      <c r="C660" s="13"/>
      <c r="D660" s="13"/>
      <c r="E660" s="13"/>
      <c r="F660" s="13"/>
      <c r="G660" s="13"/>
      <c r="H660" s="13"/>
      <c r="I660" s="13"/>
      <c r="J660" s="13"/>
      <c r="K660" s="13"/>
      <c r="L660" s="13"/>
      <c r="M660" s="13"/>
      <c r="N660" s="13"/>
      <c r="O660" s="13"/>
      <c r="P660" s="13"/>
      <c r="Q660" s="13"/>
      <c r="R660" s="13"/>
      <c r="S660" s="13"/>
      <c r="T660" s="13"/>
      <c r="U660" s="13"/>
      <c r="V660" s="13"/>
      <c r="W660" s="13"/>
      <c r="X660" s="13"/>
      <c r="Y660" s="13"/>
      <c r="Z660" s="13"/>
      <c r="AA660" s="13"/>
      <c r="AB660" s="13"/>
      <c r="AC660" s="13"/>
      <c r="AD660" s="13"/>
      <c r="AE660" s="13"/>
      <c r="AF660" s="13"/>
      <c r="AG660" s="13"/>
      <c r="AH660" s="13"/>
      <c r="AI660" s="13"/>
      <c r="AJ660" s="13"/>
      <c r="AK660" s="13"/>
    </row>
    <row r="661" spans="1:37" ht="13.5" customHeight="1" x14ac:dyDescent="0.2">
      <c r="A661" s="13"/>
      <c r="B661" s="13"/>
      <c r="C661" s="13"/>
      <c r="D661" s="13"/>
      <c r="E661" s="13"/>
      <c r="F661" s="13"/>
      <c r="G661" s="13"/>
      <c r="H661" s="13"/>
      <c r="I661" s="13"/>
      <c r="J661" s="13"/>
      <c r="K661" s="13"/>
      <c r="L661" s="13"/>
      <c r="M661" s="13"/>
      <c r="N661" s="13"/>
      <c r="O661" s="13"/>
      <c r="P661" s="13"/>
      <c r="Q661" s="13"/>
      <c r="R661" s="13"/>
      <c r="S661" s="13"/>
      <c r="T661" s="13"/>
      <c r="U661" s="13"/>
      <c r="V661" s="13"/>
      <c r="W661" s="13"/>
      <c r="X661" s="13"/>
      <c r="Y661" s="13"/>
      <c r="Z661" s="13"/>
      <c r="AA661" s="13"/>
      <c r="AB661" s="13"/>
      <c r="AC661" s="13"/>
      <c r="AD661" s="13"/>
      <c r="AE661" s="13"/>
      <c r="AF661" s="13"/>
      <c r="AG661" s="13"/>
      <c r="AH661" s="13"/>
      <c r="AI661" s="13"/>
      <c r="AJ661" s="13"/>
      <c r="AK661" s="13"/>
    </row>
    <row r="662" spans="1:37" ht="13.5" customHeight="1" x14ac:dyDescent="0.2">
      <c r="A662" s="13"/>
      <c r="B662" s="13"/>
      <c r="C662" s="13"/>
      <c r="D662" s="13"/>
      <c r="E662" s="13"/>
      <c r="F662" s="13"/>
      <c r="G662" s="13"/>
      <c r="H662" s="13"/>
      <c r="I662" s="13"/>
      <c r="J662" s="13"/>
      <c r="K662" s="13"/>
      <c r="L662" s="13"/>
      <c r="M662" s="13"/>
      <c r="N662" s="13"/>
      <c r="O662" s="13"/>
      <c r="P662" s="13"/>
      <c r="Q662" s="13"/>
      <c r="R662" s="13"/>
      <c r="S662" s="13"/>
      <c r="T662" s="13"/>
      <c r="U662" s="13"/>
      <c r="V662" s="13"/>
      <c r="W662" s="13"/>
      <c r="X662" s="13"/>
      <c r="Y662" s="13"/>
      <c r="Z662" s="13"/>
      <c r="AA662" s="13"/>
      <c r="AB662" s="13"/>
      <c r="AC662" s="13"/>
      <c r="AD662" s="13"/>
      <c r="AE662" s="13"/>
      <c r="AF662" s="13"/>
      <c r="AG662" s="13"/>
      <c r="AH662" s="13"/>
      <c r="AI662" s="13"/>
      <c r="AJ662" s="13"/>
      <c r="AK662" s="13"/>
    </row>
    <row r="663" spans="1:37" ht="13.5" customHeight="1" x14ac:dyDescent="0.2">
      <c r="A663" s="13"/>
      <c r="B663" s="13"/>
      <c r="C663" s="13"/>
      <c r="D663" s="13"/>
      <c r="E663" s="13"/>
      <c r="F663" s="13"/>
      <c r="G663" s="13"/>
      <c r="H663" s="13"/>
      <c r="I663" s="13"/>
      <c r="J663" s="13"/>
      <c r="K663" s="13"/>
      <c r="L663" s="13"/>
      <c r="M663" s="13"/>
      <c r="N663" s="13"/>
      <c r="O663" s="13"/>
      <c r="P663" s="13"/>
      <c r="Q663" s="13"/>
      <c r="R663" s="13"/>
      <c r="S663" s="13"/>
      <c r="T663" s="13"/>
      <c r="U663" s="13"/>
      <c r="V663" s="13"/>
      <c r="W663" s="13"/>
      <c r="X663" s="13"/>
      <c r="Y663" s="13"/>
      <c r="Z663" s="13"/>
      <c r="AA663" s="13"/>
      <c r="AB663" s="13"/>
      <c r="AC663" s="13"/>
      <c r="AD663" s="13"/>
      <c r="AE663" s="13"/>
      <c r="AF663" s="13"/>
      <c r="AG663" s="13"/>
      <c r="AH663" s="13"/>
      <c r="AI663" s="13"/>
      <c r="AJ663" s="13"/>
      <c r="AK663" s="13"/>
    </row>
    <row r="664" spans="1:37" ht="13.5" customHeight="1" x14ac:dyDescent="0.2">
      <c r="A664" s="13"/>
      <c r="B664" s="13"/>
      <c r="C664" s="13"/>
      <c r="D664" s="13"/>
      <c r="E664" s="13"/>
      <c r="F664" s="13"/>
      <c r="G664" s="13"/>
      <c r="H664" s="13"/>
      <c r="I664" s="13"/>
      <c r="J664" s="13"/>
      <c r="K664" s="13"/>
      <c r="L664" s="13"/>
      <c r="M664" s="13"/>
      <c r="N664" s="13"/>
      <c r="O664" s="13"/>
      <c r="P664" s="13"/>
      <c r="Q664" s="13"/>
      <c r="R664" s="13"/>
      <c r="S664" s="13"/>
      <c r="T664" s="13"/>
      <c r="U664" s="13"/>
      <c r="V664" s="13"/>
      <c r="W664" s="13"/>
      <c r="X664" s="13"/>
      <c r="Y664" s="13"/>
      <c r="Z664" s="13"/>
      <c r="AA664" s="13"/>
      <c r="AB664" s="13"/>
      <c r="AC664" s="13"/>
      <c r="AD664" s="13"/>
      <c r="AE664" s="13"/>
      <c r="AF664" s="13"/>
      <c r="AG664" s="13"/>
      <c r="AH664" s="13"/>
      <c r="AI664" s="13"/>
      <c r="AJ664" s="13"/>
      <c r="AK664" s="13"/>
    </row>
    <row r="665" spans="1:37" ht="13.5" customHeight="1" x14ac:dyDescent="0.2">
      <c r="A665" s="13"/>
      <c r="B665" s="13"/>
      <c r="C665" s="13"/>
      <c r="D665" s="13"/>
      <c r="E665" s="13"/>
      <c r="F665" s="13"/>
      <c r="G665" s="13"/>
      <c r="H665" s="13"/>
      <c r="I665" s="13"/>
      <c r="J665" s="13"/>
      <c r="K665" s="13"/>
      <c r="L665" s="13"/>
      <c r="M665" s="13"/>
      <c r="N665" s="13"/>
      <c r="O665" s="13"/>
      <c r="P665" s="13"/>
      <c r="Q665" s="13"/>
      <c r="R665" s="13"/>
      <c r="S665" s="13"/>
      <c r="T665" s="13"/>
      <c r="U665" s="13"/>
      <c r="V665" s="13"/>
      <c r="W665" s="13"/>
      <c r="X665" s="13"/>
      <c r="Y665" s="13"/>
      <c r="Z665" s="13"/>
      <c r="AA665" s="13"/>
      <c r="AB665" s="13"/>
      <c r="AC665" s="13"/>
      <c r="AD665" s="13"/>
      <c r="AE665" s="13"/>
      <c r="AF665" s="13"/>
      <c r="AG665" s="13"/>
      <c r="AH665" s="13"/>
      <c r="AI665" s="13"/>
      <c r="AJ665" s="13"/>
      <c r="AK665" s="13"/>
    </row>
    <row r="666" spans="1:37" ht="13.5" customHeight="1" x14ac:dyDescent="0.2">
      <c r="A666" s="13"/>
      <c r="B666" s="13"/>
      <c r="C666" s="13"/>
      <c r="D666" s="13"/>
      <c r="E666" s="13"/>
      <c r="F666" s="13"/>
      <c r="G666" s="13"/>
      <c r="H666" s="13"/>
      <c r="I666" s="13"/>
      <c r="J666" s="13"/>
      <c r="K666" s="13"/>
      <c r="L666" s="13"/>
      <c r="M666" s="13"/>
      <c r="N666" s="13"/>
      <c r="O666" s="13"/>
      <c r="P666" s="13"/>
      <c r="Q666" s="13"/>
      <c r="R666" s="13"/>
      <c r="S666" s="13"/>
      <c r="T666" s="13"/>
      <c r="U666" s="13"/>
      <c r="V666" s="13"/>
      <c r="W666" s="13"/>
      <c r="X666" s="13"/>
      <c r="Y666" s="13"/>
      <c r="Z666" s="13"/>
      <c r="AA666" s="13"/>
      <c r="AB666" s="13"/>
      <c r="AC666" s="13"/>
      <c r="AD666" s="13"/>
      <c r="AE666" s="13"/>
      <c r="AF666" s="13"/>
      <c r="AG666" s="13"/>
      <c r="AH666" s="13"/>
      <c r="AI666" s="13"/>
      <c r="AJ666" s="13"/>
      <c r="AK666" s="13"/>
    </row>
    <row r="667" spans="1:37" ht="13.5" customHeight="1" x14ac:dyDescent="0.2">
      <c r="A667" s="13"/>
      <c r="B667" s="13"/>
      <c r="C667" s="13"/>
      <c r="D667" s="13"/>
      <c r="E667" s="13"/>
      <c r="F667" s="13"/>
      <c r="G667" s="13"/>
      <c r="H667" s="13"/>
      <c r="I667" s="13"/>
      <c r="J667" s="13"/>
      <c r="K667" s="13"/>
      <c r="L667" s="13"/>
      <c r="M667" s="13"/>
      <c r="N667" s="13"/>
      <c r="O667" s="13"/>
      <c r="P667" s="13"/>
      <c r="Q667" s="13"/>
      <c r="R667" s="13"/>
      <c r="S667" s="13"/>
      <c r="T667" s="13"/>
      <c r="U667" s="13"/>
      <c r="V667" s="13"/>
      <c r="W667" s="13"/>
      <c r="X667" s="13"/>
      <c r="Y667" s="13"/>
      <c r="Z667" s="13"/>
      <c r="AA667" s="13"/>
      <c r="AB667" s="13"/>
      <c r="AC667" s="13"/>
      <c r="AD667" s="13"/>
      <c r="AE667" s="13"/>
      <c r="AF667" s="13"/>
      <c r="AG667" s="13"/>
      <c r="AH667" s="13"/>
      <c r="AI667" s="13"/>
      <c r="AJ667" s="13"/>
      <c r="AK667" s="13"/>
    </row>
    <row r="668" spans="1:37" ht="13.5" customHeight="1" x14ac:dyDescent="0.2">
      <c r="A668" s="13"/>
      <c r="B668" s="13"/>
      <c r="C668" s="13"/>
      <c r="D668" s="13"/>
      <c r="E668" s="13"/>
      <c r="F668" s="13"/>
      <c r="G668" s="13"/>
      <c r="H668" s="13"/>
      <c r="I668" s="13"/>
      <c r="J668" s="13"/>
      <c r="K668" s="13"/>
      <c r="L668" s="13"/>
      <c r="M668" s="13"/>
      <c r="N668" s="13"/>
      <c r="O668" s="13"/>
      <c r="P668" s="13"/>
      <c r="Q668" s="13"/>
      <c r="R668" s="13"/>
      <c r="S668" s="13"/>
      <c r="T668" s="13"/>
      <c r="U668" s="13"/>
      <c r="V668" s="13"/>
      <c r="W668" s="13"/>
      <c r="X668" s="13"/>
      <c r="Y668" s="13"/>
      <c r="Z668" s="13"/>
      <c r="AA668" s="13"/>
      <c r="AB668" s="13"/>
      <c r="AC668" s="13"/>
      <c r="AD668" s="13"/>
      <c r="AE668" s="13"/>
      <c r="AF668" s="13"/>
      <c r="AG668" s="13"/>
      <c r="AH668" s="13"/>
      <c r="AI668" s="13"/>
      <c r="AJ668" s="13"/>
      <c r="AK668" s="13"/>
    </row>
    <row r="669" spans="1:37" ht="13.5" customHeight="1" x14ac:dyDescent="0.2">
      <c r="A669" s="13"/>
      <c r="B669" s="13"/>
      <c r="C669" s="13"/>
      <c r="D669" s="13"/>
      <c r="E669" s="13"/>
      <c r="F669" s="13"/>
      <c r="G669" s="13"/>
      <c r="H669" s="13"/>
      <c r="I669" s="13"/>
      <c r="J669" s="13"/>
      <c r="K669" s="13"/>
      <c r="L669" s="13"/>
      <c r="M669" s="13"/>
      <c r="N669" s="13"/>
      <c r="O669" s="13"/>
      <c r="P669" s="13"/>
      <c r="Q669" s="13"/>
      <c r="R669" s="13"/>
      <c r="S669" s="13"/>
      <c r="T669" s="13"/>
      <c r="U669" s="13"/>
      <c r="V669" s="13"/>
      <c r="W669" s="13"/>
      <c r="X669" s="13"/>
      <c r="Y669" s="13"/>
      <c r="Z669" s="13"/>
      <c r="AA669" s="13"/>
      <c r="AB669" s="13"/>
      <c r="AC669" s="13"/>
      <c r="AD669" s="13"/>
      <c r="AE669" s="13"/>
      <c r="AF669" s="13"/>
      <c r="AG669" s="13"/>
      <c r="AH669" s="13"/>
      <c r="AI669" s="13"/>
      <c r="AJ669" s="13"/>
      <c r="AK669" s="13"/>
    </row>
    <row r="670" spans="1:37" ht="13.5" customHeight="1" x14ac:dyDescent="0.2">
      <c r="A670" s="13"/>
      <c r="B670" s="13"/>
      <c r="C670" s="13"/>
      <c r="D670" s="13"/>
      <c r="E670" s="13"/>
      <c r="F670" s="13"/>
      <c r="G670" s="13"/>
      <c r="H670" s="13"/>
      <c r="I670" s="13"/>
      <c r="J670" s="13"/>
      <c r="K670" s="13"/>
      <c r="L670" s="13"/>
      <c r="M670" s="13"/>
      <c r="N670" s="13"/>
      <c r="O670" s="13"/>
      <c r="P670" s="13"/>
      <c r="Q670" s="13"/>
      <c r="R670" s="13"/>
      <c r="S670" s="13"/>
      <c r="T670" s="13"/>
      <c r="U670" s="13"/>
      <c r="V670" s="13"/>
      <c r="W670" s="13"/>
      <c r="X670" s="13"/>
      <c r="Y670" s="13"/>
      <c r="Z670" s="13"/>
      <c r="AA670" s="13"/>
      <c r="AB670" s="13"/>
      <c r="AC670" s="13"/>
      <c r="AD670" s="13"/>
      <c r="AE670" s="13"/>
      <c r="AF670" s="13"/>
      <c r="AG670" s="13"/>
      <c r="AH670" s="13"/>
      <c r="AI670" s="13"/>
      <c r="AJ670" s="13"/>
      <c r="AK670" s="13"/>
    </row>
    <row r="671" spans="1:37" ht="13.5" customHeight="1" x14ac:dyDescent="0.2">
      <c r="A671" s="13"/>
      <c r="B671" s="13"/>
      <c r="C671" s="13"/>
      <c r="D671" s="13"/>
      <c r="E671" s="13"/>
      <c r="F671" s="13"/>
      <c r="G671" s="13"/>
      <c r="H671" s="13"/>
      <c r="I671" s="13"/>
      <c r="J671" s="13"/>
      <c r="K671" s="13"/>
      <c r="L671" s="13"/>
      <c r="M671" s="13"/>
      <c r="N671" s="13"/>
      <c r="O671" s="13"/>
      <c r="P671" s="13"/>
      <c r="Q671" s="13"/>
      <c r="R671" s="13"/>
      <c r="S671" s="13"/>
      <c r="T671" s="13"/>
      <c r="U671" s="13"/>
      <c r="V671" s="13"/>
      <c r="W671" s="13"/>
      <c r="X671" s="13"/>
      <c r="Y671" s="13"/>
      <c r="Z671" s="13"/>
      <c r="AA671" s="13"/>
      <c r="AB671" s="13"/>
      <c r="AC671" s="13"/>
      <c r="AD671" s="13"/>
      <c r="AE671" s="13"/>
      <c r="AF671" s="13"/>
      <c r="AG671" s="13"/>
      <c r="AH671" s="13"/>
      <c r="AI671" s="13"/>
      <c r="AJ671" s="13"/>
      <c r="AK671" s="13"/>
    </row>
    <row r="672" spans="1:37" ht="13.5" customHeight="1" x14ac:dyDescent="0.2">
      <c r="A672" s="13"/>
      <c r="B672" s="13"/>
      <c r="C672" s="13"/>
      <c r="D672" s="13"/>
      <c r="E672" s="13"/>
      <c r="F672" s="13"/>
      <c r="G672" s="13"/>
      <c r="H672" s="13"/>
      <c r="I672" s="13"/>
      <c r="J672" s="13"/>
      <c r="K672" s="13"/>
      <c r="L672" s="13"/>
      <c r="M672" s="13"/>
      <c r="N672" s="13"/>
      <c r="O672" s="13"/>
      <c r="P672" s="13"/>
      <c r="Q672" s="13"/>
      <c r="R672" s="13"/>
      <c r="S672" s="13"/>
      <c r="T672" s="13"/>
      <c r="U672" s="13"/>
      <c r="V672" s="13"/>
      <c r="W672" s="13"/>
      <c r="X672" s="13"/>
      <c r="Y672" s="13"/>
      <c r="Z672" s="13"/>
      <c r="AA672" s="13"/>
      <c r="AB672" s="13"/>
      <c r="AC672" s="13"/>
      <c r="AD672" s="13"/>
      <c r="AE672" s="13"/>
      <c r="AF672" s="13"/>
      <c r="AG672" s="13"/>
      <c r="AH672" s="13"/>
      <c r="AI672" s="13"/>
      <c r="AJ672" s="13"/>
      <c r="AK672" s="13"/>
    </row>
    <row r="673" spans="1:37" ht="13.5" customHeight="1" x14ac:dyDescent="0.2">
      <c r="A673" s="13"/>
      <c r="B673" s="13"/>
      <c r="C673" s="13"/>
      <c r="D673" s="13"/>
      <c r="E673" s="13"/>
      <c r="F673" s="13"/>
      <c r="G673" s="13"/>
      <c r="H673" s="13"/>
      <c r="I673" s="13"/>
      <c r="J673" s="13"/>
      <c r="K673" s="13"/>
      <c r="L673" s="13"/>
      <c r="M673" s="13"/>
      <c r="N673" s="13"/>
      <c r="O673" s="13"/>
      <c r="P673" s="13"/>
      <c r="Q673" s="13"/>
      <c r="R673" s="13"/>
      <c r="S673" s="13"/>
      <c r="T673" s="13"/>
      <c r="U673" s="13"/>
      <c r="V673" s="13"/>
      <c r="W673" s="13"/>
      <c r="X673" s="13"/>
      <c r="Y673" s="13"/>
      <c r="Z673" s="13"/>
      <c r="AA673" s="13"/>
      <c r="AB673" s="13"/>
      <c r="AC673" s="13"/>
      <c r="AD673" s="13"/>
      <c r="AE673" s="13"/>
      <c r="AF673" s="13"/>
      <c r="AG673" s="13"/>
      <c r="AH673" s="13"/>
      <c r="AI673" s="13"/>
      <c r="AJ673" s="13"/>
      <c r="AK673" s="13"/>
    </row>
    <row r="674" spans="1:37" ht="13.5" customHeight="1" x14ac:dyDescent="0.2">
      <c r="A674" s="13"/>
      <c r="B674" s="13"/>
      <c r="C674" s="13"/>
      <c r="D674" s="13"/>
      <c r="E674" s="13"/>
      <c r="F674" s="13"/>
      <c r="G674" s="13"/>
      <c r="H674" s="13"/>
      <c r="I674" s="13"/>
      <c r="J674" s="13"/>
      <c r="K674" s="13"/>
      <c r="L674" s="13"/>
      <c r="M674" s="13"/>
      <c r="N674" s="13"/>
      <c r="O674" s="13"/>
      <c r="P674" s="13"/>
      <c r="Q674" s="13"/>
      <c r="R674" s="13"/>
      <c r="S674" s="13"/>
      <c r="T674" s="13"/>
      <c r="U674" s="13"/>
      <c r="V674" s="13"/>
      <c r="W674" s="13"/>
      <c r="X674" s="13"/>
      <c r="Y674" s="13"/>
      <c r="Z674" s="13"/>
      <c r="AA674" s="13"/>
      <c r="AB674" s="13"/>
      <c r="AC674" s="13"/>
      <c r="AD674" s="13"/>
      <c r="AE674" s="13"/>
      <c r="AF674" s="13"/>
      <c r="AG674" s="13"/>
      <c r="AH674" s="13"/>
      <c r="AI674" s="13"/>
      <c r="AJ674" s="13"/>
      <c r="AK674" s="13"/>
    </row>
    <row r="675" spans="1:37" ht="13.5" customHeight="1" x14ac:dyDescent="0.2">
      <c r="A675" s="13"/>
      <c r="B675" s="13"/>
      <c r="C675" s="13"/>
      <c r="D675" s="13"/>
      <c r="E675" s="13"/>
      <c r="F675" s="13"/>
      <c r="G675" s="13"/>
      <c r="H675" s="13"/>
      <c r="I675" s="13"/>
      <c r="J675" s="13"/>
      <c r="K675" s="13"/>
      <c r="L675" s="13"/>
      <c r="M675" s="13"/>
      <c r="N675" s="13"/>
      <c r="O675" s="13"/>
      <c r="P675" s="13"/>
      <c r="Q675" s="13"/>
      <c r="R675" s="13"/>
      <c r="S675" s="13"/>
      <c r="T675" s="13"/>
      <c r="U675" s="13"/>
      <c r="V675" s="13"/>
      <c r="W675" s="13"/>
      <c r="X675" s="13"/>
      <c r="Y675" s="13"/>
      <c r="Z675" s="13"/>
      <c r="AA675" s="13"/>
      <c r="AB675" s="13"/>
      <c r="AC675" s="13"/>
      <c r="AD675" s="13"/>
      <c r="AE675" s="13"/>
      <c r="AF675" s="13"/>
      <c r="AG675" s="13"/>
      <c r="AH675" s="13"/>
      <c r="AI675" s="13"/>
      <c r="AJ675" s="13"/>
      <c r="AK675" s="13"/>
    </row>
    <row r="676" spans="1:37" ht="13.5" customHeight="1" x14ac:dyDescent="0.2">
      <c r="A676" s="13"/>
      <c r="B676" s="13"/>
      <c r="C676" s="13"/>
      <c r="D676" s="13"/>
      <c r="E676" s="13"/>
      <c r="F676" s="13"/>
      <c r="G676" s="13"/>
      <c r="H676" s="13"/>
      <c r="I676" s="13"/>
      <c r="J676" s="13"/>
      <c r="K676" s="13"/>
      <c r="L676" s="13"/>
      <c r="M676" s="13"/>
      <c r="N676" s="13"/>
      <c r="O676" s="13"/>
      <c r="P676" s="13"/>
      <c r="Q676" s="13"/>
      <c r="R676" s="13"/>
      <c r="S676" s="13"/>
      <c r="T676" s="13"/>
      <c r="U676" s="13"/>
      <c r="V676" s="13"/>
      <c r="W676" s="13"/>
      <c r="X676" s="13"/>
      <c r="Y676" s="13"/>
      <c r="Z676" s="13"/>
      <c r="AA676" s="13"/>
      <c r="AB676" s="13"/>
      <c r="AC676" s="13"/>
      <c r="AD676" s="13"/>
      <c r="AE676" s="13"/>
      <c r="AF676" s="13"/>
      <c r="AG676" s="13"/>
      <c r="AH676" s="13"/>
      <c r="AI676" s="13"/>
      <c r="AJ676" s="13"/>
      <c r="AK676" s="13"/>
    </row>
    <row r="677" spans="1:37" ht="13.5" customHeight="1" x14ac:dyDescent="0.2">
      <c r="A677" s="13"/>
      <c r="B677" s="13"/>
      <c r="C677" s="13"/>
      <c r="D677" s="13"/>
      <c r="E677" s="13"/>
      <c r="F677" s="13"/>
      <c r="G677" s="13"/>
      <c r="H677" s="13"/>
      <c r="I677" s="13"/>
      <c r="J677" s="13"/>
      <c r="K677" s="13"/>
      <c r="L677" s="13"/>
      <c r="M677" s="13"/>
      <c r="N677" s="13"/>
      <c r="O677" s="13"/>
      <c r="P677" s="13"/>
      <c r="Q677" s="13"/>
      <c r="R677" s="13"/>
      <c r="S677" s="13"/>
      <c r="T677" s="13"/>
      <c r="U677" s="13"/>
      <c r="V677" s="13"/>
      <c r="W677" s="13"/>
      <c r="X677" s="13"/>
      <c r="Y677" s="13"/>
      <c r="Z677" s="13"/>
      <c r="AA677" s="13"/>
      <c r="AB677" s="13"/>
      <c r="AC677" s="13"/>
      <c r="AD677" s="13"/>
      <c r="AE677" s="13"/>
      <c r="AF677" s="13"/>
      <c r="AG677" s="13"/>
      <c r="AH677" s="13"/>
      <c r="AI677" s="13"/>
      <c r="AJ677" s="13"/>
      <c r="AK677" s="13"/>
    </row>
    <row r="678" spans="1:37" ht="13.5" customHeight="1" x14ac:dyDescent="0.2">
      <c r="A678" s="13"/>
      <c r="B678" s="13"/>
      <c r="C678" s="13"/>
      <c r="D678" s="13"/>
      <c r="E678" s="13"/>
      <c r="F678" s="13"/>
      <c r="G678" s="13"/>
      <c r="H678" s="13"/>
      <c r="I678" s="13"/>
      <c r="J678" s="13"/>
      <c r="K678" s="13"/>
      <c r="L678" s="13"/>
      <c r="M678" s="13"/>
      <c r="N678" s="13"/>
      <c r="O678" s="13"/>
      <c r="P678" s="13"/>
      <c r="Q678" s="13"/>
      <c r="R678" s="13"/>
      <c r="S678" s="13"/>
      <c r="T678" s="13"/>
      <c r="U678" s="13"/>
      <c r="V678" s="13"/>
      <c r="W678" s="13"/>
      <c r="X678" s="13"/>
      <c r="Y678" s="13"/>
      <c r="Z678" s="13"/>
      <c r="AA678" s="13"/>
      <c r="AB678" s="13"/>
      <c r="AC678" s="13"/>
      <c r="AD678" s="13"/>
      <c r="AE678" s="13"/>
      <c r="AF678" s="13"/>
      <c r="AG678" s="13"/>
      <c r="AH678" s="13"/>
      <c r="AI678" s="13"/>
      <c r="AJ678" s="13"/>
      <c r="AK678" s="13"/>
    </row>
    <row r="679" spans="1:37" ht="13.5" customHeight="1" x14ac:dyDescent="0.2">
      <c r="A679" s="13"/>
      <c r="B679" s="13"/>
      <c r="C679" s="13"/>
      <c r="D679" s="13"/>
      <c r="E679" s="13"/>
      <c r="F679" s="13"/>
      <c r="G679" s="13"/>
      <c r="H679" s="13"/>
      <c r="I679" s="13"/>
      <c r="J679" s="13"/>
      <c r="K679" s="13"/>
      <c r="L679" s="13"/>
      <c r="M679" s="13"/>
      <c r="N679" s="13"/>
      <c r="O679" s="13"/>
      <c r="P679" s="13"/>
      <c r="Q679" s="13"/>
      <c r="R679" s="13"/>
      <c r="S679" s="13"/>
      <c r="T679" s="13"/>
      <c r="U679" s="13"/>
      <c r="V679" s="13"/>
      <c r="W679" s="13"/>
      <c r="X679" s="13"/>
      <c r="Y679" s="13"/>
      <c r="Z679" s="13"/>
      <c r="AA679" s="13"/>
      <c r="AB679" s="13"/>
      <c r="AC679" s="13"/>
      <c r="AD679" s="13"/>
      <c r="AE679" s="13"/>
      <c r="AF679" s="13"/>
      <c r="AG679" s="13"/>
      <c r="AH679" s="13"/>
      <c r="AI679" s="13"/>
      <c r="AJ679" s="13"/>
      <c r="AK679" s="13"/>
    </row>
    <row r="680" spans="1:37" ht="13.5" customHeight="1" x14ac:dyDescent="0.2">
      <c r="A680" s="13"/>
      <c r="B680" s="13"/>
      <c r="C680" s="13"/>
      <c r="D680" s="13"/>
      <c r="E680" s="13"/>
      <c r="F680" s="13"/>
      <c r="G680" s="13"/>
      <c r="H680" s="13"/>
      <c r="I680" s="13"/>
      <c r="J680" s="13"/>
      <c r="K680" s="13"/>
      <c r="L680" s="13"/>
      <c r="M680" s="13"/>
      <c r="N680" s="13"/>
      <c r="O680" s="13"/>
      <c r="P680" s="13"/>
      <c r="Q680" s="13"/>
      <c r="R680" s="13"/>
      <c r="S680" s="13"/>
      <c r="T680" s="13"/>
      <c r="U680" s="13"/>
      <c r="V680" s="13"/>
      <c r="W680" s="13"/>
      <c r="X680" s="13"/>
      <c r="Y680" s="13"/>
      <c r="Z680" s="13"/>
      <c r="AA680" s="13"/>
      <c r="AB680" s="13"/>
      <c r="AC680" s="13"/>
      <c r="AD680" s="13"/>
      <c r="AE680" s="13"/>
      <c r="AF680" s="13"/>
      <c r="AG680" s="13"/>
      <c r="AH680" s="13"/>
      <c r="AI680" s="13"/>
      <c r="AJ680" s="13"/>
      <c r="AK680" s="13"/>
    </row>
    <row r="681" spans="1:37" ht="13.5" customHeight="1" x14ac:dyDescent="0.2">
      <c r="A681" s="13"/>
      <c r="B681" s="13"/>
      <c r="C681" s="13"/>
      <c r="D681" s="13"/>
      <c r="E681" s="13"/>
      <c r="F681" s="13"/>
      <c r="G681" s="13"/>
      <c r="H681" s="13"/>
      <c r="I681" s="13"/>
      <c r="J681" s="13"/>
      <c r="K681" s="13"/>
      <c r="L681" s="13"/>
      <c r="M681" s="13"/>
      <c r="N681" s="13"/>
      <c r="O681" s="13"/>
      <c r="P681" s="13"/>
      <c r="Q681" s="13"/>
      <c r="R681" s="13"/>
      <c r="S681" s="13"/>
      <c r="T681" s="13"/>
      <c r="U681" s="13"/>
      <c r="V681" s="13"/>
      <c r="W681" s="13"/>
      <c r="X681" s="13"/>
      <c r="Y681" s="13"/>
      <c r="Z681" s="13"/>
      <c r="AA681" s="13"/>
      <c r="AB681" s="13"/>
      <c r="AC681" s="13"/>
      <c r="AD681" s="13"/>
      <c r="AE681" s="13"/>
      <c r="AF681" s="13"/>
      <c r="AG681" s="13"/>
      <c r="AH681" s="13"/>
      <c r="AI681" s="13"/>
      <c r="AJ681" s="13"/>
      <c r="AK681" s="13"/>
    </row>
    <row r="682" spans="1:37" ht="13.5" customHeight="1" x14ac:dyDescent="0.2">
      <c r="A682" s="13"/>
      <c r="B682" s="13"/>
      <c r="C682" s="13"/>
      <c r="D682" s="13"/>
      <c r="E682" s="13"/>
      <c r="F682" s="13"/>
      <c r="G682" s="13"/>
      <c r="H682" s="13"/>
      <c r="I682" s="13"/>
      <c r="J682" s="13"/>
      <c r="K682" s="13"/>
      <c r="L682" s="13"/>
      <c r="M682" s="13"/>
      <c r="N682" s="13"/>
      <c r="O682" s="13"/>
      <c r="P682" s="13"/>
      <c r="Q682" s="13"/>
      <c r="R682" s="13"/>
      <c r="S682" s="13"/>
      <c r="T682" s="13"/>
      <c r="U682" s="13"/>
      <c r="V682" s="13"/>
      <c r="W682" s="13"/>
      <c r="X682" s="13"/>
      <c r="Y682" s="13"/>
      <c r="Z682" s="13"/>
      <c r="AA682" s="13"/>
      <c r="AB682" s="13"/>
      <c r="AC682" s="13"/>
      <c r="AD682" s="13"/>
      <c r="AE682" s="13"/>
      <c r="AF682" s="13"/>
      <c r="AG682" s="13"/>
      <c r="AH682" s="13"/>
      <c r="AI682" s="13"/>
      <c r="AJ682" s="13"/>
      <c r="AK682" s="13"/>
    </row>
    <row r="683" spans="1:37" ht="13.5" customHeight="1" x14ac:dyDescent="0.2">
      <c r="A683" s="13"/>
      <c r="B683" s="13"/>
      <c r="C683" s="13"/>
      <c r="D683" s="13"/>
      <c r="E683" s="13"/>
      <c r="F683" s="13"/>
      <c r="G683" s="13"/>
      <c r="H683" s="13"/>
      <c r="I683" s="13"/>
      <c r="J683" s="13"/>
      <c r="K683" s="13"/>
      <c r="L683" s="13"/>
      <c r="M683" s="13"/>
      <c r="N683" s="13"/>
      <c r="O683" s="13"/>
      <c r="P683" s="13"/>
      <c r="Q683" s="13"/>
      <c r="R683" s="13"/>
      <c r="S683" s="13"/>
      <c r="T683" s="13"/>
      <c r="U683" s="13"/>
      <c r="V683" s="13"/>
      <c r="W683" s="13"/>
      <c r="X683" s="13"/>
      <c r="Y683" s="13"/>
      <c r="Z683" s="13"/>
      <c r="AA683" s="13"/>
      <c r="AB683" s="13"/>
      <c r="AC683" s="13"/>
      <c r="AD683" s="13"/>
      <c r="AE683" s="13"/>
      <c r="AF683" s="13"/>
      <c r="AG683" s="13"/>
      <c r="AH683" s="13"/>
      <c r="AI683" s="13"/>
      <c r="AJ683" s="13"/>
      <c r="AK683" s="13"/>
    </row>
    <row r="684" spans="1:37" ht="13.5" customHeight="1" x14ac:dyDescent="0.2">
      <c r="A684" s="13"/>
      <c r="B684" s="13"/>
      <c r="C684" s="13"/>
      <c r="D684" s="13"/>
      <c r="E684" s="13"/>
      <c r="F684" s="13"/>
      <c r="G684" s="13"/>
      <c r="H684" s="13"/>
      <c r="I684" s="13"/>
      <c r="J684" s="13"/>
      <c r="K684" s="13"/>
      <c r="L684" s="13"/>
      <c r="M684" s="13"/>
      <c r="N684" s="13"/>
      <c r="O684" s="13"/>
      <c r="P684" s="13"/>
      <c r="Q684" s="13"/>
      <c r="R684" s="13"/>
      <c r="S684" s="13"/>
      <c r="T684" s="13"/>
      <c r="U684" s="13"/>
      <c r="V684" s="13"/>
      <c r="W684" s="13"/>
      <c r="X684" s="13"/>
      <c r="Y684" s="13"/>
      <c r="Z684" s="13"/>
      <c r="AA684" s="13"/>
      <c r="AB684" s="13"/>
      <c r="AC684" s="13"/>
      <c r="AD684" s="13"/>
      <c r="AE684" s="13"/>
      <c r="AF684" s="13"/>
      <c r="AG684" s="13"/>
      <c r="AH684" s="13"/>
      <c r="AI684" s="13"/>
      <c r="AJ684" s="13"/>
      <c r="AK684" s="13"/>
    </row>
    <row r="685" spans="1:37" ht="13.5" customHeight="1" x14ac:dyDescent="0.2">
      <c r="A685" s="13"/>
      <c r="B685" s="13"/>
      <c r="C685" s="13"/>
      <c r="D685" s="13"/>
      <c r="E685" s="13"/>
      <c r="F685" s="13"/>
      <c r="G685" s="13"/>
      <c r="H685" s="13"/>
      <c r="I685" s="13"/>
      <c r="J685" s="13"/>
      <c r="K685" s="13"/>
      <c r="L685" s="13"/>
      <c r="M685" s="13"/>
      <c r="N685" s="13"/>
      <c r="O685" s="13"/>
      <c r="P685" s="13"/>
      <c r="Q685" s="13"/>
      <c r="R685" s="13"/>
      <c r="S685" s="13"/>
      <c r="T685" s="13"/>
      <c r="U685" s="13"/>
      <c r="V685" s="13"/>
      <c r="W685" s="13"/>
      <c r="X685" s="13"/>
      <c r="Y685" s="13"/>
      <c r="Z685" s="13"/>
      <c r="AA685" s="13"/>
      <c r="AB685" s="13"/>
      <c r="AC685" s="13"/>
      <c r="AD685" s="13"/>
      <c r="AE685" s="13"/>
      <c r="AF685" s="13"/>
      <c r="AG685" s="13"/>
      <c r="AH685" s="13"/>
      <c r="AI685" s="13"/>
      <c r="AJ685" s="13"/>
      <c r="AK685" s="13"/>
    </row>
    <row r="686" spans="1:37" ht="13.5" customHeight="1" x14ac:dyDescent="0.2">
      <c r="A686" s="13"/>
      <c r="B686" s="13"/>
      <c r="C686" s="13"/>
      <c r="D686" s="13"/>
      <c r="E686" s="13"/>
      <c r="F686" s="13"/>
      <c r="G686" s="13"/>
      <c r="H686" s="13"/>
      <c r="I686" s="13"/>
      <c r="J686" s="13"/>
      <c r="K686" s="13"/>
      <c r="L686" s="13"/>
      <c r="M686" s="13"/>
      <c r="N686" s="13"/>
      <c r="O686" s="13"/>
      <c r="P686" s="13"/>
      <c r="Q686" s="13"/>
      <c r="R686" s="13"/>
      <c r="S686" s="13"/>
      <c r="T686" s="13"/>
      <c r="U686" s="13"/>
      <c r="V686" s="13"/>
      <c r="W686" s="13"/>
      <c r="X686" s="13"/>
      <c r="Y686" s="13"/>
      <c r="Z686" s="13"/>
      <c r="AA686" s="13"/>
      <c r="AB686" s="13"/>
      <c r="AC686" s="13"/>
      <c r="AD686" s="13"/>
      <c r="AE686" s="13"/>
      <c r="AF686" s="13"/>
      <c r="AG686" s="13"/>
      <c r="AH686" s="13"/>
      <c r="AI686" s="13"/>
      <c r="AJ686" s="13"/>
      <c r="AK686" s="13"/>
    </row>
    <row r="687" spans="1:37" ht="13.5" customHeight="1" x14ac:dyDescent="0.2">
      <c r="A687" s="13"/>
      <c r="B687" s="13"/>
      <c r="C687" s="13"/>
      <c r="D687" s="13"/>
      <c r="E687" s="13"/>
      <c r="F687" s="13"/>
      <c r="G687" s="13"/>
      <c r="H687" s="13"/>
      <c r="I687" s="13"/>
      <c r="J687" s="13"/>
      <c r="K687" s="13"/>
      <c r="L687" s="13"/>
      <c r="M687" s="13"/>
      <c r="N687" s="13"/>
      <c r="O687" s="13"/>
      <c r="P687" s="13"/>
      <c r="Q687" s="13"/>
      <c r="R687" s="13"/>
      <c r="S687" s="13"/>
      <c r="T687" s="13"/>
      <c r="U687" s="13"/>
      <c r="V687" s="13"/>
      <c r="W687" s="13"/>
      <c r="X687" s="13"/>
      <c r="Y687" s="13"/>
      <c r="Z687" s="13"/>
      <c r="AA687" s="13"/>
      <c r="AB687" s="13"/>
      <c r="AC687" s="13"/>
      <c r="AD687" s="13"/>
      <c r="AE687" s="13"/>
      <c r="AF687" s="13"/>
      <c r="AG687" s="13"/>
      <c r="AH687" s="13"/>
      <c r="AI687" s="13"/>
      <c r="AJ687" s="13"/>
      <c r="AK687" s="13"/>
    </row>
    <row r="688" spans="1:37" ht="13.5" customHeight="1" x14ac:dyDescent="0.2">
      <c r="A688" s="13"/>
      <c r="B688" s="13"/>
      <c r="C688" s="13"/>
      <c r="D688" s="13"/>
      <c r="E688" s="13"/>
      <c r="F688" s="13"/>
      <c r="G688" s="13"/>
      <c r="H688" s="13"/>
      <c r="I688" s="13"/>
      <c r="J688" s="13"/>
      <c r="K688" s="13"/>
      <c r="L688" s="13"/>
      <c r="M688" s="13"/>
      <c r="N688" s="13"/>
      <c r="O688" s="13"/>
      <c r="P688" s="13"/>
      <c r="Q688" s="13"/>
      <c r="R688" s="13"/>
      <c r="S688" s="13"/>
      <c r="T688" s="13"/>
      <c r="U688" s="13"/>
      <c r="V688" s="13"/>
      <c r="W688" s="13"/>
      <c r="X688" s="13"/>
      <c r="Y688" s="13"/>
      <c r="Z688" s="13"/>
      <c r="AA688" s="13"/>
      <c r="AB688" s="13"/>
      <c r="AC688" s="13"/>
      <c r="AD688" s="13"/>
      <c r="AE688" s="13"/>
      <c r="AF688" s="13"/>
      <c r="AG688" s="13"/>
      <c r="AH688" s="13"/>
      <c r="AI688" s="13"/>
      <c r="AJ688" s="13"/>
      <c r="AK688" s="13"/>
    </row>
    <row r="689" spans="1:37" ht="13.5" customHeight="1" x14ac:dyDescent="0.2">
      <c r="A689" s="13"/>
      <c r="B689" s="13"/>
      <c r="C689" s="13"/>
      <c r="D689" s="13"/>
      <c r="E689" s="13"/>
      <c r="F689" s="13"/>
      <c r="G689" s="13"/>
      <c r="H689" s="13"/>
      <c r="I689" s="13"/>
      <c r="J689" s="13"/>
      <c r="K689" s="13"/>
      <c r="L689" s="13"/>
      <c r="M689" s="13"/>
      <c r="N689" s="13"/>
      <c r="O689" s="13"/>
      <c r="P689" s="13"/>
      <c r="Q689" s="13"/>
      <c r="R689" s="13"/>
      <c r="S689" s="13"/>
      <c r="T689" s="13"/>
      <c r="U689" s="13"/>
      <c r="V689" s="13"/>
      <c r="W689" s="13"/>
      <c r="X689" s="13"/>
      <c r="Y689" s="13"/>
      <c r="Z689" s="13"/>
      <c r="AA689" s="13"/>
      <c r="AB689" s="13"/>
      <c r="AC689" s="13"/>
      <c r="AD689" s="13"/>
      <c r="AE689" s="13"/>
      <c r="AF689" s="13"/>
      <c r="AG689" s="13"/>
      <c r="AH689" s="13"/>
      <c r="AI689" s="13"/>
      <c r="AJ689" s="13"/>
      <c r="AK689" s="13"/>
    </row>
    <row r="690" spans="1:37" ht="13.5" customHeight="1" x14ac:dyDescent="0.2">
      <c r="A690" s="13"/>
      <c r="B690" s="13"/>
      <c r="C690" s="13"/>
      <c r="D690" s="13"/>
      <c r="E690" s="13"/>
      <c r="F690" s="13"/>
      <c r="G690" s="13"/>
      <c r="H690" s="13"/>
      <c r="I690" s="13"/>
      <c r="J690" s="13"/>
      <c r="K690" s="13"/>
      <c r="L690" s="13"/>
      <c r="M690" s="13"/>
      <c r="N690" s="13"/>
      <c r="O690" s="13"/>
      <c r="P690" s="13"/>
      <c r="Q690" s="13"/>
      <c r="R690" s="13"/>
      <c r="S690" s="13"/>
      <c r="T690" s="13"/>
      <c r="U690" s="13"/>
      <c r="V690" s="13"/>
      <c r="W690" s="13"/>
      <c r="X690" s="13"/>
      <c r="Y690" s="13"/>
      <c r="Z690" s="13"/>
      <c r="AA690" s="13"/>
      <c r="AB690" s="13"/>
      <c r="AC690" s="13"/>
      <c r="AD690" s="13"/>
      <c r="AE690" s="13"/>
      <c r="AF690" s="13"/>
      <c r="AG690" s="13"/>
      <c r="AH690" s="13"/>
      <c r="AI690" s="13"/>
      <c r="AJ690" s="13"/>
      <c r="AK690" s="13"/>
    </row>
    <row r="691" spans="1:37" ht="13.5" customHeight="1" x14ac:dyDescent="0.2">
      <c r="A691" s="13"/>
      <c r="B691" s="13"/>
      <c r="C691" s="13"/>
      <c r="D691" s="13"/>
      <c r="E691" s="13"/>
      <c r="F691" s="13"/>
      <c r="G691" s="13"/>
      <c r="H691" s="13"/>
      <c r="I691" s="13"/>
      <c r="J691" s="13"/>
      <c r="K691" s="13"/>
      <c r="L691" s="13"/>
      <c r="M691" s="13"/>
      <c r="N691" s="13"/>
      <c r="O691" s="13"/>
      <c r="P691" s="13"/>
      <c r="Q691" s="13"/>
      <c r="R691" s="13"/>
      <c r="S691" s="13"/>
      <c r="T691" s="13"/>
      <c r="U691" s="13"/>
      <c r="V691" s="13"/>
      <c r="W691" s="13"/>
      <c r="X691" s="13"/>
      <c r="Y691" s="13"/>
      <c r="Z691" s="13"/>
      <c r="AA691" s="13"/>
      <c r="AB691" s="13"/>
      <c r="AC691" s="13"/>
      <c r="AD691" s="13"/>
      <c r="AE691" s="13"/>
      <c r="AF691" s="13"/>
      <c r="AG691" s="13"/>
      <c r="AH691" s="13"/>
      <c r="AI691" s="13"/>
      <c r="AJ691" s="13"/>
      <c r="AK691" s="13"/>
    </row>
    <row r="692" spans="1:37" ht="13.5" customHeight="1" x14ac:dyDescent="0.2">
      <c r="A692" s="13"/>
      <c r="B692" s="13"/>
      <c r="C692" s="13"/>
      <c r="D692" s="13"/>
      <c r="E692" s="13"/>
      <c r="F692" s="13"/>
      <c r="G692" s="13"/>
      <c r="H692" s="13"/>
      <c r="I692" s="13"/>
      <c r="J692" s="13"/>
      <c r="K692" s="13"/>
      <c r="L692" s="13"/>
      <c r="M692" s="13"/>
      <c r="N692" s="13"/>
      <c r="O692" s="13"/>
      <c r="P692" s="13"/>
      <c r="Q692" s="13"/>
      <c r="R692" s="13"/>
      <c r="S692" s="13"/>
      <c r="T692" s="13"/>
      <c r="U692" s="13"/>
      <c r="V692" s="13"/>
      <c r="W692" s="13"/>
      <c r="X692" s="13"/>
      <c r="Y692" s="13"/>
      <c r="Z692" s="13"/>
      <c r="AA692" s="13"/>
      <c r="AB692" s="13"/>
      <c r="AC692" s="13"/>
      <c r="AD692" s="13"/>
      <c r="AE692" s="13"/>
      <c r="AF692" s="13"/>
      <c r="AG692" s="13"/>
      <c r="AH692" s="13"/>
      <c r="AI692" s="13"/>
      <c r="AJ692" s="13"/>
      <c r="AK692" s="13"/>
    </row>
    <row r="693" spans="1:37" ht="13.5" customHeight="1" x14ac:dyDescent="0.2">
      <c r="A693" s="13"/>
      <c r="B693" s="13"/>
      <c r="C693" s="13"/>
      <c r="D693" s="13"/>
      <c r="E693" s="13"/>
      <c r="F693" s="13"/>
      <c r="G693" s="13"/>
      <c r="H693" s="13"/>
      <c r="I693" s="13"/>
      <c r="J693" s="13"/>
      <c r="K693" s="13"/>
      <c r="L693" s="13"/>
      <c r="M693" s="13"/>
      <c r="N693" s="13"/>
      <c r="O693" s="13"/>
      <c r="P693" s="13"/>
      <c r="Q693" s="13"/>
      <c r="R693" s="13"/>
      <c r="S693" s="13"/>
      <c r="T693" s="13"/>
      <c r="U693" s="13"/>
      <c r="V693" s="13"/>
      <c r="W693" s="13"/>
      <c r="X693" s="13"/>
      <c r="Y693" s="13"/>
      <c r="Z693" s="13"/>
      <c r="AA693" s="13"/>
      <c r="AB693" s="13"/>
      <c r="AC693" s="13"/>
      <c r="AD693" s="13"/>
      <c r="AE693" s="13"/>
      <c r="AF693" s="13"/>
      <c r="AG693" s="13"/>
      <c r="AH693" s="13"/>
      <c r="AI693" s="13"/>
      <c r="AJ693" s="13"/>
      <c r="AK693" s="13"/>
    </row>
    <row r="694" spans="1:37" ht="13.5" customHeight="1" x14ac:dyDescent="0.2">
      <c r="A694" s="13"/>
      <c r="B694" s="13"/>
      <c r="C694" s="13"/>
      <c r="D694" s="13"/>
      <c r="E694" s="13"/>
      <c r="F694" s="13"/>
      <c r="G694" s="13"/>
      <c r="H694" s="13"/>
      <c r="I694" s="13"/>
      <c r="J694" s="13"/>
      <c r="K694" s="13"/>
      <c r="L694" s="13"/>
      <c r="M694" s="13"/>
      <c r="N694" s="13"/>
      <c r="O694" s="13"/>
      <c r="P694" s="13"/>
      <c r="Q694" s="13"/>
      <c r="R694" s="13"/>
      <c r="S694" s="13"/>
      <c r="T694" s="13"/>
      <c r="U694" s="13"/>
      <c r="V694" s="13"/>
      <c r="W694" s="13"/>
      <c r="X694" s="13"/>
      <c r="Y694" s="13"/>
      <c r="Z694" s="13"/>
      <c r="AA694" s="13"/>
      <c r="AB694" s="13"/>
      <c r="AC694" s="13"/>
      <c r="AD694" s="13"/>
      <c r="AE694" s="13"/>
      <c r="AF694" s="13"/>
      <c r="AG694" s="13"/>
      <c r="AH694" s="13"/>
      <c r="AI694" s="13"/>
      <c r="AJ694" s="13"/>
      <c r="AK694" s="13"/>
    </row>
    <row r="695" spans="1:37" ht="13.5" customHeight="1" x14ac:dyDescent="0.2">
      <c r="A695" s="13"/>
      <c r="B695" s="13"/>
      <c r="C695" s="13"/>
      <c r="D695" s="13"/>
      <c r="E695" s="13"/>
      <c r="F695" s="13"/>
      <c r="G695" s="13"/>
      <c r="H695" s="13"/>
      <c r="I695" s="13"/>
      <c r="J695" s="13"/>
      <c r="K695" s="13"/>
      <c r="L695" s="13"/>
      <c r="M695" s="13"/>
      <c r="N695" s="13"/>
      <c r="O695" s="13"/>
      <c r="P695" s="13"/>
      <c r="Q695" s="13"/>
      <c r="R695" s="13"/>
      <c r="S695" s="13"/>
      <c r="T695" s="13"/>
      <c r="U695" s="13"/>
      <c r="V695" s="13"/>
      <c r="W695" s="13"/>
      <c r="X695" s="13"/>
      <c r="Y695" s="13"/>
      <c r="Z695" s="13"/>
      <c r="AA695" s="13"/>
      <c r="AB695" s="13"/>
      <c r="AC695" s="13"/>
      <c r="AD695" s="13"/>
      <c r="AE695" s="13"/>
      <c r="AF695" s="13"/>
      <c r="AG695" s="13"/>
      <c r="AH695" s="13"/>
      <c r="AI695" s="13"/>
      <c r="AJ695" s="13"/>
      <c r="AK695" s="13"/>
    </row>
    <row r="696" spans="1:37" ht="13.5" customHeight="1" x14ac:dyDescent="0.2">
      <c r="A696" s="13"/>
      <c r="B696" s="13"/>
      <c r="C696" s="13"/>
      <c r="D696" s="13"/>
      <c r="E696" s="13"/>
      <c r="F696" s="13"/>
      <c r="G696" s="13"/>
      <c r="H696" s="13"/>
      <c r="I696" s="13"/>
      <c r="J696" s="13"/>
      <c r="K696" s="13"/>
      <c r="L696" s="13"/>
      <c r="M696" s="13"/>
      <c r="N696" s="13"/>
      <c r="O696" s="13"/>
      <c r="P696" s="13"/>
      <c r="Q696" s="13"/>
      <c r="R696" s="13"/>
      <c r="S696" s="13"/>
      <c r="T696" s="13"/>
      <c r="U696" s="13"/>
      <c r="V696" s="13"/>
      <c r="W696" s="13"/>
      <c r="X696" s="13"/>
      <c r="Y696" s="13"/>
      <c r="Z696" s="13"/>
      <c r="AA696" s="13"/>
      <c r="AB696" s="13"/>
      <c r="AC696" s="13"/>
      <c r="AD696" s="13"/>
      <c r="AE696" s="13"/>
      <c r="AF696" s="13"/>
      <c r="AG696" s="13"/>
      <c r="AH696" s="13"/>
      <c r="AI696" s="13"/>
      <c r="AJ696" s="13"/>
      <c r="AK696" s="13"/>
    </row>
    <row r="697" spans="1:37" ht="13.5" customHeight="1" x14ac:dyDescent="0.2">
      <c r="A697" s="13"/>
      <c r="B697" s="13"/>
      <c r="C697" s="13"/>
      <c r="D697" s="13"/>
      <c r="E697" s="13"/>
      <c r="F697" s="13"/>
      <c r="G697" s="13"/>
      <c r="H697" s="13"/>
      <c r="I697" s="13"/>
      <c r="J697" s="13"/>
      <c r="K697" s="13"/>
      <c r="L697" s="13"/>
      <c r="M697" s="13"/>
      <c r="N697" s="13"/>
      <c r="O697" s="13"/>
      <c r="P697" s="13"/>
      <c r="Q697" s="13"/>
      <c r="R697" s="13"/>
      <c r="S697" s="13"/>
      <c r="T697" s="13"/>
      <c r="U697" s="13"/>
      <c r="V697" s="13"/>
      <c r="W697" s="13"/>
      <c r="X697" s="13"/>
      <c r="Y697" s="13"/>
      <c r="Z697" s="13"/>
      <c r="AA697" s="13"/>
      <c r="AB697" s="13"/>
      <c r="AC697" s="13"/>
      <c r="AD697" s="13"/>
      <c r="AE697" s="13"/>
      <c r="AF697" s="13"/>
      <c r="AG697" s="13"/>
      <c r="AH697" s="13"/>
      <c r="AI697" s="13"/>
      <c r="AJ697" s="13"/>
      <c r="AK697" s="13"/>
    </row>
    <row r="698" spans="1:37" ht="13.5" customHeight="1" x14ac:dyDescent="0.2">
      <c r="A698" s="13"/>
      <c r="B698" s="13"/>
      <c r="C698" s="13"/>
      <c r="D698" s="13"/>
      <c r="E698" s="13"/>
      <c r="F698" s="13"/>
      <c r="G698" s="13"/>
      <c r="H698" s="13"/>
      <c r="I698" s="13"/>
      <c r="J698" s="13"/>
      <c r="K698" s="13"/>
      <c r="L698" s="13"/>
      <c r="M698" s="13"/>
      <c r="N698" s="13"/>
      <c r="O698" s="13"/>
      <c r="P698" s="13"/>
      <c r="Q698" s="13"/>
      <c r="R698" s="13"/>
      <c r="S698" s="13"/>
      <c r="T698" s="13"/>
      <c r="U698" s="13"/>
      <c r="V698" s="13"/>
      <c r="W698" s="13"/>
      <c r="X698" s="13"/>
      <c r="Y698" s="13"/>
      <c r="Z698" s="13"/>
      <c r="AA698" s="13"/>
      <c r="AB698" s="13"/>
      <c r="AC698" s="13"/>
      <c r="AD698" s="13"/>
      <c r="AE698" s="13"/>
      <c r="AF698" s="13"/>
      <c r="AG698" s="13"/>
      <c r="AH698" s="13"/>
      <c r="AI698" s="13"/>
      <c r="AJ698" s="13"/>
      <c r="AK698" s="13"/>
    </row>
    <row r="699" spans="1:37" ht="13.5" customHeight="1" x14ac:dyDescent="0.2">
      <c r="A699" s="13"/>
      <c r="B699" s="13"/>
      <c r="C699" s="13"/>
      <c r="D699" s="13"/>
      <c r="E699" s="13"/>
      <c r="F699" s="13"/>
      <c r="G699" s="13"/>
      <c r="H699" s="13"/>
      <c r="I699" s="13"/>
      <c r="J699" s="13"/>
      <c r="K699" s="13"/>
      <c r="L699" s="13"/>
      <c r="M699" s="13"/>
      <c r="N699" s="13"/>
      <c r="O699" s="13"/>
      <c r="P699" s="13"/>
      <c r="Q699" s="13"/>
      <c r="R699" s="13"/>
      <c r="S699" s="13"/>
      <c r="T699" s="13"/>
      <c r="U699" s="13"/>
      <c r="V699" s="13"/>
      <c r="W699" s="13"/>
      <c r="X699" s="13"/>
      <c r="Y699" s="13"/>
      <c r="Z699" s="13"/>
      <c r="AA699" s="13"/>
      <c r="AB699" s="13"/>
      <c r="AC699" s="13"/>
      <c r="AD699" s="13"/>
      <c r="AE699" s="13"/>
      <c r="AF699" s="13"/>
      <c r="AG699" s="13"/>
      <c r="AH699" s="13"/>
      <c r="AI699" s="13"/>
      <c r="AJ699" s="13"/>
      <c r="AK699" s="13"/>
    </row>
    <row r="700" spans="1:37" ht="13.5" customHeight="1" x14ac:dyDescent="0.2">
      <c r="A700" s="13"/>
      <c r="B700" s="13"/>
      <c r="C700" s="13"/>
      <c r="D700" s="13"/>
      <c r="E700" s="13"/>
      <c r="F700" s="13"/>
      <c r="G700" s="13"/>
      <c r="H700" s="13"/>
      <c r="I700" s="13"/>
      <c r="J700" s="13"/>
      <c r="K700" s="13"/>
      <c r="L700" s="13"/>
      <c r="M700" s="13"/>
      <c r="N700" s="13"/>
      <c r="O700" s="13"/>
      <c r="P700" s="13"/>
      <c r="Q700" s="13"/>
      <c r="R700" s="13"/>
      <c r="S700" s="13"/>
      <c r="T700" s="13"/>
      <c r="U700" s="13"/>
      <c r="V700" s="13"/>
      <c r="W700" s="13"/>
      <c r="X700" s="13"/>
      <c r="Y700" s="13"/>
      <c r="Z700" s="13"/>
      <c r="AA700" s="13"/>
      <c r="AB700" s="13"/>
      <c r="AC700" s="13"/>
      <c r="AD700" s="13"/>
      <c r="AE700" s="13"/>
      <c r="AF700" s="13"/>
      <c r="AG700" s="13"/>
      <c r="AH700" s="13"/>
      <c r="AI700" s="13"/>
      <c r="AJ700" s="13"/>
      <c r="AK700" s="13"/>
    </row>
    <row r="701" spans="1:37" ht="13.5" customHeight="1" x14ac:dyDescent="0.2">
      <c r="A701" s="13"/>
      <c r="B701" s="13"/>
      <c r="C701" s="13"/>
      <c r="D701" s="13"/>
      <c r="E701" s="13"/>
      <c r="F701" s="13"/>
      <c r="G701" s="13"/>
      <c r="H701" s="13"/>
      <c r="I701" s="13"/>
      <c r="J701" s="13"/>
      <c r="K701" s="13"/>
      <c r="L701" s="13"/>
      <c r="M701" s="13"/>
      <c r="N701" s="13"/>
      <c r="O701" s="13"/>
      <c r="P701" s="13"/>
      <c r="Q701" s="13"/>
      <c r="R701" s="13"/>
      <c r="S701" s="13"/>
      <c r="T701" s="13"/>
      <c r="U701" s="13"/>
      <c r="V701" s="13"/>
      <c r="W701" s="13"/>
      <c r="X701" s="13"/>
      <c r="Y701" s="13"/>
      <c r="Z701" s="13"/>
      <c r="AA701" s="13"/>
      <c r="AB701" s="13"/>
      <c r="AC701" s="13"/>
      <c r="AD701" s="13"/>
      <c r="AE701" s="13"/>
      <c r="AF701" s="13"/>
      <c r="AG701" s="13"/>
      <c r="AH701" s="13"/>
      <c r="AI701" s="13"/>
      <c r="AJ701" s="13"/>
      <c r="AK701" s="13"/>
    </row>
    <row r="702" spans="1:37" ht="13.5" customHeight="1" x14ac:dyDescent="0.2">
      <c r="A702" s="13"/>
      <c r="B702" s="13"/>
      <c r="C702" s="13"/>
      <c r="D702" s="13"/>
      <c r="E702" s="13"/>
      <c r="F702" s="13"/>
      <c r="G702" s="13"/>
      <c r="H702" s="13"/>
      <c r="I702" s="13"/>
      <c r="J702" s="13"/>
      <c r="K702" s="13"/>
      <c r="L702" s="13"/>
      <c r="M702" s="13"/>
      <c r="N702" s="13"/>
      <c r="O702" s="13"/>
      <c r="P702" s="13"/>
      <c r="Q702" s="13"/>
      <c r="R702" s="13"/>
      <c r="S702" s="13"/>
      <c r="T702" s="13"/>
      <c r="U702" s="13"/>
      <c r="V702" s="13"/>
      <c r="W702" s="13"/>
      <c r="X702" s="13"/>
      <c r="Y702" s="13"/>
      <c r="Z702" s="13"/>
      <c r="AA702" s="13"/>
      <c r="AB702" s="13"/>
      <c r="AC702" s="13"/>
      <c r="AD702" s="13"/>
      <c r="AE702" s="13"/>
      <c r="AF702" s="13"/>
      <c r="AG702" s="13"/>
      <c r="AH702" s="13"/>
      <c r="AI702" s="13"/>
      <c r="AJ702" s="13"/>
      <c r="AK702" s="13"/>
    </row>
    <row r="703" spans="1:37" ht="13.5" customHeight="1" x14ac:dyDescent="0.2">
      <c r="A703" s="13"/>
      <c r="B703" s="13"/>
      <c r="C703" s="13"/>
      <c r="D703" s="13"/>
      <c r="E703" s="13"/>
      <c r="F703" s="13"/>
      <c r="G703" s="13"/>
      <c r="H703" s="13"/>
      <c r="I703" s="13"/>
      <c r="J703" s="13"/>
      <c r="K703" s="13"/>
      <c r="L703" s="13"/>
      <c r="M703" s="13"/>
      <c r="N703" s="13"/>
      <c r="O703" s="13"/>
      <c r="P703" s="13"/>
      <c r="Q703" s="13"/>
      <c r="R703" s="13"/>
      <c r="S703" s="13"/>
      <c r="T703" s="13"/>
      <c r="U703" s="13"/>
      <c r="V703" s="13"/>
      <c r="W703" s="13"/>
      <c r="X703" s="13"/>
      <c r="Y703" s="13"/>
      <c r="Z703" s="13"/>
      <c r="AA703" s="13"/>
      <c r="AB703" s="13"/>
      <c r="AC703" s="13"/>
      <c r="AD703" s="13"/>
      <c r="AE703" s="13"/>
      <c r="AF703" s="13"/>
      <c r="AG703" s="13"/>
      <c r="AH703" s="13"/>
      <c r="AI703" s="13"/>
      <c r="AJ703" s="13"/>
      <c r="AK703" s="13"/>
    </row>
    <row r="704" spans="1:37" ht="13.5" customHeight="1" x14ac:dyDescent="0.2">
      <c r="A704" s="13"/>
      <c r="B704" s="13"/>
      <c r="C704" s="13"/>
      <c r="D704" s="13"/>
      <c r="E704" s="13"/>
      <c r="F704" s="13"/>
      <c r="G704" s="13"/>
      <c r="H704" s="13"/>
      <c r="I704" s="13"/>
      <c r="J704" s="13"/>
      <c r="K704" s="13"/>
      <c r="L704" s="13"/>
      <c r="M704" s="13"/>
      <c r="N704" s="13"/>
      <c r="O704" s="13"/>
      <c r="P704" s="13"/>
      <c r="Q704" s="13"/>
      <c r="R704" s="13"/>
      <c r="S704" s="13"/>
      <c r="T704" s="13"/>
      <c r="U704" s="13"/>
      <c r="V704" s="13"/>
      <c r="W704" s="13"/>
      <c r="X704" s="13"/>
      <c r="Y704" s="13"/>
      <c r="Z704" s="13"/>
      <c r="AA704" s="13"/>
      <c r="AB704" s="13"/>
      <c r="AC704" s="13"/>
      <c r="AD704" s="13"/>
      <c r="AE704" s="13"/>
      <c r="AF704" s="13"/>
      <c r="AG704" s="13"/>
      <c r="AH704" s="13"/>
      <c r="AI704" s="13"/>
      <c r="AJ704" s="13"/>
      <c r="AK704" s="13"/>
    </row>
    <row r="705" spans="1:37" ht="13.5" customHeight="1" x14ac:dyDescent="0.2">
      <c r="A705" s="13"/>
      <c r="B705" s="13"/>
      <c r="C705" s="13"/>
      <c r="D705" s="13"/>
      <c r="E705" s="13"/>
      <c r="F705" s="13"/>
      <c r="G705" s="13"/>
      <c r="H705" s="13"/>
      <c r="I705" s="13"/>
      <c r="J705" s="13"/>
      <c r="K705" s="13"/>
      <c r="L705" s="13"/>
      <c r="M705" s="13"/>
      <c r="N705" s="13"/>
      <c r="O705" s="13"/>
      <c r="P705" s="13"/>
      <c r="Q705" s="13"/>
      <c r="R705" s="13"/>
      <c r="S705" s="13"/>
      <c r="T705" s="13"/>
      <c r="U705" s="13"/>
      <c r="V705" s="13"/>
      <c r="W705" s="13"/>
      <c r="X705" s="13"/>
      <c r="Y705" s="13"/>
      <c r="Z705" s="13"/>
      <c r="AA705" s="13"/>
      <c r="AB705" s="13"/>
      <c r="AC705" s="13"/>
      <c r="AD705" s="13"/>
      <c r="AE705" s="13"/>
      <c r="AF705" s="13"/>
      <c r="AG705" s="13"/>
      <c r="AH705" s="13"/>
      <c r="AI705" s="13"/>
      <c r="AJ705" s="13"/>
      <c r="AK705" s="13"/>
    </row>
    <row r="706" spans="1:37" ht="13.5" customHeight="1" x14ac:dyDescent="0.2">
      <c r="A706" s="13"/>
      <c r="B706" s="13"/>
      <c r="C706" s="13"/>
      <c r="D706" s="13"/>
      <c r="E706" s="13"/>
      <c r="F706" s="13"/>
      <c r="G706" s="13"/>
      <c r="H706" s="13"/>
      <c r="I706" s="13"/>
      <c r="J706" s="13"/>
      <c r="K706" s="13"/>
      <c r="L706" s="13"/>
      <c r="M706" s="13"/>
      <c r="N706" s="13"/>
      <c r="O706" s="13"/>
      <c r="P706" s="13"/>
      <c r="Q706" s="13"/>
      <c r="R706" s="13"/>
      <c r="S706" s="13"/>
      <c r="T706" s="13"/>
      <c r="U706" s="13"/>
      <c r="V706" s="13"/>
      <c r="W706" s="13"/>
      <c r="X706" s="13"/>
      <c r="Y706" s="13"/>
      <c r="Z706" s="13"/>
      <c r="AA706" s="13"/>
      <c r="AB706" s="13"/>
      <c r="AC706" s="13"/>
      <c r="AD706" s="13"/>
      <c r="AE706" s="13"/>
      <c r="AF706" s="13"/>
      <c r="AG706" s="13"/>
      <c r="AH706" s="13"/>
      <c r="AI706" s="13"/>
      <c r="AJ706" s="13"/>
      <c r="AK706" s="13"/>
    </row>
    <row r="707" spans="1:37" ht="13.5" customHeight="1" x14ac:dyDescent="0.2">
      <c r="A707" s="13"/>
      <c r="B707" s="13"/>
      <c r="C707" s="13"/>
      <c r="D707" s="13"/>
      <c r="E707" s="13"/>
      <c r="F707" s="13"/>
      <c r="G707" s="13"/>
      <c r="H707" s="13"/>
      <c r="I707" s="13"/>
      <c r="J707" s="13"/>
      <c r="K707" s="13"/>
      <c r="L707" s="13"/>
      <c r="M707" s="13"/>
      <c r="N707" s="13"/>
      <c r="O707" s="13"/>
      <c r="P707" s="13"/>
      <c r="Q707" s="13"/>
      <c r="R707" s="13"/>
      <c r="S707" s="13"/>
      <c r="T707" s="13"/>
      <c r="U707" s="13"/>
      <c r="V707" s="13"/>
      <c r="W707" s="13"/>
      <c r="X707" s="13"/>
      <c r="Y707" s="13"/>
      <c r="Z707" s="13"/>
      <c r="AA707" s="13"/>
      <c r="AB707" s="13"/>
      <c r="AC707" s="13"/>
      <c r="AD707" s="13"/>
      <c r="AE707" s="13"/>
      <c r="AF707" s="13"/>
      <c r="AG707" s="13"/>
      <c r="AH707" s="13"/>
      <c r="AI707" s="13"/>
      <c r="AJ707" s="13"/>
      <c r="AK707" s="13"/>
    </row>
    <row r="708" spans="1:37" ht="13.5" customHeight="1" x14ac:dyDescent="0.2">
      <c r="A708" s="13"/>
      <c r="B708" s="13"/>
      <c r="C708" s="13"/>
      <c r="D708" s="13"/>
      <c r="E708" s="13"/>
      <c r="F708" s="13"/>
      <c r="G708" s="13"/>
      <c r="H708" s="13"/>
      <c r="I708" s="13"/>
      <c r="J708" s="13"/>
      <c r="K708" s="13"/>
      <c r="L708" s="13"/>
      <c r="M708" s="13"/>
      <c r="N708" s="13"/>
      <c r="O708" s="13"/>
      <c r="P708" s="13"/>
      <c r="Q708" s="13"/>
      <c r="R708" s="13"/>
      <c r="S708" s="13"/>
      <c r="T708" s="13"/>
      <c r="U708" s="13"/>
      <c r="V708" s="13"/>
      <c r="W708" s="13"/>
      <c r="X708" s="13"/>
      <c r="Y708" s="13"/>
      <c r="Z708" s="13"/>
      <c r="AA708" s="13"/>
      <c r="AB708" s="13"/>
      <c r="AC708" s="13"/>
      <c r="AD708" s="13"/>
      <c r="AE708" s="13"/>
      <c r="AF708" s="13"/>
      <c r="AG708" s="13"/>
      <c r="AH708" s="13"/>
      <c r="AI708" s="13"/>
      <c r="AJ708" s="13"/>
      <c r="AK708" s="13"/>
    </row>
    <row r="709" spans="1:37" ht="13.5" customHeight="1" x14ac:dyDescent="0.2">
      <c r="A709" s="13"/>
      <c r="B709" s="13"/>
      <c r="C709" s="13"/>
      <c r="D709" s="13"/>
      <c r="E709" s="13"/>
      <c r="F709" s="13"/>
      <c r="G709" s="13"/>
      <c r="H709" s="13"/>
      <c r="I709" s="13"/>
      <c r="J709" s="13"/>
      <c r="K709" s="13"/>
      <c r="L709" s="13"/>
      <c r="M709" s="13"/>
      <c r="N709" s="13"/>
      <c r="O709" s="13"/>
      <c r="P709" s="13"/>
      <c r="Q709" s="13"/>
      <c r="R709" s="13"/>
      <c r="S709" s="13"/>
      <c r="T709" s="13"/>
      <c r="U709" s="13"/>
      <c r="V709" s="13"/>
      <c r="W709" s="13"/>
      <c r="X709" s="13"/>
      <c r="Y709" s="13"/>
      <c r="Z709" s="13"/>
      <c r="AA709" s="13"/>
      <c r="AB709" s="13"/>
      <c r="AC709" s="13"/>
      <c r="AD709" s="13"/>
      <c r="AE709" s="13"/>
      <c r="AF709" s="13"/>
      <c r="AG709" s="13"/>
      <c r="AH709" s="13"/>
      <c r="AI709" s="13"/>
      <c r="AJ709" s="13"/>
      <c r="AK709" s="13"/>
    </row>
    <row r="710" spans="1:37" ht="13.5" customHeight="1" x14ac:dyDescent="0.2">
      <c r="A710" s="13"/>
      <c r="B710" s="13"/>
      <c r="C710" s="13"/>
      <c r="D710" s="13"/>
      <c r="E710" s="13"/>
      <c r="F710" s="13"/>
      <c r="G710" s="13"/>
      <c r="H710" s="13"/>
      <c r="I710" s="13"/>
      <c r="J710" s="13"/>
      <c r="K710" s="13"/>
      <c r="L710" s="13"/>
      <c r="M710" s="13"/>
      <c r="N710" s="13"/>
      <c r="O710" s="13"/>
      <c r="P710" s="13"/>
      <c r="Q710" s="13"/>
      <c r="R710" s="13"/>
      <c r="S710" s="13"/>
      <c r="T710" s="13"/>
      <c r="U710" s="13"/>
      <c r="V710" s="13"/>
      <c r="W710" s="13"/>
      <c r="X710" s="13"/>
      <c r="Y710" s="13"/>
      <c r="Z710" s="13"/>
      <c r="AA710" s="13"/>
      <c r="AB710" s="13"/>
      <c r="AC710" s="13"/>
      <c r="AD710" s="13"/>
      <c r="AE710" s="13"/>
      <c r="AF710" s="13"/>
      <c r="AG710" s="13"/>
      <c r="AH710" s="13"/>
      <c r="AI710" s="13"/>
      <c r="AJ710" s="13"/>
      <c r="AK710" s="13"/>
    </row>
    <row r="711" spans="1:37" ht="13.5" customHeight="1" x14ac:dyDescent="0.2">
      <c r="A711" s="13"/>
      <c r="B711" s="13"/>
      <c r="C711" s="13"/>
      <c r="D711" s="13"/>
      <c r="E711" s="13"/>
      <c r="F711" s="13"/>
      <c r="G711" s="13"/>
      <c r="H711" s="13"/>
      <c r="I711" s="13"/>
      <c r="J711" s="13"/>
      <c r="K711" s="13"/>
      <c r="L711" s="13"/>
      <c r="M711" s="13"/>
      <c r="N711" s="13"/>
      <c r="O711" s="13"/>
      <c r="P711" s="13"/>
      <c r="Q711" s="13"/>
      <c r="R711" s="13"/>
      <c r="S711" s="13"/>
      <c r="T711" s="13"/>
      <c r="U711" s="13"/>
      <c r="V711" s="13"/>
      <c r="W711" s="13"/>
      <c r="X711" s="13"/>
      <c r="Y711" s="13"/>
      <c r="Z711" s="13"/>
      <c r="AA711" s="13"/>
      <c r="AB711" s="13"/>
      <c r="AC711" s="13"/>
      <c r="AD711" s="13"/>
      <c r="AE711" s="13"/>
      <c r="AF711" s="13"/>
      <c r="AG711" s="13"/>
      <c r="AH711" s="13"/>
      <c r="AI711" s="13"/>
      <c r="AJ711" s="13"/>
      <c r="AK711" s="13"/>
    </row>
    <row r="712" spans="1:37" ht="13.5" customHeight="1" x14ac:dyDescent="0.2">
      <c r="A712" s="13"/>
      <c r="B712" s="13"/>
      <c r="C712" s="13"/>
      <c r="D712" s="13"/>
      <c r="E712" s="13"/>
      <c r="F712" s="13"/>
      <c r="G712" s="13"/>
      <c r="H712" s="13"/>
      <c r="I712" s="13"/>
      <c r="J712" s="13"/>
      <c r="K712" s="13"/>
      <c r="L712" s="13"/>
      <c r="M712" s="13"/>
      <c r="N712" s="13"/>
      <c r="O712" s="13"/>
      <c r="P712" s="13"/>
      <c r="Q712" s="13"/>
      <c r="R712" s="13"/>
      <c r="S712" s="13"/>
      <c r="T712" s="13"/>
      <c r="U712" s="13"/>
      <c r="V712" s="13"/>
      <c r="W712" s="13"/>
      <c r="X712" s="13"/>
      <c r="Y712" s="13"/>
      <c r="Z712" s="13"/>
      <c r="AA712" s="13"/>
      <c r="AB712" s="13"/>
      <c r="AC712" s="13"/>
      <c r="AD712" s="13"/>
      <c r="AE712" s="13"/>
      <c r="AF712" s="13"/>
      <c r="AG712" s="13"/>
      <c r="AH712" s="13"/>
      <c r="AI712" s="13"/>
      <c r="AJ712" s="13"/>
      <c r="AK712" s="13"/>
    </row>
    <row r="713" spans="1:37" ht="13.5" customHeight="1" x14ac:dyDescent="0.2">
      <c r="A713" s="13"/>
      <c r="B713" s="13"/>
      <c r="C713" s="13"/>
      <c r="D713" s="13"/>
      <c r="E713" s="13"/>
      <c r="F713" s="13"/>
      <c r="G713" s="13"/>
      <c r="H713" s="13"/>
      <c r="I713" s="13"/>
      <c r="J713" s="13"/>
      <c r="K713" s="13"/>
      <c r="L713" s="13"/>
      <c r="M713" s="13"/>
      <c r="N713" s="13"/>
      <c r="O713" s="13"/>
      <c r="P713" s="13"/>
      <c r="Q713" s="13"/>
      <c r="R713" s="13"/>
      <c r="S713" s="13"/>
      <c r="T713" s="13"/>
      <c r="U713" s="13"/>
      <c r="V713" s="13"/>
      <c r="W713" s="13"/>
      <c r="X713" s="13"/>
      <c r="Y713" s="13"/>
      <c r="Z713" s="13"/>
      <c r="AA713" s="13"/>
      <c r="AB713" s="13"/>
      <c r="AC713" s="13"/>
      <c r="AD713" s="13"/>
      <c r="AE713" s="13"/>
      <c r="AF713" s="13"/>
      <c r="AG713" s="13"/>
      <c r="AH713" s="13"/>
      <c r="AI713" s="13"/>
      <c r="AJ713" s="13"/>
      <c r="AK713" s="13"/>
    </row>
    <row r="714" spans="1:37" ht="13.5" customHeight="1" x14ac:dyDescent="0.2">
      <c r="A714" s="13"/>
      <c r="B714" s="13"/>
      <c r="C714" s="13"/>
      <c r="D714" s="13"/>
      <c r="E714" s="13"/>
      <c r="F714" s="13"/>
      <c r="G714" s="13"/>
      <c r="H714" s="13"/>
      <c r="I714" s="13"/>
      <c r="J714" s="13"/>
      <c r="K714" s="13"/>
      <c r="L714" s="13"/>
      <c r="M714" s="13"/>
      <c r="N714" s="13"/>
      <c r="O714" s="13"/>
      <c r="P714" s="13"/>
      <c r="Q714" s="13"/>
      <c r="R714" s="13"/>
      <c r="S714" s="13"/>
      <c r="T714" s="13"/>
      <c r="U714" s="13"/>
      <c r="V714" s="13"/>
      <c r="W714" s="13"/>
      <c r="X714" s="13"/>
      <c r="Y714" s="13"/>
      <c r="Z714" s="13"/>
      <c r="AA714" s="13"/>
      <c r="AB714" s="13"/>
      <c r="AC714" s="13"/>
      <c r="AD714" s="13"/>
      <c r="AE714" s="13"/>
      <c r="AF714" s="13"/>
      <c r="AG714" s="13"/>
      <c r="AH714" s="13"/>
      <c r="AI714" s="13"/>
      <c r="AJ714" s="13"/>
      <c r="AK714" s="13"/>
    </row>
    <row r="715" spans="1:37" ht="13.5" customHeight="1" x14ac:dyDescent="0.2">
      <c r="A715" s="13"/>
      <c r="B715" s="13"/>
      <c r="C715" s="13"/>
      <c r="D715" s="13"/>
      <c r="E715" s="13"/>
      <c r="F715" s="13"/>
      <c r="G715" s="13"/>
      <c r="H715" s="13"/>
      <c r="I715" s="13"/>
      <c r="J715" s="13"/>
      <c r="K715" s="13"/>
      <c r="L715" s="13"/>
      <c r="M715" s="13"/>
      <c r="N715" s="13"/>
      <c r="O715" s="13"/>
      <c r="P715" s="13"/>
      <c r="Q715" s="13"/>
      <c r="R715" s="13"/>
      <c r="S715" s="13"/>
      <c r="T715" s="13"/>
      <c r="U715" s="13"/>
      <c r="V715" s="13"/>
      <c r="W715" s="13"/>
      <c r="X715" s="13"/>
      <c r="Y715" s="13"/>
      <c r="Z715" s="13"/>
      <c r="AA715" s="13"/>
      <c r="AB715" s="13"/>
      <c r="AC715" s="13"/>
      <c r="AD715" s="13"/>
      <c r="AE715" s="13"/>
      <c r="AF715" s="13"/>
      <c r="AG715" s="13"/>
      <c r="AH715" s="13"/>
      <c r="AI715" s="13"/>
      <c r="AJ715" s="13"/>
      <c r="AK715" s="13"/>
    </row>
    <row r="716" spans="1:37" ht="13.5" customHeight="1" x14ac:dyDescent="0.2">
      <c r="A716" s="13"/>
      <c r="B716" s="13"/>
      <c r="C716" s="13"/>
      <c r="D716" s="13"/>
      <c r="E716" s="13"/>
      <c r="F716" s="13"/>
      <c r="G716" s="13"/>
      <c r="H716" s="13"/>
      <c r="I716" s="13"/>
      <c r="J716" s="13"/>
      <c r="K716" s="13"/>
      <c r="L716" s="13"/>
      <c r="M716" s="13"/>
      <c r="N716" s="13"/>
      <c r="O716" s="13"/>
      <c r="P716" s="13"/>
      <c r="Q716" s="13"/>
      <c r="R716" s="13"/>
      <c r="S716" s="13"/>
      <c r="T716" s="13"/>
      <c r="U716" s="13"/>
      <c r="V716" s="13"/>
      <c r="W716" s="13"/>
      <c r="X716" s="13"/>
      <c r="Y716" s="13"/>
      <c r="Z716" s="13"/>
      <c r="AA716" s="13"/>
      <c r="AB716" s="13"/>
      <c r="AC716" s="13"/>
      <c r="AD716" s="13"/>
      <c r="AE716" s="13"/>
      <c r="AF716" s="13"/>
      <c r="AG716" s="13"/>
      <c r="AH716" s="13"/>
      <c r="AI716" s="13"/>
      <c r="AJ716" s="13"/>
      <c r="AK716" s="13"/>
    </row>
    <row r="717" spans="1:37" ht="13.5" customHeight="1" x14ac:dyDescent="0.2">
      <c r="A717" s="13"/>
      <c r="B717" s="13"/>
      <c r="C717" s="13"/>
      <c r="D717" s="13"/>
      <c r="E717" s="13"/>
      <c r="F717" s="13"/>
      <c r="G717" s="13"/>
      <c r="H717" s="13"/>
      <c r="I717" s="13"/>
      <c r="J717" s="13"/>
      <c r="K717" s="13"/>
      <c r="L717" s="13"/>
      <c r="M717" s="13"/>
      <c r="N717" s="13"/>
      <c r="O717" s="13"/>
      <c r="P717" s="13"/>
      <c r="Q717" s="13"/>
      <c r="R717" s="13"/>
      <c r="S717" s="13"/>
      <c r="T717" s="13"/>
      <c r="U717" s="13"/>
      <c r="V717" s="13"/>
      <c r="W717" s="13"/>
      <c r="X717" s="13"/>
      <c r="Y717" s="13"/>
      <c r="Z717" s="13"/>
      <c r="AA717" s="13"/>
      <c r="AB717" s="13"/>
      <c r="AC717" s="13"/>
      <c r="AD717" s="13"/>
      <c r="AE717" s="13"/>
      <c r="AF717" s="13"/>
      <c r="AG717" s="13"/>
      <c r="AH717" s="13"/>
      <c r="AI717" s="13"/>
      <c r="AJ717" s="13"/>
      <c r="AK717" s="13"/>
    </row>
    <row r="718" spans="1:37" ht="13.5" customHeight="1" x14ac:dyDescent="0.2">
      <c r="A718" s="13"/>
      <c r="B718" s="13"/>
      <c r="C718" s="13"/>
      <c r="D718" s="13"/>
      <c r="E718" s="13"/>
      <c r="F718" s="13"/>
      <c r="G718" s="13"/>
      <c r="H718" s="13"/>
      <c r="I718" s="13"/>
      <c r="J718" s="13"/>
      <c r="K718" s="13"/>
      <c r="L718" s="13"/>
      <c r="M718" s="13"/>
      <c r="N718" s="13"/>
      <c r="O718" s="13"/>
      <c r="P718" s="13"/>
      <c r="Q718" s="13"/>
      <c r="R718" s="13"/>
      <c r="S718" s="13"/>
      <c r="T718" s="13"/>
      <c r="U718" s="13"/>
      <c r="V718" s="13"/>
      <c r="W718" s="13"/>
      <c r="X718" s="13"/>
      <c r="Y718" s="13"/>
      <c r="Z718" s="13"/>
      <c r="AA718" s="13"/>
      <c r="AB718" s="13"/>
      <c r="AC718" s="13"/>
      <c r="AD718" s="13"/>
      <c r="AE718" s="13"/>
      <c r="AF718" s="13"/>
      <c r="AG718" s="13"/>
      <c r="AH718" s="13"/>
      <c r="AI718" s="13"/>
      <c r="AJ718" s="13"/>
      <c r="AK718" s="13"/>
    </row>
    <row r="719" spans="1:37" ht="13.5" customHeight="1" x14ac:dyDescent="0.2">
      <c r="A719" s="13"/>
      <c r="B719" s="13"/>
      <c r="C719" s="13"/>
      <c r="D719" s="13"/>
      <c r="E719" s="13"/>
      <c r="F719" s="13"/>
      <c r="G719" s="13"/>
      <c r="H719" s="13"/>
      <c r="I719" s="13"/>
      <c r="J719" s="13"/>
      <c r="K719" s="13"/>
      <c r="L719" s="13"/>
      <c r="M719" s="13"/>
      <c r="N719" s="13"/>
      <c r="O719" s="13"/>
      <c r="P719" s="13"/>
      <c r="Q719" s="13"/>
      <c r="R719" s="13"/>
      <c r="S719" s="13"/>
      <c r="T719" s="13"/>
      <c r="U719" s="13"/>
      <c r="V719" s="13"/>
      <c r="W719" s="13"/>
      <c r="X719" s="13"/>
      <c r="Y719" s="13"/>
      <c r="Z719" s="13"/>
      <c r="AA719" s="13"/>
      <c r="AB719" s="13"/>
      <c r="AC719" s="13"/>
      <c r="AD719" s="13"/>
      <c r="AE719" s="13"/>
      <c r="AF719" s="13"/>
      <c r="AG719" s="13"/>
      <c r="AH719" s="13"/>
      <c r="AI719" s="13"/>
      <c r="AJ719" s="13"/>
      <c r="AK719" s="13"/>
    </row>
    <row r="720" spans="1:37" ht="13.5" customHeight="1" x14ac:dyDescent="0.2">
      <c r="A720" s="13"/>
      <c r="B720" s="13"/>
      <c r="C720" s="13"/>
      <c r="D720" s="13"/>
      <c r="E720" s="13"/>
      <c r="F720" s="13"/>
      <c r="G720" s="13"/>
      <c r="H720" s="13"/>
      <c r="I720" s="13"/>
      <c r="J720" s="13"/>
      <c r="K720" s="13"/>
      <c r="L720" s="13"/>
      <c r="M720" s="13"/>
      <c r="N720" s="13"/>
      <c r="O720" s="13"/>
      <c r="P720" s="13"/>
      <c r="Q720" s="13"/>
      <c r="R720" s="13"/>
      <c r="S720" s="13"/>
      <c r="T720" s="13"/>
      <c r="U720" s="13"/>
      <c r="V720" s="13"/>
      <c r="W720" s="13"/>
      <c r="X720" s="13"/>
      <c r="Y720" s="13"/>
      <c r="Z720" s="13"/>
      <c r="AA720" s="13"/>
      <c r="AB720" s="13"/>
      <c r="AC720" s="13"/>
      <c r="AD720" s="13"/>
      <c r="AE720" s="13"/>
      <c r="AF720" s="13"/>
      <c r="AG720" s="13"/>
      <c r="AH720" s="13"/>
      <c r="AI720" s="13"/>
      <c r="AJ720" s="13"/>
      <c r="AK720" s="13"/>
    </row>
    <row r="721" spans="1:37" ht="13.5" customHeight="1" x14ac:dyDescent="0.2">
      <c r="A721" s="13"/>
      <c r="B721" s="13"/>
      <c r="C721" s="13"/>
      <c r="D721" s="13"/>
      <c r="E721" s="13"/>
      <c r="F721" s="13"/>
      <c r="G721" s="13"/>
      <c r="H721" s="13"/>
      <c r="I721" s="13"/>
      <c r="J721" s="13"/>
      <c r="K721" s="13"/>
      <c r="L721" s="13"/>
      <c r="M721" s="13"/>
      <c r="N721" s="13"/>
      <c r="O721" s="13"/>
      <c r="P721" s="13"/>
      <c r="Q721" s="13"/>
      <c r="R721" s="13"/>
      <c r="S721" s="13"/>
      <c r="T721" s="13"/>
      <c r="U721" s="13"/>
      <c r="V721" s="13"/>
      <c r="W721" s="13"/>
      <c r="X721" s="13"/>
      <c r="Y721" s="13"/>
      <c r="Z721" s="13"/>
      <c r="AA721" s="13"/>
      <c r="AB721" s="13"/>
      <c r="AC721" s="13"/>
      <c r="AD721" s="13"/>
      <c r="AE721" s="13"/>
      <c r="AF721" s="13"/>
      <c r="AG721" s="13"/>
      <c r="AH721" s="13"/>
      <c r="AI721" s="13"/>
      <c r="AJ721" s="13"/>
      <c r="AK721" s="13"/>
    </row>
    <row r="722" spans="1:37" ht="13.5" customHeight="1" x14ac:dyDescent="0.2">
      <c r="A722" s="13"/>
      <c r="B722" s="13"/>
      <c r="C722" s="13"/>
      <c r="D722" s="13"/>
      <c r="E722" s="13"/>
      <c r="F722" s="13"/>
      <c r="G722" s="13"/>
      <c r="H722" s="13"/>
      <c r="I722" s="13"/>
      <c r="J722" s="13"/>
      <c r="K722" s="13"/>
      <c r="L722" s="13"/>
      <c r="M722" s="13"/>
      <c r="N722" s="13"/>
      <c r="O722" s="13"/>
      <c r="P722" s="13"/>
      <c r="Q722" s="13"/>
      <c r="R722" s="13"/>
      <c r="S722" s="13"/>
      <c r="T722" s="13"/>
      <c r="U722" s="13"/>
      <c r="V722" s="13"/>
      <c r="W722" s="13"/>
      <c r="X722" s="13"/>
      <c r="Y722" s="13"/>
      <c r="Z722" s="13"/>
      <c r="AA722" s="13"/>
      <c r="AB722" s="13"/>
      <c r="AC722" s="13"/>
      <c r="AD722" s="13"/>
      <c r="AE722" s="13"/>
      <c r="AF722" s="13"/>
      <c r="AG722" s="13"/>
      <c r="AH722" s="13"/>
      <c r="AI722" s="13"/>
      <c r="AJ722" s="13"/>
      <c r="AK722" s="13"/>
    </row>
    <row r="723" spans="1:37" ht="13.5" customHeight="1" x14ac:dyDescent="0.2">
      <c r="A723" s="13"/>
      <c r="B723" s="13"/>
      <c r="C723" s="13"/>
      <c r="D723" s="13"/>
      <c r="E723" s="13"/>
      <c r="F723" s="13"/>
      <c r="G723" s="13"/>
      <c r="H723" s="13"/>
      <c r="I723" s="13"/>
      <c r="J723" s="13"/>
      <c r="K723" s="13"/>
      <c r="L723" s="13"/>
      <c r="M723" s="13"/>
      <c r="N723" s="13"/>
      <c r="O723" s="13"/>
      <c r="P723" s="13"/>
      <c r="Q723" s="13"/>
      <c r="R723" s="13"/>
      <c r="S723" s="13"/>
      <c r="T723" s="13"/>
      <c r="U723" s="13"/>
      <c r="V723" s="13"/>
      <c r="W723" s="13"/>
      <c r="X723" s="13"/>
      <c r="Y723" s="13"/>
      <c r="Z723" s="13"/>
      <c r="AA723" s="13"/>
      <c r="AB723" s="13"/>
      <c r="AC723" s="13"/>
      <c r="AD723" s="13"/>
      <c r="AE723" s="13"/>
      <c r="AF723" s="13"/>
      <c r="AG723" s="13"/>
      <c r="AH723" s="13"/>
      <c r="AI723" s="13"/>
      <c r="AJ723" s="13"/>
      <c r="AK723" s="13"/>
    </row>
    <row r="724" spans="1:37" ht="13.5" customHeight="1" x14ac:dyDescent="0.2">
      <c r="A724" s="13"/>
      <c r="B724" s="13"/>
      <c r="C724" s="13"/>
      <c r="D724" s="13"/>
      <c r="E724" s="13"/>
      <c r="F724" s="13"/>
      <c r="G724" s="13"/>
      <c r="H724" s="13"/>
      <c r="I724" s="13"/>
      <c r="J724" s="13"/>
      <c r="K724" s="13"/>
      <c r="L724" s="13"/>
      <c r="M724" s="13"/>
      <c r="N724" s="13"/>
      <c r="O724" s="13"/>
      <c r="P724" s="13"/>
      <c r="Q724" s="13"/>
      <c r="R724" s="13"/>
      <c r="S724" s="13"/>
      <c r="T724" s="13"/>
      <c r="U724" s="13"/>
      <c r="V724" s="13"/>
      <c r="W724" s="13"/>
      <c r="X724" s="13"/>
      <c r="Y724" s="13"/>
      <c r="Z724" s="13"/>
      <c r="AA724" s="13"/>
      <c r="AB724" s="13"/>
      <c r="AC724" s="13"/>
      <c r="AD724" s="13"/>
      <c r="AE724" s="13"/>
      <c r="AF724" s="13"/>
      <c r="AG724" s="13"/>
      <c r="AH724" s="13"/>
      <c r="AI724" s="13"/>
      <c r="AJ724" s="13"/>
      <c r="AK724" s="13"/>
    </row>
    <row r="725" spans="1:37" ht="13.5" customHeight="1" x14ac:dyDescent="0.2">
      <c r="A725" s="13"/>
      <c r="B725" s="13"/>
      <c r="C725" s="13"/>
      <c r="D725" s="13"/>
      <c r="E725" s="13"/>
      <c r="F725" s="13"/>
      <c r="G725" s="13"/>
      <c r="H725" s="13"/>
      <c r="I725" s="13"/>
      <c r="J725" s="13"/>
      <c r="K725" s="13"/>
      <c r="L725" s="13"/>
      <c r="M725" s="13"/>
      <c r="N725" s="13"/>
      <c r="O725" s="13"/>
      <c r="P725" s="13"/>
      <c r="Q725" s="13"/>
      <c r="R725" s="13"/>
      <c r="S725" s="13"/>
      <c r="T725" s="13"/>
      <c r="U725" s="13"/>
      <c r="V725" s="13"/>
      <c r="W725" s="13"/>
      <c r="X725" s="13"/>
      <c r="Y725" s="13"/>
      <c r="Z725" s="13"/>
      <c r="AA725" s="13"/>
      <c r="AB725" s="13"/>
      <c r="AC725" s="13"/>
      <c r="AD725" s="13"/>
      <c r="AE725" s="13"/>
      <c r="AF725" s="13"/>
      <c r="AG725" s="13"/>
      <c r="AH725" s="13"/>
      <c r="AI725" s="13"/>
      <c r="AJ725" s="13"/>
      <c r="AK725" s="13"/>
    </row>
    <row r="726" spans="1:37" ht="13.5" customHeight="1" x14ac:dyDescent="0.2">
      <c r="A726" s="13"/>
      <c r="B726" s="13"/>
      <c r="C726" s="13"/>
      <c r="D726" s="13"/>
      <c r="E726" s="13"/>
      <c r="F726" s="13"/>
      <c r="G726" s="13"/>
      <c r="H726" s="13"/>
      <c r="I726" s="13"/>
      <c r="J726" s="13"/>
      <c r="K726" s="13"/>
      <c r="L726" s="13"/>
      <c r="M726" s="13"/>
      <c r="N726" s="13"/>
      <c r="O726" s="13"/>
      <c r="P726" s="13"/>
      <c r="Q726" s="13"/>
      <c r="R726" s="13"/>
      <c r="S726" s="13"/>
      <c r="T726" s="13"/>
      <c r="U726" s="13"/>
      <c r="V726" s="13"/>
      <c r="W726" s="13"/>
      <c r="X726" s="13"/>
      <c r="Y726" s="13"/>
      <c r="Z726" s="13"/>
      <c r="AA726" s="13"/>
      <c r="AB726" s="13"/>
      <c r="AC726" s="13"/>
      <c r="AD726" s="13"/>
      <c r="AE726" s="13"/>
      <c r="AF726" s="13"/>
      <c r="AG726" s="13"/>
      <c r="AH726" s="13"/>
      <c r="AI726" s="13"/>
      <c r="AJ726" s="13"/>
      <c r="AK726" s="13"/>
    </row>
    <row r="727" spans="1:37" ht="13.5" customHeight="1" x14ac:dyDescent="0.2">
      <c r="A727" s="13"/>
      <c r="B727" s="13"/>
      <c r="C727" s="13"/>
      <c r="D727" s="13"/>
      <c r="E727" s="13"/>
      <c r="F727" s="13"/>
      <c r="G727" s="13"/>
      <c r="H727" s="13"/>
      <c r="I727" s="13"/>
      <c r="J727" s="13"/>
      <c r="K727" s="13"/>
      <c r="L727" s="13"/>
      <c r="M727" s="13"/>
      <c r="N727" s="13"/>
      <c r="O727" s="13"/>
      <c r="P727" s="13"/>
      <c r="Q727" s="13"/>
      <c r="R727" s="13"/>
      <c r="S727" s="13"/>
      <c r="T727" s="13"/>
      <c r="U727" s="13"/>
      <c r="V727" s="13"/>
      <c r="W727" s="13"/>
      <c r="X727" s="13"/>
      <c r="Y727" s="13"/>
      <c r="Z727" s="13"/>
      <c r="AA727" s="13"/>
      <c r="AB727" s="13"/>
      <c r="AC727" s="13"/>
      <c r="AD727" s="13"/>
      <c r="AE727" s="13"/>
      <c r="AF727" s="13"/>
      <c r="AG727" s="13"/>
      <c r="AH727" s="13"/>
      <c r="AI727" s="13"/>
      <c r="AJ727" s="13"/>
      <c r="AK727" s="13"/>
    </row>
    <row r="728" spans="1:37" ht="13.5" customHeight="1" x14ac:dyDescent="0.2">
      <c r="A728" s="13"/>
      <c r="B728" s="13"/>
      <c r="C728" s="13"/>
      <c r="D728" s="13"/>
      <c r="E728" s="13"/>
      <c r="F728" s="13"/>
      <c r="G728" s="13"/>
      <c r="H728" s="13"/>
      <c r="I728" s="13"/>
      <c r="J728" s="13"/>
      <c r="K728" s="13"/>
      <c r="L728" s="13"/>
      <c r="M728" s="13"/>
      <c r="N728" s="13"/>
      <c r="O728" s="13"/>
      <c r="P728" s="13"/>
      <c r="Q728" s="13"/>
      <c r="R728" s="13"/>
      <c r="S728" s="13"/>
      <c r="T728" s="13"/>
      <c r="U728" s="13"/>
      <c r="V728" s="13"/>
      <c r="W728" s="13"/>
      <c r="X728" s="13"/>
      <c r="Y728" s="13"/>
      <c r="Z728" s="13"/>
      <c r="AA728" s="13"/>
      <c r="AB728" s="13"/>
      <c r="AC728" s="13"/>
      <c r="AD728" s="13"/>
      <c r="AE728" s="13"/>
      <c r="AF728" s="13"/>
      <c r="AG728" s="13"/>
      <c r="AH728" s="13"/>
      <c r="AI728" s="13"/>
      <c r="AJ728" s="13"/>
      <c r="AK728" s="13"/>
    </row>
    <row r="729" spans="1:37" ht="13.5" customHeight="1" x14ac:dyDescent="0.2">
      <c r="A729" s="13"/>
      <c r="B729" s="13"/>
      <c r="C729" s="13"/>
      <c r="D729" s="13"/>
      <c r="E729" s="13"/>
      <c r="F729" s="13"/>
      <c r="G729" s="13"/>
      <c r="H729" s="13"/>
      <c r="I729" s="13"/>
      <c r="J729" s="13"/>
      <c r="K729" s="13"/>
      <c r="L729" s="13"/>
      <c r="M729" s="13"/>
      <c r="N729" s="13"/>
      <c r="O729" s="13"/>
      <c r="P729" s="13"/>
      <c r="Q729" s="13"/>
      <c r="R729" s="13"/>
      <c r="S729" s="13"/>
      <c r="T729" s="13"/>
      <c r="U729" s="13"/>
      <c r="V729" s="13"/>
      <c r="W729" s="13"/>
      <c r="X729" s="13"/>
      <c r="Y729" s="13"/>
      <c r="Z729" s="13"/>
      <c r="AA729" s="13"/>
      <c r="AB729" s="13"/>
      <c r="AC729" s="13"/>
      <c r="AD729" s="13"/>
      <c r="AE729" s="13"/>
      <c r="AF729" s="13"/>
      <c r="AG729" s="13"/>
      <c r="AH729" s="13"/>
      <c r="AI729" s="13"/>
      <c r="AJ729" s="13"/>
      <c r="AK729" s="13"/>
    </row>
    <row r="730" spans="1:37" ht="13.5" customHeight="1" x14ac:dyDescent="0.2">
      <c r="A730" s="13"/>
      <c r="B730" s="13"/>
      <c r="C730" s="13"/>
      <c r="D730" s="13"/>
      <c r="E730" s="13"/>
      <c r="F730" s="13"/>
      <c r="G730" s="13"/>
      <c r="H730" s="13"/>
      <c r="I730" s="13"/>
      <c r="J730" s="13"/>
      <c r="K730" s="13"/>
      <c r="L730" s="13"/>
      <c r="M730" s="13"/>
      <c r="N730" s="13"/>
      <c r="O730" s="13"/>
      <c r="P730" s="13"/>
      <c r="Q730" s="13"/>
      <c r="R730" s="13"/>
      <c r="S730" s="13"/>
      <c r="T730" s="13"/>
      <c r="U730" s="13"/>
      <c r="V730" s="13"/>
      <c r="W730" s="13"/>
      <c r="X730" s="13"/>
      <c r="Y730" s="13"/>
      <c r="Z730" s="13"/>
      <c r="AA730" s="13"/>
      <c r="AB730" s="13"/>
      <c r="AC730" s="13"/>
      <c r="AD730" s="13"/>
      <c r="AE730" s="13"/>
      <c r="AF730" s="13"/>
      <c r="AG730" s="13"/>
      <c r="AH730" s="13"/>
      <c r="AI730" s="13"/>
      <c r="AJ730" s="13"/>
      <c r="AK730" s="13"/>
    </row>
    <row r="731" spans="1:37" ht="13.5" customHeight="1" x14ac:dyDescent="0.2">
      <c r="A731" s="13"/>
      <c r="B731" s="13"/>
      <c r="C731" s="13"/>
      <c r="D731" s="13"/>
      <c r="E731" s="13"/>
      <c r="F731" s="13"/>
      <c r="G731" s="13"/>
      <c r="H731" s="13"/>
      <c r="I731" s="13"/>
      <c r="J731" s="13"/>
      <c r="K731" s="13"/>
      <c r="L731" s="13"/>
      <c r="M731" s="13"/>
      <c r="N731" s="13"/>
      <c r="O731" s="13"/>
      <c r="P731" s="13"/>
      <c r="Q731" s="13"/>
      <c r="R731" s="13"/>
      <c r="S731" s="13"/>
      <c r="T731" s="13"/>
      <c r="U731" s="13"/>
      <c r="V731" s="13"/>
      <c r="W731" s="13"/>
      <c r="X731" s="13"/>
      <c r="Y731" s="13"/>
      <c r="Z731" s="13"/>
      <c r="AA731" s="13"/>
      <c r="AB731" s="13"/>
      <c r="AC731" s="13"/>
      <c r="AD731" s="13"/>
      <c r="AE731" s="13"/>
      <c r="AF731" s="13"/>
      <c r="AG731" s="13"/>
      <c r="AH731" s="13"/>
      <c r="AI731" s="13"/>
      <c r="AJ731" s="13"/>
      <c r="AK731" s="13"/>
    </row>
    <row r="732" spans="1:37" ht="13.5" customHeight="1" x14ac:dyDescent="0.2">
      <c r="A732" s="13"/>
      <c r="B732" s="13"/>
      <c r="C732" s="13"/>
      <c r="D732" s="13"/>
      <c r="E732" s="13"/>
      <c r="F732" s="13"/>
      <c r="G732" s="13"/>
      <c r="H732" s="13"/>
      <c r="I732" s="13"/>
      <c r="J732" s="13"/>
      <c r="K732" s="13"/>
      <c r="L732" s="13"/>
      <c r="M732" s="13"/>
      <c r="N732" s="13"/>
      <c r="O732" s="13"/>
      <c r="P732" s="13"/>
      <c r="Q732" s="13"/>
      <c r="R732" s="13"/>
      <c r="S732" s="13"/>
      <c r="T732" s="13"/>
      <c r="U732" s="13"/>
      <c r="V732" s="13"/>
      <c r="W732" s="13"/>
      <c r="X732" s="13"/>
      <c r="Y732" s="13"/>
      <c r="Z732" s="13"/>
      <c r="AA732" s="13"/>
      <c r="AB732" s="13"/>
      <c r="AC732" s="13"/>
      <c r="AD732" s="13"/>
      <c r="AE732" s="13"/>
      <c r="AF732" s="13"/>
      <c r="AG732" s="13"/>
      <c r="AH732" s="13"/>
      <c r="AI732" s="13"/>
      <c r="AJ732" s="13"/>
      <c r="AK732" s="13"/>
    </row>
    <row r="733" spans="1:37" ht="13.5" customHeight="1" x14ac:dyDescent="0.2">
      <c r="A733" s="13"/>
      <c r="B733" s="13"/>
      <c r="C733" s="13"/>
      <c r="D733" s="13"/>
      <c r="E733" s="13"/>
      <c r="F733" s="13"/>
      <c r="G733" s="13"/>
      <c r="H733" s="13"/>
      <c r="I733" s="13"/>
      <c r="J733" s="13"/>
      <c r="K733" s="13"/>
      <c r="L733" s="13"/>
      <c r="M733" s="13"/>
      <c r="N733" s="13"/>
      <c r="O733" s="13"/>
      <c r="P733" s="13"/>
      <c r="Q733" s="13"/>
      <c r="R733" s="13"/>
      <c r="S733" s="13"/>
      <c r="T733" s="13"/>
      <c r="U733" s="13"/>
      <c r="V733" s="13"/>
      <c r="W733" s="13"/>
      <c r="X733" s="13"/>
      <c r="Y733" s="13"/>
      <c r="Z733" s="13"/>
      <c r="AA733" s="13"/>
      <c r="AB733" s="13"/>
      <c r="AC733" s="13"/>
      <c r="AD733" s="13"/>
      <c r="AE733" s="13"/>
      <c r="AF733" s="13"/>
      <c r="AG733" s="13"/>
      <c r="AH733" s="13"/>
      <c r="AI733" s="13"/>
      <c r="AJ733" s="13"/>
      <c r="AK733" s="13"/>
    </row>
    <row r="734" spans="1:37" ht="13.5" customHeight="1" x14ac:dyDescent="0.2">
      <c r="A734" s="13"/>
      <c r="B734" s="13"/>
      <c r="C734" s="13"/>
      <c r="D734" s="13"/>
      <c r="E734" s="13"/>
      <c r="F734" s="13"/>
      <c r="G734" s="13"/>
      <c r="H734" s="13"/>
      <c r="I734" s="13"/>
      <c r="J734" s="13"/>
      <c r="K734" s="13"/>
      <c r="L734" s="13"/>
      <c r="M734" s="13"/>
      <c r="N734" s="13"/>
      <c r="O734" s="13"/>
      <c r="P734" s="13"/>
      <c r="Q734" s="13"/>
      <c r="R734" s="13"/>
      <c r="S734" s="13"/>
      <c r="T734" s="13"/>
      <c r="U734" s="13"/>
      <c r="V734" s="13"/>
      <c r="W734" s="13"/>
      <c r="X734" s="13"/>
      <c r="Y734" s="13"/>
      <c r="Z734" s="13"/>
      <c r="AA734" s="13"/>
      <c r="AB734" s="13"/>
      <c r="AC734" s="13"/>
      <c r="AD734" s="13"/>
      <c r="AE734" s="13"/>
      <c r="AF734" s="13"/>
      <c r="AG734" s="13"/>
      <c r="AH734" s="13"/>
      <c r="AI734" s="13"/>
      <c r="AJ734" s="13"/>
      <c r="AK734" s="13"/>
    </row>
    <row r="735" spans="1:37" ht="13.5" customHeight="1" x14ac:dyDescent="0.2">
      <c r="A735" s="13"/>
      <c r="B735" s="13"/>
      <c r="C735" s="13"/>
      <c r="D735" s="13"/>
      <c r="E735" s="13"/>
      <c r="F735" s="13"/>
      <c r="G735" s="13"/>
      <c r="H735" s="13"/>
      <c r="I735" s="13"/>
      <c r="J735" s="13"/>
      <c r="K735" s="13"/>
      <c r="L735" s="13"/>
      <c r="M735" s="13"/>
      <c r="N735" s="13"/>
      <c r="O735" s="13"/>
      <c r="P735" s="13"/>
      <c r="Q735" s="13"/>
      <c r="R735" s="13"/>
      <c r="S735" s="13"/>
      <c r="T735" s="13"/>
      <c r="U735" s="13"/>
      <c r="V735" s="13"/>
      <c r="W735" s="13"/>
      <c r="X735" s="13"/>
      <c r="Y735" s="13"/>
      <c r="Z735" s="13"/>
      <c r="AA735" s="13"/>
      <c r="AB735" s="13"/>
      <c r="AC735" s="13"/>
      <c r="AD735" s="13"/>
      <c r="AE735" s="13"/>
      <c r="AF735" s="13"/>
      <c r="AG735" s="13"/>
      <c r="AH735" s="13"/>
      <c r="AI735" s="13"/>
      <c r="AJ735" s="13"/>
      <c r="AK735" s="13"/>
    </row>
    <row r="736" spans="1:37" ht="13.5" customHeight="1" x14ac:dyDescent="0.2">
      <c r="A736" s="13"/>
      <c r="B736" s="13"/>
      <c r="C736" s="13"/>
      <c r="D736" s="13"/>
      <c r="E736" s="13"/>
      <c r="F736" s="13"/>
      <c r="G736" s="13"/>
      <c r="H736" s="13"/>
      <c r="I736" s="13"/>
      <c r="J736" s="13"/>
      <c r="K736" s="13"/>
      <c r="L736" s="13"/>
      <c r="M736" s="13"/>
      <c r="N736" s="13"/>
      <c r="O736" s="13"/>
      <c r="P736" s="13"/>
      <c r="Q736" s="13"/>
      <c r="R736" s="13"/>
      <c r="S736" s="13"/>
      <c r="T736" s="13"/>
      <c r="U736" s="13"/>
      <c r="V736" s="13"/>
      <c r="W736" s="13"/>
      <c r="X736" s="13"/>
      <c r="Y736" s="13"/>
      <c r="Z736" s="13"/>
      <c r="AA736" s="13"/>
      <c r="AB736" s="13"/>
      <c r="AC736" s="13"/>
      <c r="AD736" s="13"/>
      <c r="AE736" s="13"/>
      <c r="AF736" s="13"/>
      <c r="AG736" s="13"/>
      <c r="AH736" s="13"/>
      <c r="AI736" s="13"/>
      <c r="AJ736" s="13"/>
      <c r="AK736" s="13"/>
    </row>
    <row r="737" spans="1:37" ht="13.5" customHeight="1" x14ac:dyDescent="0.2">
      <c r="A737" s="13"/>
      <c r="B737" s="13"/>
      <c r="C737" s="13"/>
      <c r="D737" s="13"/>
      <c r="E737" s="13"/>
      <c r="F737" s="13"/>
      <c r="G737" s="13"/>
      <c r="H737" s="13"/>
      <c r="I737" s="13"/>
      <c r="J737" s="13"/>
      <c r="K737" s="13"/>
      <c r="L737" s="13"/>
      <c r="M737" s="13"/>
      <c r="N737" s="13"/>
      <c r="O737" s="13"/>
      <c r="P737" s="13"/>
      <c r="Q737" s="13"/>
      <c r="R737" s="13"/>
      <c r="S737" s="13"/>
      <c r="T737" s="13"/>
      <c r="U737" s="13"/>
      <c r="V737" s="13"/>
      <c r="W737" s="13"/>
      <c r="X737" s="13"/>
      <c r="Y737" s="13"/>
      <c r="Z737" s="13"/>
      <c r="AA737" s="13"/>
      <c r="AB737" s="13"/>
      <c r="AC737" s="13"/>
      <c r="AD737" s="13"/>
      <c r="AE737" s="13"/>
      <c r="AF737" s="13"/>
      <c r="AG737" s="13"/>
      <c r="AH737" s="13"/>
      <c r="AI737" s="13"/>
      <c r="AJ737" s="13"/>
      <c r="AK737" s="13"/>
    </row>
    <row r="738" spans="1:37" ht="13.5" customHeight="1" x14ac:dyDescent="0.2">
      <c r="A738" s="13"/>
      <c r="B738" s="13"/>
      <c r="C738" s="13"/>
      <c r="D738" s="13"/>
      <c r="E738" s="13"/>
      <c r="F738" s="13"/>
      <c r="G738" s="13"/>
      <c r="H738" s="13"/>
      <c r="I738" s="13"/>
      <c r="J738" s="13"/>
      <c r="K738" s="13"/>
      <c r="L738" s="13"/>
      <c r="M738" s="13"/>
      <c r="N738" s="13"/>
      <c r="O738" s="13"/>
      <c r="P738" s="13"/>
      <c r="Q738" s="13"/>
      <c r="R738" s="13"/>
      <c r="S738" s="13"/>
      <c r="T738" s="13"/>
      <c r="U738" s="13"/>
      <c r="V738" s="13"/>
      <c r="W738" s="13"/>
      <c r="X738" s="13"/>
      <c r="Y738" s="13"/>
      <c r="Z738" s="13"/>
      <c r="AA738" s="13"/>
      <c r="AB738" s="13"/>
      <c r="AC738" s="13"/>
      <c r="AD738" s="13"/>
      <c r="AE738" s="13"/>
      <c r="AF738" s="13"/>
      <c r="AG738" s="13"/>
      <c r="AH738" s="13"/>
      <c r="AI738" s="13"/>
      <c r="AJ738" s="13"/>
      <c r="AK738" s="13"/>
    </row>
    <row r="739" spans="1:37" ht="13.5" customHeight="1" x14ac:dyDescent="0.2">
      <c r="A739" s="13"/>
      <c r="B739" s="13"/>
      <c r="C739" s="13"/>
      <c r="D739" s="13"/>
      <c r="E739" s="13"/>
      <c r="F739" s="13"/>
      <c r="G739" s="13"/>
      <c r="H739" s="13"/>
      <c r="I739" s="13"/>
      <c r="J739" s="13"/>
      <c r="K739" s="13"/>
      <c r="L739" s="13"/>
      <c r="M739" s="13"/>
      <c r="N739" s="13"/>
      <c r="O739" s="13"/>
      <c r="P739" s="13"/>
      <c r="Q739" s="13"/>
      <c r="R739" s="13"/>
      <c r="S739" s="13"/>
      <c r="T739" s="13"/>
      <c r="U739" s="13"/>
      <c r="V739" s="13"/>
      <c r="W739" s="13"/>
      <c r="X739" s="13"/>
      <c r="Y739" s="13"/>
      <c r="Z739" s="13"/>
      <c r="AA739" s="13"/>
      <c r="AB739" s="13"/>
      <c r="AC739" s="13"/>
      <c r="AD739" s="13"/>
      <c r="AE739" s="13"/>
      <c r="AF739" s="13"/>
      <c r="AG739" s="13"/>
      <c r="AH739" s="13"/>
      <c r="AI739" s="13"/>
      <c r="AJ739" s="13"/>
      <c r="AK739" s="13"/>
    </row>
    <row r="740" spans="1:37" ht="13.5" customHeight="1" x14ac:dyDescent="0.2">
      <c r="A740" s="13"/>
      <c r="B740" s="13"/>
      <c r="C740" s="13"/>
      <c r="D740" s="13"/>
      <c r="E740" s="13"/>
      <c r="F740" s="13"/>
      <c r="G740" s="13"/>
      <c r="H740" s="13"/>
      <c r="I740" s="13"/>
      <c r="J740" s="13"/>
      <c r="K740" s="13"/>
      <c r="L740" s="13"/>
      <c r="M740" s="13"/>
      <c r="N740" s="13"/>
      <c r="O740" s="13"/>
      <c r="P740" s="13"/>
      <c r="Q740" s="13"/>
      <c r="R740" s="13"/>
      <c r="S740" s="13"/>
      <c r="T740" s="13"/>
      <c r="U740" s="13"/>
      <c r="V740" s="13"/>
      <c r="W740" s="13"/>
      <c r="X740" s="13"/>
      <c r="Y740" s="13"/>
      <c r="Z740" s="13"/>
      <c r="AA740" s="13"/>
      <c r="AB740" s="13"/>
      <c r="AC740" s="13"/>
      <c r="AD740" s="13"/>
      <c r="AE740" s="13"/>
      <c r="AF740" s="13"/>
      <c r="AG740" s="13"/>
      <c r="AH740" s="13"/>
      <c r="AI740" s="13"/>
      <c r="AJ740" s="13"/>
      <c r="AK740" s="13"/>
    </row>
    <row r="741" spans="1:37" ht="13.5" customHeight="1" x14ac:dyDescent="0.2">
      <c r="A741" s="13"/>
      <c r="B741" s="13"/>
      <c r="C741" s="13"/>
      <c r="D741" s="13"/>
      <c r="E741" s="13"/>
      <c r="F741" s="13"/>
      <c r="G741" s="13"/>
      <c r="H741" s="13"/>
      <c r="I741" s="13"/>
      <c r="J741" s="13"/>
      <c r="K741" s="13"/>
      <c r="L741" s="13"/>
      <c r="M741" s="13"/>
      <c r="N741" s="13"/>
      <c r="O741" s="13"/>
      <c r="P741" s="13"/>
      <c r="Q741" s="13"/>
      <c r="R741" s="13"/>
      <c r="S741" s="13"/>
      <c r="T741" s="13"/>
      <c r="U741" s="13"/>
      <c r="V741" s="13"/>
      <c r="W741" s="13"/>
      <c r="X741" s="13"/>
      <c r="Y741" s="13"/>
      <c r="Z741" s="13"/>
      <c r="AA741" s="13"/>
      <c r="AB741" s="13"/>
      <c r="AC741" s="13"/>
      <c r="AD741" s="13"/>
      <c r="AE741" s="13"/>
      <c r="AF741" s="13"/>
      <c r="AG741" s="13"/>
      <c r="AH741" s="13"/>
      <c r="AI741" s="13"/>
      <c r="AJ741" s="13"/>
      <c r="AK741" s="13"/>
    </row>
    <row r="742" spans="1:37" ht="13.5" customHeight="1" x14ac:dyDescent="0.2">
      <c r="A742" s="13"/>
      <c r="B742" s="13"/>
      <c r="C742" s="13"/>
      <c r="D742" s="13"/>
      <c r="E742" s="13"/>
      <c r="F742" s="13"/>
      <c r="G742" s="13"/>
      <c r="H742" s="13"/>
      <c r="I742" s="13"/>
      <c r="J742" s="13"/>
      <c r="K742" s="13"/>
      <c r="L742" s="13"/>
      <c r="M742" s="13"/>
      <c r="N742" s="13"/>
      <c r="O742" s="13"/>
      <c r="P742" s="13"/>
      <c r="Q742" s="13"/>
      <c r="R742" s="13"/>
      <c r="S742" s="13"/>
      <c r="T742" s="13"/>
      <c r="U742" s="13"/>
      <c r="V742" s="13"/>
      <c r="W742" s="13"/>
      <c r="X742" s="13"/>
      <c r="Y742" s="13"/>
      <c r="Z742" s="13"/>
      <c r="AA742" s="13"/>
      <c r="AB742" s="13"/>
      <c r="AC742" s="13"/>
      <c r="AD742" s="13"/>
      <c r="AE742" s="13"/>
      <c r="AF742" s="13"/>
      <c r="AG742" s="13"/>
      <c r="AH742" s="13"/>
      <c r="AI742" s="13"/>
      <c r="AJ742" s="13"/>
      <c r="AK742" s="13"/>
    </row>
    <row r="743" spans="1:37" ht="13.5" customHeight="1" x14ac:dyDescent="0.2">
      <c r="A743" s="13"/>
      <c r="B743" s="13"/>
      <c r="C743" s="13"/>
      <c r="D743" s="13"/>
      <c r="E743" s="13"/>
      <c r="F743" s="13"/>
      <c r="G743" s="13"/>
      <c r="H743" s="13"/>
      <c r="I743" s="13"/>
      <c r="J743" s="13"/>
      <c r="K743" s="13"/>
      <c r="L743" s="13"/>
      <c r="M743" s="13"/>
      <c r="N743" s="13"/>
      <c r="O743" s="13"/>
      <c r="P743" s="13"/>
      <c r="Q743" s="13"/>
      <c r="R743" s="13"/>
      <c r="S743" s="13"/>
      <c r="T743" s="13"/>
      <c r="U743" s="13"/>
      <c r="V743" s="13"/>
      <c r="W743" s="13"/>
      <c r="X743" s="13"/>
      <c r="Y743" s="13"/>
      <c r="Z743" s="13"/>
      <c r="AA743" s="13"/>
      <c r="AB743" s="13"/>
      <c r="AC743" s="13"/>
      <c r="AD743" s="13"/>
      <c r="AE743" s="13"/>
      <c r="AF743" s="13"/>
      <c r="AG743" s="13"/>
      <c r="AH743" s="13"/>
      <c r="AI743" s="13"/>
      <c r="AJ743" s="13"/>
      <c r="AK743" s="13"/>
    </row>
    <row r="744" spans="1:37" ht="13.5" customHeight="1" x14ac:dyDescent="0.2">
      <c r="A744" s="13"/>
      <c r="B744" s="13"/>
      <c r="C744" s="13"/>
      <c r="D744" s="13"/>
      <c r="E744" s="13"/>
      <c r="F744" s="13"/>
      <c r="G744" s="13"/>
      <c r="H744" s="13"/>
      <c r="I744" s="13"/>
      <c r="J744" s="13"/>
      <c r="K744" s="13"/>
      <c r="L744" s="13"/>
      <c r="M744" s="13"/>
      <c r="N744" s="13"/>
      <c r="O744" s="13"/>
      <c r="P744" s="13"/>
      <c r="Q744" s="13"/>
      <c r="R744" s="13"/>
      <c r="S744" s="13"/>
      <c r="T744" s="13"/>
      <c r="U744" s="13"/>
      <c r="V744" s="13"/>
      <c r="W744" s="13"/>
      <c r="X744" s="13"/>
      <c r="Y744" s="13"/>
      <c r="Z744" s="13"/>
      <c r="AA744" s="13"/>
      <c r="AB744" s="13"/>
      <c r="AC744" s="13"/>
      <c r="AD744" s="13"/>
      <c r="AE744" s="13"/>
      <c r="AF744" s="13"/>
      <c r="AG744" s="13"/>
      <c r="AH744" s="13"/>
      <c r="AI744" s="13"/>
      <c r="AJ744" s="13"/>
      <c r="AK744" s="13"/>
    </row>
    <row r="745" spans="1:37" ht="13.5" customHeight="1" x14ac:dyDescent="0.2">
      <c r="A745" s="13"/>
      <c r="B745" s="13"/>
      <c r="C745" s="13"/>
      <c r="D745" s="13"/>
      <c r="E745" s="13"/>
      <c r="F745" s="13"/>
      <c r="G745" s="13"/>
      <c r="H745" s="13"/>
      <c r="I745" s="13"/>
      <c r="J745" s="13"/>
      <c r="K745" s="13"/>
      <c r="L745" s="13"/>
      <c r="M745" s="13"/>
      <c r="N745" s="13"/>
      <c r="O745" s="13"/>
      <c r="P745" s="13"/>
      <c r="Q745" s="13"/>
      <c r="R745" s="13"/>
      <c r="S745" s="13"/>
      <c r="T745" s="13"/>
      <c r="U745" s="13"/>
      <c r="V745" s="13"/>
      <c r="W745" s="13"/>
      <c r="X745" s="13"/>
      <c r="Y745" s="13"/>
      <c r="Z745" s="13"/>
      <c r="AA745" s="13"/>
      <c r="AB745" s="13"/>
      <c r="AC745" s="13"/>
      <c r="AD745" s="13"/>
      <c r="AE745" s="13"/>
      <c r="AF745" s="13"/>
      <c r="AG745" s="13"/>
      <c r="AH745" s="13"/>
      <c r="AI745" s="13"/>
      <c r="AJ745" s="13"/>
      <c r="AK745" s="13"/>
    </row>
    <row r="746" spans="1:37" ht="13.5" customHeight="1" x14ac:dyDescent="0.2">
      <c r="A746" s="13"/>
      <c r="B746" s="13"/>
      <c r="C746" s="13"/>
      <c r="D746" s="13"/>
      <c r="E746" s="13"/>
      <c r="F746" s="13"/>
      <c r="G746" s="13"/>
      <c r="H746" s="13"/>
      <c r="I746" s="13"/>
      <c r="J746" s="13"/>
      <c r="K746" s="13"/>
      <c r="L746" s="13"/>
      <c r="M746" s="13"/>
      <c r="N746" s="13"/>
      <c r="O746" s="13"/>
      <c r="P746" s="13"/>
      <c r="Q746" s="13"/>
      <c r="R746" s="13"/>
      <c r="S746" s="13"/>
      <c r="T746" s="13"/>
      <c r="U746" s="13"/>
      <c r="V746" s="13"/>
      <c r="W746" s="13"/>
      <c r="X746" s="13"/>
      <c r="Y746" s="13"/>
      <c r="Z746" s="13"/>
      <c r="AA746" s="13"/>
      <c r="AB746" s="13"/>
      <c r="AC746" s="13"/>
      <c r="AD746" s="13"/>
      <c r="AE746" s="13"/>
      <c r="AF746" s="13"/>
      <c r="AG746" s="13"/>
      <c r="AH746" s="13"/>
      <c r="AI746" s="13"/>
      <c r="AJ746" s="13"/>
      <c r="AK746" s="13"/>
    </row>
    <row r="747" spans="1:37" ht="13.5" customHeight="1" x14ac:dyDescent="0.2">
      <c r="A747" s="13"/>
      <c r="B747" s="13"/>
      <c r="C747" s="13"/>
      <c r="D747" s="13"/>
      <c r="E747" s="13"/>
      <c r="F747" s="13"/>
      <c r="G747" s="13"/>
      <c r="H747" s="13"/>
      <c r="I747" s="13"/>
      <c r="J747" s="13"/>
      <c r="K747" s="13"/>
      <c r="L747" s="13"/>
      <c r="M747" s="13"/>
      <c r="N747" s="13"/>
      <c r="O747" s="13"/>
      <c r="P747" s="13"/>
      <c r="Q747" s="13"/>
      <c r="R747" s="13"/>
      <c r="S747" s="13"/>
      <c r="T747" s="13"/>
      <c r="U747" s="13"/>
      <c r="V747" s="13"/>
      <c r="W747" s="13"/>
      <c r="X747" s="13"/>
      <c r="Y747" s="13"/>
      <c r="Z747" s="13"/>
      <c r="AA747" s="13"/>
      <c r="AB747" s="13"/>
      <c r="AC747" s="13"/>
      <c r="AD747" s="13"/>
      <c r="AE747" s="13"/>
      <c r="AF747" s="13"/>
      <c r="AG747" s="13"/>
      <c r="AH747" s="13"/>
      <c r="AI747" s="13"/>
      <c r="AJ747" s="13"/>
      <c r="AK747" s="13"/>
    </row>
    <row r="748" spans="1:37" ht="13.5" customHeight="1" x14ac:dyDescent="0.2">
      <c r="A748" s="13"/>
      <c r="B748" s="13"/>
      <c r="C748" s="13"/>
      <c r="D748" s="13"/>
      <c r="E748" s="13"/>
      <c r="F748" s="13"/>
      <c r="G748" s="13"/>
      <c r="H748" s="13"/>
      <c r="I748" s="13"/>
      <c r="J748" s="13"/>
      <c r="K748" s="13"/>
      <c r="L748" s="13"/>
      <c r="M748" s="13"/>
      <c r="N748" s="13"/>
      <c r="O748" s="13"/>
      <c r="P748" s="13"/>
      <c r="Q748" s="13"/>
      <c r="R748" s="13"/>
      <c r="S748" s="13"/>
      <c r="T748" s="13"/>
      <c r="U748" s="13"/>
      <c r="V748" s="13"/>
      <c r="W748" s="13"/>
      <c r="X748" s="13"/>
      <c r="Y748" s="13"/>
      <c r="Z748" s="13"/>
      <c r="AA748" s="13"/>
      <c r="AB748" s="13"/>
      <c r="AC748" s="13"/>
      <c r="AD748" s="13"/>
      <c r="AE748" s="13"/>
      <c r="AF748" s="13"/>
      <c r="AG748" s="13"/>
      <c r="AH748" s="13"/>
      <c r="AI748" s="13"/>
      <c r="AJ748" s="13"/>
      <c r="AK748" s="13"/>
    </row>
    <row r="749" spans="1:37" ht="13.5" customHeight="1" x14ac:dyDescent="0.2">
      <c r="A749" s="13"/>
      <c r="B749" s="13"/>
      <c r="C749" s="13"/>
      <c r="D749" s="13"/>
      <c r="E749" s="13"/>
      <c r="F749" s="13"/>
      <c r="G749" s="13"/>
      <c r="H749" s="13"/>
      <c r="I749" s="13"/>
      <c r="J749" s="13"/>
      <c r="K749" s="13"/>
      <c r="L749" s="13"/>
      <c r="M749" s="13"/>
      <c r="N749" s="13"/>
      <c r="O749" s="13"/>
      <c r="P749" s="13"/>
      <c r="Q749" s="13"/>
      <c r="R749" s="13"/>
      <c r="S749" s="13"/>
      <c r="T749" s="13"/>
      <c r="U749" s="13"/>
      <c r="V749" s="13"/>
      <c r="W749" s="13"/>
      <c r="X749" s="13"/>
      <c r="Y749" s="13"/>
      <c r="Z749" s="13"/>
      <c r="AA749" s="13"/>
      <c r="AB749" s="13"/>
      <c r="AC749" s="13"/>
      <c r="AD749" s="13"/>
      <c r="AE749" s="13"/>
      <c r="AF749" s="13"/>
      <c r="AG749" s="13"/>
      <c r="AH749" s="13"/>
      <c r="AI749" s="13"/>
      <c r="AJ749" s="13"/>
      <c r="AK749" s="13"/>
    </row>
    <row r="750" spans="1:37" ht="13.5" customHeight="1" x14ac:dyDescent="0.2">
      <c r="A750" s="13"/>
      <c r="B750" s="13"/>
      <c r="C750" s="13"/>
      <c r="D750" s="13"/>
      <c r="E750" s="13"/>
      <c r="F750" s="13"/>
      <c r="G750" s="13"/>
      <c r="H750" s="13"/>
      <c r="I750" s="13"/>
      <c r="J750" s="13"/>
      <c r="K750" s="13"/>
      <c r="L750" s="13"/>
      <c r="M750" s="13"/>
      <c r="N750" s="13"/>
      <c r="O750" s="13"/>
      <c r="P750" s="13"/>
      <c r="Q750" s="13"/>
      <c r="R750" s="13"/>
      <c r="S750" s="13"/>
      <c r="T750" s="13"/>
      <c r="U750" s="13"/>
      <c r="V750" s="13"/>
      <c r="W750" s="13"/>
      <c r="X750" s="13"/>
      <c r="Y750" s="13"/>
      <c r="Z750" s="13"/>
      <c r="AA750" s="13"/>
      <c r="AB750" s="13"/>
      <c r="AC750" s="13"/>
      <c r="AD750" s="13"/>
      <c r="AE750" s="13"/>
      <c r="AF750" s="13"/>
      <c r="AG750" s="13"/>
      <c r="AH750" s="13"/>
      <c r="AI750" s="13"/>
      <c r="AJ750" s="13"/>
      <c r="AK750" s="13"/>
    </row>
    <row r="751" spans="1:37" ht="13.5" customHeight="1" x14ac:dyDescent="0.2">
      <c r="A751" s="13"/>
      <c r="B751" s="13"/>
      <c r="C751" s="13"/>
      <c r="D751" s="13"/>
      <c r="E751" s="13"/>
      <c r="F751" s="13"/>
      <c r="G751" s="13"/>
      <c r="H751" s="13"/>
      <c r="I751" s="13"/>
      <c r="J751" s="13"/>
      <c r="K751" s="13"/>
      <c r="L751" s="13"/>
      <c r="M751" s="13"/>
      <c r="N751" s="13"/>
      <c r="O751" s="13"/>
      <c r="P751" s="13"/>
      <c r="Q751" s="13"/>
      <c r="R751" s="13"/>
      <c r="S751" s="13"/>
      <c r="T751" s="13"/>
      <c r="U751" s="13"/>
      <c r="V751" s="13"/>
      <c r="W751" s="13"/>
      <c r="X751" s="13"/>
      <c r="Y751" s="13"/>
      <c r="Z751" s="13"/>
      <c r="AA751" s="13"/>
      <c r="AB751" s="13"/>
      <c r="AC751" s="13"/>
      <c r="AD751" s="13"/>
      <c r="AE751" s="13"/>
      <c r="AF751" s="13"/>
      <c r="AG751" s="13"/>
      <c r="AH751" s="13"/>
      <c r="AI751" s="13"/>
      <c r="AJ751" s="13"/>
      <c r="AK751" s="13"/>
    </row>
    <row r="752" spans="1:37" ht="13.5" customHeight="1" x14ac:dyDescent="0.2">
      <c r="A752" s="13"/>
      <c r="B752" s="13"/>
      <c r="C752" s="13"/>
      <c r="D752" s="13"/>
      <c r="E752" s="13"/>
      <c r="F752" s="13"/>
      <c r="G752" s="13"/>
      <c r="H752" s="13"/>
      <c r="I752" s="13"/>
      <c r="J752" s="13"/>
      <c r="K752" s="13"/>
      <c r="L752" s="13"/>
      <c r="M752" s="13"/>
      <c r="N752" s="13"/>
      <c r="O752" s="13"/>
      <c r="P752" s="13"/>
      <c r="Q752" s="13"/>
      <c r="R752" s="13"/>
      <c r="S752" s="13"/>
      <c r="T752" s="13"/>
      <c r="U752" s="13"/>
      <c r="V752" s="13"/>
      <c r="W752" s="13"/>
      <c r="X752" s="13"/>
      <c r="Y752" s="13"/>
      <c r="Z752" s="13"/>
      <c r="AA752" s="13"/>
      <c r="AB752" s="13"/>
      <c r="AC752" s="13"/>
      <c r="AD752" s="13"/>
      <c r="AE752" s="13"/>
      <c r="AF752" s="13"/>
      <c r="AG752" s="13"/>
      <c r="AH752" s="13"/>
      <c r="AI752" s="13"/>
      <c r="AJ752" s="13"/>
      <c r="AK752" s="13"/>
    </row>
    <row r="753" spans="1:37" ht="13.5" customHeight="1" x14ac:dyDescent="0.2">
      <c r="A753" s="13"/>
      <c r="B753" s="13"/>
      <c r="C753" s="13"/>
      <c r="D753" s="13"/>
      <c r="E753" s="13"/>
      <c r="F753" s="13"/>
      <c r="G753" s="13"/>
      <c r="H753" s="13"/>
      <c r="I753" s="13"/>
      <c r="J753" s="13"/>
      <c r="K753" s="13"/>
      <c r="L753" s="13"/>
      <c r="M753" s="13"/>
      <c r="N753" s="13"/>
      <c r="O753" s="13"/>
      <c r="P753" s="13"/>
      <c r="Q753" s="13"/>
      <c r="R753" s="13"/>
      <c r="S753" s="13"/>
      <c r="T753" s="13"/>
      <c r="U753" s="13"/>
      <c r="V753" s="13"/>
      <c r="W753" s="13"/>
      <c r="X753" s="13"/>
      <c r="Y753" s="13"/>
      <c r="Z753" s="13"/>
      <c r="AA753" s="13"/>
      <c r="AB753" s="13"/>
      <c r="AC753" s="13"/>
      <c r="AD753" s="13"/>
      <c r="AE753" s="13"/>
      <c r="AF753" s="13"/>
      <c r="AG753" s="13"/>
      <c r="AH753" s="13"/>
      <c r="AI753" s="13"/>
      <c r="AJ753" s="13"/>
      <c r="AK753" s="13"/>
    </row>
    <row r="754" spans="1:37" ht="13.5" customHeight="1" x14ac:dyDescent="0.2">
      <c r="A754" s="13"/>
      <c r="B754" s="13"/>
      <c r="C754" s="13"/>
      <c r="D754" s="13"/>
      <c r="E754" s="13"/>
      <c r="F754" s="13"/>
      <c r="G754" s="13"/>
      <c r="H754" s="13"/>
      <c r="I754" s="13"/>
      <c r="J754" s="13"/>
      <c r="K754" s="13"/>
      <c r="L754" s="13"/>
      <c r="M754" s="13"/>
      <c r="N754" s="13"/>
      <c r="O754" s="13"/>
      <c r="P754" s="13"/>
      <c r="Q754" s="13"/>
      <c r="R754" s="13"/>
      <c r="S754" s="13"/>
      <c r="T754" s="13"/>
      <c r="U754" s="13"/>
      <c r="V754" s="13"/>
      <c r="W754" s="13"/>
      <c r="X754" s="13"/>
      <c r="Y754" s="13"/>
      <c r="Z754" s="13"/>
      <c r="AA754" s="13"/>
      <c r="AB754" s="13"/>
      <c r="AC754" s="13"/>
      <c r="AD754" s="13"/>
      <c r="AE754" s="13"/>
      <c r="AF754" s="13"/>
      <c r="AG754" s="13"/>
      <c r="AH754" s="13"/>
      <c r="AI754" s="13"/>
      <c r="AJ754" s="13"/>
      <c r="AK754" s="13"/>
    </row>
    <row r="755" spans="1:37" ht="13.5" customHeight="1" x14ac:dyDescent="0.2">
      <c r="A755" s="13"/>
      <c r="B755" s="13"/>
      <c r="C755" s="13"/>
      <c r="D755" s="13"/>
      <c r="E755" s="13"/>
      <c r="F755" s="13"/>
      <c r="G755" s="13"/>
      <c r="H755" s="13"/>
      <c r="I755" s="13"/>
      <c r="J755" s="13"/>
      <c r="K755" s="13"/>
      <c r="L755" s="13"/>
      <c r="M755" s="13"/>
      <c r="N755" s="13"/>
      <c r="O755" s="13"/>
      <c r="P755" s="13"/>
      <c r="Q755" s="13"/>
      <c r="R755" s="13"/>
      <c r="S755" s="13"/>
      <c r="T755" s="13"/>
      <c r="U755" s="13"/>
      <c r="V755" s="13"/>
      <c r="W755" s="13"/>
      <c r="X755" s="13"/>
      <c r="Y755" s="13"/>
      <c r="Z755" s="13"/>
      <c r="AA755" s="13"/>
      <c r="AB755" s="13"/>
      <c r="AC755" s="13"/>
      <c r="AD755" s="13"/>
      <c r="AE755" s="13"/>
      <c r="AF755" s="13"/>
      <c r="AG755" s="13"/>
      <c r="AH755" s="13"/>
      <c r="AI755" s="13"/>
      <c r="AJ755" s="13"/>
      <c r="AK755" s="13"/>
    </row>
    <row r="756" spans="1:37" ht="13.5" customHeight="1" x14ac:dyDescent="0.2">
      <c r="A756" s="13"/>
      <c r="B756" s="13"/>
      <c r="C756" s="13"/>
      <c r="D756" s="13"/>
      <c r="E756" s="13"/>
      <c r="F756" s="13"/>
      <c r="G756" s="13"/>
      <c r="H756" s="13"/>
      <c r="I756" s="13"/>
      <c r="J756" s="13"/>
      <c r="K756" s="13"/>
      <c r="L756" s="13"/>
      <c r="M756" s="13"/>
      <c r="N756" s="13"/>
      <c r="O756" s="13"/>
      <c r="P756" s="13"/>
      <c r="Q756" s="13"/>
      <c r="R756" s="13"/>
      <c r="S756" s="13"/>
      <c r="T756" s="13"/>
      <c r="U756" s="13"/>
      <c r="V756" s="13"/>
      <c r="W756" s="13"/>
      <c r="X756" s="13"/>
      <c r="Y756" s="13"/>
      <c r="Z756" s="13"/>
      <c r="AA756" s="13"/>
      <c r="AB756" s="13"/>
      <c r="AC756" s="13"/>
      <c r="AD756" s="13"/>
      <c r="AE756" s="13"/>
      <c r="AF756" s="13"/>
      <c r="AG756" s="13"/>
      <c r="AH756" s="13"/>
      <c r="AI756" s="13"/>
      <c r="AJ756" s="13"/>
      <c r="AK756" s="13"/>
    </row>
    <row r="757" spans="1:37" ht="13.5" customHeight="1" x14ac:dyDescent="0.2">
      <c r="A757" s="13"/>
      <c r="B757" s="13"/>
      <c r="C757" s="13"/>
      <c r="D757" s="13"/>
      <c r="E757" s="13"/>
      <c r="F757" s="13"/>
      <c r="G757" s="13"/>
      <c r="H757" s="13"/>
      <c r="I757" s="13"/>
      <c r="J757" s="13"/>
      <c r="K757" s="13"/>
      <c r="L757" s="13"/>
      <c r="M757" s="13"/>
      <c r="N757" s="13"/>
      <c r="O757" s="13"/>
      <c r="P757" s="13"/>
      <c r="Q757" s="13"/>
      <c r="R757" s="13"/>
      <c r="S757" s="13"/>
      <c r="T757" s="13"/>
      <c r="U757" s="13"/>
      <c r="V757" s="13"/>
      <c r="W757" s="13"/>
      <c r="X757" s="13"/>
      <c r="Y757" s="13"/>
      <c r="Z757" s="13"/>
      <c r="AA757" s="13"/>
      <c r="AB757" s="13"/>
      <c r="AC757" s="13"/>
      <c r="AD757" s="13"/>
      <c r="AE757" s="13"/>
      <c r="AF757" s="13"/>
      <c r="AG757" s="13"/>
      <c r="AH757" s="13"/>
      <c r="AI757" s="13"/>
      <c r="AJ757" s="13"/>
      <c r="AK757" s="13"/>
    </row>
    <row r="758" spans="1:37" ht="13.5" customHeight="1" x14ac:dyDescent="0.2">
      <c r="A758" s="13"/>
      <c r="B758" s="13"/>
      <c r="C758" s="13"/>
      <c r="D758" s="13"/>
      <c r="E758" s="13"/>
      <c r="F758" s="13"/>
      <c r="G758" s="13"/>
      <c r="H758" s="13"/>
      <c r="I758" s="13"/>
      <c r="J758" s="13"/>
      <c r="K758" s="13"/>
      <c r="L758" s="13"/>
      <c r="M758" s="13"/>
      <c r="N758" s="13"/>
      <c r="O758" s="13"/>
      <c r="P758" s="13"/>
      <c r="Q758" s="13"/>
      <c r="R758" s="13"/>
      <c r="S758" s="13"/>
      <c r="T758" s="13"/>
      <c r="U758" s="13"/>
      <c r="V758" s="13"/>
      <c r="W758" s="13"/>
      <c r="X758" s="13"/>
      <c r="Y758" s="13"/>
      <c r="Z758" s="13"/>
      <c r="AA758" s="13"/>
      <c r="AB758" s="13"/>
      <c r="AC758" s="13"/>
      <c r="AD758" s="13"/>
      <c r="AE758" s="13"/>
      <c r="AF758" s="13"/>
      <c r="AG758" s="13"/>
      <c r="AH758" s="13"/>
      <c r="AI758" s="13"/>
      <c r="AJ758" s="13"/>
      <c r="AK758" s="13"/>
    </row>
    <row r="759" spans="1:37" ht="13.5" customHeight="1" x14ac:dyDescent="0.2">
      <c r="A759" s="13"/>
      <c r="B759" s="13"/>
      <c r="C759" s="13"/>
      <c r="D759" s="13"/>
      <c r="E759" s="13"/>
      <c r="F759" s="13"/>
      <c r="G759" s="13"/>
      <c r="H759" s="13"/>
      <c r="I759" s="13"/>
      <c r="J759" s="13"/>
      <c r="K759" s="13"/>
      <c r="L759" s="13"/>
      <c r="M759" s="13"/>
      <c r="N759" s="13"/>
      <c r="O759" s="13"/>
      <c r="P759" s="13"/>
      <c r="Q759" s="13"/>
      <c r="R759" s="13"/>
      <c r="S759" s="13"/>
      <c r="T759" s="13"/>
      <c r="U759" s="13"/>
      <c r="V759" s="13"/>
      <c r="W759" s="13"/>
      <c r="X759" s="13"/>
      <c r="Y759" s="13"/>
      <c r="Z759" s="13"/>
      <c r="AA759" s="13"/>
      <c r="AB759" s="13"/>
      <c r="AC759" s="13"/>
      <c r="AD759" s="13"/>
      <c r="AE759" s="13"/>
      <c r="AF759" s="13"/>
      <c r="AG759" s="13"/>
      <c r="AH759" s="13"/>
      <c r="AI759" s="13"/>
      <c r="AJ759" s="13"/>
      <c r="AK759" s="13"/>
    </row>
    <row r="760" spans="1:37" ht="13.5" customHeight="1" x14ac:dyDescent="0.2">
      <c r="A760" s="13"/>
      <c r="B760" s="13"/>
      <c r="C760" s="13"/>
      <c r="D760" s="13"/>
      <c r="E760" s="13"/>
      <c r="F760" s="13"/>
      <c r="G760" s="13"/>
      <c r="H760" s="13"/>
      <c r="I760" s="13"/>
      <c r="J760" s="13"/>
      <c r="K760" s="13"/>
      <c r="L760" s="13"/>
      <c r="M760" s="13"/>
      <c r="N760" s="13"/>
      <c r="O760" s="13"/>
      <c r="P760" s="13"/>
      <c r="Q760" s="13"/>
      <c r="R760" s="13"/>
      <c r="S760" s="13"/>
      <c r="T760" s="13"/>
      <c r="U760" s="13"/>
      <c r="V760" s="13"/>
      <c r="W760" s="13"/>
      <c r="X760" s="13"/>
      <c r="Y760" s="13"/>
      <c r="Z760" s="13"/>
      <c r="AA760" s="13"/>
      <c r="AB760" s="13"/>
      <c r="AC760" s="13"/>
      <c r="AD760" s="13"/>
      <c r="AE760" s="13"/>
      <c r="AF760" s="13"/>
      <c r="AG760" s="13"/>
      <c r="AH760" s="13"/>
      <c r="AI760" s="13"/>
      <c r="AJ760" s="13"/>
      <c r="AK760" s="13"/>
    </row>
    <row r="761" spans="1:37" ht="13.5" customHeight="1" x14ac:dyDescent="0.2">
      <c r="A761" s="13"/>
      <c r="B761" s="13"/>
      <c r="C761" s="13"/>
      <c r="D761" s="13"/>
      <c r="E761" s="13"/>
      <c r="F761" s="13"/>
      <c r="G761" s="13"/>
      <c r="H761" s="13"/>
      <c r="I761" s="13"/>
      <c r="J761" s="13"/>
      <c r="K761" s="13"/>
      <c r="L761" s="13"/>
      <c r="M761" s="13"/>
      <c r="N761" s="13"/>
      <c r="O761" s="13"/>
      <c r="P761" s="13"/>
      <c r="Q761" s="13"/>
      <c r="R761" s="13"/>
      <c r="S761" s="13"/>
      <c r="T761" s="13"/>
      <c r="U761" s="13"/>
      <c r="V761" s="13"/>
      <c r="W761" s="13"/>
      <c r="X761" s="13"/>
      <c r="Y761" s="13"/>
      <c r="Z761" s="13"/>
      <c r="AA761" s="13"/>
      <c r="AB761" s="13"/>
      <c r="AC761" s="13"/>
      <c r="AD761" s="13"/>
      <c r="AE761" s="13"/>
      <c r="AF761" s="13"/>
      <c r="AG761" s="13"/>
      <c r="AH761" s="13"/>
      <c r="AI761" s="13"/>
      <c r="AJ761" s="13"/>
      <c r="AK761" s="13"/>
    </row>
    <row r="762" spans="1:37" ht="13.5" customHeight="1" x14ac:dyDescent="0.2">
      <c r="A762" s="13"/>
      <c r="B762" s="13"/>
      <c r="C762" s="13"/>
      <c r="D762" s="13"/>
      <c r="E762" s="13"/>
      <c r="F762" s="13"/>
      <c r="G762" s="13"/>
      <c r="H762" s="13"/>
      <c r="I762" s="13"/>
      <c r="J762" s="13"/>
      <c r="K762" s="13"/>
      <c r="L762" s="13"/>
      <c r="M762" s="13"/>
      <c r="N762" s="13"/>
      <c r="O762" s="13"/>
      <c r="P762" s="13"/>
      <c r="Q762" s="13"/>
      <c r="R762" s="13"/>
      <c r="S762" s="13"/>
      <c r="T762" s="13"/>
      <c r="U762" s="13"/>
      <c r="V762" s="13"/>
      <c r="W762" s="13"/>
      <c r="X762" s="13"/>
      <c r="Y762" s="13"/>
      <c r="Z762" s="13"/>
      <c r="AA762" s="13"/>
      <c r="AB762" s="13"/>
      <c r="AC762" s="13"/>
      <c r="AD762" s="13"/>
      <c r="AE762" s="13"/>
      <c r="AF762" s="13"/>
      <c r="AG762" s="13"/>
      <c r="AH762" s="13"/>
      <c r="AI762" s="13"/>
      <c r="AJ762" s="13"/>
      <c r="AK762" s="13"/>
    </row>
    <row r="763" spans="1:37" ht="13.5" customHeight="1" x14ac:dyDescent="0.2">
      <c r="A763" s="13"/>
      <c r="B763" s="13"/>
      <c r="C763" s="13"/>
      <c r="D763" s="13"/>
      <c r="E763" s="13"/>
      <c r="F763" s="13"/>
      <c r="G763" s="13"/>
      <c r="H763" s="13"/>
      <c r="I763" s="13"/>
      <c r="J763" s="13"/>
      <c r="K763" s="13"/>
      <c r="L763" s="13"/>
      <c r="M763" s="13"/>
      <c r="N763" s="13"/>
      <c r="O763" s="13"/>
      <c r="P763" s="13"/>
      <c r="Q763" s="13"/>
      <c r="R763" s="13"/>
      <c r="S763" s="13"/>
      <c r="T763" s="13"/>
      <c r="U763" s="13"/>
      <c r="V763" s="13"/>
      <c r="W763" s="13"/>
      <c r="X763" s="13"/>
      <c r="Y763" s="13"/>
      <c r="Z763" s="13"/>
      <c r="AA763" s="13"/>
      <c r="AB763" s="13"/>
      <c r="AC763" s="13"/>
      <c r="AD763" s="13"/>
      <c r="AE763" s="13"/>
      <c r="AF763" s="13"/>
      <c r="AG763" s="13"/>
      <c r="AH763" s="13"/>
      <c r="AI763" s="13"/>
      <c r="AJ763" s="13"/>
      <c r="AK763" s="13"/>
    </row>
    <row r="764" spans="1:37" ht="13.5" customHeight="1" x14ac:dyDescent="0.2">
      <c r="A764" s="13"/>
      <c r="B764" s="13"/>
      <c r="C764" s="13"/>
      <c r="D764" s="13"/>
      <c r="E764" s="13"/>
      <c r="F764" s="13"/>
      <c r="G764" s="13"/>
      <c r="H764" s="13"/>
      <c r="I764" s="13"/>
      <c r="J764" s="13"/>
      <c r="K764" s="13"/>
      <c r="L764" s="13"/>
      <c r="M764" s="13"/>
      <c r="N764" s="13"/>
      <c r="O764" s="13"/>
      <c r="P764" s="13"/>
      <c r="Q764" s="13"/>
      <c r="R764" s="13"/>
      <c r="S764" s="13"/>
      <c r="T764" s="13"/>
      <c r="U764" s="13"/>
      <c r="V764" s="13"/>
      <c r="W764" s="13"/>
      <c r="X764" s="13"/>
      <c r="Y764" s="13"/>
      <c r="Z764" s="13"/>
      <c r="AA764" s="13"/>
      <c r="AB764" s="13"/>
      <c r="AC764" s="13"/>
      <c r="AD764" s="13"/>
      <c r="AE764" s="13"/>
      <c r="AF764" s="13"/>
      <c r="AG764" s="13"/>
      <c r="AH764" s="13"/>
      <c r="AI764" s="13"/>
      <c r="AJ764" s="13"/>
      <c r="AK764" s="13"/>
    </row>
    <row r="765" spans="1:37" ht="13.5" customHeight="1" x14ac:dyDescent="0.2">
      <c r="A765" s="13"/>
      <c r="B765" s="13"/>
      <c r="C765" s="13"/>
      <c r="D765" s="13"/>
      <c r="E765" s="13"/>
      <c r="F765" s="13"/>
      <c r="G765" s="13"/>
      <c r="H765" s="13"/>
      <c r="I765" s="13"/>
      <c r="J765" s="13"/>
      <c r="K765" s="13"/>
      <c r="L765" s="13"/>
      <c r="M765" s="13"/>
      <c r="N765" s="13"/>
      <c r="O765" s="13"/>
      <c r="P765" s="13"/>
      <c r="Q765" s="13"/>
      <c r="R765" s="13"/>
      <c r="S765" s="13"/>
      <c r="T765" s="13"/>
      <c r="U765" s="13"/>
      <c r="V765" s="13"/>
      <c r="W765" s="13"/>
      <c r="X765" s="13"/>
      <c r="Y765" s="13"/>
      <c r="Z765" s="13"/>
      <c r="AA765" s="13"/>
      <c r="AB765" s="13"/>
      <c r="AC765" s="13"/>
      <c r="AD765" s="13"/>
      <c r="AE765" s="13"/>
      <c r="AF765" s="13"/>
      <c r="AG765" s="13"/>
      <c r="AH765" s="13"/>
      <c r="AI765" s="13"/>
      <c r="AJ765" s="13"/>
      <c r="AK765" s="13"/>
    </row>
    <row r="766" spans="1:37" ht="13.5" customHeight="1" x14ac:dyDescent="0.2">
      <c r="A766" s="13"/>
      <c r="B766" s="13"/>
      <c r="C766" s="13"/>
      <c r="D766" s="13"/>
      <c r="E766" s="13"/>
      <c r="F766" s="13"/>
      <c r="G766" s="13"/>
      <c r="H766" s="13"/>
      <c r="I766" s="13"/>
      <c r="J766" s="13"/>
      <c r="K766" s="13"/>
      <c r="L766" s="13"/>
      <c r="M766" s="13"/>
      <c r="N766" s="13"/>
      <c r="O766" s="13"/>
      <c r="P766" s="13"/>
      <c r="Q766" s="13"/>
      <c r="R766" s="13"/>
      <c r="S766" s="13"/>
      <c r="T766" s="13"/>
      <c r="U766" s="13"/>
      <c r="V766" s="13"/>
      <c r="W766" s="13"/>
      <c r="X766" s="13"/>
      <c r="Y766" s="13"/>
      <c r="Z766" s="13"/>
      <c r="AA766" s="13"/>
      <c r="AB766" s="13"/>
      <c r="AC766" s="13"/>
      <c r="AD766" s="13"/>
      <c r="AE766" s="13"/>
      <c r="AF766" s="13"/>
      <c r="AG766" s="13"/>
      <c r="AH766" s="13"/>
      <c r="AI766" s="13"/>
      <c r="AJ766" s="13"/>
      <c r="AK766" s="13"/>
    </row>
    <row r="767" spans="1:37" ht="13.5" customHeight="1" x14ac:dyDescent="0.2">
      <c r="A767" s="13"/>
      <c r="B767" s="13"/>
      <c r="C767" s="13"/>
      <c r="D767" s="13"/>
      <c r="E767" s="13"/>
      <c r="F767" s="13"/>
      <c r="G767" s="13"/>
      <c r="H767" s="13"/>
      <c r="I767" s="13"/>
      <c r="J767" s="13"/>
      <c r="K767" s="13"/>
      <c r="L767" s="13"/>
      <c r="M767" s="13"/>
      <c r="N767" s="13"/>
      <c r="O767" s="13"/>
      <c r="P767" s="13"/>
      <c r="Q767" s="13"/>
      <c r="R767" s="13"/>
      <c r="S767" s="13"/>
      <c r="T767" s="13"/>
      <c r="U767" s="13"/>
      <c r="V767" s="13"/>
      <c r="W767" s="13"/>
      <c r="X767" s="13"/>
      <c r="Y767" s="13"/>
      <c r="Z767" s="13"/>
      <c r="AA767" s="13"/>
      <c r="AB767" s="13"/>
      <c r="AC767" s="13"/>
      <c r="AD767" s="13"/>
      <c r="AE767" s="13"/>
      <c r="AF767" s="13"/>
      <c r="AG767" s="13"/>
      <c r="AH767" s="13"/>
      <c r="AI767" s="13"/>
      <c r="AJ767" s="13"/>
      <c r="AK767" s="13"/>
    </row>
    <row r="768" spans="1:37" ht="13.5" customHeight="1" x14ac:dyDescent="0.2">
      <c r="A768" s="13"/>
      <c r="B768" s="13"/>
      <c r="C768" s="13"/>
      <c r="D768" s="13"/>
      <c r="E768" s="13"/>
      <c r="F768" s="13"/>
      <c r="G768" s="13"/>
      <c r="H768" s="13"/>
      <c r="I768" s="13"/>
      <c r="J768" s="13"/>
      <c r="K768" s="13"/>
      <c r="L768" s="13"/>
      <c r="M768" s="13"/>
      <c r="N768" s="13"/>
      <c r="O768" s="13"/>
      <c r="P768" s="13"/>
      <c r="Q768" s="13"/>
      <c r="R768" s="13"/>
      <c r="S768" s="13"/>
      <c r="T768" s="13"/>
      <c r="U768" s="13"/>
      <c r="V768" s="13"/>
      <c r="W768" s="13"/>
      <c r="X768" s="13"/>
      <c r="Y768" s="13"/>
      <c r="Z768" s="13"/>
      <c r="AA768" s="13"/>
      <c r="AB768" s="13"/>
      <c r="AC768" s="13"/>
      <c r="AD768" s="13"/>
      <c r="AE768" s="13"/>
      <c r="AF768" s="13"/>
      <c r="AG768" s="13"/>
      <c r="AH768" s="13"/>
      <c r="AI768" s="13"/>
      <c r="AJ768" s="13"/>
      <c r="AK768" s="13"/>
    </row>
    <row r="769" spans="1:37" ht="13.5" customHeight="1" x14ac:dyDescent="0.2">
      <c r="A769" s="13"/>
      <c r="B769" s="13"/>
      <c r="C769" s="13"/>
      <c r="D769" s="13"/>
      <c r="E769" s="13"/>
      <c r="F769" s="13"/>
      <c r="G769" s="13"/>
      <c r="H769" s="13"/>
      <c r="I769" s="13"/>
      <c r="J769" s="13"/>
      <c r="K769" s="13"/>
      <c r="L769" s="13"/>
      <c r="M769" s="13"/>
      <c r="N769" s="13"/>
      <c r="O769" s="13"/>
      <c r="P769" s="13"/>
      <c r="Q769" s="13"/>
      <c r="R769" s="13"/>
      <c r="S769" s="13"/>
      <c r="T769" s="13"/>
      <c r="U769" s="13"/>
      <c r="V769" s="13"/>
      <c r="W769" s="13"/>
      <c r="X769" s="13"/>
      <c r="Y769" s="13"/>
      <c r="Z769" s="13"/>
      <c r="AA769" s="13"/>
      <c r="AB769" s="13"/>
      <c r="AC769" s="13"/>
      <c r="AD769" s="13"/>
      <c r="AE769" s="13"/>
      <c r="AF769" s="13"/>
      <c r="AG769" s="13"/>
      <c r="AH769" s="13"/>
      <c r="AI769" s="13"/>
      <c r="AJ769" s="13"/>
      <c r="AK769" s="13"/>
    </row>
    <row r="770" spans="1:37" ht="13.5" customHeight="1" x14ac:dyDescent="0.2">
      <c r="A770" s="13"/>
      <c r="B770" s="13"/>
      <c r="C770" s="13"/>
      <c r="D770" s="13"/>
      <c r="E770" s="13"/>
      <c r="F770" s="13"/>
      <c r="G770" s="13"/>
      <c r="H770" s="13"/>
      <c r="I770" s="13"/>
      <c r="J770" s="13"/>
      <c r="K770" s="13"/>
      <c r="L770" s="13"/>
      <c r="M770" s="13"/>
      <c r="N770" s="13"/>
      <c r="O770" s="13"/>
      <c r="P770" s="13"/>
      <c r="Q770" s="13"/>
      <c r="R770" s="13"/>
      <c r="S770" s="13"/>
      <c r="T770" s="13"/>
      <c r="U770" s="13"/>
      <c r="V770" s="13"/>
      <c r="W770" s="13"/>
      <c r="X770" s="13"/>
      <c r="Y770" s="13"/>
      <c r="Z770" s="13"/>
      <c r="AA770" s="13"/>
      <c r="AB770" s="13"/>
      <c r="AC770" s="13"/>
      <c r="AD770" s="13"/>
      <c r="AE770" s="13"/>
      <c r="AF770" s="13"/>
      <c r="AG770" s="13"/>
      <c r="AH770" s="13"/>
      <c r="AI770" s="13"/>
      <c r="AJ770" s="13"/>
      <c r="AK770" s="13"/>
    </row>
    <row r="771" spans="1:37" ht="13.5" customHeight="1" x14ac:dyDescent="0.2">
      <c r="A771" s="13"/>
      <c r="B771" s="13"/>
      <c r="C771" s="13"/>
      <c r="D771" s="13"/>
      <c r="E771" s="13"/>
      <c r="F771" s="13"/>
      <c r="G771" s="13"/>
      <c r="H771" s="13"/>
      <c r="I771" s="13"/>
      <c r="J771" s="13"/>
      <c r="K771" s="13"/>
      <c r="L771" s="13"/>
      <c r="M771" s="13"/>
      <c r="N771" s="13"/>
      <c r="O771" s="13"/>
      <c r="P771" s="13"/>
      <c r="Q771" s="13"/>
      <c r="R771" s="13"/>
      <c r="S771" s="13"/>
      <c r="T771" s="13"/>
      <c r="U771" s="13"/>
      <c r="V771" s="13"/>
      <c r="W771" s="13"/>
      <c r="X771" s="13"/>
      <c r="Y771" s="13"/>
      <c r="Z771" s="13"/>
      <c r="AA771" s="13"/>
      <c r="AB771" s="13"/>
      <c r="AC771" s="13"/>
      <c r="AD771" s="13"/>
      <c r="AE771" s="13"/>
      <c r="AF771" s="13"/>
      <c r="AG771" s="13"/>
      <c r="AH771" s="13"/>
      <c r="AI771" s="13"/>
      <c r="AJ771" s="13"/>
      <c r="AK771" s="13"/>
    </row>
    <row r="772" spans="1:37" ht="13.5" customHeight="1" x14ac:dyDescent="0.2">
      <c r="A772" s="13"/>
      <c r="B772" s="13"/>
      <c r="C772" s="13"/>
      <c r="D772" s="13"/>
      <c r="E772" s="13"/>
      <c r="F772" s="13"/>
      <c r="G772" s="13"/>
      <c r="H772" s="13"/>
      <c r="I772" s="13"/>
      <c r="J772" s="13"/>
      <c r="K772" s="13"/>
      <c r="L772" s="13"/>
      <c r="M772" s="13"/>
      <c r="N772" s="13"/>
      <c r="O772" s="13"/>
      <c r="P772" s="13"/>
      <c r="Q772" s="13"/>
      <c r="R772" s="13"/>
      <c r="S772" s="13"/>
      <c r="T772" s="13"/>
      <c r="U772" s="13"/>
      <c r="V772" s="13"/>
      <c r="W772" s="13"/>
      <c r="X772" s="13"/>
      <c r="Y772" s="13"/>
      <c r="Z772" s="13"/>
      <c r="AA772" s="13"/>
      <c r="AB772" s="13"/>
      <c r="AC772" s="13"/>
      <c r="AD772" s="13"/>
      <c r="AE772" s="13"/>
      <c r="AF772" s="13"/>
      <c r="AG772" s="13"/>
      <c r="AH772" s="13"/>
      <c r="AI772" s="13"/>
      <c r="AJ772" s="13"/>
      <c r="AK772" s="13"/>
    </row>
    <row r="773" spans="1:37" ht="13.5" customHeight="1" x14ac:dyDescent="0.2">
      <c r="A773" s="13"/>
      <c r="B773" s="13"/>
      <c r="C773" s="13"/>
      <c r="D773" s="13"/>
      <c r="E773" s="13"/>
      <c r="F773" s="13"/>
      <c r="G773" s="13"/>
      <c r="H773" s="13"/>
      <c r="I773" s="13"/>
      <c r="J773" s="13"/>
      <c r="K773" s="13"/>
      <c r="L773" s="13"/>
      <c r="M773" s="13"/>
      <c r="N773" s="13"/>
      <c r="O773" s="13"/>
      <c r="P773" s="13"/>
      <c r="Q773" s="13"/>
      <c r="R773" s="13"/>
      <c r="S773" s="13"/>
      <c r="T773" s="13"/>
      <c r="U773" s="13"/>
      <c r="V773" s="13"/>
      <c r="W773" s="13"/>
      <c r="X773" s="13"/>
      <c r="Y773" s="13"/>
      <c r="Z773" s="13"/>
      <c r="AA773" s="13"/>
      <c r="AB773" s="13"/>
      <c r="AC773" s="13"/>
      <c r="AD773" s="13"/>
      <c r="AE773" s="13"/>
      <c r="AF773" s="13"/>
      <c r="AG773" s="13"/>
      <c r="AH773" s="13"/>
      <c r="AI773" s="13"/>
      <c r="AJ773" s="13"/>
      <c r="AK773" s="13"/>
    </row>
    <row r="774" spans="1:37" ht="13.5" customHeight="1" x14ac:dyDescent="0.2">
      <c r="A774" s="13"/>
      <c r="B774" s="13"/>
      <c r="C774" s="13"/>
      <c r="D774" s="13"/>
      <c r="E774" s="13"/>
      <c r="F774" s="13"/>
      <c r="G774" s="13"/>
      <c r="H774" s="13"/>
      <c r="I774" s="13"/>
      <c r="J774" s="13"/>
      <c r="K774" s="13"/>
      <c r="L774" s="13"/>
      <c r="M774" s="13"/>
      <c r="N774" s="13"/>
      <c r="O774" s="13"/>
      <c r="P774" s="13"/>
      <c r="Q774" s="13"/>
      <c r="R774" s="13"/>
      <c r="S774" s="13"/>
      <c r="T774" s="13"/>
      <c r="U774" s="13"/>
      <c r="V774" s="13"/>
      <c r="W774" s="13"/>
      <c r="X774" s="13"/>
      <c r="Y774" s="13"/>
      <c r="Z774" s="13"/>
      <c r="AA774" s="13"/>
      <c r="AB774" s="13"/>
      <c r="AC774" s="13"/>
      <c r="AD774" s="13"/>
      <c r="AE774" s="13"/>
      <c r="AF774" s="13"/>
      <c r="AG774" s="13"/>
      <c r="AH774" s="13"/>
      <c r="AI774" s="13"/>
      <c r="AJ774" s="13"/>
      <c r="AK774" s="13"/>
    </row>
    <row r="775" spans="1:37" ht="13.5" customHeight="1" x14ac:dyDescent="0.2">
      <c r="A775" s="13"/>
      <c r="B775" s="13"/>
      <c r="C775" s="13"/>
      <c r="D775" s="13"/>
      <c r="E775" s="13"/>
      <c r="F775" s="13"/>
      <c r="G775" s="13"/>
      <c r="H775" s="13"/>
      <c r="I775" s="13"/>
      <c r="J775" s="13"/>
      <c r="K775" s="13"/>
      <c r="L775" s="13"/>
      <c r="M775" s="13"/>
      <c r="N775" s="13"/>
      <c r="O775" s="13"/>
      <c r="P775" s="13"/>
      <c r="Q775" s="13"/>
      <c r="R775" s="13"/>
      <c r="S775" s="13"/>
      <c r="T775" s="13"/>
      <c r="U775" s="13"/>
      <c r="V775" s="13"/>
      <c r="W775" s="13"/>
      <c r="X775" s="13"/>
      <c r="Y775" s="13"/>
      <c r="Z775" s="13"/>
      <c r="AA775" s="13"/>
      <c r="AB775" s="13"/>
      <c r="AC775" s="13"/>
      <c r="AD775" s="13"/>
      <c r="AE775" s="13"/>
      <c r="AF775" s="13"/>
      <c r="AG775" s="13"/>
      <c r="AH775" s="13"/>
      <c r="AI775" s="13"/>
      <c r="AJ775" s="13"/>
      <c r="AK775" s="13"/>
    </row>
    <row r="776" spans="1:37" ht="13.5" customHeight="1" x14ac:dyDescent="0.2">
      <c r="A776" s="13"/>
      <c r="B776" s="13"/>
      <c r="C776" s="13"/>
      <c r="D776" s="13"/>
      <c r="E776" s="13"/>
      <c r="F776" s="13"/>
      <c r="G776" s="13"/>
      <c r="H776" s="13"/>
      <c r="I776" s="13"/>
      <c r="J776" s="13"/>
      <c r="K776" s="13"/>
      <c r="L776" s="13"/>
      <c r="M776" s="13"/>
      <c r="N776" s="13"/>
      <c r="O776" s="13"/>
      <c r="P776" s="13"/>
      <c r="Q776" s="13"/>
      <c r="R776" s="13"/>
      <c r="S776" s="13"/>
      <c r="T776" s="13"/>
      <c r="U776" s="13"/>
      <c r="V776" s="13"/>
      <c r="W776" s="13"/>
      <c r="X776" s="13"/>
      <c r="Y776" s="13"/>
      <c r="Z776" s="13"/>
      <c r="AA776" s="13"/>
      <c r="AB776" s="13"/>
      <c r="AC776" s="13"/>
      <c r="AD776" s="13"/>
      <c r="AE776" s="13"/>
      <c r="AF776" s="13"/>
      <c r="AG776" s="13"/>
      <c r="AH776" s="13"/>
      <c r="AI776" s="13"/>
      <c r="AJ776" s="13"/>
      <c r="AK776" s="13"/>
    </row>
    <row r="777" spans="1:37" ht="13.5" customHeight="1" x14ac:dyDescent="0.2">
      <c r="A777" s="13"/>
      <c r="B777" s="13"/>
      <c r="C777" s="13"/>
      <c r="D777" s="13"/>
      <c r="E777" s="13"/>
      <c r="F777" s="13"/>
      <c r="G777" s="13"/>
      <c r="H777" s="13"/>
      <c r="I777" s="13"/>
      <c r="J777" s="13"/>
      <c r="K777" s="13"/>
      <c r="L777" s="13"/>
      <c r="M777" s="13"/>
      <c r="N777" s="13"/>
      <c r="O777" s="13"/>
      <c r="P777" s="13"/>
      <c r="Q777" s="13"/>
      <c r="R777" s="13"/>
      <c r="S777" s="13"/>
      <c r="T777" s="13"/>
      <c r="U777" s="13"/>
      <c r="V777" s="13"/>
      <c r="W777" s="13"/>
      <c r="X777" s="13"/>
      <c r="Y777" s="13"/>
      <c r="Z777" s="13"/>
      <c r="AA777" s="13"/>
      <c r="AB777" s="13"/>
      <c r="AC777" s="13"/>
      <c r="AD777" s="13"/>
      <c r="AE777" s="13"/>
      <c r="AF777" s="13"/>
      <c r="AG777" s="13"/>
      <c r="AH777" s="13"/>
      <c r="AI777" s="13"/>
      <c r="AJ777" s="13"/>
      <c r="AK777" s="13"/>
    </row>
    <row r="778" spans="1:37" ht="13.5" customHeight="1" x14ac:dyDescent="0.2">
      <c r="A778" s="13"/>
      <c r="B778" s="13"/>
      <c r="C778" s="13"/>
      <c r="D778" s="13"/>
      <c r="E778" s="13"/>
      <c r="F778" s="13"/>
      <c r="G778" s="13"/>
      <c r="H778" s="13"/>
      <c r="I778" s="13"/>
      <c r="J778" s="13"/>
      <c r="K778" s="13"/>
      <c r="L778" s="13"/>
      <c r="M778" s="13"/>
      <c r="N778" s="13"/>
      <c r="O778" s="13"/>
      <c r="P778" s="13"/>
      <c r="Q778" s="13"/>
      <c r="R778" s="13"/>
      <c r="S778" s="13"/>
      <c r="T778" s="13"/>
      <c r="U778" s="13"/>
      <c r="V778" s="13"/>
      <c r="W778" s="13"/>
      <c r="X778" s="13"/>
      <c r="Y778" s="13"/>
      <c r="Z778" s="13"/>
      <c r="AA778" s="13"/>
      <c r="AB778" s="13"/>
      <c r="AC778" s="13"/>
      <c r="AD778" s="13"/>
      <c r="AE778" s="13"/>
      <c r="AF778" s="13"/>
      <c r="AG778" s="13"/>
      <c r="AH778" s="13"/>
      <c r="AI778" s="13"/>
      <c r="AJ778" s="13"/>
      <c r="AK778" s="13"/>
    </row>
    <row r="779" spans="1:37" ht="13.5" customHeight="1" x14ac:dyDescent="0.2">
      <c r="A779" s="13"/>
      <c r="B779" s="13"/>
      <c r="C779" s="13"/>
      <c r="D779" s="13"/>
      <c r="E779" s="13"/>
      <c r="F779" s="13"/>
      <c r="G779" s="13"/>
      <c r="H779" s="13"/>
      <c r="I779" s="13"/>
      <c r="J779" s="13"/>
      <c r="K779" s="13"/>
      <c r="L779" s="13"/>
      <c r="M779" s="13"/>
      <c r="N779" s="13"/>
      <c r="O779" s="13"/>
      <c r="P779" s="13"/>
      <c r="Q779" s="13"/>
      <c r="R779" s="13"/>
      <c r="S779" s="13"/>
      <c r="T779" s="13"/>
      <c r="U779" s="13"/>
      <c r="V779" s="13"/>
      <c r="W779" s="13"/>
      <c r="X779" s="13"/>
      <c r="Y779" s="13"/>
      <c r="Z779" s="13"/>
      <c r="AA779" s="13"/>
      <c r="AB779" s="13"/>
      <c r="AC779" s="13"/>
      <c r="AD779" s="13"/>
      <c r="AE779" s="13"/>
      <c r="AF779" s="13"/>
      <c r="AG779" s="13"/>
      <c r="AH779" s="13"/>
      <c r="AI779" s="13"/>
      <c r="AJ779" s="13"/>
      <c r="AK779" s="13"/>
    </row>
    <row r="780" spans="1:37" ht="13.5" customHeight="1" x14ac:dyDescent="0.2">
      <c r="A780" s="13"/>
      <c r="B780" s="13"/>
      <c r="C780" s="13"/>
      <c r="D780" s="13"/>
      <c r="E780" s="13"/>
      <c r="F780" s="13"/>
      <c r="G780" s="13"/>
      <c r="H780" s="13"/>
      <c r="I780" s="13"/>
      <c r="J780" s="13"/>
      <c r="K780" s="13"/>
      <c r="L780" s="13"/>
      <c r="M780" s="13"/>
      <c r="N780" s="13"/>
      <c r="O780" s="13"/>
      <c r="P780" s="13"/>
      <c r="Q780" s="13"/>
      <c r="R780" s="13"/>
      <c r="S780" s="13"/>
      <c r="T780" s="13"/>
      <c r="U780" s="13"/>
      <c r="V780" s="13"/>
      <c r="W780" s="13"/>
      <c r="X780" s="13"/>
      <c r="Y780" s="13"/>
      <c r="Z780" s="13"/>
      <c r="AA780" s="13"/>
      <c r="AB780" s="13"/>
      <c r="AC780" s="13"/>
      <c r="AD780" s="13"/>
      <c r="AE780" s="13"/>
      <c r="AF780" s="13"/>
      <c r="AG780" s="13"/>
      <c r="AH780" s="13"/>
      <c r="AI780" s="13"/>
      <c r="AJ780" s="13"/>
      <c r="AK780" s="13"/>
    </row>
    <row r="781" spans="1:37" ht="13.5" customHeight="1" x14ac:dyDescent="0.2">
      <c r="A781" s="13"/>
      <c r="B781" s="13"/>
      <c r="C781" s="13"/>
      <c r="D781" s="13"/>
      <c r="E781" s="13"/>
      <c r="F781" s="13"/>
      <c r="G781" s="13"/>
      <c r="H781" s="13"/>
      <c r="I781" s="13"/>
      <c r="J781" s="13"/>
      <c r="K781" s="13"/>
      <c r="L781" s="13"/>
      <c r="M781" s="13"/>
      <c r="N781" s="13"/>
      <c r="O781" s="13"/>
      <c r="P781" s="13"/>
      <c r="Q781" s="13"/>
      <c r="R781" s="13"/>
      <c r="S781" s="13"/>
      <c r="T781" s="13"/>
      <c r="U781" s="13"/>
      <c r="V781" s="13"/>
      <c r="W781" s="13"/>
      <c r="X781" s="13"/>
      <c r="Y781" s="13"/>
      <c r="Z781" s="13"/>
      <c r="AA781" s="13"/>
      <c r="AB781" s="13"/>
      <c r="AC781" s="13"/>
      <c r="AD781" s="13"/>
      <c r="AE781" s="13"/>
      <c r="AF781" s="13"/>
      <c r="AG781" s="13"/>
      <c r="AH781" s="13"/>
      <c r="AI781" s="13"/>
      <c r="AJ781" s="13"/>
      <c r="AK781" s="13"/>
    </row>
    <row r="782" spans="1:37" ht="13.5" customHeight="1" x14ac:dyDescent="0.2">
      <c r="A782" s="13"/>
      <c r="B782" s="13"/>
      <c r="C782" s="13"/>
      <c r="D782" s="13"/>
      <c r="E782" s="13"/>
      <c r="F782" s="13"/>
      <c r="G782" s="13"/>
      <c r="H782" s="13"/>
      <c r="I782" s="13"/>
      <c r="J782" s="13"/>
      <c r="K782" s="13"/>
      <c r="L782" s="13"/>
      <c r="M782" s="13"/>
      <c r="N782" s="13"/>
      <c r="O782" s="13"/>
      <c r="P782" s="13"/>
      <c r="Q782" s="13"/>
      <c r="R782" s="13"/>
      <c r="S782" s="13"/>
      <c r="T782" s="13"/>
      <c r="U782" s="13"/>
      <c r="V782" s="13"/>
      <c r="W782" s="13"/>
      <c r="X782" s="13"/>
      <c r="Y782" s="13"/>
      <c r="Z782" s="13"/>
      <c r="AA782" s="13"/>
      <c r="AB782" s="13"/>
      <c r="AC782" s="13"/>
      <c r="AD782" s="13"/>
      <c r="AE782" s="13"/>
      <c r="AF782" s="13"/>
      <c r="AG782" s="13"/>
      <c r="AH782" s="13"/>
      <c r="AI782" s="13"/>
      <c r="AJ782" s="13"/>
      <c r="AK782" s="13"/>
    </row>
    <row r="783" spans="1:37" ht="13.5" customHeight="1" x14ac:dyDescent="0.2">
      <c r="A783" s="13"/>
      <c r="B783" s="13"/>
      <c r="C783" s="13"/>
      <c r="D783" s="13"/>
      <c r="E783" s="13"/>
      <c r="F783" s="13"/>
      <c r="G783" s="13"/>
      <c r="H783" s="13"/>
      <c r="I783" s="13"/>
      <c r="J783" s="13"/>
      <c r="K783" s="13"/>
      <c r="L783" s="13"/>
      <c r="M783" s="13"/>
      <c r="N783" s="13"/>
      <c r="O783" s="13"/>
      <c r="P783" s="13"/>
      <c r="Q783" s="13"/>
      <c r="R783" s="13"/>
      <c r="S783" s="13"/>
      <c r="T783" s="13"/>
      <c r="U783" s="13"/>
      <c r="V783" s="13"/>
      <c r="W783" s="13"/>
      <c r="X783" s="13"/>
      <c r="Y783" s="13"/>
      <c r="Z783" s="13"/>
      <c r="AA783" s="13"/>
      <c r="AB783" s="13"/>
      <c r="AC783" s="13"/>
      <c r="AD783" s="13"/>
      <c r="AE783" s="13"/>
      <c r="AF783" s="13"/>
      <c r="AG783" s="13"/>
      <c r="AH783" s="13"/>
      <c r="AI783" s="13"/>
      <c r="AJ783" s="13"/>
      <c r="AK783" s="13"/>
    </row>
    <row r="784" spans="1:37" ht="13.5" customHeight="1" x14ac:dyDescent="0.2">
      <c r="A784" s="13"/>
      <c r="B784" s="13"/>
      <c r="C784" s="13"/>
      <c r="D784" s="13"/>
      <c r="E784" s="13"/>
      <c r="F784" s="13"/>
      <c r="G784" s="13"/>
      <c r="H784" s="13"/>
      <c r="I784" s="13"/>
      <c r="J784" s="13"/>
      <c r="K784" s="13"/>
      <c r="L784" s="13"/>
      <c r="M784" s="13"/>
      <c r="N784" s="13"/>
      <c r="O784" s="13"/>
      <c r="P784" s="13"/>
      <c r="Q784" s="13"/>
      <c r="R784" s="13"/>
      <c r="S784" s="13"/>
      <c r="T784" s="13"/>
      <c r="U784" s="13"/>
      <c r="V784" s="13"/>
      <c r="W784" s="13"/>
      <c r="X784" s="13"/>
      <c r="Y784" s="13"/>
      <c r="Z784" s="13"/>
      <c r="AA784" s="13"/>
      <c r="AB784" s="13"/>
      <c r="AC784" s="13"/>
      <c r="AD784" s="13"/>
      <c r="AE784" s="13"/>
      <c r="AF784" s="13"/>
      <c r="AG784" s="13"/>
      <c r="AH784" s="13"/>
      <c r="AI784" s="13"/>
      <c r="AJ784" s="13"/>
      <c r="AK784" s="13"/>
    </row>
    <row r="785" spans="1:37" ht="13.5" customHeight="1" x14ac:dyDescent="0.2">
      <c r="A785" s="13"/>
      <c r="B785" s="13"/>
      <c r="C785" s="13"/>
      <c r="D785" s="13"/>
      <c r="E785" s="13"/>
      <c r="F785" s="13"/>
      <c r="G785" s="13"/>
      <c r="H785" s="13"/>
      <c r="I785" s="13"/>
      <c r="J785" s="13"/>
      <c r="K785" s="13"/>
      <c r="L785" s="13"/>
      <c r="M785" s="13"/>
      <c r="N785" s="13"/>
      <c r="O785" s="13"/>
      <c r="P785" s="13"/>
      <c r="Q785" s="13"/>
      <c r="R785" s="13"/>
      <c r="S785" s="13"/>
      <c r="T785" s="13"/>
      <c r="U785" s="13"/>
      <c r="V785" s="13"/>
      <c r="W785" s="13"/>
      <c r="X785" s="13"/>
      <c r="Y785" s="13"/>
      <c r="Z785" s="13"/>
      <c r="AA785" s="13"/>
      <c r="AB785" s="13"/>
      <c r="AC785" s="13"/>
      <c r="AD785" s="13"/>
      <c r="AE785" s="13"/>
      <c r="AF785" s="13"/>
      <c r="AG785" s="13"/>
      <c r="AH785" s="13"/>
      <c r="AI785" s="13"/>
      <c r="AJ785" s="13"/>
      <c r="AK785" s="13"/>
    </row>
    <row r="786" spans="1:37" ht="13.5" customHeight="1" x14ac:dyDescent="0.2">
      <c r="A786" s="13"/>
      <c r="B786" s="13"/>
      <c r="C786" s="13"/>
      <c r="D786" s="13"/>
      <c r="E786" s="13"/>
      <c r="F786" s="13"/>
      <c r="G786" s="13"/>
      <c r="H786" s="13"/>
      <c r="I786" s="13"/>
      <c r="J786" s="13"/>
      <c r="K786" s="13"/>
      <c r="L786" s="13"/>
      <c r="M786" s="13"/>
      <c r="N786" s="13"/>
      <c r="O786" s="13"/>
      <c r="P786" s="13"/>
      <c r="Q786" s="13"/>
      <c r="R786" s="13"/>
      <c r="S786" s="13"/>
      <c r="T786" s="13"/>
      <c r="U786" s="13"/>
      <c r="V786" s="13"/>
      <c r="W786" s="13"/>
      <c r="X786" s="13"/>
      <c r="Y786" s="13"/>
      <c r="Z786" s="13"/>
      <c r="AA786" s="13"/>
      <c r="AB786" s="13"/>
      <c r="AC786" s="13"/>
      <c r="AD786" s="13"/>
      <c r="AE786" s="13"/>
      <c r="AF786" s="13"/>
      <c r="AG786" s="13"/>
      <c r="AH786" s="13"/>
      <c r="AI786" s="13"/>
      <c r="AJ786" s="13"/>
      <c r="AK786" s="13"/>
    </row>
    <row r="787" spans="1:37" ht="13.5" customHeight="1" x14ac:dyDescent="0.2">
      <c r="A787" s="13"/>
      <c r="B787" s="13"/>
      <c r="C787" s="13"/>
      <c r="D787" s="13"/>
      <c r="E787" s="13"/>
      <c r="F787" s="13"/>
      <c r="G787" s="13"/>
      <c r="H787" s="13"/>
      <c r="I787" s="13"/>
      <c r="J787" s="13"/>
      <c r="K787" s="13"/>
      <c r="L787" s="13"/>
      <c r="M787" s="13"/>
      <c r="N787" s="13"/>
      <c r="O787" s="13"/>
      <c r="P787" s="13"/>
      <c r="Q787" s="13"/>
      <c r="R787" s="13"/>
      <c r="S787" s="13"/>
      <c r="T787" s="13"/>
      <c r="U787" s="13"/>
      <c r="V787" s="13"/>
      <c r="W787" s="13"/>
      <c r="X787" s="13"/>
      <c r="Y787" s="13"/>
      <c r="Z787" s="13"/>
      <c r="AA787" s="13"/>
      <c r="AB787" s="13"/>
      <c r="AC787" s="13"/>
      <c r="AD787" s="13"/>
      <c r="AE787" s="13"/>
      <c r="AF787" s="13"/>
      <c r="AG787" s="13"/>
      <c r="AH787" s="13"/>
      <c r="AI787" s="13"/>
      <c r="AJ787" s="13"/>
      <c r="AK787" s="13"/>
    </row>
    <row r="788" spans="1:37" ht="13.5" customHeight="1" x14ac:dyDescent="0.2">
      <c r="A788" s="13"/>
      <c r="B788" s="13"/>
      <c r="C788" s="13"/>
      <c r="D788" s="13"/>
      <c r="E788" s="13"/>
      <c r="F788" s="13"/>
      <c r="G788" s="13"/>
      <c r="H788" s="13"/>
      <c r="I788" s="13"/>
      <c r="J788" s="13"/>
      <c r="K788" s="13"/>
      <c r="L788" s="13"/>
      <c r="M788" s="13"/>
      <c r="N788" s="13"/>
      <c r="O788" s="13"/>
      <c r="P788" s="13"/>
      <c r="Q788" s="13"/>
      <c r="R788" s="13"/>
      <c r="S788" s="13"/>
      <c r="T788" s="13"/>
      <c r="U788" s="13"/>
      <c r="V788" s="13"/>
      <c r="W788" s="13"/>
      <c r="X788" s="13"/>
      <c r="Y788" s="13"/>
      <c r="Z788" s="13"/>
      <c r="AA788" s="13"/>
      <c r="AB788" s="13"/>
      <c r="AC788" s="13"/>
      <c r="AD788" s="13"/>
      <c r="AE788" s="13"/>
      <c r="AF788" s="13"/>
      <c r="AG788" s="13"/>
      <c r="AH788" s="13"/>
      <c r="AI788" s="13"/>
      <c r="AJ788" s="13"/>
      <c r="AK788" s="13"/>
    </row>
    <row r="789" spans="1:37" ht="13.5" customHeight="1" x14ac:dyDescent="0.2">
      <c r="A789" s="13"/>
      <c r="B789" s="13"/>
      <c r="C789" s="13"/>
      <c r="D789" s="13"/>
      <c r="E789" s="13"/>
      <c r="F789" s="13"/>
      <c r="G789" s="13"/>
      <c r="H789" s="13"/>
      <c r="I789" s="13"/>
      <c r="J789" s="13"/>
      <c r="K789" s="13"/>
      <c r="L789" s="13"/>
      <c r="M789" s="13"/>
      <c r="N789" s="13"/>
      <c r="O789" s="13"/>
      <c r="P789" s="13"/>
      <c r="Q789" s="13"/>
      <c r="R789" s="13"/>
      <c r="S789" s="13"/>
      <c r="T789" s="13"/>
      <c r="U789" s="13"/>
      <c r="V789" s="13"/>
      <c r="W789" s="13"/>
      <c r="X789" s="13"/>
      <c r="Y789" s="13"/>
      <c r="Z789" s="13"/>
      <c r="AA789" s="13"/>
      <c r="AB789" s="13"/>
      <c r="AC789" s="13"/>
      <c r="AD789" s="13"/>
      <c r="AE789" s="13"/>
      <c r="AF789" s="13"/>
      <c r="AG789" s="13"/>
      <c r="AH789" s="13"/>
      <c r="AI789" s="13"/>
      <c r="AJ789" s="13"/>
      <c r="AK789" s="13"/>
    </row>
    <row r="790" spans="1:37" ht="13.5" customHeight="1" x14ac:dyDescent="0.2">
      <c r="A790" s="13"/>
      <c r="B790" s="13"/>
      <c r="C790" s="13"/>
      <c r="D790" s="13"/>
      <c r="E790" s="13"/>
      <c r="F790" s="13"/>
      <c r="G790" s="13"/>
      <c r="H790" s="13"/>
      <c r="I790" s="13"/>
      <c r="J790" s="13"/>
      <c r="K790" s="13"/>
      <c r="L790" s="13"/>
      <c r="M790" s="13"/>
      <c r="N790" s="13"/>
      <c r="O790" s="13"/>
      <c r="P790" s="13"/>
      <c r="Q790" s="13"/>
      <c r="R790" s="13"/>
      <c r="S790" s="13"/>
      <c r="T790" s="13"/>
      <c r="U790" s="13"/>
      <c r="V790" s="13"/>
      <c r="W790" s="13"/>
      <c r="X790" s="13"/>
      <c r="Y790" s="13"/>
      <c r="Z790" s="13"/>
      <c r="AA790" s="13"/>
      <c r="AB790" s="13"/>
      <c r="AC790" s="13"/>
      <c r="AD790" s="13"/>
      <c r="AE790" s="13"/>
      <c r="AF790" s="13"/>
      <c r="AG790" s="13"/>
      <c r="AH790" s="13"/>
      <c r="AI790" s="13"/>
      <c r="AJ790" s="13"/>
      <c r="AK790" s="13"/>
    </row>
    <row r="791" spans="1:37" ht="13.5" customHeight="1" x14ac:dyDescent="0.2">
      <c r="A791" s="13"/>
      <c r="B791" s="13"/>
      <c r="C791" s="13"/>
      <c r="D791" s="13"/>
      <c r="E791" s="13"/>
      <c r="F791" s="13"/>
      <c r="G791" s="13"/>
      <c r="H791" s="13"/>
      <c r="I791" s="13"/>
      <c r="J791" s="13"/>
      <c r="K791" s="13"/>
      <c r="L791" s="13"/>
      <c r="M791" s="13"/>
      <c r="N791" s="13"/>
      <c r="O791" s="13"/>
      <c r="P791" s="13"/>
      <c r="Q791" s="13"/>
      <c r="R791" s="13"/>
      <c r="S791" s="13"/>
      <c r="T791" s="13"/>
      <c r="U791" s="13"/>
      <c r="V791" s="13"/>
      <c r="W791" s="13"/>
      <c r="X791" s="13"/>
      <c r="Y791" s="13"/>
      <c r="Z791" s="13"/>
      <c r="AA791" s="13"/>
      <c r="AB791" s="13"/>
      <c r="AC791" s="13"/>
      <c r="AD791" s="13"/>
      <c r="AE791" s="13"/>
      <c r="AF791" s="13"/>
      <c r="AG791" s="13"/>
      <c r="AH791" s="13"/>
      <c r="AI791" s="13"/>
      <c r="AJ791" s="13"/>
      <c r="AK791" s="13"/>
    </row>
    <row r="792" spans="1:37" ht="13.5" customHeight="1" x14ac:dyDescent="0.2">
      <c r="A792" s="13"/>
      <c r="B792" s="13"/>
      <c r="C792" s="13"/>
      <c r="D792" s="13"/>
      <c r="E792" s="13"/>
      <c r="F792" s="13"/>
      <c r="G792" s="13"/>
      <c r="H792" s="13"/>
      <c r="I792" s="13"/>
      <c r="J792" s="13"/>
      <c r="K792" s="13"/>
      <c r="L792" s="13"/>
      <c r="M792" s="13"/>
      <c r="N792" s="13"/>
      <c r="O792" s="13"/>
      <c r="P792" s="13"/>
      <c r="Q792" s="13"/>
      <c r="R792" s="13"/>
      <c r="S792" s="13"/>
      <c r="T792" s="13"/>
      <c r="U792" s="13"/>
      <c r="V792" s="13"/>
      <c r="W792" s="13"/>
      <c r="X792" s="13"/>
      <c r="Y792" s="13"/>
      <c r="Z792" s="13"/>
      <c r="AA792" s="13"/>
      <c r="AB792" s="13"/>
      <c r="AC792" s="13"/>
      <c r="AD792" s="13"/>
      <c r="AE792" s="13"/>
      <c r="AF792" s="13"/>
      <c r="AG792" s="13"/>
      <c r="AH792" s="13"/>
      <c r="AI792" s="13"/>
      <c r="AJ792" s="13"/>
      <c r="AK792" s="13"/>
    </row>
    <row r="793" spans="1:37" ht="13.5" customHeight="1" x14ac:dyDescent="0.2">
      <c r="A793" s="13"/>
      <c r="B793" s="13"/>
      <c r="C793" s="13"/>
      <c r="D793" s="13"/>
      <c r="E793" s="13"/>
      <c r="F793" s="13"/>
      <c r="G793" s="13"/>
      <c r="H793" s="13"/>
      <c r="I793" s="13"/>
      <c r="J793" s="13"/>
      <c r="K793" s="13"/>
      <c r="L793" s="13"/>
      <c r="M793" s="13"/>
      <c r="N793" s="13"/>
      <c r="O793" s="13"/>
      <c r="P793" s="13"/>
      <c r="Q793" s="13"/>
      <c r="R793" s="13"/>
      <c r="S793" s="13"/>
      <c r="T793" s="13"/>
      <c r="U793" s="13"/>
      <c r="V793" s="13"/>
      <c r="W793" s="13"/>
      <c r="X793" s="13"/>
      <c r="Y793" s="13"/>
      <c r="Z793" s="13"/>
      <c r="AA793" s="13"/>
      <c r="AB793" s="13"/>
      <c r="AC793" s="13"/>
      <c r="AD793" s="13"/>
      <c r="AE793" s="13"/>
      <c r="AF793" s="13"/>
      <c r="AG793" s="13"/>
      <c r="AH793" s="13"/>
      <c r="AI793" s="13"/>
      <c r="AJ793" s="13"/>
      <c r="AK793" s="13"/>
    </row>
    <row r="794" spans="1:37" ht="13.5" customHeight="1" x14ac:dyDescent="0.2">
      <c r="A794" s="13"/>
      <c r="B794" s="13"/>
      <c r="C794" s="13"/>
      <c r="D794" s="13"/>
      <c r="E794" s="13"/>
      <c r="F794" s="13"/>
      <c r="G794" s="13"/>
      <c r="H794" s="13"/>
      <c r="I794" s="13"/>
      <c r="J794" s="13"/>
      <c r="K794" s="13"/>
      <c r="L794" s="13"/>
      <c r="M794" s="13"/>
      <c r="N794" s="13"/>
      <c r="O794" s="13"/>
      <c r="P794" s="13"/>
      <c r="Q794" s="13"/>
      <c r="R794" s="13"/>
      <c r="S794" s="13"/>
      <c r="T794" s="13"/>
      <c r="U794" s="13"/>
      <c r="V794" s="13"/>
      <c r="W794" s="13"/>
      <c r="X794" s="13"/>
      <c r="Y794" s="13"/>
      <c r="Z794" s="13"/>
      <c r="AA794" s="13"/>
      <c r="AB794" s="13"/>
      <c r="AC794" s="13"/>
      <c r="AD794" s="13"/>
      <c r="AE794" s="13"/>
      <c r="AF794" s="13"/>
      <c r="AG794" s="13"/>
      <c r="AH794" s="13"/>
      <c r="AI794" s="13"/>
      <c r="AJ794" s="13"/>
      <c r="AK794" s="13"/>
    </row>
    <row r="795" spans="1:37" ht="13.5" customHeight="1" x14ac:dyDescent="0.2">
      <c r="A795" s="13"/>
      <c r="B795" s="13"/>
      <c r="C795" s="13"/>
      <c r="D795" s="13"/>
      <c r="E795" s="13"/>
      <c r="F795" s="13"/>
      <c r="G795" s="13"/>
      <c r="H795" s="13"/>
      <c r="I795" s="13"/>
      <c r="J795" s="13"/>
      <c r="K795" s="13"/>
      <c r="L795" s="13"/>
      <c r="M795" s="13"/>
      <c r="N795" s="13"/>
      <c r="O795" s="13"/>
      <c r="P795" s="13"/>
      <c r="Q795" s="13"/>
      <c r="R795" s="13"/>
      <c r="S795" s="13"/>
      <c r="T795" s="13"/>
      <c r="U795" s="13"/>
      <c r="V795" s="13"/>
      <c r="W795" s="13"/>
      <c r="X795" s="13"/>
      <c r="Y795" s="13"/>
      <c r="Z795" s="13"/>
      <c r="AA795" s="13"/>
      <c r="AB795" s="13"/>
      <c r="AC795" s="13"/>
      <c r="AD795" s="13"/>
      <c r="AE795" s="13"/>
      <c r="AF795" s="13"/>
      <c r="AG795" s="13"/>
      <c r="AH795" s="13"/>
      <c r="AI795" s="13"/>
      <c r="AJ795" s="13"/>
      <c r="AK795" s="13"/>
    </row>
    <row r="796" spans="1:37" ht="13.5" customHeight="1" x14ac:dyDescent="0.2">
      <c r="A796" s="13"/>
      <c r="B796" s="13"/>
      <c r="C796" s="13"/>
      <c r="D796" s="13"/>
      <c r="E796" s="13"/>
      <c r="F796" s="13"/>
      <c r="G796" s="13"/>
      <c r="H796" s="13"/>
      <c r="I796" s="13"/>
      <c r="J796" s="13"/>
      <c r="K796" s="13"/>
      <c r="L796" s="13"/>
      <c r="M796" s="13"/>
      <c r="N796" s="13"/>
      <c r="O796" s="13"/>
      <c r="P796" s="13"/>
      <c r="Q796" s="13"/>
      <c r="R796" s="13"/>
      <c r="S796" s="13"/>
      <c r="T796" s="13"/>
      <c r="U796" s="13"/>
      <c r="V796" s="13"/>
      <c r="W796" s="13"/>
      <c r="X796" s="13"/>
      <c r="Y796" s="13"/>
      <c r="Z796" s="13"/>
      <c r="AA796" s="13"/>
      <c r="AB796" s="13"/>
      <c r="AC796" s="13"/>
      <c r="AD796" s="13"/>
      <c r="AE796" s="13"/>
      <c r="AF796" s="13"/>
      <c r="AG796" s="13"/>
      <c r="AH796" s="13"/>
      <c r="AI796" s="13"/>
      <c r="AJ796" s="13"/>
      <c r="AK796" s="13"/>
    </row>
    <row r="797" spans="1:37" ht="13.5" customHeight="1" x14ac:dyDescent="0.2">
      <c r="A797" s="13"/>
      <c r="B797" s="13"/>
      <c r="C797" s="13"/>
      <c r="D797" s="13"/>
      <c r="E797" s="13"/>
      <c r="F797" s="13"/>
      <c r="G797" s="13"/>
      <c r="H797" s="13"/>
      <c r="I797" s="13"/>
      <c r="J797" s="13"/>
      <c r="K797" s="13"/>
      <c r="L797" s="13"/>
      <c r="M797" s="13"/>
      <c r="N797" s="13"/>
      <c r="O797" s="13"/>
      <c r="P797" s="13"/>
      <c r="Q797" s="13"/>
      <c r="R797" s="13"/>
      <c r="S797" s="13"/>
      <c r="T797" s="13"/>
      <c r="U797" s="13"/>
      <c r="V797" s="13"/>
      <c r="W797" s="13"/>
      <c r="X797" s="13"/>
      <c r="Y797" s="13"/>
      <c r="Z797" s="13"/>
      <c r="AA797" s="13"/>
      <c r="AB797" s="13"/>
      <c r="AC797" s="13"/>
      <c r="AD797" s="13"/>
      <c r="AE797" s="13"/>
      <c r="AF797" s="13"/>
      <c r="AG797" s="13"/>
      <c r="AH797" s="13"/>
      <c r="AI797" s="13"/>
      <c r="AJ797" s="13"/>
      <c r="AK797" s="13"/>
    </row>
    <row r="798" spans="1:37" ht="13.5" customHeight="1" x14ac:dyDescent="0.2">
      <c r="A798" s="13"/>
      <c r="B798" s="13"/>
      <c r="C798" s="13"/>
      <c r="D798" s="13"/>
      <c r="E798" s="13"/>
      <c r="F798" s="13"/>
      <c r="G798" s="13"/>
      <c r="H798" s="13"/>
      <c r="I798" s="13"/>
      <c r="J798" s="13"/>
      <c r="K798" s="13"/>
      <c r="L798" s="13"/>
      <c r="M798" s="13"/>
      <c r="N798" s="13"/>
      <c r="O798" s="13"/>
      <c r="P798" s="13"/>
      <c r="Q798" s="13"/>
      <c r="R798" s="13"/>
      <c r="S798" s="13"/>
      <c r="T798" s="13"/>
      <c r="U798" s="13"/>
      <c r="V798" s="13"/>
      <c r="W798" s="13"/>
      <c r="X798" s="13"/>
      <c r="Y798" s="13"/>
      <c r="Z798" s="13"/>
      <c r="AA798" s="13"/>
      <c r="AB798" s="13"/>
      <c r="AC798" s="13"/>
      <c r="AD798" s="13"/>
      <c r="AE798" s="13"/>
      <c r="AF798" s="13"/>
      <c r="AG798" s="13"/>
      <c r="AH798" s="13"/>
      <c r="AI798" s="13"/>
      <c r="AJ798" s="13"/>
      <c r="AK798" s="13"/>
    </row>
    <row r="799" spans="1:37" ht="13.5" customHeight="1" x14ac:dyDescent="0.2">
      <c r="A799" s="13"/>
      <c r="B799" s="13"/>
      <c r="C799" s="13"/>
      <c r="D799" s="13"/>
      <c r="E799" s="13"/>
      <c r="F799" s="13"/>
      <c r="G799" s="13"/>
      <c r="H799" s="13"/>
      <c r="I799" s="13"/>
      <c r="J799" s="13"/>
      <c r="K799" s="13"/>
      <c r="L799" s="13"/>
      <c r="M799" s="13"/>
      <c r="N799" s="13"/>
      <c r="O799" s="13"/>
      <c r="P799" s="13"/>
      <c r="Q799" s="13"/>
      <c r="R799" s="13"/>
      <c r="S799" s="13"/>
      <c r="T799" s="13"/>
      <c r="U799" s="13"/>
      <c r="V799" s="13"/>
      <c r="W799" s="13"/>
      <c r="X799" s="13"/>
      <c r="Y799" s="13"/>
      <c r="Z799" s="13"/>
      <c r="AA799" s="13"/>
      <c r="AB799" s="13"/>
      <c r="AC799" s="13"/>
      <c r="AD799" s="13"/>
      <c r="AE799" s="13"/>
      <c r="AF799" s="13"/>
      <c r="AG799" s="13"/>
      <c r="AH799" s="13"/>
      <c r="AI799" s="13"/>
      <c r="AJ799" s="13"/>
      <c r="AK799" s="13"/>
    </row>
    <row r="800" spans="1:37" ht="13.5" customHeight="1" x14ac:dyDescent="0.2">
      <c r="A800" s="13"/>
      <c r="B800" s="13"/>
      <c r="C800" s="13"/>
      <c r="D800" s="13"/>
      <c r="E800" s="13"/>
      <c r="F800" s="13"/>
      <c r="G800" s="13"/>
      <c r="H800" s="13"/>
      <c r="I800" s="13"/>
      <c r="J800" s="13"/>
      <c r="K800" s="13"/>
      <c r="L800" s="13"/>
      <c r="M800" s="13"/>
      <c r="N800" s="13"/>
      <c r="O800" s="13"/>
      <c r="P800" s="13"/>
      <c r="Q800" s="13"/>
      <c r="R800" s="13"/>
      <c r="S800" s="13"/>
      <c r="T800" s="13"/>
      <c r="U800" s="13"/>
      <c r="V800" s="13"/>
      <c r="W800" s="13"/>
      <c r="X800" s="13"/>
      <c r="Y800" s="13"/>
      <c r="Z800" s="13"/>
      <c r="AA800" s="13"/>
      <c r="AB800" s="13"/>
      <c r="AC800" s="13"/>
      <c r="AD800" s="13"/>
      <c r="AE800" s="13"/>
      <c r="AF800" s="13"/>
      <c r="AG800" s="13"/>
      <c r="AH800" s="13"/>
      <c r="AI800" s="13"/>
      <c r="AJ800" s="13"/>
      <c r="AK800" s="13"/>
    </row>
    <row r="801" spans="1:37" ht="13.5" customHeight="1" x14ac:dyDescent="0.2">
      <c r="A801" s="13"/>
      <c r="B801" s="13"/>
      <c r="C801" s="13"/>
      <c r="D801" s="13"/>
      <c r="E801" s="13"/>
      <c r="F801" s="13"/>
      <c r="G801" s="13"/>
      <c r="H801" s="13"/>
      <c r="I801" s="13"/>
      <c r="J801" s="13"/>
      <c r="K801" s="13"/>
      <c r="L801" s="13"/>
      <c r="M801" s="13"/>
      <c r="N801" s="13"/>
      <c r="O801" s="13"/>
      <c r="P801" s="13"/>
      <c r="Q801" s="13"/>
      <c r="R801" s="13"/>
      <c r="S801" s="13"/>
      <c r="T801" s="13"/>
      <c r="U801" s="13"/>
      <c r="V801" s="13"/>
      <c r="W801" s="13"/>
      <c r="X801" s="13"/>
      <c r="Y801" s="13"/>
      <c r="Z801" s="13"/>
      <c r="AA801" s="13"/>
      <c r="AB801" s="13"/>
      <c r="AC801" s="13"/>
      <c r="AD801" s="13"/>
      <c r="AE801" s="13"/>
      <c r="AF801" s="13"/>
      <c r="AG801" s="13"/>
      <c r="AH801" s="13"/>
      <c r="AI801" s="13"/>
      <c r="AJ801" s="13"/>
      <c r="AK801" s="13"/>
    </row>
    <row r="802" spans="1:37" ht="13.5" customHeight="1" x14ac:dyDescent="0.2">
      <c r="A802" s="13"/>
      <c r="B802" s="13"/>
      <c r="C802" s="13"/>
      <c r="D802" s="13"/>
      <c r="E802" s="13"/>
      <c r="F802" s="13"/>
      <c r="G802" s="13"/>
      <c r="H802" s="13"/>
      <c r="I802" s="13"/>
      <c r="J802" s="13"/>
      <c r="K802" s="13"/>
      <c r="L802" s="13"/>
      <c r="M802" s="13"/>
      <c r="N802" s="13"/>
      <c r="O802" s="13"/>
      <c r="P802" s="13"/>
      <c r="Q802" s="13"/>
      <c r="R802" s="13"/>
      <c r="S802" s="13"/>
      <c r="T802" s="13"/>
      <c r="U802" s="13"/>
      <c r="V802" s="13"/>
      <c r="W802" s="13"/>
      <c r="X802" s="13"/>
      <c r="Y802" s="13"/>
      <c r="Z802" s="13"/>
      <c r="AA802" s="13"/>
      <c r="AB802" s="13"/>
      <c r="AC802" s="13"/>
      <c r="AD802" s="13"/>
      <c r="AE802" s="13"/>
      <c r="AF802" s="13"/>
      <c r="AG802" s="13"/>
      <c r="AH802" s="13"/>
      <c r="AI802" s="13"/>
      <c r="AJ802" s="13"/>
      <c r="AK802" s="13"/>
    </row>
    <row r="803" spans="1:37" ht="13.5" customHeight="1" x14ac:dyDescent="0.2">
      <c r="A803" s="13"/>
      <c r="B803" s="13"/>
      <c r="C803" s="13"/>
      <c r="D803" s="13"/>
      <c r="E803" s="13"/>
      <c r="F803" s="13"/>
      <c r="G803" s="13"/>
      <c r="H803" s="13"/>
      <c r="I803" s="13"/>
      <c r="J803" s="13"/>
      <c r="K803" s="13"/>
      <c r="L803" s="13"/>
      <c r="M803" s="13"/>
      <c r="N803" s="13"/>
      <c r="O803" s="13"/>
      <c r="P803" s="13"/>
      <c r="Q803" s="13"/>
      <c r="R803" s="13"/>
      <c r="S803" s="13"/>
      <c r="T803" s="13"/>
      <c r="U803" s="13"/>
      <c r="V803" s="13"/>
      <c r="W803" s="13"/>
      <c r="X803" s="13"/>
      <c r="Y803" s="13"/>
      <c r="Z803" s="13"/>
      <c r="AA803" s="13"/>
      <c r="AB803" s="13"/>
      <c r="AC803" s="13"/>
      <c r="AD803" s="13"/>
      <c r="AE803" s="13"/>
      <c r="AF803" s="13"/>
      <c r="AG803" s="13"/>
      <c r="AH803" s="13"/>
      <c r="AI803" s="13"/>
      <c r="AJ803" s="13"/>
      <c r="AK803" s="13"/>
    </row>
    <row r="804" spans="1:37" ht="13.5" customHeight="1" x14ac:dyDescent="0.2">
      <c r="A804" s="13"/>
      <c r="B804" s="13"/>
      <c r="C804" s="13"/>
      <c r="D804" s="13"/>
      <c r="E804" s="13"/>
      <c r="F804" s="13"/>
      <c r="G804" s="13"/>
      <c r="H804" s="13"/>
      <c r="I804" s="13"/>
      <c r="J804" s="13"/>
      <c r="K804" s="13"/>
      <c r="L804" s="13"/>
      <c r="M804" s="13"/>
      <c r="N804" s="13"/>
      <c r="O804" s="13"/>
      <c r="P804" s="13"/>
      <c r="Q804" s="13"/>
      <c r="R804" s="13"/>
      <c r="S804" s="13"/>
      <c r="T804" s="13"/>
      <c r="U804" s="13"/>
      <c r="V804" s="13"/>
      <c r="W804" s="13"/>
      <c r="X804" s="13"/>
      <c r="Y804" s="13"/>
      <c r="Z804" s="13"/>
      <c r="AA804" s="13"/>
      <c r="AB804" s="13"/>
      <c r="AC804" s="13"/>
      <c r="AD804" s="13"/>
      <c r="AE804" s="13"/>
      <c r="AF804" s="13"/>
      <c r="AG804" s="13"/>
      <c r="AH804" s="13"/>
      <c r="AI804" s="13"/>
      <c r="AJ804" s="13"/>
      <c r="AK804" s="13"/>
    </row>
    <row r="805" spans="1:37" ht="13.5" customHeight="1" x14ac:dyDescent="0.2">
      <c r="A805" s="13"/>
      <c r="B805" s="13"/>
      <c r="C805" s="13"/>
      <c r="D805" s="13"/>
      <c r="E805" s="13"/>
      <c r="F805" s="13"/>
      <c r="G805" s="13"/>
      <c r="H805" s="13"/>
      <c r="I805" s="13"/>
      <c r="J805" s="13"/>
      <c r="K805" s="13"/>
      <c r="L805" s="13"/>
      <c r="M805" s="13"/>
      <c r="N805" s="13"/>
      <c r="O805" s="13"/>
      <c r="P805" s="13"/>
      <c r="Q805" s="13"/>
      <c r="R805" s="13"/>
      <c r="S805" s="13"/>
      <c r="T805" s="13"/>
      <c r="U805" s="13"/>
      <c r="V805" s="13"/>
      <c r="W805" s="13"/>
      <c r="X805" s="13"/>
      <c r="Y805" s="13"/>
      <c r="Z805" s="13"/>
      <c r="AA805" s="13"/>
      <c r="AB805" s="13"/>
      <c r="AC805" s="13"/>
      <c r="AD805" s="13"/>
      <c r="AE805" s="13"/>
      <c r="AF805" s="13"/>
      <c r="AG805" s="13"/>
      <c r="AH805" s="13"/>
      <c r="AI805" s="13"/>
      <c r="AJ805" s="13"/>
      <c r="AK805" s="13"/>
    </row>
    <row r="806" spans="1:37" ht="13.5" customHeight="1" x14ac:dyDescent="0.2">
      <c r="A806" s="13"/>
      <c r="B806" s="13"/>
      <c r="C806" s="13"/>
      <c r="D806" s="13"/>
      <c r="E806" s="13"/>
      <c r="F806" s="13"/>
      <c r="G806" s="13"/>
      <c r="H806" s="13"/>
      <c r="I806" s="13"/>
      <c r="J806" s="13"/>
      <c r="K806" s="13"/>
      <c r="L806" s="13"/>
      <c r="M806" s="13"/>
      <c r="N806" s="13"/>
      <c r="O806" s="13"/>
      <c r="P806" s="13"/>
      <c r="Q806" s="13"/>
      <c r="R806" s="13"/>
      <c r="S806" s="13"/>
      <c r="T806" s="13"/>
      <c r="U806" s="13"/>
      <c r="V806" s="13"/>
      <c r="W806" s="13"/>
      <c r="X806" s="13"/>
      <c r="Y806" s="13"/>
      <c r="Z806" s="13"/>
      <c r="AA806" s="13"/>
      <c r="AB806" s="13"/>
      <c r="AC806" s="13"/>
      <c r="AD806" s="13"/>
      <c r="AE806" s="13"/>
      <c r="AF806" s="13"/>
      <c r="AG806" s="13"/>
      <c r="AH806" s="13"/>
      <c r="AI806" s="13"/>
      <c r="AJ806" s="13"/>
      <c r="AK806" s="13"/>
    </row>
    <row r="807" spans="1:37" ht="13.5" customHeight="1" x14ac:dyDescent="0.2">
      <c r="A807" s="13"/>
      <c r="B807" s="13"/>
      <c r="C807" s="13"/>
      <c r="D807" s="13"/>
      <c r="E807" s="13"/>
      <c r="F807" s="13"/>
      <c r="G807" s="13"/>
      <c r="H807" s="13"/>
      <c r="I807" s="13"/>
      <c r="J807" s="13"/>
      <c r="K807" s="13"/>
      <c r="L807" s="13"/>
      <c r="M807" s="13"/>
      <c r="N807" s="13"/>
      <c r="O807" s="13"/>
      <c r="P807" s="13"/>
      <c r="Q807" s="13"/>
      <c r="R807" s="13"/>
      <c r="S807" s="13"/>
      <c r="T807" s="13"/>
      <c r="U807" s="13"/>
      <c r="V807" s="13"/>
      <c r="W807" s="13"/>
      <c r="X807" s="13"/>
      <c r="Y807" s="13"/>
      <c r="Z807" s="13"/>
      <c r="AA807" s="13"/>
      <c r="AB807" s="13"/>
      <c r="AC807" s="13"/>
      <c r="AD807" s="13"/>
      <c r="AE807" s="13"/>
      <c r="AF807" s="13"/>
      <c r="AG807" s="13"/>
      <c r="AH807" s="13"/>
      <c r="AI807" s="13"/>
      <c r="AJ807" s="13"/>
      <c r="AK807" s="13"/>
    </row>
    <row r="808" spans="1:37" ht="13.5" customHeight="1" x14ac:dyDescent="0.2">
      <c r="A808" s="13"/>
      <c r="B808" s="13"/>
      <c r="C808" s="13"/>
      <c r="D808" s="13"/>
      <c r="E808" s="13"/>
      <c r="F808" s="13"/>
      <c r="G808" s="13"/>
      <c r="H808" s="13"/>
      <c r="I808" s="13"/>
      <c r="J808" s="13"/>
      <c r="K808" s="13"/>
      <c r="L808" s="13"/>
      <c r="M808" s="13"/>
      <c r="N808" s="13"/>
      <c r="O808" s="13"/>
      <c r="P808" s="13"/>
      <c r="Q808" s="13"/>
      <c r="R808" s="13"/>
      <c r="S808" s="13"/>
      <c r="T808" s="13"/>
      <c r="U808" s="13"/>
      <c r="V808" s="13"/>
      <c r="W808" s="13"/>
      <c r="X808" s="13"/>
      <c r="Y808" s="13"/>
      <c r="Z808" s="13"/>
      <c r="AA808" s="13"/>
      <c r="AB808" s="13"/>
      <c r="AC808" s="13"/>
      <c r="AD808" s="13"/>
      <c r="AE808" s="13"/>
      <c r="AF808" s="13"/>
      <c r="AG808" s="13"/>
      <c r="AH808" s="13"/>
      <c r="AI808" s="13"/>
      <c r="AJ808" s="13"/>
      <c r="AK808" s="13"/>
    </row>
    <row r="809" spans="1:37" ht="13.5" customHeight="1" x14ac:dyDescent="0.2">
      <c r="A809" s="13"/>
      <c r="B809" s="13"/>
      <c r="C809" s="13"/>
      <c r="D809" s="13"/>
      <c r="E809" s="13"/>
      <c r="F809" s="13"/>
      <c r="G809" s="13"/>
      <c r="H809" s="13"/>
      <c r="I809" s="13"/>
      <c r="J809" s="13"/>
      <c r="K809" s="13"/>
      <c r="L809" s="13"/>
      <c r="M809" s="13"/>
      <c r="N809" s="13"/>
      <c r="O809" s="13"/>
      <c r="P809" s="13"/>
      <c r="Q809" s="13"/>
      <c r="R809" s="13"/>
      <c r="S809" s="13"/>
      <c r="T809" s="13"/>
      <c r="U809" s="13"/>
      <c r="V809" s="13"/>
      <c r="W809" s="13"/>
      <c r="X809" s="13"/>
      <c r="Y809" s="13"/>
      <c r="Z809" s="13"/>
      <c r="AA809" s="13"/>
      <c r="AB809" s="13"/>
      <c r="AC809" s="13"/>
      <c r="AD809" s="13"/>
      <c r="AE809" s="13"/>
      <c r="AF809" s="13"/>
      <c r="AG809" s="13"/>
      <c r="AH809" s="13"/>
      <c r="AI809" s="13"/>
      <c r="AJ809" s="13"/>
      <c r="AK809" s="13"/>
    </row>
    <row r="810" spans="1:37" ht="13.5" customHeight="1" x14ac:dyDescent="0.2">
      <c r="A810" s="13"/>
      <c r="B810" s="13"/>
      <c r="C810" s="13"/>
      <c r="D810" s="13"/>
      <c r="E810" s="13"/>
      <c r="F810" s="13"/>
      <c r="G810" s="13"/>
      <c r="H810" s="13"/>
      <c r="I810" s="13"/>
      <c r="J810" s="13"/>
      <c r="K810" s="13"/>
      <c r="L810" s="13"/>
      <c r="M810" s="13"/>
      <c r="N810" s="13"/>
      <c r="O810" s="13"/>
      <c r="P810" s="13"/>
      <c r="Q810" s="13"/>
      <c r="R810" s="13"/>
      <c r="S810" s="13"/>
      <c r="T810" s="13"/>
      <c r="U810" s="13"/>
      <c r="V810" s="13"/>
      <c r="W810" s="13"/>
      <c r="X810" s="13"/>
      <c r="Y810" s="13"/>
      <c r="Z810" s="13"/>
      <c r="AA810" s="13"/>
      <c r="AB810" s="13"/>
      <c r="AC810" s="13"/>
      <c r="AD810" s="13"/>
      <c r="AE810" s="13"/>
      <c r="AF810" s="13"/>
      <c r="AG810" s="13"/>
      <c r="AH810" s="13"/>
      <c r="AI810" s="13"/>
      <c r="AJ810" s="13"/>
      <c r="AK810" s="13"/>
    </row>
    <row r="811" spans="1:37" ht="13.5" customHeight="1" x14ac:dyDescent="0.2">
      <c r="A811" s="13"/>
      <c r="B811" s="13"/>
      <c r="C811" s="13"/>
      <c r="D811" s="13"/>
      <c r="E811" s="13"/>
      <c r="F811" s="13"/>
      <c r="G811" s="13"/>
      <c r="H811" s="13"/>
      <c r="I811" s="13"/>
      <c r="J811" s="13"/>
      <c r="K811" s="13"/>
      <c r="L811" s="13"/>
      <c r="M811" s="13"/>
      <c r="N811" s="13"/>
      <c r="O811" s="13"/>
      <c r="P811" s="13"/>
      <c r="Q811" s="13"/>
      <c r="R811" s="13"/>
      <c r="S811" s="13"/>
      <c r="T811" s="13"/>
      <c r="U811" s="13"/>
      <c r="V811" s="13"/>
      <c r="W811" s="13"/>
      <c r="X811" s="13"/>
      <c r="Y811" s="13"/>
      <c r="Z811" s="13"/>
      <c r="AA811" s="13"/>
      <c r="AB811" s="13"/>
      <c r="AC811" s="13"/>
      <c r="AD811" s="13"/>
      <c r="AE811" s="13"/>
      <c r="AF811" s="13"/>
      <c r="AG811" s="13"/>
      <c r="AH811" s="13"/>
      <c r="AI811" s="13"/>
      <c r="AJ811" s="13"/>
      <c r="AK811" s="13"/>
    </row>
    <row r="812" spans="1:37" ht="13.5" customHeight="1" x14ac:dyDescent="0.2">
      <c r="A812" s="13"/>
      <c r="B812" s="13"/>
      <c r="C812" s="13"/>
      <c r="D812" s="13"/>
      <c r="E812" s="13"/>
      <c r="F812" s="13"/>
      <c r="G812" s="13"/>
      <c r="H812" s="13"/>
      <c r="I812" s="13"/>
      <c r="J812" s="13"/>
      <c r="K812" s="13"/>
      <c r="L812" s="13"/>
      <c r="M812" s="13"/>
      <c r="N812" s="13"/>
      <c r="O812" s="13"/>
      <c r="P812" s="13"/>
      <c r="Q812" s="13"/>
      <c r="R812" s="13"/>
      <c r="S812" s="13"/>
      <c r="T812" s="13"/>
      <c r="U812" s="13"/>
      <c r="V812" s="13"/>
      <c r="W812" s="13"/>
      <c r="X812" s="13"/>
      <c r="Y812" s="13"/>
      <c r="Z812" s="13"/>
      <c r="AA812" s="13"/>
      <c r="AB812" s="13"/>
      <c r="AC812" s="13"/>
      <c r="AD812" s="13"/>
      <c r="AE812" s="13"/>
      <c r="AF812" s="13"/>
      <c r="AG812" s="13"/>
      <c r="AH812" s="13"/>
      <c r="AI812" s="13"/>
      <c r="AJ812" s="13"/>
      <c r="AK812" s="13"/>
    </row>
    <row r="813" spans="1:37" ht="13.5" customHeight="1" x14ac:dyDescent="0.2">
      <c r="A813" s="13"/>
      <c r="B813" s="13"/>
      <c r="C813" s="13"/>
      <c r="D813" s="13"/>
      <c r="E813" s="13"/>
      <c r="F813" s="13"/>
      <c r="G813" s="13"/>
      <c r="H813" s="13"/>
      <c r="I813" s="13"/>
      <c r="J813" s="13"/>
      <c r="K813" s="13"/>
      <c r="L813" s="13"/>
      <c r="M813" s="13"/>
      <c r="N813" s="13"/>
      <c r="O813" s="13"/>
      <c r="P813" s="13"/>
      <c r="Q813" s="13"/>
      <c r="R813" s="13"/>
      <c r="S813" s="13"/>
      <c r="T813" s="13"/>
      <c r="U813" s="13"/>
      <c r="V813" s="13"/>
      <c r="W813" s="13"/>
      <c r="X813" s="13"/>
      <c r="Y813" s="13"/>
      <c r="Z813" s="13"/>
      <c r="AA813" s="13"/>
      <c r="AB813" s="13"/>
      <c r="AC813" s="13"/>
      <c r="AD813" s="13"/>
      <c r="AE813" s="13"/>
      <c r="AF813" s="13"/>
      <c r="AG813" s="13"/>
      <c r="AH813" s="13"/>
      <c r="AI813" s="13"/>
      <c r="AJ813" s="13"/>
      <c r="AK813" s="13"/>
    </row>
    <row r="814" spans="1:37" ht="13.5" customHeight="1" x14ac:dyDescent="0.2">
      <c r="A814" s="13"/>
      <c r="B814" s="13"/>
      <c r="C814" s="13"/>
      <c r="D814" s="13"/>
      <c r="E814" s="13"/>
      <c r="F814" s="13"/>
      <c r="G814" s="13"/>
      <c r="H814" s="13"/>
      <c r="I814" s="13"/>
      <c r="J814" s="13"/>
      <c r="K814" s="13"/>
      <c r="L814" s="13"/>
      <c r="M814" s="13"/>
      <c r="N814" s="13"/>
      <c r="O814" s="13"/>
      <c r="P814" s="13"/>
      <c r="Q814" s="13"/>
      <c r="R814" s="13"/>
      <c r="S814" s="13"/>
      <c r="T814" s="13"/>
      <c r="U814" s="13"/>
      <c r="V814" s="13"/>
      <c r="W814" s="13"/>
      <c r="X814" s="13"/>
      <c r="Y814" s="13"/>
      <c r="Z814" s="13"/>
      <c r="AA814" s="13"/>
      <c r="AB814" s="13"/>
      <c r="AC814" s="13"/>
      <c r="AD814" s="13"/>
      <c r="AE814" s="13"/>
      <c r="AF814" s="13"/>
      <c r="AG814" s="13"/>
      <c r="AH814" s="13"/>
      <c r="AI814" s="13"/>
      <c r="AJ814" s="13"/>
      <c r="AK814" s="13"/>
    </row>
    <row r="815" spans="1:37" ht="13.5" customHeight="1" x14ac:dyDescent="0.2">
      <c r="A815" s="13"/>
      <c r="B815" s="13"/>
      <c r="C815" s="13"/>
      <c r="D815" s="13"/>
      <c r="E815" s="13"/>
      <c r="F815" s="13"/>
      <c r="G815" s="13"/>
      <c r="H815" s="13"/>
      <c r="I815" s="13"/>
      <c r="J815" s="13"/>
      <c r="K815" s="13"/>
      <c r="L815" s="13"/>
      <c r="M815" s="13"/>
      <c r="N815" s="13"/>
      <c r="O815" s="13"/>
      <c r="P815" s="13"/>
      <c r="Q815" s="13"/>
      <c r="R815" s="13"/>
      <c r="S815" s="13"/>
      <c r="T815" s="13"/>
      <c r="U815" s="13"/>
      <c r="V815" s="13"/>
      <c r="W815" s="13"/>
      <c r="X815" s="13"/>
      <c r="Y815" s="13"/>
      <c r="Z815" s="13"/>
      <c r="AA815" s="13"/>
      <c r="AB815" s="13"/>
      <c r="AC815" s="13"/>
      <c r="AD815" s="13"/>
      <c r="AE815" s="13"/>
      <c r="AF815" s="13"/>
      <c r="AG815" s="13"/>
      <c r="AH815" s="13"/>
      <c r="AI815" s="13"/>
      <c r="AJ815" s="13"/>
      <c r="AK815" s="13"/>
    </row>
    <row r="816" spans="1:37" ht="13.5" customHeight="1" x14ac:dyDescent="0.2">
      <c r="A816" s="13"/>
      <c r="B816" s="13"/>
      <c r="C816" s="13"/>
      <c r="D816" s="13"/>
      <c r="E816" s="13"/>
      <c r="F816" s="13"/>
      <c r="G816" s="13"/>
      <c r="H816" s="13"/>
      <c r="I816" s="13"/>
      <c r="J816" s="13"/>
      <c r="K816" s="13"/>
      <c r="L816" s="13"/>
      <c r="M816" s="13"/>
      <c r="N816" s="13"/>
      <c r="O816" s="13"/>
      <c r="P816" s="13"/>
      <c r="Q816" s="13"/>
      <c r="R816" s="13"/>
      <c r="S816" s="13"/>
      <c r="T816" s="13"/>
      <c r="U816" s="13"/>
      <c r="V816" s="13"/>
      <c r="W816" s="13"/>
      <c r="X816" s="13"/>
      <c r="Y816" s="13"/>
      <c r="Z816" s="13"/>
      <c r="AA816" s="13"/>
      <c r="AB816" s="13"/>
      <c r="AC816" s="13"/>
      <c r="AD816" s="13"/>
      <c r="AE816" s="13"/>
      <c r="AF816" s="13"/>
      <c r="AG816" s="13"/>
      <c r="AH816" s="13"/>
      <c r="AI816" s="13"/>
      <c r="AJ816" s="13"/>
      <c r="AK816" s="13"/>
    </row>
    <row r="817" spans="1:37" ht="13.5" customHeight="1" x14ac:dyDescent="0.2">
      <c r="A817" s="13"/>
      <c r="B817" s="13"/>
      <c r="C817" s="13"/>
      <c r="D817" s="13"/>
      <c r="E817" s="13"/>
      <c r="F817" s="13"/>
      <c r="G817" s="13"/>
      <c r="H817" s="13"/>
      <c r="I817" s="13"/>
      <c r="J817" s="13"/>
      <c r="K817" s="13"/>
      <c r="L817" s="13"/>
      <c r="M817" s="13"/>
      <c r="N817" s="13"/>
      <c r="O817" s="13"/>
      <c r="P817" s="13"/>
      <c r="Q817" s="13"/>
      <c r="R817" s="13"/>
      <c r="S817" s="13"/>
      <c r="T817" s="13"/>
      <c r="U817" s="13"/>
      <c r="V817" s="13"/>
      <c r="W817" s="13"/>
      <c r="X817" s="13"/>
      <c r="Y817" s="13"/>
      <c r="Z817" s="13"/>
      <c r="AA817" s="13"/>
      <c r="AB817" s="13"/>
      <c r="AC817" s="13"/>
      <c r="AD817" s="13"/>
      <c r="AE817" s="13"/>
      <c r="AF817" s="13"/>
      <c r="AG817" s="13"/>
      <c r="AH817" s="13"/>
      <c r="AI817" s="13"/>
      <c r="AJ817" s="13"/>
      <c r="AK817" s="13"/>
    </row>
    <row r="818" spans="1:37" ht="13.5" customHeight="1" x14ac:dyDescent="0.2">
      <c r="A818" s="13"/>
      <c r="B818" s="13"/>
      <c r="C818" s="13"/>
      <c r="D818" s="13"/>
      <c r="E818" s="13"/>
      <c r="F818" s="13"/>
      <c r="G818" s="13"/>
      <c r="H818" s="13"/>
      <c r="I818" s="13"/>
      <c r="J818" s="13"/>
      <c r="K818" s="13"/>
      <c r="L818" s="13"/>
      <c r="M818" s="13"/>
      <c r="N818" s="13"/>
      <c r="O818" s="13"/>
      <c r="P818" s="13"/>
      <c r="Q818" s="13"/>
      <c r="R818" s="13"/>
      <c r="S818" s="13"/>
      <c r="T818" s="13"/>
      <c r="U818" s="13"/>
      <c r="V818" s="13"/>
      <c r="W818" s="13"/>
      <c r="X818" s="13"/>
      <c r="Y818" s="13"/>
      <c r="Z818" s="13"/>
      <c r="AA818" s="13"/>
      <c r="AB818" s="13"/>
      <c r="AC818" s="13"/>
      <c r="AD818" s="13"/>
      <c r="AE818" s="13"/>
      <c r="AF818" s="13"/>
      <c r="AG818" s="13"/>
      <c r="AH818" s="13"/>
      <c r="AI818" s="13"/>
      <c r="AJ818" s="13"/>
      <c r="AK818" s="13"/>
    </row>
    <row r="819" spans="1:37" ht="13.5" customHeight="1" x14ac:dyDescent="0.2">
      <c r="A819" s="13"/>
      <c r="B819" s="13"/>
      <c r="C819" s="13"/>
      <c r="D819" s="13"/>
      <c r="E819" s="13"/>
      <c r="F819" s="13"/>
      <c r="G819" s="13"/>
      <c r="H819" s="13"/>
      <c r="I819" s="13"/>
      <c r="J819" s="13"/>
      <c r="K819" s="13"/>
      <c r="L819" s="13"/>
      <c r="M819" s="13"/>
      <c r="N819" s="13"/>
      <c r="O819" s="13"/>
      <c r="P819" s="13"/>
      <c r="Q819" s="13"/>
      <c r="R819" s="13"/>
      <c r="S819" s="13"/>
      <c r="T819" s="13"/>
      <c r="U819" s="13"/>
      <c r="V819" s="13"/>
      <c r="W819" s="13"/>
      <c r="X819" s="13"/>
      <c r="Y819" s="13"/>
      <c r="Z819" s="13"/>
      <c r="AA819" s="13"/>
      <c r="AB819" s="13"/>
      <c r="AC819" s="13"/>
      <c r="AD819" s="13"/>
      <c r="AE819" s="13"/>
      <c r="AF819" s="13"/>
      <c r="AG819" s="13"/>
      <c r="AH819" s="13"/>
      <c r="AI819" s="13"/>
      <c r="AJ819" s="13"/>
      <c r="AK819" s="13"/>
    </row>
    <row r="820" spans="1:37" ht="13.5" customHeight="1" x14ac:dyDescent="0.2">
      <c r="A820" s="13"/>
      <c r="B820" s="13"/>
      <c r="C820" s="13"/>
      <c r="D820" s="13"/>
      <c r="E820" s="13"/>
      <c r="F820" s="13"/>
      <c r="G820" s="13"/>
      <c r="H820" s="13"/>
      <c r="I820" s="13"/>
      <c r="J820" s="13"/>
      <c r="K820" s="13"/>
      <c r="L820" s="13"/>
      <c r="M820" s="13"/>
      <c r="N820" s="13"/>
      <c r="O820" s="13"/>
      <c r="P820" s="13"/>
      <c r="Q820" s="13"/>
      <c r="R820" s="13"/>
      <c r="S820" s="13"/>
      <c r="T820" s="13"/>
      <c r="U820" s="13"/>
      <c r="V820" s="13"/>
      <c r="W820" s="13"/>
      <c r="X820" s="13"/>
      <c r="Y820" s="13"/>
      <c r="Z820" s="13"/>
      <c r="AA820" s="13"/>
      <c r="AB820" s="13"/>
      <c r="AC820" s="13"/>
      <c r="AD820" s="13"/>
      <c r="AE820" s="13"/>
      <c r="AF820" s="13"/>
      <c r="AG820" s="13"/>
      <c r="AH820" s="13"/>
      <c r="AI820" s="13"/>
      <c r="AJ820" s="13"/>
      <c r="AK820" s="13"/>
    </row>
    <row r="821" spans="1:37" ht="13.5" customHeight="1" x14ac:dyDescent="0.2">
      <c r="A821" s="13"/>
      <c r="B821" s="13"/>
      <c r="C821" s="13"/>
      <c r="D821" s="13"/>
      <c r="E821" s="13"/>
      <c r="F821" s="13"/>
      <c r="G821" s="13"/>
      <c r="H821" s="13"/>
      <c r="I821" s="13"/>
      <c r="J821" s="13"/>
      <c r="K821" s="13"/>
      <c r="L821" s="13"/>
      <c r="M821" s="13"/>
      <c r="N821" s="13"/>
      <c r="O821" s="13"/>
      <c r="P821" s="13"/>
      <c r="Q821" s="13"/>
      <c r="R821" s="13"/>
      <c r="S821" s="13"/>
      <c r="T821" s="13"/>
      <c r="U821" s="13"/>
      <c r="V821" s="13"/>
      <c r="W821" s="13"/>
      <c r="X821" s="13"/>
      <c r="Y821" s="13"/>
      <c r="Z821" s="13"/>
      <c r="AA821" s="13"/>
      <c r="AB821" s="13"/>
      <c r="AC821" s="13"/>
      <c r="AD821" s="13"/>
      <c r="AE821" s="13"/>
      <c r="AF821" s="13"/>
      <c r="AG821" s="13"/>
      <c r="AH821" s="13"/>
      <c r="AI821" s="13"/>
      <c r="AJ821" s="13"/>
      <c r="AK821" s="13"/>
    </row>
    <row r="822" spans="1:37" ht="13.5" customHeight="1" x14ac:dyDescent="0.2">
      <c r="A822" s="13"/>
      <c r="B822" s="13"/>
      <c r="C822" s="13"/>
      <c r="D822" s="13"/>
      <c r="E822" s="13"/>
      <c r="F822" s="13"/>
      <c r="G822" s="13"/>
      <c r="H822" s="13"/>
      <c r="I822" s="13"/>
      <c r="J822" s="13"/>
      <c r="K822" s="13"/>
      <c r="L822" s="13"/>
      <c r="M822" s="13"/>
      <c r="N822" s="13"/>
      <c r="O822" s="13"/>
      <c r="P822" s="13"/>
      <c r="Q822" s="13"/>
      <c r="R822" s="13"/>
      <c r="S822" s="13"/>
      <c r="T822" s="13"/>
      <c r="U822" s="13"/>
      <c r="V822" s="13"/>
      <c r="W822" s="13"/>
      <c r="X822" s="13"/>
      <c r="Y822" s="13"/>
      <c r="Z822" s="13"/>
      <c r="AA822" s="13"/>
      <c r="AB822" s="13"/>
      <c r="AC822" s="13"/>
      <c r="AD822" s="13"/>
      <c r="AE822" s="13"/>
      <c r="AF822" s="13"/>
      <c r="AG822" s="13"/>
      <c r="AH822" s="13"/>
      <c r="AI822" s="13"/>
      <c r="AJ822" s="13"/>
      <c r="AK822" s="13"/>
    </row>
    <row r="823" spans="1:37" ht="13.5" customHeight="1" x14ac:dyDescent="0.2">
      <c r="A823" s="13"/>
      <c r="B823" s="13"/>
      <c r="C823" s="13"/>
      <c r="D823" s="13"/>
      <c r="E823" s="13"/>
      <c r="F823" s="13"/>
      <c r="G823" s="13"/>
      <c r="H823" s="13"/>
      <c r="I823" s="13"/>
      <c r="J823" s="13"/>
      <c r="K823" s="13"/>
      <c r="L823" s="13"/>
      <c r="M823" s="13"/>
      <c r="N823" s="13"/>
      <c r="O823" s="13"/>
      <c r="P823" s="13"/>
      <c r="Q823" s="13"/>
      <c r="R823" s="13"/>
      <c r="S823" s="13"/>
      <c r="T823" s="13"/>
      <c r="U823" s="13"/>
      <c r="V823" s="13"/>
      <c r="W823" s="13"/>
      <c r="X823" s="13"/>
      <c r="Y823" s="13"/>
      <c r="Z823" s="13"/>
      <c r="AA823" s="13"/>
      <c r="AB823" s="13"/>
      <c r="AC823" s="13"/>
      <c r="AD823" s="13"/>
      <c r="AE823" s="13"/>
      <c r="AF823" s="13"/>
      <c r="AG823" s="13"/>
      <c r="AH823" s="13"/>
      <c r="AI823" s="13"/>
      <c r="AJ823" s="13"/>
      <c r="AK823" s="13"/>
    </row>
    <row r="824" spans="1:37" ht="13.5" customHeight="1" x14ac:dyDescent="0.2">
      <c r="A824" s="13"/>
      <c r="B824" s="13"/>
      <c r="C824" s="13"/>
      <c r="D824" s="13"/>
      <c r="E824" s="13"/>
      <c r="F824" s="13"/>
      <c r="G824" s="13"/>
      <c r="H824" s="13"/>
      <c r="I824" s="13"/>
      <c r="J824" s="13"/>
      <c r="K824" s="13"/>
      <c r="L824" s="13"/>
      <c r="M824" s="13"/>
      <c r="N824" s="13"/>
      <c r="O824" s="13"/>
      <c r="P824" s="13"/>
      <c r="Q824" s="13"/>
      <c r="R824" s="13"/>
      <c r="S824" s="13"/>
      <c r="T824" s="13"/>
      <c r="U824" s="13"/>
      <c r="V824" s="13"/>
      <c r="W824" s="13"/>
      <c r="X824" s="13"/>
      <c r="Y824" s="13"/>
      <c r="Z824" s="13"/>
      <c r="AA824" s="13"/>
      <c r="AB824" s="13"/>
      <c r="AC824" s="13"/>
      <c r="AD824" s="13"/>
      <c r="AE824" s="13"/>
      <c r="AF824" s="13"/>
      <c r="AG824" s="13"/>
      <c r="AH824" s="13"/>
      <c r="AI824" s="13"/>
      <c r="AJ824" s="13"/>
      <c r="AK824" s="13"/>
    </row>
    <row r="825" spans="1:37" ht="13.5" customHeight="1" x14ac:dyDescent="0.2">
      <c r="A825" s="13"/>
      <c r="B825" s="13"/>
      <c r="C825" s="13"/>
      <c r="D825" s="13"/>
      <c r="E825" s="13"/>
      <c r="F825" s="13"/>
      <c r="G825" s="13"/>
      <c r="H825" s="13"/>
      <c r="I825" s="13"/>
      <c r="J825" s="13"/>
      <c r="K825" s="13"/>
      <c r="L825" s="13"/>
      <c r="M825" s="13"/>
      <c r="N825" s="13"/>
      <c r="O825" s="13"/>
      <c r="P825" s="13"/>
      <c r="Q825" s="13"/>
      <c r="R825" s="13"/>
      <c r="S825" s="13"/>
      <c r="T825" s="13"/>
      <c r="U825" s="13"/>
      <c r="V825" s="13"/>
      <c r="W825" s="13"/>
      <c r="X825" s="13"/>
      <c r="Y825" s="13"/>
      <c r="Z825" s="13"/>
      <c r="AA825" s="13"/>
      <c r="AB825" s="13"/>
      <c r="AC825" s="13"/>
      <c r="AD825" s="13"/>
      <c r="AE825" s="13"/>
      <c r="AF825" s="13"/>
      <c r="AG825" s="13"/>
      <c r="AH825" s="13"/>
      <c r="AI825" s="13"/>
      <c r="AJ825" s="13"/>
      <c r="AK825" s="13"/>
    </row>
    <row r="826" spans="1:37" ht="13.5" customHeight="1" x14ac:dyDescent="0.2">
      <c r="A826" s="13"/>
      <c r="B826" s="13"/>
      <c r="C826" s="13"/>
      <c r="D826" s="13"/>
      <c r="E826" s="13"/>
      <c r="F826" s="13"/>
      <c r="G826" s="13"/>
      <c r="H826" s="13"/>
      <c r="I826" s="13"/>
      <c r="J826" s="13"/>
      <c r="K826" s="13"/>
      <c r="L826" s="13"/>
      <c r="M826" s="13"/>
      <c r="N826" s="13"/>
      <c r="O826" s="13"/>
      <c r="P826" s="13"/>
      <c r="Q826" s="13"/>
      <c r="R826" s="13"/>
      <c r="S826" s="13"/>
      <c r="T826" s="13"/>
      <c r="U826" s="13"/>
      <c r="V826" s="13"/>
      <c r="W826" s="13"/>
      <c r="X826" s="13"/>
      <c r="Y826" s="13"/>
      <c r="Z826" s="13"/>
      <c r="AA826" s="13"/>
      <c r="AB826" s="13"/>
      <c r="AC826" s="13"/>
      <c r="AD826" s="13"/>
      <c r="AE826" s="13"/>
      <c r="AF826" s="13"/>
      <c r="AG826" s="13"/>
      <c r="AH826" s="13"/>
      <c r="AI826" s="13"/>
      <c r="AJ826" s="13"/>
      <c r="AK826" s="13"/>
    </row>
    <row r="827" spans="1:37" ht="13.5" customHeight="1" x14ac:dyDescent="0.2">
      <c r="A827" s="13"/>
      <c r="B827" s="13"/>
      <c r="C827" s="13"/>
      <c r="D827" s="13"/>
      <c r="E827" s="13"/>
      <c r="F827" s="13"/>
      <c r="G827" s="13"/>
      <c r="H827" s="13"/>
      <c r="I827" s="13"/>
      <c r="J827" s="13"/>
      <c r="K827" s="13"/>
      <c r="L827" s="13"/>
      <c r="M827" s="13"/>
      <c r="N827" s="13"/>
      <c r="O827" s="13"/>
      <c r="P827" s="13"/>
      <c r="Q827" s="13"/>
      <c r="R827" s="13"/>
      <c r="S827" s="13"/>
      <c r="T827" s="13"/>
      <c r="U827" s="13"/>
      <c r="V827" s="13"/>
      <c r="W827" s="13"/>
      <c r="X827" s="13"/>
      <c r="Y827" s="13"/>
      <c r="Z827" s="13"/>
      <c r="AA827" s="13"/>
      <c r="AB827" s="13"/>
      <c r="AC827" s="13"/>
      <c r="AD827" s="13"/>
      <c r="AE827" s="13"/>
      <c r="AF827" s="13"/>
      <c r="AG827" s="13"/>
      <c r="AH827" s="13"/>
      <c r="AI827" s="13"/>
      <c r="AJ827" s="13"/>
      <c r="AK827" s="13"/>
    </row>
    <row r="828" spans="1:37" ht="13.5" customHeight="1" x14ac:dyDescent="0.2">
      <c r="A828" s="13"/>
      <c r="B828" s="13"/>
      <c r="C828" s="13"/>
      <c r="D828" s="13"/>
      <c r="E828" s="13"/>
      <c r="F828" s="13"/>
      <c r="G828" s="13"/>
      <c r="H828" s="13"/>
      <c r="I828" s="13"/>
      <c r="J828" s="13"/>
      <c r="K828" s="13"/>
      <c r="L828" s="13"/>
      <c r="M828" s="13"/>
      <c r="N828" s="13"/>
      <c r="O828" s="13"/>
      <c r="P828" s="13"/>
      <c r="Q828" s="13"/>
      <c r="R828" s="13"/>
      <c r="S828" s="13"/>
      <c r="T828" s="13"/>
      <c r="U828" s="13"/>
      <c r="V828" s="13"/>
      <c r="W828" s="13"/>
      <c r="X828" s="13"/>
      <c r="Y828" s="13"/>
      <c r="Z828" s="13"/>
      <c r="AA828" s="13"/>
      <c r="AB828" s="13"/>
      <c r="AC828" s="13"/>
      <c r="AD828" s="13"/>
      <c r="AE828" s="13"/>
      <c r="AF828" s="13"/>
      <c r="AG828" s="13"/>
      <c r="AH828" s="13"/>
      <c r="AI828" s="13"/>
      <c r="AJ828" s="13"/>
      <c r="AK828" s="13"/>
    </row>
    <row r="829" spans="1:37" ht="13.5" customHeight="1" x14ac:dyDescent="0.2">
      <c r="A829" s="13"/>
      <c r="B829" s="13"/>
      <c r="C829" s="13"/>
      <c r="D829" s="13"/>
      <c r="E829" s="13"/>
      <c r="F829" s="13"/>
      <c r="G829" s="13"/>
      <c r="H829" s="13"/>
      <c r="I829" s="13"/>
      <c r="J829" s="13"/>
      <c r="K829" s="13"/>
      <c r="L829" s="13"/>
      <c r="M829" s="13"/>
      <c r="N829" s="13"/>
      <c r="O829" s="13"/>
      <c r="P829" s="13"/>
      <c r="Q829" s="13"/>
      <c r="R829" s="13"/>
      <c r="S829" s="13"/>
      <c r="T829" s="13"/>
      <c r="U829" s="13"/>
      <c r="V829" s="13"/>
      <c r="W829" s="13"/>
      <c r="X829" s="13"/>
      <c r="Y829" s="13"/>
      <c r="Z829" s="13"/>
      <c r="AA829" s="13"/>
      <c r="AB829" s="13"/>
      <c r="AC829" s="13"/>
      <c r="AD829" s="13"/>
      <c r="AE829" s="13"/>
      <c r="AF829" s="13"/>
      <c r="AG829" s="13"/>
      <c r="AH829" s="13"/>
      <c r="AI829" s="13"/>
      <c r="AJ829" s="13"/>
      <c r="AK829" s="13"/>
    </row>
    <row r="830" spans="1:37" ht="13.5" customHeight="1" x14ac:dyDescent="0.2">
      <c r="A830" s="13"/>
      <c r="B830" s="13"/>
      <c r="C830" s="13"/>
      <c r="D830" s="13"/>
      <c r="E830" s="13"/>
      <c r="F830" s="13"/>
      <c r="G830" s="13"/>
      <c r="H830" s="13"/>
      <c r="I830" s="13"/>
      <c r="J830" s="13"/>
      <c r="K830" s="13"/>
      <c r="L830" s="13"/>
      <c r="M830" s="13"/>
      <c r="N830" s="13"/>
      <c r="O830" s="13"/>
      <c r="P830" s="13"/>
      <c r="Q830" s="13"/>
      <c r="R830" s="13"/>
      <c r="S830" s="13"/>
      <c r="T830" s="13"/>
      <c r="U830" s="13"/>
      <c r="V830" s="13"/>
      <c r="W830" s="13"/>
      <c r="X830" s="13"/>
      <c r="Y830" s="13"/>
      <c r="Z830" s="13"/>
      <c r="AA830" s="13"/>
      <c r="AB830" s="13"/>
      <c r="AC830" s="13"/>
      <c r="AD830" s="13"/>
      <c r="AE830" s="13"/>
      <c r="AF830" s="13"/>
      <c r="AG830" s="13"/>
      <c r="AH830" s="13"/>
      <c r="AI830" s="13"/>
      <c r="AJ830" s="13"/>
      <c r="AK830" s="13"/>
    </row>
    <row r="831" spans="1:37" ht="13.5" customHeight="1" x14ac:dyDescent="0.2">
      <c r="A831" s="13"/>
      <c r="B831" s="13"/>
      <c r="C831" s="13"/>
      <c r="D831" s="13"/>
      <c r="E831" s="13"/>
      <c r="F831" s="13"/>
      <c r="G831" s="13"/>
      <c r="H831" s="13"/>
      <c r="I831" s="13"/>
      <c r="J831" s="13"/>
      <c r="K831" s="13"/>
      <c r="L831" s="13"/>
      <c r="M831" s="13"/>
      <c r="N831" s="13"/>
      <c r="O831" s="13"/>
      <c r="P831" s="13"/>
      <c r="Q831" s="13"/>
      <c r="R831" s="13"/>
      <c r="S831" s="13"/>
      <c r="T831" s="13"/>
      <c r="U831" s="13"/>
      <c r="V831" s="13"/>
      <c r="W831" s="13"/>
      <c r="X831" s="13"/>
      <c r="Y831" s="13"/>
      <c r="Z831" s="13"/>
      <c r="AA831" s="13"/>
      <c r="AB831" s="13"/>
      <c r="AC831" s="13"/>
      <c r="AD831" s="13"/>
      <c r="AE831" s="13"/>
      <c r="AF831" s="13"/>
      <c r="AG831" s="13"/>
      <c r="AH831" s="13"/>
      <c r="AI831" s="13"/>
      <c r="AJ831" s="13"/>
      <c r="AK831" s="13"/>
    </row>
    <row r="832" spans="1:37" ht="13.5" customHeight="1" x14ac:dyDescent="0.2">
      <c r="A832" s="13"/>
      <c r="B832" s="13"/>
      <c r="C832" s="13"/>
      <c r="D832" s="13"/>
      <c r="E832" s="13"/>
      <c r="F832" s="13"/>
      <c r="G832" s="13"/>
      <c r="H832" s="13"/>
      <c r="I832" s="13"/>
      <c r="J832" s="13"/>
      <c r="K832" s="13"/>
      <c r="L832" s="13"/>
      <c r="M832" s="13"/>
      <c r="N832" s="13"/>
      <c r="O832" s="13"/>
      <c r="P832" s="13"/>
      <c r="Q832" s="13"/>
      <c r="R832" s="13"/>
      <c r="S832" s="13"/>
      <c r="T832" s="13"/>
      <c r="U832" s="13"/>
      <c r="V832" s="13"/>
      <c r="W832" s="13"/>
      <c r="X832" s="13"/>
      <c r="Y832" s="13"/>
      <c r="Z832" s="13"/>
      <c r="AA832" s="13"/>
      <c r="AB832" s="13"/>
      <c r="AC832" s="13"/>
      <c r="AD832" s="13"/>
      <c r="AE832" s="13"/>
      <c r="AF832" s="13"/>
      <c r="AG832" s="13"/>
      <c r="AH832" s="13"/>
      <c r="AI832" s="13"/>
      <c r="AJ832" s="13"/>
      <c r="AK832" s="13"/>
    </row>
    <row r="833" spans="1:37" ht="13.5" customHeight="1" x14ac:dyDescent="0.2">
      <c r="A833" s="13"/>
      <c r="B833" s="13"/>
      <c r="C833" s="13"/>
      <c r="D833" s="13"/>
      <c r="E833" s="13"/>
      <c r="F833" s="13"/>
      <c r="G833" s="13"/>
      <c r="H833" s="13"/>
      <c r="I833" s="13"/>
      <c r="J833" s="13"/>
      <c r="K833" s="13"/>
      <c r="L833" s="13"/>
      <c r="M833" s="13"/>
      <c r="N833" s="13"/>
      <c r="O833" s="13"/>
      <c r="P833" s="13"/>
      <c r="Q833" s="13"/>
      <c r="R833" s="13"/>
      <c r="S833" s="13"/>
      <c r="T833" s="13"/>
      <c r="U833" s="13"/>
      <c r="V833" s="13"/>
      <c r="W833" s="13"/>
      <c r="X833" s="13"/>
      <c r="Y833" s="13"/>
      <c r="Z833" s="13"/>
      <c r="AA833" s="13"/>
      <c r="AB833" s="13"/>
      <c r="AC833" s="13"/>
      <c r="AD833" s="13"/>
      <c r="AE833" s="13"/>
      <c r="AF833" s="13"/>
      <c r="AG833" s="13"/>
      <c r="AH833" s="13"/>
      <c r="AI833" s="13"/>
      <c r="AJ833" s="13"/>
      <c r="AK833" s="13"/>
    </row>
    <row r="834" spans="1:37" ht="13.5" customHeight="1" x14ac:dyDescent="0.2">
      <c r="A834" s="13"/>
      <c r="B834" s="13"/>
      <c r="C834" s="13"/>
      <c r="D834" s="13"/>
      <c r="E834" s="13"/>
      <c r="F834" s="13"/>
      <c r="G834" s="13"/>
      <c r="H834" s="13"/>
      <c r="I834" s="13"/>
      <c r="J834" s="13"/>
      <c r="K834" s="13"/>
      <c r="L834" s="13"/>
      <c r="M834" s="13"/>
      <c r="N834" s="13"/>
      <c r="O834" s="13"/>
      <c r="P834" s="13"/>
      <c r="Q834" s="13"/>
      <c r="R834" s="13"/>
      <c r="S834" s="13"/>
      <c r="T834" s="13"/>
      <c r="U834" s="13"/>
      <c r="V834" s="13"/>
      <c r="W834" s="13"/>
      <c r="X834" s="13"/>
      <c r="Y834" s="13"/>
      <c r="Z834" s="13"/>
      <c r="AA834" s="13"/>
      <c r="AB834" s="13"/>
      <c r="AC834" s="13"/>
      <c r="AD834" s="13"/>
      <c r="AE834" s="13"/>
      <c r="AF834" s="13"/>
      <c r="AG834" s="13"/>
      <c r="AH834" s="13"/>
      <c r="AI834" s="13"/>
      <c r="AJ834" s="13"/>
      <c r="AK834" s="13"/>
    </row>
    <row r="835" spans="1:37" ht="13.5" customHeight="1" x14ac:dyDescent="0.2">
      <c r="A835" s="13"/>
      <c r="B835" s="13"/>
      <c r="C835" s="13"/>
      <c r="D835" s="13"/>
      <c r="E835" s="13"/>
      <c r="F835" s="13"/>
      <c r="G835" s="13"/>
      <c r="H835" s="13"/>
      <c r="I835" s="13"/>
      <c r="J835" s="13"/>
      <c r="K835" s="13"/>
      <c r="L835" s="13"/>
      <c r="M835" s="13"/>
      <c r="N835" s="13"/>
      <c r="O835" s="13"/>
      <c r="P835" s="13"/>
      <c r="Q835" s="13"/>
      <c r="R835" s="13"/>
      <c r="S835" s="13"/>
      <c r="T835" s="13"/>
      <c r="U835" s="13"/>
      <c r="V835" s="13"/>
      <c r="W835" s="13"/>
      <c r="X835" s="13"/>
      <c r="Y835" s="13"/>
      <c r="Z835" s="13"/>
      <c r="AA835" s="13"/>
      <c r="AB835" s="13"/>
      <c r="AC835" s="13"/>
      <c r="AD835" s="13"/>
      <c r="AE835" s="13"/>
      <c r="AF835" s="13"/>
      <c r="AG835" s="13"/>
      <c r="AH835" s="13"/>
      <c r="AI835" s="13"/>
      <c r="AJ835" s="13"/>
      <c r="AK835" s="13"/>
    </row>
    <row r="836" spans="1:37" ht="13.5" customHeight="1" x14ac:dyDescent="0.2">
      <c r="A836" s="13"/>
      <c r="B836" s="13"/>
      <c r="C836" s="13"/>
      <c r="D836" s="13"/>
      <c r="E836" s="13"/>
      <c r="F836" s="13"/>
      <c r="G836" s="13"/>
      <c r="H836" s="13"/>
      <c r="I836" s="13"/>
      <c r="J836" s="13"/>
      <c r="K836" s="13"/>
      <c r="L836" s="13"/>
      <c r="M836" s="13"/>
      <c r="N836" s="13"/>
      <c r="O836" s="13"/>
      <c r="P836" s="13"/>
      <c r="Q836" s="13"/>
      <c r="R836" s="13"/>
      <c r="S836" s="13"/>
      <c r="T836" s="13"/>
      <c r="U836" s="13"/>
      <c r="V836" s="13"/>
      <c r="W836" s="13"/>
      <c r="X836" s="13"/>
      <c r="Y836" s="13"/>
      <c r="Z836" s="13"/>
      <c r="AA836" s="13"/>
      <c r="AB836" s="13"/>
      <c r="AC836" s="13"/>
      <c r="AD836" s="13"/>
      <c r="AE836" s="13"/>
      <c r="AF836" s="13"/>
      <c r="AG836" s="13"/>
      <c r="AH836" s="13"/>
      <c r="AI836" s="13"/>
      <c r="AJ836" s="13"/>
      <c r="AK836" s="13"/>
    </row>
    <row r="837" spans="1:37" ht="13.5" customHeight="1" x14ac:dyDescent="0.2">
      <c r="A837" s="13"/>
      <c r="B837" s="13"/>
      <c r="C837" s="13"/>
      <c r="D837" s="13"/>
      <c r="E837" s="13"/>
      <c r="F837" s="13"/>
      <c r="G837" s="13"/>
      <c r="H837" s="13"/>
      <c r="I837" s="13"/>
      <c r="J837" s="13"/>
      <c r="K837" s="13"/>
      <c r="L837" s="13"/>
      <c r="M837" s="13"/>
      <c r="N837" s="13"/>
      <c r="O837" s="13"/>
      <c r="P837" s="13"/>
      <c r="Q837" s="13"/>
      <c r="R837" s="13"/>
      <c r="S837" s="13"/>
      <c r="T837" s="13"/>
      <c r="U837" s="13"/>
      <c r="V837" s="13"/>
      <c r="W837" s="13"/>
      <c r="X837" s="13"/>
      <c r="Y837" s="13"/>
      <c r="Z837" s="13"/>
      <c r="AA837" s="13"/>
      <c r="AB837" s="13"/>
      <c r="AC837" s="13"/>
      <c r="AD837" s="13"/>
      <c r="AE837" s="13"/>
      <c r="AF837" s="13"/>
      <c r="AG837" s="13"/>
      <c r="AH837" s="13"/>
      <c r="AI837" s="13"/>
      <c r="AJ837" s="13"/>
      <c r="AK837" s="13"/>
    </row>
    <row r="838" spans="1:37" ht="13.5" customHeight="1" x14ac:dyDescent="0.2">
      <c r="A838" s="13"/>
      <c r="B838" s="13"/>
      <c r="C838" s="13"/>
      <c r="D838" s="13"/>
      <c r="E838" s="13"/>
      <c r="F838" s="13"/>
      <c r="G838" s="13"/>
      <c r="H838" s="13"/>
      <c r="I838" s="13"/>
      <c r="J838" s="13"/>
      <c r="K838" s="13"/>
      <c r="L838" s="13"/>
      <c r="M838" s="13"/>
      <c r="N838" s="13"/>
      <c r="O838" s="13"/>
      <c r="P838" s="13"/>
      <c r="Q838" s="13"/>
      <c r="R838" s="13"/>
      <c r="S838" s="13"/>
      <c r="T838" s="13"/>
      <c r="U838" s="13"/>
      <c r="V838" s="13"/>
      <c r="W838" s="13"/>
      <c r="X838" s="13"/>
      <c r="Y838" s="13"/>
      <c r="Z838" s="13"/>
      <c r="AA838" s="13"/>
      <c r="AB838" s="13"/>
      <c r="AC838" s="13"/>
      <c r="AD838" s="13"/>
      <c r="AE838" s="13"/>
      <c r="AF838" s="13"/>
      <c r="AG838" s="13"/>
      <c r="AH838" s="13"/>
      <c r="AI838" s="13"/>
      <c r="AJ838" s="13"/>
      <c r="AK838" s="13"/>
    </row>
    <row r="839" spans="1:37" ht="13.5" customHeight="1" x14ac:dyDescent="0.2">
      <c r="A839" s="13"/>
      <c r="B839" s="13"/>
      <c r="C839" s="13"/>
      <c r="D839" s="13"/>
      <c r="E839" s="13"/>
      <c r="F839" s="13"/>
      <c r="G839" s="13"/>
      <c r="H839" s="13"/>
      <c r="I839" s="13"/>
      <c r="J839" s="13"/>
      <c r="K839" s="13"/>
      <c r="L839" s="13"/>
      <c r="M839" s="13"/>
      <c r="N839" s="13"/>
      <c r="O839" s="13"/>
      <c r="P839" s="13"/>
      <c r="Q839" s="13"/>
      <c r="R839" s="13"/>
      <c r="S839" s="13"/>
      <c r="T839" s="13"/>
      <c r="U839" s="13"/>
      <c r="V839" s="13"/>
      <c r="W839" s="13"/>
      <c r="X839" s="13"/>
      <c r="Y839" s="13"/>
      <c r="Z839" s="13"/>
      <c r="AA839" s="13"/>
      <c r="AB839" s="13"/>
      <c r="AC839" s="13"/>
      <c r="AD839" s="13"/>
      <c r="AE839" s="13"/>
      <c r="AF839" s="13"/>
      <c r="AG839" s="13"/>
      <c r="AH839" s="13"/>
      <c r="AI839" s="13"/>
      <c r="AJ839" s="13"/>
      <c r="AK839" s="13"/>
    </row>
    <row r="840" spans="1:37" ht="13.5" customHeight="1" x14ac:dyDescent="0.2">
      <c r="A840" s="13"/>
      <c r="B840" s="13"/>
      <c r="C840" s="13"/>
      <c r="D840" s="13"/>
      <c r="E840" s="13"/>
      <c r="F840" s="13"/>
      <c r="G840" s="13"/>
      <c r="H840" s="13"/>
      <c r="I840" s="13"/>
      <c r="J840" s="13"/>
      <c r="K840" s="13"/>
      <c r="L840" s="13"/>
      <c r="M840" s="13"/>
      <c r="N840" s="13"/>
      <c r="O840" s="13"/>
      <c r="P840" s="13"/>
      <c r="Q840" s="13"/>
      <c r="R840" s="13"/>
      <c r="S840" s="13"/>
      <c r="T840" s="13"/>
      <c r="U840" s="13"/>
      <c r="V840" s="13"/>
      <c r="W840" s="13"/>
      <c r="X840" s="13"/>
      <c r="Y840" s="13"/>
      <c r="Z840" s="13"/>
      <c r="AA840" s="13"/>
      <c r="AB840" s="13"/>
      <c r="AC840" s="13"/>
      <c r="AD840" s="13"/>
      <c r="AE840" s="13"/>
      <c r="AF840" s="13"/>
      <c r="AG840" s="13"/>
      <c r="AH840" s="13"/>
      <c r="AI840" s="13"/>
      <c r="AJ840" s="13"/>
      <c r="AK840" s="13"/>
    </row>
    <row r="841" spans="1:37" ht="13.5" customHeight="1" x14ac:dyDescent="0.2">
      <c r="A841" s="13"/>
      <c r="B841" s="13"/>
      <c r="C841" s="13"/>
      <c r="D841" s="13"/>
      <c r="E841" s="13"/>
      <c r="F841" s="13"/>
      <c r="G841" s="13"/>
      <c r="H841" s="13"/>
      <c r="I841" s="13"/>
      <c r="J841" s="13"/>
      <c r="K841" s="13"/>
      <c r="L841" s="13"/>
      <c r="M841" s="13"/>
      <c r="N841" s="13"/>
      <c r="O841" s="13"/>
      <c r="P841" s="13"/>
      <c r="Q841" s="13"/>
      <c r="R841" s="13"/>
      <c r="S841" s="13"/>
      <c r="T841" s="13"/>
      <c r="U841" s="13"/>
      <c r="V841" s="13"/>
      <c r="W841" s="13"/>
      <c r="X841" s="13"/>
      <c r="Y841" s="13"/>
      <c r="Z841" s="13"/>
      <c r="AA841" s="13"/>
      <c r="AB841" s="13"/>
      <c r="AC841" s="13"/>
      <c r="AD841" s="13"/>
      <c r="AE841" s="13"/>
      <c r="AF841" s="13"/>
      <c r="AG841" s="13"/>
      <c r="AH841" s="13"/>
      <c r="AI841" s="13"/>
      <c r="AJ841" s="13"/>
      <c r="AK841" s="13"/>
    </row>
    <row r="842" spans="1:37" ht="13.5" customHeight="1" x14ac:dyDescent="0.2">
      <c r="A842" s="13"/>
      <c r="B842" s="13"/>
      <c r="C842" s="13"/>
      <c r="D842" s="13"/>
      <c r="E842" s="13"/>
      <c r="F842" s="13"/>
      <c r="G842" s="13"/>
      <c r="H842" s="13"/>
      <c r="I842" s="13"/>
      <c r="J842" s="13"/>
      <c r="K842" s="13"/>
      <c r="L842" s="13"/>
      <c r="M842" s="13"/>
      <c r="N842" s="13"/>
      <c r="O842" s="13"/>
      <c r="P842" s="13"/>
      <c r="Q842" s="13"/>
      <c r="R842" s="13"/>
      <c r="S842" s="13"/>
      <c r="T842" s="13"/>
      <c r="U842" s="13"/>
      <c r="V842" s="13"/>
      <c r="W842" s="13"/>
      <c r="X842" s="13"/>
      <c r="Y842" s="13"/>
      <c r="Z842" s="13"/>
      <c r="AA842" s="13"/>
      <c r="AB842" s="13"/>
      <c r="AC842" s="13"/>
      <c r="AD842" s="13"/>
      <c r="AE842" s="13"/>
      <c r="AF842" s="13"/>
      <c r="AG842" s="13"/>
      <c r="AH842" s="13"/>
      <c r="AI842" s="13"/>
      <c r="AJ842" s="13"/>
      <c r="AK842" s="13"/>
    </row>
    <row r="843" spans="1:37" ht="13.5" customHeight="1" x14ac:dyDescent="0.2">
      <c r="A843" s="13"/>
      <c r="B843" s="13"/>
      <c r="C843" s="13"/>
      <c r="D843" s="13"/>
      <c r="E843" s="13"/>
      <c r="F843" s="13"/>
      <c r="G843" s="13"/>
      <c r="H843" s="13"/>
      <c r="I843" s="13"/>
      <c r="J843" s="13"/>
      <c r="K843" s="13"/>
      <c r="L843" s="13"/>
      <c r="M843" s="13"/>
      <c r="N843" s="13"/>
      <c r="O843" s="13"/>
      <c r="P843" s="13"/>
      <c r="Q843" s="13"/>
      <c r="R843" s="13"/>
      <c r="S843" s="13"/>
      <c r="T843" s="13"/>
      <c r="U843" s="13"/>
      <c r="V843" s="13"/>
      <c r="W843" s="13"/>
      <c r="X843" s="13"/>
      <c r="Y843" s="13"/>
      <c r="Z843" s="13"/>
      <c r="AA843" s="13"/>
      <c r="AB843" s="13"/>
      <c r="AC843" s="13"/>
      <c r="AD843" s="13"/>
      <c r="AE843" s="13"/>
      <c r="AF843" s="13"/>
      <c r="AG843" s="13"/>
      <c r="AH843" s="13"/>
      <c r="AI843" s="13"/>
      <c r="AJ843" s="13"/>
      <c r="AK843" s="13"/>
    </row>
    <row r="844" spans="1:37" ht="13.5" customHeight="1" x14ac:dyDescent="0.2">
      <c r="A844" s="13"/>
      <c r="B844" s="13"/>
      <c r="C844" s="13"/>
      <c r="D844" s="13"/>
      <c r="E844" s="13"/>
      <c r="F844" s="13"/>
      <c r="G844" s="13"/>
      <c r="H844" s="13"/>
      <c r="I844" s="13"/>
      <c r="J844" s="13"/>
      <c r="K844" s="13"/>
      <c r="L844" s="13"/>
      <c r="M844" s="13"/>
      <c r="N844" s="13"/>
      <c r="O844" s="13"/>
      <c r="P844" s="13"/>
      <c r="Q844" s="13"/>
      <c r="R844" s="13"/>
      <c r="S844" s="13"/>
      <c r="T844" s="13"/>
      <c r="U844" s="13"/>
      <c r="V844" s="13"/>
      <c r="W844" s="13"/>
      <c r="X844" s="13"/>
      <c r="Y844" s="13"/>
      <c r="Z844" s="13"/>
      <c r="AA844" s="13"/>
      <c r="AB844" s="13"/>
      <c r="AC844" s="13"/>
      <c r="AD844" s="13"/>
      <c r="AE844" s="13"/>
      <c r="AF844" s="13"/>
      <c r="AG844" s="13"/>
      <c r="AH844" s="13"/>
      <c r="AI844" s="13"/>
      <c r="AJ844" s="13"/>
      <c r="AK844" s="13"/>
    </row>
    <row r="845" spans="1:37" ht="13.5" customHeight="1" x14ac:dyDescent="0.2">
      <c r="A845" s="13"/>
      <c r="B845" s="13"/>
      <c r="C845" s="13"/>
      <c r="D845" s="13"/>
      <c r="E845" s="13"/>
      <c r="F845" s="13"/>
      <c r="G845" s="13"/>
      <c r="H845" s="13"/>
      <c r="I845" s="13"/>
      <c r="J845" s="13"/>
      <c r="K845" s="13"/>
      <c r="L845" s="13"/>
      <c r="M845" s="13"/>
      <c r="N845" s="13"/>
      <c r="O845" s="13"/>
      <c r="P845" s="13"/>
      <c r="Q845" s="13"/>
      <c r="R845" s="13"/>
      <c r="S845" s="13"/>
      <c r="T845" s="13"/>
      <c r="U845" s="13"/>
      <c r="V845" s="13"/>
      <c r="W845" s="13"/>
      <c r="X845" s="13"/>
      <c r="Y845" s="13"/>
      <c r="Z845" s="13"/>
      <c r="AA845" s="13"/>
      <c r="AB845" s="13"/>
      <c r="AC845" s="13"/>
      <c r="AD845" s="13"/>
      <c r="AE845" s="13"/>
      <c r="AF845" s="13"/>
      <c r="AG845" s="13"/>
      <c r="AH845" s="13"/>
      <c r="AI845" s="13"/>
      <c r="AJ845" s="13"/>
      <c r="AK845" s="13"/>
    </row>
    <row r="846" spans="1:37" ht="13.5" customHeight="1" x14ac:dyDescent="0.2">
      <c r="A846" s="13"/>
      <c r="B846" s="13"/>
      <c r="C846" s="13"/>
      <c r="D846" s="13"/>
      <c r="E846" s="13"/>
      <c r="F846" s="13"/>
      <c r="G846" s="13"/>
      <c r="H846" s="13"/>
      <c r="I846" s="13"/>
      <c r="J846" s="13"/>
      <c r="K846" s="13"/>
      <c r="L846" s="13"/>
      <c r="M846" s="13"/>
      <c r="N846" s="13"/>
      <c r="O846" s="13"/>
      <c r="P846" s="13"/>
      <c r="Q846" s="13"/>
      <c r="R846" s="13"/>
      <c r="S846" s="13"/>
      <c r="T846" s="13"/>
      <c r="U846" s="13"/>
      <c r="V846" s="13"/>
      <c r="W846" s="13"/>
      <c r="X846" s="13"/>
      <c r="Y846" s="13"/>
      <c r="Z846" s="13"/>
      <c r="AA846" s="13"/>
      <c r="AB846" s="13"/>
      <c r="AC846" s="13"/>
      <c r="AD846" s="13"/>
      <c r="AE846" s="13"/>
      <c r="AF846" s="13"/>
      <c r="AG846" s="13"/>
      <c r="AH846" s="13"/>
      <c r="AI846" s="13"/>
      <c r="AJ846" s="13"/>
      <c r="AK846" s="13"/>
    </row>
    <row r="847" spans="1:37" ht="13.5" customHeight="1" x14ac:dyDescent="0.2">
      <c r="A847" s="13"/>
      <c r="B847" s="13"/>
      <c r="C847" s="13"/>
      <c r="D847" s="13"/>
      <c r="E847" s="13"/>
      <c r="F847" s="13"/>
      <c r="G847" s="13"/>
      <c r="H847" s="13"/>
      <c r="I847" s="13"/>
      <c r="J847" s="13"/>
      <c r="K847" s="13"/>
      <c r="L847" s="13"/>
      <c r="M847" s="13"/>
      <c r="N847" s="13"/>
      <c r="O847" s="13"/>
      <c r="P847" s="13"/>
      <c r="Q847" s="13"/>
      <c r="R847" s="13"/>
      <c r="S847" s="13"/>
      <c r="T847" s="13"/>
      <c r="U847" s="13"/>
      <c r="V847" s="13"/>
      <c r="W847" s="13"/>
      <c r="X847" s="13"/>
      <c r="Y847" s="13"/>
      <c r="Z847" s="13"/>
      <c r="AA847" s="13"/>
      <c r="AB847" s="13"/>
      <c r="AC847" s="13"/>
      <c r="AD847" s="13"/>
      <c r="AE847" s="13"/>
      <c r="AF847" s="13"/>
      <c r="AG847" s="13"/>
      <c r="AH847" s="13"/>
      <c r="AI847" s="13"/>
      <c r="AJ847" s="13"/>
      <c r="AK847" s="13"/>
    </row>
    <row r="848" spans="1:37" ht="13.5" customHeight="1" x14ac:dyDescent="0.2">
      <c r="A848" s="13"/>
      <c r="B848" s="13"/>
      <c r="C848" s="13"/>
      <c r="D848" s="13"/>
      <c r="E848" s="13"/>
      <c r="F848" s="13"/>
      <c r="G848" s="13"/>
      <c r="H848" s="13"/>
      <c r="I848" s="13"/>
      <c r="J848" s="13"/>
      <c r="K848" s="13"/>
      <c r="L848" s="13"/>
      <c r="M848" s="13"/>
      <c r="N848" s="13"/>
      <c r="O848" s="13"/>
      <c r="P848" s="13"/>
      <c r="Q848" s="13"/>
      <c r="R848" s="13"/>
      <c r="S848" s="13"/>
      <c r="T848" s="13"/>
      <c r="U848" s="13"/>
      <c r="V848" s="13"/>
      <c r="W848" s="13"/>
      <c r="X848" s="13"/>
      <c r="Y848" s="13"/>
      <c r="Z848" s="13"/>
      <c r="AA848" s="13"/>
      <c r="AB848" s="13"/>
      <c r="AC848" s="13"/>
      <c r="AD848" s="13"/>
      <c r="AE848" s="13"/>
      <c r="AF848" s="13"/>
      <c r="AG848" s="13"/>
      <c r="AH848" s="13"/>
      <c r="AI848" s="13"/>
      <c r="AJ848" s="13"/>
      <c r="AK848" s="13"/>
    </row>
    <row r="849" spans="1:37" ht="13.5" customHeight="1" x14ac:dyDescent="0.2">
      <c r="A849" s="13"/>
      <c r="B849" s="13"/>
      <c r="C849" s="13"/>
      <c r="D849" s="13"/>
      <c r="E849" s="13"/>
      <c r="F849" s="13"/>
      <c r="G849" s="13"/>
      <c r="H849" s="13"/>
      <c r="I849" s="13"/>
      <c r="J849" s="13"/>
      <c r="K849" s="13"/>
      <c r="L849" s="13"/>
      <c r="M849" s="13"/>
      <c r="N849" s="13"/>
      <c r="O849" s="13"/>
      <c r="P849" s="13"/>
      <c r="Q849" s="13"/>
      <c r="R849" s="13"/>
      <c r="S849" s="13"/>
      <c r="T849" s="13"/>
      <c r="U849" s="13"/>
      <c r="V849" s="13"/>
      <c r="W849" s="13"/>
      <c r="X849" s="13"/>
      <c r="Y849" s="13"/>
      <c r="Z849" s="13"/>
      <c r="AA849" s="13"/>
      <c r="AB849" s="13"/>
      <c r="AC849" s="13"/>
      <c r="AD849" s="13"/>
      <c r="AE849" s="13"/>
      <c r="AF849" s="13"/>
      <c r="AG849" s="13"/>
      <c r="AH849" s="13"/>
      <c r="AI849" s="13"/>
      <c r="AJ849" s="13"/>
      <c r="AK849" s="13"/>
    </row>
    <row r="850" spans="1:37" ht="13.5" customHeight="1" x14ac:dyDescent="0.2">
      <c r="A850" s="13"/>
      <c r="B850" s="13"/>
      <c r="C850" s="13"/>
      <c r="D850" s="13"/>
      <c r="E850" s="13"/>
      <c r="F850" s="13"/>
      <c r="G850" s="13"/>
      <c r="H850" s="13"/>
      <c r="I850" s="13"/>
      <c r="J850" s="13"/>
      <c r="K850" s="13"/>
      <c r="L850" s="13"/>
      <c r="M850" s="13"/>
      <c r="N850" s="13"/>
      <c r="O850" s="13"/>
      <c r="P850" s="13"/>
      <c r="Q850" s="13"/>
      <c r="R850" s="13"/>
      <c r="S850" s="13"/>
      <c r="T850" s="13"/>
      <c r="U850" s="13"/>
      <c r="V850" s="13"/>
      <c r="W850" s="13"/>
      <c r="X850" s="13"/>
      <c r="Y850" s="13"/>
      <c r="Z850" s="13"/>
      <c r="AA850" s="13"/>
      <c r="AB850" s="13"/>
      <c r="AC850" s="13"/>
      <c r="AD850" s="13"/>
      <c r="AE850" s="13"/>
      <c r="AF850" s="13"/>
      <c r="AG850" s="13"/>
      <c r="AH850" s="13"/>
      <c r="AI850" s="13"/>
      <c r="AJ850" s="13"/>
      <c r="AK850" s="13"/>
    </row>
    <row r="851" spans="1:37" ht="13.5" customHeight="1" x14ac:dyDescent="0.2">
      <c r="A851" s="13"/>
      <c r="B851" s="13"/>
      <c r="C851" s="13"/>
      <c r="D851" s="13"/>
      <c r="E851" s="13"/>
      <c r="F851" s="13"/>
      <c r="G851" s="13"/>
      <c r="H851" s="13"/>
      <c r="I851" s="13"/>
      <c r="J851" s="13"/>
      <c r="K851" s="13"/>
      <c r="L851" s="13"/>
      <c r="M851" s="13"/>
      <c r="N851" s="13"/>
      <c r="O851" s="13"/>
      <c r="P851" s="13"/>
      <c r="Q851" s="13"/>
      <c r="R851" s="13"/>
      <c r="S851" s="13"/>
      <c r="T851" s="13"/>
      <c r="U851" s="13"/>
      <c r="V851" s="13"/>
      <c r="W851" s="13"/>
      <c r="X851" s="13"/>
      <c r="Y851" s="13"/>
      <c r="Z851" s="13"/>
      <c r="AA851" s="13"/>
      <c r="AB851" s="13"/>
      <c r="AC851" s="13"/>
      <c r="AD851" s="13"/>
      <c r="AE851" s="13"/>
      <c r="AF851" s="13"/>
      <c r="AG851" s="13"/>
      <c r="AH851" s="13"/>
      <c r="AI851" s="13"/>
      <c r="AJ851" s="13"/>
      <c r="AK851" s="13"/>
    </row>
    <row r="852" spans="1:37" ht="13.5" customHeight="1" x14ac:dyDescent="0.2">
      <c r="A852" s="13"/>
      <c r="B852" s="13"/>
      <c r="C852" s="13"/>
      <c r="D852" s="13"/>
      <c r="E852" s="13"/>
      <c r="F852" s="13"/>
      <c r="G852" s="13"/>
      <c r="H852" s="13"/>
      <c r="I852" s="13"/>
      <c r="J852" s="13"/>
      <c r="K852" s="13"/>
      <c r="L852" s="13"/>
      <c r="M852" s="13"/>
      <c r="N852" s="13"/>
      <c r="O852" s="13"/>
      <c r="P852" s="13"/>
      <c r="Q852" s="13"/>
      <c r="R852" s="13"/>
      <c r="S852" s="13"/>
      <c r="T852" s="13"/>
      <c r="U852" s="13"/>
      <c r="V852" s="13"/>
      <c r="W852" s="13"/>
      <c r="X852" s="13"/>
      <c r="Y852" s="13"/>
      <c r="Z852" s="13"/>
      <c r="AA852" s="13"/>
      <c r="AB852" s="13"/>
      <c r="AC852" s="13"/>
      <c r="AD852" s="13"/>
      <c r="AE852" s="13"/>
      <c r="AF852" s="13"/>
      <c r="AG852" s="13"/>
      <c r="AH852" s="13"/>
      <c r="AI852" s="13"/>
      <c r="AJ852" s="13"/>
      <c r="AK852" s="13"/>
    </row>
    <row r="853" spans="1:37" ht="13.5" customHeight="1" x14ac:dyDescent="0.2">
      <c r="A853" s="13"/>
      <c r="B853" s="13"/>
      <c r="C853" s="13"/>
      <c r="D853" s="13"/>
      <c r="E853" s="13"/>
      <c r="F853" s="13"/>
      <c r="G853" s="13"/>
      <c r="H853" s="13"/>
      <c r="I853" s="13"/>
      <c r="J853" s="13"/>
      <c r="K853" s="13"/>
      <c r="L853" s="13"/>
      <c r="M853" s="13"/>
      <c r="N853" s="13"/>
      <c r="O853" s="13"/>
      <c r="P853" s="13"/>
      <c r="Q853" s="13"/>
      <c r="R853" s="13"/>
      <c r="S853" s="13"/>
      <c r="T853" s="13"/>
      <c r="U853" s="13"/>
      <c r="V853" s="13"/>
      <c r="W853" s="13"/>
      <c r="X853" s="13"/>
      <c r="Y853" s="13"/>
      <c r="Z853" s="13"/>
      <c r="AA853" s="13"/>
      <c r="AB853" s="13"/>
      <c r="AC853" s="13"/>
      <c r="AD853" s="13"/>
      <c r="AE853" s="13"/>
      <c r="AF853" s="13"/>
      <c r="AG853" s="13"/>
      <c r="AH853" s="13"/>
      <c r="AI853" s="13"/>
      <c r="AJ853" s="13"/>
      <c r="AK853" s="13"/>
    </row>
    <row r="854" spans="1:37" ht="13.5" customHeight="1" x14ac:dyDescent="0.2">
      <c r="A854" s="13"/>
      <c r="B854" s="13"/>
      <c r="C854" s="13"/>
      <c r="D854" s="13"/>
      <c r="E854" s="13"/>
      <c r="F854" s="13"/>
      <c r="G854" s="13"/>
      <c r="H854" s="13"/>
      <c r="I854" s="13"/>
      <c r="J854" s="13"/>
      <c r="K854" s="13"/>
      <c r="L854" s="13"/>
      <c r="M854" s="13"/>
      <c r="N854" s="13"/>
      <c r="O854" s="13"/>
      <c r="P854" s="13"/>
      <c r="Q854" s="13"/>
      <c r="R854" s="13"/>
      <c r="S854" s="13"/>
      <c r="T854" s="13"/>
      <c r="U854" s="13"/>
      <c r="V854" s="13"/>
      <c r="W854" s="13"/>
      <c r="X854" s="13"/>
      <c r="Y854" s="13"/>
      <c r="Z854" s="13"/>
      <c r="AA854" s="13"/>
      <c r="AB854" s="13"/>
      <c r="AC854" s="13"/>
      <c r="AD854" s="13"/>
      <c r="AE854" s="13"/>
      <c r="AF854" s="13"/>
      <c r="AG854" s="13"/>
      <c r="AH854" s="13"/>
      <c r="AI854" s="13"/>
      <c r="AJ854" s="13"/>
      <c r="AK854" s="13"/>
    </row>
    <row r="855" spans="1:37" ht="13.5" customHeight="1" x14ac:dyDescent="0.2">
      <c r="A855" s="13"/>
      <c r="B855" s="13"/>
      <c r="C855" s="13"/>
      <c r="D855" s="13"/>
      <c r="E855" s="13"/>
      <c r="F855" s="13"/>
      <c r="G855" s="13"/>
      <c r="H855" s="13"/>
      <c r="I855" s="13"/>
      <c r="J855" s="13"/>
      <c r="K855" s="13"/>
      <c r="L855" s="13"/>
      <c r="M855" s="13"/>
      <c r="N855" s="13"/>
      <c r="O855" s="13"/>
      <c r="P855" s="13"/>
      <c r="Q855" s="13"/>
      <c r="R855" s="13"/>
      <c r="S855" s="13"/>
      <c r="T855" s="13"/>
      <c r="U855" s="13"/>
      <c r="V855" s="13"/>
      <c r="W855" s="13"/>
      <c r="X855" s="13"/>
      <c r="Y855" s="13"/>
      <c r="Z855" s="13"/>
      <c r="AA855" s="13"/>
      <c r="AB855" s="13"/>
      <c r="AC855" s="13"/>
      <c r="AD855" s="13"/>
      <c r="AE855" s="13"/>
      <c r="AF855" s="13"/>
      <c r="AG855" s="13"/>
      <c r="AH855" s="13"/>
      <c r="AI855" s="13"/>
      <c r="AJ855" s="13"/>
      <c r="AK855" s="13"/>
    </row>
    <row r="856" spans="1:37" ht="13.5" customHeight="1" x14ac:dyDescent="0.2">
      <c r="A856" s="13"/>
      <c r="B856" s="13"/>
      <c r="C856" s="13"/>
      <c r="D856" s="13"/>
      <c r="E856" s="13"/>
      <c r="F856" s="13"/>
      <c r="G856" s="13"/>
      <c r="H856" s="13"/>
      <c r="I856" s="13"/>
      <c r="J856" s="13"/>
      <c r="K856" s="13"/>
      <c r="L856" s="13"/>
      <c r="M856" s="13"/>
      <c r="N856" s="13"/>
      <c r="O856" s="13"/>
      <c r="P856" s="13"/>
      <c r="Q856" s="13"/>
      <c r="R856" s="13"/>
      <c r="S856" s="13"/>
      <c r="T856" s="13"/>
      <c r="U856" s="13"/>
      <c r="V856" s="13"/>
      <c r="W856" s="13"/>
      <c r="X856" s="13"/>
      <c r="Y856" s="13"/>
      <c r="Z856" s="13"/>
      <c r="AA856" s="13"/>
      <c r="AB856" s="13"/>
      <c r="AC856" s="13"/>
      <c r="AD856" s="13"/>
      <c r="AE856" s="13"/>
      <c r="AF856" s="13"/>
      <c r="AG856" s="13"/>
      <c r="AH856" s="13"/>
      <c r="AI856" s="13"/>
      <c r="AJ856" s="13"/>
      <c r="AK856" s="13"/>
    </row>
    <row r="857" spans="1:37" ht="13.5" customHeight="1" x14ac:dyDescent="0.2">
      <c r="A857" s="13"/>
      <c r="B857" s="13"/>
      <c r="C857" s="13"/>
      <c r="D857" s="13"/>
      <c r="E857" s="13"/>
      <c r="F857" s="13"/>
      <c r="G857" s="13"/>
      <c r="H857" s="13"/>
      <c r="I857" s="13"/>
      <c r="J857" s="13"/>
      <c r="K857" s="13"/>
      <c r="L857" s="13"/>
      <c r="M857" s="13"/>
      <c r="N857" s="13"/>
      <c r="O857" s="13"/>
      <c r="P857" s="13"/>
      <c r="Q857" s="13"/>
      <c r="R857" s="13"/>
      <c r="S857" s="13"/>
      <c r="T857" s="13"/>
      <c r="U857" s="13"/>
      <c r="V857" s="13"/>
      <c r="W857" s="13"/>
      <c r="X857" s="13"/>
      <c r="Y857" s="13"/>
      <c r="Z857" s="13"/>
      <c r="AA857" s="13"/>
      <c r="AB857" s="13"/>
      <c r="AC857" s="13"/>
      <c r="AD857" s="13"/>
      <c r="AE857" s="13"/>
      <c r="AF857" s="13"/>
      <c r="AG857" s="13"/>
      <c r="AH857" s="13"/>
      <c r="AI857" s="13"/>
      <c r="AJ857" s="13"/>
      <c r="AK857" s="13"/>
    </row>
    <row r="858" spans="1:37" ht="13.5" customHeight="1" x14ac:dyDescent="0.2">
      <c r="A858" s="13"/>
      <c r="B858" s="13"/>
      <c r="C858" s="13"/>
      <c r="D858" s="13"/>
      <c r="E858" s="13"/>
      <c r="F858" s="13"/>
      <c r="G858" s="13"/>
      <c r="H858" s="13"/>
      <c r="I858" s="13"/>
      <c r="J858" s="13"/>
      <c r="K858" s="13"/>
      <c r="L858" s="13"/>
      <c r="M858" s="13"/>
      <c r="N858" s="13"/>
      <c r="O858" s="13"/>
      <c r="P858" s="13"/>
      <c r="Q858" s="13"/>
      <c r="R858" s="13"/>
      <c r="S858" s="13"/>
      <c r="T858" s="13"/>
      <c r="U858" s="13"/>
      <c r="V858" s="13"/>
      <c r="W858" s="13"/>
      <c r="X858" s="13"/>
      <c r="Y858" s="13"/>
      <c r="Z858" s="13"/>
      <c r="AA858" s="13"/>
      <c r="AB858" s="13"/>
      <c r="AC858" s="13"/>
      <c r="AD858" s="13"/>
      <c r="AE858" s="13"/>
      <c r="AF858" s="13"/>
      <c r="AG858" s="13"/>
      <c r="AH858" s="13"/>
      <c r="AI858" s="13"/>
      <c r="AJ858" s="13"/>
      <c r="AK858" s="13"/>
    </row>
    <row r="859" spans="1:37" ht="13.5" customHeight="1" x14ac:dyDescent="0.2">
      <c r="A859" s="13"/>
      <c r="B859" s="13"/>
      <c r="C859" s="13"/>
      <c r="D859" s="13"/>
      <c r="E859" s="13"/>
      <c r="F859" s="13"/>
      <c r="G859" s="13"/>
      <c r="H859" s="13"/>
      <c r="I859" s="13"/>
      <c r="J859" s="13"/>
      <c r="K859" s="13"/>
      <c r="L859" s="13"/>
      <c r="M859" s="13"/>
      <c r="N859" s="13"/>
      <c r="O859" s="13"/>
      <c r="P859" s="13"/>
      <c r="Q859" s="13"/>
      <c r="R859" s="13"/>
      <c r="S859" s="13"/>
      <c r="T859" s="13"/>
      <c r="U859" s="13"/>
      <c r="V859" s="13"/>
      <c r="W859" s="13"/>
      <c r="X859" s="13"/>
      <c r="Y859" s="13"/>
      <c r="Z859" s="13"/>
      <c r="AA859" s="13"/>
      <c r="AB859" s="13"/>
      <c r="AC859" s="13"/>
      <c r="AD859" s="13"/>
      <c r="AE859" s="13"/>
      <c r="AF859" s="13"/>
      <c r="AG859" s="13"/>
      <c r="AH859" s="13"/>
      <c r="AI859" s="13"/>
      <c r="AJ859" s="13"/>
      <c r="AK859" s="13"/>
    </row>
    <row r="860" spans="1:37" ht="13.5" customHeight="1" x14ac:dyDescent="0.2">
      <c r="A860" s="13"/>
      <c r="B860" s="13"/>
      <c r="C860" s="13"/>
      <c r="D860" s="13"/>
      <c r="E860" s="13"/>
      <c r="F860" s="13"/>
      <c r="G860" s="13"/>
      <c r="H860" s="13"/>
      <c r="I860" s="13"/>
      <c r="J860" s="13"/>
      <c r="K860" s="13"/>
      <c r="L860" s="13"/>
      <c r="M860" s="13"/>
      <c r="N860" s="13"/>
      <c r="O860" s="13"/>
      <c r="P860" s="13"/>
      <c r="Q860" s="13"/>
      <c r="R860" s="13"/>
      <c r="S860" s="13"/>
      <c r="T860" s="13"/>
      <c r="U860" s="13"/>
      <c r="V860" s="13"/>
      <c r="W860" s="13"/>
      <c r="X860" s="13"/>
      <c r="Y860" s="13"/>
      <c r="Z860" s="13"/>
      <c r="AA860" s="13"/>
      <c r="AB860" s="13"/>
      <c r="AC860" s="13"/>
      <c r="AD860" s="13"/>
      <c r="AE860" s="13"/>
      <c r="AF860" s="13"/>
      <c r="AG860" s="13"/>
      <c r="AH860" s="13"/>
      <c r="AI860" s="13"/>
      <c r="AJ860" s="13"/>
      <c r="AK860" s="13"/>
    </row>
    <row r="861" spans="1:37" ht="13.5" customHeight="1" x14ac:dyDescent="0.2">
      <c r="A861" s="13"/>
      <c r="B861" s="13"/>
      <c r="C861" s="13"/>
      <c r="D861" s="13"/>
      <c r="E861" s="13"/>
      <c r="F861" s="13"/>
      <c r="G861" s="13"/>
      <c r="H861" s="13"/>
      <c r="I861" s="13"/>
      <c r="J861" s="13"/>
      <c r="K861" s="13"/>
      <c r="L861" s="13"/>
      <c r="M861" s="13"/>
      <c r="N861" s="13"/>
      <c r="O861" s="13"/>
      <c r="P861" s="13"/>
      <c r="Q861" s="13"/>
      <c r="R861" s="13"/>
      <c r="S861" s="13"/>
      <c r="T861" s="13"/>
      <c r="U861" s="13"/>
      <c r="V861" s="13"/>
      <c r="W861" s="13"/>
      <c r="X861" s="13"/>
      <c r="Y861" s="13"/>
      <c r="Z861" s="13"/>
      <c r="AA861" s="13"/>
      <c r="AB861" s="13"/>
      <c r="AC861" s="13"/>
      <c r="AD861" s="13"/>
      <c r="AE861" s="13"/>
      <c r="AF861" s="13"/>
      <c r="AG861" s="13"/>
      <c r="AH861" s="13"/>
      <c r="AI861" s="13"/>
      <c r="AJ861" s="13"/>
      <c r="AK861" s="13"/>
    </row>
    <row r="862" spans="1:37" ht="13.5" customHeight="1" x14ac:dyDescent="0.2">
      <c r="A862" s="13"/>
      <c r="B862" s="13"/>
      <c r="C862" s="13"/>
      <c r="D862" s="13"/>
      <c r="E862" s="13"/>
      <c r="F862" s="13"/>
      <c r="G862" s="13"/>
      <c r="H862" s="13"/>
      <c r="I862" s="13"/>
      <c r="J862" s="13"/>
      <c r="K862" s="13"/>
      <c r="L862" s="13"/>
      <c r="M862" s="13"/>
      <c r="N862" s="13"/>
      <c r="O862" s="13"/>
      <c r="P862" s="13"/>
      <c r="Q862" s="13"/>
      <c r="R862" s="13"/>
      <c r="S862" s="13"/>
      <c r="T862" s="13"/>
      <c r="U862" s="13"/>
      <c r="V862" s="13"/>
      <c r="W862" s="13"/>
      <c r="X862" s="13"/>
      <c r="Y862" s="13"/>
      <c r="Z862" s="13"/>
      <c r="AA862" s="13"/>
      <c r="AB862" s="13"/>
      <c r="AC862" s="13"/>
      <c r="AD862" s="13"/>
      <c r="AE862" s="13"/>
      <c r="AF862" s="13"/>
      <c r="AG862" s="13"/>
      <c r="AH862" s="13"/>
      <c r="AI862" s="13"/>
      <c r="AJ862" s="13"/>
      <c r="AK862" s="13"/>
    </row>
    <row r="863" spans="1:37" ht="13.5" customHeight="1" x14ac:dyDescent="0.2">
      <c r="A863" s="13"/>
      <c r="B863" s="13"/>
      <c r="C863" s="13"/>
      <c r="D863" s="13"/>
      <c r="E863" s="13"/>
      <c r="F863" s="13"/>
      <c r="G863" s="13"/>
      <c r="H863" s="13"/>
      <c r="I863" s="13"/>
      <c r="J863" s="13"/>
      <c r="K863" s="13"/>
      <c r="L863" s="13"/>
      <c r="M863" s="13"/>
      <c r="N863" s="13"/>
      <c r="O863" s="13"/>
      <c r="P863" s="13"/>
      <c r="Q863" s="13"/>
      <c r="R863" s="13"/>
      <c r="S863" s="13"/>
      <c r="T863" s="13"/>
      <c r="U863" s="13"/>
      <c r="V863" s="13"/>
      <c r="W863" s="13"/>
      <c r="X863" s="13"/>
      <c r="Y863" s="13"/>
      <c r="Z863" s="13"/>
      <c r="AA863" s="13"/>
      <c r="AB863" s="13"/>
      <c r="AC863" s="13"/>
      <c r="AD863" s="13"/>
      <c r="AE863" s="13"/>
      <c r="AF863" s="13"/>
      <c r="AG863" s="13"/>
      <c r="AH863" s="13"/>
      <c r="AI863" s="13"/>
      <c r="AJ863" s="13"/>
      <c r="AK863" s="13"/>
    </row>
    <row r="864" spans="1:37" ht="13.5" customHeight="1" x14ac:dyDescent="0.2">
      <c r="A864" s="13"/>
      <c r="B864" s="13"/>
      <c r="C864" s="13"/>
      <c r="D864" s="13"/>
      <c r="E864" s="13"/>
      <c r="F864" s="13"/>
      <c r="G864" s="13"/>
      <c r="H864" s="13"/>
      <c r="I864" s="13"/>
      <c r="J864" s="13"/>
      <c r="K864" s="13"/>
      <c r="L864" s="13"/>
      <c r="M864" s="13"/>
      <c r="N864" s="13"/>
      <c r="O864" s="13"/>
      <c r="P864" s="13"/>
      <c r="Q864" s="13"/>
      <c r="R864" s="13"/>
      <c r="S864" s="13"/>
      <c r="T864" s="13"/>
      <c r="U864" s="13"/>
      <c r="V864" s="13"/>
      <c r="W864" s="13"/>
      <c r="X864" s="13"/>
      <c r="Y864" s="13"/>
      <c r="Z864" s="13"/>
      <c r="AA864" s="13"/>
      <c r="AB864" s="13"/>
      <c r="AC864" s="13"/>
      <c r="AD864" s="13"/>
      <c r="AE864" s="13"/>
      <c r="AF864" s="13"/>
      <c r="AG864" s="13"/>
      <c r="AH864" s="13"/>
      <c r="AI864" s="13"/>
      <c r="AJ864" s="13"/>
      <c r="AK864" s="13"/>
    </row>
    <row r="865" spans="1:37" ht="13.5" customHeight="1" x14ac:dyDescent="0.2">
      <c r="A865" s="13"/>
      <c r="B865" s="13"/>
      <c r="C865" s="13"/>
      <c r="D865" s="13"/>
      <c r="E865" s="13"/>
      <c r="F865" s="13"/>
      <c r="G865" s="13"/>
      <c r="H865" s="13"/>
      <c r="I865" s="13"/>
      <c r="J865" s="13"/>
      <c r="K865" s="13"/>
      <c r="L865" s="13"/>
      <c r="M865" s="13"/>
      <c r="N865" s="13"/>
      <c r="O865" s="13"/>
      <c r="P865" s="13"/>
      <c r="Q865" s="13"/>
      <c r="R865" s="13"/>
      <c r="S865" s="13"/>
      <c r="T865" s="13"/>
      <c r="U865" s="13"/>
      <c r="V865" s="13"/>
      <c r="W865" s="13"/>
      <c r="X865" s="13"/>
      <c r="Y865" s="13"/>
      <c r="Z865" s="13"/>
      <c r="AA865" s="13"/>
      <c r="AB865" s="13"/>
      <c r="AC865" s="13"/>
      <c r="AD865" s="13"/>
      <c r="AE865" s="13"/>
      <c r="AF865" s="13"/>
      <c r="AG865" s="13"/>
      <c r="AH865" s="13"/>
      <c r="AI865" s="13"/>
      <c r="AJ865" s="13"/>
      <c r="AK865" s="13"/>
    </row>
    <row r="866" spans="1:37" ht="13.5" customHeight="1" x14ac:dyDescent="0.2">
      <c r="A866" s="13"/>
      <c r="B866" s="13"/>
      <c r="C866" s="13"/>
      <c r="D866" s="13"/>
      <c r="E866" s="13"/>
      <c r="F866" s="13"/>
      <c r="G866" s="13"/>
      <c r="H866" s="13"/>
      <c r="I866" s="13"/>
      <c r="J866" s="13"/>
      <c r="K866" s="13"/>
      <c r="L866" s="13"/>
      <c r="M866" s="13"/>
      <c r="N866" s="13"/>
      <c r="O866" s="13"/>
      <c r="P866" s="13"/>
      <c r="Q866" s="13"/>
      <c r="R866" s="13"/>
      <c r="S866" s="13"/>
      <c r="T866" s="13"/>
      <c r="U866" s="13"/>
      <c r="V866" s="13"/>
      <c r="W866" s="13"/>
      <c r="X866" s="13"/>
      <c r="Y866" s="13"/>
      <c r="Z866" s="13"/>
      <c r="AA866" s="13"/>
      <c r="AB866" s="13"/>
      <c r="AC866" s="13"/>
      <c r="AD866" s="13"/>
      <c r="AE866" s="13"/>
      <c r="AF866" s="13"/>
      <c r="AG866" s="13"/>
      <c r="AH866" s="13"/>
      <c r="AI866" s="13"/>
      <c r="AJ866" s="13"/>
      <c r="AK866" s="13"/>
    </row>
    <row r="867" spans="1:37" ht="13.5" customHeight="1" x14ac:dyDescent="0.2">
      <c r="A867" s="13"/>
      <c r="B867" s="13"/>
      <c r="C867" s="13"/>
      <c r="D867" s="13"/>
      <c r="E867" s="13"/>
      <c r="F867" s="13"/>
      <c r="G867" s="13"/>
      <c r="H867" s="13"/>
      <c r="I867" s="13"/>
      <c r="J867" s="13"/>
      <c r="K867" s="13"/>
      <c r="L867" s="13"/>
      <c r="M867" s="13"/>
      <c r="N867" s="13"/>
      <c r="O867" s="13"/>
      <c r="P867" s="13"/>
      <c r="Q867" s="13"/>
      <c r="R867" s="13"/>
      <c r="S867" s="13"/>
      <c r="T867" s="13"/>
      <c r="U867" s="13"/>
      <c r="V867" s="13"/>
      <c r="W867" s="13"/>
      <c r="X867" s="13"/>
      <c r="Y867" s="13"/>
      <c r="Z867" s="13"/>
      <c r="AA867" s="13"/>
      <c r="AB867" s="13"/>
      <c r="AC867" s="13"/>
      <c r="AD867" s="13"/>
      <c r="AE867" s="13"/>
      <c r="AF867" s="13"/>
      <c r="AG867" s="13"/>
      <c r="AH867" s="13"/>
      <c r="AI867" s="13"/>
      <c r="AJ867" s="13"/>
      <c r="AK867" s="13"/>
    </row>
    <row r="868" spans="1:37" ht="13.5" customHeight="1" x14ac:dyDescent="0.2">
      <c r="A868" s="13"/>
      <c r="B868" s="13"/>
      <c r="C868" s="13"/>
      <c r="D868" s="13"/>
      <c r="E868" s="13"/>
      <c r="F868" s="13"/>
      <c r="G868" s="13"/>
      <c r="H868" s="13"/>
      <c r="I868" s="13"/>
      <c r="J868" s="13"/>
      <c r="K868" s="13"/>
      <c r="L868" s="13"/>
      <c r="M868" s="13"/>
      <c r="N868" s="13"/>
      <c r="O868" s="13"/>
      <c r="P868" s="13"/>
      <c r="Q868" s="13"/>
      <c r="R868" s="13"/>
      <c r="S868" s="13"/>
      <c r="T868" s="13"/>
      <c r="U868" s="13"/>
      <c r="V868" s="13"/>
      <c r="W868" s="13"/>
      <c r="X868" s="13"/>
      <c r="Y868" s="13"/>
      <c r="Z868" s="13"/>
      <c r="AA868" s="13"/>
      <c r="AB868" s="13"/>
      <c r="AC868" s="13"/>
      <c r="AD868" s="13"/>
      <c r="AE868" s="13"/>
      <c r="AF868" s="13"/>
      <c r="AG868" s="13"/>
      <c r="AH868" s="13"/>
      <c r="AI868" s="13"/>
      <c r="AJ868" s="13"/>
      <c r="AK868" s="13"/>
    </row>
    <row r="869" spans="1:37" ht="13.5" customHeight="1" x14ac:dyDescent="0.2">
      <c r="A869" s="13"/>
      <c r="B869" s="13"/>
      <c r="C869" s="13"/>
      <c r="D869" s="13"/>
      <c r="E869" s="13"/>
      <c r="F869" s="13"/>
      <c r="G869" s="13"/>
      <c r="H869" s="13"/>
      <c r="I869" s="13"/>
      <c r="J869" s="13"/>
      <c r="K869" s="13"/>
      <c r="L869" s="13"/>
      <c r="M869" s="13"/>
      <c r="N869" s="13"/>
      <c r="O869" s="13"/>
      <c r="P869" s="13"/>
      <c r="Q869" s="13"/>
      <c r="R869" s="13"/>
      <c r="S869" s="13"/>
      <c r="T869" s="13"/>
      <c r="U869" s="13"/>
      <c r="V869" s="13"/>
      <c r="W869" s="13"/>
      <c r="X869" s="13"/>
      <c r="Y869" s="13"/>
      <c r="Z869" s="13"/>
      <c r="AA869" s="13"/>
      <c r="AB869" s="13"/>
      <c r="AC869" s="13"/>
      <c r="AD869" s="13"/>
      <c r="AE869" s="13"/>
      <c r="AF869" s="13"/>
      <c r="AG869" s="13"/>
      <c r="AH869" s="13"/>
      <c r="AI869" s="13"/>
      <c r="AJ869" s="13"/>
      <c r="AK869" s="13"/>
    </row>
    <row r="870" spans="1:37" ht="13.5" customHeight="1" x14ac:dyDescent="0.2">
      <c r="A870" s="13"/>
      <c r="B870" s="13"/>
      <c r="C870" s="13"/>
      <c r="D870" s="13"/>
      <c r="E870" s="13"/>
      <c r="F870" s="13"/>
      <c r="G870" s="13"/>
      <c r="H870" s="13"/>
      <c r="I870" s="13"/>
      <c r="J870" s="13"/>
      <c r="K870" s="13"/>
      <c r="L870" s="13"/>
      <c r="M870" s="13"/>
      <c r="N870" s="13"/>
      <c r="O870" s="13"/>
      <c r="P870" s="13"/>
      <c r="Q870" s="13"/>
      <c r="R870" s="13"/>
      <c r="S870" s="13"/>
      <c r="T870" s="13"/>
      <c r="U870" s="13"/>
      <c r="V870" s="13"/>
      <c r="W870" s="13"/>
      <c r="X870" s="13"/>
      <c r="Y870" s="13"/>
      <c r="Z870" s="13"/>
      <c r="AA870" s="13"/>
      <c r="AB870" s="13"/>
      <c r="AC870" s="13"/>
      <c r="AD870" s="13"/>
      <c r="AE870" s="13"/>
      <c r="AF870" s="13"/>
      <c r="AG870" s="13"/>
      <c r="AH870" s="13"/>
      <c r="AI870" s="13"/>
      <c r="AJ870" s="13"/>
      <c r="AK870" s="13"/>
    </row>
    <row r="871" spans="1:37" ht="13.5" customHeight="1" x14ac:dyDescent="0.2">
      <c r="A871" s="13"/>
      <c r="B871" s="13"/>
      <c r="C871" s="13"/>
      <c r="D871" s="13"/>
      <c r="E871" s="13"/>
      <c r="F871" s="13"/>
      <c r="G871" s="13"/>
      <c r="H871" s="13"/>
      <c r="I871" s="13"/>
      <c r="J871" s="13"/>
      <c r="K871" s="13"/>
      <c r="L871" s="13"/>
      <c r="M871" s="13"/>
      <c r="N871" s="13"/>
      <c r="O871" s="13"/>
      <c r="P871" s="13"/>
      <c r="Q871" s="13"/>
      <c r="R871" s="13"/>
      <c r="S871" s="13"/>
      <c r="T871" s="13"/>
      <c r="U871" s="13"/>
      <c r="V871" s="13"/>
      <c r="W871" s="13"/>
      <c r="X871" s="13"/>
      <c r="Y871" s="13"/>
      <c r="Z871" s="13"/>
      <c r="AA871" s="13"/>
      <c r="AB871" s="13"/>
      <c r="AC871" s="13"/>
      <c r="AD871" s="13"/>
      <c r="AE871" s="13"/>
      <c r="AF871" s="13"/>
      <c r="AG871" s="13"/>
      <c r="AH871" s="13"/>
      <c r="AI871" s="13"/>
      <c r="AJ871" s="13"/>
      <c r="AK871" s="13"/>
    </row>
    <row r="872" spans="1:37" ht="13.5" customHeight="1" x14ac:dyDescent="0.2">
      <c r="A872" s="13"/>
      <c r="B872" s="13"/>
      <c r="C872" s="13"/>
      <c r="D872" s="13"/>
      <c r="E872" s="13"/>
      <c r="F872" s="13"/>
      <c r="G872" s="13"/>
      <c r="H872" s="13"/>
      <c r="I872" s="13"/>
      <c r="J872" s="13"/>
      <c r="K872" s="13"/>
      <c r="L872" s="13"/>
      <c r="M872" s="13"/>
      <c r="N872" s="13"/>
      <c r="O872" s="13"/>
      <c r="P872" s="13"/>
      <c r="Q872" s="13"/>
      <c r="R872" s="13"/>
      <c r="S872" s="13"/>
      <c r="T872" s="13"/>
      <c r="U872" s="13"/>
      <c r="V872" s="13"/>
      <c r="W872" s="13"/>
      <c r="X872" s="13"/>
      <c r="Y872" s="13"/>
      <c r="Z872" s="13"/>
      <c r="AA872" s="13"/>
      <c r="AB872" s="13"/>
      <c r="AC872" s="13"/>
      <c r="AD872" s="13"/>
      <c r="AE872" s="13"/>
      <c r="AF872" s="13"/>
      <c r="AG872" s="13"/>
      <c r="AH872" s="13"/>
      <c r="AI872" s="13"/>
      <c r="AJ872" s="13"/>
      <c r="AK872" s="13"/>
    </row>
    <row r="873" spans="1:37" ht="13.5" customHeight="1" x14ac:dyDescent="0.2">
      <c r="A873" s="13"/>
      <c r="B873" s="13"/>
      <c r="C873" s="13"/>
      <c r="D873" s="13"/>
      <c r="E873" s="13"/>
      <c r="F873" s="13"/>
      <c r="G873" s="13"/>
      <c r="H873" s="13"/>
      <c r="I873" s="13"/>
      <c r="J873" s="13"/>
      <c r="K873" s="13"/>
      <c r="L873" s="13"/>
      <c r="M873" s="13"/>
      <c r="N873" s="13"/>
      <c r="O873" s="13"/>
      <c r="P873" s="13"/>
      <c r="Q873" s="13"/>
      <c r="R873" s="13"/>
      <c r="S873" s="13"/>
      <c r="T873" s="13"/>
      <c r="U873" s="13"/>
      <c r="V873" s="13"/>
      <c r="W873" s="13"/>
      <c r="X873" s="13"/>
      <c r="Y873" s="13"/>
      <c r="Z873" s="13"/>
      <c r="AA873" s="13"/>
      <c r="AB873" s="13"/>
      <c r="AC873" s="13"/>
      <c r="AD873" s="13"/>
      <c r="AE873" s="13"/>
      <c r="AF873" s="13"/>
      <c r="AG873" s="13"/>
      <c r="AH873" s="13"/>
      <c r="AI873" s="13"/>
      <c r="AJ873" s="13"/>
      <c r="AK873" s="13"/>
    </row>
    <row r="874" spans="1:37" ht="13.5" customHeight="1" x14ac:dyDescent="0.2">
      <c r="A874" s="13"/>
      <c r="B874" s="13"/>
      <c r="C874" s="13"/>
      <c r="D874" s="13"/>
      <c r="E874" s="13"/>
      <c r="F874" s="13"/>
      <c r="G874" s="13"/>
      <c r="H874" s="13"/>
      <c r="I874" s="13"/>
      <c r="J874" s="13"/>
      <c r="K874" s="13"/>
      <c r="L874" s="13"/>
      <c r="M874" s="13"/>
      <c r="N874" s="13"/>
      <c r="O874" s="13"/>
      <c r="P874" s="13"/>
      <c r="Q874" s="13"/>
      <c r="R874" s="13"/>
      <c r="S874" s="13"/>
      <c r="T874" s="13"/>
      <c r="U874" s="13"/>
      <c r="V874" s="13"/>
      <c r="W874" s="13"/>
      <c r="X874" s="13"/>
      <c r="Y874" s="13"/>
      <c r="Z874" s="13"/>
      <c r="AA874" s="13"/>
      <c r="AB874" s="13"/>
      <c r="AC874" s="13"/>
      <c r="AD874" s="13"/>
      <c r="AE874" s="13"/>
      <c r="AF874" s="13"/>
      <c r="AG874" s="13"/>
      <c r="AH874" s="13"/>
      <c r="AI874" s="13"/>
      <c r="AJ874" s="13"/>
      <c r="AK874" s="13"/>
    </row>
    <row r="875" spans="1:37" ht="13.5" customHeight="1" x14ac:dyDescent="0.2">
      <c r="A875" s="13"/>
      <c r="B875" s="13"/>
      <c r="C875" s="13"/>
      <c r="D875" s="13"/>
      <c r="E875" s="13"/>
      <c r="F875" s="13"/>
      <c r="G875" s="13"/>
      <c r="H875" s="13"/>
      <c r="I875" s="13"/>
      <c r="J875" s="13"/>
      <c r="K875" s="13"/>
      <c r="L875" s="13"/>
      <c r="M875" s="13"/>
      <c r="N875" s="13"/>
      <c r="O875" s="13"/>
      <c r="P875" s="13"/>
      <c r="Q875" s="13"/>
      <c r="R875" s="13"/>
      <c r="S875" s="13"/>
      <c r="T875" s="13"/>
      <c r="U875" s="13"/>
      <c r="V875" s="13"/>
      <c r="W875" s="13"/>
      <c r="X875" s="13"/>
      <c r="Y875" s="13"/>
      <c r="Z875" s="13"/>
      <c r="AA875" s="13"/>
      <c r="AB875" s="13"/>
      <c r="AC875" s="13"/>
      <c r="AD875" s="13"/>
      <c r="AE875" s="13"/>
      <c r="AF875" s="13"/>
      <c r="AG875" s="13"/>
      <c r="AH875" s="13"/>
      <c r="AI875" s="13"/>
      <c r="AJ875" s="13"/>
      <c r="AK875" s="13"/>
    </row>
    <row r="876" spans="1:37" ht="13.5" customHeight="1" x14ac:dyDescent="0.2">
      <c r="A876" s="13"/>
      <c r="B876" s="13"/>
      <c r="C876" s="13"/>
      <c r="D876" s="13"/>
      <c r="E876" s="13"/>
      <c r="F876" s="13"/>
      <c r="G876" s="13"/>
      <c r="H876" s="13"/>
      <c r="I876" s="13"/>
      <c r="J876" s="13"/>
      <c r="K876" s="13"/>
      <c r="L876" s="13"/>
      <c r="M876" s="13"/>
      <c r="N876" s="13"/>
      <c r="O876" s="13"/>
      <c r="P876" s="13"/>
      <c r="Q876" s="13"/>
      <c r="R876" s="13"/>
      <c r="S876" s="13"/>
      <c r="T876" s="13"/>
      <c r="U876" s="13"/>
      <c r="V876" s="13"/>
      <c r="W876" s="13"/>
      <c r="X876" s="13"/>
      <c r="Y876" s="13"/>
      <c r="Z876" s="13"/>
      <c r="AA876" s="13"/>
      <c r="AB876" s="13"/>
      <c r="AC876" s="13"/>
      <c r="AD876" s="13"/>
      <c r="AE876" s="13"/>
      <c r="AF876" s="13"/>
      <c r="AG876" s="13"/>
      <c r="AH876" s="13"/>
      <c r="AI876" s="13"/>
      <c r="AJ876" s="13"/>
      <c r="AK876" s="13"/>
    </row>
    <row r="877" spans="1:37" ht="13.5" customHeight="1" x14ac:dyDescent="0.2">
      <c r="A877" s="13"/>
      <c r="B877" s="13"/>
      <c r="C877" s="13"/>
      <c r="D877" s="13"/>
      <c r="E877" s="13"/>
      <c r="F877" s="13"/>
      <c r="G877" s="13"/>
      <c r="H877" s="13"/>
      <c r="I877" s="13"/>
      <c r="J877" s="13"/>
      <c r="K877" s="13"/>
      <c r="L877" s="13"/>
      <c r="M877" s="13"/>
      <c r="N877" s="13"/>
      <c r="O877" s="13"/>
      <c r="P877" s="13"/>
      <c r="Q877" s="13"/>
      <c r="R877" s="13"/>
      <c r="S877" s="13"/>
      <c r="T877" s="13"/>
      <c r="U877" s="13"/>
      <c r="V877" s="13"/>
      <c r="W877" s="13"/>
      <c r="X877" s="13"/>
      <c r="Y877" s="13"/>
      <c r="Z877" s="13"/>
      <c r="AA877" s="13"/>
      <c r="AB877" s="13"/>
      <c r="AC877" s="13"/>
      <c r="AD877" s="13"/>
      <c r="AE877" s="13"/>
      <c r="AF877" s="13"/>
      <c r="AG877" s="13"/>
      <c r="AH877" s="13"/>
      <c r="AI877" s="13"/>
      <c r="AJ877" s="13"/>
      <c r="AK877" s="13"/>
    </row>
    <row r="878" spans="1:37" ht="13.5" customHeight="1" x14ac:dyDescent="0.2">
      <c r="A878" s="13"/>
      <c r="B878" s="13"/>
      <c r="C878" s="13"/>
      <c r="D878" s="13"/>
      <c r="E878" s="13"/>
      <c r="F878" s="13"/>
      <c r="G878" s="13"/>
      <c r="H878" s="13"/>
      <c r="I878" s="13"/>
      <c r="J878" s="13"/>
      <c r="K878" s="13"/>
      <c r="L878" s="13"/>
      <c r="M878" s="13"/>
      <c r="N878" s="13"/>
      <c r="O878" s="13"/>
      <c r="P878" s="13"/>
      <c r="Q878" s="13"/>
      <c r="R878" s="13"/>
      <c r="S878" s="13"/>
      <c r="T878" s="13"/>
      <c r="U878" s="13"/>
      <c r="V878" s="13"/>
      <c r="W878" s="13"/>
      <c r="X878" s="13"/>
      <c r="Y878" s="13"/>
      <c r="Z878" s="13"/>
      <c r="AA878" s="13"/>
      <c r="AB878" s="13"/>
      <c r="AC878" s="13"/>
      <c r="AD878" s="13"/>
      <c r="AE878" s="13"/>
      <c r="AF878" s="13"/>
      <c r="AG878" s="13"/>
      <c r="AH878" s="13"/>
      <c r="AI878" s="13"/>
      <c r="AJ878" s="13"/>
      <c r="AK878" s="13"/>
    </row>
    <row r="879" spans="1:37" ht="13.5" customHeight="1" x14ac:dyDescent="0.2">
      <c r="A879" s="13"/>
      <c r="B879" s="13"/>
      <c r="C879" s="13"/>
      <c r="D879" s="13"/>
      <c r="E879" s="13"/>
      <c r="F879" s="13"/>
      <c r="G879" s="13"/>
      <c r="H879" s="13"/>
      <c r="I879" s="13"/>
      <c r="J879" s="13"/>
      <c r="K879" s="13"/>
      <c r="L879" s="13"/>
      <c r="M879" s="13"/>
      <c r="N879" s="13"/>
      <c r="O879" s="13"/>
      <c r="P879" s="13"/>
      <c r="Q879" s="13"/>
      <c r="R879" s="13"/>
      <c r="S879" s="13"/>
      <c r="T879" s="13"/>
      <c r="U879" s="13"/>
      <c r="V879" s="13"/>
      <c r="W879" s="13"/>
      <c r="X879" s="13"/>
      <c r="Y879" s="13"/>
      <c r="Z879" s="13"/>
      <c r="AA879" s="13"/>
      <c r="AB879" s="13"/>
      <c r="AC879" s="13"/>
      <c r="AD879" s="13"/>
      <c r="AE879" s="13"/>
      <c r="AF879" s="13"/>
      <c r="AG879" s="13"/>
      <c r="AH879" s="13"/>
      <c r="AI879" s="13"/>
      <c r="AJ879" s="13"/>
      <c r="AK879" s="13"/>
    </row>
    <row r="880" spans="1:37" ht="13.5" customHeight="1" x14ac:dyDescent="0.2">
      <c r="A880" s="13"/>
      <c r="B880" s="13"/>
      <c r="C880" s="13"/>
      <c r="D880" s="13"/>
      <c r="E880" s="13"/>
      <c r="F880" s="13"/>
      <c r="G880" s="13"/>
      <c r="H880" s="13"/>
      <c r="I880" s="13"/>
      <c r="J880" s="13"/>
      <c r="K880" s="13"/>
      <c r="L880" s="13"/>
      <c r="M880" s="13"/>
      <c r="N880" s="13"/>
      <c r="O880" s="13"/>
      <c r="P880" s="13"/>
      <c r="Q880" s="13"/>
      <c r="R880" s="13"/>
      <c r="S880" s="13"/>
      <c r="T880" s="13"/>
      <c r="U880" s="13"/>
      <c r="V880" s="13"/>
      <c r="W880" s="13"/>
      <c r="X880" s="13"/>
      <c r="Y880" s="13"/>
      <c r="Z880" s="13"/>
      <c r="AA880" s="13"/>
      <c r="AB880" s="13"/>
      <c r="AC880" s="13"/>
      <c r="AD880" s="13"/>
      <c r="AE880" s="13"/>
      <c r="AF880" s="13"/>
      <c r="AG880" s="13"/>
      <c r="AH880" s="13"/>
      <c r="AI880" s="13"/>
      <c r="AJ880" s="13"/>
      <c r="AK880" s="13"/>
    </row>
    <row r="881" spans="1:37" ht="13.5" customHeight="1" x14ac:dyDescent="0.2">
      <c r="A881" s="13"/>
      <c r="B881" s="13"/>
      <c r="C881" s="13"/>
      <c r="D881" s="13"/>
      <c r="E881" s="13"/>
      <c r="F881" s="13"/>
      <c r="G881" s="13"/>
      <c r="H881" s="13"/>
      <c r="I881" s="13"/>
      <c r="J881" s="13"/>
      <c r="K881" s="13"/>
      <c r="L881" s="13"/>
      <c r="M881" s="13"/>
      <c r="N881" s="13"/>
      <c r="O881" s="13"/>
      <c r="P881" s="13"/>
      <c r="Q881" s="13"/>
      <c r="R881" s="13"/>
      <c r="S881" s="13"/>
      <c r="T881" s="13"/>
      <c r="U881" s="13"/>
      <c r="V881" s="13"/>
      <c r="W881" s="13"/>
      <c r="X881" s="13"/>
      <c r="Y881" s="13"/>
      <c r="Z881" s="13"/>
      <c r="AA881" s="13"/>
      <c r="AB881" s="13"/>
      <c r="AC881" s="13"/>
      <c r="AD881" s="13"/>
      <c r="AE881" s="13"/>
      <c r="AF881" s="13"/>
      <c r="AG881" s="13"/>
      <c r="AH881" s="13"/>
      <c r="AI881" s="13"/>
      <c r="AJ881" s="13"/>
      <c r="AK881" s="13"/>
    </row>
    <row r="882" spans="1:37" ht="13.5" customHeight="1" x14ac:dyDescent="0.2">
      <c r="A882" s="13"/>
      <c r="B882" s="13"/>
      <c r="C882" s="13"/>
      <c r="D882" s="13"/>
      <c r="E882" s="13"/>
      <c r="F882" s="13"/>
      <c r="G882" s="13"/>
      <c r="H882" s="13"/>
      <c r="I882" s="13"/>
      <c r="J882" s="13"/>
      <c r="K882" s="13"/>
      <c r="L882" s="13"/>
      <c r="M882" s="13"/>
      <c r="N882" s="13"/>
      <c r="O882" s="13"/>
      <c r="P882" s="13"/>
      <c r="Q882" s="13"/>
      <c r="R882" s="13"/>
      <c r="S882" s="13"/>
      <c r="T882" s="13"/>
      <c r="U882" s="13"/>
      <c r="V882" s="13"/>
      <c r="W882" s="13"/>
      <c r="X882" s="13"/>
      <c r="Y882" s="13"/>
      <c r="Z882" s="13"/>
      <c r="AA882" s="13"/>
      <c r="AB882" s="13"/>
      <c r="AC882" s="13"/>
      <c r="AD882" s="13"/>
      <c r="AE882" s="13"/>
      <c r="AF882" s="13"/>
      <c r="AG882" s="13"/>
      <c r="AH882" s="13"/>
      <c r="AI882" s="13"/>
      <c r="AJ882" s="13"/>
      <c r="AK882" s="13"/>
    </row>
    <row r="883" spans="1:37" ht="13.5" customHeight="1" x14ac:dyDescent="0.2">
      <c r="A883" s="13"/>
      <c r="B883" s="13"/>
      <c r="C883" s="13"/>
      <c r="D883" s="13"/>
      <c r="E883" s="13"/>
      <c r="F883" s="13"/>
      <c r="G883" s="13"/>
      <c r="H883" s="13"/>
      <c r="I883" s="13"/>
      <c r="J883" s="13"/>
      <c r="K883" s="13"/>
      <c r="L883" s="13"/>
      <c r="M883" s="13"/>
      <c r="N883" s="13"/>
      <c r="O883" s="13"/>
      <c r="P883" s="13"/>
      <c r="Q883" s="13"/>
      <c r="R883" s="13"/>
      <c r="S883" s="13"/>
      <c r="T883" s="13"/>
      <c r="U883" s="13"/>
      <c r="V883" s="13"/>
      <c r="W883" s="13"/>
      <c r="X883" s="13"/>
      <c r="Y883" s="13"/>
      <c r="Z883" s="13"/>
      <c r="AA883" s="13"/>
      <c r="AB883" s="13"/>
      <c r="AC883" s="13"/>
      <c r="AD883" s="13"/>
      <c r="AE883" s="13"/>
      <c r="AF883" s="13"/>
      <c r="AG883" s="13"/>
      <c r="AH883" s="13"/>
      <c r="AI883" s="13"/>
      <c r="AJ883" s="13"/>
      <c r="AK883" s="13"/>
    </row>
    <row r="884" spans="1:37" ht="13.5" customHeight="1" x14ac:dyDescent="0.2">
      <c r="A884" s="13"/>
      <c r="B884" s="13"/>
      <c r="C884" s="13"/>
      <c r="D884" s="13"/>
      <c r="E884" s="13"/>
      <c r="F884" s="13"/>
      <c r="G884" s="13"/>
      <c r="H884" s="13"/>
      <c r="I884" s="13"/>
      <c r="J884" s="13"/>
      <c r="K884" s="13"/>
      <c r="L884" s="13"/>
      <c r="M884" s="13"/>
      <c r="N884" s="13"/>
      <c r="O884" s="13"/>
      <c r="P884" s="13"/>
      <c r="Q884" s="13"/>
      <c r="R884" s="13"/>
      <c r="S884" s="13"/>
      <c r="T884" s="13"/>
      <c r="U884" s="13"/>
      <c r="V884" s="13"/>
      <c r="W884" s="13"/>
      <c r="X884" s="13"/>
      <c r="Y884" s="13"/>
      <c r="Z884" s="13"/>
      <c r="AA884" s="13"/>
      <c r="AB884" s="13"/>
      <c r="AC884" s="13"/>
      <c r="AD884" s="13"/>
      <c r="AE884" s="13"/>
      <c r="AF884" s="13"/>
      <c r="AG884" s="13"/>
      <c r="AH884" s="13"/>
      <c r="AI884" s="13"/>
      <c r="AJ884" s="13"/>
      <c r="AK884" s="13"/>
    </row>
    <row r="885" spans="1:37" ht="13.5" customHeight="1" x14ac:dyDescent="0.2">
      <c r="A885" s="13"/>
      <c r="B885" s="13"/>
      <c r="C885" s="13"/>
      <c r="D885" s="13"/>
      <c r="E885" s="13"/>
      <c r="F885" s="13"/>
      <c r="G885" s="13"/>
      <c r="H885" s="13"/>
      <c r="I885" s="13"/>
      <c r="J885" s="13"/>
      <c r="K885" s="13"/>
      <c r="L885" s="13"/>
      <c r="M885" s="13"/>
      <c r="N885" s="13"/>
      <c r="O885" s="13"/>
      <c r="P885" s="13"/>
      <c r="Q885" s="13"/>
      <c r="R885" s="13"/>
      <c r="S885" s="13"/>
      <c r="T885" s="13"/>
      <c r="U885" s="13"/>
      <c r="V885" s="13"/>
      <c r="W885" s="13"/>
      <c r="X885" s="13"/>
      <c r="Y885" s="13"/>
      <c r="Z885" s="13"/>
      <c r="AA885" s="13"/>
      <c r="AB885" s="13"/>
      <c r="AC885" s="13"/>
      <c r="AD885" s="13"/>
      <c r="AE885" s="13"/>
      <c r="AF885" s="13"/>
      <c r="AG885" s="13"/>
      <c r="AH885" s="13"/>
      <c r="AI885" s="13"/>
      <c r="AJ885" s="13"/>
      <c r="AK885" s="13"/>
    </row>
    <row r="886" spans="1:37" ht="13.5" customHeight="1" x14ac:dyDescent="0.2">
      <c r="A886" s="13"/>
      <c r="B886" s="13"/>
      <c r="C886" s="13"/>
      <c r="D886" s="13"/>
      <c r="E886" s="13"/>
      <c r="F886" s="13"/>
      <c r="G886" s="13"/>
      <c r="H886" s="13"/>
      <c r="I886" s="13"/>
      <c r="J886" s="13"/>
      <c r="K886" s="13"/>
      <c r="L886" s="13"/>
      <c r="M886" s="13"/>
      <c r="N886" s="13"/>
      <c r="O886" s="13"/>
      <c r="P886" s="13"/>
      <c r="Q886" s="13"/>
      <c r="R886" s="13"/>
      <c r="S886" s="13"/>
      <c r="T886" s="13"/>
      <c r="U886" s="13"/>
      <c r="V886" s="13"/>
      <c r="W886" s="13"/>
      <c r="X886" s="13"/>
      <c r="Y886" s="13"/>
      <c r="Z886" s="13"/>
      <c r="AA886" s="13"/>
      <c r="AB886" s="13"/>
      <c r="AC886" s="13"/>
      <c r="AD886" s="13"/>
      <c r="AE886" s="13"/>
      <c r="AF886" s="13"/>
      <c r="AG886" s="13"/>
      <c r="AH886" s="13"/>
      <c r="AI886" s="13"/>
      <c r="AJ886" s="13"/>
      <c r="AK886" s="13"/>
    </row>
    <row r="887" spans="1:37" ht="13.5" customHeight="1" x14ac:dyDescent="0.2">
      <c r="A887" s="13"/>
      <c r="B887" s="13"/>
      <c r="C887" s="13"/>
      <c r="D887" s="13"/>
      <c r="E887" s="13"/>
      <c r="F887" s="13"/>
      <c r="G887" s="13"/>
      <c r="H887" s="13"/>
      <c r="I887" s="13"/>
      <c r="J887" s="13"/>
      <c r="K887" s="13"/>
      <c r="L887" s="13"/>
      <c r="M887" s="13"/>
      <c r="N887" s="13"/>
      <c r="O887" s="13"/>
      <c r="P887" s="13"/>
      <c r="Q887" s="13"/>
      <c r="R887" s="13"/>
      <c r="S887" s="13"/>
      <c r="T887" s="13"/>
      <c r="U887" s="13"/>
      <c r="V887" s="13"/>
      <c r="W887" s="13"/>
      <c r="X887" s="13"/>
      <c r="Y887" s="13"/>
      <c r="Z887" s="13"/>
      <c r="AA887" s="13"/>
      <c r="AB887" s="13"/>
      <c r="AC887" s="13"/>
      <c r="AD887" s="13"/>
      <c r="AE887" s="13"/>
      <c r="AF887" s="13"/>
      <c r="AG887" s="13"/>
      <c r="AH887" s="13"/>
      <c r="AI887" s="13"/>
      <c r="AJ887" s="13"/>
      <c r="AK887" s="13"/>
    </row>
    <row r="888" spans="1:37" ht="13.5" customHeight="1" x14ac:dyDescent="0.2">
      <c r="A888" s="13"/>
      <c r="B888" s="13"/>
      <c r="C888" s="13"/>
      <c r="D888" s="13"/>
      <c r="E888" s="13"/>
      <c r="F888" s="13"/>
      <c r="G888" s="13"/>
      <c r="H888" s="13"/>
      <c r="I888" s="13"/>
      <c r="J888" s="13"/>
      <c r="K888" s="13"/>
      <c r="L888" s="13"/>
      <c r="M888" s="13"/>
      <c r="N888" s="13"/>
      <c r="O888" s="13"/>
      <c r="P888" s="13"/>
      <c r="Q888" s="13"/>
      <c r="R888" s="13"/>
      <c r="S888" s="13"/>
      <c r="T888" s="13"/>
      <c r="U888" s="13"/>
      <c r="V888" s="13"/>
      <c r="W888" s="13"/>
      <c r="X888" s="13"/>
      <c r="Y888" s="13"/>
      <c r="Z888" s="13"/>
      <c r="AA888" s="13"/>
      <c r="AB888" s="13"/>
      <c r="AC888" s="13"/>
      <c r="AD888" s="13"/>
      <c r="AE888" s="13"/>
      <c r="AF888" s="13"/>
      <c r="AG888" s="13"/>
      <c r="AH888" s="13"/>
      <c r="AI888" s="13"/>
      <c r="AJ888" s="13"/>
      <c r="AK888" s="13"/>
    </row>
    <row r="889" spans="1:37" ht="13.5" customHeight="1" x14ac:dyDescent="0.2">
      <c r="A889" s="13"/>
      <c r="B889" s="13"/>
      <c r="C889" s="13"/>
      <c r="D889" s="13"/>
      <c r="E889" s="13"/>
      <c r="F889" s="13"/>
      <c r="G889" s="13"/>
      <c r="H889" s="13"/>
      <c r="I889" s="13"/>
      <c r="J889" s="13"/>
      <c r="K889" s="13"/>
      <c r="L889" s="13"/>
      <c r="M889" s="13"/>
      <c r="N889" s="13"/>
      <c r="O889" s="13"/>
      <c r="P889" s="13"/>
      <c r="Q889" s="13"/>
      <c r="R889" s="13"/>
      <c r="S889" s="13"/>
      <c r="T889" s="13"/>
      <c r="U889" s="13"/>
      <c r="V889" s="13"/>
      <c r="W889" s="13"/>
      <c r="X889" s="13"/>
      <c r="Y889" s="13"/>
      <c r="Z889" s="13"/>
      <c r="AA889" s="13"/>
      <c r="AB889" s="13"/>
      <c r="AC889" s="13"/>
      <c r="AD889" s="13"/>
      <c r="AE889" s="13"/>
      <c r="AF889" s="13"/>
      <c r="AG889" s="13"/>
      <c r="AH889" s="13"/>
      <c r="AI889" s="13"/>
      <c r="AJ889" s="13"/>
      <c r="AK889" s="13"/>
    </row>
    <row r="890" spans="1:37" ht="13.5" customHeight="1" x14ac:dyDescent="0.2">
      <c r="A890" s="13"/>
      <c r="B890" s="13"/>
      <c r="C890" s="13"/>
      <c r="D890" s="13"/>
      <c r="E890" s="13"/>
      <c r="F890" s="13"/>
      <c r="G890" s="13"/>
      <c r="H890" s="13"/>
      <c r="I890" s="13"/>
      <c r="J890" s="13"/>
      <c r="K890" s="13"/>
      <c r="L890" s="13"/>
      <c r="M890" s="13"/>
      <c r="N890" s="13"/>
      <c r="O890" s="13"/>
      <c r="P890" s="13"/>
      <c r="Q890" s="13"/>
      <c r="R890" s="13"/>
      <c r="S890" s="13"/>
      <c r="T890" s="13"/>
      <c r="U890" s="13"/>
      <c r="V890" s="13"/>
      <c r="W890" s="13"/>
      <c r="X890" s="13"/>
      <c r="Y890" s="13"/>
      <c r="Z890" s="13"/>
      <c r="AA890" s="13"/>
      <c r="AB890" s="13"/>
      <c r="AC890" s="13"/>
      <c r="AD890" s="13"/>
      <c r="AE890" s="13"/>
      <c r="AF890" s="13"/>
      <c r="AG890" s="13"/>
      <c r="AH890" s="13"/>
      <c r="AI890" s="13"/>
      <c r="AJ890" s="13"/>
      <c r="AK890" s="13"/>
    </row>
    <row r="891" spans="1:37" ht="13.5" customHeight="1" x14ac:dyDescent="0.2">
      <c r="A891" s="13"/>
      <c r="B891" s="13"/>
      <c r="C891" s="13"/>
      <c r="D891" s="13"/>
      <c r="E891" s="13"/>
      <c r="F891" s="13"/>
      <c r="G891" s="13"/>
      <c r="H891" s="13"/>
      <c r="I891" s="13"/>
      <c r="J891" s="13"/>
      <c r="K891" s="13"/>
      <c r="L891" s="13"/>
      <c r="M891" s="13"/>
      <c r="N891" s="13"/>
      <c r="O891" s="13"/>
      <c r="P891" s="13"/>
      <c r="Q891" s="13"/>
      <c r="R891" s="13"/>
      <c r="S891" s="13"/>
      <c r="T891" s="13"/>
      <c r="U891" s="13"/>
      <c r="V891" s="13"/>
      <c r="W891" s="13"/>
      <c r="X891" s="13"/>
      <c r="Y891" s="13"/>
      <c r="Z891" s="13"/>
      <c r="AA891" s="13"/>
      <c r="AB891" s="13"/>
      <c r="AC891" s="13"/>
      <c r="AD891" s="13"/>
      <c r="AE891" s="13"/>
      <c r="AF891" s="13"/>
      <c r="AG891" s="13"/>
      <c r="AH891" s="13"/>
      <c r="AI891" s="13"/>
      <c r="AJ891" s="13"/>
      <c r="AK891" s="13"/>
    </row>
    <row r="892" spans="1:37" ht="13.5" customHeight="1" x14ac:dyDescent="0.2">
      <c r="A892" s="13"/>
      <c r="B892" s="13"/>
      <c r="C892" s="13"/>
      <c r="D892" s="13"/>
      <c r="E892" s="13"/>
      <c r="F892" s="13"/>
      <c r="G892" s="13"/>
      <c r="H892" s="13"/>
      <c r="I892" s="13"/>
      <c r="J892" s="13"/>
      <c r="K892" s="13"/>
      <c r="L892" s="13"/>
      <c r="M892" s="13"/>
      <c r="N892" s="13"/>
      <c r="O892" s="13"/>
      <c r="P892" s="13"/>
      <c r="Q892" s="13"/>
      <c r="R892" s="13"/>
      <c r="S892" s="13"/>
      <c r="T892" s="13"/>
      <c r="U892" s="13"/>
      <c r="V892" s="13"/>
      <c r="W892" s="13"/>
      <c r="X892" s="13"/>
      <c r="Y892" s="13"/>
      <c r="Z892" s="13"/>
      <c r="AA892" s="13"/>
      <c r="AB892" s="13"/>
      <c r="AC892" s="13"/>
      <c r="AD892" s="13"/>
      <c r="AE892" s="13"/>
      <c r="AF892" s="13"/>
      <c r="AG892" s="13"/>
      <c r="AH892" s="13"/>
      <c r="AI892" s="13"/>
      <c r="AJ892" s="13"/>
      <c r="AK892" s="13"/>
    </row>
    <row r="893" spans="1:37" ht="13.5" customHeight="1" x14ac:dyDescent="0.2">
      <c r="A893" s="13"/>
      <c r="B893" s="13"/>
      <c r="C893" s="13"/>
      <c r="D893" s="13"/>
      <c r="E893" s="13"/>
      <c r="F893" s="13"/>
      <c r="G893" s="13"/>
      <c r="H893" s="13"/>
      <c r="I893" s="13"/>
      <c r="J893" s="13"/>
      <c r="K893" s="13"/>
      <c r="L893" s="13"/>
      <c r="M893" s="13"/>
      <c r="N893" s="13"/>
      <c r="O893" s="13"/>
      <c r="P893" s="13"/>
      <c r="Q893" s="13"/>
      <c r="R893" s="13"/>
      <c r="S893" s="13"/>
      <c r="T893" s="13"/>
      <c r="U893" s="13"/>
      <c r="V893" s="13"/>
      <c r="W893" s="13"/>
      <c r="X893" s="13"/>
      <c r="Y893" s="13"/>
      <c r="Z893" s="13"/>
      <c r="AA893" s="13"/>
      <c r="AB893" s="13"/>
      <c r="AC893" s="13"/>
      <c r="AD893" s="13"/>
      <c r="AE893" s="13"/>
      <c r="AF893" s="13"/>
      <c r="AG893" s="13"/>
      <c r="AH893" s="13"/>
      <c r="AI893" s="13"/>
      <c r="AJ893" s="13"/>
      <c r="AK893" s="13"/>
    </row>
    <row r="894" spans="1:37" ht="13.5" customHeight="1" x14ac:dyDescent="0.2">
      <c r="A894" s="13"/>
      <c r="B894" s="13"/>
      <c r="C894" s="13"/>
      <c r="D894" s="13"/>
      <c r="E894" s="13"/>
      <c r="F894" s="13"/>
      <c r="G894" s="13"/>
      <c r="H894" s="13"/>
      <c r="I894" s="13"/>
      <c r="J894" s="13"/>
      <c r="K894" s="13"/>
      <c r="L894" s="13"/>
      <c r="M894" s="13"/>
      <c r="N894" s="13"/>
      <c r="O894" s="13"/>
      <c r="P894" s="13"/>
      <c r="Q894" s="13"/>
      <c r="R894" s="13"/>
      <c r="S894" s="13"/>
      <c r="T894" s="13"/>
      <c r="U894" s="13"/>
      <c r="V894" s="13"/>
      <c r="W894" s="13"/>
      <c r="X894" s="13"/>
      <c r="Y894" s="13"/>
      <c r="Z894" s="13"/>
      <c r="AA894" s="13"/>
      <c r="AB894" s="13"/>
      <c r="AC894" s="13"/>
      <c r="AD894" s="13"/>
      <c r="AE894" s="13"/>
      <c r="AF894" s="13"/>
      <c r="AG894" s="13"/>
      <c r="AH894" s="13"/>
      <c r="AI894" s="13"/>
      <c r="AJ894" s="13"/>
      <c r="AK894" s="13"/>
    </row>
    <row r="895" spans="1:37" ht="13.5" customHeight="1" x14ac:dyDescent="0.2">
      <c r="A895" s="13"/>
      <c r="B895" s="13"/>
      <c r="C895" s="13"/>
      <c r="D895" s="13"/>
      <c r="E895" s="13"/>
      <c r="F895" s="13"/>
      <c r="G895" s="13"/>
      <c r="H895" s="13"/>
      <c r="I895" s="13"/>
      <c r="J895" s="13"/>
      <c r="K895" s="13"/>
      <c r="L895" s="13"/>
      <c r="M895" s="13"/>
      <c r="N895" s="13"/>
      <c r="O895" s="13"/>
      <c r="P895" s="13"/>
      <c r="Q895" s="13"/>
      <c r="R895" s="13"/>
      <c r="S895" s="13"/>
      <c r="T895" s="13"/>
      <c r="U895" s="13"/>
      <c r="V895" s="13"/>
      <c r="W895" s="13"/>
      <c r="X895" s="13"/>
      <c r="Y895" s="13"/>
      <c r="Z895" s="13"/>
      <c r="AA895" s="13"/>
      <c r="AB895" s="13"/>
      <c r="AC895" s="13"/>
      <c r="AD895" s="13"/>
      <c r="AE895" s="13"/>
      <c r="AF895" s="13"/>
      <c r="AG895" s="13"/>
      <c r="AH895" s="13"/>
      <c r="AI895" s="13"/>
      <c r="AJ895" s="13"/>
      <c r="AK895" s="13"/>
    </row>
    <row r="896" spans="1:37" ht="13.5" customHeight="1" x14ac:dyDescent="0.2">
      <c r="A896" s="13"/>
      <c r="B896" s="13"/>
      <c r="C896" s="13"/>
      <c r="D896" s="13"/>
      <c r="E896" s="13"/>
      <c r="F896" s="13"/>
      <c r="G896" s="13"/>
      <c r="H896" s="13"/>
      <c r="I896" s="13"/>
      <c r="J896" s="13"/>
      <c r="K896" s="13"/>
      <c r="L896" s="13"/>
      <c r="M896" s="13"/>
      <c r="N896" s="13"/>
      <c r="O896" s="13"/>
      <c r="P896" s="13"/>
      <c r="Q896" s="13"/>
      <c r="R896" s="13"/>
      <c r="S896" s="13"/>
      <c r="T896" s="13"/>
      <c r="U896" s="13"/>
      <c r="V896" s="13"/>
      <c r="W896" s="13"/>
      <c r="X896" s="13"/>
      <c r="Y896" s="13"/>
      <c r="Z896" s="13"/>
      <c r="AA896" s="13"/>
      <c r="AB896" s="13"/>
      <c r="AC896" s="13"/>
      <c r="AD896" s="13"/>
      <c r="AE896" s="13"/>
      <c r="AF896" s="13"/>
      <c r="AG896" s="13"/>
      <c r="AH896" s="13"/>
      <c r="AI896" s="13"/>
      <c r="AJ896" s="13"/>
      <c r="AK896" s="13"/>
    </row>
    <row r="897" spans="1:37" ht="13.5" customHeight="1" x14ac:dyDescent="0.2">
      <c r="A897" s="13"/>
      <c r="B897" s="13"/>
      <c r="C897" s="13"/>
      <c r="D897" s="13"/>
      <c r="E897" s="13"/>
      <c r="F897" s="13"/>
      <c r="G897" s="13"/>
      <c r="H897" s="13"/>
      <c r="I897" s="13"/>
      <c r="J897" s="13"/>
      <c r="K897" s="13"/>
      <c r="L897" s="13"/>
      <c r="M897" s="13"/>
      <c r="N897" s="13"/>
      <c r="O897" s="13"/>
      <c r="P897" s="13"/>
      <c r="Q897" s="13"/>
      <c r="R897" s="13"/>
      <c r="S897" s="13"/>
      <c r="T897" s="13"/>
      <c r="U897" s="13"/>
      <c r="V897" s="13"/>
      <c r="W897" s="13"/>
      <c r="X897" s="13"/>
      <c r="Y897" s="13"/>
      <c r="Z897" s="13"/>
      <c r="AA897" s="13"/>
      <c r="AB897" s="13"/>
      <c r="AC897" s="13"/>
      <c r="AD897" s="13"/>
      <c r="AE897" s="13"/>
      <c r="AF897" s="13"/>
      <c r="AG897" s="13"/>
      <c r="AH897" s="13"/>
      <c r="AI897" s="13"/>
      <c r="AJ897" s="13"/>
      <c r="AK897" s="13"/>
    </row>
    <row r="898" spans="1:37" ht="13.5" customHeight="1" x14ac:dyDescent="0.2">
      <c r="A898" s="13"/>
      <c r="B898" s="13"/>
      <c r="C898" s="13"/>
      <c r="D898" s="13"/>
      <c r="E898" s="13"/>
      <c r="F898" s="13"/>
      <c r="G898" s="13"/>
      <c r="H898" s="13"/>
      <c r="I898" s="13"/>
      <c r="J898" s="13"/>
      <c r="K898" s="13"/>
      <c r="L898" s="13"/>
      <c r="M898" s="13"/>
      <c r="N898" s="13"/>
      <c r="O898" s="13"/>
      <c r="P898" s="13"/>
      <c r="Q898" s="13"/>
      <c r="R898" s="13"/>
      <c r="S898" s="13"/>
      <c r="T898" s="13"/>
      <c r="U898" s="13"/>
      <c r="V898" s="13"/>
      <c r="W898" s="13"/>
      <c r="X898" s="13"/>
      <c r="Y898" s="13"/>
      <c r="Z898" s="13"/>
      <c r="AA898" s="13"/>
      <c r="AB898" s="13"/>
      <c r="AC898" s="13"/>
      <c r="AD898" s="13"/>
      <c r="AE898" s="13"/>
      <c r="AF898" s="13"/>
      <c r="AG898" s="13"/>
      <c r="AH898" s="13"/>
      <c r="AI898" s="13"/>
      <c r="AJ898" s="13"/>
      <c r="AK898" s="13"/>
    </row>
    <row r="899" spans="1:37" ht="13.5" customHeight="1" x14ac:dyDescent="0.2">
      <c r="A899" s="13"/>
      <c r="B899" s="13"/>
      <c r="C899" s="13"/>
      <c r="D899" s="13"/>
      <c r="E899" s="13"/>
      <c r="F899" s="13"/>
      <c r="G899" s="13"/>
      <c r="H899" s="13"/>
      <c r="I899" s="13"/>
      <c r="J899" s="13"/>
      <c r="K899" s="13"/>
      <c r="L899" s="13"/>
      <c r="M899" s="13"/>
      <c r="N899" s="13"/>
      <c r="O899" s="13"/>
      <c r="P899" s="13"/>
      <c r="Q899" s="13"/>
      <c r="R899" s="13"/>
      <c r="S899" s="13"/>
      <c r="T899" s="13"/>
      <c r="U899" s="13"/>
      <c r="V899" s="13"/>
      <c r="W899" s="13"/>
      <c r="X899" s="13"/>
      <c r="Y899" s="13"/>
      <c r="Z899" s="13"/>
      <c r="AA899" s="13"/>
      <c r="AB899" s="13"/>
      <c r="AC899" s="13"/>
      <c r="AD899" s="13"/>
      <c r="AE899" s="13"/>
      <c r="AF899" s="13"/>
      <c r="AG899" s="13"/>
      <c r="AH899" s="13"/>
      <c r="AI899" s="13"/>
      <c r="AJ899" s="13"/>
      <c r="AK899" s="13"/>
    </row>
    <row r="900" spans="1:37" ht="13.5" customHeight="1" x14ac:dyDescent="0.2">
      <c r="A900" s="13"/>
      <c r="B900" s="13"/>
      <c r="C900" s="13"/>
      <c r="D900" s="13"/>
      <c r="E900" s="13"/>
      <c r="F900" s="13"/>
      <c r="G900" s="13"/>
      <c r="H900" s="13"/>
      <c r="I900" s="13"/>
      <c r="J900" s="13"/>
      <c r="K900" s="13"/>
      <c r="L900" s="13"/>
      <c r="M900" s="13"/>
      <c r="N900" s="13"/>
      <c r="O900" s="13"/>
      <c r="P900" s="13"/>
      <c r="Q900" s="13"/>
      <c r="R900" s="13"/>
      <c r="S900" s="13"/>
      <c r="T900" s="13"/>
      <c r="U900" s="13"/>
      <c r="V900" s="13"/>
      <c r="W900" s="13"/>
      <c r="X900" s="13"/>
      <c r="Y900" s="13"/>
      <c r="Z900" s="13"/>
      <c r="AA900" s="13"/>
      <c r="AB900" s="13"/>
      <c r="AC900" s="13"/>
      <c r="AD900" s="13"/>
      <c r="AE900" s="13"/>
      <c r="AF900" s="13"/>
      <c r="AG900" s="13"/>
      <c r="AH900" s="13"/>
      <c r="AI900" s="13"/>
      <c r="AJ900" s="13"/>
      <c r="AK900" s="13"/>
    </row>
    <row r="901" spans="1:37" ht="13.5" customHeight="1" x14ac:dyDescent="0.2">
      <c r="A901" s="13"/>
      <c r="B901" s="13"/>
      <c r="C901" s="13"/>
      <c r="D901" s="13"/>
      <c r="E901" s="13"/>
      <c r="F901" s="13"/>
      <c r="G901" s="13"/>
      <c r="H901" s="13"/>
      <c r="I901" s="13"/>
      <c r="J901" s="13"/>
      <c r="K901" s="13"/>
      <c r="L901" s="13"/>
      <c r="M901" s="13"/>
      <c r="N901" s="13"/>
      <c r="O901" s="13"/>
      <c r="P901" s="13"/>
      <c r="Q901" s="13"/>
      <c r="R901" s="13"/>
      <c r="S901" s="13"/>
      <c r="T901" s="13"/>
      <c r="U901" s="13"/>
      <c r="V901" s="13"/>
      <c r="W901" s="13"/>
      <c r="X901" s="13"/>
      <c r="Y901" s="13"/>
      <c r="Z901" s="13"/>
      <c r="AA901" s="13"/>
      <c r="AB901" s="13"/>
      <c r="AC901" s="13"/>
      <c r="AD901" s="13"/>
      <c r="AE901" s="13"/>
      <c r="AF901" s="13"/>
      <c r="AG901" s="13"/>
      <c r="AH901" s="13"/>
      <c r="AI901" s="13"/>
      <c r="AJ901" s="13"/>
      <c r="AK901" s="13"/>
    </row>
    <row r="902" spans="1:37" ht="13.5" customHeight="1" x14ac:dyDescent="0.2">
      <c r="A902" s="13"/>
      <c r="B902" s="13"/>
      <c r="C902" s="13"/>
      <c r="D902" s="13"/>
      <c r="E902" s="13"/>
      <c r="F902" s="13"/>
      <c r="G902" s="13"/>
      <c r="H902" s="13"/>
      <c r="I902" s="13"/>
      <c r="J902" s="13"/>
      <c r="K902" s="13"/>
      <c r="L902" s="13"/>
      <c r="M902" s="13"/>
      <c r="N902" s="13"/>
      <c r="O902" s="13"/>
      <c r="P902" s="13"/>
      <c r="Q902" s="13"/>
      <c r="R902" s="13"/>
      <c r="S902" s="13"/>
      <c r="T902" s="13"/>
      <c r="U902" s="13"/>
      <c r="V902" s="13"/>
      <c r="W902" s="13"/>
      <c r="X902" s="13"/>
      <c r="Y902" s="13"/>
      <c r="Z902" s="13"/>
      <c r="AA902" s="13"/>
      <c r="AB902" s="13"/>
      <c r="AC902" s="13"/>
      <c r="AD902" s="13"/>
      <c r="AE902" s="13"/>
      <c r="AF902" s="13"/>
      <c r="AG902" s="13"/>
      <c r="AH902" s="13"/>
      <c r="AI902" s="13"/>
      <c r="AJ902" s="13"/>
      <c r="AK902" s="13"/>
    </row>
    <row r="903" spans="1:37" ht="13.5" customHeight="1" x14ac:dyDescent="0.2">
      <c r="A903" s="13"/>
      <c r="B903" s="13"/>
      <c r="C903" s="13"/>
      <c r="D903" s="13"/>
      <c r="E903" s="13"/>
      <c r="F903" s="13"/>
      <c r="G903" s="13"/>
      <c r="H903" s="13"/>
      <c r="I903" s="13"/>
      <c r="J903" s="13"/>
      <c r="K903" s="13"/>
      <c r="L903" s="13"/>
      <c r="M903" s="13"/>
      <c r="N903" s="13"/>
      <c r="O903" s="13"/>
      <c r="P903" s="13"/>
      <c r="Q903" s="13"/>
      <c r="R903" s="13"/>
      <c r="S903" s="13"/>
      <c r="T903" s="13"/>
      <c r="U903" s="13"/>
      <c r="V903" s="13"/>
      <c r="W903" s="13"/>
      <c r="X903" s="13"/>
      <c r="Y903" s="13"/>
      <c r="Z903" s="13"/>
      <c r="AA903" s="13"/>
      <c r="AB903" s="13"/>
      <c r="AC903" s="13"/>
      <c r="AD903" s="13"/>
      <c r="AE903" s="13"/>
      <c r="AF903" s="13"/>
      <c r="AG903" s="13"/>
      <c r="AH903" s="13"/>
      <c r="AI903" s="13"/>
      <c r="AJ903" s="13"/>
      <c r="AK903" s="13"/>
    </row>
    <row r="904" spans="1:37" ht="13.5" customHeight="1" x14ac:dyDescent="0.2">
      <c r="A904" s="13"/>
      <c r="B904" s="13"/>
      <c r="C904" s="13"/>
      <c r="D904" s="13"/>
      <c r="E904" s="13"/>
      <c r="F904" s="13"/>
      <c r="G904" s="13"/>
      <c r="H904" s="13"/>
      <c r="I904" s="13"/>
      <c r="J904" s="13"/>
      <c r="K904" s="13"/>
      <c r="L904" s="13"/>
      <c r="M904" s="13"/>
      <c r="N904" s="13"/>
      <c r="O904" s="13"/>
      <c r="P904" s="13"/>
      <c r="Q904" s="13"/>
      <c r="R904" s="13"/>
      <c r="S904" s="13"/>
      <c r="T904" s="13"/>
      <c r="U904" s="13"/>
      <c r="V904" s="13"/>
      <c r="W904" s="13"/>
      <c r="X904" s="13"/>
      <c r="Y904" s="13"/>
      <c r="Z904" s="13"/>
      <c r="AA904" s="13"/>
      <c r="AB904" s="13"/>
      <c r="AC904" s="13"/>
      <c r="AD904" s="13"/>
      <c r="AE904" s="13"/>
      <c r="AF904" s="13"/>
      <c r="AG904" s="13"/>
      <c r="AH904" s="13"/>
      <c r="AI904" s="13"/>
      <c r="AJ904" s="13"/>
      <c r="AK904" s="13"/>
    </row>
    <row r="905" spans="1:37" ht="13.5" customHeight="1" x14ac:dyDescent="0.2">
      <c r="A905" s="13"/>
      <c r="B905" s="13"/>
      <c r="C905" s="13"/>
      <c r="D905" s="13"/>
      <c r="E905" s="13"/>
      <c r="F905" s="13"/>
      <c r="G905" s="13"/>
      <c r="H905" s="13"/>
      <c r="I905" s="13"/>
      <c r="J905" s="13"/>
      <c r="K905" s="13"/>
      <c r="L905" s="13"/>
      <c r="M905" s="13"/>
      <c r="N905" s="13"/>
      <c r="O905" s="13"/>
      <c r="P905" s="13"/>
      <c r="Q905" s="13"/>
      <c r="R905" s="13"/>
      <c r="S905" s="13"/>
      <c r="T905" s="13"/>
      <c r="U905" s="13"/>
      <c r="V905" s="13"/>
      <c r="W905" s="13"/>
      <c r="X905" s="13"/>
      <c r="Y905" s="13"/>
      <c r="Z905" s="13"/>
      <c r="AA905" s="13"/>
      <c r="AB905" s="13"/>
      <c r="AC905" s="13"/>
      <c r="AD905" s="13"/>
      <c r="AE905" s="13"/>
      <c r="AF905" s="13"/>
      <c r="AG905" s="13"/>
      <c r="AH905" s="13"/>
      <c r="AI905" s="13"/>
      <c r="AJ905" s="13"/>
      <c r="AK905" s="13"/>
    </row>
    <row r="906" spans="1:37" ht="13.5" customHeight="1" x14ac:dyDescent="0.2">
      <c r="A906" s="13"/>
      <c r="B906" s="13"/>
      <c r="C906" s="13"/>
      <c r="D906" s="13"/>
      <c r="E906" s="13"/>
      <c r="F906" s="13"/>
      <c r="G906" s="13"/>
      <c r="H906" s="13"/>
      <c r="I906" s="13"/>
      <c r="J906" s="13"/>
      <c r="K906" s="13"/>
      <c r="L906" s="13"/>
      <c r="M906" s="13"/>
      <c r="N906" s="13"/>
      <c r="O906" s="13"/>
      <c r="P906" s="13"/>
      <c r="Q906" s="13"/>
      <c r="R906" s="13"/>
      <c r="S906" s="13"/>
      <c r="T906" s="13"/>
      <c r="U906" s="13"/>
      <c r="V906" s="13"/>
      <c r="W906" s="13"/>
      <c r="X906" s="13"/>
      <c r="Y906" s="13"/>
      <c r="Z906" s="13"/>
      <c r="AA906" s="13"/>
      <c r="AB906" s="13"/>
      <c r="AC906" s="13"/>
      <c r="AD906" s="13"/>
      <c r="AE906" s="13"/>
      <c r="AF906" s="13"/>
      <c r="AG906" s="13"/>
      <c r="AH906" s="13"/>
      <c r="AI906" s="13"/>
      <c r="AJ906" s="13"/>
      <c r="AK906" s="13"/>
    </row>
    <row r="907" spans="1:37" ht="13.5" customHeight="1" x14ac:dyDescent="0.2">
      <c r="A907" s="13"/>
      <c r="B907" s="13"/>
      <c r="C907" s="13"/>
      <c r="D907" s="13"/>
      <c r="E907" s="13"/>
      <c r="F907" s="13"/>
      <c r="G907" s="13"/>
      <c r="H907" s="13"/>
      <c r="I907" s="13"/>
      <c r="J907" s="13"/>
      <c r="K907" s="13"/>
      <c r="L907" s="13"/>
      <c r="M907" s="13"/>
      <c r="N907" s="13"/>
      <c r="O907" s="13"/>
      <c r="P907" s="13"/>
      <c r="Q907" s="13"/>
      <c r="R907" s="13"/>
      <c r="S907" s="13"/>
      <c r="T907" s="13"/>
      <c r="U907" s="13"/>
      <c r="V907" s="13"/>
      <c r="W907" s="13"/>
      <c r="X907" s="13"/>
      <c r="Y907" s="13"/>
      <c r="Z907" s="13"/>
      <c r="AA907" s="13"/>
      <c r="AB907" s="13"/>
      <c r="AC907" s="13"/>
      <c r="AD907" s="13"/>
      <c r="AE907" s="13"/>
      <c r="AF907" s="13"/>
      <c r="AG907" s="13"/>
      <c r="AH907" s="13"/>
      <c r="AI907" s="13"/>
      <c r="AJ907" s="13"/>
      <c r="AK907" s="13"/>
    </row>
    <row r="908" spans="1:37" ht="13.5" customHeight="1" x14ac:dyDescent="0.2">
      <c r="A908" s="13"/>
      <c r="B908" s="13"/>
      <c r="C908" s="13"/>
      <c r="D908" s="13"/>
      <c r="E908" s="13"/>
      <c r="F908" s="13"/>
      <c r="G908" s="13"/>
      <c r="H908" s="13"/>
      <c r="I908" s="13"/>
      <c r="J908" s="13"/>
      <c r="K908" s="13"/>
      <c r="L908" s="13"/>
      <c r="M908" s="13"/>
      <c r="N908" s="13"/>
      <c r="O908" s="13"/>
      <c r="P908" s="13"/>
      <c r="Q908" s="13"/>
      <c r="R908" s="13"/>
      <c r="S908" s="13"/>
      <c r="T908" s="13"/>
      <c r="U908" s="13"/>
      <c r="V908" s="13"/>
      <c r="W908" s="13"/>
      <c r="X908" s="13"/>
      <c r="Y908" s="13"/>
      <c r="Z908" s="13"/>
      <c r="AA908" s="13"/>
      <c r="AB908" s="13"/>
      <c r="AC908" s="13"/>
      <c r="AD908" s="13"/>
      <c r="AE908" s="13"/>
      <c r="AF908" s="13"/>
      <c r="AG908" s="13"/>
      <c r="AH908" s="13"/>
      <c r="AI908" s="13"/>
      <c r="AJ908" s="13"/>
      <c r="AK908" s="13"/>
    </row>
    <row r="909" spans="1:37" ht="13.5" customHeight="1" x14ac:dyDescent="0.2">
      <c r="A909" s="13"/>
      <c r="B909" s="13"/>
      <c r="C909" s="13"/>
      <c r="D909" s="13"/>
      <c r="E909" s="13"/>
      <c r="F909" s="13"/>
      <c r="G909" s="13"/>
      <c r="H909" s="13"/>
      <c r="I909" s="13"/>
      <c r="J909" s="13"/>
      <c r="K909" s="13"/>
      <c r="L909" s="13"/>
      <c r="M909" s="13"/>
      <c r="N909" s="13"/>
      <c r="O909" s="13"/>
      <c r="P909" s="13"/>
      <c r="Q909" s="13"/>
      <c r="R909" s="13"/>
      <c r="S909" s="13"/>
      <c r="T909" s="13"/>
      <c r="U909" s="13"/>
      <c r="V909" s="13"/>
      <c r="W909" s="13"/>
      <c r="X909" s="13"/>
      <c r="Y909" s="13"/>
      <c r="Z909" s="13"/>
      <c r="AA909" s="13"/>
      <c r="AB909" s="13"/>
      <c r="AC909" s="13"/>
      <c r="AD909" s="13"/>
      <c r="AE909" s="13"/>
      <c r="AF909" s="13"/>
      <c r="AG909" s="13"/>
      <c r="AH909" s="13"/>
      <c r="AI909" s="13"/>
      <c r="AJ909" s="13"/>
      <c r="AK909" s="13"/>
    </row>
    <row r="910" spans="1:37" ht="13.5" customHeight="1" x14ac:dyDescent="0.2">
      <c r="A910" s="13"/>
      <c r="B910" s="13"/>
      <c r="C910" s="13"/>
      <c r="D910" s="13"/>
      <c r="E910" s="13"/>
      <c r="F910" s="13"/>
      <c r="G910" s="13"/>
      <c r="H910" s="13"/>
      <c r="I910" s="13"/>
      <c r="J910" s="13"/>
      <c r="K910" s="13"/>
      <c r="L910" s="13"/>
      <c r="M910" s="13"/>
      <c r="N910" s="13"/>
      <c r="O910" s="13"/>
      <c r="P910" s="13"/>
      <c r="Q910" s="13"/>
      <c r="R910" s="13"/>
      <c r="S910" s="13"/>
      <c r="T910" s="13"/>
      <c r="U910" s="13"/>
      <c r="V910" s="13"/>
      <c r="W910" s="13"/>
      <c r="X910" s="13"/>
      <c r="Y910" s="13"/>
      <c r="Z910" s="13"/>
      <c r="AA910" s="13"/>
      <c r="AB910" s="13"/>
      <c r="AC910" s="13"/>
      <c r="AD910" s="13"/>
      <c r="AE910" s="13"/>
      <c r="AF910" s="13"/>
      <c r="AG910" s="13"/>
      <c r="AH910" s="13"/>
      <c r="AI910" s="13"/>
      <c r="AJ910" s="13"/>
      <c r="AK910" s="13"/>
    </row>
    <row r="911" spans="1:37" ht="13.5" customHeight="1" x14ac:dyDescent="0.2">
      <c r="A911" s="13"/>
      <c r="B911" s="13"/>
      <c r="C911" s="13"/>
      <c r="D911" s="13"/>
      <c r="E911" s="13"/>
      <c r="F911" s="13"/>
      <c r="G911" s="13"/>
      <c r="H911" s="13"/>
      <c r="I911" s="13"/>
      <c r="J911" s="13"/>
      <c r="K911" s="13"/>
      <c r="L911" s="13"/>
      <c r="M911" s="13"/>
      <c r="N911" s="13"/>
      <c r="O911" s="13"/>
      <c r="P911" s="13"/>
      <c r="Q911" s="13"/>
      <c r="R911" s="13"/>
      <c r="S911" s="13"/>
      <c r="T911" s="13"/>
      <c r="U911" s="13"/>
      <c r="V911" s="13"/>
      <c r="W911" s="13"/>
      <c r="X911" s="13"/>
      <c r="Y911" s="13"/>
      <c r="Z911" s="13"/>
      <c r="AA911" s="13"/>
      <c r="AB911" s="13"/>
      <c r="AC911" s="13"/>
      <c r="AD911" s="13"/>
      <c r="AE911" s="13"/>
      <c r="AF911" s="13"/>
      <c r="AG911" s="13"/>
      <c r="AH911" s="13"/>
      <c r="AI911" s="13"/>
      <c r="AJ911" s="13"/>
      <c r="AK911" s="13"/>
    </row>
    <row r="912" spans="1:37" ht="13.5" customHeight="1" x14ac:dyDescent="0.2">
      <c r="A912" s="13"/>
      <c r="B912" s="13"/>
      <c r="C912" s="13"/>
      <c r="D912" s="13"/>
      <c r="E912" s="13"/>
      <c r="F912" s="13"/>
      <c r="G912" s="13"/>
      <c r="H912" s="13"/>
      <c r="I912" s="13"/>
      <c r="J912" s="13"/>
      <c r="K912" s="13"/>
      <c r="L912" s="13"/>
      <c r="M912" s="13"/>
      <c r="N912" s="13"/>
      <c r="O912" s="13"/>
      <c r="P912" s="13"/>
      <c r="Q912" s="13"/>
      <c r="R912" s="13"/>
      <c r="S912" s="13"/>
      <c r="T912" s="13"/>
      <c r="U912" s="13"/>
      <c r="V912" s="13"/>
      <c r="W912" s="13"/>
      <c r="X912" s="13"/>
      <c r="Y912" s="13"/>
      <c r="Z912" s="13"/>
      <c r="AA912" s="13"/>
      <c r="AB912" s="13"/>
      <c r="AC912" s="13"/>
      <c r="AD912" s="13"/>
      <c r="AE912" s="13"/>
      <c r="AF912" s="13"/>
      <c r="AG912" s="13"/>
      <c r="AH912" s="13"/>
      <c r="AI912" s="13"/>
      <c r="AJ912" s="13"/>
      <c r="AK912" s="13"/>
    </row>
    <row r="913" spans="1:37" ht="13.5" customHeight="1" x14ac:dyDescent="0.2">
      <c r="A913" s="13"/>
      <c r="B913" s="13"/>
      <c r="C913" s="13"/>
      <c r="D913" s="13"/>
      <c r="E913" s="13"/>
      <c r="F913" s="13"/>
      <c r="G913" s="13"/>
      <c r="H913" s="13"/>
      <c r="I913" s="13"/>
      <c r="J913" s="13"/>
      <c r="K913" s="13"/>
      <c r="L913" s="13"/>
      <c r="M913" s="13"/>
      <c r="N913" s="13"/>
      <c r="O913" s="13"/>
      <c r="P913" s="13"/>
      <c r="Q913" s="13"/>
      <c r="R913" s="13"/>
      <c r="S913" s="13"/>
      <c r="T913" s="13"/>
      <c r="U913" s="13"/>
      <c r="V913" s="13"/>
      <c r="W913" s="13"/>
      <c r="X913" s="13"/>
      <c r="Y913" s="13"/>
      <c r="Z913" s="13"/>
      <c r="AA913" s="13"/>
      <c r="AB913" s="13"/>
      <c r="AC913" s="13"/>
      <c r="AD913" s="13"/>
      <c r="AE913" s="13"/>
      <c r="AF913" s="13"/>
      <c r="AG913" s="13"/>
      <c r="AH913" s="13"/>
      <c r="AI913" s="13"/>
      <c r="AJ913" s="13"/>
      <c r="AK913" s="13"/>
    </row>
    <row r="914" spans="1:37" ht="13.5" customHeight="1" x14ac:dyDescent="0.2">
      <c r="A914" s="13"/>
      <c r="B914" s="13"/>
      <c r="C914" s="13"/>
      <c r="D914" s="13"/>
      <c r="E914" s="13"/>
      <c r="F914" s="13"/>
      <c r="G914" s="13"/>
      <c r="H914" s="13"/>
      <c r="I914" s="13"/>
      <c r="J914" s="13"/>
      <c r="K914" s="13"/>
      <c r="L914" s="13"/>
      <c r="M914" s="13"/>
      <c r="N914" s="13"/>
      <c r="O914" s="13"/>
      <c r="P914" s="13"/>
      <c r="Q914" s="13"/>
      <c r="R914" s="13"/>
      <c r="S914" s="13"/>
      <c r="T914" s="13"/>
      <c r="U914" s="13"/>
      <c r="V914" s="13"/>
      <c r="W914" s="13"/>
      <c r="X914" s="13"/>
      <c r="Y914" s="13"/>
      <c r="Z914" s="13"/>
      <c r="AA914" s="13"/>
      <c r="AB914" s="13"/>
      <c r="AC914" s="13"/>
      <c r="AD914" s="13"/>
      <c r="AE914" s="13"/>
      <c r="AF914" s="13"/>
      <c r="AG914" s="13"/>
      <c r="AH914" s="13"/>
      <c r="AI914" s="13"/>
      <c r="AJ914" s="13"/>
      <c r="AK914" s="13"/>
    </row>
    <row r="915" spans="1:37" ht="13.5" customHeight="1" x14ac:dyDescent="0.2">
      <c r="A915" s="13"/>
      <c r="B915" s="13"/>
      <c r="C915" s="13"/>
      <c r="D915" s="13"/>
      <c r="E915" s="13"/>
      <c r="F915" s="13"/>
      <c r="G915" s="13"/>
      <c r="H915" s="13"/>
      <c r="I915" s="13"/>
      <c r="J915" s="13"/>
      <c r="K915" s="13"/>
      <c r="L915" s="13"/>
      <c r="M915" s="13"/>
      <c r="N915" s="13"/>
      <c r="O915" s="13"/>
      <c r="P915" s="13"/>
      <c r="Q915" s="13"/>
      <c r="R915" s="13"/>
      <c r="S915" s="13"/>
      <c r="T915" s="13"/>
      <c r="U915" s="13"/>
      <c r="V915" s="13"/>
      <c r="W915" s="13"/>
      <c r="X915" s="13"/>
      <c r="Y915" s="13"/>
      <c r="Z915" s="13"/>
      <c r="AA915" s="13"/>
      <c r="AB915" s="13"/>
      <c r="AC915" s="13"/>
      <c r="AD915" s="13"/>
      <c r="AE915" s="13"/>
      <c r="AF915" s="13"/>
      <c r="AG915" s="13"/>
      <c r="AH915" s="13"/>
      <c r="AI915" s="13"/>
      <c r="AJ915" s="13"/>
      <c r="AK915" s="13"/>
    </row>
    <row r="916" spans="1:37" ht="13.5" customHeight="1" x14ac:dyDescent="0.2">
      <c r="A916" s="13"/>
      <c r="B916" s="13"/>
      <c r="C916" s="13"/>
      <c r="D916" s="13"/>
      <c r="E916" s="13"/>
      <c r="F916" s="13"/>
      <c r="G916" s="13"/>
      <c r="H916" s="13"/>
      <c r="I916" s="13"/>
      <c r="J916" s="13"/>
      <c r="K916" s="13"/>
      <c r="L916" s="13"/>
      <c r="M916" s="13"/>
      <c r="N916" s="13"/>
      <c r="O916" s="13"/>
      <c r="P916" s="13"/>
      <c r="Q916" s="13"/>
      <c r="R916" s="13"/>
      <c r="S916" s="13"/>
      <c r="T916" s="13"/>
      <c r="U916" s="13"/>
      <c r="V916" s="13"/>
      <c r="W916" s="13"/>
      <c r="X916" s="13"/>
      <c r="Y916" s="13"/>
      <c r="Z916" s="13"/>
      <c r="AA916" s="13"/>
      <c r="AB916" s="13"/>
      <c r="AC916" s="13"/>
      <c r="AD916" s="13"/>
      <c r="AE916" s="13"/>
      <c r="AF916" s="13"/>
      <c r="AG916" s="13"/>
      <c r="AH916" s="13"/>
      <c r="AI916" s="13"/>
      <c r="AJ916" s="13"/>
      <c r="AK916" s="13"/>
    </row>
    <row r="917" spans="1:37" ht="13.5" customHeight="1" x14ac:dyDescent="0.2">
      <c r="A917" s="13"/>
      <c r="B917" s="13"/>
      <c r="C917" s="13"/>
      <c r="D917" s="13"/>
      <c r="E917" s="13"/>
      <c r="F917" s="13"/>
      <c r="G917" s="13"/>
      <c r="H917" s="13"/>
      <c r="I917" s="13"/>
      <c r="J917" s="13"/>
      <c r="K917" s="13"/>
      <c r="L917" s="13"/>
      <c r="M917" s="13"/>
      <c r="N917" s="13"/>
      <c r="O917" s="13"/>
      <c r="P917" s="13"/>
      <c r="Q917" s="13"/>
      <c r="R917" s="13"/>
      <c r="S917" s="13"/>
      <c r="T917" s="13"/>
      <c r="U917" s="13"/>
      <c r="V917" s="13"/>
      <c r="W917" s="13"/>
      <c r="X917" s="13"/>
      <c r="Y917" s="13"/>
      <c r="Z917" s="13"/>
      <c r="AA917" s="13"/>
      <c r="AB917" s="13"/>
      <c r="AC917" s="13"/>
      <c r="AD917" s="13"/>
      <c r="AE917" s="13"/>
      <c r="AF917" s="13"/>
      <c r="AG917" s="13"/>
      <c r="AH917" s="13"/>
      <c r="AI917" s="13"/>
      <c r="AJ917" s="13"/>
      <c r="AK917" s="13"/>
    </row>
    <row r="918" spans="1:37" ht="13.5" customHeight="1" x14ac:dyDescent="0.2">
      <c r="A918" s="13"/>
      <c r="B918" s="13"/>
      <c r="C918" s="13"/>
      <c r="D918" s="13"/>
      <c r="E918" s="13"/>
      <c r="F918" s="13"/>
      <c r="G918" s="13"/>
      <c r="H918" s="13"/>
      <c r="I918" s="13"/>
      <c r="J918" s="13"/>
      <c r="K918" s="13"/>
      <c r="L918" s="13"/>
      <c r="M918" s="13"/>
      <c r="N918" s="13"/>
      <c r="O918" s="13"/>
      <c r="P918" s="13"/>
      <c r="Q918" s="13"/>
      <c r="R918" s="13"/>
      <c r="S918" s="13"/>
      <c r="T918" s="13"/>
      <c r="U918" s="13"/>
      <c r="V918" s="13"/>
      <c r="W918" s="13"/>
      <c r="X918" s="13"/>
      <c r="Y918" s="13"/>
      <c r="Z918" s="13"/>
      <c r="AA918" s="13"/>
      <c r="AB918" s="13"/>
      <c r="AC918" s="13"/>
      <c r="AD918" s="13"/>
      <c r="AE918" s="13"/>
      <c r="AF918" s="13"/>
      <c r="AG918" s="13"/>
      <c r="AH918" s="13"/>
      <c r="AI918" s="13"/>
      <c r="AJ918" s="13"/>
      <c r="AK918" s="13"/>
    </row>
    <row r="919" spans="1:37" ht="13.5" customHeight="1" x14ac:dyDescent="0.2">
      <c r="A919" s="13"/>
      <c r="B919" s="13"/>
      <c r="C919" s="13"/>
      <c r="D919" s="13"/>
      <c r="E919" s="13"/>
      <c r="F919" s="13"/>
      <c r="G919" s="13"/>
      <c r="H919" s="13"/>
      <c r="I919" s="13"/>
      <c r="J919" s="13"/>
      <c r="K919" s="13"/>
      <c r="L919" s="13"/>
      <c r="M919" s="13"/>
      <c r="N919" s="13"/>
      <c r="O919" s="13"/>
      <c r="P919" s="13"/>
      <c r="Q919" s="13"/>
      <c r="R919" s="13"/>
      <c r="S919" s="13"/>
      <c r="T919" s="13"/>
      <c r="U919" s="13"/>
      <c r="V919" s="13"/>
      <c r="W919" s="13"/>
      <c r="X919" s="13"/>
      <c r="Y919" s="13"/>
      <c r="Z919" s="13"/>
      <c r="AA919" s="13"/>
      <c r="AB919" s="13"/>
      <c r="AC919" s="13"/>
      <c r="AD919" s="13"/>
      <c r="AE919" s="13"/>
      <c r="AF919" s="13"/>
      <c r="AG919" s="13"/>
      <c r="AH919" s="13"/>
      <c r="AI919" s="13"/>
      <c r="AJ919" s="13"/>
      <c r="AK919" s="13"/>
    </row>
    <row r="920" spans="1:37" ht="13.5" customHeight="1" x14ac:dyDescent="0.2">
      <c r="A920" s="13"/>
      <c r="B920" s="13"/>
      <c r="C920" s="13"/>
      <c r="D920" s="13"/>
      <c r="E920" s="13"/>
      <c r="F920" s="13"/>
      <c r="G920" s="13"/>
      <c r="H920" s="13"/>
      <c r="I920" s="13"/>
      <c r="J920" s="13"/>
      <c r="K920" s="13"/>
      <c r="L920" s="13"/>
      <c r="M920" s="13"/>
      <c r="N920" s="13"/>
      <c r="O920" s="13"/>
      <c r="P920" s="13"/>
      <c r="Q920" s="13"/>
      <c r="R920" s="13"/>
      <c r="S920" s="13"/>
      <c r="T920" s="13"/>
      <c r="U920" s="13"/>
      <c r="V920" s="13"/>
      <c r="W920" s="13"/>
      <c r="X920" s="13"/>
      <c r="Y920" s="13"/>
      <c r="Z920" s="13"/>
      <c r="AA920" s="13"/>
      <c r="AB920" s="13"/>
      <c r="AC920" s="13"/>
      <c r="AD920" s="13"/>
      <c r="AE920" s="13"/>
      <c r="AF920" s="13"/>
      <c r="AG920" s="13"/>
      <c r="AH920" s="13"/>
      <c r="AI920" s="13"/>
      <c r="AJ920" s="13"/>
      <c r="AK920" s="13"/>
    </row>
    <row r="921" spans="1:37" ht="13.5" customHeight="1" x14ac:dyDescent="0.2">
      <c r="A921" s="13"/>
      <c r="B921" s="13"/>
      <c r="C921" s="13"/>
      <c r="D921" s="13"/>
      <c r="E921" s="13"/>
      <c r="F921" s="13"/>
      <c r="G921" s="13"/>
      <c r="H921" s="13"/>
      <c r="I921" s="13"/>
      <c r="J921" s="13"/>
      <c r="K921" s="13"/>
      <c r="L921" s="13"/>
      <c r="M921" s="13"/>
      <c r="N921" s="13"/>
      <c r="O921" s="13"/>
      <c r="P921" s="13"/>
      <c r="Q921" s="13"/>
      <c r="R921" s="13"/>
      <c r="S921" s="13"/>
      <c r="T921" s="13"/>
      <c r="U921" s="13"/>
      <c r="V921" s="13"/>
      <c r="W921" s="13"/>
      <c r="X921" s="13"/>
      <c r="Y921" s="13"/>
      <c r="Z921" s="13"/>
      <c r="AA921" s="13"/>
      <c r="AB921" s="13"/>
      <c r="AC921" s="13"/>
      <c r="AD921" s="13"/>
      <c r="AE921" s="13"/>
      <c r="AF921" s="13"/>
      <c r="AG921" s="13"/>
      <c r="AH921" s="13"/>
      <c r="AI921" s="13"/>
      <c r="AJ921" s="13"/>
      <c r="AK921" s="13"/>
    </row>
    <row r="922" spans="1:37" ht="13.5" customHeight="1" x14ac:dyDescent="0.2">
      <c r="A922" s="13"/>
      <c r="B922" s="13"/>
      <c r="C922" s="13"/>
      <c r="D922" s="13"/>
      <c r="E922" s="13"/>
      <c r="F922" s="13"/>
      <c r="G922" s="13"/>
      <c r="H922" s="13"/>
      <c r="I922" s="13"/>
      <c r="J922" s="13"/>
      <c r="K922" s="13"/>
      <c r="L922" s="13"/>
      <c r="M922" s="13"/>
      <c r="N922" s="13"/>
      <c r="O922" s="13"/>
      <c r="P922" s="13"/>
      <c r="Q922" s="13"/>
      <c r="R922" s="13"/>
      <c r="S922" s="13"/>
      <c r="T922" s="13"/>
      <c r="U922" s="13"/>
      <c r="V922" s="13"/>
      <c r="W922" s="13"/>
      <c r="X922" s="13"/>
      <c r="Y922" s="13"/>
      <c r="Z922" s="13"/>
      <c r="AA922" s="13"/>
      <c r="AB922" s="13"/>
      <c r="AC922" s="13"/>
      <c r="AD922" s="13"/>
      <c r="AE922" s="13"/>
      <c r="AF922" s="13"/>
      <c r="AG922" s="13"/>
      <c r="AH922" s="13"/>
      <c r="AI922" s="13"/>
      <c r="AJ922" s="13"/>
      <c r="AK922" s="13"/>
    </row>
    <row r="923" spans="1:37" ht="13.5" customHeight="1" x14ac:dyDescent="0.2">
      <c r="A923" s="13"/>
      <c r="B923" s="13"/>
      <c r="C923" s="13"/>
      <c r="D923" s="13"/>
      <c r="E923" s="13"/>
      <c r="F923" s="13"/>
      <c r="G923" s="13"/>
      <c r="H923" s="13"/>
      <c r="I923" s="13"/>
      <c r="J923" s="13"/>
      <c r="K923" s="13"/>
      <c r="L923" s="13"/>
      <c r="M923" s="13"/>
      <c r="N923" s="13"/>
      <c r="O923" s="13"/>
      <c r="P923" s="13"/>
      <c r="Q923" s="13"/>
      <c r="R923" s="13"/>
      <c r="S923" s="13"/>
      <c r="T923" s="13"/>
      <c r="U923" s="13"/>
      <c r="V923" s="13"/>
      <c r="W923" s="13"/>
      <c r="X923" s="13"/>
      <c r="Y923" s="13"/>
      <c r="Z923" s="13"/>
      <c r="AA923" s="13"/>
      <c r="AB923" s="13"/>
      <c r="AC923" s="13"/>
      <c r="AD923" s="13"/>
      <c r="AE923" s="13"/>
      <c r="AF923" s="13"/>
      <c r="AG923" s="13"/>
      <c r="AH923" s="13"/>
      <c r="AI923" s="13"/>
      <c r="AJ923" s="13"/>
      <c r="AK923" s="13"/>
    </row>
    <row r="924" spans="1:37" ht="13.5" customHeight="1" x14ac:dyDescent="0.2">
      <c r="A924" s="13"/>
      <c r="B924" s="13"/>
      <c r="C924" s="13"/>
      <c r="D924" s="13"/>
      <c r="E924" s="13"/>
      <c r="F924" s="13"/>
      <c r="G924" s="13"/>
      <c r="H924" s="13"/>
      <c r="I924" s="13"/>
      <c r="J924" s="13"/>
      <c r="K924" s="13"/>
      <c r="L924" s="13"/>
      <c r="M924" s="13"/>
      <c r="N924" s="13"/>
      <c r="O924" s="13"/>
      <c r="P924" s="13"/>
      <c r="Q924" s="13"/>
      <c r="R924" s="13"/>
      <c r="S924" s="13"/>
      <c r="T924" s="13"/>
      <c r="U924" s="13"/>
      <c r="V924" s="13"/>
      <c r="W924" s="13"/>
      <c r="X924" s="13"/>
      <c r="Y924" s="13"/>
      <c r="Z924" s="13"/>
      <c r="AA924" s="13"/>
      <c r="AB924" s="13"/>
      <c r="AC924" s="13"/>
      <c r="AD924" s="13"/>
      <c r="AE924" s="13"/>
      <c r="AF924" s="13"/>
      <c r="AG924" s="13"/>
      <c r="AH924" s="13"/>
      <c r="AI924" s="13"/>
      <c r="AJ924" s="13"/>
      <c r="AK924" s="13"/>
    </row>
    <row r="925" spans="1:37" ht="13.5" customHeight="1" x14ac:dyDescent="0.2">
      <c r="A925" s="13"/>
      <c r="B925" s="13"/>
      <c r="C925" s="13"/>
      <c r="D925" s="13"/>
      <c r="E925" s="13"/>
      <c r="F925" s="13"/>
      <c r="G925" s="13"/>
      <c r="H925" s="13"/>
      <c r="I925" s="13"/>
      <c r="J925" s="13"/>
      <c r="K925" s="13"/>
      <c r="L925" s="13"/>
      <c r="M925" s="13"/>
      <c r="N925" s="13"/>
      <c r="O925" s="13"/>
      <c r="P925" s="13"/>
      <c r="Q925" s="13"/>
      <c r="R925" s="13"/>
      <c r="S925" s="13"/>
      <c r="T925" s="13"/>
      <c r="U925" s="13"/>
      <c r="V925" s="13"/>
      <c r="W925" s="13"/>
      <c r="X925" s="13"/>
      <c r="Y925" s="13"/>
      <c r="Z925" s="13"/>
      <c r="AA925" s="13"/>
      <c r="AB925" s="13"/>
      <c r="AC925" s="13"/>
      <c r="AD925" s="13"/>
      <c r="AE925" s="13"/>
      <c r="AF925" s="13"/>
      <c r="AG925" s="13"/>
      <c r="AH925" s="13"/>
      <c r="AI925" s="13"/>
      <c r="AJ925" s="13"/>
      <c r="AK925" s="13"/>
    </row>
    <row r="926" spans="1:37" ht="13.5" customHeight="1" x14ac:dyDescent="0.2">
      <c r="A926" s="13"/>
      <c r="B926" s="13"/>
      <c r="C926" s="13"/>
      <c r="D926" s="13"/>
      <c r="E926" s="13"/>
      <c r="F926" s="13"/>
      <c r="G926" s="13"/>
      <c r="H926" s="13"/>
      <c r="I926" s="13"/>
      <c r="J926" s="13"/>
      <c r="K926" s="13"/>
      <c r="L926" s="13"/>
      <c r="M926" s="13"/>
      <c r="N926" s="13"/>
      <c r="O926" s="13"/>
      <c r="P926" s="13"/>
      <c r="Q926" s="13"/>
      <c r="R926" s="13"/>
      <c r="S926" s="13"/>
      <c r="T926" s="13"/>
      <c r="U926" s="13"/>
      <c r="V926" s="13"/>
      <c r="W926" s="13"/>
      <c r="X926" s="13"/>
      <c r="Y926" s="13"/>
      <c r="Z926" s="13"/>
      <c r="AA926" s="13"/>
      <c r="AB926" s="13"/>
      <c r="AC926" s="13"/>
      <c r="AD926" s="13"/>
      <c r="AE926" s="13"/>
      <c r="AF926" s="13"/>
      <c r="AG926" s="13"/>
      <c r="AH926" s="13"/>
      <c r="AI926" s="13"/>
      <c r="AJ926" s="13"/>
      <c r="AK926" s="13"/>
    </row>
    <row r="927" spans="1:37" ht="13.5" customHeight="1" x14ac:dyDescent="0.2">
      <c r="A927" s="13"/>
      <c r="B927" s="13"/>
      <c r="C927" s="13"/>
      <c r="D927" s="13"/>
      <c r="E927" s="13"/>
      <c r="F927" s="13"/>
      <c r="G927" s="13"/>
      <c r="H927" s="13"/>
      <c r="I927" s="13"/>
      <c r="J927" s="13"/>
      <c r="K927" s="13"/>
      <c r="L927" s="13"/>
      <c r="M927" s="13"/>
      <c r="N927" s="13"/>
      <c r="O927" s="13"/>
      <c r="P927" s="13"/>
      <c r="Q927" s="13"/>
      <c r="R927" s="13"/>
      <c r="S927" s="13"/>
      <c r="T927" s="13"/>
      <c r="U927" s="13"/>
      <c r="V927" s="13"/>
      <c r="W927" s="13"/>
      <c r="X927" s="13"/>
      <c r="Y927" s="13"/>
      <c r="Z927" s="13"/>
      <c r="AA927" s="13"/>
      <c r="AB927" s="13"/>
      <c r="AC927" s="13"/>
      <c r="AD927" s="13"/>
      <c r="AE927" s="13"/>
      <c r="AF927" s="13"/>
      <c r="AG927" s="13"/>
      <c r="AH927" s="13"/>
      <c r="AI927" s="13"/>
      <c r="AJ927" s="13"/>
      <c r="AK927" s="13"/>
    </row>
    <row r="928" spans="1:37" ht="13.5" customHeight="1" x14ac:dyDescent="0.2">
      <c r="A928" s="13"/>
      <c r="B928" s="13"/>
      <c r="C928" s="13"/>
      <c r="D928" s="13"/>
      <c r="E928" s="13"/>
      <c r="F928" s="13"/>
      <c r="G928" s="13"/>
      <c r="H928" s="13"/>
      <c r="I928" s="13"/>
      <c r="J928" s="13"/>
      <c r="K928" s="13"/>
      <c r="L928" s="13"/>
      <c r="M928" s="13"/>
      <c r="N928" s="13"/>
      <c r="O928" s="13"/>
      <c r="P928" s="13"/>
      <c r="Q928" s="13"/>
      <c r="R928" s="13"/>
      <c r="S928" s="13"/>
      <c r="T928" s="13"/>
      <c r="U928" s="13"/>
      <c r="V928" s="13"/>
      <c r="W928" s="13"/>
      <c r="X928" s="13"/>
      <c r="Y928" s="13"/>
      <c r="Z928" s="13"/>
      <c r="AA928" s="13"/>
      <c r="AB928" s="13"/>
      <c r="AC928" s="13"/>
      <c r="AD928" s="13"/>
      <c r="AE928" s="13"/>
      <c r="AF928" s="13"/>
      <c r="AG928" s="13"/>
      <c r="AH928" s="13"/>
      <c r="AI928" s="13"/>
      <c r="AJ928" s="13"/>
      <c r="AK928" s="13"/>
    </row>
    <row r="929" spans="1:37" ht="13.5" customHeight="1" x14ac:dyDescent="0.2">
      <c r="A929" s="13"/>
      <c r="B929" s="13"/>
      <c r="C929" s="13"/>
      <c r="D929" s="13"/>
      <c r="E929" s="13"/>
      <c r="F929" s="13"/>
      <c r="G929" s="13"/>
      <c r="H929" s="13"/>
      <c r="I929" s="13"/>
      <c r="J929" s="13"/>
      <c r="K929" s="13"/>
      <c r="L929" s="13"/>
      <c r="M929" s="13"/>
      <c r="N929" s="13"/>
      <c r="O929" s="13"/>
      <c r="P929" s="13"/>
      <c r="Q929" s="13"/>
      <c r="R929" s="13"/>
      <c r="S929" s="13"/>
      <c r="T929" s="13"/>
      <c r="U929" s="13"/>
      <c r="V929" s="13"/>
      <c r="W929" s="13"/>
      <c r="X929" s="13"/>
      <c r="Y929" s="13"/>
      <c r="Z929" s="13"/>
      <c r="AA929" s="13"/>
      <c r="AB929" s="13"/>
      <c r="AC929" s="13"/>
      <c r="AD929" s="13"/>
      <c r="AE929" s="13"/>
      <c r="AF929" s="13"/>
      <c r="AG929" s="13"/>
      <c r="AH929" s="13"/>
      <c r="AI929" s="13"/>
      <c r="AJ929" s="13"/>
      <c r="AK929" s="13"/>
    </row>
    <row r="930" spans="1:37" ht="13.5" customHeight="1" x14ac:dyDescent="0.2">
      <c r="A930" s="13"/>
      <c r="B930" s="13"/>
      <c r="C930" s="13"/>
      <c r="D930" s="13"/>
      <c r="E930" s="13"/>
      <c r="F930" s="13"/>
      <c r="G930" s="13"/>
      <c r="H930" s="13"/>
      <c r="I930" s="13"/>
      <c r="J930" s="13"/>
      <c r="K930" s="13"/>
      <c r="L930" s="13"/>
      <c r="M930" s="13"/>
      <c r="N930" s="13"/>
      <c r="O930" s="13"/>
      <c r="P930" s="13"/>
      <c r="Q930" s="13"/>
      <c r="R930" s="13"/>
      <c r="S930" s="13"/>
      <c r="T930" s="13"/>
      <c r="U930" s="13"/>
      <c r="V930" s="13"/>
      <c r="W930" s="13"/>
      <c r="X930" s="13"/>
      <c r="Y930" s="13"/>
      <c r="Z930" s="13"/>
      <c r="AA930" s="13"/>
      <c r="AB930" s="13"/>
      <c r="AC930" s="13"/>
      <c r="AD930" s="13"/>
      <c r="AE930" s="13"/>
      <c r="AF930" s="13"/>
      <c r="AG930" s="13"/>
      <c r="AH930" s="13"/>
      <c r="AI930" s="13"/>
      <c r="AJ930" s="13"/>
      <c r="AK930" s="13"/>
    </row>
    <row r="931" spans="1:37" ht="13.5" customHeight="1" x14ac:dyDescent="0.2">
      <c r="A931" s="13"/>
      <c r="B931" s="13"/>
      <c r="C931" s="13"/>
      <c r="D931" s="13"/>
      <c r="E931" s="13"/>
      <c r="F931" s="13"/>
      <c r="G931" s="13"/>
      <c r="H931" s="13"/>
      <c r="I931" s="13"/>
      <c r="J931" s="13"/>
      <c r="K931" s="13"/>
      <c r="L931" s="13"/>
      <c r="M931" s="13"/>
      <c r="N931" s="13"/>
      <c r="O931" s="13"/>
      <c r="P931" s="13"/>
      <c r="Q931" s="13"/>
      <c r="R931" s="13"/>
      <c r="S931" s="13"/>
      <c r="T931" s="13"/>
      <c r="U931" s="13"/>
      <c r="V931" s="13"/>
      <c r="W931" s="13"/>
      <c r="X931" s="13"/>
      <c r="Y931" s="13"/>
      <c r="Z931" s="13"/>
      <c r="AA931" s="13"/>
      <c r="AB931" s="13"/>
      <c r="AC931" s="13"/>
      <c r="AD931" s="13"/>
      <c r="AE931" s="13"/>
      <c r="AF931" s="13"/>
      <c r="AG931" s="13"/>
      <c r="AH931" s="13"/>
      <c r="AI931" s="13"/>
      <c r="AJ931" s="13"/>
      <c r="AK931" s="13"/>
    </row>
    <row r="932" spans="1:37" ht="13.5" customHeight="1" x14ac:dyDescent="0.2">
      <c r="A932" s="13"/>
      <c r="B932" s="13"/>
      <c r="C932" s="13"/>
      <c r="D932" s="13"/>
      <c r="E932" s="13"/>
      <c r="F932" s="13"/>
      <c r="G932" s="13"/>
      <c r="H932" s="13"/>
      <c r="I932" s="13"/>
      <c r="J932" s="13"/>
      <c r="K932" s="13"/>
      <c r="L932" s="13"/>
      <c r="M932" s="13"/>
      <c r="N932" s="13"/>
      <c r="O932" s="13"/>
      <c r="P932" s="13"/>
      <c r="Q932" s="13"/>
      <c r="R932" s="13"/>
      <c r="S932" s="13"/>
      <c r="T932" s="13"/>
      <c r="U932" s="13"/>
      <c r="V932" s="13"/>
      <c r="W932" s="13"/>
      <c r="X932" s="13"/>
      <c r="Y932" s="13"/>
      <c r="Z932" s="13"/>
      <c r="AA932" s="13"/>
      <c r="AB932" s="13"/>
      <c r="AC932" s="13"/>
      <c r="AD932" s="13"/>
      <c r="AE932" s="13"/>
      <c r="AF932" s="13"/>
      <c r="AG932" s="13"/>
      <c r="AH932" s="13"/>
      <c r="AI932" s="13"/>
      <c r="AJ932" s="13"/>
      <c r="AK932" s="13"/>
    </row>
    <row r="933" spans="1:37" ht="13.5" customHeight="1" x14ac:dyDescent="0.2">
      <c r="A933" s="13"/>
      <c r="B933" s="13"/>
      <c r="C933" s="13"/>
      <c r="D933" s="13"/>
      <c r="E933" s="13"/>
      <c r="F933" s="13"/>
      <c r="G933" s="13"/>
      <c r="H933" s="13"/>
      <c r="I933" s="13"/>
      <c r="J933" s="13"/>
      <c r="K933" s="13"/>
      <c r="L933" s="13"/>
      <c r="M933" s="13"/>
      <c r="N933" s="13"/>
      <c r="O933" s="13"/>
      <c r="P933" s="13"/>
      <c r="Q933" s="13"/>
      <c r="R933" s="13"/>
      <c r="S933" s="13"/>
      <c r="T933" s="13"/>
      <c r="U933" s="13"/>
      <c r="V933" s="13"/>
      <c r="W933" s="13"/>
      <c r="X933" s="13"/>
      <c r="Y933" s="13"/>
      <c r="Z933" s="13"/>
      <c r="AA933" s="13"/>
      <c r="AB933" s="13"/>
      <c r="AC933" s="13"/>
      <c r="AD933" s="13"/>
      <c r="AE933" s="13"/>
      <c r="AF933" s="13"/>
      <c r="AG933" s="13"/>
      <c r="AH933" s="13"/>
      <c r="AI933" s="13"/>
      <c r="AJ933" s="13"/>
      <c r="AK933" s="13"/>
    </row>
    <row r="934" spans="1:37" ht="13.5" customHeight="1" x14ac:dyDescent="0.2">
      <c r="A934" s="13"/>
      <c r="B934" s="13"/>
      <c r="C934" s="13"/>
      <c r="D934" s="13"/>
      <c r="E934" s="13"/>
      <c r="F934" s="13"/>
      <c r="G934" s="13"/>
      <c r="H934" s="13"/>
      <c r="I934" s="13"/>
      <c r="J934" s="13"/>
      <c r="K934" s="13"/>
      <c r="L934" s="13"/>
      <c r="M934" s="13"/>
      <c r="N934" s="13"/>
      <c r="O934" s="13"/>
      <c r="P934" s="13"/>
      <c r="Q934" s="13"/>
      <c r="R934" s="13"/>
      <c r="S934" s="13"/>
      <c r="T934" s="13"/>
      <c r="U934" s="13"/>
      <c r="V934" s="13"/>
      <c r="W934" s="13"/>
      <c r="X934" s="13"/>
      <c r="Y934" s="13"/>
      <c r="Z934" s="13"/>
      <c r="AA934" s="13"/>
      <c r="AB934" s="13"/>
      <c r="AC934" s="13"/>
      <c r="AD934" s="13"/>
      <c r="AE934" s="13"/>
      <c r="AF934" s="13"/>
      <c r="AG934" s="13"/>
      <c r="AH934" s="13"/>
      <c r="AI934" s="13"/>
      <c r="AJ934" s="13"/>
      <c r="AK934" s="13"/>
    </row>
    <row r="935" spans="1:37" ht="13.5" customHeight="1" x14ac:dyDescent="0.2">
      <c r="A935" s="13"/>
      <c r="B935" s="13"/>
      <c r="C935" s="13"/>
      <c r="D935" s="13"/>
      <c r="E935" s="13"/>
      <c r="F935" s="13"/>
      <c r="G935" s="13"/>
      <c r="H935" s="13"/>
      <c r="I935" s="13"/>
      <c r="J935" s="13"/>
      <c r="K935" s="13"/>
      <c r="L935" s="13"/>
      <c r="M935" s="13"/>
      <c r="N935" s="13"/>
      <c r="O935" s="13"/>
      <c r="P935" s="13"/>
      <c r="Q935" s="13"/>
      <c r="R935" s="13"/>
      <c r="S935" s="13"/>
      <c r="T935" s="13"/>
      <c r="U935" s="13"/>
      <c r="V935" s="13"/>
      <c r="W935" s="13"/>
      <c r="X935" s="13"/>
      <c r="Y935" s="13"/>
      <c r="Z935" s="13"/>
      <c r="AA935" s="13"/>
      <c r="AB935" s="13"/>
      <c r="AC935" s="13"/>
      <c r="AD935" s="13"/>
      <c r="AE935" s="13"/>
      <c r="AF935" s="13"/>
      <c r="AG935" s="13"/>
      <c r="AH935" s="13"/>
      <c r="AI935" s="13"/>
      <c r="AJ935" s="13"/>
      <c r="AK935" s="13"/>
    </row>
    <row r="936" spans="1:37" ht="13.5" customHeight="1" x14ac:dyDescent="0.2">
      <c r="A936" s="13"/>
      <c r="B936" s="13"/>
      <c r="C936" s="13"/>
      <c r="D936" s="13"/>
      <c r="E936" s="13"/>
      <c r="F936" s="13"/>
      <c r="G936" s="13"/>
      <c r="H936" s="13"/>
      <c r="I936" s="13"/>
      <c r="J936" s="13"/>
      <c r="K936" s="13"/>
      <c r="L936" s="13"/>
      <c r="M936" s="13"/>
      <c r="N936" s="13"/>
      <c r="O936" s="13"/>
      <c r="P936" s="13"/>
      <c r="Q936" s="13"/>
      <c r="R936" s="13"/>
      <c r="S936" s="13"/>
      <c r="T936" s="13"/>
      <c r="U936" s="13"/>
      <c r="V936" s="13"/>
      <c r="W936" s="13"/>
      <c r="X936" s="13"/>
      <c r="Y936" s="13"/>
      <c r="Z936" s="13"/>
      <c r="AA936" s="13"/>
      <c r="AB936" s="13"/>
      <c r="AC936" s="13"/>
      <c r="AD936" s="13"/>
      <c r="AE936" s="13"/>
      <c r="AF936" s="13"/>
      <c r="AG936" s="13"/>
      <c r="AH936" s="13"/>
      <c r="AI936" s="13"/>
      <c r="AJ936" s="13"/>
      <c r="AK936" s="13"/>
    </row>
    <row r="937" spans="1:37" ht="13.5" customHeight="1" x14ac:dyDescent="0.2">
      <c r="A937" s="13"/>
      <c r="B937" s="13"/>
      <c r="C937" s="13"/>
      <c r="D937" s="13"/>
      <c r="E937" s="13"/>
      <c r="F937" s="13"/>
      <c r="G937" s="13"/>
      <c r="H937" s="13"/>
      <c r="I937" s="13"/>
      <c r="J937" s="13"/>
      <c r="K937" s="13"/>
      <c r="L937" s="13"/>
      <c r="M937" s="13"/>
      <c r="N937" s="13"/>
      <c r="O937" s="13"/>
      <c r="P937" s="13"/>
      <c r="Q937" s="13"/>
      <c r="R937" s="13"/>
      <c r="S937" s="13"/>
      <c r="T937" s="13"/>
      <c r="U937" s="13"/>
      <c r="V937" s="13"/>
      <c r="W937" s="13"/>
      <c r="X937" s="13"/>
      <c r="Y937" s="13"/>
      <c r="Z937" s="13"/>
      <c r="AA937" s="13"/>
      <c r="AB937" s="13"/>
      <c r="AC937" s="13"/>
      <c r="AD937" s="13"/>
      <c r="AE937" s="13"/>
      <c r="AF937" s="13"/>
      <c r="AG937" s="13"/>
      <c r="AH937" s="13"/>
      <c r="AI937" s="13"/>
      <c r="AJ937" s="13"/>
      <c r="AK937" s="13"/>
    </row>
    <row r="938" spans="1:37" ht="13.5" customHeight="1" x14ac:dyDescent="0.2">
      <c r="A938" s="13"/>
      <c r="B938" s="13"/>
      <c r="C938" s="13"/>
      <c r="D938" s="13"/>
      <c r="E938" s="13"/>
      <c r="F938" s="13"/>
      <c r="G938" s="13"/>
      <c r="H938" s="13"/>
      <c r="I938" s="13"/>
      <c r="J938" s="13"/>
      <c r="K938" s="13"/>
      <c r="L938" s="13"/>
      <c r="M938" s="13"/>
      <c r="N938" s="13"/>
      <c r="O938" s="13"/>
      <c r="P938" s="13"/>
      <c r="Q938" s="13"/>
      <c r="R938" s="13"/>
      <c r="S938" s="13"/>
      <c r="T938" s="13"/>
      <c r="U938" s="13"/>
      <c r="V938" s="13"/>
      <c r="W938" s="13"/>
      <c r="X938" s="13"/>
      <c r="Y938" s="13"/>
      <c r="Z938" s="13"/>
      <c r="AA938" s="13"/>
      <c r="AB938" s="13"/>
      <c r="AC938" s="13"/>
      <c r="AD938" s="13"/>
      <c r="AE938" s="13"/>
      <c r="AF938" s="13"/>
      <c r="AG938" s="13"/>
      <c r="AH938" s="13"/>
      <c r="AI938" s="13"/>
      <c r="AJ938" s="13"/>
      <c r="AK938" s="13"/>
    </row>
    <row r="939" spans="1:37" ht="13.5" customHeight="1" x14ac:dyDescent="0.2">
      <c r="A939" s="13"/>
      <c r="B939" s="13"/>
      <c r="C939" s="13"/>
      <c r="D939" s="13"/>
      <c r="E939" s="13"/>
      <c r="F939" s="13"/>
      <c r="G939" s="13"/>
      <c r="H939" s="13"/>
      <c r="I939" s="13"/>
      <c r="J939" s="13"/>
      <c r="K939" s="13"/>
      <c r="L939" s="13"/>
      <c r="M939" s="13"/>
      <c r="N939" s="13"/>
      <c r="O939" s="13"/>
      <c r="P939" s="13"/>
      <c r="Q939" s="13"/>
      <c r="R939" s="13"/>
      <c r="S939" s="13"/>
      <c r="T939" s="13"/>
      <c r="U939" s="13"/>
      <c r="V939" s="13"/>
      <c r="W939" s="13"/>
      <c r="X939" s="13"/>
      <c r="Y939" s="13"/>
      <c r="Z939" s="13"/>
      <c r="AA939" s="13"/>
      <c r="AB939" s="13"/>
      <c r="AC939" s="13"/>
      <c r="AD939" s="13"/>
      <c r="AE939" s="13"/>
      <c r="AF939" s="13"/>
      <c r="AG939" s="13"/>
      <c r="AH939" s="13"/>
      <c r="AI939" s="13"/>
      <c r="AJ939" s="13"/>
      <c r="AK939" s="13"/>
    </row>
    <row r="940" spans="1:37" ht="13.5" customHeight="1" x14ac:dyDescent="0.2">
      <c r="A940" s="13"/>
      <c r="B940" s="13"/>
      <c r="C940" s="13"/>
      <c r="D940" s="13"/>
      <c r="E940" s="13"/>
      <c r="F940" s="13"/>
      <c r="G940" s="13"/>
      <c r="H940" s="13"/>
      <c r="I940" s="13"/>
      <c r="J940" s="13"/>
      <c r="K940" s="13"/>
      <c r="L940" s="13"/>
      <c r="M940" s="13"/>
      <c r="N940" s="13"/>
      <c r="O940" s="13"/>
      <c r="P940" s="13"/>
      <c r="Q940" s="13"/>
      <c r="R940" s="13"/>
      <c r="S940" s="13"/>
      <c r="T940" s="13"/>
      <c r="U940" s="13"/>
      <c r="V940" s="13"/>
      <c r="W940" s="13"/>
      <c r="X940" s="13"/>
      <c r="Y940" s="13"/>
      <c r="Z940" s="13"/>
      <c r="AA940" s="13"/>
      <c r="AB940" s="13"/>
      <c r="AC940" s="13"/>
      <c r="AD940" s="13"/>
      <c r="AE940" s="13"/>
      <c r="AF940" s="13"/>
      <c r="AG940" s="13"/>
      <c r="AH940" s="13"/>
      <c r="AI940" s="13"/>
      <c r="AJ940" s="13"/>
      <c r="AK940" s="13"/>
    </row>
    <row r="941" spans="1:37" ht="13.5" customHeight="1" x14ac:dyDescent="0.2">
      <c r="A941" s="13"/>
      <c r="B941" s="13"/>
      <c r="C941" s="13"/>
      <c r="D941" s="13"/>
      <c r="E941" s="13"/>
      <c r="F941" s="13"/>
      <c r="G941" s="13"/>
      <c r="H941" s="13"/>
      <c r="I941" s="13"/>
      <c r="J941" s="13"/>
      <c r="K941" s="13"/>
      <c r="L941" s="13"/>
      <c r="M941" s="13"/>
      <c r="N941" s="13"/>
      <c r="O941" s="13"/>
      <c r="P941" s="13"/>
      <c r="Q941" s="13"/>
      <c r="R941" s="13"/>
      <c r="S941" s="13"/>
      <c r="T941" s="13"/>
      <c r="U941" s="13"/>
      <c r="V941" s="13"/>
      <c r="W941" s="13"/>
      <c r="X941" s="13"/>
      <c r="Y941" s="13"/>
      <c r="Z941" s="13"/>
      <c r="AA941" s="13"/>
      <c r="AB941" s="13"/>
      <c r="AC941" s="13"/>
      <c r="AD941" s="13"/>
      <c r="AE941" s="13"/>
      <c r="AF941" s="13"/>
      <c r="AG941" s="13"/>
      <c r="AH941" s="13"/>
      <c r="AI941" s="13"/>
      <c r="AJ941" s="13"/>
      <c r="AK941" s="13"/>
    </row>
    <row r="942" spans="1:37" ht="13.5" customHeight="1" x14ac:dyDescent="0.2">
      <c r="A942" s="13"/>
      <c r="B942" s="13"/>
      <c r="C942" s="13"/>
      <c r="D942" s="13"/>
      <c r="E942" s="13"/>
      <c r="F942" s="13"/>
      <c r="G942" s="13"/>
      <c r="H942" s="13"/>
      <c r="I942" s="13"/>
      <c r="J942" s="13"/>
      <c r="K942" s="13"/>
      <c r="L942" s="13"/>
      <c r="M942" s="13"/>
      <c r="N942" s="13"/>
      <c r="O942" s="13"/>
      <c r="P942" s="13"/>
      <c r="Q942" s="13"/>
      <c r="R942" s="13"/>
      <c r="S942" s="13"/>
      <c r="T942" s="13"/>
      <c r="U942" s="13"/>
      <c r="V942" s="13"/>
      <c r="W942" s="13"/>
      <c r="X942" s="13"/>
      <c r="Y942" s="13"/>
      <c r="Z942" s="13"/>
      <c r="AA942" s="13"/>
      <c r="AB942" s="13"/>
      <c r="AC942" s="13"/>
      <c r="AD942" s="13"/>
      <c r="AE942" s="13"/>
      <c r="AF942" s="13"/>
      <c r="AG942" s="13"/>
      <c r="AH942" s="13"/>
      <c r="AI942" s="13"/>
      <c r="AJ942" s="13"/>
      <c r="AK942" s="13"/>
    </row>
    <row r="943" spans="1:37" ht="13.5" customHeight="1" x14ac:dyDescent="0.2">
      <c r="A943" s="13"/>
      <c r="B943" s="13"/>
      <c r="C943" s="13"/>
      <c r="D943" s="13"/>
      <c r="E943" s="13"/>
      <c r="F943" s="13"/>
      <c r="G943" s="13"/>
      <c r="H943" s="13"/>
      <c r="I943" s="13"/>
      <c r="J943" s="13"/>
      <c r="K943" s="13"/>
      <c r="L943" s="13"/>
      <c r="M943" s="13"/>
      <c r="N943" s="13"/>
      <c r="O943" s="13"/>
      <c r="P943" s="13"/>
      <c r="Q943" s="13"/>
      <c r="R943" s="13"/>
      <c r="S943" s="13"/>
      <c r="T943" s="13"/>
      <c r="U943" s="13"/>
      <c r="V943" s="13"/>
      <c r="W943" s="13"/>
      <c r="X943" s="13"/>
      <c r="Y943" s="13"/>
      <c r="Z943" s="13"/>
      <c r="AA943" s="13"/>
      <c r="AB943" s="13"/>
      <c r="AC943" s="13"/>
      <c r="AD943" s="13"/>
      <c r="AE943" s="13"/>
      <c r="AF943" s="13"/>
      <c r="AG943" s="13"/>
      <c r="AH943" s="13"/>
      <c r="AI943" s="13"/>
      <c r="AJ943" s="13"/>
      <c r="AK943" s="13"/>
    </row>
    <row r="944" spans="1:37" ht="13.5" customHeight="1" x14ac:dyDescent="0.2">
      <c r="A944" s="13"/>
      <c r="B944" s="13"/>
      <c r="C944" s="13"/>
      <c r="D944" s="13"/>
      <c r="E944" s="13"/>
      <c r="F944" s="13"/>
      <c r="G944" s="13"/>
      <c r="H944" s="13"/>
      <c r="I944" s="13"/>
      <c r="J944" s="13"/>
      <c r="K944" s="13"/>
      <c r="L944" s="13"/>
      <c r="M944" s="13"/>
      <c r="N944" s="13"/>
      <c r="O944" s="13"/>
      <c r="P944" s="13"/>
      <c r="Q944" s="13"/>
      <c r="R944" s="13"/>
      <c r="S944" s="13"/>
      <c r="T944" s="13"/>
      <c r="U944" s="13"/>
      <c r="V944" s="13"/>
      <c r="W944" s="13"/>
      <c r="X944" s="13"/>
      <c r="Y944" s="13"/>
      <c r="Z944" s="13"/>
      <c r="AA944" s="13"/>
      <c r="AB944" s="13"/>
      <c r="AC944" s="13"/>
      <c r="AD944" s="13"/>
      <c r="AE944" s="13"/>
      <c r="AF944" s="13"/>
      <c r="AG944" s="13"/>
      <c r="AH944" s="13"/>
      <c r="AI944" s="13"/>
      <c r="AJ944" s="13"/>
      <c r="AK944" s="13"/>
    </row>
    <row r="945" spans="1:37" ht="13.5" customHeight="1" x14ac:dyDescent="0.2">
      <c r="A945" s="13"/>
      <c r="B945" s="13"/>
      <c r="C945" s="13"/>
      <c r="D945" s="13"/>
      <c r="E945" s="13"/>
      <c r="F945" s="13"/>
      <c r="G945" s="13"/>
      <c r="H945" s="13"/>
      <c r="I945" s="13"/>
      <c r="J945" s="13"/>
      <c r="K945" s="13"/>
      <c r="L945" s="13"/>
      <c r="M945" s="13"/>
      <c r="N945" s="13"/>
      <c r="O945" s="13"/>
      <c r="P945" s="13"/>
      <c r="Q945" s="13"/>
      <c r="R945" s="13"/>
      <c r="S945" s="13"/>
      <c r="T945" s="13"/>
      <c r="U945" s="13"/>
      <c r="V945" s="13"/>
      <c r="W945" s="13"/>
      <c r="X945" s="13"/>
      <c r="Y945" s="13"/>
      <c r="Z945" s="13"/>
      <c r="AA945" s="13"/>
      <c r="AB945" s="13"/>
      <c r="AC945" s="13"/>
      <c r="AD945" s="13"/>
      <c r="AE945" s="13"/>
      <c r="AF945" s="13"/>
      <c r="AG945" s="13"/>
      <c r="AH945" s="13"/>
      <c r="AI945" s="13"/>
      <c r="AJ945" s="13"/>
      <c r="AK945" s="13"/>
    </row>
    <row r="946" spans="1:37" ht="13.5" customHeight="1" x14ac:dyDescent="0.2">
      <c r="A946" s="13"/>
      <c r="B946" s="13"/>
      <c r="C946" s="13"/>
      <c r="D946" s="13"/>
      <c r="E946" s="13"/>
      <c r="F946" s="13"/>
      <c r="G946" s="13"/>
      <c r="H946" s="13"/>
      <c r="I946" s="13"/>
      <c r="J946" s="13"/>
      <c r="K946" s="13"/>
      <c r="L946" s="13"/>
      <c r="M946" s="13"/>
      <c r="N946" s="13"/>
      <c r="O946" s="13"/>
      <c r="P946" s="13"/>
      <c r="Q946" s="13"/>
      <c r="R946" s="13"/>
      <c r="S946" s="13"/>
      <c r="T946" s="13"/>
      <c r="U946" s="13"/>
      <c r="V946" s="13"/>
      <c r="W946" s="13"/>
      <c r="X946" s="13"/>
      <c r="Y946" s="13"/>
      <c r="Z946" s="13"/>
      <c r="AA946" s="13"/>
      <c r="AB946" s="13"/>
      <c r="AC946" s="13"/>
      <c r="AD946" s="13"/>
      <c r="AE946" s="13"/>
      <c r="AF946" s="13"/>
      <c r="AG946" s="13"/>
      <c r="AH946" s="13"/>
      <c r="AI946" s="13"/>
      <c r="AJ946" s="13"/>
      <c r="AK946" s="13"/>
    </row>
    <row r="947" spans="1:37" ht="13.5" customHeight="1" x14ac:dyDescent="0.2">
      <c r="A947" s="13"/>
      <c r="B947" s="13"/>
      <c r="C947" s="13"/>
      <c r="D947" s="13"/>
      <c r="E947" s="13"/>
      <c r="F947" s="13"/>
      <c r="G947" s="13"/>
      <c r="H947" s="13"/>
      <c r="I947" s="13"/>
      <c r="J947" s="13"/>
      <c r="K947" s="13"/>
      <c r="L947" s="13"/>
      <c r="M947" s="13"/>
      <c r="N947" s="13"/>
      <c r="O947" s="13"/>
      <c r="P947" s="13"/>
      <c r="Q947" s="13"/>
      <c r="R947" s="13"/>
      <c r="S947" s="13"/>
      <c r="T947" s="13"/>
      <c r="U947" s="13"/>
      <c r="V947" s="13"/>
      <c r="W947" s="13"/>
      <c r="X947" s="13"/>
      <c r="Y947" s="13"/>
      <c r="Z947" s="13"/>
      <c r="AA947" s="13"/>
      <c r="AB947" s="13"/>
      <c r="AC947" s="13"/>
      <c r="AD947" s="13"/>
      <c r="AE947" s="13"/>
      <c r="AF947" s="13"/>
      <c r="AG947" s="13"/>
      <c r="AH947" s="13"/>
      <c r="AI947" s="13"/>
      <c r="AJ947" s="13"/>
      <c r="AK947" s="13"/>
    </row>
    <row r="948" spans="1:37" ht="13.5" customHeight="1" x14ac:dyDescent="0.2">
      <c r="A948" s="13"/>
      <c r="B948" s="13"/>
      <c r="C948" s="13"/>
      <c r="D948" s="13"/>
      <c r="E948" s="13"/>
      <c r="F948" s="13"/>
      <c r="G948" s="13"/>
      <c r="H948" s="13"/>
      <c r="I948" s="13"/>
      <c r="J948" s="13"/>
      <c r="K948" s="13"/>
      <c r="L948" s="13"/>
      <c r="M948" s="13"/>
      <c r="N948" s="13"/>
      <c r="O948" s="13"/>
      <c r="P948" s="13"/>
      <c r="Q948" s="13"/>
      <c r="R948" s="13"/>
      <c r="S948" s="13"/>
      <c r="T948" s="13"/>
      <c r="U948" s="13"/>
      <c r="V948" s="13"/>
      <c r="W948" s="13"/>
      <c r="X948" s="13"/>
      <c r="Y948" s="13"/>
      <c r="Z948" s="13"/>
      <c r="AA948" s="13"/>
      <c r="AB948" s="13"/>
      <c r="AC948" s="13"/>
      <c r="AD948" s="13"/>
      <c r="AE948" s="13"/>
      <c r="AF948" s="13"/>
      <c r="AG948" s="13"/>
      <c r="AH948" s="13"/>
      <c r="AI948" s="13"/>
      <c r="AJ948" s="13"/>
      <c r="AK948" s="13"/>
    </row>
    <row r="949" spans="1:37" ht="13.5" customHeight="1" x14ac:dyDescent="0.2">
      <c r="A949" s="13"/>
      <c r="B949" s="13"/>
      <c r="C949" s="13"/>
      <c r="D949" s="13"/>
      <c r="E949" s="13"/>
      <c r="F949" s="13"/>
      <c r="G949" s="13"/>
      <c r="H949" s="13"/>
      <c r="I949" s="13"/>
      <c r="J949" s="13"/>
      <c r="K949" s="13"/>
      <c r="L949" s="13"/>
      <c r="M949" s="13"/>
      <c r="N949" s="13"/>
      <c r="O949" s="13"/>
      <c r="P949" s="13"/>
      <c r="Q949" s="13"/>
      <c r="R949" s="13"/>
      <c r="S949" s="13"/>
      <c r="T949" s="13"/>
      <c r="U949" s="13"/>
      <c r="V949" s="13"/>
      <c r="W949" s="13"/>
      <c r="X949" s="13"/>
      <c r="Y949" s="13"/>
      <c r="Z949" s="13"/>
      <c r="AA949" s="13"/>
      <c r="AB949" s="13"/>
      <c r="AC949" s="13"/>
      <c r="AD949" s="13"/>
      <c r="AE949" s="13"/>
      <c r="AF949" s="13"/>
      <c r="AG949" s="13"/>
      <c r="AH949" s="13"/>
      <c r="AI949" s="13"/>
      <c r="AJ949" s="13"/>
      <c r="AK949" s="13"/>
    </row>
    <row r="950" spans="1:37" ht="13.5" customHeight="1" x14ac:dyDescent="0.2">
      <c r="A950" s="13"/>
      <c r="B950" s="13"/>
      <c r="C950" s="13"/>
      <c r="D950" s="13"/>
      <c r="E950" s="13"/>
      <c r="F950" s="13"/>
      <c r="G950" s="13"/>
      <c r="H950" s="13"/>
      <c r="I950" s="13"/>
      <c r="J950" s="13"/>
      <c r="K950" s="13"/>
      <c r="L950" s="13"/>
      <c r="M950" s="13"/>
      <c r="N950" s="13"/>
      <c r="O950" s="13"/>
      <c r="P950" s="13"/>
      <c r="Q950" s="13"/>
      <c r="R950" s="13"/>
      <c r="S950" s="13"/>
      <c r="T950" s="13"/>
      <c r="U950" s="13"/>
      <c r="V950" s="13"/>
      <c r="W950" s="13"/>
      <c r="X950" s="13"/>
      <c r="Y950" s="13"/>
      <c r="Z950" s="13"/>
      <c r="AA950" s="13"/>
      <c r="AB950" s="13"/>
      <c r="AC950" s="13"/>
      <c r="AD950" s="13"/>
      <c r="AE950" s="13"/>
      <c r="AF950" s="13"/>
      <c r="AG950" s="13"/>
      <c r="AH950" s="13"/>
      <c r="AI950" s="13"/>
      <c r="AJ950" s="13"/>
      <c r="AK950" s="13"/>
    </row>
    <row r="951" spans="1:37" ht="13.5" customHeight="1" x14ac:dyDescent="0.2">
      <c r="A951" s="13"/>
      <c r="B951" s="13"/>
      <c r="C951" s="13"/>
      <c r="D951" s="13"/>
      <c r="E951" s="13"/>
      <c r="F951" s="13"/>
      <c r="G951" s="13"/>
      <c r="H951" s="13"/>
      <c r="I951" s="13"/>
      <c r="J951" s="13"/>
      <c r="K951" s="13"/>
      <c r="L951" s="13"/>
      <c r="M951" s="13"/>
      <c r="N951" s="13"/>
      <c r="O951" s="13"/>
      <c r="P951" s="13"/>
      <c r="Q951" s="13"/>
      <c r="R951" s="13"/>
      <c r="S951" s="13"/>
      <c r="T951" s="13"/>
      <c r="U951" s="13"/>
      <c r="V951" s="13"/>
      <c r="W951" s="13"/>
      <c r="X951" s="13"/>
      <c r="Y951" s="13"/>
      <c r="Z951" s="13"/>
      <c r="AA951" s="13"/>
      <c r="AB951" s="13"/>
      <c r="AC951" s="13"/>
      <c r="AD951" s="13"/>
      <c r="AE951" s="13"/>
      <c r="AF951" s="13"/>
      <c r="AG951" s="13"/>
      <c r="AH951" s="13"/>
      <c r="AI951" s="13"/>
      <c r="AJ951" s="13"/>
      <c r="AK951" s="13"/>
    </row>
    <row r="952" spans="1:37" ht="13.5" customHeight="1" x14ac:dyDescent="0.2">
      <c r="A952" s="13"/>
      <c r="B952" s="13"/>
      <c r="C952" s="13"/>
      <c r="D952" s="13"/>
      <c r="E952" s="13"/>
      <c r="F952" s="13"/>
      <c r="G952" s="13"/>
      <c r="H952" s="13"/>
      <c r="I952" s="13"/>
      <c r="J952" s="13"/>
      <c r="K952" s="13"/>
      <c r="L952" s="13"/>
      <c r="M952" s="13"/>
      <c r="N952" s="13"/>
      <c r="O952" s="13"/>
      <c r="P952" s="13"/>
      <c r="Q952" s="13"/>
      <c r="R952" s="13"/>
      <c r="S952" s="13"/>
      <c r="T952" s="13"/>
      <c r="U952" s="13"/>
      <c r="V952" s="13"/>
      <c r="W952" s="13"/>
      <c r="X952" s="13"/>
      <c r="Y952" s="13"/>
      <c r="Z952" s="13"/>
      <c r="AA952" s="13"/>
      <c r="AB952" s="13"/>
      <c r="AC952" s="13"/>
      <c r="AD952" s="13"/>
      <c r="AE952" s="13"/>
      <c r="AF952" s="13"/>
      <c r="AG952" s="13"/>
      <c r="AH952" s="13"/>
      <c r="AI952" s="13"/>
      <c r="AJ952" s="13"/>
      <c r="AK952" s="13"/>
    </row>
    <row r="953" spans="1:37" ht="13.5" customHeight="1" x14ac:dyDescent="0.2">
      <c r="A953" s="13"/>
      <c r="B953" s="13"/>
      <c r="C953" s="13"/>
      <c r="D953" s="13"/>
      <c r="E953" s="13"/>
      <c r="F953" s="13"/>
      <c r="G953" s="13"/>
      <c r="H953" s="13"/>
      <c r="I953" s="13"/>
      <c r="J953" s="13"/>
      <c r="K953" s="13"/>
      <c r="L953" s="13"/>
      <c r="M953" s="13"/>
      <c r="N953" s="13"/>
      <c r="O953" s="13"/>
      <c r="P953" s="13"/>
      <c r="Q953" s="13"/>
      <c r="R953" s="13"/>
      <c r="S953" s="13"/>
      <c r="T953" s="13"/>
      <c r="U953" s="13"/>
      <c r="V953" s="13"/>
      <c r="W953" s="13"/>
      <c r="X953" s="13"/>
      <c r="Y953" s="13"/>
      <c r="Z953" s="13"/>
      <c r="AA953" s="13"/>
      <c r="AB953" s="13"/>
      <c r="AC953" s="13"/>
      <c r="AD953" s="13"/>
      <c r="AE953" s="13"/>
      <c r="AF953" s="13"/>
      <c r="AG953" s="13"/>
      <c r="AH953" s="13"/>
      <c r="AI953" s="13"/>
      <c r="AJ953" s="13"/>
      <c r="AK953" s="13"/>
    </row>
    <row r="954" spans="1:37" ht="13.5" customHeight="1" x14ac:dyDescent="0.2">
      <c r="A954" s="13"/>
      <c r="B954" s="13"/>
      <c r="C954" s="13"/>
      <c r="D954" s="13"/>
      <c r="E954" s="13"/>
      <c r="F954" s="13"/>
      <c r="G954" s="13"/>
      <c r="H954" s="13"/>
      <c r="I954" s="13"/>
      <c r="J954" s="13"/>
      <c r="K954" s="13"/>
      <c r="L954" s="13"/>
      <c r="M954" s="13"/>
      <c r="N954" s="13"/>
      <c r="O954" s="13"/>
      <c r="P954" s="13"/>
      <c r="Q954" s="13"/>
      <c r="R954" s="13"/>
      <c r="S954" s="13"/>
      <c r="T954" s="13"/>
      <c r="U954" s="13"/>
      <c r="V954" s="13"/>
      <c r="W954" s="13"/>
      <c r="X954" s="13"/>
      <c r="Y954" s="13"/>
      <c r="Z954" s="13"/>
      <c r="AA954" s="13"/>
      <c r="AB954" s="13"/>
      <c r="AC954" s="13"/>
      <c r="AD954" s="13"/>
      <c r="AE954" s="13"/>
      <c r="AF954" s="13"/>
      <c r="AG954" s="13"/>
      <c r="AH954" s="13"/>
      <c r="AI954" s="13"/>
      <c r="AJ954" s="13"/>
      <c r="AK954" s="13"/>
    </row>
    <row r="955" spans="1:37" ht="13.5" customHeight="1" x14ac:dyDescent="0.2">
      <c r="A955" s="13"/>
      <c r="B955" s="13"/>
      <c r="C955" s="13"/>
      <c r="D955" s="13"/>
      <c r="E955" s="13"/>
      <c r="F955" s="13"/>
      <c r="G955" s="13"/>
      <c r="H955" s="13"/>
      <c r="I955" s="13"/>
      <c r="J955" s="13"/>
      <c r="K955" s="13"/>
      <c r="L955" s="13"/>
      <c r="M955" s="13"/>
      <c r="N955" s="13"/>
      <c r="O955" s="13"/>
      <c r="P955" s="13"/>
      <c r="Q955" s="13"/>
      <c r="R955" s="13"/>
      <c r="S955" s="13"/>
      <c r="T955" s="13"/>
      <c r="U955" s="13"/>
      <c r="V955" s="13"/>
      <c r="W955" s="13"/>
      <c r="X955" s="13"/>
      <c r="Y955" s="13"/>
      <c r="Z955" s="13"/>
      <c r="AA955" s="13"/>
      <c r="AB955" s="13"/>
      <c r="AC955" s="13"/>
      <c r="AD955" s="13"/>
      <c r="AE955" s="13"/>
      <c r="AF955" s="13"/>
      <c r="AG955" s="13"/>
      <c r="AH955" s="13"/>
      <c r="AI955" s="13"/>
      <c r="AJ955" s="13"/>
      <c r="AK955" s="13"/>
    </row>
    <row r="956" spans="1:37" ht="13.5" customHeight="1" x14ac:dyDescent="0.2">
      <c r="A956" s="13"/>
      <c r="B956" s="13"/>
      <c r="C956" s="13"/>
      <c r="D956" s="13"/>
      <c r="E956" s="13"/>
      <c r="F956" s="13"/>
      <c r="G956" s="13"/>
      <c r="H956" s="13"/>
      <c r="I956" s="13"/>
      <c r="J956" s="13"/>
      <c r="K956" s="13"/>
      <c r="L956" s="13"/>
      <c r="M956" s="13"/>
      <c r="N956" s="13"/>
      <c r="O956" s="13"/>
      <c r="P956" s="13"/>
      <c r="Q956" s="13"/>
      <c r="R956" s="13"/>
      <c r="S956" s="13"/>
      <c r="T956" s="13"/>
      <c r="U956" s="13"/>
      <c r="V956" s="13"/>
      <c r="W956" s="13"/>
      <c r="X956" s="13"/>
      <c r="Y956" s="13"/>
      <c r="Z956" s="13"/>
      <c r="AA956" s="13"/>
      <c r="AB956" s="13"/>
      <c r="AC956" s="13"/>
      <c r="AD956" s="13"/>
      <c r="AE956" s="13"/>
      <c r="AF956" s="13"/>
      <c r="AG956" s="13"/>
      <c r="AH956" s="13"/>
      <c r="AI956" s="13"/>
      <c r="AJ956" s="13"/>
      <c r="AK956" s="13"/>
    </row>
    <row r="957" spans="1:37" ht="13.5" customHeight="1" x14ac:dyDescent="0.2">
      <c r="A957" s="13"/>
      <c r="B957" s="13"/>
      <c r="C957" s="13"/>
      <c r="D957" s="13"/>
      <c r="E957" s="13"/>
      <c r="F957" s="13"/>
      <c r="G957" s="13"/>
      <c r="H957" s="13"/>
      <c r="I957" s="13"/>
      <c r="J957" s="13"/>
      <c r="K957" s="13"/>
      <c r="L957" s="13"/>
      <c r="M957" s="13"/>
      <c r="N957" s="13"/>
      <c r="O957" s="13"/>
      <c r="P957" s="13"/>
      <c r="Q957" s="13"/>
      <c r="R957" s="13"/>
      <c r="S957" s="13"/>
      <c r="T957" s="13"/>
      <c r="U957" s="13"/>
      <c r="V957" s="13"/>
      <c r="W957" s="13"/>
      <c r="X957" s="13"/>
      <c r="Y957" s="13"/>
      <c r="Z957" s="13"/>
      <c r="AA957" s="13"/>
      <c r="AB957" s="13"/>
      <c r="AC957" s="13"/>
      <c r="AD957" s="13"/>
      <c r="AE957" s="13"/>
      <c r="AF957" s="13"/>
      <c r="AG957" s="13"/>
      <c r="AH957" s="13"/>
      <c r="AI957" s="13"/>
      <c r="AJ957" s="13"/>
      <c r="AK957" s="13"/>
    </row>
    <row r="958" spans="1:37" ht="13.5" customHeight="1" x14ac:dyDescent="0.2">
      <c r="A958" s="13"/>
      <c r="B958" s="13"/>
      <c r="C958" s="13"/>
      <c r="D958" s="13"/>
      <c r="E958" s="13"/>
      <c r="F958" s="13"/>
      <c r="G958" s="13"/>
      <c r="H958" s="13"/>
      <c r="I958" s="13"/>
      <c r="J958" s="13"/>
      <c r="K958" s="13"/>
      <c r="L958" s="13"/>
      <c r="M958" s="13"/>
      <c r="N958" s="13"/>
      <c r="O958" s="13"/>
      <c r="P958" s="13"/>
      <c r="Q958" s="13"/>
      <c r="R958" s="13"/>
      <c r="S958" s="13"/>
      <c r="T958" s="13"/>
      <c r="U958" s="13"/>
      <c r="V958" s="13"/>
      <c r="W958" s="13"/>
      <c r="X958" s="13"/>
      <c r="Y958" s="13"/>
      <c r="Z958" s="13"/>
      <c r="AA958" s="13"/>
      <c r="AB958" s="13"/>
      <c r="AC958" s="13"/>
      <c r="AD958" s="13"/>
      <c r="AE958" s="13"/>
      <c r="AF958" s="13"/>
      <c r="AG958" s="13"/>
      <c r="AH958" s="13"/>
      <c r="AI958" s="13"/>
      <c r="AJ958" s="13"/>
      <c r="AK958" s="13"/>
    </row>
    <row r="959" spans="1:37" ht="13.5" customHeight="1" x14ac:dyDescent="0.2">
      <c r="A959" s="13"/>
      <c r="B959" s="13"/>
      <c r="C959" s="13"/>
      <c r="D959" s="13"/>
      <c r="E959" s="13"/>
      <c r="F959" s="13"/>
      <c r="G959" s="13"/>
      <c r="H959" s="13"/>
      <c r="I959" s="13"/>
      <c r="J959" s="13"/>
      <c r="K959" s="13"/>
      <c r="L959" s="13"/>
      <c r="M959" s="13"/>
      <c r="N959" s="13"/>
      <c r="O959" s="13"/>
      <c r="P959" s="13"/>
      <c r="Q959" s="13"/>
      <c r="R959" s="13"/>
      <c r="S959" s="13"/>
      <c r="T959" s="13"/>
      <c r="U959" s="13"/>
      <c r="V959" s="13"/>
      <c r="W959" s="13"/>
      <c r="X959" s="13"/>
      <c r="Y959" s="13"/>
      <c r="Z959" s="13"/>
      <c r="AA959" s="13"/>
      <c r="AB959" s="13"/>
      <c r="AC959" s="13"/>
      <c r="AD959" s="13"/>
      <c r="AE959" s="13"/>
      <c r="AF959" s="13"/>
      <c r="AG959" s="13"/>
      <c r="AH959" s="13"/>
      <c r="AI959" s="13"/>
      <c r="AJ959" s="13"/>
      <c r="AK959" s="13"/>
    </row>
    <row r="960" spans="1:37" ht="13.5" customHeight="1" x14ac:dyDescent="0.2">
      <c r="A960" s="13"/>
      <c r="B960" s="13"/>
      <c r="C960" s="13"/>
      <c r="D960" s="13"/>
      <c r="E960" s="13"/>
      <c r="F960" s="13"/>
      <c r="G960" s="13"/>
      <c r="H960" s="13"/>
      <c r="I960" s="13"/>
      <c r="J960" s="13"/>
      <c r="K960" s="13"/>
      <c r="L960" s="13"/>
      <c r="M960" s="13"/>
      <c r="N960" s="13"/>
      <c r="O960" s="13"/>
      <c r="P960" s="13"/>
      <c r="Q960" s="13"/>
      <c r="R960" s="13"/>
      <c r="S960" s="13"/>
      <c r="T960" s="13"/>
      <c r="U960" s="13"/>
      <c r="V960" s="13"/>
      <c r="W960" s="13"/>
      <c r="X960" s="13"/>
      <c r="Y960" s="13"/>
      <c r="Z960" s="13"/>
      <c r="AA960" s="13"/>
      <c r="AB960" s="13"/>
      <c r="AC960" s="13"/>
      <c r="AD960" s="13"/>
      <c r="AE960" s="13"/>
      <c r="AF960" s="13"/>
      <c r="AG960" s="13"/>
      <c r="AH960" s="13"/>
      <c r="AI960" s="13"/>
      <c r="AJ960" s="13"/>
      <c r="AK960" s="13"/>
    </row>
    <row r="961" spans="1:37" ht="13.5" customHeight="1" x14ac:dyDescent="0.2">
      <c r="A961" s="13"/>
      <c r="B961" s="13"/>
      <c r="C961" s="13"/>
      <c r="D961" s="13"/>
      <c r="E961" s="13"/>
      <c r="F961" s="13"/>
      <c r="G961" s="13"/>
      <c r="H961" s="13"/>
      <c r="I961" s="13"/>
      <c r="J961" s="13"/>
      <c r="K961" s="13"/>
      <c r="L961" s="13"/>
      <c r="M961" s="13"/>
      <c r="N961" s="13"/>
      <c r="O961" s="13"/>
      <c r="P961" s="13"/>
      <c r="Q961" s="13"/>
      <c r="R961" s="13"/>
      <c r="S961" s="13"/>
      <c r="T961" s="13"/>
      <c r="U961" s="13"/>
      <c r="V961" s="13"/>
      <c r="W961" s="13"/>
      <c r="X961" s="13"/>
      <c r="Y961" s="13"/>
      <c r="Z961" s="13"/>
      <c r="AA961" s="13"/>
      <c r="AB961" s="13"/>
      <c r="AC961" s="13"/>
      <c r="AD961" s="13"/>
      <c r="AE961" s="13"/>
      <c r="AF961" s="13"/>
      <c r="AG961" s="13"/>
      <c r="AH961" s="13"/>
      <c r="AI961" s="13"/>
      <c r="AJ961" s="13"/>
      <c r="AK961" s="13"/>
    </row>
    <row r="962" spans="1:37" ht="13.5" customHeight="1" x14ac:dyDescent="0.2">
      <c r="A962" s="13"/>
      <c r="B962" s="13"/>
      <c r="C962" s="13"/>
      <c r="D962" s="13"/>
      <c r="E962" s="13"/>
      <c r="F962" s="13"/>
      <c r="G962" s="13"/>
      <c r="H962" s="13"/>
      <c r="I962" s="13"/>
      <c r="J962" s="13"/>
      <c r="K962" s="13"/>
      <c r="L962" s="13"/>
      <c r="M962" s="13"/>
      <c r="N962" s="13"/>
      <c r="O962" s="13"/>
      <c r="P962" s="13"/>
      <c r="Q962" s="13"/>
      <c r="R962" s="13"/>
      <c r="S962" s="13"/>
      <c r="T962" s="13"/>
      <c r="U962" s="13"/>
      <c r="V962" s="13"/>
      <c r="W962" s="13"/>
      <c r="X962" s="13"/>
      <c r="Y962" s="13"/>
      <c r="Z962" s="13"/>
      <c r="AA962" s="13"/>
      <c r="AB962" s="13"/>
      <c r="AC962" s="13"/>
      <c r="AD962" s="13"/>
      <c r="AE962" s="13"/>
      <c r="AF962" s="13"/>
      <c r="AG962" s="13"/>
      <c r="AH962" s="13"/>
      <c r="AI962" s="13"/>
      <c r="AJ962" s="13"/>
      <c r="AK962" s="13"/>
    </row>
    <row r="963" spans="1:37" ht="13.5" customHeight="1" x14ac:dyDescent="0.2">
      <c r="A963" s="13"/>
      <c r="B963" s="13"/>
      <c r="C963" s="13"/>
      <c r="D963" s="13"/>
      <c r="E963" s="13"/>
      <c r="F963" s="13"/>
      <c r="G963" s="13"/>
      <c r="H963" s="13"/>
      <c r="I963" s="13"/>
      <c r="J963" s="13"/>
      <c r="K963" s="13"/>
      <c r="L963" s="13"/>
      <c r="M963" s="13"/>
      <c r="N963" s="13"/>
      <c r="O963" s="13"/>
      <c r="P963" s="13"/>
      <c r="Q963" s="13"/>
      <c r="R963" s="13"/>
      <c r="S963" s="13"/>
      <c r="T963" s="13"/>
      <c r="U963" s="13"/>
      <c r="V963" s="13"/>
      <c r="W963" s="13"/>
      <c r="X963" s="13"/>
      <c r="Y963" s="13"/>
      <c r="Z963" s="13"/>
      <c r="AA963" s="13"/>
      <c r="AB963" s="13"/>
      <c r="AC963" s="13"/>
      <c r="AD963" s="13"/>
      <c r="AE963" s="13"/>
      <c r="AF963" s="13"/>
      <c r="AG963" s="13"/>
      <c r="AH963" s="13"/>
      <c r="AI963" s="13"/>
      <c r="AJ963" s="13"/>
      <c r="AK963" s="13"/>
    </row>
    <row r="964" spans="1:37" ht="13.5" customHeight="1" x14ac:dyDescent="0.2">
      <c r="A964" s="13"/>
      <c r="B964" s="13"/>
      <c r="C964" s="13"/>
      <c r="D964" s="13"/>
      <c r="E964" s="13"/>
      <c r="F964" s="13"/>
      <c r="G964" s="13"/>
      <c r="H964" s="13"/>
      <c r="I964" s="13"/>
      <c r="J964" s="13"/>
      <c r="K964" s="13"/>
      <c r="L964" s="13"/>
      <c r="M964" s="13"/>
      <c r="N964" s="13"/>
      <c r="O964" s="13"/>
      <c r="P964" s="13"/>
      <c r="Q964" s="13"/>
      <c r="R964" s="13"/>
      <c r="S964" s="13"/>
      <c r="T964" s="13"/>
      <c r="U964" s="13"/>
      <c r="V964" s="13"/>
      <c r="W964" s="13"/>
      <c r="X964" s="13"/>
      <c r="Y964" s="13"/>
      <c r="Z964" s="13"/>
      <c r="AA964" s="13"/>
      <c r="AB964" s="13"/>
      <c r="AC964" s="13"/>
      <c r="AD964" s="13"/>
      <c r="AE964" s="13"/>
      <c r="AF964" s="13"/>
      <c r="AG964" s="13"/>
      <c r="AH964" s="13"/>
      <c r="AI964" s="13"/>
      <c r="AJ964" s="13"/>
      <c r="AK964" s="13"/>
    </row>
    <row r="965" spans="1:37" ht="13.5" customHeight="1" x14ac:dyDescent="0.2">
      <c r="A965" s="13"/>
      <c r="B965" s="13"/>
      <c r="C965" s="13"/>
      <c r="D965" s="13"/>
      <c r="E965" s="13"/>
      <c r="F965" s="13"/>
      <c r="G965" s="13"/>
      <c r="H965" s="13"/>
      <c r="I965" s="13"/>
      <c r="J965" s="13"/>
      <c r="K965" s="13"/>
      <c r="L965" s="13"/>
      <c r="M965" s="13"/>
      <c r="N965" s="13"/>
      <c r="O965" s="13"/>
      <c r="P965" s="13"/>
      <c r="Q965" s="13"/>
      <c r="R965" s="13"/>
      <c r="S965" s="13"/>
      <c r="T965" s="13"/>
      <c r="U965" s="13"/>
      <c r="V965" s="13"/>
      <c r="W965" s="13"/>
      <c r="X965" s="13"/>
      <c r="Y965" s="13"/>
      <c r="Z965" s="13"/>
      <c r="AA965" s="13"/>
      <c r="AB965" s="13"/>
      <c r="AC965" s="13"/>
      <c r="AD965" s="13"/>
      <c r="AE965" s="13"/>
      <c r="AF965" s="13"/>
      <c r="AG965" s="13"/>
      <c r="AH965" s="13"/>
      <c r="AI965" s="13"/>
      <c r="AJ965" s="13"/>
      <c r="AK965" s="13"/>
    </row>
    <row r="966" spans="1:37" ht="13.5" customHeight="1" x14ac:dyDescent="0.2">
      <c r="A966" s="13"/>
      <c r="B966" s="13"/>
      <c r="C966" s="13"/>
      <c r="D966" s="13"/>
      <c r="E966" s="13"/>
      <c r="F966" s="13"/>
      <c r="G966" s="13"/>
      <c r="H966" s="13"/>
      <c r="I966" s="13"/>
      <c r="J966" s="13"/>
      <c r="K966" s="13"/>
      <c r="L966" s="13"/>
      <c r="M966" s="13"/>
      <c r="N966" s="13"/>
      <c r="O966" s="13"/>
      <c r="P966" s="13"/>
      <c r="Q966" s="13"/>
      <c r="R966" s="13"/>
      <c r="S966" s="13"/>
      <c r="T966" s="13"/>
      <c r="U966" s="13"/>
      <c r="V966" s="13"/>
      <c r="W966" s="13"/>
      <c r="X966" s="13"/>
      <c r="Y966" s="13"/>
      <c r="Z966" s="13"/>
      <c r="AA966" s="13"/>
      <c r="AB966" s="13"/>
      <c r="AC966" s="13"/>
      <c r="AD966" s="13"/>
      <c r="AE966" s="13"/>
      <c r="AF966" s="13"/>
      <c r="AG966" s="13"/>
      <c r="AH966" s="13"/>
      <c r="AI966" s="13"/>
      <c r="AJ966" s="13"/>
      <c r="AK966" s="13"/>
    </row>
    <row r="967" spans="1:37" ht="13.5" customHeight="1" x14ac:dyDescent="0.2">
      <c r="A967" s="13"/>
      <c r="B967" s="13"/>
      <c r="C967" s="13"/>
      <c r="D967" s="13"/>
      <c r="E967" s="13"/>
      <c r="F967" s="13"/>
      <c r="G967" s="13"/>
      <c r="H967" s="13"/>
      <c r="I967" s="13"/>
      <c r="J967" s="13"/>
      <c r="K967" s="13"/>
      <c r="L967" s="13"/>
      <c r="M967" s="13"/>
      <c r="N967" s="13"/>
      <c r="O967" s="13"/>
      <c r="P967" s="13"/>
      <c r="Q967" s="13"/>
      <c r="R967" s="13"/>
      <c r="S967" s="13"/>
      <c r="T967" s="13"/>
      <c r="U967" s="13"/>
      <c r="V967" s="13"/>
      <c r="W967" s="13"/>
      <c r="X967" s="13"/>
      <c r="Y967" s="13"/>
      <c r="Z967" s="13"/>
      <c r="AA967" s="13"/>
      <c r="AB967" s="13"/>
      <c r="AC967" s="13"/>
      <c r="AD967" s="13"/>
      <c r="AE967" s="13"/>
      <c r="AF967" s="13"/>
      <c r="AG967" s="13"/>
      <c r="AH967" s="13"/>
      <c r="AI967" s="13"/>
      <c r="AJ967" s="13"/>
      <c r="AK967" s="13"/>
    </row>
    <row r="968" spans="1:37" ht="13.5" customHeight="1" x14ac:dyDescent="0.2">
      <c r="A968" s="13"/>
      <c r="B968" s="13"/>
      <c r="C968" s="13"/>
      <c r="D968" s="13"/>
      <c r="E968" s="13"/>
      <c r="F968" s="13"/>
      <c r="G968" s="13"/>
      <c r="H968" s="13"/>
      <c r="I968" s="13"/>
      <c r="J968" s="13"/>
      <c r="K968" s="13"/>
      <c r="L968" s="13"/>
      <c r="M968" s="13"/>
      <c r="N968" s="13"/>
      <c r="O968" s="13"/>
      <c r="P968" s="13"/>
      <c r="Q968" s="13"/>
      <c r="R968" s="13"/>
      <c r="S968" s="13"/>
      <c r="T968" s="13"/>
      <c r="U968" s="13"/>
      <c r="V968" s="13"/>
      <c r="W968" s="13"/>
      <c r="X968" s="13"/>
      <c r="Y968" s="13"/>
      <c r="Z968" s="13"/>
      <c r="AA968" s="13"/>
      <c r="AB968" s="13"/>
      <c r="AC968" s="13"/>
      <c r="AD968" s="13"/>
      <c r="AE968" s="13"/>
      <c r="AF968" s="13"/>
      <c r="AG968" s="13"/>
      <c r="AH968" s="13"/>
      <c r="AI968" s="13"/>
      <c r="AJ968" s="13"/>
      <c r="AK968" s="13"/>
    </row>
    <row r="969" spans="1:37" ht="13.5" customHeight="1" x14ac:dyDescent="0.2">
      <c r="A969" s="13"/>
      <c r="B969" s="13"/>
      <c r="C969" s="13"/>
      <c r="D969" s="13"/>
      <c r="E969" s="13"/>
      <c r="F969" s="13"/>
      <c r="G969" s="13"/>
      <c r="H969" s="13"/>
      <c r="I969" s="13"/>
      <c r="J969" s="13"/>
      <c r="K969" s="13"/>
      <c r="L969" s="13"/>
      <c r="M969" s="13"/>
      <c r="N969" s="13"/>
      <c r="O969" s="13"/>
      <c r="P969" s="13"/>
      <c r="Q969" s="13"/>
      <c r="R969" s="13"/>
      <c r="S969" s="13"/>
      <c r="T969" s="13"/>
      <c r="U969" s="13"/>
      <c r="V969" s="13"/>
      <c r="W969" s="13"/>
      <c r="X969" s="13"/>
      <c r="Y969" s="13"/>
      <c r="Z969" s="13"/>
      <c r="AA969" s="13"/>
      <c r="AB969" s="13"/>
      <c r="AC969" s="13"/>
      <c r="AD969" s="13"/>
      <c r="AE969" s="13"/>
      <c r="AF969" s="13"/>
      <c r="AG969" s="13"/>
      <c r="AH969" s="13"/>
      <c r="AI969" s="13"/>
      <c r="AJ969" s="13"/>
      <c r="AK969" s="13"/>
    </row>
    <row r="970" spans="1:37" ht="13.5" customHeight="1" x14ac:dyDescent="0.2">
      <c r="A970" s="13"/>
      <c r="B970" s="13"/>
      <c r="C970" s="13"/>
      <c r="D970" s="13"/>
      <c r="E970" s="13"/>
      <c r="F970" s="13"/>
      <c r="G970" s="13"/>
      <c r="H970" s="13"/>
      <c r="I970" s="13"/>
      <c r="J970" s="13"/>
      <c r="K970" s="13"/>
      <c r="L970" s="13"/>
      <c r="M970" s="13"/>
      <c r="N970" s="13"/>
      <c r="O970" s="13"/>
      <c r="P970" s="13"/>
      <c r="Q970" s="13"/>
      <c r="R970" s="13"/>
      <c r="S970" s="13"/>
      <c r="T970" s="13"/>
      <c r="U970" s="13"/>
      <c r="V970" s="13"/>
      <c r="W970" s="13"/>
      <c r="X970" s="13"/>
      <c r="Y970" s="13"/>
      <c r="Z970" s="13"/>
      <c r="AA970" s="13"/>
      <c r="AB970" s="13"/>
      <c r="AC970" s="13"/>
      <c r="AD970" s="13"/>
      <c r="AE970" s="13"/>
      <c r="AF970" s="13"/>
      <c r="AG970" s="13"/>
      <c r="AH970" s="13"/>
      <c r="AI970" s="13"/>
      <c r="AJ970" s="13"/>
      <c r="AK970" s="13"/>
    </row>
    <row r="971" spans="1:37" ht="13.5" customHeight="1" x14ac:dyDescent="0.2">
      <c r="A971" s="13"/>
      <c r="B971" s="13"/>
      <c r="C971" s="13"/>
      <c r="D971" s="13"/>
      <c r="E971" s="13"/>
      <c r="F971" s="13"/>
      <c r="G971" s="13"/>
      <c r="H971" s="13"/>
      <c r="I971" s="13"/>
      <c r="J971" s="13"/>
      <c r="K971" s="13"/>
      <c r="L971" s="13"/>
      <c r="M971" s="13"/>
      <c r="N971" s="13"/>
      <c r="O971" s="13"/>
      <c r="P971" s="13"/>
      <c r="Q971" s="13"/>
      <c r="R971" s="13"/>
      <c r="S971" s="13"/>
      <c r="T971" s="13"/>
      <c r="U971" s="13"/>
      <c r="V971" s="13"/>
      <c r="W971" s="13"/>
      <c r="X971" s="13"/>
      <c r="Y971" s="13"/>
      <c r="Z971" s="13"/>
      <c r="AA971" s="13"/>
      <c r="AB971" s="13"/>
      <c r="AC971" s="13"/>
      <c r="AD971" s="13"/>
      <c r="AE971" s="13"/>
      <c r="AF971" s="13"/>
      <c r="AG971" s="13"/>
      <c r="AH971" s="13"/>
      <c r="AI971" s="13"/>
      <c r="AJ971" s="13"/>
      <c r="AK971" s="13"/>
    </row>
    <row r="972" spans="1:37" ht="13.5" customHeight="1" x14ac:dyDescent="0.2">
      <c r="A972" s="13"/>
      <c r="B972" s="13"/>
      <c r="C972" s="13"/>
      <c r="D972" s="13"/>
      <c r="E972" s="13"/>
      <c r="F972" s="13"/>
      <c r="G972" s="13"/>
      <c r="H972" s="13"/>
      <c r="I972" s="13"/>
      <c r="J972" s="13"/>
      <c r="K972" s="13"/>
      <c r="L972" s="13"/>
      <c r="M972" s="13"/>
      <c r="N972" s="13"/>
      <c r="O972" s="13"/>
      <c r="P972" s="13"/>
      <c r="Q972" s="13"/>
      <c r="R972" s="13"/>
      <c r="S972" s="13"/>
      <c r="T972" s="13"/>
      <c r="U972" s="13"/>
      <c r="V972" s="13"/>
      <c r="W972" s="13"/>
      <c r="X972" s="13"/>
      <c r="Y972" s="13"/>
      <c r="Z972" s="13"/>
      <c r="AA972" s="13"/>
      <c r="AB972" s="13"/>
      <c r="AC972" s="13"/>
      <c r="AD972" s="13"/>
      <c r="AE972" s="13"/>
      <c r="AF972" s="13"/>
      <c r="AG972" s="13"/>
      <c r="AH972" s="13"/>
      <c r="AI972" s="13"/>
      <c r="AJ972" s="13"/>
      <c r="AK972" s="13"/>
    </row>
    <row r="973" spans="1:37" ht="13.5" customHeight="1" x14ac:dyDescent="0.2">
      <c r="A973" s="13"/>
      <c r="B973" s="13"/>
      <c r="C973" s="13"/>
      <c r="D973" s="13"/>
      <c r="E973" s="13"/>
      <c r="F973" s="13"/>
      <c r="G973" s="13"/>
      <c r="H973" s="13"/>
      <c r="I973" s="13"/>
      <c r="J973" s="13"/>
      <c r="K973" s="13"/>
      <c r="L973" s="13"/>
      <c r="M973" s="13"/>
      <c r="N973" s="13"/>
      <c r="O973" s="13"/>
      <c r="P973" s="13"/>
      <c r="Q973" s="13"/>
      <c r="R973" s="13"/>
      <c r="S973" s="13"/>
      <c r="T973" s="13"/>
      <c r="U973" s="13"/>
      <c r="V973" s="13"/>
      <c r="W973" s="13"/>
      <c r="X973" s="13"/>
      <c r="Y973" s="13"/>
      <c r="Z973" s="13"/>
      <c r="AA973" s="13"/>
      <c r="AB973" s="13"/>
      <c r="AC973" s="13"/>
      <c r="AD973" s="13"/>
      <c r="AE973" s="13"/>
      <c r="AF973" s="13"/>
      <c r="AG973" s="13"/>
      <c r="AH973" s="13"/>
      <c r="AI973" s="13"/>
      <c r="AJ973" s="13"/>
      <c r="AK973" s="13"/>
    </row>
    <row r="974" spans="1:37" ht="13.5" customHeight="1" x14ac:dyDescent="0.2">
      <c r="A974" s="13"/>
      <c r="B974" s="13"/>
      <c r="C974" s="13"/>
      <c r="D974" s="13"/>
      <c r="E974" s="13"/>
      <c r="F974" s="13"/>
      <c r="G974" s="13"/>
      <c r="H974" s="13"/>
      <c r="I974" s="13"/>
      <c r="J974" s="13"/>
      <c r="K974" s="13"/>
      <c r="L974" s="13"/>
      <c r="M974" s="13"/>
      <c r="N974" s="13"/>
      <c r="O974" s="13"/>
      <c r="P974" s="13"/>
      <c r="Q974" s="13"/>
      <c r="R974" s="13"/>
      <c r="S974" s="13"/>
      <c r="T974" s="13"/>
      <c r="U974" s="13"/>
      <c r="V974" s="13"/>
      <c r="W974" s="13"/>
      <c r="X974" s="13"/>
      <c r="Y974" s="13"/>
      <c r="Z974" s="13"/>
      <c r="AA974" s="13"/>
      <c r="AB974" s="13"/>
      <c r="AC974" s="13"/>
      <c r="AD974" s="13"/>
      <c r="AE974" s="13"/>
      <c r="AF974" s="13"/>
      <c r="AG974" s="13"/>
      <c r="AH974" s="13"/>
      <c r="AI974" s="13"/>
      <c r="AJ974" s="13"/>
      <c r="AK974" s="13"/>
    </row>
    <row r="975" spans="1:37" ht="13.5" customHeight="1" x14ac:dyDescent="0.2">
      <c r="A975" s="13"/>
      <c r="B975" s="13"/>
      <c r="C975" s="13"/>
      <c r="D975" s="13"/>
      <c r="E975" s="13"/>
      <c r="F975" s="13"/>
      <c r="G975" s="13"/>
      <c r="H975" s="13"/>
      <c r="I975" s="13"/>
      <c r="J975" s="13"/>
      <c r="K975" s="13"/>
      <c r="L975" s="13"/>
      <c r="M975" s="13"/>
      <c r="N975" s="13"/>
      <c r="O975" s="13"/>
      <c r="P975" s="13"/>
      <c r="Q975" s="13"/>
      <c r="R975" s="13"/>
      <c r="S975" s="13"/>
      <c r="T975" s="13"/>
      <c r="U975" s="13"/>
      <c r="V975" s="13"/>
      <c r="W975" s="13"/>
      <c r="X975" s="13"/>
      <c r="Y975" s="13"/>
      <c r="Z975" s="13"/>
      <c r="AA975" s="13"/>
      <c r="AB975" s="13"/>
      <c r="AC975" s="13"/>
      <c r="AD975" s="13"/>
      <c r="AE975" s="13"/>
      <c r="AF975" s="13"/>
      <c r="AG975" s="13"/>
      <c r="AH975" s="13"/>
      <c r="AI975" s="13"/>
      <c r="AJ975" s="13"/>
      <c r="AK975" s="13"/>
    </row>
    <row r="976" spans="1:37" ht="13.5" customHeight="1" x14ac:dyDescent="0.2">
      <c r="A976" s="13"/>
      <c r="B976" s="13"/>
      <c r="C976" s="13"/>
      <c r="D976" s="13"/>
      <c r="E976" s="13"/>
      <c r="F976" s="13"/>
      <c r="G976" s="13"/>
      <c r="H976" s="13"/>
      <c r="I976" s="13"/>
      <c r="J976" s="13"/>
      <c r="K976" s="13"/>
      <c r="L976" s="13"/>
      <c r="M976" s="13"/>
      <c r="N976" s="13"/>
      <c r="O976" s="13"/>
      <c r="P976" s="13"/>
      <c r="Q976" s="13"/>
      <c r="R976" s="13"/>
      <c r="S976" s="13"/>
      <c r="T976" s="13"/>
      <c r="U976" s="13"/>
      <c r="V976" s="13"/>
      <c r="W976" s="13"/>
      <c r="X976" s="13"/>
      <c r="Y976" s="13"/>
      <c r="Z976" s="13"/>
      <c r="AA976" s="13"/>
      <c r="AB976" s="13"/>
      <c r="AC976" s="13"/>
      <c r="AD976" s="13"/>
      <c r="AE976" s="13"/>
      <c r="AF976" s="13"/>
      <c r="AG976" s="13"/>
      <c r="AH976" s="13"/>
      <c r="AI976" s="13"/>
      <c r="AJ976" s="13"/>
      <c r="AK976" s="13"/>
    </row>
    <row r="977" spans="1:37" ht="13.5" customHeight="1" x14ac:dyDescent="0.2">
      <c r="A977" s="13"/>
      <c r="B977" s="13"/>
      <c r="C977" s="13"/>
      <c r="D977" s="13"/>
      <c r="E977" s="13"/>
      <c r="F977" s="13"/>
      <c r="G977" s="13"/>
      <c r="H977" s="13"/>
      <c r="I977" s="13"/>
      <c r="J977" s="13"/>
      <c r="K977" s="13"/>
      <c r="L977" s="13"/>
      <c r="M977" s="13"/>
      <c r="N977" s="13"/>
      <c r="O977" s="13"/>
      <c r="P977" s="13"/>
      <c r="Q977" s="13"/>
      <c r="R977" s="13"/>
      <c r="S977" s="13"/>
      <c r="T977" s="13"/>
      <c r="U977" s="13"/>
      <c r="V977" s="13"/>
      <c r="W977" s="13"/>
      <c r="X977" s="13"/>
      <c r="Y977" s="13"/>
      <c r="Z977" s="13"/>
      <c r="AA977" s="13"/>
      <c r="AB977" s="13"/>
      <c r="AC977" s="13"/>
      <c r="AD977" s="13"/>
      <c r="AE977" s="13"/>
      <c r="AF977" s="13"/>
      <c r="AG977" s="13"/>
      <c r="AH977" s="13"/>
      <c r="AI977" s="13"/>
      <c r="AJ977" s="13"/>
      <c r="AK977" s="13"/>
    </row>
    <row r="978" spans="1:37" ht="13.5" customHeight="1" x14ac:dyDescent="0.2">
      <c r="A978" s="13"/>
      <c r="B978" s="13"/>
      <c r="C978" s="13"/>
      <c r="D978" s="13"/>
      <c r="E978" s="13"/>
      <c r="F978" s="13"/>
      <c r="G978" s="13"/>
      <c r="H978" s="13"/>
      <c r="I978" s="13"/>
      <c r="J978" s="13"/>
      <c r="K978" s="13"/>
      <c r="L978" s="13"/>
      <c r="M978" s="13"/>
      <c r="N978" s="13"/>
      <c r="O978" s="13"/>
      <c r="P978" s="13"/>
      <c r="Q978" s="13"/>
      <c r="R978" s="13"/>
      <c r="S978" s="13"/>
      <c r="T978" s="13"/>
      <c r="U978" s="13"/>
      <c r="V978" s="13"/>
      <c r="W978" s="13"/>
      <c r="X978" s="13"/>
      <c r="Y978" s="13"/>
      <c r="Z978" s="13"/>
      <c r="AA978" s="13"/>
      <c r="AB978" s="13"/>
      <c r="AC978" s="13"/>
      <c r="AD978" s="13"/>
      <c r="AE978" s="13"/>
      <c r="AF978" s="13"/>
      <c r="AG978" s="13"/>
      <c r="AH978" s="13"/>
      <c r="AI978" s="13"/>
      <c r="AJ978" s="13"/>
      <c r="AK978" s="13"/>
    </row>
    <row r="979" spans="1:37" ht="13.5" customHeight="1" x14ac:dyDescent="0.2">
      <c r="A979" s="13"/>
      <c r="B979" s="13"/>
      <c r="C979" s="13"/>
      <c r="D979" s="13"/>
      <c r="E979" s="13"/>
      <c r="F979" s="13"/>
      <c r="G979" s="13"/>
      <c r="H979" s="13"/>
      <c r="I979" s="13"/>
      <c r="J979" s="13"/>
      <c r="K979" s="13"/>
      <c r="L979" s="13"/>
      <c r="M979" s="13"/>
      <c r="N979" s="13"/>
      <c r="O979" s="13"/>
      <c r="P979" s="13"/>
      <c r="Q979" s="13"/>
      <c r="R979" s="13"/>
      <c r="S979" s="13"/>
      <c r="T979" s="13"/>
      <c r="U979" s="13"/>
      <c r="V979" s="13"/>
      <c r="W979" s="13"/>
      <c r="X979" s="13"/>
      <c r="Y979" s="13"/>
      <c r="Z979" s="13"/>
      <c r="AA979" s="13"/>
      <c r="AB979" s="13"/>
      <c r="AC979" s="13"/>
      <c r="AD979" s="13"/>
      <c r="AE979" s="13"/>
      <c r="AF979" s="13"/>
      <c r="AG979" s="13"/>
      <c r="AH979" s="13"/>
      <c r="AI979" s="13"/>
      <c r="AJ979" s="13"/>
      <c r="AK979" s="13"/>
    </row>
    <row r="980" spans="1:37" ht="13.5" customHeight="1" x14ac:dyDescent="0.2">
      <c r="A980" s="13"/>
      <c r="B980" s="13"/>
      <c r="C980" s="13"/>
      <c r="D980" s="13"/>
      <c r="E980" s="13"/>
      <c r="F980" s="13"/>
      <c r="G980" s="13"/>
      <c r="H980" s="13"/>
      <c r="I980" s="13"/>
      <c r="J980" s="13"/>
      <c r="K980" s="13"/>
      <c r="L980" s="13"/>
      <c r="M980" s="13"/>
      <c r="N980" s="13"/>
      <c r="O980" s="13"/>
      <c r="P980" s="13"/>
      <c r="Q980" s="13"/>
      <c r="R980" s="13"/>
      <c r="S980" s="13"/>
      <c r="T980" s="13"/>
      <c r="U980" s="13"/>
      <c r="V980" s="13"/>
      <c r="W980" s="13"/>
      <c r="X980" s="13"/>
      <c r="Y980" s="13"/>
      <c r="Z980" s="13"/>
      <c r="AA980" s="13"/>
      <c r="AB980" s="13"/>
      <c r="AC980" s="13"/>
      <c r="AD980" s="13"/>
      <c r="AE980" s="13"/>
      <c r="AF980" s="13"/>
      <c r="AG980" s="13"/>
      <c r="AH980" s="13"/>
      <c r="AI980" s="13"/>
      <c r="AJ980" s="13"/>
      <c r="AK980" s="13"/>
    </row>
    <row r="981" spans="1:37" ht="13.5" customHeight="1" x14ac:dyDescent="0.2">
      <c r="A981" s="13"/>
      <c r="B981" s="13"/>
      <c r="C981" s="13"/>
      <c r="D981" s="13"/>
      <c r="E981" s="13"/>
      <c r="F981" s="13"/>
      <c r="G981" s="13"/>
      <c r="H981" s="13"/>
      <c r="I981" s="13"/>
      <c r="J981" s="13"/>
      <c r="K981" s="13"/>
      <c r="L981" s="13"/>
      <c r="M981" s="13"/>
      <c r="N981" s="13"/>
      <c r="O981" s="13"/>
      <c r="P981" s="13"/>
      <c r="Q981" s="13"/>
      <c r="R981" s="13"/>
      <c r="S981" s="13"/>
      <c r="T981" s="13"/>
      <c r="U981" s="13"/>
      <c r="V981" s="13"/>
      <c r="W981" s="13"/>
      <c r="X981" s="13"/>
      <c r="Y981" s="13"/>
      <c r="Z981" s="13"/>
      <c r="AA981" s="13"/>
      <c r="AB981" s="13"/>
      <c r="AC981" s="13"/>
      <c r="AD981" s="13"/>
      <c r="AE981" s="13"/>
      <c r="AF981" s="13"/>
      <c r="AG981" s="13"/>
      <c r="AH981" s="13"/>
      <c r="AI981" s="13"/>
      <c r="AJ981" s="13"/>
      <c r="AK981" s="13"/>
    </row>
    <row r="982" spans="1:37" ht="13.5" customHeight="1" x14ac:dyDescent="0.2">
      <c r="A982" s="13"/>
      <c r="B982" s="13"/>
      <c r="C982" s="13"/>
      <c r="D982" s="13"/>
      <c r="E982" s="13"/>
      <c r="F982" s="13"/>
      <c r="G982" s="13"/>
      <c r="H982" s="13"/>
      <c r="I982" s="13"/>
      <c r="J982" s="13"/>
      <c r="K982" s="13"/>
      <c r="L982" s="13"/>
      <c r="M982" s="13"/>
      <c r="N982" s="13"/>
      <c r="O982" s="13"/>
      <c r="P982" s="13"/>
      <c r="Q982" s="13"/>
      <c r="R982" s="13"/>
      <c r="S982" s="13"/>
      <c r="T982" s="13"/>
      <c r="U982" s="13"/>
      <c r="V982" s="13"/>
      <c r="W982" s="13"/>
      <c r="X982" s="13"/>
      <c r="Y982" s="13"/>
      <c r="Z982" s="13"/>
      <c r="AA982" s="13"/>
      <c r="AB982" s="13"/>
      <c r="AC982" s="13"/>
      <c r="AD982" s="13"/>
      <c r="AE982" s="13"/>
      <c r="AF982" s="13"/>
      <c r="AG982" s="13"/>
      <c r="AH982" s="13"/>
      <c r="AI982" s="13"/>
      <c r="AJ982" s="13"/>
      <c r="AK982" s="13"/>
    </row>
    <row r="983" spans="1:37" ht="13.5" customHeight="1" x14ac:dyDescent="0.2">
      <c r="A983" s="13"/>
      <c r="B983" s="13"/>
      <c r="C983" s="13"/>
      <c r="D983" s="13"/>
      <c r="E983" s="13"/>
      <c r="F983" s="13"/>
      <c r="G983" s="13"/>
      <c r="H983" s="13"/>
      <c r="I983" s="13"/>
      <c r="J983" s="13"/>
      <c r="K983" s="13"/>
      <c r="L983" s="13"/>
      <c r="M983" s="13"/>
      <c r="N983" s="13"/>
      <c r="O983" s="13"/>
      <c r="P983" s="13"/>
      <c r="Q983" s="13"/>
      <c r="R983" s="13"/>
      <c r="S983" s="13"/>
      <c r="T983" s="13"/>
      <c r="U983" s="13"/>
      <c r="V983" s="13"/>
      <c r="W983" s="13"/>
      <c r="X983" s="13"/>
      <c r="Y983" s="13"/>
      <c r="Z983" s="13"/>
      <c r="AA983" s="13"/>
      <c r="AB983" s="13"/>
      <c r="AC983" s="13"/>
      <c r="AD983" s="13"/>
      <c r="AE983" s="13"/>
      <c r="AF983" s="13"/>
      <c r="AG983" s="13"/>
      <c r="AH983" s="13"/>
      <c r="AI983" s="13"/>
      <c r="AJ983" s="13"/>
      <c r="AK983" s="13"/>
    </row>
    <row r="984" spans="1:37" ht="13.5" customHeight="1" x14ac:dyDescent="0.2">
      <c r="A984" s="13"/>
      <c r="B984" s="13"/>
      <c r="C984" s="13"/>
      <c r="D984" s="13"/>
      <c r="E984" s="13"/>
      <c r="F984" s="13"/>
      <c r="G984" s="13"/>
      <c r="H984" s="13"/>
      <c r="I984" s="13"/>
      <c r="J984" s="13"/>
      <c r="K984" s="13"/>
      <c r="L984" s="13"/>
      <c r="M984" s="13"/>
      <c r="N984" s="13"/>
      <c r="O984" s="13"/>
      <c r="P984" s="13"/>
      <c r="Q984" s="13"/>
      <c r="R984" s="13"/>
      <c r="S984" s="13"/>
      <c r="T984" s="13"/>
      <c r="U984" s="13"/>
      <c r="V984" s="13"/>
      <c r="W984" s="13"/>
      <c r="X984" s="13"/>
      <c r="Y984" s="13"/>
      <c r="Z984" s="13"/>
      <c r="AA984" s="13"/>
      <c r="AB984" s="13"/>
      <c r="AC984" s="13"/>
      <c r="AD984" s="13"/>
      <c r="AE984" s="13"/>
      <c r="AF984" s="13"/>
      <c r="AG984" s="13"/>
      <c r="AH984" s="13"/>
      <c r="AI984" s="13"/>
      <c r="AJ984" s="13"/>
      <c r="AK984" s="13"/>
    </row>
    <row r="985" spans="1:37" ht="13.5" customHeight="1" x14ac:dyDescent="0.2">
      <c r="A985" s="13"/>
      <c r="B985" s="13"/>
      <c r="C985" s="13"/>
      <c r="D985" s="13"/>
      <c r="E985" s="13"/>
      <c r="F985" s="13"/>
      <c r="G985" s="13"/>
      <c r="H985" s="13"/>
      <c r="I985" s="13"/>
      <c r="J985" s="13"/>
      <c r="K985" s="13"/>
      <c r="L985" s="13"/>
      <c r="M985" s="13"/>
      <c r="N985" s="13"/>
      <c r="O985" s="13"/>
      <c r="P985" s="13"/>
      <c r="Q985" s="13"/>
      <c r="R985" s="13"/>
      <c r="S985" s="13"/>
      <c r="T985" s="13"/>
      <c r="U985" s="13"/>
      <c r="V985" s="13"/>
      <c r="W985" s="13"/>
      <c r="X985" s="13"/>
      <c r="Y985" s="13"/>
      <c r="Z985" s="13"/>
      <c r="AA985" s="13"/>
      <c r="AB985" s="13"/>
      <c r="AC985" s="13"/>
      <c r="AD985" s="13"/>
      <c r="AE985" s="13"/>
      <c r="AF985" s="13"/>
      <c r="AG985" s="13"/>
      <c r="AH985" s="13"/>
      <c r="AI985" s="13"/>
      <c r="AJ985" s="13"/>
      <c r="AK985" s="13"/>
    </row>
    <row r="986" spans="1:37" ht="13.5" customHeight="1" x14ac:dyDescent="0.2">
      <c r="A986" s="13"/>
      <c r="B986" s="13"/>
      <c r="C986" s="13"/>
      <c r="D986" s="13"/>
      <c r="E986" s="13"/>
      <c r="F986" s="13"/>
      <c r="G986" s="13"/>
      <c r="H986" s="13"/>
      <c r="I986" s="13"/>
      <c r="J986" s="13"/>
      <c r="K986" s="13"/>
      <c r="L986" s="13"/>
      <c r="M986" s="13"/>
      <c r="N986" s="13"/>
      <c r="O986" s="13"/>
      <c r="P986" s="13"/>
      <c r="Q986" s="13"/>
      <c r="R986" s="13"/>
      <c r="S986" s="13"/>
      <c r="T986" s="13"/>
      <c r="U986" s="13"/>
      <c r="V986" s="13"/>
      <c r="W986" s="13"/>
      <c r="X986" s="13"/>
      <c r="Y986" s="13"/>
      <c r="Z986" s="13"/>
      <c r="AA986" s="13"/>
      <c r="AB986" s="13"/>
      <c r="AC986" s="13"/>
      <c r="AD986" s="13"/>
      <c r="AE986" s="13"/>
      <c r="AF986" s="13"/>
      <c r="AG986" s="13"/>
      <c r="AH986" s="13"/>
      <c r="AI986" s="13"/>
      <c r="AJ986" s="13"/>
      <c r="AK986" s="13"/>
    </row>
    <row r="987" spans="1:37" ht="13.5" customHeight="1" x14ac:dyDescent="0.2">
      <c r="A987" s="13"/>
      <c r="B987" s="13"/>
      <c r="C987" s="13"/>
      <c r="D987" s="13"/>
      <c r="E987" s="13"/>
      <c r="F987" s="13"/>
      <c r="G987" s="13"/>
      <c r="H987" s="13"/>
      <c r="I987" s="13"/>
      <c r="J987" s="13"/>
      <c r="K987" s="13"/>
      <c r="L987" s="13"/>
      <c r="M987" s="13"/>
      <c r="N987" s="13"/>
      <c r="O987" s="13"/>
      <c r="P987" s="13"/>
      <c r="Q987" s="13"/>
      <c r="R987" s="13"/>
      <c r="S987" s="13"/>
      <c r="T987" s="13"/>
      <c r="U987" s="13"/>
      <c r="V987" s="13"/>
      <c r="W987" s="13"/>
      <c r="X987" s="13"/>
      <c r="Y987" s="13"/>
      <c r="Z987" s="13"/>
      <c r="AA987" s="13"/>
      <c r="AB987" s="13"/>
      <c r="AC987" s="13"/>
      <c r="AD987" s="13"/>
      <c r="AE987" s="13"/>
      <c r="AF987" s="13"/>
      <c r="AG987" s="13"/>
      <c r="AH987" s="13"/>
      <c r="AI987" s="13"/>
      <c r="AJ987" s="13"/>
      <c r="AK987" s="13"/>
    </row>
    <row r="988" spans="1:37" ht="13.5" customHeight="1" x14ac:dyDescent="0.2">
      <c r="A988" s="13"/>
      <c r="B988" s="13"/>
      <c r="C988" s="13"/>
      <c r="D988" s="13"/>
      <c r="E988" s="13"/>
      <c r="F988" s="13"/>
      <c r="G988" s="13"/>
      <c r="H988" s="13"/>
      <c r="I988" s="13"/>
      <c r="J988" s="13"/>
      <c r="K988" s="13"/>
      <c r="L988" s="13"/>
      <c r="M988" s="13"/>
      <c r="N988" s="13"/>
      <c r="O988" s="13"/>
      <c r="P988" s="13"/>
      <c r="Q988" s="13"/>
      <c r="R988" s="13"/>
      <c r="S988" s="13"/>
      <c r="T988" s="13"/>
      <c r="U988" s="13"/>
      <c r="V988" s="13"/>
      <c r="W988" s="13"/>
      <c r="X988" s="13"/>
      <c r="Y988" s="13"/>
      <c r="Z988" s="13"/>
      <c r="AA988" s="13"/>
      <c r="AB988" s="13"/>
      <c r="AC988" s="13"/>
      <c r="AD988" s="13"/>
      <c r="AE988" s="13"/>
      <c r="AF988" s="13"/>
      <c r="AG988" s="13"/>
      <c r="AH988" s="13"/>
      <c r="AI988" s="13"/>
      <c r="AJ988" s="13"/>
      <c r="AK988" s="13"/>
    </row>
    <row r="989" spans="1:37" ht="13.5" customHeight="1" x14ac:dyDescent="0.2">
      <c r="A989" s="13"/>
      <c r="B989" s="13"/>
      <c r="C989" s="13"/>
      <c r="D989" s="13"/>
      <c r="E989" s="13"/>
      <c r="F989" s="13"/>
      <c r="G989" s="13"/>
      <c r="H989" s="13"/>
      <c r="I989" s="13"/>
      <c r="J989" s="13"/>
      <c r="K989" s="13"/>
      <c r="L989" s="13"/>
      <c r="M989" s="13"/>
      <c r="N989" s="13"/>
      <c r="O989" s="13"/>
      <c r="P989" s="13"/>
      <c r="Q989" s="13"/>
      <c r="R989" s="13"/>
      <c r="S989" s="13"/>
      <c r="T989" s="13"/>
      <c r="U989" s="13"/>
      <c r="V989" s="13"/>
      <c r="W989" s="13"/>
      <c r="X989" s="13"/>
      <c r="Y989" s="13"/>
      <c r="Z989" s="13"/>
      <c r="AA989" s="13"/>
      <c r="AB989" s="13"/>
      <c r="AC989" s="13"/>
      <c r="AD989" s="13"/>
      <c r="AE989" s="13"/>
      <c r="AF989" s="13"/>
      <c r="AG989" s="13"/>
      <c r="AH989" s="13"/>
      <c r="AI989" s="13"/>
      <c r="AJ989" s="13"/>
      <c r="AK989" s="13"/>
    </row>
    <row r="990" spans="1:37" ht="13.5" customHeight="1" x14ac:dyDescent="0.2">
      <c r="A990" s="13"/>
      <c r="B990" s="13"/>
      <c r="C990" s="13"/>
      <c r="D990" s="13"/>
      <c r="E990" s="13"/>
      <c r="F990" s="13"/>
      <c r="G990" s="13"/>
      <c r="H990" s="13"/>
      <c r="I990" s="13"/>
      <c r="J990" s="13"/>
      <c r="K990" s="13"/>
      <c r="L990" s="13"/>
      <c r="M990" s="13"/>
      <c r="N990" s="13"/>
      <c r="O990" s="13"/>
      <c r="P990" s="13"/>
      <c r="Q990" s="13"/>
      <c r="R990" s="13"/>
      <c r="S990" s="13"/>
      <c r="T990" s="13"/>
      <c r="U990" s="13"/>
      <c r="V990" s="13"/>
      <c r="W990" s="13"/>
      <c r="X990" s="13"/>
      <c r="Y990" s="13"/>
      <c r="Z990" s="13"/>
      <c r="AA990" s="13"/>
      <c r="AB990" s="13"/>
      <c r="AC990" s="13"/>
      <c r="AD990" s="13"/>
      <c r="AE990" s="13"/>
      <c r="AF990" s="13"/>
      <c r="AG990" s="13"/>
      <c r="AH990" s="13"/>
      <c r="AI990" s="13"/>
      <c r="AJ990" s="13"/>
      <c r="AK990" s="13"/>
    </row>
    <row r="991" spans="1:37" ht="13.5" customHeight="1" x14ac:dyDescent="0.2">
      <c r="A991" s="13"/>
      <c r="B991" s="13"/>
      <c r="C991" s="13"/>
      <c r="D991" s="13"/>
      <c r="E991" s="13"/>
      <c r="F991" s="13"/>
      <c r="G991" s="13"/>
      <c r="H991" s="13"/>
      <c r="I991" s="13"/>
      <c r="J991" s="13"/>
      <c r="K991" s="13"/>
      <c r="L991" s="13"/>
      <c r="M991" s="13"/>
      <c r="N991" s="13"/>
      <c r="O991" s="13"/>
      <c r="P991" s="13"/>
      <c r="Q991" s="13"/>
      <c r="R991" s="13"/>
      <c r="S991" s="13"/>
      <c r="T991" s="13"/>
      <c r="U991" s="13"/>
      <c r="V991" s="13"/>
      <c r="W991" s="13"/>
      <c r="X991" s="13"/>
      <c r="Y991" s="13"/>
      <c r="Z991" s="13"/>
      <c r="AA991" s="13"/>
      <c r="AB991" s="13"/>
      <c r="AC991" s="13"/>
      <c r="AD991" s="13"/>
      <c r="AE991" s="13"/>
      <c r="AF991" s="13"/>
      <c r="AG991" s="13"/>
      <c r="AH991" s="13"/>
      <c r="AI991" s="13"/>
      <c r="AJ991" s="13"/>
      <c r="AK991" s="13"/>
    </row>
    <row r="992" spans="1:37" ht="13.5" customHeight="1" x14ac:dyDescent="0.2">
      <c r="A992" s="13"/>
      <c r="B992" s="13"/>
      <c r="C992" s="13"/>
      <c r="D992" s="13"/>
      <c r="E992" s="13"/>
      <c r="F992" s="13"/>
      <c r="G992" s="13"/>
      <c r="H992" s="13"/>
      <c r="I992" s="13"/>
      <c r="J992" s="13"/>
      <c r="K992" s="13"/>
      <c r="L992" s="13"/>
      <c r="M992" s="13"/>
      <c r="N992" s="13"/>
      <c r="O992" s="13"/>
      <c r="P992" s="13"/>
      <c r="Q992" s="13"/>
      <c r="R992" s="13"/>
      <c r="S992" s="13"/>
      <c r="T992" s="13"/>
      <c r="U992" s="13"/>
      <c r="V992" s="13"/>
      <c r="W992" s="13"/>
      <c r="X992" s="13"/>
      <c r="Y992" s="13"/>
      <c r="Z992" s="13"/>
      <c r="AA992" s="13"/>
      <c r="AB992" s="13"/>
      <c r="AC992" s="13"/>
      <c r="AD992" s="13"/>
      <c r="AE992" s="13"/>
      <c r="AF992" s="13"/>
      <c r="AG992" s="13"/>
      <c r="AH992" s="13"/>
      <c r="AI992" s="13"/>
      <c r="AJ992" s="13"/>
      <c r="AK992" s="13"/>
    </row>
    <row r="993" spans="1:37" ht="13.5" customHeight="1" x14ac:dyDescent="0.2">
      <c r="A993" s="13"/>
      <c r="B993" s="13"/>
      <c r="C993" s="13"/>
      <c r="D993" s="13"/>
      <c r="E993" s="13"/>
      <c r="F993" s="13"/>
      <c r="G993" s="13"/>
      <c r="H993" s="13"/>
      <c r="I993" s="13"/>
      <c r="J993" s="13"/>
      <c r="K993" s="13"/>
      <c r="L993" s="13"/>
      <c r="M993" s="13"/>
      <c r="N993" s="13"/>
      <c r="O993" s="13"/>
      <c r="P993" s="13"/>
      <c r="Q993" s="13"/>
      <c r="R993" s="13"/>
      <c r="S993" s="13"/>
      <c r="T993" s="13"/>
      <c r="U993" s="13"/>
      <c r="V993" s="13"/>
      <c r="W993" s="13"/>
      <c r="X993" s="13"/>
      <c r="Y993" s="13"/>
      <c r="Z993" s="13"/>
      <c r="AA993" s="13"/>
      <c r="AB993" s="13"/>
      <c r="AC993" s="13"/>
      <c r="AD993" s="13"/>
      <c r="AE993" s="13"/>
      <c r="AF993" s="13"/>
      <c r="AG993" s="13"/>
      <c r="AH993" s="13"/>
      <c r="AI993" s="13"/>
      <c r="AJ993" s="13"/>
      <c r="AK993" s="13"/>
    </row>
    <row r="994" spans="1:37" ht="13.5" customHeight="1" x14ac:dyDescent="0.2">
      <c r="A994" s="13"/>
      <c r="B994" s="13"/>
      <c r="C994" s="13"/>
      <c r="D994" s="13"/>
      <c r="E994" s="13"/>
      <c r="F994" s="13"/>
      <c r="G994" s="13"/>
      <c r="H994" s="13"/>
      <c r="I994" s="13"/>
      <c r="J994" s="13"/>
      <c r="K994" s="13"/>
      <c r="L994" s="13"/>
      <c r="M994" s="13"/>
      <c r="N994" s="13"/>
      <c r="O994" s="13"/>
      <c r="P994" s="13"/>
      <c r="Q994" s="13"/>
      <c r="R994" s="13"/>
      <c r="S994" s="13"/>
      <c r="T994" s="13"/>
      <c r="U994" s="13"/>
      <c r="V994" s="13"/>
      <c r="W994" s="13"/>
      <c r="X994" s="13"/>
      <c r="Y994" s="13"/>
      <c r="Z994" s="13"/>
      <c r="AA994" s="13"/>
      <c r="AB994" s="13"/>
      <c r="AC994" s="13"/>
      <c r="AD994" s="13"/>
      <c r="AE994" s="13"/>
      <c r="AF994" s="13"/>
      <c r="AG994" s="13"/>
      <c r="AH994" s="13"/>
      <c r="AI994" s="13"/>
      <c r="AJ994" s="13"/>
      <c r="AK994" s="13"/>
    </row>
    <row r="995" spans="1:37" ht="13.5" customHeight="1" x14ac:dyDescent="0.2">
      <c r="A995" s="13"/>
      <c r="B995" s="13"/>
      <c r="C995" s="13"/>
      <c r="D995" s="13"/>
      <c r="E995" s="13"/>
      <c r="F995" s="13"/>
      <c r="G995" s="13"/>
      <c r="H995" s="13"/>
      <c r="I995" s="13"/>
      <c r="J995" s="13"/>
      <c r="K995" s="13"/>
      <c r="L995" s="13"/>
      <c r="M995" s="13"/>
      <c r="N995" s="13"/>
      <c r="O995" s="13"/>
      <c r="P995" s="13"/>
      <c r="Q995" s="13"/>
      <c r="R995" s="13"/>
      <c r="S995" s="13"/>
      <c r="T995" s="13"/>
      <c r="U995" s="13"/>
      <c r="V995" s="13"/>
      <c r="W995" s="13"/>
      <c r="X995" s="13"/>
      <c r="Y995" s="13"/>
      <c r="Z995" s="13"/>
      <c r="AA995" s="13"/>
      <c r="AB995" s="13"/>
      <c r="AC995" s="13"/>
      <c r="AD995" s="13"/>
      <c r="AE995" s="13"/>
      <c r="AF995" s="13"/>
      <c r="AG995" s="13"/>
      <c r="AH995" s="13"/>
      <c r="AI995" s="13"/>
      <c r="AJ995" s="13"/>
      <c r="AK995" s="13"/>
    </row>
    <row r="996" spans="1:37" ht="13.5" customHeight="1" x14ac:dyDescent="0.2">
      <c r="A996" s="13"/>
      <c r="B996" s="13"/>
      <c r="C996" s="13"/>
      <c r="D996" s="13"/>
      <c r="E996" s="13"/>
      <c r="F996" s="13"/>
      <c r="G996" s="13"/>
      <c r="H996" s="13"/>
      <c r="I996" s="13"/>
      <c r="J996" s="13"/>
      <c r="K996" s="13"/>
      <c r="L996" s="13"/>
      <c r="M996" s="13"/>
      <c r="N996" s="13"/>
      <c r="O996" s="13"/>
      <c r="P996" s="13"/>
      <c r="Q996" s="13"/>
      <c r="R996" s="13"/>
      <c r="S996" s="13"/>
      <c r="T996" s="13"/>
      <c r="U996" s="13"/>
      <c r="V996" s="13"/>
      <c r="W996" s="13"/>
      <c r="X996" s="13"/>
      <c r="Y996" s="13"/>
      <c r="Z996" s="13"/>
      <c r="AA996" s="13"/>
      <c r="AB996" s="13"/>
      <c r="AC996" s="13"/>
      <c r="AD996" s="13"/>
      <c r="AE996" s="13"/>
      <c r="AF996" s="13"/>
      <c r="AG996" s="13"/>
      <c r="AH996" s="13"/>
      <c r="AI996" s="13"/>
      <c r="AJ996" s="13"/>
      <c r="AK996" s="13"/>
    </row>
    <row r="997" spans="1:37" ht="13.5" customHeight="1" x14ac:dyDescent="0.2">
      <c r="A997" s="13"/>
      <c r="B997" s="13"/>
      <c r="C997" s="13"/>
      <c r="D997" s="13"/>
      <c r="E997" s="13"/>
      <c r="F997" s="13"/>
      <c r="G997" s="13"/>
      <c r="H997" s="13"/>
      <c r="I997" s="13"/>
      <c r="J997" s="13"/>
      <c r="K997" s="13"/>
      <c r="L997" s="13"/>
      <c r="M997" s="13"/>
      <c r="N997" s="13"/>
      <c r="O997" s="13"/>
      <c r="P997" s="13"/>
      <c r="Q997" s="13"/>
      <c r="R997" s="13"/>
      <c r="S997" s="13"/>
      <c r="T997" s="13"/>
      <c r="U997" s="13"/>
      <c r="V997" s="13"/>
      <c r="W997" s="13"/>
      <c r="X997" s="13"/>
      <c r="Y997" s="13"/>
      <c r="Z997" s="13"/>
      <c r="AA997" s="13"/>
      <c r="AB997" s="13"/>
      <c r="AC997" s="13"/>
      <c r="AD997" s="13"/>
      <c r="AE997" s="13"/>
      <c r="AF997" s="13"/>
      <c r="AG997" s="13"/>
      <c r="AH997" s="13"/>
      <c r="AI997" s="13"/>
      <c r="AJ997" s="13"/>
      <c r="AK997" s="13"/>
    </row>
    <row r="998" spans="1:37" ht="13.5" customHeight="1" x14ac:dyDescent="0.2">
      <c r="A998" s="13"/>
      <c r="B998" s="13"/>
      <c r="C998" s="13"/>
      <c r="D998" s="13"/>
      <c r="E998" s="13"/>
      <c r="F998" s="13"/>
      <c r="G998" s="13"/>
      <c r="H998" s="13"/>
      <c r="I998" s="13"/>
      <c r="J998" s="13"/>
      <c r="K998" s="13"/>
      <c r="L998" s="13"/>
      <c r="M998" s="13"/>
      <c r="N998" s="13"/>
      <c r="O998" s="13"/>
      <c r="P998" s="13"/>
      <c r="Q998" s="13"/>
      <c r="R998" s="13"/>
      <c r="S998" s="13"/>
      <c r="T998" s="13"/>
      <c r="U998" s="13"/>
      <c r="V998" s="13"/>
      <c r="W998" s="13"/>
      <c r="X998" s="13"/>
      <c r="Y998" s="13"/>
      <c r="Z998" s="13"/>
      <c r="AA998" s="13"/>
      <c r="AB998" s="13"/>
      <c r="AC998" s="13"/>
      <c r="AD998" s="13"/>
      <c r="AE998" s="13"/>
      <c r="AF998" s="13"/>
      <c r="AG998" s="13"/>
      <c r="AH998" s="13"/>
      <c r="AI998" s="13"/>
      <c r="AJ998" s="13"/>
      <c r="AK998" s="13"/>
    </row>
    <row r="999" spans="1:37" ht="13.5" customHeight="1" x14ac:dyDescent="0.2">
      <c r="A999" s="13"/>
      <c r="B999" s="13"/>
      <c r="C999" s="13"/>
      <c r="D999" s="13"/>
      <c r="E999" s="13"/>
      <c r="F999" s="13"/>
      <c r="G999" s="13"/>
      <c r="H999" s="13"/>
      <c r="I999" s="13"/>
      <c r="J999" s="13"/>
      <c r="K999" s="13"/>
      <c r="L999" s="13"/>
      <c r="M999" s="13"/>
      <c r="N999" s="13"/>
      <c r="O999" s="13"/>
      <c r="P999" s="13"/>
      <c r="Q999" s="13"/>
      <c r="R999" s="13"/>
      <c r="S999" s="13"/>
      <c r="T999" s="13"/>
      <c r="U999" s="13"/>
      <c r="V999" s="13"/>
      <c r="W999" s="13"/>
      <c r="X999" s="13"/>
      <c r="Y999" s="13"/>
      <c r="Z999" s="13"/>
      <c r="AA999" s="13"/>
      <c r="AB999" s="13"/>
      <c r="AC999" s="13"/>
      <c r="AD999" s="13"/>
      <c r="AE999" s="13"/>
      <c r="AF999" s="13"/>
      <c r="AG999" s="13"/>
      <c r="AH999" s="13"/>
      <c r="AI999" s="13"/>
      <c r="AJ999" s="13"/>
      <c r="AK999" s="13"/>
    </row>
    <row r="1000" spans="1:37" ht="13.5" customHeight="1" x14ac:dyDescent="0.2">
      <c r="A1000" s="13"/>
      <c r="B1000" s="13"/>
      <c r="C1000" s="13"/>
      <c r="D1000" s="13"/>
      <c r="E1000" s="13"/>
      <c r="F1000" s="13"/>
      <c r="G1000" s="13"/>
      <c r="H1000" s="13"/>
      <c r="I1000" s="13"/>
      <c r="J1000" s="13"/>
      <c r="K1000" s="13"/>
      <c r="L1000" s="13"/>
      <c r="M1000" s="13"/>
      <c r="N1000" s="13"/>
      <c r="O1000" s="13"/>
      <c r="P1000" s="13"/>
      <c r="Q1000" s="13"/>
      <c r="R1000" s="13"/>
      <c r="S1000" s="13"/>
      <c r="T1000" s="13"/>
      <c r="U1000" s="13"/>
      <c r="V1000" s="13"/>
      <c r="W1000" s="13"/>
      <c r="X1000" s="13"/>
      <c r="Y1000" s="13"/>
      <c r="Z1000" s="13"/>
      <c r="AA1000" s="13"/>
      <c r="AB1000" s="13"/>
      <c r="AC1000" s="13"/>
      <c r="AD1000" s="13"/>
      <c r="AE1000" s="13"/>
      <c r="AF1000" s="13"/>
      <c r="AG1000" s="13"/>
      <c r="AH1000" s="13"/>
      <c r="AI1000" s="13"/>
      <c r="AJ1000" s="13"/>
      <c r="AK1000" s="13"/>
    </row>
  </sheetData>
  <pageMargins left="0.7" right="0.7" top="0.75" bottom="0.75" header="0.511811023622047" footer="0.511811023622047"/>
  <pageSetup orientation="landscape"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B3E5A1"/>
  </sheetPr>
  <dimension ref="A1:AJ1000"/>
  <sheetViews>
    <sheetView zoomScaleNormal="100" workbookViewId="0">
      <pane xSplit="1" ySplit="8" topLeftCell="B9" activePane="bottomRight" state="frozen"/>
      <selection pane="topRight" activeCell="B1" sqref="B1"/>
      <selection pane="bottomLeft" activeCell="A9" sqref="A9"/>
      <selection pane="bottomRight"/>
    </sheetView>
  </sheetViews>
  <sheetFormatPr baseColWidth="10" defaultColWidth="12.6640625" defaultRowHeight="15" outlineLevelCol="1" x14ac:dyDescent="0.2"/>
  <cols>
    <col min="1" max="1" width="47.83203125" customWidth="1"/>
    <col min="2" max="13" width="9.83203125" customWidth="1" outlineLevel="1"/>
    <col min="14" max="14" width="12.5" customWidth="1"/>
    <col min="15" max="15" width="11.1640625" customWidth="1"/>
    <col min="16" max="16" width="5.33203125" customWidth="1"/>
    <col min="17" max="17" width="5" customWidth="1"/>
    <col min="18" max="18" width="13.1640625" customWidth="1"/>
    <col min="19" max="19" width="12" customWidth="1"/>
    <col min="20" max="20" width="11.1640625" customWidth="1"/>
    <col min="21" max="32" width="9.83203125" customWidth="1" outlineLevel="1"/>
    <col min="33" max="33" width="12.5" customWidth="1"/>
    <col min="34" max="34" width="11.1640625" customWidth="1"/>
    <col min="35" max="35" width="6.5" customWidth="1"/>
    <col min="36" max="36" width="11.5" customWidth="1"/>
  </cols>
  <sheetData>
    <row r="1" spans="1:36" ht="13.5" customHeight="1" x14ac:dyDescent="0.25">
      <c r="A1" s="58" t="s">
        <v>1322</v>
      </c>
      <c r="B1" s="13"/>
      <c r="C1" s="13"/>
      <c r="D1" s="13"/>
      <c r="E1" s="13"/>
      <c r="F1" s="13"/>
      <c r="G1" s="13"/>
      <c r="H1" s="13"/>
      <c r="I1" s="13"/>
      <c r="J1" s="13"/>
      <c r="K1" s="13"/>
      <c r="L1" s="13"/>
      <c r="M1" s="13"/>
      <c r="N1" s="13"/>
      <c r="O1" s="13"/>
      <c r="P1" s="13"/>
      <c r="Q1" s="13"/>
      <c r="R1" s="13"/>
      <c r="S1" s="13"/>
      <c r="T1" s="13"/>
      <c r="U1" s="59"/>
      <c r="V1" s="59"/>
      <c r="W1" s="59"/>
      <c r="X1" s="59"/>
      <c r="Y1" s="59"/>
      <c r="Z1" s="59"/>
      <c r="AA1" s="59"/>
      <c r="AB1" s="59"/>
      <c r="AC1" s="59"/>
      <c r="AD1" s="59"/>
      <c r="AE1" s="59"/>
      <c r="AF1" s="59"/>
      <c r="AG1" s="13"/>
      <c r="AH1" s="13"/>
      <c r="AI1" s="13"/>
      <c r="AJ1" s="13"/>
    </row>
    <row r="2" spans="1:36" ht="13.5" customHeight="1" x14ac:dyDescent="0.2">
      <c r="A2" s="14" t="s">
        <v>1174</v>
      </c>
      <c r="B2" s="13"/>
      <c r="C2" s="13"/>
      <c r="D2" s="13"/>
      <c r="E2" s="13"/>
      <c r="F2" s="13"/>
      <c r="G2" s="13"/>
      <c r="H2" s="13"/>
      <c r="I2" s="13"/>
      <c r="J2" s="13"/>
      <c r="K2" s="13"/>
      <c r="L2" s="13"/>
      <c r="M2" s="13"/>
      <c r="N2" s="13"/>
      <c r="O2" s="13"/>
      <c r="P2" s="13"/>
      <c r="Q2" s="13"/>
      <c r="R2" s="13"/>
      <c r="S2" s="13"/>
      <c r="T2" s="13"/>
      <c r="U2" s="59"/>
      <c r="V2" s="59"/>
      <c r="W2" s="59"/>
      <c r="X2" s="59"/>
      <c r="Y2" s="59"/>
      <c r="Z2" s="59"/>
      <c r="AA2" s="59"/>
      <c r="AB2" s="59"/>
      <c r="AC2" s="59"/>
      <c r="AD2" s="59"/>
      <c r="AE2" s="59"/>
      <c r="AF2" s="59"/>
      <c r="AG2" s="13"/>
      <c r="AH2" s="13"/>
      <c r="AI2" s="13"/>
      <c r="AJ2" s="13"/>
    </row>
    <row r="3" spans="1:36" ht="13.5" customHeight="1" x14ac:dyDescent="0.2">
      <c r="A3" s="13"/>
      <c r="B3" s="13"/>
      <c r="C3" s="13"/>
      <c r="D3" s="13"/>
      <c r="E3" s="13"/>
      <c r="F3" s="13"/>
      <c r="G3" s="13"/>
      <c r="H3" s="13"/>
      <c r="I3" s="13"/>
      <c r="J3" s="13"/>
      <c r="K3" s="13"/>
      <c r="L3" s="13"/>
      <c r="M3" s="13"/>
      <c r="N3" s="13"/>
      <c r="O3" s="13"/>
      <c r="P3" s="13"/>
      <c r="Q3" s="13"/>
      <c r="R3" s="13"/>
      <c r="S3" s="13"/>
      <c r="T3" s="13"/>
      <c r="U3" s="13"/>
      <c r="V3" s="13"/>
      <c r="W3" s="13"/>
      <c r="X3" s="13"/>
      <c r="Y3" s="13"/>
      <c r="Z3" s="13"/>
      <c r="AA3" s="13"/>
      <c r="AB3" s="13"/>
      <c r="AC3" s="13"/>
      <c r="AD3" s="13"/>
      <c r="AE3" s="13"/>
      <c r="AF3" s="13"/>
      <c r="AG3" s="13"/>
      <c r="AH3" s="13"/>
      <c r="AI3" s="13"/>
      <c r="AJ3" s="13"/>
    </row>
    <row r="4" spans="1:36" ht="13.5" customHeight="1" x14ac:dyDescent="0.2">
      <c r="B4" s="13"/>
      <c r="C4" s="13"/>
      <c r="D4" s="13"/>
      <c r="E4" s="13"/>
      <c r="F4" s="13"/>
      <c r="G4" s="13"/>
      <c r="H4" s="13"/>
      <c r="I4" s="13"/>
      <c r="J4" s="13"/>
      <c r="K4" s="13"/>
      <c r="L4" s="13"/>
      <c r="M4" s="13"/>
      <c r="N4" s="13"/>
      <c r="O4" s="13"/>
      <c r="P4" s="13"/>
      <c r="Q4" s="13"/>
      <c r="R4" s="13"/>
      <c r="S4" s="13"/>
      <c r="T4" s="13"/>
      <c r="U4" s="13"/>
      <c r="V4" s="13"/>
      <c r="W4" s="13"/>
      <c r="X4" s="13"/>
      <c r="Y4" s="13"/>
      <c r="Z4" s="13"/>
      <c r="AA4" s="13"/>
      <c r="AB4" s="13"/>
      <c r="AC4" s="13"/>
      <c r="AD4" s="13"/>
      <c r="AE4" s="13"/>
      <c r="AF4" s="13"/>
      <c r="AG4" s="13"/>
      <c r="AH4" s="13"/>
      <c r="AI4" s="13"/>
      <c r="AJ4" s="13"/>
    </row>
    <row r="5" spans="1:36" ht="13.5" customHeight="1" x14ac:dyDescent="0.2">
      <c r="A5" s="13"/>
      <c r="B5" s="13"/>
      <c r="C5" s="13"/>
      <c r="D5" s="13"/>
      <c r="E5" s="13"/>
      <c r="F5" s="13"/>
      <c r="G5" s="13"/>
      <c r="H5" s="13"/>
      <c r="I5" s="13"/>
      <c r="J5" s="13"/>
      <c r="K5" s="13"/>
      <c r="L5" s="13"/>
      <c r="M5" s="13"/>
      <c r="N5" s="13"/>
      <c r="O5" s="13"/>
      <c r="P5" s="13"/>
      <c r="Q5" s="13"/>
      <c r="R5" s="13"/>
      <c r="S5" s="13"/>
      <c r="T5" s="13"/>
      <c r="U5" s="60"/>
      <c r="V5" s="60"/>
      <c r="W5" s="60"/>
      <c r="X5" s="60"/>
      <c r="Y5" s="60"/>
      <c r="Z5" s="60"/>
      <c r="AA5" s="60"/>
      <c r="AB5" s="60"/>
      <c r="AC5" s="60"/>
      <c r="AD5" s="60"/>
      <c r="AE5" s="60"/>
      <c r="AF5" s="60"/>
      <c r="AG5" s="13"/>
      <c r="AH5" s="13"/>
      <c r="AI5" s="13"/>
      <c r="AJ5" s="13"/>
    </row>
    <row r="6" spans="1:36" ht="13.5" customHeight="1" x14ac:dyDescent="0.2">
      <c r="A6" s="13"/>
      <c r="B6" s="13"/>
      <c r="C6" s="13"/>
      <c r="D6" s="13"/>
      <c r="E6" s="13"/>
      <c r="F6" s="13"/>
      <c r="G6" s="13"/>
      <c r="H6" s="13"/>
      <c r="I6" s="13"/>
      <c r="J6" s="13"/>
      <c r="K6" s="13"/>
      <c r="L6" s="13"/>
      <c r="M6" s="13"/>
      <c r="N6" s="13"/>
      <c r="O6" s="13"/>
      <c r="P6" s="13"/>
      <c r="Q6" s="13"/>
      <c r="R6" s="13"/>
      <c r="S6" s="13"/>
      <c r="T6" s="13"/>
      <c r="U6" s="13"/>
      <c r="V6" s="13"/>
      <c r="W6" s="13"/>
      <c r="X6" s="13"/>
      <c r="Y6" s="13"/>
      <c r="Z6" s="13"/>
      <c r="AA6" s="13"/>
      <c r="AB6" s="13"/>
      <c r="AC6" s="13"/>
      <c r="AD6" s="13"/>
      <c r="AE6" s="13"/>
      <c r="AF6" s="13"/>
      <c r="AG6" s="13"/>
      <c r="AH6" s="13"/>
      <c r="AI6" s="13"/>
      <c r="AJ6" s="13"/>
    </row>
    <row r="7" spans="1:36" ht="13.5" customHeight="1" x14ac:dyDescent="0.2">
      <c r="A7" s="17"/>
      <c r="B7" s="18" t="s">
        <v>1175</v>
      </c>
      <c r="C7" s="18" t="s">
        <v>1175</v>
      </c>
      <c r="D7" s="18" t="s">
        <v>1175</v>
      </c>
      <c r="E7" s="18" t="s">
        <v>1175</v>
      </c>
      <c r="F7" s="18" t="s">
        <v>1175</v>
      </c>
      <c r="G7" s="18" t="s">
        <v>1175</v>
      </c>
      <c r="H7" s="18" t="s">
        <v>1175</v>
      </c>
      <c r="I7" s="18" t="s">
        <v>1175</v>
      </c>
      <c r="J7" s="19" t="s">
        <v>1176</v>
      </c>
      <c r="K7" s="19" t="s">
        <v>1176</v>
      </c>
      <c r="L7" s="19" t="s">
        <v>1176</v>
      </c>
      <c r="M7" s="19" t="s">
        <v>1176</v>
      </c>
      <c r="N7" s="19" t="s">
        <v>1176</v>
      </c>
      <c r="O7" s="19" t="s">
        <v>1176</v>
      </c>
      <c r="P7" s="13"/>
      <c r="Q7" s="13"/>
      <c r="R7" s="61"/>
      <c r="S7" s="62" t="s">
        <v>1323</v>
      </c>
      <c r="T7" s="62" t="s">
        <v>1178</v>
      </c>
      <c r="U7" s="20" t="s">
        <v>1177</v>
      </c>
      <c r="V7" s="20" t="s">
        <v>1177</v>
      </c>
      <c r="W7" s="20" t="s">
        <v>1177</v>
      </c>
      <c r="X7" s="20" t="s">
        <v>1177</v>
      </c>
      <c r="Y7" s="20" t="s">
        <v>1177</v>
      </c>
      <c r="Z7" s="20" t="s">
        <v>1177</v>
      </c>
      <c r="AA7" s="20" t="s">
        <v>1177</v>
      </c>
      <c r="AB7" s="20" t="s">
        <v>1177</v>
      </c>
      <c r="AC7" s="20" t="s">
        <v>1177</v>
      </c>
      <c r="AD7" s="20" t="s">
        <v>1177</v>
      </c>
      <c r="AE7" s="20" t="s">
        <v>1177</v>
      </c>
      <c r="AF7" s="20" t="s">
        <v>1177</v>
      </c>
      <c r="AG7" s="20" t="s">
        <v>1177</v>
      </c>
      <c r="AH7" s="20" t="s">
        <v>1177</v>
      </c>
      <c r="AI7" s="13"/>
      <c r="AJ7" s="21" t="s">
        <v>1178</v>
      </c>
    </row>
    <row r="8" spans="1:36" ht="13.5" customHeight="1" x14ac:dyDescent="0.2">
      <c r="A8" s="17" t="s">
        <v>1179</v>
      </c>
      <c r="B8" s="22" t="s">
        <v>1180</v>
      </c>
      <c r="C8" s="22" t="s">
        <v>1181</v>
      </c>
      <c r="D8" s="22" t="s">
        <v>1182</v>
      </c>
      <c r="E8" s="22" t="s">
        <v>1183</v>
      </c>
      <c r="F8" s="22" t="s">
        <v>1184</v>
      </c>
      <c r="G8" s="22" t="s">
        <v>1185</v>
      </c>
      <c r="H8" s="22" t="s">
        <v>1186</v>
      </c>
      <c r="I8" s="22" t="s">
        <v>1187</v>
      </c>
      <c r="J8" s="22" t="s">
        <v>1188</v>
      </c>
      <c r="K8" s="22" t="s">
        <v>1189</v>
      </c>
      <c r="L8" s="22" t="s">
        <v>1190</v>
      </c>
      <c r="M8" s="22" t="s">
        <v>1191</v>
      </c>
      <c r="N8" s="18">
        <v>2026</v>
      </c>
      <c r="O8" s="18" t="s">
        <v>1192</v>
      </c>
      <c r="P8" s="13"/>
      <c r="Q8" s="13"/>
      <c r="R8" s="61" t="s">
        <v>1324</v>
      </c>
      <c r="S8" s="62" t="s">
        <v>1325</v>
      </c>
      <c r="T8" s="62" t="s">
        <v>1326</v>
      </c>
      <c r="U8" s="23" t="s">
        <v>1180</v>
      </c>
      <c r="V8" s="23" t="s">
        <v>1181</v>
      </c>
      <c r="W8" s="23" t="s">
        <v>1182</v>
      </c>
      <c r="X8" s="23" t="s">
        <v>1183</v>
      </c>
      <c r="Y8" s="23" t="s">
        <v>1184</v>
      </c>
      <c r="Z8" s="23" t="s">
        <v>1185</v>
      </c>
      <c r="AA8" s="23" t="s">
        <v>1186</v>
      </c>
      <c r="AB8" s="23" t="s">
        <v>1187</v>
      </c>
      <c r="AC8" s="23" t="s">
        <v>1188</v>
      </c>
      <c r="AD8" s="23" t="s">
        <v>1189</v>
      </c>
      <c r="AE8" s="23" t="s">
        <v>1190</v>
      </c>
      <c r="AF8" s="23" t="s">
        <v>1191</v>
      </c>
      <c r="AG8" s="23" t="s">
        <v>1193</v>
      </c>
      <c r="AH8" s="20" t="s">
        <v>1192</v>
      </c>
      <c r="AI8" s="13"/>
      <c r="AJ8" s="24" t="s">
        <v>1194</v>
      </c>
    </row>
    <row r="9" spans="1:36" ht="13.5" customHeight="1" x14ac:dyDescent="0.2">
      <c r="A9" s="25" t="s">
        <v>1195</v>
      </c>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3"/>
      <c r="AI9" s="13"/>
      <c r="AJ9" s="13"/>
    </row>
    <row r="10" spans="1:36" ht="13.5" customHeight="1" x14ac:dyDescent="0.2">
      <c r="A10" s="26" t="s">
        <v>1196</v>
      </c>
      <c r="B10" s="16"/>
      <c r="C10" s="16"/>
      <c r="D10" s="16"/>
      <c r="E10" s="16"/>
      <c r="F10" s="16"/>
      <c r="G10" s="16"/>
      <c r="H10" s="16"/>
      <c r="I10" s="16"/>
      <c r="J10" s="16"/>
      <c r="K10" s="16"/>
      <c r="L10" s="16"/>
      <c r="M10" s="16"/>
      <c r="N10" s="16"/>
      <c r="O10" s="16"/>
      <c r="P10" s="16"/>
      <c r="Q10" s="16"/>
      <c r="R10" s="16"/>
      <c r="S10" s="16"/>
      <c r="T10" s="16"/>
      <c r="U10" s="16"/>
      <c r="V10" s="16"/>
      <c r="W10" s="16"/>
      <c r="X10" s="16"/>
      <c r="Y10" s="16"/>
      <c r="Z10" s="16"/>
      <c r="AA10" s="16"/>
      <c r="AB10" s="16"/>
      <c r="AC10" s="16"/>
      <c r="AD10" s="16"/>
      <c r="AE10" s="16"/>
      <c r="AF10" s="16"/>
      <c r="AG10" s="16"/>
      <c r="AH10" s="13"/>
      <c r="AI10" s="13"/>
      <c r="AJ10" s="13"/>
    </row>
    <row r="11" spans="1:36" ht="13.5" customHeight="1" x14ac:dyDescent="0.2">
      <c r="A11" s="26" t="s">
        <v>1197</v>
      </c>
      <c r="B11" s="16"/>
      <c r="C11" s="16"/>
      <c r="D11" s="16"/>
      <c r="E11" s="16"/>
      <c r="F11" s="16"/>
      <c r="G11" s="16"/>
      <c r="H11" s="16"/>
      <c r="I11" s="16"/>
      <c r="J11" s="16"/>
      <c r="K11" s="16"/>
      <c r="L11" s="16"/>
      <c r="M11" s="16"/>
      <c r="N11" s="16"/>
      <c r="O11" s="16"/>
      <c r="P11" s="16"/>
      <c r="Q11" s="16"/>
      <c r="R11" s="16"/>
      <c r="S11" s="16"/>
      <c r="T11" s="16"/>
      <c r="U11" s="16"/>
      <c r="V11" s="16"/>
      <c r="W11" s="16"/>
      <c r="X11" s="16"/>
      <c r="Y11" s="16"/>
      <c r="Z11" s="16"/>
      <c r="AA11" s="16"/>
      <c r="AB11" s="16"/>
      <c r="AC11" s="16"/>
      <c r="AD11" s="16"/>
      <c r="AE11" s="16"/>
      <c r="AF11" s="16"/>
      <c r="AG11" s="16"/>
      <c r="AH11" s="13"/>
      <c r="AI11" s="13"/>
      <c r="AJ11" s="13"/>
    </row>
    <row r="12" spans="1:36" ht="13.5" customHeight="1" x14ac:dyDescent="0.2">
      <c r="A12" s="27" t="s">
        <v>1198</v>
      </c>
      <c r="B12" s="16">
        <v>0</v>
      </c>
      <c r="C12" s="16">
        <v>0</v>
      </c>
      <c r="D12" s="16">
        <v>0</v>
      </c>
      <c r="E12" s="16">
        <v>0</v>
      </c>
      <c r="F12" s="16">
        <v>0</v>
      </c>
      <c r="G12" s="16">
        <v>0</v>
      </c>
      <c r="H12" s="16">
        <v>0</v>
      </c>
      <c r="I12" s="16">
        <v>0</v>
      </c>
      <c r="J12" s="63"/>
      <c r="K12" s="63"/>
      <c r="L12" s="63"/>
      <c r="M12" s="63"/>
      <c r="N12" s="16">
        <f>SUM(B12:M12)</f>
        <v>0</v>
      </c>
      <c r="O12" s="28" t="str">
        <f>IFERROR(N12/N$16,"")</f>
        <v/>
      </c>
      <c r="P12" s="16"/>
      <c r="Q12" s="16"/>
      <c r="R12" s="64" t="s">
        <v>1327</v>
      </c>
      <c r="S12" s="65"/>
      <c r="T12" s="66">
        <v>0.05</v>
      </c>
      <c r="U12" s="63">
        <f t="shared" ref="U12:AF13" si="0">IF($R12="Manual","",IFERROR(IF($R12="YOY Growth",$N12*(1+$T12)/12,$S12/12),""))</f>
        <v>0</v>
      </c>
      <c r="V12" s="63">
        <f t="shared" si="0"/>
        <v>0</v>
      </c>
      <c r="W12" s="63">
        <f t="shared" si="0"/>
        <v>0</v>
      </c>
      <c r="X12" s="63">
        <f t="shared" si="0"/>
        <v>0</v>
      </c>
      <c r="Y12" s="63">
        <f t="shared" si="0"/>
        <v>0</v>
      </c>
      <c r="Z12" s="63">
        <f t="shared" si="0"/>
        <v>0</v>
      </c>
      <c r="AA12" s="63">
        <f t="shared" si="0"/>
        <v>0</v>
      </c>
      <c r="AB12" s="63">
        <f t="shared" si="0"/>
        <v>0</v>
      </c>
      <c r="AC12" s="63">
        <f t="shared" si="0"/>
        <v>0</v>
      </c>
      <c r="AD12" s="63">
        <f t="shared" si="0"/>
        <v>0</v>
      </c>
      <c r="AE12" s="63">
        <f t="shared" si="0"/>
        <v>0</v>
      </c>
      <c r="AF12" s="63">
        <f t="shared" si="0"/>
        <v>0</v>
      </c>
      <c r="AG12" s="16">
        <f>SUM(U12:AF12)</f>
        <v>0</v>
      </c>
      <c r="AH12" s="28" t="str">
        <f>IFERROR(AG12/AG$16,"")</f>
        <v/>
      </c>
      <c r="AI12" s="13"/>
      <c r="AJ12" s="16">
        <f>AG12-N12</f>
        <v>0</v>
      </c>
    </row>
    <row r="13" spans="1:36" ht="13.5" customHeight="1" x14ac:dyDescent="0.2">
      <c r="A13" s="27" t="s">
        <v>1199</v>
      </c>
      <c r="B13" s="16">
        <v>0</v>
      </c>
      <c r="C13" s="16">
        <v>0</v>
      </c>
      <c r="D13" s="16">
        <v>0</v>
      </c>
      <c r="E13" s="16">
        <v>0</v>
      </c>
      <c r="F13" s="16">
        <v>0</v>
      </c>
      <c r="G13" s="16">
        <v>0</v>
      </c>
      <c r="H13" s="16">
        <v>0</v>
      </c>
      <c r="I13" s="16">
        <v>0</v>
      </c>
      <c r="J13" s="63"/>
      <c r="K13" s="63"/>
      <c r="L13" s="63"/>
      <c r="M13" s="63"/>
      <c r="N13" s="16">
        <f>SUM(B13:M13)</f>
        <v>0</v>
      </c>
      <c r="O13" s="28" t="str">
        <f>IFERROR(N13/N$16,"")</f>
        <v/>
      </c>
      <c r="P13" s="16"/>
      <c r="Q13" s="16"/>
      <c r="R13" s="64" t="s">
        <v>1327</v>
      </c>
      <c r="S13" s="65">
        <v>0</v>
      </c>
      <c r="T13" s="66">
        <v>0.05</v>
      </c>
      <c r="U13" s="63">
        <f t="shared" si="0"/>
        <v>0</v>
      </c>
      <c r="V13" s="63">
        <f t="shared" si="0"/>
        <v>0</v>
      </c>
      <c r="W13" s="63">
        <f t="shared" si="0"/>
        <v>0</v>
      </c>
      <c r="X13" s="63">
        <f t="shared" si="0"/>
        <v>0</v>
      </c>
      <c r="Y13" s="63">
        <f t="shared" si="0"/>
        <v>0</v>
      </c>
      <c r="Z13" s="63">
        <f t="shared" si="0"/>
        <v>0</v>
      </c>
      <c r="AA13" s="63">
        <f t="shared" si="0"/>
        <v>0</v>
      </c>
      <c r="AB13" s="63">
        <f t="shared" si="0"/>
        <v>0</v>
      </c>
      <c r="AC13" s="63">
        <f t="shared" si="0"/>
        <v>0</v>
      </c>
      <c r="AD13" s="63">
        <f t="shared" si="0"/>
        <v>0</v>
      </c>
      <c r="AE13" s="63">
        <f t="shared" si="0"/>
        <v>0</v>
      </c>
      <c r="AF13" s="63">
        <f t="shared" si="0"/>
        <v>0</v>
      </c>
      <c r="AG13" s="16">
        <f>SUM(U13:AF13)</f>
        <v>0</v>
      </c>
      <c r="AH13" s="28" t="str">
        <f>IFERROR(AG13/AG$16,"")</f>
        <v/>
      </c>
      <c r="AI13" s="13"/>
      <c r="AJ13" s="16">
        <f>AG13-N13</f>
        <v>0</v>
      </c>
    </row>
    <row r="14" spans="1:36" ht="13.5" customHeight="1" x14ac:dyDescent="0.2">
      <c r="A14" s="30" t="s">
        <v>1200</v>
      </c>
      <c r="B14" s="31">
        <f t="shared" ref="B14:M14" si="1">SUM(B12:B13)</f>
        <v>0</v>
      </c>
      <c r="C14" s="31">
        <f t="shared" si="1"/>
        <v>0</v>
      </c>
      <c r="D14" s="31">
        <f t="shared" si="1"/>
        <v>0</v>
      </c>
      <c r="E14" s="31">
        <f t="shared" si="1"/>
        <v>0</v>
      </c>
      <c r="F14" s="31">
        <f t="shared" si="1"/>
        <v>0</v>
      </c>
      <c r="G14" s="31">
        <f t="shared" si="1"/>
        <v>0</v>
      </c>
      <c r="H14" s="31">
        <f t="shared" si="1"/>
        <v>0</v>
      </c>
      <c r="I14" s="31">
        <f t="shared" si="1"/>
        <v>0</v>
      </c>
      <c r="J14" s="31">
        <f t="shared" si="1"/>
        <v>0</v>
      </c>
      <c r="K14" s="31">
        <f t="shared" si="1"/>
        <v>0</v>
      </c>
      <c r="L14" s="31">
        <f t="shared" si="1"/>
        <v>0</v>
      </c>
      <c r="M14" s="31">
        <f t="shared" si="1"/>
        <v>0</v>
      </c>
      <c r="N14" s="31">
        <f>SUM(B14:M14)</f>
        <v>0</v>
      </c>
      <c r="O14" s="32">
        <f>SUM(O12:O13)</f>
        <v>0</v>
      </c>
      <c r="P14" s="16"/>
      <c r="Q14" s="16"/>
      <c r="R14" s="67"/>
      <c r="S14" s="67"/>
      <c r="T14" s="67"/>
      <c r="U14" s="31">
        <f t="shared" ref="U14:AF14" si="2">SUM(U12:U13)</f>
        <v>0</v>
      </c>
      <c r="V14" s="31">
        <f t="shared" si="2"/>
        <v>0</v>
      </c>
      <c r="W14" s="31">
        <f t="shared" si="2"/>
        <v>0</v>
      </c>
      <c r="X14" s="31">
        <f t="shared" si="2"/>
        <v>0</v>
      </c>
      <c r="Y14" s="31">
        <f t="shared" si="2"/>
        <v>0</v>
      </c>
      <c r="Z14" s="31">
        <f t="shared" si="2"/>
        <v>0</v>
      </c>
      <c r="AA14" s="31">
        <f t="shared" si="2"/>
        <v>0</v>
      </c>
      <c r="AB14" s="31">
        <f t="shared" si="2"/>
        <v>0</v>
      </c>
      <c r="AC14" s="31">
        <f t="shared" si="2"/>
        <v>0</v>
      </c>
      <c r="AD14" s="31">
        <f t="shared" si="2"/>
        <v>0</v>
      </c>
      <c r="AE14" s="31">
        <f t="shared" si="2"/>
        <v>0</v>
      </c>
      <c r="AF14" s="31">
        <f t="shared" si="2"/>
        <v>0</v>
      </c>
      <c r="AG14" s="31">
        <f>SUM(U14:AF14)</f>
        <v>0</v>
      </c>
      <c r="AH14" s="32">
        <f>SUM(AH12:AH13)</f>
        <v>0</v>
      </c>
      <c r="AI14" s="13"/>
      <c r="AJ14" s="31">
        <f>AG14-N14</f>
        <v>0</v>
      </c>
    </row>
    <row r="15" spans="1:36" ht="13.5" customHeight="1" x14ac:dyDescent="0.2">
      <c r="A15" s="27" t="s">
        <v>1201</v>
      </c>
      <c r="B15" s="16">
        <v>0</v>
      </c>
      <c r="C15" s="16">
        <v>0</v>
      </c>
      <c r="D15" s="16">
        <v>0</v>
      </c>
      <c r="E15" s="16">
        <v>0</v>
      </c>
      <c r="F15" s="16">
        <v>0</v>
      </c>
      <c r="G15" s="16">
        <v>0</v>
      </c>
      <c r="H15" s="16">
        <v>0</v>
      </c>
      <c r="I15" s="16">
        <v>0</v>
      </c>
      <c r="J15" s="63"/>
      <c r="K15" s="63"/>
      <c r="L15" s="63"/>
      <c r="M15" s="63"/>
      <c r="N15" s="16">
        <f>SUM(B15:M15)</f>
        <v>0</v>
      </c>
      <c r="O15" s="28" t="str">
        <f>IFERROR(N15/N$16,"")</f>
        <v/>
      </c>
      <c r="P15" s="16"/>
      <c r="Q15" s="16"/>
      <c r="R15" s="64" t="s">
        <v>1327</v>
      </c>
      <c r="S15" s="65">
        <v>0</v>
      </c>
      <c r="T15" s="66">
        <v>0.05</v>
      </c>
      <c r="U15" s="63">
        <f t="shared" ref="U15:AF15" si="3">IF($R15="Manual","",IFERROR(IF($R15="YOY Growth",$N15*(1+$T15)/12,$S15/12),""))</f>
        <v>0</v>
      </c>
      <c r="V15" s="63">
        <f t="shared" si="3"/>
        <v>0</v>
      </c>
      <c r="W15" s="63">
        <f t="shared" si="3"/>
        <v>0</v>
      </c>
      <c r="X15" s="63">
        <f t="shared" si="3"/>
        <v>0</v>
      </c>
      <c r="Y15" s="63">
        <f t="shared" si="3"/>
        <v>0</v>
      </c>
      <c r="Z15" s="63">
        <f t="shared" si="3"/>
        <v>0</v>
      </c>
      <c r="AA15" s="63">
        <f t="shared" si="3"/>
        <v>0</v>
      </c>
      <c r="AB15" s="63">
        <f t="shared" si="3"/>
        <v>0</v>
      </c>
      <c r="AC15" s="63">
        <f t="shared" si="3"/>
        <v>0</v>
      </c>
      <c r="AD15" s="63">
        <f t="shared" si="3"/>
        <v>0</v>
      </c>
      <c r="AE15" s="63">
        <f t="shared" si="3"/>
        <v>0</v>
      </c>
      <c r="AF15" s="63">
        <f t="shared" si="3"/>
        <v>0</v>
      </c>
      <c r="AG15" s="16">
        <f>SUM(U15:AF15)</f>
        <v>0</v>
      </c>
      <c r="AH15" s="28" t="str">
        <f>IFERROR(AG15/AG$16,"")</f>
        <v/>
      </c>
      <c r="AI15" s="13"/>
      <c r="AJ15" s="16">
        <f>AG15-N15</f>
        <v>0</v>
      </c>
    </row>
    <row r="16" spans="1:36" ht="13.5" customHeight="1" x14ac:dyDescent="0.2">
      <c r="A16" s="30" t="s">
        <v>1202</v>
      </c>
      <c r="B16" s="31">
        <f t="shared" ref="B16:M16" si="4">B14+B15</f>
        <v>0</v>
      </c>
      <c r="C16" s="31">
        <f t="shared" si="4"/>
        <v>0</v>
      </c>
      <c r="D16" s="31">
        <f t="shared" si="4"/>
        <v>0</v>
      </c>
      <c r="E16" s="31">
        <f t="shared" si="4"/>
        <v>0</v>
      </c>
      <c r="F16" s="31">
        <f t="shared" si="4"/>
        <v>0</v>
      </c>
      <c r="G16" s="31">
        <f t="shared" si="4"/>
        <v>0</v>
      </c>
      <c r="H16" s="31">
        <f t="shared" si="4"/>
        <v>0</v>
      </c>
      <c r="I16" s="31">
        <f t="shared" si="4"/>
        <v>0</v>
      </c>
      <c r="J16" s="31">
        <f t="shared" si="4"/>
        <v>0</v>
      </c>
      <c r="K16" s="31">
        <f t="shared" si="4"/>
        <v>0</v>
      </c>
      <c r="L16" s="31">
        <f t="shared" si="4"/>
        <v>0</v>
      </c>
      <c r="M16" s="31">
        <f t="shared" si="4"/>
        <v>0</v>
      </c>
      <c r="N16" s="31">
        <f>SUM(B16:M16)</f>
        <v>0</v>
      </c>
      <c r="O16" s="32">
        <f>SUM(O14:O15)</f>
        <v>0</v>
      </c>
      <c r="P16" s="16"/>
      <c r="Q16" s="16"/>
      <c r="R16" s="67"/>
      <c r="S16" s="67"/>
      <c r="T16" s="67"/>
      <c r="U16" s="31">
        <f t="shared" ref="U16:AF16" si="5">U14+U15</f>
        <v>0</v>
      </c>
      <c r="V16" s="31">
        <f t="shared" si="5"/>
        <v>0</v>
      </c>
      <c r="W16" s="31">
        <f t="shared" si="5"/>
        <v>0</v>
      </c>
      <c r="X16" s="31">
        <f t="shared" si="5"/>
        <v>0</v>
      </c>
      <c r="Y16" s="31">
        <f t="shared" si="5"/>
        <v>0</v>
      </c>
      <c r="Z16" s="31">
        <f t="shared" si="5"/>
        <v>0</v>
      </c>
      <c r="AA16" s="31">
        <f t="shared" si="5"/>
        <v>0</v>
      </c>
      <c r="AB16" s="31">
        <f t="shared" si="5"/>
        <v>0</v>
      </c>
      <c r="AC16" s="31">
        <f t="shared" si="5"/>
        <v>0</v>
      </c>
      <c r="AD16" s="31">
        <f t="shared" si="5"/>
        <v>0</v>
      </c>
      <c r="AE16" s="31">
        <f t="shared" si="5"/>
        <v>0</v>
      </c>
      <c r="AF16" s="31">
        <f t="shared" si="5"/>
        <v>0</v>
      </c>
      <c r="AG16" s="31">
        <f>SUM(U16:AF16)</f>
        <v>0</v>
      </c>
      <c r="AH16" s="32">
        <f>SUM(AH14:AH15)</f>
        <v>0</v>
      </c>
      <c r="AI16" s="13"/>
      <c r="AJ16" s="31">
        <f>AG16-N16</f>
        <v>0</v>
      </c>
    </row>
    <row r="17" spans="1:36" ht="13.5" customHeight="1" x14ac:dyDescent="0.2">
      <c r="A17" s="26" t="s">
        <v>1203</v>
      </c>
      <c r="B17" s="16"/>
      <c r="C17" s="16"/>
      <c r="D17" s="16"/>
      <c r="E17" s="16"/>
      <c r="F17" s="16"/>
      <c r="G17" s="16"/>
      <c r="H17" s="16"/>
      <c r="I17" s="16"/>
      <c r="J17" s="16"/>
      <c r="K17" s="16"/>
      <c r="L17" s="16"/>
      <c r="M17" s="16"/>
      <c r="N17" s="16"/>
      <c r="O17" s="28"/>
      <c r="P17" s="16"/>
      <c r="Q17" s="16"/>
      <c r="R17" s="67"/>
      <c r="S17" s="67"/>
      <c r="T17" s="67"/>
      <c r="U17" s="16"/>
      <c r="V17" s="16"/>
      <c r="W17" s="16"/>
      <c r="X17" s="16"/>
      <c r="Y17" s="16"/>
      <c r="Z17" s="16"/>
      <c r="AA17" s="16"/>
      <c r="AB17" s="16"/>
      <c r="AC17" s="16"/>
      <c r="AD17" s="16"/>
      <c r="AE17" s="16"/>
      <c r="AF17" s="16"/>
      <c r="AG17" s="16"/>
      <c r="AH17" s="28"/>
      <c r="AI17" s="13"/>
      <c r="AJ17" s="16"/>
    </row>
    <row r="18" spans="1:36" ht="13.5" customHeight="1" x14ac:dyDescent="0.2">
      <c r="A18" s="26" t="s">
        <v>1204</v>
      </c>
      <c r="B18" s="16"/>
      <c r="C18" s="16"/>
      <c r="D18" s="16"/>
      <c r="E18" s="16"/>
      <c r="F18" s="16"/>
      <c r="G18" s="16"/>
      <c r="H18" s="16"/>
      <c r="I18" s="16"/>
      <c r="J18" s="16"/>
      <c r="K18" s="16"/>
      <c r="L18" s="16"/>
      <c r="M18" s="16"/>
      <c r="N18" s="16"/>
      <c r="O18" s="28"/>
      <c r="P18" s="16"/>
      <c r="Q18" s="16"/>
      <c r="R18" s="67"/>
      <c r="S18" s="67"/>
      <c r="T18" s="67"/>
      <c r="U18" s="16"/>
      <c r="V18" s="16"/>
      <c r="W18" s="16"/>
      <c r="X18" s="16"/>
      <c r="Y18" s="16"/>
      <c r="Z18" s="16"/>
      <c r="AA18" s="16"/>
      <c r="AB18" s="16"/>
      <c r="AC18" s="16"/>
      <c r="AD18" s="16"/>
      <c r="AE18" s="16"/>
      <c r="AF18" s="16"/>
      <c r="AG18" s="16"/>
      <c r="AH18" s="28"/>
      <c r="AI18" s="13"/>
      <c r="AJ18" s="16"/>
    </row>
    <row r="19" spans="1:36" ht="13.5" customHeight="1" x14ac:dyDescent="0.2">
      <c r="A19" s="27" t="s">
        <v>1205</v>
      </c>
      <c r="B19" s="16">
        <v>0</v>
      </c>
      <c r="C19" s="16">
        <v>0</v>
      </c>
      <c r="D19" s="16">
        <v>0</v>
      </c>
      <c r="E19" s="16">
        <v>0</v>
      </c>
      <c r="F19" s="16">
        <v>0</v>
      </c>
      <c r="G19" s="16">
        <v>0</v>
      </c>
      <c r="H19" s="16">
        <v>0</v>
      </c>
      <c r="I19" s="16">
        <v>0</v>
      </c>
      <c r="J19" s="63"/>
      <c r="K19" s="63"/>
      <c r="L19" s="63"/>
      <c r="M19" s="63"/>
      <c r="N19" s="16">
        <f>SUM(B19:M19)</f>
        <v>0</v>
      </c>
      <c r="O19" s="28" t="str">
        <f>IFERROR(N19/N$16,"")</f>
        <v/>
      </c>
      <c r="P19" s="16"/>
      <c r="Q19" s="16"/>
      <c r="R19" s="64" t="s">
        <v>1327</v>
      </c>
      <c r="S19" s="65">
        <v>0</v>
      </c>
      <c r="T19" s="66">
        <v>0.05</v>
      </c>
      <c r="U19" s="63">
        <f t="shared" ref="U19:AF22" si="6">IF($R19="Manual","",IFERROR(IF($R19="YOY Growth",$N19*(1+$T19)/12,$S19/12),""))</f>
        <v>0</v>
      </c>
      <c r="V19" s="63">
        <f t="shared" si="6"/>
        <v>0</v>
      </c>
      <c r="W19" s="63">
        <f t="shared" si="6"/>
        <v>0</v>
      </c>
      <c r="X19" s="63">
        <f t="shared" si="6"/>
        <v>0</v>
      </c>
      <c r="Y19" s="63">
        <f t="shared" si="6"/>
        <v>0</v>
      </c>
      <c r="Z19" s="63">
        <f t="shared" si="6"/>
        <v>0</v>
      </c>
      <c r="AA19" s="63">
        <f t="shared" si="6"/>
        <v>0</v>
      </c>
      <c r="AB19" s="63">
        <f t="shared" si="6"/>
        <v>0</v>
      </c>
      <c r="AC19" s="63">
        <f t="shared" si="6"/>
        <v>0</v>
      </c>
      <c r="AD19" s="63">
        <f t="shared" si="6"/>
        <v>0</v>
      </c>
      <c r="AE19" s="63">
        <f t="shared" si="6"/>
        <v>0</v>
      </c>
      <c r="AF19" s="63">
        <f t="shared" si="6"/>
        <v>0</v>
      </c>
      <c r="AG19" s="16">
        <f>SUM(U19:AF19)</f>
        <v>0</v>
      </c>
      <c r="AH19" s="28" t="str">
        <f>IFERROR(AG19/AG$16,"")</f>
        <v/>
      </c>
      <c r="AI19" s="13"/>
      <c r="AJ19" s="16">
        <f>N19-AG19</f>
        <v>0</v>
      </c>
    </row>
    <row r="20" spans="1:36" ht="13.5" customHeight="1" x14ac:dyDescent="0.2">
      <c r="A20" s="27" t="s">
        <v>1206</v>
      </c>
      <c r="B20" s="16">
        <v>0</v>
      </c>
      <c r="C20" s="16">
        <v>0</v>
      </c>
      <c r="D20" s="16">
        <v>0</v>
      </c>
      <c r="E20" s="16">
        <v>0</v>
      </c>
      <c r="F20" s="16">
        <v>0</v>
      </c>
      <c r="G20" s="16">
        <v>0</v>
      </c>
      <c r="H20" s="16">
        <v>0</v>
      </c>
      <c r="I20" s="16">
        <v>0</v>
      </c>
      <c r="J20" s="63"/>
      <c r="K20" s="63"/>
      <c r="L20" s="63"/>
      <c r="M20" s="63"/>
      <c r="N20" s="16">
        <f>SUM(B20:M20)</f>
        <v>0</v>
      </c>
      <c r="O20" s="28" t="str">
        <f>IFERROR(N20/N$16,"")</f>
        <v/>
      </c>
      <c r="P20" s="16"/>
      <c r="Q20" s="16"/>
      <c r="R20" s="64" t="s">
        <v>1327</v>
      </c>
      <c r="S20" s="65">
        <v>0</v>
      </c>
      <c r="T20" s="66">
        <v>0.05</v>
      </c>
      <c r="U20" s="63">
        <f t="shared" si="6"/>
        <v>0</v>
      </c>
      <c r="V20" s="63">
        <f t="shared" si="6"/>
        <v>0</v>
      </c>
      <c r="W20" s="63">
        <f t="shared" si="6"/>
        <v>0</v>
      </c>
      <c r="X20" s="63">
        <f t="shared" si="6"/>
        <v>0</v>
      </c>
      <c r="Y20" s="63">
        <f t="shared" si="6"/>
        <v>0</v>
      </c>
      <c r="Z20" s="63">
        <f t="shared" si="6"/>
        <v>0</v>
      </c>
      <c r="AA20" s="63">
        <f t="shared" si="6"/>
        <v>0</v>
      </c>
      <c r="AB20" s="63">
        <f t="shared" si="6"/>
        <v>0</v>
      </c>
      <c r="AC20" s="63">
        <f t="shared" si="6"/>
        <v>0</v>
      </c>
      <c r="AD20" s="63">
        <f t="shared" si="6"/>
        <v>0</v>
      </c>
      <c r="AE20" s="63">
        <f t="shared" si="6"/>
        <v>0</v>
      </c>
      <c r="AF20" s="63">
        <f t="shared" si="6"/>
        <v>0</v>
      </c>
      <c r="AG20" s="16">
        <f>SUM(U20:AF20)</f>
        <v>0</v>
      </c>
      <c r="AH20" s="28" t="str">
        <f>IFERROR(AG20/AG$16,"")</f>
        <v/>
      </c>
      <c r="AI20" s="13"/>
      <c r="AJ20" s="16">
        <f>N20-AG20</f>
        <v>0</v>
      </c>
    </row>
    <row r="21" spans="1:36" ht="13.5" customHeight="1" x14ac:dyDescent="0.2">
      <c r="A21" s="27" t="s">
        <v>1207</v>
      </c>
      <c r="B21" s="16">
        <v>0</v>
      </c>
      <c r="C21" s="16">
        <v>0</v>
      </c>
      <c r="D21" s="16">
        <v>0</v>
      </c>
      <c r="E21" s="16">
        <v>0</v>
      </c>
      <c r="F21" s="16">
        <v>0</v>
      </c>
      <c r="G21" s="16">
        <v>0</v>
      </c>
      <c r="H21" s="16">
        <v>0</v>
      </c>
      <c r="I21" s="16">
        <v>0</v>
      </c>
      <c r="J21" s="63"/>
      <c r="K21" s="63"/>
      <c r="L21" s="63"/>
      <c r="M21" s="63"/>
      <c r="N21" s="16">
        <f>SUM(B21:M21)</f>
        <v>0</v>
      </c>
      <c r="O21" s="28" t="str">
        <f>IFERROR(N21/N$16,"")</f>
        <v/>
      </c>
      <c r="P21" s="16"/>
      <c r="Q21" s="16"/>
      <c r="R21" s="64" t="s">
        <v>1327</v>
      </c>
      <c r="S21" s="65">
        <v>0</v>
      </c>
      <c r="T21" s="66">
        <v>0.05</v>
      </c>
      <c r="U21" s="63">
        <f t="shared" si="6"/>
        <v>0</v>
      </c>
      <c r="V21" s="63">
        <f t="shared" si="6"/>
        <v>0</v>
      </c>
      <c r="W21" s="63">
        <f t="shared" si="6"/>
        <v>0</v>
      </c>
      <c r="X21" s="63">
        <f t="shared" si="6"/>
        <v>0</v>
      </c>
      <c r="Y21" s="63">
        <f t="shared" si="6"/>
        <v>0</v>
      </c>
      <c r="Z21" s="63">
        <f t="shared" si="6"/>
        <v>0</v>
      </c>
      <c r="AA21" s="63">
        <f t="shared" si="6"/>
        <v>0</v>
      </c>
      <c r="AB21" s="63">
        <f t="shared" si="6"/>
        <v>0</v>
      </c>
      <c r="AC21" s="63">
        <f t="shared" si="6"/>
        <v>0</v>
      </c>
      <c r="AD21" s="63">
        <f t="shared" si="6"/>
        <v>0</v>
      </c>
      <c r="AE21" s="63">
        <f t="shared" si="6"/>
        <v>0</v>
      </c>
      <c r="AF21" s="63">
        <f t="shared" si="6"/>
        <v>0</v>
      </c>
      <c r="AG21" s="16">
        <f>SUM(U21:AF21)</f>
        <v>0</v>
      </c>
      <c r="AH21" s="28" t="str">
        <f>IFERROR(AG21/AG$16,"")</f>
        <v/>
      </c>
      <c r="AI21" s="13"/>
      <c r="AJ21" s="16">
        <f>N21-AG21</f>
        <v>0</v>
      </c>
    </row>
    <row r="22" spans="1:36" ht="13.5" customHeight="1" x14ac:dyDescent="0.2">
      <c r="A22" s="27" t="s">
        <v>1208</v>
      </c>
      <c r="B22" s="16">
        <v>0</v>
      </c>
      <c r="C22" s="16">
        <v>0</v>
      </c>
      <c r="D22" s="16">
        <v>0</v>
      </c>
      <c r="E22" s="16">
        <v>0</v>
      </c>
      <c r="F22" s="16">
        <v>0</v>
      </c>
      <c r="G22" s="16">
        <v>0</v>
      </c>
      <c r="H22" s="16">
        <v>0</v>
      </c>
      <c r="I22" s="16">
        <v>0</v>
      </c>
      <c r="J22" s="63"/>
      <c r="K22" s="63"/>
      <c r="L22" s="63"/>
      <c r="M22" s="63"/>
      <c r="N22" s="16">
        <f>SUM(B22:M22)</f>
        <v>0</v>
      </c>
      <c r="O22" s="28" t="str">
        <f>IFERROR(N22/N$16,"")</f>
        <v/>
      </c>
      <c r="P22" s="16"/>
      <c r="Q22" s="16"/>
      <c r="R22" s="64" t="s">
        <v>1327</v>
      </c>
      <c r="S22" s="65">
        <v>0</v>
      </c>
      <c r="T22" s="66">
        <v>0.05</v>
      </c>
      <c r="U22" s="63">
        <f t="shared" si="6"/>
        <v>0</v>
      </c>
      <c r="V22" s="63">
        <f t="shared" si="6"/>
        <v>0</v>
      </c>
      <c r="W22" s="63">
        <f t="shared" si="6"/>
        <v>0</v>
      </c>
      <c r="X22" s="63">
        <f t="shared" si="6"/>
        <v>0</v>
      </c>
      <c r="Y22" s="63">
        <f t="shared" si="6"/>
        <v>0</v>
      </c>
      <c r="Z22" s="63">
        <f t="shared" si="6"/>
        <v>0</v>
      </c>
      <c r="AA22" s="63">
        <f t="shared" si="6"/>
        <v>0</v>
      </c>
      <c r="AB22" s="63">
        <f t="shared" si="6"/>
        <v>0</v>
      </c>
      <c r="AC22" s="63">
        <f t="shared" si="6"/>
        <v>0</v>
      </c>
      <c r="AD22" s="63">
        <f t="shared" si="6"/>
        <v>0</v>
      </c>
      <c r="AE22" s="63">
        <f t="shared" si="6"/>
        <v>0</v>
      </c>
      <c r="AF22" s="63">
        <f t="shared" si="6"/>
        <v>0</v>
      </c>
      <c r="AG22" s="16">
        <f>SUM(U22:AF22)</f>
        <v>0</v>
      </c>
      <c r="AH22" s="28" t="str">
        <f>IFERROR(AG22/AG$16,"")</f>
        <v/>
      </c>
      <c r="AI22" s="13"/>
      <c r="AJ22" s="16">
        <f>N22-AG22</f>
        <v>0</v>
      </c>
    </row>
    <row r="23" spans="1:36" ht="13.5" customHeight="1" x14ac:dyDescent="0.2">
      <c r="A23" s="26" t="s">
        <v>1209</v>
      </c>
      <c r="B23" s="16"/>
      <c r="C23" s="16"/>
      <c r="D23" s="16"/>
      <c r="E23" s="16"/>
      <c r="F23" s="16"/>
      <c r="G23" s="16"/>
      <c r="H23" s="16"/>
      <c r="I23" s="16"/>
      <c r="J23" s="16"/>
      <c r="K23" s="16"/>
      <c r="L23" s="16"/>
      <c r="M23" s="16"/>
      <c r="N23" s="16"/>
      <c r="O23" s="28"/>
      <c r="P23" s="16"/>
      <c r="Q23" s="16"/>
      <c r="R23" s="67"/>
      <c r="S23" s="67"/>
      <c r="T23" s="67"/>
      <c r="U23" s="16"/>
      <c r="V23" s="16"/>
      <c r="W23" s="16"/>
      <c r="X23" s="16"/>
      <c r="Y23" s="16"/>
      <c r="Z23" s="16"/>
      <c r="AA23" s="16"/>
      <c r="AB23" s="16"/>
      <c r="AC23" s="16"/>
      <c r="AD23" s="16"/>
      <c r="AE23" s="16"/>
      <c r="AF23" s="16"/>
      <c r="AG23" s="16"/>
      <c r="AH23" s="28"/>
      <c r="AI23" s="13"/>
      <c r="AJ23" s="16"/>
    </row>
    <row r="24" spans="1:36" ht="13.5" customHeight="1" x14ac:dyDescent="0.2">
      <c r="A24" s="27" t="s">
        <v>1209</v>
      </c>
      <c r="B24" s="16">
        <v>376</v>
      </c>
      <c r="C24" s="16">
        <v>850.7</v>
      </c>
      <c r="D24" s="16">
        <v>783.62</v>
      </c>
      <c r="E24" s="16">
        <v>1861.07</v>
      </c>
      <c r="F24" s="16">
        <v>0</v>
      </c>
      <c r="G24" s="16">
        <v>0</v>
      </c>
      <c r="H24" s="16">
        <v>0</v>
      </c>
      <c r="I24" s="16">
        <v>0</v>
      </c>
      <c r="J24" s="68">
        <v>0</v>
      </c>
      <c r="K24" s="68">
        <v>0</v>
      </c>
      <c r="L24" s="68">
        <v>0</v>
      </c>
      <c r="M24" s="68">
        <v>0</v>
      </c>
      <c r="N24" s="16">
        <f t="shared" ref="N24:N31" si="7">SUM(B24:M24)</f>
        <v>3871.3900000000003</v>
      </c>
      <c r="O24" s="28" t="str">
        <f t="shared" ref="O24:O31" si="8">IFERROR(N24/N$16,"")</f>
        <v/>
      </c>
      <c r="P24" s="16"/>
      <c r="Q24" s="16"/>
      <c r="R24" s="64" t="s">
        <v>1327</v>
      </c>
      <c r="S24" s="65">
        <v>0</v>
      </c>
      <c r="T24" s="66">
        <v>0.05</v>
      </c>
      <c r="U24" s="63">
        <f t="shared" ref="U24:AF26" si="9">IF($R24="Manual","",IFERROR(IF($R24="YOY Growth",$N24*(1+$T24)/12,$S24/12),""))</f>
        <v>0</v>
      </c>
      <c r="V24" s="63">
        <f t="shared" si="9"/>
        <v>0</v>
      </c>
      <c r="W24" s="63">
        <f t="shared" si="9"/>
        <v>0</v>
      </c>
      <c r="X24" s="63">
        <f t="shared" si="9"/>
        <v>0</v>
      </c>
      <c r="Y24" s="63">
        <f t="shared" si="9"/>
        <v>0</v>
      </c>
      <c r="Z24" s="63">
        <f t="shared" si="9"/>
        <v>0</v>
      </c>
      <c r="AA24" s="63">
        <f t="shared" si="9"/>
        <v>0</v>
      </c>
      <c r="AB24" s="63">
        <f t="shared" si="9"/>
        <v>0</v>
      </c>
      <c r="AC24" s="63">
        <f t="shared" si="9"/>
        <v>0</v>
      </c>
      <c r="AD24" s="63">
        <f t="shared" si="9"/>
        <v>0</v>
      </c>
      <c r="AE24" s="63">
        <f t="shared" si="9"/>
        <v>0</v>
      </c>
      <c r="AF24" s="63">
        <f t="shared" si="9"/>
        <v>0</v>
      </c>
      <c r="AG24" s="16">
        <f t="shared" ref="AG24:AG31" si="10">SUM(U24:AF24)</f>
        <v>0</v>
      </c>
      <c r="AH24" s="28" t="str">
        <f t="shared" ref="AH24:AH31" si="11">IFERROR(AG24/AG$16,"")</f>
        <v/>
      </c>
      <c r="AI24" s="13"/>
      <c r="AJ24" s="16">
        <f t="shared" ref="AJ24:AJ31" si="12">N24-AG24</f>
        <v>3871.3900000000003</v>
      </c>
    </row>
    <row r="25" spans="1:36" ht="13.5" customHeight="1" x14ac:dyDescent="0.2">
      <c r="A25" s="27" t="s">
        <v>1210</v>
      </c>
      <c r="B25" s="16">
        <v>0</v>
      </c>
      <c r="C25" s="16">
        <v>0</v>
      </c>
      <c r="D25" s="16">
        <v>0</v>
      </c>
      <c r="E25" s="16">
        <v>261.8</v>
      </c>
      <c r="F25" s="16">
        <v>0</v>
      </c>
      <c r="G25" s="16">
        <v>0</v>
      </c>
      <c r="H25" s="16">
        <v>0</v>
      </c>
      <c r="I25" s="16">
        <v>0</v>
      </c>
      <c r="J25" s="68">
        <v>0</v>
      </c>
      <c r="K25" s="68">
        <v>0</v>
      </c>
      <c r="L25" s="68">
        <v>0</v>
      </c>
      <c r="M25" s="68">
        <v>0</v>
      </c>
      <c r="N25" s="16">
        <f t="shared" si="7"/>
        <v>261.8</v>
      </c>
      <c r="O25" s="28" t="str">
        <f t="shared" si="8"/>
        <v/>
      </c>
      <c r="P25" s="16"/>
      <c r="Q25" s="16"/>
      <c r="R25" s="64" t="s">
        <v>1327</v>
      </c>
      <c r="S25" s="65">
        <v>0</v>
      </c>
      <c r="T25" s="66">
        <v>0.05</v>
      </c>
      <c r="U25" s="63">
        <f t="shared" si="9"/>
        <v>0</v>
      </c>
      <c r="V25" s="63">
        <f t="shared" si="9"/>
        <v>0</v>
      </c>
      <c r="W25" s="63">
        <f t="shared" si="9"/>
        <v>0</v>
      </c>
      <c r="X25" s="63">
        <f t="shared" si="9"/>
        <v>0</v>
      </c>
      <c r="Y25" s="63">
        <f t="shared" si="9"/>
        <v>0</v>
      </c>
      <c r="Z25" s="63">
        <f t="shared" si="9"/>
        <v>0</v>
      </c>
      <c r="AA25" s="63">
        <f t="shared" si="9"/>
        <v>0</v>
      </c>
      <c r="AB25" s="63">
        <f t="shared" si="9"/>
        <v>0</v>
      </c>
      <c r="AC25" s="63">
        <f t="shared" si="9"/>
        <v>0</v>
      </c>
      <c r="AD25" s="63">
        <f t="shared" si="9"/>
        <v>0</v>
      </c>
      <c r="AE25" s="63">
        <f t="shared" si="9"/>
        <v>0</v>
      </c>
      <c r="AF25" s="63">
        <f t="shared" si="9"/>
        <v>0</v>
      </c>
      <c r="AG25" s="16">
        <f t="shared" si="10"/>
        <v>0</v>
      </c>
      <c r="AH25" s="28" t="str">
        <f t="shared" si="11"/>
        <v/>
      </c>
      <c r="AI25" s="13"/>
      <c r="AJ25" s="16">
        <f t="shared" si="12"/>
        <v>261.8</v>
      </c>
    </row>
    <row r="26" spans="1:36" ht="13.5" customHeight="1" x14ac:dyDescent="0.2">
      <c r="A26" s="27" t="s">
        <v>1211</v>
      </c>
      <c r="B26" s="16">
        <v>0</v>
      </c>
      <c r="C26" s="16">
        <v>0</v>
      </c>
      <c r="D26" s="16">
        <v>0</v>
      </c>
      <c r="E26" s="16">
        <v>348.38</v>
      </c>
      <c r="F26" s="16">
        <v>79.47</v>
      </c>
      <c r="G26" s="16">
        <v>0</v>
      </c>
      <c r="H26" s="16">
        <v>0</v>
      </c>
      <c r="I26" s="16">
        <v>250</v>
      </c>
      <c r="J26" s="68">
        <v>0</v>
      </c>
      <c r="K26" s="68">
        <v>0</v>
      </c>
      <c r="L26" s="68">
        <v>0</v>
      </c>
      <c r="M26" s="68">
        <v>0</v>
      </c>
      <c r="N26" s="16">
        <f t="shared" si="7"/>
        <v>677.85</v>
      </c>
      <c r="O26" s="28" t="str">
        <f t="shared" si="8"/>
        <v/>
      </c>
      <c r="P26" s="16"/>
      <c r="Q26" s="16"/>
      <c r="R26" s="64" t="s">
        <v>1327</v>
      </c>
      <c r="S26" s="65">
        <v>0</v>
      </c>
      <c r="T26" s="66">
        <v>0.05</v>
      </c>
      <c r="U26" s="63">
        <f t="shared" si="9"/>
        <v>0</v>
      </c>
      <c r="V26" s="63">
        <f t="shared" si="9"/>
        <v>0</v>
      </c>
      <c r="W26" s="63">
        <f t="shared" si="9"/>
        <v>0</v>
      </c>
      <c r="X26" s="63">
        <f t="shared" si="9"/>
        <v>0</v>
      </c>
      <c r="Y26" s="63">
        <f t="shared" si="9"/>
        <v>0</v>
      </c>
      <c r="Z26" s="63">
        <f t="shared" si="9"/>
        <v>0</v>
      </c>
      <c r="AA26" s="63">
        <f t="shared" si="9"/>
        <v>0</v>
      </c>
      <c r="AB26" s="63">
        <f t="shared" si="9"/>
        <v>0</v>
      </c>
      <c r="AC26" s="63">
        <f t="shared" si="9"/>
        <v>0</v>
      </c>
      <c r="AD26" s="63">
        <f t="shared" si="9"/>
        <v>0</v>
      </c>
      <c r="AE26" s="63">
        <f t="shared" si="9"/>
        <v>0</v>
      </c>
      <c r="AF26" s="63">
        <f t="shared" si="9"/>
        <v>0</v>
      </c>
      <c r="AG26" s="16">
        <f t="shared" si="10"/>
        <v>0</v>
      </c>
      <c r="AH26" s="28" t="str">
        <f t="shared" si="11"/>
        <v/>
      </c>
      <c r="AI26" s="13"/>
      <c r="AJ26" s="16">
        <f t="shared" si="12"/>
        <v>677.85</v>
      </c>
    </row>
    <row r="27" spans="1:36" ht="13.5" customHeight="1" x14ac:dyDescent="0.2">
      <c r="A27" s="30" t="s">
        <v>1212</v>
      </c>
      <c r="B27" s="31">
        <f t="shared" ref="B27:M27" si="13">SUM(B24:B26)</f>
        <v>376</v>
      </c>
      <c r="C27" s="31">
        <f t="shared" si="13"/>
        <v>850.7</v>
      </c>
      <c r="D27" s="31">
        <f t="shared" si="13"/>
        <v>783.62</v>
      </c>
      <c r="E27" s="31">
        <f t="shared" si="13"/>
        <v>2471.25</v>
      </c>
      <c r="F27" s="31">
        <f t="shared" si="13"/>
        <v>79.47</v>
      </c>
      <c r="G27" s="31">
        <f t="shared" si="13"/>
        <v>0</v>
      </c>
      <c r="H27" s="31">
        <f t="shared" si="13"/>
        <v>0</v>
      </c>
      <c r="I27" s="31">
        <f t="shared" si="13"/>
        <v>250</v>
      </c>
      <c r="J27" s="31">
        <f t="shared" si="13"/>
        <v>0</v>
      </c>
      <c r="K27" s="31">
        <f t="shared" si="13"/>
        <v>0</v>
      </c>
      <c r="L27" s="31">
        <f t="shared" si="13"/>
        <v>0</v>
      </c>
      <c r="M27" s="31">
        <f t="shared" si="13"/>
        <v>0</v>
      </c>
      <c r="N27" s="31">
        <f t="shared" si="7"/>
        <v>4811.04</v>
      </c>
      <c r="O27" s="32" t="str">
        <f t="shared" si="8"/>
        <v/>
      </c>
      <c r="P27" s="16"/>
      <c r="Q27" s="16"/>
      <c r="R27" s="67"/>
      <c r="S27" s="67"/>
      <c r="T27" s="67"/>
      <c r="U27" s="31">
        <f t="shared" ref="U27:AF27" si="14">SUM(U24:U26)</f>
        <v>0</v>
      </c>
      <c r="V27" s="31">
        <f t="shared" si="14"/>
        <v>0</v>
      </c>
      <c r="W27" s="31">
        <f t="shared" si="14"/>
        <v>0</v>
      </c>
      <c r="X27" s="31">
        <f t="shared" si="14"/>
        <v>0</v>
      </c>
      <c r="Y27" s="31">
        <f t="shared" si="14"/>
        <v>0</v>
      </c>
      <c r="Z27" s="31">
        <f t="shared" si="14"/>
        <v>0</v>
      </c>
      <c r="AA27" s="31">
        <f t="shared" si="14"/>
        <v>0</v>
      </c>
      <c r="AB27" s="31">
        <f t="shared" si="14"/>
        <v>0</v>
      </c>
      <c r="AC27" s="31">
        <f t="shared" si="14"/>
        <v>0</v>
      </c>
      <c r="AD27" s="31">
        <f t="shared" si="14"/>
        <v>0</v>
      </c>
      <c r="AE27" s="31">
        <f t="shared" si="14"/>
        <v>0</v>
      </c>
      <c r="AF27" s="31">
        <f t="shared" si="14"/>
        <v>0</v>
      </c>
      <c r="AG27" s="31">
        <f t="shared" si="10"/>
        <v>0</v>
      </c>
      <c r="AH27" s="32" t="str">
        <f t="shared" si="11"/>
        <v/>
      </c>
      <c r="AI27" s="13"/>
      <c r="AJ27" s="31">
        <f t="shared" si="12"/>
        <v>4811.04</v>
      </c>
    </row>
    <row r="28" spans="1:36" ht="13.5" customHeight="1" x14ac:dyDescent="0.2">
      <c r="A28" s="27" t="s">
        <v>1213</v>
      </c>
      <c r="B28" s="16">
        <v>0</v>
      </c>
      <c r="C28" s="16">
        <v>0</v>
      </c>
      <c r="D28" s="16">
        <v>0</v>
      </c>
      <c r="E28" s="16">
        <v>2186.1799999999998</v>
      </c>
      <c r="F28" s="16">
        <v>0</v>
      </c>
      <c r="G28" s="16">
        <v>0</v>
      </c>
      <c r="H28" s="16">
        <v>117.53</v>
      </c>
      <c r="I28" s="16">
        <v>0</v>
      </c>
      <c r="J28" s="68">
        <v>0</v>
      </c>
      <c r="K28" s="68">
        <v>0</v>
      </c>
      <c r="L28" s="68">
        <v>0</v>
      </c>
      <c r="M28" s="68">
        <v>0</v>
      </c>
      <c r="N28" s="16">
        <f t="shared" si="7"/>
        <v>2303.71</v>
      </c>
      <c r="O28" s="28" t="str">
        <f t="shared" si="8"/>
        <v/>
      </c>
      <c r="P28" s="16"/>
      <c r="Q28" s="16"/>
      <c r="R28" s="64" t="s">
        <v>1327</v>
      </c>
      <c r="S28" s="65">
        <v>0</v>
      </c>
      <c r="T28" s="66">
        <v>0.05</v>
      </c>
      <c r="U28" s="63">
        <f t="shared" ref="U28:AF28" si="15">IF($R28="Manual","",IFERROR(IF($R28="YOY Growth",$N28*(1+$T28)/12,$S28/12),""))</f>
        <v>0</v>
      </c>
      <c r="V28" s="63">
        <f t="shared" si="15"/>
        <v>0</v>
      </c>
      <c r="W28" s="63">
        <f t="shared" si="15"/>
        <v>0</v>
      </c>
      <c r="X28" s="63">
        <f t="shared" si="15"/>
        <v>0</v>
      </c>
      <c r="Y28" s="63">
        <f t="shared" si="15"/>
        <v>0</v>
      </c>
      <c r="Z28" s="63">
        <f t="shared" si="15"/>
        <v>0</v>
      </c>
      <c r="AA28" s="63">
        <f t="shared" si="15"/>
        <v>0</v>
      </c>
      <c r="AB28" s="63">
        <f t="shared" si="15"/>
        <v>0</v>
      </c>
      <c r="AC28" s="63">
        <f t="shared" si="15"/>
        <v>0</v>
      </c>
      <c r="AD28" s="63">
        <f t="shared" si="15"/>
        <v>0</v>
      </c>
      <c r="AE28" s="63">
        <f t="shared" si="15"/>
        <v>0</v>
      </c>
      <c r="AF28" s="63">
        <f t="shared" si="15"/>
        <v>0</v>
      </c>
      <c r="AG28" s="16">
        <f t="shared" si="10"/>
        <v>0</v>
      </c>
      <c r="AH28" s="28" t="str">
        <f t="shared" si="11"/>
        <v/>
      </c>
      <c r="AI28" s="13"/>
      <c r="AJ28" s="16">
        <f t="shared" si="12"/>
        <v>2303.71</v>
      </c>
    </row>
    <row r="29" spans="1:36" ht="13.5" customHeight="1" x14ac:dyDescent="0.2">
      <c r="A29" s="27" t="s">
        <v>1214</v>
      </c>
      <c r="B29" s="16">
        <v>7000</v>
      </c>
      <c r="C29" s="16">
        <v>5000.95</v>
      </c>
      <c r="D29" s="16">
        <v>3522.7</v>
      </c>
      <c r="E29" s="16">
        <v>3294.47</v>
      </c>
      <c r="F29" s="16">
        <v>0</v>
      </c>
      <c r="G29" s="16">
        <v>122.59</v>
      </c>
      <c r="H29" s="16">
        <v>0</v>
      </c>
      <c r="I29" s="16">
        <v>3240.99</v>
      </c>
      <c r="J29" s="68">
        <v>15000</v>
      </c>
      <c r="K29" s="68">
        <v>10000</v>
      </c>
      <c r="L29" s="68">
        <v>5000</v>
      </c>
      <c r="M29" s="68">
        <v>5000</v>
      </c>
      <c r="N29" s="16">
        <f t="shared" si="7"/>
        <v>57181.700000000004</v>
      </c>
      <c r="O29" s="28" t="str">
        <f t="shared" si="8"/>
        <v/>
      </c>
      <c r="P29" s="16"/>
      <c r="Q29" s="16"/>
      <c r="R29" s="64" t="s">
        <v>1328</v>
      </c>
      <c r="S29" s="65">
        <v>0</v>
      </c>
      <c r="T29" s="66">
        <v>0.05</v>
      </c>
      <c r="U29" s="69">
        <f>'Fld Maint Budget'!B89</f>
        <v>45000</v>
      </c>
      <c r="V29" s="69">
        <f>'Fld Maint Budget'!C89</f>
        <v>20000</v>
      </c>
      <c r="W29" s="69">
        <f>'Fld Maint Budget'!D89</f>
        <v>0</v>
      </c>
      <c r="X29" s="69">
        <f>'Fld Maint Budget'!E89</f>
        <v>60000</v>
      </c>
      <c r="Y29" s="69">
        <f>'Fld Maint Budget'!F89</f>
        <v>45000</v>
      </c>
      <c r="Z29" s="69">
        <f>'Fld Maint Budget'!G89</f>
        <v>70000</v>
      </c>
      <c r="AA29" s="69">
        <f>'Fld Maint Budget'!H89</f>
        <v>55000</v>
      </c>
      <c r="AB29" s="69">
        <f>'Fld Maint Budget'!I89</f>
        <v>65000</v>
      </c>
      <c r="AC29" s="69">
        <f>'Fld Maint Budget'!J89</f>
        <v>90000</v>
      </c>
      <c r="AD29" s="69">
        <f>'Fld Maint Budget'!K89</f>
        <v>90000</v>
      </c>
      <c r="AE29" s="69">
        <f>'Fld Maint Budget'!L89</f>
        <v>115000</v>
      </c>
      <c r="AF29" s="69">
        <f>'Fld Maint Budget'!M89</f>
        <v>110000</v>
      </c>
      <c r="AG29" s="16">
        <f t="shared" si="10"/>
        <v>765000</v>
      </c>
      <c r="AH29" s="28" t="str">
        <f t="shared" si="11"/>
        <v/>
      </c>
      <c r="AI29" s="13"/>
      <c r="AJ29" s="16">
        <f t="shared" si="12"/>
        <v>-707818.3</v>
      </c>
    </row>
    <row r="30" spans="1:36" ht="13.5" customHeight="1" x14ac:dyDescent="0.2">
      <c r="A30" s="27" t="s">
        <v>1215</v>
      </c>
      <c r="B30" s="16">
        <v>0</v>
      </c>
      <c r="C30" s="16">
        <v>0</v>
      </c>
      <c r="D30" s="16">
        <v>0</v>
      </c>
      <c r="E30" s="16">
        <v>0</v>
      </c>
      <c r="F30" s="16">
        <v>0</v>
      </c>
      <c r="G30" s="16">
        <v>0</v>
      </c>
      <c r="H30" s="16">
        <v>911.81</v>
      </c>
      <c r="I30" s="16">
        <v>1772.23</v>
      </c>
      <c r="J30" s="68">
        <v>0</v>
      </c>
      <c r="K30" s="68">
        <v>0</v>
      </c>
      <c r="L30" s="68">
        <v>0</v>
      </c>
      <c r="M30" s="68">
        <v>0</v>
      </c>
      <c r="N30" s="16">
        <f t="shared" si="7"/>
        <v>2684.04</v>
      </c>
      <c r="O30" s="28" t="str">
        <f t="shared" si="8"/>
        <v/>
      </c>
      <c r="P30" s="16"/>
      <c r="Q30" s="16"/>
      <c r="R30" s="64" t="s">
        <v>1328</v>
      </c>
      <c r="S30" s="65">
        <v>0</v>
      </c>
      <c r="T30" s="66">
        <v>0.05</v>
      </c>
      <c r="U30" s="69">
        <f>'Fld Maint Budget'!B90</f>
        <v>2279.6999999999998</v>
      </c>
      <c r="V30" s="69">
        <f>'Fld Maint Budget'!C90</f>
        <v>1519.8</v>
      </c>
      <c r="W30" s="69">
        <f>'Fld Maint Budget'!D90</f>
        <v>0</v>
      </c>
      <c r="X30" s="69">
        <f>'Fld Maint Budget'!E90</f>
        <v>3495.5399999999995</v>
      </c>
      <c r="Y30" s="69">
        <f>'Fld Maint Budget'!F90</f>
        <v>2735.6400000000003</v>
      </c>
      <c r="Z30" s="69">
        <f>'Fld Maint Budget'!G90</f>
        <v>3951.48</v>
      </c>
      <c r="AA30" s="69">
        <f>'Fld Maint Budget'!H90</f>
        <v>3495.5399999999995</v>
      </c>
      <c r="AB30" s="69">
        <f>'Fld Maint Budget'!I90</f>
        <v>4255.4399999999996</v>
      </c>
      <c r="AC30" s="69">
        <f>'Fld Maint Budget'!J90</f>
        <v>5471.2800000000007</v>
      </c>
      <c r="AD30" s="69">
        <f>'Fld Maint Budget'!K90</f>
        <v>5471.2800000000007</v>
      </c>
      <c r="AE30" s="69">
        <f>'Fld Maint Budget'!L90</f>
        <v>6687.12</v>
      </c>
      <c r="AF30" s="69">
        <f>'Fld Maint Budget'!M90</f>
        <v>6991.079999999999</v>
      </c>
      <c r="AG30" s="16">
        <f t="shared" si="10"/>
        <v>46353.9</v>
      </c>
      <c r="AH30" s="28" t="str">
        <f t="shared" si="11"/>
        <v/>
      </c>
      <c r="AI30" s="13"/>
      <c r="AJ30" s="16">
        <f t="shared" si="12"/>
        <v>-43669.86</v>
      </c>
    </row>
    <row r="31" spans="1:36" ht="13.5" customHeight="1" x14ac:dyDescent="0.2">
      <c r="A31" s="27" t="s">
        <v>1216</v>
      </c>
      <c r="B31" s="16">
        <v>0</v>
      </c>
      <c r="C31" s="16">
        <v>0</v>
      </c>
      <c r="D31" s="16">
        <v>0</v>
      </c>
      <c r="E31" s="16">
        <v>0</v>
      </c>
      <c r="F31" s="16">
        <v>0</v>
      </c>
      <c r="G31" s="16">
        <v>20.14</v>
      </c>
      <c r="H31" s="16">
        <v>0</v>
      </c>
      <c r="I31" s="16">
        <v>528.6</v>
      </c>
      <c r="J31" s="68">
        <v>0</v>
      </c>
      <c r="K31" s="68">
        <v>0</v>
      </c>
      <c r="L31" s="68">
        <v>0</v>
      </c>
      <c r="M31" s="68">
        <v>0</v>
      </c>
      <c r="N31" s="16">
        <f t="shared" si="7"/>
        <v>548.74</v>
      </c>
      <c r="O31" s="28" t="str">
        <f t="shared" si="8"/>
        <v/>
      </c>
      <c r="P31" s="16"/>
      <c r="Q31" s="16"/>
      <c r="R31" s="64" t="s">
        <v>1327</v>
      </c>
      <c r="S31" s="65">
        <v>0</v>
      </c>
      <c r="T31" s="66">
        <v>0.05</v>
      </c>
      <c r="U31" s="63">
        <f t="shared" ref="U31:AF31" si="16">IF($R31="Manual","",IFERROR(IF($R31="YOY Growth",$N31*(1+$T31)/12,$S31/12),""))</f>
        <v>0</v>
      </c>
      <c r="V31" s="63">
        <f t="shared" si="16"/>
        <v>0</v>
      </c>
      <c r="W31" s="63">
        <f t="shared" si="16"/>
        <v>0</v>
      </c>
      <c r="X31" s="63">
        <f t="shared" si="16"/>
        <v>0</v>
      </c>
      <c r="Y31" s="63">
        <f t="shared" si="16"/>
        <v>0</v>
      </c>
      <c r="Z31" s="63">
        <f t="shared" si="16"/>
        <v>0</v>
      </c>
      <c r="AA31" s="63">
        <f t="shared" si="16"/>
        <v>0</v>
      </c>
      <c r="AB31" s="63">
        <f t="shared" si="16"/>
        <v>0</v>
      </c>
      <c r="AC31" s="63">
        <f t="shared" si="16"/>
        <v>0</v>
      </c>
      <c r="AD31" s="63">
        <f t="shared" si="16"/>
        <v>0</v>
      </c>
      <c r="AE31" s="63">
        <f t="shared" si="16"/>
        <v>0</v>
      </c>
      <c r="AF31" s="63">
        <f t="shared" si="16"/>
        <v>0</v>
      </c>
      <c r="AG31" s="16">
        <f t="shared" si="10"/>
        <v>0</v>
      </c>
      <c r="AH31" s="28" t="str">
        <f t="shared" si="11"/>
        <v/>
      </c>
      <c r="AI31" s="13"/>
      <c r="AJ31" s="16">
        <f t="shared" si="12"/>
        <v>548.74</v>
      </c>
    </row>
    <row r="32" spans="1:36" ht="13.5" customHeight="1" x14ac:dyDescent="0.2">
      <c r="A32" s="26" t="s">
        <v>1217</v>
      </c>
      <c r="B32" s="16"/>
      <c r="C32" s="16"/>
      <c r="D32" s="16"/>
      <c r="E32" s="16"/>
      <c r="F32" s="16"/>
      <c r="G32" s="16"/>
      <c r="H32" s="16"/>
      <c r="I32" s="16"/>
      <c r="J32" s="16"/>
      <c r="K32" s="16"/>
      <c r="L32" s="16"/>
      <c r="M32" s="16"/>
      <c r="N32" s="16"/>
      <c r="O32" s="28"/>
      <c r="P32" s="16"/>
      <c r="Q32" s="16"/>
      <c r="R32" s="67"/>
      <c r="S32" s="67"/>
      <c r="T32" s="67"/>
      <c r="U32" s="16"/>
      <c r="V32" s="16"/>
      <c r="W32" s="16"/>
      <c r="X32" s="16"/>
      <c r="Y32" s="16"/>
      <c r="Z32" s="16"/>
      <c r="AA32" s="16"/>
      <c r="AB32" s="16"/>
      <c r="AC32" s="16"/>
      <c r="AD32" s="16"/>
      <c r="AE32" s="16"/>
      <c r="AF32" s="16"/>
      <c r="AG32" s="16"/>
      <c r="AH32" s="28"/>
      <c r="AI32" s="13"/>
      <c r="AJ32" s="16"/>
    </row>
    <row r="33" spans="1:36" ht="13.5" customHeight="1" x14ac:dyDescent="0.2">
      <c r="A33" s="27" t="s">
        <v>1218</v>
      </c>
      <c r="B33" s="16">
        <v>0</v>
      </c>
      <c r="C33" s="16">
        <v>0</v>
      </c>
      <c r="D33" s="16">
        <v>0</v>
      </c>
      <c r="E33" s="16">
        <v>0</v>
      </c>
      <c r="F33" s="16">
        <v>0</v>
      </c>
      <c r="G33" s="16">
        <v>0</v>
      </c>
      <c r="H33" s="16">
        <v>0</v>
      </c>
      <c r="I33" s="16">
        <v>0</v>
      </c>
      <c r="J33" s="68">
        <v>0</v>
      </c>
      <c r="K33" s="68">
        <v>0</v>
      </c>
      <c r="L33" s="68">
        <v>0</v>
      </c>
      <c r="M33" s="68">
        <v>0</v>
      </c>
      <c r="N33" s="16">
        <f t="shared" ref="N33:N42" si="17">SUM(B33:M33)</f>
        <v>0</v>
      </c>
      <c r="O33" s="28" t="str">
        <f t="shared" ref="O33:O42" si="18">IFERROR(N33/N$16,"")</f>
        <v/>
      </c>
      <c r="P33" s="16"/>
      <c r="Q33" s="16"/>
      <c r="R33" s="67"/>
      <c r="S33" s="67"/>
      <c r="T33" s="67"/>
      <c r="U33" s="70"/>
      <c r="V33" s="70"/>
      <c r="W33" s="70"/>
      <c r="X33" s="70"/>
      <c r="Y33" s="70"/>
      <c r="Z33" s="70"/>
      <c r="AA33" s="70"/>
      <c r="AB33" s="70"/>
      <c r="AC33" s="70"/>
      <c r="AD33" s="70"/>
      <c r="AE33" s="70"/>
      <c r="AF33" s="70"/>
      <c r="AG33" s="16">
        <f t="shared" ref="AG33:AG42" si="19">SUM(U33:AF33)</f>
        <v>0</v>
      </c>
      <c r="AH33" s="28" t="str">
        <f t="shared" ref="AH33:AH42" si="20">IFERROR(AG33/AG$16,"")</f>
        <v/>
      </c>
      <c r="AI33" s="13"/>
      <c r="AJ33" s="16">
        <f t="shared" ref="AJ33:AJ42" si="21">N33-AG33</f>
        <v>0</v>
      </c>
    </row>
    <row r="34" spans="1:36" ht="13.5" customHeight="1" x14ac:dyDescent="0.2">
      <c r="A34" s="27" t="s">
        <v>1219</v>
      </c>
      <c r="B34" s="16">
        <v>0</v>
      </c>
      <c r="C34" s="16">
        <v>0</v>
      </c>
      <c r="D34" s="16">
        <v>0</v>
      </c>
      <c r="E34" s="16">
        <v>0</v>
      </c>
      <c r="F34" s="16">
        <v>0</v>
      </c>
      <c r="G34" s="16">
        <v>0</v>
      </c>
      <c r="H34" s="16">
        <v>0</v>
      </c>
      <c r="I34" s="16">
        <v>0</v>
      </c>
      <c r="J34" s="68">
        <v>0</v>
      </c>
      <c r="K34" s="68">
        <v>0</v>
      </c>
      <c r="L34" s="68">
        <v>0</v>
      </c>
      <c r="M34" s="68">
        <v>0</v>
      </c>
      <c r="N34" s="16">
        <f t="shared" si="17"/>
        <v>0</v>
      </c>
      <c r="O34" s="28" t="str">
        <f t="shared" si="18"/>
        <v/>
      </c>
      <c r="P34" s="16"/>
      <c r="Q34" s="16"/>
      <c r="R34" s="67"/>
      <c r="S34" s="67"/>
      <c r="T34" s="67"/>
      <c r="U34" s="70"/>
      <c r="V34" s="70"/>
      <c r="W34" s="70"/>
      <c r="X34" s="70"/>
      <c r="Y34" s="70"/>
      <c r="Z34" s="70"/>
      <c r="AA34" s="70"/>
      <c r="AB34" s="70"/>
      <c r="AC34" s="70"/>
      <c r="AD34" s="70"/>
      <c r="AE34" s="70"/>
      <c r="AF34" s="70"/>
      <c r="AG34" s="16">
        <f t="shared" si="19"/>
        <v>0</v>
      </c>
      <c r="AH34" s="28" t="str">
        <f t="shared" si="20"/>
        <v/>
      </c>
      <c r="AI34" s="13"/>
      <c r="AJ34" s="16">
        <f t="shared" si="21"/>
        <v>0</v>
      </c>
    </row>
    <row r="35" spans="1:36" ht="13.5" customHeight="1" x14ac:dyDescent="0.2">
      <c r="A35" s="27" t="s">
        <v>1220</v>
      </c>
      <c r="B35" s="16">
        <v>0</v>
      </c>
      <c r="C35" s="16">
        <v>0</v>
      </c>
      <c r="D35" s="16">
        <v>0</v>
      </c>
      <c r="E35" s="16">
        <v>0</v>
      </c>
      <c r="F35" s="16">
        <v>0</v>
      </c>
      <c r="G35" s="16">
        <v>0</v>
      </c>
      <c r="H35" s="16">
        <v>0</v>
      </c>
      <c r="I35" s="16">
        <v>0</v>
      </c>
      <c r="J35" s="68">
        <v>0</v>
      </c>
      <c r="K35" s="68">
        <v>0</v>
      </c>
      <c r="L35" s="68">
        <v>0</v>
      </c>
      <c r="M35" s="68">
        <v>0</v>
      </c>
      <c r="N35" s="16">
        <f t="shared" si="17"/>
        <v>0</v>
      </c>
      <c r="O35" s="28" t="str">
        <f t="shared" si="18"/>
        <v/>
      </c>
      <c r="P35" s="16"/>
      <c r="Q35" s="16"/>
      <c r="R35" s="67"/>
      <c r="S35" s="67"/>
      <c r="T35" s="67"/>
      <c r="U35" s="70"/>
      <c r="V35" s="70"/>
      <c r="W35" s="70"/>
      <c r="X35" s="70"/>
      <c r="Y35" s="70"/>
      <c r="Z35" s="70"/>
      <c r="AA35" s="70"/>
      <c r="AB35" s="70"/>
      <c r="AC35" s="70"/>
      <c r="AD35" s="70"/>
      <c r="AE35" s="70"/>
      <c r="AF35" s="70"/>
      <c r="AG35" s="16">
        <f t="shared" si="19"/>
        <v>0</v>
      </c>
      <c r="AH35" s="28" t="str">
        <f t="shared" si="20"/>
        <v/>
      </c>
      <c r="AI35" s="13"/>
      <c r="AJ35" s="16">
        <f t="shared" si="21"/>
        <v>0</v>
      </c>
    </row>
    <row r="36" spans="1:36" ht="13.5" customHeight="1" x14ac:dyDescent="0.2">
      <c r="A36" s="30" t="s">
        <v>1221</v>
      </c>
      <c r="B36" s="31">
        <f t="shared" ref="B36:M36" si="22">SUM(B33:B35)</f>
        <v>0</v>
      </c>
      <c r="C36" s="31">
        <f t="shared" si="22"/>
        <v>0</v>
      </c>
      <c r="D36" s="31">
        <f t="shared" si="22"/>
        <v>0</v>
      </c>
      <c r="E36" s="31">
        <f t="shared" si="22"/>
        <v>0</v>
      </c>
      <c r="F36" s="31">
        <f t="shared" si="22"/>
        <v>0</v>
      </c>
      <c r="G36" s="31">
        <f t="shared" si="22"/>
        <v>0</v>
      </c>
      <c r="H36" s="31">
        <f t="shared" si="22"/>
        <v>0</v>
      </c>
      <c r="I36" s="31">
        <f t="shared" si="22"/>
        <v>0</v>
      </c>
      <c r="J36" s="31">
        <f t="shared" si="22"/>
        <v>0</v>
      </c>
      <c r="K36" s="31">
        <f t="shared" si="22"/>
        <v>0</v>
      </c>
      <c r="L36" s="31">
        <f t="shared" si="22"/>
        <v>0</v>
      </c>
      <c r="M36" s="31">
        <f t="shared" si="22"/>
        <v>0</v>
      </c>
      <c r="N36" s="31">
        <f t="shared" si="17"/>
        <v>0</v>
      </c>
      <c r="O36" s="32" t="str">
        <f t="shared" si="18"/>
        <v/>
      </c>
      <c r="P36" s="16"/>
      <c r="Q36" s="16"/>
      <c r="R36" s="67"/>
      <c r="S36" s="67"/>
      <c r="T36" s="67"/>
      <c r="U36" s="31">
        <f t="shared" ref="U36:AF36" si="23">SUM(U33:U35)</f>
        <v>0</v>
      </c>
      <c r="V36" s="31">
        <f t="shared" si="23"/>
        <v>0</v>
      </c>
      <c r="W36" s="31">
        <f t="shared" si="23"/>
        <v>0</v>
      </c>
      <c r="X36" s="31">
        <f t="shared" si="23"/>
        <v>0</v>
      </c>
      <c r="Y36" s="31">
        <f t="shared" si="23"/>
        <v>0</v>
      </c>
      <c r="Z36" s="31">
        <f t="shared" si="23"/>
        <v>0</v>
      </c>
      <c r="AA36" s="31">
        <f t="shared" si="23"/>
        <v>0</v>
      </c>
      <c r="AB36" s="31">
        <f t="shared" si="23"/>
        <v>0</v>
      </c>
      <c r="AC36" s="31">
        <f t="shared" si="23"/>
        <v>0</v>
      </c>
      <c r="AD36" s="31">
        <f t="shared" si="23"/>
        <v>0</v>
      </c>
      <c r="AE36" s="31">
        <f t="shared" si="23"/>
        <v>0</v>
      </c>
      <c r="AF36" s="31">
        <f t="shared" si="23"/>
        <v>0</v>
      </c>
      <c r="AG36" s="31">
        <f t="shared" si="19"/>
        <v>0</v>
      </c>
      <c r="AH36" s="32" t="str">
        <f t="shared" si="20"/>
        <v/>
      </c>
      <c r="AI36" s="13"/>
      <c r="AJ36" s="31">
        <f t="shared" si="21"/>
        <v>0</v>
      </c>
    </row>
    <row r="37" spans="1:36" ht="13.5" customHeight="1" x14ac:dyDescent="0.2">
      <c r="A37" s="30" t="s">
        <v>1222</v>
      </c>
      <c r="B37" s="31">
        <f t="shared" ref="B37:M37" si="24">B19+B22+B27+B28+B29+B30+B31+B36+B20+B21</f>
        <v>7376</v>
      </c>
      <c r="C37" s="31">
        <f t="shared" si="24"/>
        <v>5851.65</v>
      </c>
      <c r="D37" s="31">
        <f t="shared" si="24"/>
        <v>4306.32</v>
      </c>
      <c r="E37" s="31">
        <f t="shared" si="24"/>
        <v>7951.9</v>
      </c>
      <c r="F37" s="31">
        <f t="shared" si="24"/>
        <v>79.47</v>
      </c>
      <c r="G37" s="31">
        <f t="shared" si="24"/>
        <v>142.73000000000002</v>
      </c>
      <c r="H37" s="31">
        <f t="shared" si="24"/>
        <v>1029.3399999999999</v>
      </c>
      <c r="I37" s="31">
        <f t="shared" si="24"/>
        <v>5791.82</v>
      </c>
      <c r="J37" s="31">
        <f t="shared" si="24"/>
        <v>15000</v>
      </c>
      <c r="K37" s="31">
        <f t="shared" si="24"/>
        <v>10000</v>
      </c>
      <c r="L37" s="31">
        <f t="shared" si="24"/>
        <v>5000</v>
      </c>
      <c r="M37" s="31">
        <f t="shared" si="24"/>
        <v>5000</v>
      </c>
      <c r="N37" s="31">
        <f t="shared" si="17"/>
        <v>67529.23000000001</v>
      </c>
      <c r="O37" s="32" t="str">
        <f t="shared" si="18"/>
        <v/>
      </c>
      <c r="P37" s="16"/>
      <c r="Q37" s="16"/>
      <c r="R37" s="67"/>
      <c r="S37" s="67"/>
      <c r="T37" s="67"/>
      <c r="U37" s="31">
        <f t="shared" ref="U37:AF37" si="25">U19+U22+U27+U28+U29+U30+U31+U36+U20+U21</f>
        <v>47279.7</v>
      </c>
      <c r="V37" s="31">
        <f t="shared" si="25"/>
        <v>21519.8</v>
      </c>
      <c r="W37" s="31">
        <f t="shared" si="25"/>
        <v>0</v>
      </c>
      <c r="X37" s="31">
        <f t="shared" si="25"/>
        <v>63495.54</v>
      </c>
      <c r="Y37" s="31">
        <f t="shared" si="25"/>
        <v>47735.64</v>
      </c>
      <c r="Z37" s="31">
        <f t="shared" si="25"/>
        <v>73951.48</v>
      </c>
      <c r="AA37" s="31">
        <f t="shared" si="25"/>
        <v>58495.54</v>
      </c>
      <c r="AB37" s="31">
        <f t="shared" si="25"/>
        <v>69255.44</v>
      </c>
      <c r="AC37" s="31">
        <f t="shared" si="25"/>
        <v>95471.28</v>
      </c>
      <c r="AD37" s="31">
        <f t="shared" si="25"/>
        <v>95471.28</v>
      </c>
      <c r="AE37" s="31">
        <f t="shared" si="25"/>
        <v>121687.12</v>
      </c>
      <c r="AF37" s="31">
        <f t="shared" si="25"/>
        <v>116991.08</v>
      </c>
      <c r="AG37" s="31">
        <f t="shared" si="19"/>
        <v>811353.89999999991</v>
      </c>
      <c r="AH37" s="32" t="str">
        <f t="shared" si="20"/>
        <v/>
      </c>
      <c r="AI37" s="13"/>
      <c r="AJ37" s="31">
        <f t="shared" si="21"/>
        <v>-743824.66999999993</v>
      </c>
    </row>
    <row r="38" spans="1:36" ht="13.5" customHeight="1" x14ac:dyDescent="0.2">
      <c r="A38" s="27" t="s">
        <v>1223</v>
      </c>
      <c r="B38" s="16">
        <v>0</v>
      </c>
      <c r="C38" s="16">
        <v>0</v>
      </c>
      <c r="D38" s="16">
        <v>0</v>
      </c>
      <c r="E38" s="16">
        <v>0</v>
      </c>
      <c r="F38" s="16">
        <v>0</v>
      </c>
      <c r="G38" s="16">
        <v>-352.47</v>
      </c>
      <c r="H38" s="16">
        <v>0</v>
      </c>
      <c r="I38" s="16">
        <v>0</v>
      </c>
      <c r="J38" s="68">
        <v>0</v>
      </c>
      <c r="K38" s="68">
        <v>0</v>
      </c>
      <c r="L38" s="68">
        <v>0</v>
      </c>
      <c r="M38" s="68">
        <v>0</v>
      </c>
      <c r="N38" s="16">
        <f t="shared" si="17"/>
        <v>-352.47</v>
      </c>
      <c r="O38" s="28" t="str">
        <f t="shared" si="18"/>
        <v/>
      </c>
      <c r="P38" s="16"/>
      <c r="Q38" s="16"/>
      <c r="R38" s="64" t="s">
        <v>1327</v>
      </c>
      <c r="S38" s="65">
        <v>0</v>
      </c>
      <c r="T38" s="66">
        <v>0.05</v>
      </c>
      <c r="U38" s="63">
        <f t="shared" ref="U38:AF42" si="26">IF($R38="Manual","",IFERROR(IF($R38="YOY Growth",$N38*(1+$T38)/12,$S38/12),""))</f>
        <v>0</v>
      </c>
      <c r="V38" s="63">
        <f t="shared" si="26"/>
        <v>0</v>
      </c>
      <c r="W38" s="63">
        <f t="shared" si="26"/>
        <v>0</v>
      </c>
      <c r="X38" s="63">
        <f t="shared" si="26"/>
        <v>0</v>
      </c>
      <c r="Y38" s="63">
        <f t="shared" si="26"/>
        <v>0</v>
      </c>
      <c r="Z38" s="63">
        <f t="shared" si="26"/>
        <v>0</v>
      </c>
      <c r="AA38" s="63">
        <f t="shared" si="26"/>
        <v>0</v>
      </c>
      <c r="AB38" s="63">
        <f t="shared" si="26"/>
        <v>0</v>
      </c>
      <c r="AC38" s="63">
        <f t="shared" si="26"/>
        <v>0</v>
      </c>
      <c r="AD38" s="63">
        <f t="shared" si="26"/>
        <v>0</v>
      </c>
      <c r="AE38" s="63">
        <f t="shared" si="26"/>
        <v>0</v>
      </c>
      <c r="AF38" s="63">
        <f t="shared" si="26"/>
        <v>0</v>
      </c>
      <c r="AG38" s="16">
        <f t="shared" si="19"/>
        <v>0</v>
      </c>
      <c r="AH38" s="28" t="str">
        <f t="shared" si="20"/>
        <v/>
      </c>
      <c r="AI38" s="13"/>
      <c r="AJ38" s="16">
        <f t="shared" si="21"/>
        <v>-352.47</v>
      </c>
    </row>
    <row r="39" spans="1:36" ht="13.5" customHeight="1" x14ac:dyDescent="0.2">
      <c r="A39" s="27" t="s">
        <v>1224</v>
      </c>
      <c r="B39" s="16">
        <v>0</v>
      </c>
      <c r="C39" s="16">
        <v>0</v>
      </c>
      <c r="D39" s="16">
        <v>0</v>
      </c>
      <c r="E39" s="16">
        <v>0</v>
      </c>
      <c r="F39" s="16">
        <v>0</v>
      </c>
      <c r="G39" s="16">
        <v>0</v>
      </c>
      <c r="H39" s="16">
        <v>0</v>
      </c>
      <c r="I39" s="16">
        <v>0</v>
      </c>
      <c r="J39" s="68">
        <v>0</v>
      </c>
      <c r="K39" s="68">
        <v>0</v>
      </c>
      <c r="L39" s="68">
        <v>0</v>
      </c>
      <c r="M39" s="68">
        <v>0</v>
      </c>
      <c r="N39" s="16">
        <f t="shared" si="17"/>
        <v>0</v>
      </c>
      <c r="O39" s="28" t="str">
        <f t="shared" si="18"/>
        <v/>
      </c>
      <c r="P39" s="16"/>
      <c r="Q39" s="16"/>
      <c r="R39" s="64" t="s">
        <v>1327</v>
      </c>
      <c r="S39" s="65">
        <v>0</v>
      </c>
      <c r="T39" s="66">
        <v>0.05</v>
      </c>
      <c r="U39" s="63">
        <f t="shared" si="26"/>
        <v>0</v>
      </c>
      <c r="V39" s="63">
        <f t="shared" si="26"/>
        <v>0</v>
      </c>
      <c r="W39" s="63">
        <f t="shared" si="26"/>
        <v>0</v>
      </c>
      <c r="X39" s="63">
        <f t="shared" si="26"/>
        <v>0</v>
      </c>
      <c r="Y39" s="63">
        <f t="shared" si="26"/>
        <v>0</v>
      </c>
      <c r="Z39" s="63">
        <f t="shared" si="26"/>
        <v>0</v>
      </c>
      <c r="AA39" s="63">
        <f t="shared" si="26"/>
        <v>0</v>
      </c>
      <c r="AB39" s="63">
        <f t="shared" si="26"/>
        <v>0</v>
      </c>
      <c r="AC39" s="63">
        <f t="shared" si="26"/>
        <v>0</v>
      </c>
      <c r="AD39" s="63">
        <f t="shared" si="26"/>
        <v>0</v>
      </c>
      <c r="AE39" s="63">
        <f t="shared" si="26"/>
        <v>0</v>
      </c>
      <c r="AF39" s="63">
        <f t="shared" si="26"/>
        <v>0</v>
      </c>
      <c r="AG39" s="16">
        <f t="shared" si="19"/>
        <v>0</v>
      </c>
      <c r="AH39" s="28" t="str">
        <f t="shared" si="20"/>
        <v/>
      </c>
      <c r="AI39" s="13"/>
      <c r="AJ39" s="16">
        <f t="shared" si="21"/>
        <v>0</v>
      </c>
    </row>
    <row r="40" spans="1:36" ht="13.5" customHeight="1" x14ac:dyDescent="0.2">
      <c r="A40" s="27" t="s">
        <v>1225</v>
      </c>
      <c r="B40" s="16">
        <v>0</v>
      </c>
      <c r="C40" s="16">
        <v>0</v>
      </c>
      <c r="D40" s="16">
        <v>0</v>
      </c>
      <c r="E40" s="16">
        <v>0</v>
      </c>
      <c r="F40" s="16">
        <v>0</v>
      </c>
      <c r="G40" s="16">
        <v>0</v>
      </c>
      <c r="H40" s="16">
        <v>0</v>
      </c>
      <c r="I40" s="16">
        <v>0</v>
      </c>
      <c r="J40" s="68">
        <v>0</v>
      </c>
      <c r="K40" s="68">
        <v>0</v>
      </c>
      <c r="L40" s="68">
        <v>0</v>
      </c>
      <c r="M40" s="68">
        <v>0</v>
      </c>
      <c r="N40" s="16">
        <f t="shared" si="17"/>
        <v>0</v>
      </c>
      <c r="O40" s="28" t="str">
        <f t="shared" si="18"/>
        <v/>
      </c>
      <c r="P40" s="16"/>
      <c r="Q40" s="16"/>
      <c r="R40" s="64" t="s">
        <v>1327</v>
      </c>
      <c r="S40" s="65">
        <v>0</v>
      </c>
      <c r="T40" s="66">
        <v>0.05</v>
      </c>
      <c r="U40" s="63">
        <f t="shared" si="26"/>
        <v>0</v>
      </c>
      <c r="V40" s="63">
        <f t="shared" si="26"/>
        <v>0</v>
      </c>
      <c r="W40" s="63">
        <f t="shared" si="26"/>
        <v>0</v>
      </c>
      <c r="X40" s="63">
        <f t="shared" si="26"/>
        <v>0</v>
      </c>
      <c r="Y40" s="63">
        <f t="shared" si="26"/>
        <v>0</v>
      </c>
      <c r="Z40" s="63">
        <f t="shared" si="26"/>
        <v>0</v>
      </c>
      <c r="AA40" s="63">
        <f t="shared" si="26"/>
        <v>0</v>
      </c>
      <c r="AB40" s="63">
        <f t="shared" si="26"/>
        <v>0</v>
      </c>
      <c r="AC40" s="63">
        <f t="shared" si="26"/>
        <v>0</v>
      </c>
      <c r="AD40" s="63">
        <f t="shared" si="26"/>
        <v>0</v>
      </c>
      <c r="AE40" s="63">
        <f t="shared" si="26"/>
        <v>0</v>
      </c>
      <c r="AF40" s="63">
        <f t="shared" si="26"/>
        <v>0</v>
      </c>
      <c r="AG40" s="16">
        <f t="shared" si="19"/>
        <v>0</v>
      </c>
      <c r="AH40" s="28" t="str">
        <f t="shared" si="20"/>
        <v/>
      </c>
      <c r="AI40" s="13"/>
      <c r="AJ40" s="16">
        <f t="shared" si="21"/>
        <v>0</v>
      </c>
    </row>
    <row r="41" spans="1:36" ht="13.5" customHeight="1" x14ac:dyDescent="0.2">
      <c r="A41" s="27" t="s">
        <v>1226</v>
      </c>
      <c r="B41" s="16">
        <v>0</v>
      </c>
      <c r="C41" s="16">
        <v>0</v>
      </c>
      <c r="D41" s="16">
        <v>0</v>
      </c>
      <c r="E41" s="16">
        <v>0</v>
      </c>
      <c r="F41" s="16">
        <v>0</v>
      </c>
      <c r="G41" s="16">
        <v>0</v>
      </c>
      <c r="H41" s="16">
        <v>0</v>
      </c>
      <c r="I41" s="16">
        <v>0</v>
      </c>
      <c r="J41" s="68"/>
      <c r="K41" s="68"/>
      <c r="L41" s="68"/>
      <c r="M41" s="68"/>
      <c r="N41" s="16">
        <f t="shared" si="17"/>
        <v>0</v>
      </c>
      <c r="O41" s="28" t="str">
        <f t="shared" si="18"/>
        <v/>
      </c>
      <c r="P41" s="16"/>
      <c r="Q41" s="16"/>
      <c r="R41" s="64" t="s">
        <v>1327</v>
      </c>
      <c r="S41" s="65">
        <v>0</v>
      </c>
      <c r="T41" s="66">
        <v>0.05</v>
      </c>
      <c r="U41" s="63">
        <f t="shared" si="26"/>
        <v>0</v>
      </c>
      <c r="V41" s="63">
        <f t="shared" si="26"/>
        <v>0</v>
      </c>
      <c r="W41" s="63">
        <f t="shared" si="26"/>
        <v>0</v>
      </c>
      <c r="X41" s="63">
        <f t="shared" si="26"/>
        <v>0</v>
      </c>
      <c r="Y41" s="63">
        <f t="shared" si="26"/>
        <v>0</v>
      </c>
      <c r="Z41" s="63">
        <f t="shared" si="26"/>
        <v>0</v>
      </c>
      <c r="AA41" s="63">
        <f t="shared" si="26"/>
        <v>0</v>
      </c>
      <c r="AB41" s="63">
        <f t="shared" si="26"/>
        <v>0</v>
      </c>
      <c r="AC41" s="63">
        <f t="shared" si="26"/>
        <v>0</v>
      </c>
      <c r="AD41" s="63">
        <f t="shared" si="26"/>
        <v>0</v>
      </c>
      <c r="AE41" s="63">
        <f t="shared" si="26"/>
        <v>0</v>
      </c>
      <c r="AF41" s="63">
        <f t="shared" si="26"/>
        <v>0</v>
      </c>
      <c r="AG41" s="16">
        <f t="shared" si="19"/>
        <v>0</v>
      </c>
      <c r="AH41" s="28" t="str">
        <f t="shared" si="20"/>
        <v/>
      </c>
      <c r="AI41" s="13"/>
      <c r="AJ41" s="16">
        <f t="shared" si="21"/>
        <v>0</v>
      </c>
    </row>
    <row r="42" spans="1:36" ht="13.5" customHeight="1" x14ac:dyDescent="0.2">
      <c r="A42" s="27" t="s">
        <v>1227</v>
      </c>
      <c r="B42" s="16">
        <v>0</v>
      </c>
      <c r="C42" s="16">
        <v>0</v>
      </c>
      <c r="D42" s="16">
        <v>0</v>
      </c>
      <c r="E42" s="16">
        <v>0</v>
      </c>
      <c r="F42" s="16">
        <v>0</v>
      </c>
      <c r="G42" s="16">
        <v>0</v>
      </c>
      <c r="H42" s="16">
        <v>0</v>
      </c>
      <c r="I42" s="16">
        <v>0</v>
      </c>
      <c r="J42" s="68">
        <v>0</v>
      </c>
      <c r="K42" s="68">
        <v>0</v>
      </c>
      <c r="L42" s="68">
        <v>0</v>
      </c>
      <c r="M42" s="68">
        <v>0</v>
      </c>
      <c r="N42" s="16">
        <f t="shared" si="17"/>
        <v>0</v>
      </c>
      <c r="O42" s="28" t="str">
        <f t="shared" si="18"/>
        <v/>
      </c>
      <c r="P42" s="16"/>
      <c r="Q42" s="16"/>
      <c r="R42" s="64" t="s">
        <v>1327</v>
      </c>
      <c r="S42" s="65">
        <v>0</v>
      </c>
      <c r="T42" s="66">
        <v>0.05</v>
      </c>
      <c r="U42" s="63">
        <f t="shared" si="26"/>
        <v>0</v>
      </c>
      <c r="V42" s="63">
        <f t="shared" si="26"/>
        <v>0</v>
      </c>
      <c r="W42" s="63">
        <f t="shared" si="26"/>
        <v>0</v>
      </c>
      <c r="X42" s="63">
        <f t="shared" si="26"/>
        <v>0</v>
      </c>
      <c r="Y42" s="63">
        <f t="shared" si="26"/>
        <v>0</v>
      </c>
      <c r="Z42" s="63">
        <f t="shared" si="26"/>
        <v>0</v>
      </c>
      <c r="AA42" s="63">
        <f t="shared" si="26"/>
        <v>0</v>
      </c>
      <c r="AB42" s="63">
        <f t="shared" si="26"/>
        <v>0</v>
      </c>
      <c r="AC42" s="63">
        <f t="shared" si="26"/>
        <v>0</v>
      </c>
      <c r="AD42" s="63">
        <f t="shared" si="26"/>
        <v>0</v>
      </c>
      <c r="AE42" s="63">
        <f t="shared" si="26"/>
        <v>0</v>
      </c>
      <c r="AF42" s="63">
        <f t="shared" si="26"/>
        <v>0</v>
      </c>
      <c r="AG42" s="16">
        <f t="shared" si="19"/>
        <v>0</v>
      </c>
      <c r="AH42" s="28" t="str">
        <f t="shared" si="20"/>
        <v/>
      </c>
      <c r="AI42" s="13"/>
      <c r="AJ42" s="16">
        <f t="shared" si="21"/>
        <v>0</v>
      </c>
    </row>
    <row r="43" spans="1:36" ht="13.5" customHeight="1" x14ac:dyDescent="0.2">
      <c r="A43" s="26" t="s">
        <v>1228</v>
      </c>
      <c r="B43" s="16"/>
      <c r="C43" s="16"/>
      <c r="D43" s="16"/>
      <c r="E43" s="16"/>
      <c r="F43" s="16"/>
      <c r="G43" s="16"/>
      <c r="H43" s="16"/>
      <c r="I43" s="16"/>
      <c r="J43" s="16"/>
      <c r="K43" s="16"/>
      <c r="L43" s="16"/>
      <c r="M43" s="16"/>
      <c r="N43" s="16"/>
      <c r="O43" s="28"/>
      <c r="P43" s="16"/>
      <c r="Q43" s="16"/>
      <c r="R43" s="67"/>
      <c r="S43" s="67"/>
      <c r="T43" s="67"/>
      <c r="U43" s="16"/>
      <c r="V43" s="16"/>
      <c r="W43" s="16"/>
      <c r="X43" s="16"/>
      <c r="Y43" s="16"/>
      <c r="Z43" s="16"/>
      <c r="AA43" s="16"/>
      <c r="AB43" s="16"/>
      <c r="AC43" s="16"/>
      <c r="AD43" s="16"/>
      <c r="AE43" s="16"/>
      <c r="AF43" s="16"/>
      <c r="AG43" s="16"/>
      <c r="AH43" s="28"/>
      <c r="AI43" s="13"/>
      <c r="AJ43" s="16"/>
    </row>
    <row r="44" spans="1:36" ht="13.5" customHeight="1" x14ac:dyDescent="0.2">
      <c r="A44" s="27" t="s">
        <v>1229</v>
      </c>
      <c r="B44" s="16">
        <v>0</v>
      </c>
      <c r="C44" s="16">
        <v>0</v>
      </c>
      <c r="D44" s="16">
        <v>0</v>
      </c>
      <c r="E44" s="16">
        <v>0</v>
      </c>
      <c r="F44" s="16">
        <v>19808</v>
      </c>
      <c r="G44" s="16">
        <v>10009</v>
      </c>
      <c r="H44" s="16">
        <v>10968.52</v>
      </c>
      <c r="I44" s="16">
        <v>6116.47</v>
      </c>
      <c r="J44" s="68">
        <v>40350</v>
      </c>
      <c r="K44" s="68">
        <v>44270</v>
      </c>
      <c r="L44" s="68">
        <v>48190</v>
      </c>
      <c r="M44" s="68">
        <v>52110</v>
      </c>
      <c r="N44" s="16">
        <f t="shared" ref="N44:N50" si="27">SUM(B44:M44)</f>
        <v>231821.99</v>
      </c>
      <c r="O44" s="28" t="str">
        <f t="shared" ref="O44:O50" si="28">IFERROR(N44/N$16,"")</f>
        <v/>
      </c>
      <c r="P44" s="16"/>
      <c r="Q44" s="16"/>
      <c r="R44" s="64" t="s">
        <v>1328</v>
      </c>
      <c r="S44" s="65"/>
      <c r="T44" s="66">
        <v>0.05</v>
      </c>
      <c r="U44" s="69">
        <f>'Fld Maint Budget'!B91</f>
        <v>37614</v>
      </c>
      <c r="V44" s="69">
        <f>'Fld Maint Budget'!C91</f>
        <v>37614</v>
      </c>
      <c r="W44" s="69">
        <f>'Fld Maint Budget'!D91</f>
        <v>50004</v>
      </c>
      <c r="X44" s="69">
        <f>'Fld Maint Budget'!E91</f>
        <v>50004</v>
      </c>
      <c r="Y44" s="69">
        <f>'Fld Maint Budget'!F91</f>
        <v>50004</v>
      </c>
      <c r="Z44" s="69">
        <f>'Fld Maint Budget'!G91</f>
        <v>50004</v>
      </c>
      <c r="AA44" s="69">
        <f>'Fld Maint Budget'!H91</f>
        <v>50004</v>
      </c>
      <c r="AB44" s="69">
        <f>'Fld Maint Budget'!I91</f>
        <v>50004</v>
      </c>
      <c r="AC44" s="69">
        <f>'Fld Maint Budget'!J91</f>
        <v>50004</v>
      </c>
      <c r="AD44" s="69">
        <f>'Fld Maint Budget'!K91</f>
        <v>50004</v>
      </c>
      <c r="AE44" s="69">
        <f>'Fld Maint Budget'!L91</f>
        <v>50004</v>
      </c>
      <c r="AF44" s="69">
        <f>'Fld Maint Budget'!M91</f>
        <v>50004</v>
      </c>
      <c r="AG44" s="16">
        <f t="shared" ref="AG44:AG50" si="29">SUM(U44:AF44)</f>
        <v>575268</v>
      </c>
      <c r="AH44" s="28" t="str">
        <f t="shared" ref="AH44:AH50" si="30">IFERROR(AG44/AG$16,"")</f>
        <v/>
      </c>
      <c r="AI44" s="13"/>
      <c r="AJ44" s="16">
        <f t="shared" ref="AJ44:AJ50" si="31">N44-AG44</f>
        <v>-343446.01</v>
      </c>
    </row>
    <row r="45" spans="1:36" ht="13.5" customHeight="1" x14ac:dyDescent="0.2">
      <c r="A45" s="27" t="s">
        <v>1230</v>
      </c>
      <c r="B45" s="16">
        <v>5823.29</v>
      </c>
      <c r="C45" s="16">
        <v>256.47000000000003</v>
      </c>
      <c r="D45" s="16">
        <v>1327.17</v>
      </c>
      <c r="E45" s="16">
        <v>6164.18</v>
      </c>
      <c r="F45" s="16">
        <v>4983.8100000000004</v>
      </c>
      <c r="G45" s="16">
        <v>7888.65</v>
      </c>
      <c r="H45" s="16">
        <v>14179.16</v>
      </c>
      <c r="I45" s="16">
        <v>11260.12</v>
      </c>
      <c r="J45" s="68">
        <v>5750</v>
      </c>
      <c r="K45" s="68">
        <v>6000</v>
      </c>
      <c r="L45" s="68">
        <v>6250</v>
      </c>
      <c r="M45" s="68">
        <v>6500</v>
      </c>
      <c r="N45" s="16">
        <f t="shared" si="27"/>
        <v>76382.850000000006</v>
      </c>
      <c r="O45" s="28" t="str">
        <f t="shared" si="28"/>
        <v/>
      </c>
      <c r="P45" s="16"/>
      <c r="Q45" s="16"/>
      <c r="R45" s="64" t="s">
        <v>1328</v>
      </c>
      <c r="S45" s="65">
        <v>0</v>
      </c>
      <c r="T45" s="66">
        <v>0.05</v>
      </c>
      <c r="U45" s="69">
        <f>'Fld Maint Budget'!B92</f>
        <v>5185.8217297714282</v>
      </c>
      <c r="V45" s="69">
        <f>'Fld Maint Budget'!C92</f>
        <v>5561.3594359199997</v>
      </c>
      <c r="W45" s="69">
        <f>'Fld Maint Budget'!D92</f>
        <v>5561.3594359199997</v>
      </c>
      <c r="X45" s="69">
        <f>'Fld Maint Budget'!E92</f>
        <v>6594.0881278285706</v>
      </c>
      <c r="Y45" s="69">
        <f>'Fld Maint Budget'!F92</f>
        <v>7251.2791135885709</v>
      </c>
      <c r="Z45" s="69">
        <f>'Fld Maint Budget'!G92</f>
        <v>8190.1233789599992</v>
      </c>
      <c r="AA45" s="69">
        <f>'Fld Maint Budget'!H92</f>
        <v>9035.0832177942866</v>
      </c>
      <c r="AB45" s="69">
        <f>'Fld Maint Budget'!I92</f>
        <v>10067.811909702858</v>
      </c>
      <c r="AC45" s="69">
        <f>'Fld Maint Budget'!J92</f>
        <v>11382.193881222855</v>
      </c>
      <c r="AD45" s="69">
        <f>'Fld Maint Budget'!K92</f>
        <v>12696.575852742857</v>
      </c>
      <c r="AE45" s="69">
        <f>'Fld Maint Budget'!L92</f>
        <v>14292.611103874284</v>
      </c>
      <c r="AF45" s="69">
        <f>'Fld Maint Budget'!M92</f>
        <v>15982.530781542855</v>
      </c>
      <c r="AG45" s="16">
        <f t="shared" si="29"/>
        <v>111800.83796886855</v>
      </c>
      <c r="AH45" s="28" t="str">
        <f t="shared" si="30"/>
        <v/>
      </c>
      <c r="AI45" s="13"/>
      <c r="AJ45" s="16">
        <f t="shared" si="31"/>
        <v>-35417.987968868547</v>
      </c>
    </row>
    <row r="46" spans="1:36" ht="13.5" customHeight="1" x14ac:dyDescent="0.2">
      <c r="A46" s="27" t="s">
        <v>1231</v>
      </c>
      <c r="B46" s="16">
        <v>1378.29</v>
      </c>
      <c r="C46" s="16">
        <v>1054.5899999999999</v>
      </c>
      <c r="D46" s="16">
        <v>2655.82</v>
      </c>
      <c r="E46" s="16">
        <v>0</v>
      </c>
      <c r="F46" s="16">
        <v>1059.27</v>
      </c>
      <c r="G46" s="16">
        <v>334.92</v>
      </c>
      <c r="H46" s="16">
        <v>1237.1400000000001</v>
      </c>
      <c r="I46" s="16">
        <v>9400.74</v>
      </c>
      <c r="J46" s="68">
        <v>1500</v>
      </c>
      <c r="K46" s="68">
        <v>1500</v>
      </c>
      <c r="L46" s="68">
        <v>1500</v>
      </c>
      <c r="M46" s="68">
        <v>1500</v>
      </c>
      <c r="N46" s="16">
        <f t="shared" si="27"/>
        <v>23120.77</v>
      </c>
      <c r="O46" s="28" t="str">
        <f t="shared" si="28"/>
        <v/>
      </c>
      <c r="P46" s="16"/>
      <c r="Q46" s="16"/>
      <c r="R46" s="64" t="s">
        <v>1328</v>
      </c>
      <c r="S46" s="65">
        <v>0</v>
      </c>
      <c r="T46" s="66">
        <v>0.05</v>
      </c>
      <c r="U46" s="69">
        <f>'Fld Maint Budget'!B93</f>
        <v>14024.02</v>
      </c>
      <c r="V46" s="69">
        <f>'Fld Maint Budget'!C93</f>
        <v>9524.02</v>
      </c>
      <c r="W46" s="69">
        <f>'Fld Maint Budget'!D93</f>
        <v>551.59999999999991</v>
      </c>
      <c r="X46" s="69">
        <f>'Fld Maint Budget'!E93</f>
        <v>21334.34</v>
      </c>
      <c r="Y46" s="69">
        <f>'Fld Maint Budget'!F93</f>
        <v>16972.240000000002</v>
      </c>
      <c r="Z46" s="69">
        <f>'Fld Maint Budget'!G93</f>
        <v>24310.14</v>
      </c>
      <c r="AA46" s="69">
        <f>'Fld Maint Budget'!H93</f>
        <v>21775.62</v>
      </c>
      <c r="AB46" s="69">
        <f>'Fld Maint Budget'!I93</f>
        <v>26468.68</v>
      </c>
      <c r="AC46" s="69">
        <f>'Fld Maint Budget'!J93</f>
        <v>33861.74</v>
      </c>
      <c r="AD46" s="69">
        <f>'Fld Maint Budget'!K93</f>
        <v>34109.96</v>
      </c>
      <c r="AE46" s="69">
        <f>'Fld Maint Budget'!L93</f>
        <v>41558.18</v>
      </c>
      <c r="AF46" s="69">
        <f>'Fld Maint Budget'!M93</f>
        <v>43578.82</v>
      </c>
      <c r="AG46" s="16">
        <f t="shared" si="29"/>
        <v>288069.36</v>
      </c>
      <c r="AH46" s="28" t="str">
        <f t="shared" si="30"/>
        <v/>
      </c>
      <c r="AI46" s="13"/>
      <c r="AJ46" s="16">
        <f t="shared" si="31"/>
        <v>-264948.58999999997</v>
      </c>
    </row>
    <row r="47" spans="1:36" ht="13.5" customHeight="1" x14ac:dyDescent="0.2">
      <c r="A47" s="27" t="s">
        <v>1232</v>
      </c>
      <c r="B47" s="16">
        <v>13329.1</v>
      </c>
      <c r="C47" s="16">
        <v>5064.2299999999996</v>
      </c>
      <c r="D47" s="16">
        <v>58626.27</v>
      </c>
      <c r="E47" s="16">
        <v>12810.6</v>
      </c>
      <c r="F47" s="16">
        <v>28158.41</v>
      </c>
      <c r="G47" s="16">
        <v>19000.310000000001</v>
      </c>
      <c r="H47" s="16">
        <v>10810.67</v>
      </c>
      <c r="I47" s="16">
        <v>-8095.66</v>
      </c>
      <c r="J47" s="68">
        <v>28000</v>
      </c>
      <c r="K47" s="68">
        <v>28000</v>
      </c>
      <c r="L47" s="68">
        <v>30000</v>
      </c>
      <c r="M47" s="68">
        <v>30000</v>
      </c>
      <c r="N47" s="16">
        <f t="shared" si="27"/>
        <v>255703.93000000002</v>
      </c>
      <c r="O47" s="28" t="str">
        <f t="shared" si="28"/>
        <v/>
      </c>
      <c r="P47" s="16"/>
      <c r="Q47" s="16"/>
      <c r="R47" s="64" t="s">
        <v>1328</v>
      </c>
      <c r="S47" s="65">
        <v>0</v>
      </c>
      <c r="T47" s="66">
        <v>0.05</v>
      </c>
      <c r="U47" s="69">
        <f>'Fld Maint Budget'!B94</f>
        <v>48713.617542857137</v>
      </c>
      <c r="V47" s="69">
        <f>'Fld Maint Budget'!C94</f>
        <v>55799.234639999995</v>
      </c>
      <c r="W47" s="69">
        <f>'Fld Maint Budget'!D94</f>
        <v>55799.234639999995</v>
      </c>
      <c r="X47" s="69">
        <f>'Fld Maint Budget'!E94</f>
        <v>75284.68165714285</v>
      </c>
      <c r="Y47" s="69">
        <f>'Fld Maint Budget'!F94</f>
        <v>87684.511577142854</v>
      </c>
      <c r="Z47" s="69">
        <f>'Fld Maint Budget'!G94</f>
        <v>105398.55432</v>
      </c>
      <c r="AA47" s="69">
        <f>'Fld Maint Budget'!H94</f>
        <v>121341.19278857142</v>
      </c>
      <c r="AB47" s="69">
        <f>'Fld Maint Budget'!I94</f>
        <v>140826.63980571428</v>
      </c>
      <c r="AC47" s="69">
        <f>'Fld Maint Budget'!J94</f>
        <v>165626.29964571426</v>
      </c>
      <c r="AD47" s="69">
        <f>'Fld Maint Budget'!K94</f>
        <v>190425.95948571429</v>
      </c>
      <c r="AE47" s="69">
        <f>'Fld Maint Budget'!L94</f>
        <v>220539.83214857141</v>
      </c>
      <c r="AF47" s="69">
        <f>'Fld Maint Budget'!M94</f>
        <v>252425.10908571427</v>
      </c>
      <c r="AG47" s="16">
        <f t="shared" si="29"/>
        <v>1519864.8673371428</v>
      </c>
      <c r="AH47" s="28" t="str">
        <f t="shared" si="30"/>
        <v/>
      </c>
      <c r="AI47" s="13"/>
      <c r="AJ47" s="16">
        <f t="shared" si="31"/>
        <v>-1264160.9373371429</v>
      </c>
    </row>
    <row r="48" spans="1:36" ht="13.5" customHeight="1" x14ac:dyDescent="0.2">
      <c r="A48" s="27" t="s">
        <v>1233</v>
      </c>
      <c r="B48" s="16">
        <v>1000</v>
      </c>
      <c r="C48" s="16">
        <v>3800</v>
      </c>
      <c r="D48" s="16">
        <v>4120</v>
      </c>
      <c r="E48" s="16">
        <v>2500</v>
      </c>
      <c r="F48" s="16">
        <v>2680</v>
      </c>
      <c r="G48" s="16">
        <v>2560</v>
      </c>
      <c r="H48" s="16">
        <v>1240</v>
      </c>
      <c r="I48" s="16">
        <v>1060</v>
      </c>
      <c r="J48" s="68">
        <v>3000</v>
      </c>
      <c r="K48" s="68">
        <v>3000</v>
      </c>
      <c r="L48" s="68">
        <v>3000</v>
      </c>
      <c r="M48" s="68">
        <v>3000</v>
      </c>
      <c r="N48" s="16">
        <f t="shared" si="27"/>
        <v>30960</v>
      </c>
      <c r="O48" s="28" t="str">
        <f t="shared" si="28"/>
        <v/>
      </c>
      <c r="P48" s="16"/>
      <c r="Q48" s="16"/>
      <c r="R48" s="64" t="s">
        <v>1328</v>
      </c>
      <c r="S48" s="65">
        <v>0</v>
      </c>
      <c r="T48" s="66">
        <v>0.05</v>
      </c>
      <c r="U48" s="69">
        <f>'Fld Maint Budget'!B95</f>
        <v>3000</v>
      </c>
      <c r="V48" s="69">
        <f>'Fld Maint Budget'!C95</f>
        <v>3000</v>
      </c>
      <c r="W48" s="69">
        <f>'Fld Maint Budget'!D95</f>
        <v>3000</v>
      </c>
      <c r="X48" s="69">
        <f>'Fld Maint Budget'!E95</f>
        <v>3000</v>
      </c>
      <c r="Y48" s="69">
        <f>'Fld Maint Budget'!F95</f>
        <v>3000</v>
      </c>
      <c r="Z48" s="69">
        <f>'Fld Maint Budget'!G95</f>
        <v>3000</v>
      </c>
      <c r="AA48" s="69">
        <f>'Fld Maint Budget'!H95</f>
        <v>3000</v>
      </c>
      <c r="AB48" s="69">
        <f>'Fld Maint Budget'!I95</f>
        <v>3000</v>
      </c>
      <c r="AC48" s="69">
        <f>'Fld Maint Budget'!J95</f>
        <v>3000</v>
      </c>
      <c r="AD48" s="69">
        <f>'Fld Maint Budget'!K95</f>
        <v>3000</v>
      </c>
      <c r="AE48" s="69">
        <f>'Fld Maint Budget'!L95</f>
        <v>3000</v>
      </c>
      <c r="AF48" s="69">
        <f>'Fld Maint Budget'!M95</f>
        <v>3000</v>
      </c>
      <c r="AG48" s="16">
        <f t="shared" si="29"/>
        <v>36000</v>
      </c>
      <c r="AH48" s="28" t="str">
        <f t="shared" si="30"/>
        <v/>
      </c>
      <c r="AI48" s="13"/>
      <c r="AJ48" s="16">
        <f t="shared" si="31"/>
        <v>-5040</v>
      </c>
    </row>
    <row r="49" spans="1:36" ht="13.5" customHeight="1" x14ac:dyDescent="0.2">
      <c r="A49" s="27" t="s">
        <v>1234</v>
      </c>
      <c r="B49" s="16">
        <v>1900.25</v>
      </c>
      <c r="C49" s="16">
        <v>1371.12</v>
      </c>
      <c r="D49" s="16">
        <v>616.4</v>
      </c>
      <c r="E49" s="16">
        <v>579.5</v>
      </c>
      <c r="F49" s="16">
        <v>7011.68</v>
      </c>
      <c r="G49" s="16">
        <v>4314.54</v>
      </c>
      <c r="H49" s="16">
        <v>2792.06</v>
      </c>
      <c r="I49" s="16">
        <v>8642.3799999999992</v>
      </c>
      <c r="J49" s="68">
        <v>5000</v>
      </c>
      <c r="K49" s="68">
        <v>5000</v>
      </c>
      <c r="L49" s="68">
        <v>4000</v>
      </c>
      <c r="M49" s="68">
        <v>4000</v>
      </c>
      <c r="N49" s="16">
        <f t="shared" si="27"/>
        <v>45227.93</v>
      </c>
      <c r="O49" s="28" t="str">
        <f t="shared" si="28"/>
        <v/>
      </c>
      <c r="P49" s="16"/>
      <c r="Q49" s="16"/>
      <c r="R49" s="64" t="s">
        <v>1328</v>
      </c>
      <c r="S49" s="65">
        <v>0</v>
      </c>
      <c r="T49" s="66">
        <v>0.05</v>
      </c>
      <c r="U49" s="69">
        <f>'Fld Maint Budget'!B96</f>
        <v>3992</v>
      </c>
      <c r="V49" s="69">
        <f>'Fld Maint Budget'!C96</f>
        <v>3992</v>
      </c>
      <c r="W49" s="69">
        <f>'Fld Maint Budget'!D96</f>
        <v>3992</v>
      </c>
      <c r="X49" s="69">
        <f>'Fld Maint Budget'!E96</f>
        <v>3992</v>
      </c>
      <c r="Y49" s="69">
        <f>'Fld Maint Budget'!F96</f>
        <v>3992</v>
      </c>
      <c r="Z49" s="69">
        <f>'Fld Maint Budget'!G96</f>
        <v>3992</v>
      </c>
      <c r="AA49" s="69">
        <f>'Fld Maint Budget'!H96</f>
        <v>3992</v>
      </c>
      <c r="AB49" s="69">
        <f>'Fld Maint Budget'!I96</f>
        <v>3992</v>
      </c>
      <c r="AC49" s="69">
        <f>'Fld Maint Budget'!J96</f>
        <v>3992</v>
      </c>
      <c r="AD49" s="69">
        <f>'Fld Maint Budget'!K96</f>
        <v>3992</v>
      </c>
      <c r="AE49" s="69">
        <f>'Fld Maint Budget'!L96</f>
        <v>3992</v>
      </c>
      <c r="AF49" s="69">
        <f>'Fld Maint Budget'!M96</f>
        <v>3992</v>
      </c>
      <c r="AG49" s="16">
        <f t="shared" si="29"/>
        <v>47904</v>
      </c>
      <c r="AH49" s="28" t="str">
        <f t="shared" si="30"/>
        <v/>
      </c>
      <c r="AI49" s="13"/>
      <c r="AJ49" s="16">
        <f t="shared" si="31"/>
        <v>-2676.0699999999997</v>
      </c>
    </row>
    <row r="50" spans="1:36" ht="13.5" customHeight="1" x14ac:dyDescent="0.2">
      <c r="A50" s="27" t="s">
        <v>1235</v>
      </c>
      <c r="B50" s="16">
        <v>0</v>
      </c>
      <c r="C50" s="16">
        <v>121.5</v>
      </c>
      <c r="D50" s="16">
        <v>0</v>
      </c>
      <c r="E50" s="16">
        <v>0</v>
      </c>
      <c r="F50" s="16">
        <v>18.64</v>
      </c>
      <c r="G50" s="16">
        <v>0</v>
      </c>
      <c r="H50" s="16">
        <v>0</v>
      </c>
      <c r="I50" s="16">
        <v>0</v>
      </c>
      <c r="J50" s="68">
        <v>150</v>
      </c>
      <c r="K50" s="68">
        <v>150</v>
      </c>
      <c r="L50" s="68">
        <v>150</v>
      </c>
      <c r="M50" s="68">
        <v>150</v>
      </c>
      <c r="N50" s="16">
        <f t="shared" si="27"/>
        <v>740.14</v>
      </c>
      <c r="O50" s="28" t="str">
        <f t="shared" si="28"/>
        <v/>
      </c>
      <c r="P50" s="16"/>
      <c r="Q50" s="16"/>
      <c r="R50" s="64" t="s">
        <v>1327</v>
      </c>
      <c r="S50" s="65">
        <v>0</v>
      </c>
      <c r="T50" s="66">
        <v>0.05</v>
      </c>
      <c r="U50" s="63">
        <f t="shared" ref="U50:AF50" si="32">IF($R50="Manual","",IFERROR(IF($R50="YOY Growth",$N50*(1+$T50)/12,$S50/12),""))</f>
        <v>0</v>
      </c>
      <c r="V50" s="63">
        <f t="shared" si="32"/>
        <v>0</v>
      </c>
      <c r="W50" s="63">
        <f t="shared" si="32"/>
        <v>0</v>
      </c>
      <c r="X50" s="63">
        <f t="shared" si="32"/>
        <v>0</v>
      </c>
      <c r="Y50" s="63">
        <f t="shared" si="32"/>
        <v>0</v>
      </c>
      <c r="Z50" s="63">
        <f t="shared" si="32"/>
        <v>0</v>
      </c>
      <c r="AA50" s="63">
        <f t="shared" si="32"/>
        <v>0</v>
      </c>
      <c r="AB50" s="63">
        <f t="shared" si="32"/>
        <v>0</v>
      </c>
      <c r="AC50" s="63">
        <f t="shared" si="32"/>
        <v>0</v>
      </c>
      <c r="AD50" s="63">
        <f t="shared" si="32"/>
        <v>0</v>
      </c>
      <c r="AE50" s="63">
        <f t="shared" si="32"/>
        <v>0</v>
      </c>
      <c r="AF50" s="63">
        <f t="shared" si="32"/>
        <v>0</v>
      </c>
      <c r="AG50" s="16">
        <f t="shared" si="29"/>
        <v>0</v>
      </c>
      <c r="AH50" s="28" t="str">
        <f t="shared" si="30"/>
        <v/>
      </c>
      <c r="AI50" s="13"/>
      <c r="AJ50" s="16">
        <f t="shared" si="31"/>
        <v>740.14</v>
      </c>
    </row>
    <row r="51" spans="1:36" ht="13.5" customHeight="1" x14ac:dyDescent="0.2">
      <c r="A51" s="26" t="s">
        <v>1236</v>
      </c>
      <c r="B51" s="16"/>
      <c r="C51" s="16"/>
      <c r="D51" s="16"/>
      <c r="E51" s="16"/>
      <c r="F51" s="16"/>
      <c r="G51" s="16"/>
      <c r="H51" s="16"/>
      <c r="I51" s="16"/>
      <c r="J51" s="16"/>
      <c r="K51" s="16"/>
      <c r="L51" s="16"/>
      <c r="M51" s="16"/>
      <c r="N51" s="16"/>
      <c r="O51" s="28"/>
      <c r="P51" s="16"/>
      <c r="Q51" s="16"/>
      <c r="R51" s="67"/>
      <c r="S51" s="67"/>
      <c r="T51" s="67"/>
      <c r="U51" s="16"/>
      <c r="V51" s="16"/>
      <c r="W51" s="16"/>
      <c r="X51" s="16"/>
      <c r="Y51" s="16"/>
      <c r="Z51" s="16"/>
      <c r="AA51" s="16"/>
      <c r="AB51" s="16"/>
      <c r="AC51" s="16"/>
      <c r="AD51" s="16"/>
      <c r="AE51" s="16"/>
      <c r="AF51" s="16"/>
      <c r="AG51" s="16"/>
      <c r="AH51" s="28"/>
      <c r="AI51" s="13"/>
      <c r="AJ51" s="16"/>
    </row>
    <row r="52" spans="1:36" ht="13.5" customHeight="1" x14ac:dyDescent="0.2">
      <c r="A52" s="27" t="s">
        <v>1237</v>
      </c>
      <c r="B52" s="16">
        <v>41771.03</v>
      </c>
      <c r="C52" s="16">
        <v>27453.8</v>
      </c>
      <c r="D52" s="16">
        <v>55703.48</v>
      </c>
      <c r="E52" s="16">
        <v>77202.080000000002</v>
      </c>
      <c r="F52" s="16">
        <v>72865.8</v>
      </c>
      <c r="G52" s="16">
        <v>64701.68</v>
      </c>
      <c r="H52" s="16">
        <v>82139.240000000005</v>
      </c>
      <c r="I52" s="16">
        <v>79454.55</v>
      </c>
      <c r="J52" s="68">
        <v>90000</v>
      </c>
      <c r="K52" s="68">
        <v>92700</v>
      </c>
      <c r="L52" s="68">
        <v>95800</v>
      </c>
      <c r="M52" s="68">
        <v>96900</v>
      </c>
      <c r="N52" s="16">
        <f>SUM(B52:M52)</f>
        <v>876691.65999999992</v>
      </c>
      <c r="O52" s="28" t="str">
        <f>IFERROR(N52/N$16,"")</f>
        <v/>
      </c>
      <c r="P52" s="16"/>
      <c r="Q52" s="16"/>
      <c r="R52" s="71"/>
      <c r="S52" s="71"/>
      <c r="T52" s="71"/>
      <c r="U52" s="71">
        <f>'Fld Ops Payroll'!F21+'Fld Ops Payroll'!F31+'Fld Ops Payroll'!F43+'Fld Ops Payroll'!F56+'Fld Ops Payroll'!F69+'Fld Ops Payroll'!F76+'Fld Ops Payroll'!F77+'Fld Ops Payroll'!F34+'Fld Ops Payroll'!F46+'Fld Ops Payroll'!F59+'Fld Ops Payroll'!F72</f>
        <v>120126.25</v>
      </c>
      <c r="V52" s="71">
        <f>'Fld Ops Payroll'!G21+'Fld Ops Payroll'!G31+'Fld Ops Payroll'!G43+'Fld Ops Payroll'!G56+'Fld Ops Payroll'!G69+'Fld Ops Payroll'!G76+'Fld Ops Payroll'!G77+'Fld Ops Payroll'!G34+'Fld Ops Payroll'!G46+'Fld Ops Payroll'!G59+'Fld Ops Payroll'!G72</f>
        <v>116126.25</v>
      </c>
      <c r="W52" s="71">
        <f>'Fld Ops Payroll'!H21+'Fld Ops Payroll'!H31+'Fld Ops Payroll'!H43+'Fld Ops Payroll'!H56+'Fld Ops Payroll'!H69+'Fld Ops Payroll'!H76+'Fld Ops Payroll'!H77+'Fld Ops Payroll'!H34+'Fld Ops Payroll'!H46+'Fld Ops Payroll'!H59+'Fld Ops Payroll'!H72</f>
        <v>154626.25</v>
      </c>
      <c r="X52" s="71">
        <f>'Fld Ops Payroll'!I21+'Fld Ops Payroll'!I31+'Fld Ops Payroll'!I43+'Fld Ops Payroll'!I56+'Fld Ops Payroll'!I69+'Fld Ops Payroll'!I76+'Fld Ops Payroll'!I77+'Fld Ops Payroll'!I34+'Fld Ops Payroll'!I46+'Fld Ops Payroll'!I59+'Fld Ops Payroll'!I72</f>
        <v>166376.25</v>
      </c>
      <c r="Y52" s="71">
        <f>'Fld Ops Payroll'!J21+'Fld Ops Payroll'!J31+'Fld Ops Payroll'!J43+'Fld Ops Payroll'!J56+'Fld Ops Payroll'!J69+'Fld Ops Payroll'!J76+'Fld Ops Payroll'!J77+'Fld Ops Payroll'!J34+'Fld Ops Payroll'!J46+'Fld Ops Payroll'!J59+'Fld Ops Payroll'!J72</f>
        <v>196626.25</v>
      </c>
      <c r="Z52" s="71">
        <f>'Fld Ops Payroll'!K21+'Fld Ops Payroll'!K31+'Fld Ops Payroll'!K43+'Fld Ops Payroll'!K56+'Fld Ops Payroll'!K69+'Fld Ops Payroll'!K76+'Fld Ops Payroll'!K77+'Fld Ops Payroll'!K34+'Fld Ops Payroll'!K46+'Fld Ops Payroll'!K59+'Fld Ops Payroll'!K72</f>
        <v>222876.25</v>
      </c>
      <c r="AA52" s="71">
        <f>'Fld Ops Payroll'!L21+'Fld Ops Payroll'!L31+'Fld Ops Payroll'!L43+'Fld Ops Payroll'!L56+'Fld Ops Payroll'!L69+'Fld Ops Payroll'!L76+'Fld Ops Payroll'!L77+'Fld Ops Payroll'!L34+'Fld Ops Payroll'!L46+'Fld Ops Payroll'!L59+'Fld Ops Payroll'!L72</f>
        <v>265876.25</v>
      </c>
      <c r="AB52" s="71">
        <f>'Fld Ops Payroll'!M21+'Fld Ops Payroll'!M31+'Fld Ops Payroll'!M43+'Fld Ops Payroll'!M56+'Fld Ops Payroll'!M69+'Fld Ops Payroll'!M76+'Fld Ops Payroll'!M77+'Fld Ops Payroll'!M34+'Fld Ops Payroll'!M46+'Fld Ops Payroll'!M59+'Fld Ops Payroll'!M72</f>
        <v>302626.25</v>
      </c>
      <c r="AC52" s="71">
        <f>'Fld Ops Payroll'!N21+'Fld Ops Payroll'!N31+'Fld Ops Payroll'!N43+'Fld Ops Payroll'!N56+'Fld Ops Payroll'!N69+'Fld Ops Payroll'!N76+'Fld Ops Payroll'!N77+'Fld Ops Payroll'!N34+'Fld Ops Payroll'!N46+'Fld Ops Payroll'!N59+'Fld Ops Payroll'!N72</f>
        <v>339376.25</v>
      </c>
      <c r="AD52" s="71">
        <f>'Fld Ops Payroll'!O21+'Fld Ops Payroll'!O31+'Fld Ops Payroll'!O43+'Fld Ops Payroll'!O56+'Fld Ops Payroll'!O69+'Fld Ops Payroll'!O76+'Fld Ops Payroll'!O77+'Fld Ops Payroll'!O34+'Fld Ops Payroll'!O46+'Fld Ops Payroll'!O59+'Fld Ops Payroll'!O72</f>
        <v>404465.03749999998</v>
      </c>
      <c r="AE52" s="71">
        <f>'Fld Ops Payroll'!P21+'Fld Ops Payroll'!P31+'Fld Ops Payroll'!P43+'Fld Ops Payroll'!P56+'Fld Ops Payroll'!P69+'Fld Ops Payroll'!P76+'Fld Ops Payroll'!P77+'Fld Ops Payroll'!P34+'Fld Ops Payroll'!P46+'Fld Ops Payroll'!P59+'Fld Ops Payroll'!P72</f>
        <v>449715.03749999998</v>
      </c>
      <c r="AF52" s="71">
        <f>'Fld Ops Payroll'!Q21+'Fld Ops Payroll'!Q31+'Fld Ops Payroll'!Q43+'Fld Ops Payroll'!Q56+'Fld Ops Payroll'!Q69+'Fld Ops Payroll'!Q76+'Fld Ops Payroll'!Q77+'Fld Ops Payroll'!Q34+'Fld Ops Payroll'!Q46+'Fld Ops Payroll'!Q59+'Fld Ops Payroll'!Q72</f>
        <v>499215.03749999998</v>
      </c>
      <c r="AG52" s="16">
        <f>SUM(U52:AF52)</f>
        <v>3238031.3625000003</v>
      </c>
      <c r="AH52" s="28" t="str">
        <f>IFERROR(AG52/AG$16,"")</f>
        <v/>
      </c>
      <c r="AI52" s="13"/>
      <c r="AJ52" s="16">
        <f>N52-AG52</f>
        <v>-2361339.7025000006</v>
      </c>
    </row>
    <row r="53" spans="1:36" ht="13.5" customHeight="1" x14ac:dyDescent="0.2">
      <c r="A53" s="27" t="s">
        <v>1238</v>
      </c>
      <c r="B53" s="16">
        <v>3714.57</v>
      </c>
      <c r="C53" s="16">
        <v>3251.23</v>
      </c>
      <c r="D53" s="16">
        <v>3711.25</v>
      </c>
      <c r="E53" s="16">
        <v>5152.42</v>
      </c>
      <c r="F53" s="16">
        <v>4827.71</v>
      </c>
      <c r="G53" s="16">
        <v>4403.72</v>
      </c>
      <c r="H53" s="16">
        <v>5573.24</v>
      </c>
      <c r="I53" s="16">
        <v>5853.77</v>
      </c>
      <c r="J53" s="68">
        <v>5850</v>
      </c>
      <c r="K53" s="68">
        <v>6026</v>
      </c>
      <c r="L53" s="68">
        <v>6227</v>
      </c>
      <c r="M53" s="68">
        <v>6299</v>
      </c>
      <c r="N53" s="16">
        <f>SUM(B53:M53)</f>
        <v>60889.91</v>
      </c>
      <c r="O53" s="28" t="str">
        <f>IFERROR(N53/N$16,"")</f>
        <v/>
      </c>
      <c r="P53" s="16"/>
      <c r="Q53" s="16"/>
      <c r="R53" s="71"/>
      <c r="S53" s="71"/>
      <c r="T53" s="71"/>
      <c r="U53" s="71">
        <f>'Fld Ops Payroll'!F22+'Fld Ops Payroll'!F32+'Fld Ops Payroll'!F44+'Fld Ops Payroll'!F57+'Fld Ops Payroll'!F70+'Fld Ops Payroll'!F78</f>
        <v>7896.585</v>
      </c>
      <c r="V53" s="71">
        <f>'Fld Ops Payroll'!G22+'Fld Ops Payroll'!G32+'Fld Ops Payroll'!G44+'Fld Ops Payroll'!G57+'Fld Ops Payroll'!G70+'Fld Ops Payroll'!G78</f>
        <v>7896.585</v>
      </c>
      <c r="W53" s="71">
        <f>'Fld Ops Payroll'!H22+'Fld Ops Payroll'!H32+'Fld Ops Payroll'!H44+'Fld Ops Payroll'!H57+'Fld Ops Payroll'!H70+'Fld Ops Payroll'!H78</f>
        <v>9834.5849999999991</v>
      </c>
      <c r="X53" s="71">
        <f>'Fld Ops Payroll'!I22+'Fld Ops Payroll'!I32+'Fld Ops Payroll'!I44+'Fld Ops Payroll'!I57+'Fld Ops Payroll'!I70+'Fld Ops Payroll'!I78</f>
        <v>10905.584999999999</v>
      </c>
      <c r="Y53" s="71">
        <f>'Fld Ops Payroll'!J22+'Fld Ops Payroll'!J32+'Fld Ops Payroll'!J44+'Fld Ops Payroll'!J57+'Fld Ops Payroll'!J70+'Fld Ops Payroll'!J78</f>
        <v>12690.584999999999</v>
      </c>
      <c r="Z53" s="71">
        <f>'Fld Ops Payroll'!K22+'Fld Ops Payroll'!K32+'Fld Ops Payroll'!K44+'Fld Ops Payroll'!K57+'Fld Ops Payroll'!K70+'Fld Ops Payroll'!K78</f>
        <v>14475.584999999999</v>
      </c>
      <c r="AA53" s="71">
        <f>'Fld Ops Payroll'!L22+'Fld Ops Payroll'!L32+'Fld Ops Payroll'!L44+'Fld Ops Payroll'!L57+'Fld Ops Payroll'!L70+'Fld Ops Payroll'!L78</f>
        <v>17127.584999999999</v>
      </c>
      <c r="AB53" s="71">
        <f>'Fld Ops Payroll'!M22+'Fld Ops Payroll'!M32+'Fld Ops Payroll'!M44+'Fld Ops Payroll'!M57+'Fld Ops Payroll'!M70+'Fld Ops Payroll'!M78</f>
        <v>19626.584999999999</v>
      </c>
      <c r="AC53" s="71">
        <f>'Fld Ops Payroll'!N22+'Fld Ops Payroll'!N32+'Fld Ops Payroll'!N44+'Fld Ops Payroll'!N57+'Fld Ops Payroll'!N70+'Fld Ops Payroll'!N78</f>
        <v>22125.584999999999</v>
      </c>
      <c r="AD53" s="71">
        <f>'Fld Ops Payroll'!O22+'Fld Ops Payroll'!O32+'Fld Ops Payroll'!O44+'Fld Ops Payroll'!O57+'Fld Ops Payroll'!O70+'Fld Ops Payroll'!O78</f>
        <v>26143.62255</v>
      </c>
      <c r="AE53" s="71">
        <f>'Fld Ops Payroll'!P22+'Fld Ops Payroll'!P32+'Fld Ops Payroll'!P44+'Fld Ops Payroll'!P57+'Fld Ops Payroll'!P70+'Fld Ops Payroll'!P78</f>
        <v>29356.62255</v>
      </c>
      <c r="AF53" s="71">
        <f>'Fld Ops Payroll'!Q22+'Fld Ops Payroll'!Q32+'Fld Ops Payroll'!Q44+'Fld Ops Payroll'!Q57+'Fld Ops Payroll'!Q70+'Fld Ops Payroll'!Q78</f>
        <v>32722.62255</v>
      </c>
      <c r="AG53" s="16">
        <f>SUM(U53:AF53)</f>
        <v>210802.13264999999</v>
      </c>
      <c r="AH53" s="28" t="str">
        <f>IFERROR(AG53/AG$16,"")</f>
        <v/>
      </c>
      <c r="AI53" s="13"/>
      <c r="AJ53" s="16">
        <f>N53-AG53</f>
        <v>-149912.22264999998</v>
      </c>
    </row>
    <row r="54" spans="1:36" ht="13.5" customHeight="1" x14ac:dyDescent="0.2">
      <c r="A54" s="27" t="s">
        <v>1239</v>
      </c>
      <c r="B54" s="16">
        <v>30690.720000000001</v>
      </c>
      <c r="C54" s="16">
        <v>21236.59</v>
      </c>
      <c r="D54" s="16">
        <v>9448.65</v>
      </c>
      <c r="E54" s="16">
        <v>12493.8</v>
      </c>
      <c r="F54" s="16">
        <v>12115.76</v>
      </c>
      <c r="G54" s="16">
        <v>16324.25</v>
      </c>
      <c r="H54" s="16">
        <v>13014.13</v>
      </c>
      <c r="I54" s="16">
        <v>17324.259999999998</v>
      </c>
      <c r="J54" s="68">
        <v>10800</v>
      </c>
      <c r="K54" s="68">
        <v>11124</v>
      </c>
      <c r="L54" s="68">
        <v>11496</v>
      </c>
      <c r="M54" s="68">
        <v>11628</v>
      </c>
      <c r="N54" s="16">
        <f>SUM(B54:M54)</f>
        <v>177696.16</v>
      </c>
      <c r="O54" s="28" t="str">
        <f>IFERROR(N54/N$16,"")</f>
        <v/>
      </c>
      <c r="P54" s="16"/>
      <c r="Q54" s="16"/>
      <c r="R54" s="71"/>
      <c r="S54" s="71"/>
      <c r="T54" s="71"/>
      <c r="U54" s="71">
        <f>'Fld Ops Payroll'!F23+'Fld Ops Payroll'!F33+'Fld Ops Payroll'!F45+'Fld Ops Payroll'!F58+'Fld Ops Payroll'!F71+'Fld Ops Payroll'!F79</f>
        <v>19044.705000000002</v>
      </c>
      <c r="V54" s="71">
        <f>'Fld Ops Payroll'!G23+'Fld Ops Payroll'!G33+'Fld Ops Payroll'!G45+'Fld Ops Payroll'!G58+'Fld Ops Payroll'!G71+'Fld Ops Payroll'!G79</f>
        <v>19044.705000000002</v>
      </c>
      <c r="W54" s="71">
        <f>'Fld Ops Payroll'!H23+'Fld Ops Payroll'!H33+'Fld Ops Payroll'!H45+'Fld Ops Payroll'!H58+'Fld Ops Payroll'!H71+'Fld Ops Payroll'!H79</f>
        <v>23718.705000000002</v>
      </c>
      <c r="X54" s="71">
        <f>'Fld Ops Payroll'!I23+'Fld Ops Payroll'!I33+'Fld Ops Payroll'!I45+'Fld Ops Payroll'!I58+'Fld Ops Payroll'!I71+'Fld Ops Payroll'!I79</f>
        <v>26301.705000000002</v>
      </c>
      <c r="Y54" s="71">
        <f>'Fld Ops Payroll'!J23+'Fld Ops Payroll'!J33+'Fld Ops Payroll'!J45+'Fld Ops Payroll'!J58+'Fld Ops Payroll'!J71+'Fld Ops Payroll'!J79</f>
        <v>30606.705000000002</v>
      </c>
      <c r="Z54" s="71">
        <f>'Fld Ops Payroll'!K23+'Fld Ops Payroll'!K33+'Fld Ops Payroll'!K45+'Fld Ops Payroll'!K58+'Fld Ops Payroll'!K71+'Fld Ops Payroll'!K79</f>
        <v>34911.705000000002</v>
      </c>
      <c r="AA54" s="71">
        <f>'Fld Ops Payroll'!L23+'Fld Ops Payroll'!L33+'Fld Ops Payroll'!L45+'Fld Ops Payroll'!L58+'Fld Ops Payroll'!L71+'Fld Ops Payroll'!L79</f>
        <v>41307.705000000002</v>
      </c>
      <c r="AB54" s="71">
        <f>'Fld Ops Payroll'!M23+'Fld Ops Payroll'!M33+'Fld Ops Payroll'!M45+'Fld Ops Payroll'!M58+'Fld Ops Payroll'!M71+'Fld Ops Payroll'!M79</f>
        <v>47334.705000000002</v>
      </c>
      <c r="AC54" s="71">
        <f>'Fld Ops Payroll'!N23+'Fld Ops Payroll'!N33+'Fld Ops Payroll'!N45+'Fld Ops Payroll'!N58+'Fld Ops Payroll'!N71+'Fld Ops Payroll'!N79</f>
        <v>53361.705000000002</v>
      </c>
      <c r="AD54" s="71">
        <f>'Fld Ops Payroll'!O23+'Fld Ops Payroll'!O33+'Fld Ops Payroll'!O45+'Fld Ops Payroll'!O58+'Fld Ops Payroll'!O71+'Fld Ops Payroll'!O79</f>
        <v>63052.266150000003</v>
      </c>
      <c r="AE54" s="71">
        <f>'Fld Ops Payroll'!P23+'Fld Ops Payroll'!P33+'Fld Ops Payroll'!P45+'Fld Ops Payroll'!P58+'Fld Ops Payroll'!P71+'Fld Ops Payroll'!P79</f>
        <v>70801.26615000001</v>
      </c>
      <c r="AF54" s="71">
        <f>'Fld Ops Payroll'!Q23+'Fld Ops Payroll'!Q33+'Fld Ops Payroll'!Q45+'Fld Ops Payroll'!Q58+'Fld Ops Payroll'!Q71+'Fld Ops Payroll'!Q79</f>
        <v>78919.266149999996</v>
      </c>
      <c r="AG54" s="16">
        <f>SUM(U54:AF54)</f>
        <v>508405.14345000003</v>
      </c>
      <c r="AH54" s="28" t="str">
        <f>IFERROR(AG54/AG$16,"")</f>
        <v/>
      </c>
      <c r="AI54" s="13"/>
      <c r="AJ54" s="16">
        <f>N54-AG54</f>
        <v>-330708.98345000006</v>
      </c>
    </row>
    <row r="55" spans="1:36" ht="13.5" customHeight="1" x14ac:dyDescent="0.2">
      <c r="A55" s="30" t="s">
        <v>1240</v>
      </c>
      <c r="B55" s="31">
        <f t="shared" ref="B55:M55" si="33">SUM(B52:B54)</f>
        <v>76176.320000000007</v>
      </c>
      <c r="C55" s="31">
        <f t="shared" si="33"/>
        <v>51941.619999999995</v>
      </c>
      <c r="D55" s="31">
        <f t="shared" si="33"/>
        <v>68863.38</v>
      </c>
      <c r="E55" s="31">
        <f t="shared" si="33"/>
        <v>94848.3</v>
      </c>
      <c r="F55" s="31">
        <f t="shared" si="33"/>
        <v>89809.27</v>
      </c>
      <c r="G55" s="31">
        <f t="shared" si="33"/>
        <v>85429.65</v>
      </c>
      <c r="H55" s="31">
        <f t="shared" si="33"/>
        <v>100726.61000000002</v>
      </c>
      <c r="I55" s="31">
        <f t="shared" si="33"/>
        <v>102632.58</v>
      </c>
      <c r="J55" s="31">
        <f t="shared" si="33"/>
        <v>106650</v>
      </c>
      <c r="K55" s="31">
        <f t="shared" si="33"/>
        <v>109850</v>
      </c>
      <c r="L55" s="31">
        <f t="shared" si="33"/>
        <v>113523</v>
      </c>
      <c r="M55" s="31">
        <f t="shared" si="33"/>
        <v>114827</v>
      </c>
      <c r="N55" s="31">
        <f>SUM(B55:M55)</f>
        <v>1115277.73</v>
      </c>
      <c r="O55" s="32" t="str">
        <f>IFERROR(N55/N$16,"")</f>
        <v/>
      </c>
      <c r="P55" s="16"/>
      <c r="Q55" s="16"/>
      <c r="R55" s="72"/>
      <c r="S55" s="72"/>
      <c r="T55" s="72"/>
      <c r="U55" s="31">
        <f t="shared" ref="U55:AF55" si="34">SUM(U52:U54)</f>
        <v>147067.54</v>
      </c>
      <c r="V55" s="31">
        <f t="shared" si="34"/>
        <v>143067.54</v>
      </c>
      <c r="W55" s="31">
        <f t="shared" si="34"/>
        <v>188179.53999999998</v>
      </c>
      <c r="X55" s="31">
        <f t="shared" si="34"/>
        <v>203583.53999999998</v>
      </c>
      <c r="Y55" s="31">
        <f t="shared" si="34"/>
        <v>239923.53999999998</v>
      </c>
      <c r="Z55" s="31">
        <f t="shared" si="34"/>
        <v>272263.53999999998</v>
      </c>
      <c r="AA55" s="31">
        <f t="shared" si="34"/>
        <v>324311.54000000004</v>
      </c>
      <c r="AB55" s="31">
        <f t="shared" si="34"/>
        <v>369587.54000000004</v>
      </c>
      <c r="AC55" s="31">
        <f t="shared" si="34"/>
        <v>414863.54000000004</v>
      </c>
      <c r="AD55" s="31">
        <f t="shared" si="34"/>
        <v>493660.92619999993</v>
      </c>
      <c r="AE55" s="31">
        <f t="shared" si="34"/>
        <v>549872.92619999999</v>
      </c>
      <c r="AF55" s="31">
        <f t="shared" si="34"/>
        <v>610856.92619999999</v>
      </c>
      <c r="AG55" s="31">
        <f>SUM(U55:AF55)</f>
        <v>3957238.6386000006</v>
      </c>
      <c r="AH55" s="32" t="str">
        <f>IFERROR(AG55/AG$16,"")</f>
        <v/>
      </c>
      <c r="AI55" s="13"/>
      <c r="AJ55" s="31">
        <f>N55-AG55</f>
        <v>-2841960.9086000007</v>
      </c>
    </row>
    <row r="56" spans="1:36" ht="13.5" customHeight="1" x14ac:dyDescent="0.2">
      <c r="A56" s="30" t="s">
        <v>1241</v>
      </c>
      <c r="B56" s="31">
        <f t="shared" ref="B56:M56" si="35">B44+B45+B46+B47+B48+B49+B50+B55</f>
        <v>99607.25</v>
      </c>
      <c r="C56" s="31">
        <f t="shared" si="35"/>
        <v>63609.53</v>
      </c>
      <c r="D56" s="31">
        <f t="shared" si="35"/>
        <v>136209.03999999998</v>
      </c>
      <c r="E56" s="31">
        <f t="shared" si="35"/>
        <v>116902.58</v>
      </c>
      <c r="F56" s="31">
        <f t="shared" si="35"/>
        <v>153529.08000000002</v>
      </c>
      <c r="G56" s="31">
        <f t="shared" si="35"/>
        <v>129537.07</v>
      </c>
      <c r="H56" s="31">
        <f t="shared" si="35"/>
        <v>141954.16</v>
      </c>
      <c r="I56" s="31">
        <f t="shared" si="35"/>
        <v>131016.63</v>
      </c>
      <c r="J56" s="31">
        <f t="shared" si="35"/>
        <v>190400</v>
      </c>
      <c r="K56" s="31">
        <f t="shared" si="35"/>
        <v>197770</v>
      </c>
      <c r="L56" s="31">
        <f t="shared" si="35"/>
        <v>206613</v>
      </c>
      <c r="M56" s="31">
        <f t="shared" si="35"/>
        <v>212087</v>
      </c>
      <c r="N56" s="31">
        <f>SUM(B56:M56)</f>
        <v>1779235.34</v>
      </c>
      <c r="O56" s="32" t="str">
        <f>IFERROR(N56/N$16,"")</f>
        <v/>
      </c>
      <c r="P56" s="16"/>
      <c r="Q56" s="16"/>
      <c r="R56" s="67"/>
      <c r="S56" s="67"/>
      <c r="T56" s="67"/>
      <c r="U56" s="31">
        <f t="shared" ref="U56:AF56" si="36">U44+U45+U46+U47+U48+U49+U50+U55</f>
        <v>259596.99927262857</v>
      </c>
      <c r="V56" s="31">
        <f t="shared" si="36"/>
        <v>258558.15407592</v>
      </c>
      <c r="W56" s="31">
        <f t="shared" si="36"/>
        <v>307087.73407591996</v>
      </c>
      <c r="X56" s="31">
        <f t="shared" si="36"/>
        <v>363792.64978497138</v>
      </c>
      <c r="Y56" s="31">
        <f t="shared" si="36"/>
        <v>408827.5706907314</v>
      </c>
      <c r="Z56" s="31">
        <f t="shared" si="36"/>
        <v>467158.35769896</v>
      </c>
      <c r="AA56" s="31">
        <f t="shared" si="36"/>
        <v>533459.43600636581</v>
      </c>
      <c r="AB56" s="31">
        <f t="shared" si="36"/>
        <v>603946.67171541718</v>
      </c>
      <c r="AC56" s="31">
        <f t="shared" si="36"/>
        <v>682729.77352693712</v>
      </c>
      <c r="AD56" s="31">
        <f t="shared" si="36"/>
        <v>787889.42153845704</v>
      </c>
      <c r="AE56" s="31">
        <f t="shared" si="36"/>
        <v>883259.5494524457</v>
      </c>
      <c r="AF56" s="31">
        <f t="shared" si="36"/>
        <v>979839.38606725715</v>
      </c>
      <c r="AG56" s="31">
        <f>SUM(U56:AF56)</f>
        <v>6536145.7039060108</v>
      </c>
      <c r="AH56" s="32" t="str">
        <f>IFERROR(AG56/AG$16,"")</f>
        <v/>
      </c>
      <c r="AI56" s="13"/>
      <c r="AJ56" s="31">
        <f>N56-AG56</f>
        <v>-4756910.363906011</v>
      </c>
    </row>
    <row r="57" spans="1:36" ht="13.5" customHeight="1" x14ac:dyDescent="0.2">
      <c r="A57" s="26" t="s">
        <v>1242</v>
      </c>
      <c r="B57" s="16"/>
      <c r="C57" s="16"/>
      <c r="D57" s="16"/>
      <c r="E57" s="16"/>
      <c r="F57" s="16"/>
      <c r="G57" s="16"/>
      <c r="H57" s="16"/>
      <c r="I57" s="16"/>
      <c r="J57" s="16"/>
      <c r="K57" s="16"/>
      <c r="L57" s="16"/>
      <c r="M57" s="16"/>
      <c r="N57" s="16"/>
      <c r="O57" s="28"/>
      <c r="P57" s="16"/>
      <c r="Q57" s="16"/>
      <c r="R57" s="67"/>
      <c r="S57" s="67"/>
      <c r="T57" s="67"/>
      <c r="U57" s="16"/>
      <c r="V57" s="16"/>
      <c r="W57" s="16"/>
      <c r="X57" s="16"/>
      <c r="Y57" s="16"/>
      <c r="Z57" s="16"/>
      <c r="AA57" s="16"/>
      <c r="AB57" s="16"/>
      <c r="AC57" s="16"/>
      <c r="AD57" s="16"/>
      <c r="AE57" s="16"/>
      <c r="AF57" s="16"/>
      <c r="AG57" s="16"/>
      <c r="AH57" s="28"/>
      <c r="AI57" s="13"/>
      <c r="AJ57" s="16"/>
    </row>
    <row r="58" spans="1:36" ht="13.5" customHeight="1" x14ac:dyDescent="0.2">
      <c r="A58" s="27" t="s">
        <v>1243</v>
      </c>
      <c r="B58" s="16">
        <v>10955.85</v>
      </c>
      <c r="C58" s="16">
        <v>11156.17</v>
      </c>
      <c r="D58" s="16">
        <v>11961.24</v>
      </c>
      <c r="E58" s="16">
        <v>7055.46</v>
      </c>
      <c r="F58" s="16">
        <v>12334.88</v>
      </c>
      <c r="G58" s="16">
        <v>13838.18</v>
      </c>
      <c r="H58" s="16">
        <v>17445.88</v>
      </c>
      <c r="I58" s="16">
        <v>13679.97</v>
      </c>
      <c r="J58" s="68">
        <v>5208</v>
      </c>
      <c r="K58" s="68">
        <v>5208</v>
      </c>
      <c r="L58" s="68">
        <v>5208</v>
      </c>
      <c r="M58" s="68">
        <v>5208</v>
      </c>
      <c r="N58" s="16">
        <f t="shared" ref="N58:N64" si="37">SUM(B58:M58)</f>
        <v>119259.63</v>
      </c>
      <c r="O58" s="28" t="str">
        <f t="shared" ref="O58:O64" si="38">IFERROR(N58/N$16,"")</f>
        <v/>
      </c>
      <c r="P58" s="16"/>
      <c r="Q58" s="16"/>
      <c r="R58" s="64" t="s">
        <v>1327</v>
      </c>
      <c r="S58" s="65">
        <v>0</v>
      </c>
      <c r="T58" s="66">
        <v>0.05</v>
      </c>
      <c r="U58" s="63">
        <f t="shared" ref="U58:AF60" si="39">IF($R58="Manual","",IFERROR(IF($R58="YOY Growth",$N58*(1+$T58)/12,$S58/12),""))</f>
        <v>0</v>
      </c>
      <c r="V58" s="63">
        <f t="shared" si="39"/>
        <v>0</v>
      </c>
      <c r="W58" s="63">
        <f t="shared" si="39"/>
        <v>0</v>
      </c>
      <c r="X58" s="63">
        <f t="shared" si="39"/>
        <v>0</v>
      </c>
      <c r="Y58" s="63">
        <f t="shared" si="39"/>
        <v>0</v>
      </c>
      <c r="Z58" s="63">
        <f t="shared" si="39"/>
        <v>0</v>
      </c>
      <c r="AA58" s="63">
        <f t="shared" si="39"/>
        <v>0</v>
      </c>
      <c r="AB58" s="63">
        <f t="shared" si="39"/>
        <v>0</v>
      </c>
      <c r="AC58" s="63">
        <f t="shared" si="39"/>
        <v>0</v>
      </c>
      <c r="AD58" s="63">
        <f t="shared" si="39"/>
        <v>0</v>
      </c>
      <c r="AE58" s="63">
        <f t="shared" si="39"/>
        <v>0</v>
      </c>
      <c r="AF58" s="63">
        <f t="shared" si="39"/>
        <v>0</v>
      </c>
      <c r="AG58" s="16">
        <f t="shared" ref="AG58:AG64" si="40">SUM(U58:AF58)</f>
        <v>0</v>
      </c>
      <c r="AH58" s="28" t="str">
        <f t="shared" ref="AH58:AH64" si="41">IFERROR(AG58/AG$16,"")</f>
        <v/>
      </c>
      <c r="AI58" s="13"/>
      <c r="AJ58" s="16">
        <f t="shared" ref="AJ58:AJ63" si="42">N58-AG58</f>
        <v>119259.63</v>
      </c>
    </row>
    <row r="59" spans="1:36" ht="13.5" customHeight="1" x14ac:dyDescent="0.2">
      <c r="A59" s="27" t="s">
        <v>1244</v>
      </c>
      <c r="B59" s="16">
        <v>0</v>
      </c>
      <c r="C59" s="16">
        <v>0</v>
      </c>
      <c r="D59" s="16">
        <v>0</v>
      </c>
      <c r="E59" s="16">
        <v>0</v>
      </c>
      <c r="F59" s="16">
        <v>0</v>
      </c>
      <c r="G59" s="16">
        <v>0</v>
      </c>
      <c r="H59" s="16">
        <v>1861.34</v>
      </c>
      <c r="I59" s="16">
        <v>0</v>
      </c>
      <c r="J59" s="68">
        <v>0</v>
      </c>
      <c r="K59" s="68">
        <v>0</v>
      </c>
      <c r="L59" s="68">
        <v>0</v>
      </c>
      <c r="M59" s="68">
        <v>0</v>
      </c>
      <c r="N59" s="16">
        <f t="shared" si="37"/>
        <v>1861.34</v>
      </c>
      <c r="O59" s="28" t="str">
        <f t="shared" si="38"/>
        <v/>
      </c>
      <c r="P59" s="16"/>
      <c r="Q59" s="16"/>
      <c r="R59" s="64" t="s">
        <v>1327</v>
      </c>
      <c r="S59" s="65">
        <v>0</v>
      </c>
      <c r="T59" s="66">
        <v>0.05</v>
      </c>
      <c r="U59" s="63">
        <f t="shared" si="39"/>
        <v>0</v>
      </c>
      <c r="V59" s="63">
        <f t="shared" si="39"/>
        <v>0</v>
      </c>
      <c r="W59" s="63">
        <f t="shared" si="39"/>
        <v>0</v>
      </c>
      <c r="X59" s="63">
        <f t="shared" si="39"/>
        <v>0</v>
      </c>
      <c r="Y59" s="63">
        <f t="shared" si="39"/>
        <v>0</v>
      </c>
      <c r="Z59" s="63">
        <f t="shared" si="39"/>
        <v>0</v>
      </c>
      <c r="AA59" s="63">
        <f t="shared" si="39"/>
        <v>0</v>
      </c>
      <c r="AB59" s="63">
        <f t="shared" si="39"/>
        <v>0</v>
      </c>
      <c r="AC59" s="63">
        <f t="shared" si="39"/>
        <v>0</v>
      </c>
      <c r="AD59" s="63">
        <f t="shared" si="39"/>
        <v>0</v>
      </c>
      <c r="AE59" s="63">
        <f t="shared" si="39"/>
        <v>0</v>
      </c>
      <c r="AF59" s="63">
        <f t="shared" si="39"/>
        <v>0</v>
      </c>
      <c r="AG59" s="16">
        <f t="shared" si="40"/>
        <v>0</v>
      </c>
      <c r="AH59" s="28" t="str">
        <f t="shared" si="41"/>
        <v/>
      </c>
      <c r="AI59" s="13"/>
      <c r="AJ59" s="16">
        <f t="shared" si="42"/>
        <v>1861.34</v>
      </c>
    </row>
    <row r="60" spans="1:36" ht="13.5" customHeight="1" x14ac:dyDescent="0.2">
      <c r="A60" s="27" t="s">
        <v>1245</v>
      </c>
      <c r="B60" s="16">
        <v>0</v>
      </c>
      <c r="C60" s="16">
        <v>47.22</v>
      </c>
      <c r="D60" s="16">
        <v>0</v>
      </c>
      <c r="E60" s="16">
        <v>0</v>
      </c>
      <c r="F60" s="16">
        <v>0</v>
      </c>
      <c r="G60" s="16">
        <v>0</v>
      </c>
      <c r="H60" s="16">
        <v>0</v>
      </c>
      <c r="I60" s="16">
        <v>0</v>
      </c>
      <c r="J60" s="68">
        <v>0</v>
      </c>
      <c r="K60" s="68">
        <v>0</v>
      </c>
      <c r="L60" s="68">
        <v>0</v>
      </c>
      <c r="M60" s="68">
        <v>0</v>
      </c>
      <c r="N60" s="16">
        <f t="shared" si="37"/>
        <v>47.22</v>
      </c>
      <c r="O60" s="28" t="str">
        <f t="shared" si="38"/>
        <v/>
      </c>
      <c r="P60" s="16"/>
      <c r="Q60" s="16"/>
      <c r="R60" s="64" t="s">
        <v>1327</v>
      </c>
      <c r="S60" s="65">
        <v>0</v>
      </c>
      <c r="T60" s="66">
        <v>0.05</v>
      </c>
      <c r="U60" s="63">
        <f t="shared" si="39"/>
        <v>0</v>
      </c>
      <c r="V60" s="63">
        <f t="shared" si="39"/>
        <v>0</v>
      </c>
      <c r="W60" s="63">
        <f t="shared" si="39"/>
        <v>0</v>
      </c>
      <c r="X60" s="63">
        <f t="shared" si="39"/>
        <v>0</v>
      </c>
      <c r="Y60" s="63">
        <f t="shared" si="39"/>
        <v>0</v>
      </c>
      <c r="Z60" s="63">
        <f t="shared" si="39"/>
        <v>0</v>
      </c>
      <c r="AA60" s="63">
        <f t="shared" si="39"/>
        <v>0</v>
      </c>
      <c r="AB60" s="63">
        <f t="shared" si="39"/>
        <v>0</v>
      </c>
      <c r="AC60" s="63">
        <f t="shared" si="39"/>
        <v>0</v>
      </c>
      <c r="AD60" s="63">
        <f t="shared" si="39"/>
        <v>0</v>
      </c>
      <c r="AE60" s="63">
        <f t="shared" si="39"/>
        <v>0</v>
      </c>
      <c r="AF60" s="63">
        <f t="shared" si="39"/>
        <v>0</v>
      </c>
      <c r="AG60" s="16">
        <f t="shared" si="40"/>
        <v>0</v>
      </c>
      <c r="AH60" s="28" t="str">
        <f t="shared" si="41"/>
        <v/>
      </c>
      <c r="AI60" s="13"/>
      <c r="AJ60" s="16">
        <f t="shared" si="42"/>
        <v>47.22</v>
      </c>
    </row>
    <row r="61" spans="1:36" ht="13.5" customHeight="1" x14ac:dyDescent="0.2">
      <c r="A61" s="30" t="s">
        <v>1246</v>
      </c>
      <c r="B61" s="36">
        <f t="shared" ref="B61:M61" si="43">SUM(B58:B60)</f>
        <v>10955.85</v>
      </c>
      <c r="C61" s="36">
        <f t="shared" si="43"/>
        <v>11203.39</v>
      </c>
      <c r="D61" s="36">
        <f t="shared" si="43"/>
        <v>11961.24</v>
      </c>
      <c r="E61" s="36">
        <f t="shared" si="43"/>
        <v>7055.46</v>
      </c>
      <c r="F61" s="36">
        <f t="shared" si="43"/>
        <v>12334.88</v>
      </c>
      <c r="G61" s="36">
        <f t="shared" si="43"/>
        <v>13838.18</v>
      </c>
      <c r="H61" s="36">
        <f t="shared" si="43"/>
        <v>19307.22</v>
      </c>
      <c r="I61" s="36">
        <f t="shared" si="43"/>
        <v>13679.97</v>
      </c>
      <c r="J61" s="36">
        <f t="shared" si="43"/>
        <v>5208</v>
      </c>
      <c r="K61" s="36">
        <f t="shared" si="43"/>
        <v>5208</v>
      </c>
      <c r="L61" s="36">
        <f t="shared" si="43"/>
        <v>5208</v>
      </c>
      <c r="M61" s="36">
        <f t="shared" si="43"/>
        <v>5208</v>
      </c>
      <c r="N61" s="36">
        <f t="shared" si="37"/>
        <v>121168.19</v>
      </c>
      <c r="O61" s="37" t="str">
        <f t="shared" si="38"/>
        <v/>
      </c>
      <c r="P61" s="16"/>
      <c r="Q61" s="16"/>
      <c r="R61" s="67"/>
      <c r="S61" s="67"/>
      <c r="T61" s="67"/>
      <c r="U61" s="36">
        <f t="shared" ref="U61:AF61" si="44">SUM(U58:U60)</f>
        <v>0</v>
      </c>
      <c r="V61" s="36">
        <f t="shared" si="44"/>
        <v>0</v>
      </c>
      <c r="W61" s="36">
        <f t="shared" si="44"/>
        <v>0</v>
      </c>
      <c r="X61" s="36">
        <f t="shared" si="44"/>
        <v>0</v>
      </c>
      <c r="Y61" s="36">
        <f t="shared" si="44"/>
        <v>0</v>
      </c>
      <c r="Z61" s="36">
        <f t="shared" si="44"/>
        <v>0</v>
      </c>
      <c r="AA61" s="36">
        <f t="shared" si="44"/>
        <v>0</v>
      </c>
      <c r="AB61" s="36">
        <f t="shared" si="44"/>
        <v>0</v>
      </c>
      <c r="AC61" s="36">
        <f t="shared" si="44"/>
        <v>0</v>
      </c>
      <c r="AD61" s="36">
        <f t="shared" si="44"/>
        <v>0</v>
      </c>
      <c r="AE61" s="36">
        <f t="shared" si="44"/>
        <v>0</v>
      </c>
      <c r="AF61" s="36">
        <f t="shared" si="44"/>
        <v>0</v>
      </c>
      <c r="AG61" s="36">
        <f t="shared" si="40"/>
        <v>0</v>
      </c>
      <c r="AH61" s="37" t="str">
        <f t="shared" si="41"/>
        <v/>
      </c>
      <c r="AI61" s="13"/>
      <c r="AJ61" s="31">
        <f t="shared" si="42"/>
        <v>121168.19</v>
      </c>
    </row>
    <row r="62" spans="1:36" ht="13.5" customHeight="1" x14ac:dyDescent="0.2">
      <c r="A62" s="38" t="s">
        <v>1247</v>
      </c>
      <c r="B62" s="16">
        <v>0</v>
      </c>
      <c r="C62" s="16">
        <v>0</v>
      </c>
      <c r="D62" s="16">
        <v>0</v>
      </c>
      <c r="E62" s="16">
        <v>0</v>
      </c>
      <c r="F62" s="16">
        <v>0</v>
      </c>
      <c r="G62" s="16">
        <v>0</v>
      </c>
      <c r="H62" s="16">
        <v>0</v>
      </c>
      <c r="I62" s="16">
        <v>0</v>
      </c>
      <c r="J62" s="68">
        <v>0</v>
      </c>
      <c r="K62" s="68">
        <v>0</v>
      </c>
      <c r="L62" s="68">
        <v>0</v>
      </c>
      <c r="M62" s="68">
        <v>0</v>
      </c>
      <c r="N62" s="16">
        <f t="shared" si="37"/>
        <v>0</v>
      </c>
      <c r="O62" s="28" t="str">
        <f t="shared" si="38"/>
        <v/>
      </c>
      <c r="P62" s="16"/>
      <c r="Q62" s="16"/>
      <c r="R62" s="64" t="s">
        <v>1327</v>
      </c>
      <c r="S62" s="65">
        <v>0</v>
      </c>
      <c r="T62" s="66">
        <v>0.05</v>
      </c>
      <c r="U62" s="63">
        <f t="shared" ref="U62:AF62" si="45">IF($R62="Manual","",IFERROR(IF($R62="YOY Growth",$N62*(1+$T62)/12,$S62/12),""))</f>
        <v>0</v>
      </c>
      <c r="V62" s="63">
        <f t="shared" si="45"/>
        <v>0</v>
      </c>
      <c r="W62" s="63">
        <f t="shared" si="45"/>
        <v>0</v>
      </c>
      <c r="X62" s="63">
        <f t="shared" si="45"/>
        <v>0</v>
      </c>
      <c r="Y62" s="63">
        <f t="shared" si="45"/>
        <v>0</v>
      </c>
      <c r="Z62" s="63">
        <f t="shared" si="45"/>
        <v>0</v>
      </c>
      <c r="AA62" s="63">
        <f t="shared" si="45"/>
        <v>0</v>
      </c>
      <c r="AB62" s="63">
        <f t="shared" si="45"/>
        <v>0</v>
      </c>
      <c r="AC62" s="63">
        <f t="shared" si="45"/>
        <v>0</v>
      </c>
      <c r="AD62" s="63">
        <f t="shared" si="45"/>
        <v>0</v>
      </c>
      <c r="AE62" s="63">
        <f t="shared" si="45"/>
        <v>0</v>
      </c>
      <c r="AF62" s="63">
        <f t="shared" si="45"/>
        <v>0</v>
      </c>
      <c r="AG62" s="16">
        <f t="shared" si="40"/>
        <v>0</v>
      </c>
      <c r="AH62" s="28" t="str">
        <f t="shared" si="41"/>
        <v/>
      </c>
      <c r="AI62" s="13"/>
      <c r="AJ62" s="16">
        <f t="shared" si="42"/>
        <v>0</v>
      </c>
    </row>
    <row r="63" spans="1:36" ht="13.5" customHeight="1" x14ac:dyDescent="0.2">
      <c r="A63" s="30" t="s">
        <v>1248</v>
      </c>
      <c r="B63" s="31">
        <f t="shared" ref="B63:M63" si="46">B37+B38+B39+B40+B41+B42+B56+B61+B62</f>
        <v>117939.1</v>
      </c>
      <c r="C63" s="31">
        <f t="shared" si="46"/>
        <v>80664.569999999992</v>
      </c>
      <c r="D63" s="31">
        <f t="shared" si="46"/>
        <v>152476.59999999998</v>
      </c>
      <c r="E63" s="31">
        <f t="shared" si="46"/>
        <v>131909.94</v>
      </c>
      <c r="F63" s="31">
        <f t="shared" si="46"/>
        <v>165943.43000000002</v>
      </c>
      <c r="G63" s="31">
        <f t="shared" si="46"/>
        <v>143165.51</v>
      </c>
      <c r="H63" s="31">
        <f t="shared" si="46"/>
        <v>162290.72</v>
      </c>
      <c r="I63" s="31">
        <f t="shared" si="46"/>
        <v>150488.42000000001</v>
      </c>
      <c r="J63" s="31">
        <f t="shared" si="46"/>
        <v>210608</v>
      </c>
      <c r="K63" s="31">
        <f t="shared" si="46"/>
        <v>212978</v>
      </c>
      <c r="L63" s="31">
        <f t="shared" si="46"/>
        <v>216821</v>
      </c>
      <c r="M63" s="31">
        <f t="shared" si="46"/>
        <v>222295</v>
      </c>
      <c r="N63" s="31">
        <f t="shared" si="37"/>
        <v>1967580.29</v>
      </c>
      <c r="O63" s="32" t="str">
        <f t="shared" si="38"/>
        <v/>
      </c>
      <c r="P63" s="16"/>
      <c r="Q63" s="16"/>
      <c r="R63" s="67"/>
      <c r="S63" s="67"/>
      <c r="T63" s="67"/>
      <c r="U63" s="31">
        <f t="shared" ref="U63:AF63" si="47">U37+U38+U39+U40+U41+U42+U56+U61+U62</f>
        <v>306876.69927262858</v>
      </c>
      <c r="V63" s="31">
        <f t="shared" si="47"/>
        <v>280077.95407591999</v>
      </c>
      <c r="W63" s="31">
        <f t="shared" si="47"/>
        <v>307087.73407591996</v>
      </c>
      <c r="X63" s="31">
        <f t="shared" si="47"/>
        <v>427288.18978497136</v>
      </c>
      <c r="Y63" s="31">
        <f t="shared" si="47"/>
        <v>456563.21069073142</v>
      </c>
      <c r="Z63" s="31">
        <f t="shared" si="47"/>
        <v>541109.83769895998</v>
      </c>
      <c r="AA63" s="31">
        <f t="shared" si="47"/>
        <v>591954.97600636585</v>
      </c>
      <c r="AB63" s="31">
        <f t="shared" si="47"/>
        <v>673202.11171541712</v>
      </c>
      <c r="AC63" s="31">
        <f t="shared" si="47"/>
        <v>778201.05352693715</v>
      </c>
      <c r="AD63" s="31">
        <f t="shared" si="47"/>
        <v>883360.70153845707</v>
      </c>
      <c r="AE63" s="31">
        <f t="shared" si="47"/>
        <v>1004946.6694524457</v>
      </c>
      <c r="AF63" s="31">
        <f t="shared" si="47"/>
        <v>1096830.4660672571</v>
      </c>
      <c r="AG63" s="31">
        <f t="shared" si="40"/>
        <v>7347499.6039060103</v>
      </c>
      <c r="AH63" s="32" t="str">
        <f t="shared" si="41"/>
        <v/>
      </c>
      <c r="AI63" s="13"/>
      <c r="AJ63" s="31">
        <f t="shared" si="42"/>
        <v>-5379919.3139060102</v>
      </c>
    </row>
    <row r="64" spans="1:36" ht="13.5" customHeight="1" x14ac:dyDescent="0.2">
      <c r="A64" s="73" t="s">
        <v>3</v>
      </c>
      <c r="B64" s="31">
        <f t="shared" ref="B64:M64" si="48">B16-B63</f>
        <v>-117939.1</v>
      </c>
      <c r="C64" s="31">
        <f t="shared" si="48"/>
        <v>-80664.569999999992</v>
      </c>
      <c r="D64" s="31">
        <f t="shared" si="48"/>
        <v>-152476.59999999998</v>
      </c>
      <c r="E64" s="31">
        <f t="shared" si="48"/>
        <v>-131909.94</v>
      </c>
      <c r="F64" s="31">
        <f t="shared" si="48"/>
        <v>-165943.43000000002</v>
      </c>
      <c r="G64" s="31">
        <f t="shared" si="48"/>
        <v>-143165.51</v>
      </c>
      <c r="H64" s="31">
        <f t="shared" si="48"/>
        <v>-162290.72</v>
      </c>
      <c r="I64" s="31">
        <f t="shared" si="48"/>
        <v>-150488.42000000001</v>
      </c>
      <c r="J64" s="31">
        <f t="shared" si="48"/>
        <v>-210608</v>
      </c>
      <c r="K64" s="31">
        <f t="shared" si="48"/>
        <v>-212978</v>
      </c>
      <c r="L64" s="31">
        <f t="shared" si="48"/>
        <v>-216821</v>
      </c>
      <c r="M64" s="31">
        <f t="shared" si="48"/>
        <v>-222295</v>
      </c>
      <c r="N64" s="31">
        <f t="shared" si="37"/>
        <v>-1967580.29</v>
      </c>
      <c r="O64" s="32" t="str">
        <f t="shared" si="38"/>
        <v/>
      </c>
      <c r="P64" s="16"/>
      <c r="Q64" s="16"/>
      <c r="R64" s="67"/>
      <c r="S64" s="67"/>
      <c r="T64" s="67"/>
      <c r="U64" s="31">
        <f t="shared" ref="U64:AF64" si="49">U16-U63</f>
        <v>-306876.69927262858</v>
      </c>
      <c r="V64" s="31">
        <f t="shared" si="49"/>
        <v>-280077.95407591999</v>
      </c>
      <c r="W64" s="31">
        <f t="shared" si="49"/>
        <v>-307087.73407591996</v>
      </c>
      <c r="X64" s="31">
        <f t="shared" si="49"/>
        <v>-427288.18978497136</v>
      </c>
      <c r="Y64" s="31">
        <f t="shared" si="49"/>
        <v>-456563.21069073142</v>
      </c>
      <c r="Z64" s="31">
        <f t="shared" si="49"/>
        <v>-541109.83769895998</v>
      </c>
      <c r="AA64" s="31">
        <f t="shared" si="49"/>
        <v>-591954.97600636585</v>
      </c>
      <c r="AB64" s="31">
        <f t="shared" si="49"/>
        <v>-673202.11171541712</v>
      </c>
      <c r="AC64" s="31">
        <f t="shared" si="49"/>
        <v>-778201.05352693715</v>
      </c>
      <c r="AD64" s="31">
        <f t="shared" si="49"/>
        <v>-883360.70153845707</v>
      </c>
      <c r="AE64" s="31">
        <f t="shared" si="49"/>
        <v>-1004946.6694524457</v>
      </c>
      <c r="AF64" s="31">
        <f t="shared" si="49"/>
        <v>-1096830.4660672571</v>
      </c>
      <c r="AG64" s="31">
        <f t="shared" si="40"/>
        <v>-7347499.6039060103</v>
      </c>
      <c r="AH64" s="32" t="str">
        <f t="shared" si="41"/>
        <v/>
      </c>
      <c r="AI64" s="13"/>
      <c r="AJ64" s="31">
        <f>AG64-N64</f>
        <v>-5379919.3139060102</v>
      </c>
    </row>
    <row r="65" spans="1:36" ht="13.5" customHeight="1" x14ac:dyDescent="0.2">
      <c r="A65" s="26" t="s">
        <v>1249</v>
      </c>
      <c r="B65" s="28"/>
      <c r="C65" s="28"/>
      <c r="D65" s="28"/>
      <c r="E65" s="28"/>
      <c r="F65" s="28"/>
      <c r="G65" s="28"/>
      <c r="H65" s="28"/>
      <c r="I65" s="28"/>
      <c r="J65" s="28"/>
      <c r="K65" s="28"/>
      <c r="L65" s="28"/>
      <c r="M65" s="28"/>
      <c r="N65" s="28"/>
      <c r="O65" s="28"/>
      <c r="P65" s="16"/>
      <c r="Q65" s="16"/>
      <c r="R65" s="67"/>
      <c r="S65" s="67"/>
      <c r="T65" s="67"/>
      <c r="U65" s="28"/>
      <c r="V65" s="28"/>
      <c r="W65" s="28"/>
      <c r="X65" s="28"/>
      <c r="Y65" s="28"/>
      <c r="Z65" s="28"/>
      <c r="AA65" s="28"/>
      <c r="AB65" s="28"/>
      <c r="AC65" s="28"/>
      <c r="AD65" s="28"/>
      <c r="AE65" s="28"/>
      <c r="AF65" s="28"/>
      <c r="AG65" s="28"/>
      <c r="AH65" s="28"/>
      <c r="AI65" s="13"/>
      <c r="AJ65" s="28"/>
    </row>
    <row r="66" spans="1:36" ht="13.5" customHeight="1" x14ac:dyDescent="0.2">
      <c r="A66" s="26" t="s">
        <v>1250</v>
      </c>
      <c r="B66" s="16"/>
      <c r="C66" s="16"/>
      <c r="D66" s="16"/>
      <c r="E66" s="16"/>
      <c r="F66" s="16"/>
      <c r="G66" s="16"/>
      <c r="H66" s="16"/>
      <c r="I66" s="16"/>
      <c r="J66" s="74"/>
      <c r="K66" s="74"/>
      <c r="L66" s="74"/>
      <c r="M66" s="74"/>
      <c r="N66" s="16"/>
      <c r="O66" s="28"/>
      <c r="P66" s="16"/>
      <c r="Q66" s="16"/>
      <c r="R66" s="67"/>
      <c r="S66" s="67"/>
      <c r="T66" s="67"/>
      <c r="U66" s="16"/>
      <c r="V66" s="16"/>
      <c r="W66" s="16"/>
      <c r="X66" s="16"/>
      <c r="Y66" s="16"/>
      <c r="Z66" s="16"/>
      <c r="AA66" s="16"/>
      <c r="AB66" s="16"/>
      <c r="AC66" s="16"/>
      <c r="AD66" s="16"/>
      <c r="AE66" s="16"/>
      <c r="AF66" s="16"/>
      <c r="AG66" s="16"/>
      <c r="AH66" s="28"/>
      <c r="AI66" s="13"/>
      <c r="AJ66" s="16"/>
    </row>
    <row r="67" spans="1:36" ht="13.5" customHeight="1" x14ac:dyDescent="0.2">
      <c r="A67" s="27" t="s">
        <v>1251</v>
      </c>
      <c r="B67" s="16">
        <v>28787.31</v>
      </c>
      <c r="C67" s="16">
        <v>8716.01</v>
      </c>
      <c r="D67" s="16">
        <v>13071.44</v>
      </c>
      <c r="E67" s="16">
        <v>0</v>
      </c>
      <c r="F67" s="16">
        <v>0</v>
      </c>
      <c r="G67" s="16">
        <v>0</v>
      </c>
      <c r="H67" s="16">
        <v>0</v>
      </c>
      <c r="I67" s="16">
        <v>0</v>
      </c>
      <c r="J67" s="68">
        <v>0</v>
      </c>
      <c r="K67" s="68">
        <v>0</v>
      </c>
      <c r="L67" s="68">
        <v>0</v>
      </c>
      <c r="M67" s="68">
        <v>0</v>
      </c>
      <c r="N67" s="16">
        <f t="shared" ref="N67:N80" si="50">SUM(B67:M67)</f>
        <v>50574.76</v>
      </c>
      <c r="O67" s="28" t="str">
        <f t="shared" ref="O67:O80" si="51">IFERROR(N67/N$16,"")</f>
        <v/>
      </c>
      <c r="P67" s="16"/>
      <c r="Q67" s="16"/>
      <c r="R67" s="67"/>
      <c r="S67" s="67"/>
      <c r="T67" s="67"/>
      <c r="U67" s="70"/>
      <c r="V67" s="70"/>
      <c r="W67" s="70"/>
      <c r="X67" s="70"/>
      <c r="Y67" s="70"/>
      <c r="Z67" s="70"/>
      <c r="AA67" s="70"/>
      <c r="AB67" s="70"/>
      <c r="AC67" s="70"/>
      <c r="AD67" s="70"/>
      <c r="AE67" s="70"/>
      <c r="AF67" s="70"/>
      <c r="AG67" s="16">
        <f t="shared" ref="AG67:AG80" si="52">SUM(U67:AF67)</f>
        <v>0</v>
      </c>
      <c r="AH67" s="28" t="str">
        <f t="shared" ref="AH67:AH80" si="53">IFERROR(AG67/AG$16,"")</f>
        <v/>
      </c>
      <c r="AI67" s="13"/>
      <c r="AJ67" s="16">
        <f t="shared" ref="AJ67:AJ80" si="54">N67-AG67</f>
        <v>50574.76</v>
      </c>
    </row>
    <row r="68" spans="1:36" ht="13.5" customHeight="1" x14ac:dyDescent="0.2">
      <c r="A68" s="27" t="s">
        <v>1252</v>
      </c>
      <c r="B68" s="16">
        <v>2063.17</v>
      </c>
      <c r="C68" s="16">
        <v>0</v>
      </c>
      <c r="D68" s="16">
        <v>1025.96</v>
      </c>
      <c r="E68" s="16">
        <v>0</v>
      </c>
      <c r="F68" s="16">
        <v>0</v>
      </c>
      <c r="G68" s="16">
        <v>0</v>
      </c>
      <c r="H68" s="16">
        <v>0</v>
      </c>
      <c r="I68" s="16">
        <v>0</v>
      </c>
      <c r="J68" s="68">
        <v>0</v>
      </c>
      <c r="K68" s="68">
        <v>0</v>
      </c>
      <c r="L68" s="68">
        <v>0</v>
      </c>
      <c r="M68" s="68">
        <v>0</v>
      </c>
      <c r="N68" s="16">
        <f t="shared" si="50"/>
        <v>3089.13</v>
      </c>
      <c r="O68" s="28" t="str">
        <f t="shared" si="51"/>
        <v/>
      </c>
      <c r="P68" s="16"/>
      <c r="Q68" s="16"/>
      <c r="R68" s="67"/>
      <c r="S68" s="67"/>
      <c r="T68" s="67"/>
      <c r="U68" s="70"/>
      <c r="V68" s="70"/>
      <c r="W68" s="70"/>
      <c r="X68" s="70"/>
      <c r="Y68" s="70"/>
      <c r="Z68" s="70"/>
      <c r="AA68" s="70"/>
      <c r="AB68" s="70"/>
      <c r="AC68" s="70"/>
      <c r="AD68" s="70"/>
      <c r="AE68" s="70"/>
      <c r="AF68" s="70"/>
      <c r="AG68" s="16">
        <f t="shared" si="52"/>
        <v>0</v>
      </c>
      <c r="AH68" s="28" t="str">
        <f t="shared" si="53"/>
        <v/>
      </c>
      <c r="AI68" s="13"/>
      <c r="AJ68" s="16">
        <f t="shared" si="54"/>
        <v>3089.13</v>
      </c>
    </row>
    <row r="69" spans="1:36" ht="13.5" customHeight="1" x14ac:dyDescent="0.2">
      <c r="A69" s="27" t="s">
        <v>1253</v>
      </c>
      <c r="B69" s="16">
        <v>167.72</v>
      </c>
      <c r="C69" s="16">
        <v>413.16</v>
      </c>
      <c r="D69" s="16">
        <v>-353.62</v>
      </c>
      <c r="E69" s="16">
        <v>0</v>
      </c>
      <c r="F69" s="16">
        <v>0</v>
      </c>
      <c r="G69" s="16">
        <v>0</v>
      </c>
      <c r="H69" s="16">
        <v>0</v>
      </c>
      <c r="I69" s="16">
        <v>0</v>
      </c>
      <c r="J69" s="68">
        <v>0</v>
      </c>
      <c r="K69" s="68">
        <v>0</v>
      </c>
      <c r="L69" s="68">
        <v>0</v>
      </c>
      <c r="M69" s="68">
        <v>0</v>
      </c>
      <c r="N69" s="16">
        <f t="shared" si="50"/>
        <v>227.26</v>
      </c>
      <c r="O69" s="28" t="str">
        <f t="shared" si="51"/>
        <v/>
      </c>
      <c r="P69" s="16"/>
      <c r="Q69" s="16"/>
      <c r="R69" s="67"/>
      <c r="S69" s="67"/>
      <c r="T69" s="67"/>
      <c r="U69" s="70"/>
      <c r="V69" s="70"/>
      <c r="W69" s="70"/>
      <c r="X69" s="70"/>
      <c r="Y69" s="70"/>
      <c r="Z69" s="70"/>
      <c r="AA69" s="70"/>
      <c r="AB69" s="70"/>
      <c r="AC69" s="70"/>
      <c r="AD69" s="70"/>
      <c r="AE69" s="70"/>
      <c r="AF69" s="70"/>
      <c r="AG69" s="16">
        <f t="shared" si="52"/>
        <v>0</v>
      </c>
      <c r="AH69" s="28" t="str">
        <f t="shared" si="53"/>
        <v/>
      </c>
      <c r="AI69" s="13"/>
      <c r="AJ69" s="16">
        <f t="shared" si="54"/>
        <v>227.26</v>
      </c>
    </row>
    <row r="70" spans="1:36" ht="13.5" customHeight="1" x14ac:dyDescent="0.2">
      <c r="A70" s="27" t="s">
        <v>1254</v>
      </c>
      <c r="B70" s="16">
        <v>0</v>
      </c>
      <c r="C70" s="16">
        <v>0</v>
      </c>
      <c r="D70" s="16">
        <v>0</v>
      </c>
      <c r="E70" s="16">
        <v>0</v>
      </c>
      <c r="F70" s="16">
        <v>0</v>
      </c>
      <c r="G70" s="16">
        <v>0</v>
      </c>
      <c r="H70" s="16">
        <v>0</v>
      </c>
      <c r="I70" s="16">
        <v>0</v>
      </c>
      <c r="J70" s="68">
        <v>0</v>
      </c>
      <c r="K70" s="68">
        <v>0</v>
      </c>
      <c r="L70" s="68">
        <v>0</v>
      </c>
      <c r="M70" s="68">
        <v>0</v>
      </c>
      <c r="N70" s="16">
        <f t="shared" si="50"/>
        <v>0</v>
      </c>
      <c r="O70" s="28" t="str">
        <f t="shared" si="51"/>
        <v/>
      </c>
      <c r="P70" s="16"/>
      <c r="Q70" s="16"/>
      <c r="R70" s="64" t="s">
        <v>1327</v>
      </c>
      <c r="S70" s="65">
        <v>0</v>
      </c>
      <c r="T70" s="66">
        <v>0.05</v>
      </c>
      <c r="U70" s="63">
        <f t="shared" ref="U70:AF72" si="55">IF($R70="Manual","",IFERROR(IF($R70="YOY Growth",$N70*(1+$T70)/12,$S70/12),""))</f>
        <v>0</v>
      </c>
      <c r="V70" s="63">
        <f t="shared" si="55"/>
        <v>0</v>
      </c>
      <c r="W70" s="63">
        <f t="shared" si="55"/>
        <v>0</v>
      </c>
      <c r="X70" s="63">
        <f t="shared" si="55"/>
        <v>0</v>
      </c>
      <c r="Y70" s="63">
        <f t="shared" si="55"/>
        <v>0</v>
      </c>
      <c r="Z70" s="63">
        <f t="shared" si="55"/>
        <v>0</v>
      </c>
      <c r="AA70" s="63">
        <f t="shared" si="55"/>
        <v>0</v>
      </c>
      <c r="AB70" s="63">
        <f t="shared" si="55"/>
        <v>0</v>
      </c>
      <c r="AC70" s="63">
        <f t="shared" si="55"/>
        <v>0</v>
      </c>
      <c r="AD70" s="63">
        <f t="shared" si="55"/>
        <v>0</v>
      </c>
      <c r="AE70" s="63">
        <f t="shared" si="55"/>
        <v>0</v>
      </c>
      <c r="AF70" s="63">
        <f t="shared" si="55"/>
        <v>0</v>
      </c>
      <c r="AG70" s="16">
        <f t="shared" si="52"/>
        <v>0</v>
      </c>
      <c r="AH70" s="28" t="str">
        <f t="shared" si="53"/>
        <v/>
      </c>
      <c r="AI70" s="13"/>
      <c r="AJ70" s="16">
        <f t="shared" si="54"/>
        <v>0</v>
      </c>
    </row>
    <row r="71" spans="1:36" ht="13.5" customHeight="1" x14ac:dyDescent="0.2">
      <c r="A71" s="27" t="s">
        <v>1255</v>
      </c>
      <c r="B71" s="16">
        <v>0</v>
      </c>
      <c r="C71" s="16">
        <v>0</v>
      </c>
      <c r="D71" s="16">
        <v>0</v>
      </c>
      <c r="E71" s="16">
        <v>0</v>
      </c>
      <c r="F71" s="16">
        <v>0</v>
      </c>
      <c r="G71" s="16">
        <v>0</v>
      </c>
      <c r="H71" s="16">
        <v>0</v>
      </c>
      <c r="I71" s="16">
        <v>0</v>
      </c>
      <c r="J71" s="68">
        <v>0</v>
      </c>
      <c r="K71" s="68">
        <v>0</v>
      </c>
      <c r="L71" s="68">
        <v>0</v>
      </c>
      <c r="M71" s="68">
        <v>0</v>
      </c>
      <c r="N71" s="16">
        <f t="shared" si="50"/>
        <v>0</v>
      </c>
      <c r="O71" s="28" t="str">
        <f t="shared" si="51"/>
        <v/>
      </c>
      <c r="P71" s="16"/>
      <c r="Q71" s="16"/>
      <c r="R71" s="64" t="s">
        <v>1327</v>
      </c>
      <c r="S71" s="65">
        <v>0</v>
      </c>
      <c r="T71" s="66">
        <v>0.05</v>
      </c>
      <c r="U71" s="63">
        <f t="shared" si="55"/>
        <v>0</v>
      </c>
      <c r="V71" s="63">
        <f t="shared" si="55"/>
        <v>0</v>
      </c>
      <c r="W71" s="63">
        <f t="shared" si="55"/>
        <v>0</v>
      </c>
      <c r="X71" s="63">
        <f t="shared" si="55"/>
        <v>0</v>
      </c>
      <c r="Y71" s="63">
        <f t="shared" si="55"/>
        <v>0</v>
      </c>
      <c r="Z71" s="63">
        <f t="shared" si="55"/>
        <v>0</v>
      </c>
      <c r="AA71" s="63">
        <f t="shared" si="55"/>
        <v>0</v>
      </c>
      <c r="AB71" s="63">
        <f t="shared" si="55"/>
        <v>0</v>
      </c>
      <c r="AC71" s="63">
        <f t="shared" si="55"/>
        <v>0</v>
      </c>
      <c r="AD71" s="63">
        <f t="shared" si="55"/>
        <v>0</v>
      </c>
      <c r="AE71" s="63">
        <f t="shared" si="55"/>
        <v>0</v>
      </c>
      <c r="AF71" s="63">
        <f t="shared" si="55"/>
        <v>0</v>
      </c>
      <c r="AG71" s="16">
        <f t="shared" si="52"/>
        <v>0</v>
      </c>
      <c r="AH71" s="28" t="str">
        <f t="shared" si="53"/>
        <v/>
      </c>
      <c r="AI71" s="13"/>
      <c r="AJ71" s="16">
        <f t="shared" si="54"/>
        <v>0</v>
      </c>
    </row>
    <row r="72" spans="1:36" ht="13.5" customHeight="1" x14ac:dyDescent="0.2">
      <c r="A72" s="27" t="s">
        <v>1256</v>
      </c>
      <c r="B72" s="16">
        <v>0</v>
      </c>
      <c r="C72" s="16">
        <v>0</v>
      </c>
      <c r="D72" s="16">
        <v>0</v>
      </c>
      <c r="E72" s="16">
        <v>0</v>
      </c>
      <c r="F72" s="16">
        <v>0</v>
      </c>
      <c r="G72" s="16">
        <v>0</v>
      </c>
      <c r="H72" s="16">
        <v>0</v>
      </c>
      <c r="I72" s="16">
        <v>0</v>
      </c>
      <c r="J72" s="68">
        <v>0</v>
      </c>
      <c r="K72" s="68">
        <v>0</v>
      </c>
      <c r="L72" s="68">
        <v>0</v>
      </c>
      <c r="M72" s="68">
        <v>0</v>
      </c>
      <c r="N72" s="16">
        <f t="shared" si="50"/>
        <v>0</v>
      </c>
      <c r="O72" s="28" t="str">
        <f t="shared" si="51"/>
        <v/>
      </c>
      <c r="P72" s="16"/>
      <c r="Q72" s="16"/>
      <c r="R72" s="64" t="s">
        <v>1327</v>
      </c>
      <c r="S72" s="65">
        <v>0</v>
      </c>
      <c r="T72" s="66">
        <v>0.05</v>
      </c>
      <c r="U72" s="63">
        <f t="shared" si="55"/>
        <v>0</v>
      </c>
      <c r="V72" s="63">
        <f t="shared" si="55"/>
        <v>0</v>
      </c>
      <c r="W72" s="63">
        <f t="shared" si="55"/>
        <v>0</v>
      </c>
      <c r="X72" s="63">
        <f t="shared" si="55"/>
        <v>0</v>
      </c>
      <c r="Y72" s="63">
        <f t="shared" si="55"/>
        <v>0</v>
      </c>
      <c r="Z72" s="63">
        <f t="shared" si="55"/>
        <v>0</v>
      </c>
      <c r="AA72" s="63">
        <f t="shared" si="55"/>
        <v>0</v>
      </c>
      <c r="AB72" s="63">
        <f t="shared" si="55"/>
        <v>0</v>
      </c>
      <c r="AC72" s="63">
        <f t="shared" si="55"/>
        <v>0</v>
      </c>
      <c r="AD72" s="63">
        <f t="shared" si="55"/>
        <v>0</v>
      </c>
      <c r="AE72" s="63">
        <f t="shared" si="55"/>
        <v>0</v>
      </c>
      <c r="AF72" s="63">
        <f t="shared" si="55"/>
        <v>0</v>
      </c>
      <c r="AG72" s="16">
        <f t="shared" si="52"/>
        <v>0</v>
      </c>
      <c r="AH72" s="28" t="str">
        <f t="shared" si="53"/>
        <v/>
      </c>
      <c r="AI72" s="13"/>
      <c r="AJ72" s="16">
        <f t="shared" si="54"/>
        <v>0</v>
      </c>
    </row>
    <row r="73" spans="1:36" ht="13.5" customHeight="1" x14ac:dyDescent="0.2">
      <c r="A73" s="30" t="s">
        <v>1257</v>
      </c>
      <c r="B73" s="31">
        <f t="shared" ref="B73:M73" si="56">SUM(B67:B72)</f>
        <v>31018.200000000004</v>
      </c>
      <c r="C73" s="31">
        <f t="shared" si="56"/>
        <v>9129.17</v>
      </c>
      <c r="D73" s="31">
        <f t="shared" si="56"/>
        <v>13743.78</v>
      </c>
      <c r="E73" s="31">
        <f t="shared" si="56"/>
        <v>0</v>
      </c>
      <c r="F73" s="31">
        <f t="shared" si="56"/>
        <v>0</v>
      </c>
      <c r="G73" s="31">
        <f t="shared" si="56"/>
        <v>0</v>
      </c>
      <c r="H73" s="31">
        <f t="shared" si="56"/>
        <v>0</v>
      </c>
      <c r="I73" s="31">
        <f t="shared" si="56"/>
        <v>0</v>
      </c>
      <c r="J73" s="31">
        <f t="shared" si="56"/>
        <v>0</v>
      </c>
      <c r="K73" s="31">
        <f t="shared" si="56"/>
        <v>0</v>
      </c>
      <c r="L73" s="31">
        <f t="shared" si="56"/>
        <v>0</v>
      </c>
      <c r="M73" s="31">
        <f t="shared" si="56"/>
        <v>0</v>
      </c>
      <c r="N73" s="31">
        <f t="shared" si="50"/>
        <v>53891.15</v>
      </c>
      <c r="O73" s="32" t="str">
        <f t="shared" si="51"/>
        <v/>
      </c>
      <c r="P73" s="16"/>
      <c r="Q73" s="16"/>
      <c r="R73" s="67"/>
      <c r="S73" s="67"/>
      <c r="T73" s="67"/>
      <c r="U73" s="31">
        <f t="shared" ref="U73:AF73" si="57">SUM(U67:U72)</f>
        <v>0</v>
      </c>
      <c r="V73" s="31">
        <f t="shared" si="57"/>
        <v>0</v>
      </c>
      <c r="W73" s="31">
        <f t="shared" si="57"/>
        <v>0</v>
      </c>
      <c r="X73" s="31">
        <f t="shared" si="57"/>
        <v>0</v>
      </c>
      <c r="Y73" s="31">
        <f t="shared" si="57"/>
        <v>0</v>
      </c>
      <c r="Z73" s="31">
        <f t="shared" si="57"/>
        <v>0</v>
      </c>
      <c r="AA73" s="31">
        <f t="shared" si="57"/>
        <v>0</v>
      </c>
      <c r="AB73" s="31">
        <f t="shared" si="57"/>
        <v>0</v>
      </c>
      <c r="AC73" s="31">
        <f t="shared" si="57"/>
        <v>0</v>
      </c>
      <c r="AD73" s="31">
        <f t="shared" si="57"/>
        <v>0</v>
      </c>
      <c r="AE73" s="31">
        <f t="shared" si="57"/>
        <v>0</v>
      </c>
      <c r="AF73" s="31">
        <f t="shared" si="57"/>
        <v>0</v>
      </c>
      <c r="AG73" s="31">
        <f t="shared" si="52"/>
        <v>0</v>
      </c>
      <c r="AH73" s="32" t="str">
        <f t="shared" si="53"/>
        <v/>
      </c>
      <c r="AI73" s="13"/>
      <c r="AJ73" s="31">
        <f t="shared" si="54"/>
        <v>53891.15</v>
      </c>
    </row>
    <row r="74" spans="1:36" ht="13.5" customHeight="1" x14ac:dyDescent="0.2">
      <c r="A74" s="27" t="s">
        <v>1258</v>
      </c>
      <c r="B74" s="16">
        <v>11.96</v>
      </c>
      <c r="C74" s="16">
        <v>9.99</v>
      </c>
      <c r="D74" s="16">
        <v>960.43</v>
      </c>
      <c r="E74" s="16">
        <v>1228.8599999999999</v>
      </c>
      <c r="F74" s="16">
        <v>2504.31</v>
      </c>
      <c r="G74" s="16">
        <v>3441.65</v>
      </c>
      <c r="H74" s="16">
        <v>8082.14</v>
      </c>
      <c r="I74" s="16">
        <v>666.92</v>
      </c>
      <c r="J74" s="68">
        <v>2500</v>
      </c>
      <c r="K74" s="68">
        <v>2500</v>
      </c>
      <c r="L74" s="68">
        <v>2500</v>
      </c>
      <c r="M74" s="68">
        <v>2500</v>
      </c>
      <c r="N74" s="16">
        <f t="shared" si="50"/>
        <v>26906.26</v>
      </c>
      <c r="O74" s="28" t="str">
        <f t="shared" si="51"/>
        <v/>
      </c>
      <c r="P74" s="16"/>
      <c r="Q74" s="16"/>
      <c r="R74" s="64" t="s">
        <v>1327</v>
      </c>
      <c r="S74" s="65">
        <v>0</v>
      </c>
      <c r="T74" s="66">
        <v>0.05</v>
      </c>
      <c r="U74" s="63">
        <f t="shared" ref="U74:AF80" si="58">IF($R74="Manual","",IFERROR(IF($R74="YOY Growth",$N74*(1+$T74)/12,$S74/12),""))</f>
        <v>0</v>
      </c>
      <c r="V74" s="63">
        <f t="shared" si="58"/>
        <v>0</v>
      </c>
      <c r="W74" s="63">
        <f t="shared" si="58"/>
        <v>0</v>
      </c>
      <c r="X74" s="63">
        <f t="shared" si="58"/>
        <v>0</v>
      </c>
      <c r="Y74" s="63">
        <f t="shared" si="58"/>
        <v>0</v>
      </c>
      <c r="Z74" s="63">
        <f t="shared" si="58"/>
        <v>0</v>
      </c>
      <c r="AA74" s="63">
        <f t="shared" si="58"/>
        <v>0</v>
      </c>
      <c r="AB74" s="63">
        <f t="shared" si="58"/>
        <v>0</v>
      </c>
      <c r="AC74" s="63">
        <f t="shared" si="58"/>
        <v>0</v>
      </c>
      <c r="AD74" s="63">
        <f t="shared" si="58"/>
        <v>0</v>
      </c>
      <c r="AE74" s="63">
        <f t="shared" si="58"/>
        <v>0</v>
      </c>
      <c r="AF74" s="63">
        <f t="shared" si="58"/>
        <v>0</v>
      </c>
      <c r="AG74" s="16">
        <f t="shared" si="52"/>
        <v>0</v>
      </c>
      <c r="AH74" s="28" t="str">
        <f t="shared" si="53"/>
        <v/>
      </c>
      <c r="AI74" s="13"/>
      <c r="AJ74" s="16">
        <f t="shared" si="54"/>
        <v>26906.26</v>
      </c>
    </row>
    <row r="75" spans="1:36" ht="13.5" customHeight="1" x14ac:dyDescent="0.2">
      <c r="A75" s="27" t="s">
        <v>1259</v>
      </c>
      <c r="B75" s="16">
        <v>0</v>
      </c>
      <c r="C75" s="16">
        <v>0</v>
      </c>
      <c r="D75" s="16">
        <v>0</v>
      </c>
      <c r="E75" s="16">
        <v>139.29</v>
      </c>
      <c r="F75" s="16">
        <v>0</v>
      </c>
      <c r="G75" s="16">
        <v>-147.88999999999999</v>
      </c>
      <c r="H75" s="16">
        <v>0</v>
      </c>
      <c r="I75" s="16">
        <v>0</v>
      </c>
      <c r="J75" s="68">
        <v>150</v>
      </c>
      <c r="K75" s="68">
        <v>150</v>
      </c>
      <c r="L75" s="68">
        <v>150</v>
      </c>
      <c r="M75" s="68">
        <v>150</v>
      </c>
      <c r="N75" s="16">
        <f t="shared" si="50"/>
        <v>591.4</v>
      </c>
      <c r="O75" s="28" t="str">
        <f t="shared" si="51"/>
        <v/>
      </c>
      <c r="P75" s="16"/>
      <c r="Q75" s="16"/>
      <c r="R75" s="64" t="s">
        <v>1327</v>
      </c>
      <c r="S75" s="65">
        <v>0</v>
      </c>
      <c r="T75" s="66">
        <v>0.05</v>
      </c>
      <c r="U75" s="63">
        <f t="shared" si="58"/>
        <v>0</v>
      </c>
      <c r="V75" s="63">
        <f t="shared" si="58"/>
        <v>0</v>
      </c>
      <c r="W75" s="63">
        <f t="shared" si="58"/>
        <v>0</v>
      </c>
      <c r="X75" s="63">
        <f t="shared" si="58"/>
        <v>0</v>
      </c>
      <c r="Y75" s="63">
        <f t="shared" si="58"/>
        <v>0</v>
      </c>
      <c r="Z75" s="63">
        <f t="shared" si="58"/>
        <v>0</v>
      </c>
      <c r="AA75" s="63">
        <f t="shared" si="58"/>
        <v>0</v>
      </c>
      <c r="AB75" s="63">
        <f t="shared" si="58"/>
        <v>0</v>
      </c>
      <c r="AC75" s="63">
        <f t="shared" si="58"/>
        <v>0</v>
      </c>
      <c r="AD75" s="63">
        <f t="shared" si="58"/>
        <v>0</v>
      </c>
      <c r="AE75" s="63">
        <f t="shared" si="58"/>
        <v>0</v>
      </c>
      <c r="AF75" s="63">
        <f t="shared" si="58"/>
        <v>0</v>
      </c>
      <c r="AG75" s="16">
        <f t="shared" si="52"/>
        <v>0</v>
      </c>
      <c r="AH75" s="28" t="str">
        <f t="shared" si="53"/>
        <v/>
      </c>
      <c r="AI75" s="13"/>
      <c r="AJ75" s="16">
        <f t="shared" si="54"/>
        <v>591.4</v>
      </c>
    </row>
    <row r="76" spans="1:36" ht="13.5" customHeight="1" x14ac:dyDescent="0.2">
      <c r="A76" s="27" t="s">
        <v>1260</v>
      </c>
      <c r="B76" s="16">
        <v>0</v>
      </c>
      <c r="C76" s="16">
        <v>0</v>
      </c>
      <c r="D76" s="16">
        <v>256.68</v>
      </c>
      <c r="E76" s="16">
        <v>655.57</v>
      </c>
      <c r="F76" s="16">
        <v>0</v>
      </c>
      <c r="G76" s="16">
        <v>0</v>
      </c>
      <c r="H76" s="16">
        <v>0</v>
      </c>
      <c r="I76" s="16">
        <v>0</v>
      </c>
      <c r="J76" s="68">
        <v>200</v>
      </c>
      <c r="K76" s="68">
        <v>200</v>
      </c>
      <c r="L76" s="68">
        <v>200</v>
      </c>
      <c r="M76" s="68">
        <v>200</v>
      </c>
      <c r="N76" s="16">
        <f t="shared" si="50"/>
        <v>1712.25</v>
      </c>
      <c r="O76" s="28" t="str">
        <f t="shared" si="51"/>
        <v/>
      </c>
      <c r="P76" s="16"/>
      <c r="Q76" s="16"/>
      <c r="R76" s="64" t="s">
        <v>1327</v>
      </c>
      <c r="S76" s="65">
        <v>0</v>
      </c>
      <c r="T76" s="66">
        <v>0.05</v>
      </c>
      <c r="U76" s="63">
        <f t="shared" si="58"/>
        <v>0</v>
      </c>
      <c r="V76" s="63">
        <f t="shared" si="58"/>
        <v>0</v>
      </c>
      <c r="W76" s="63">
        <f t="shared" si="58"/>
        <v>0</v>
      </c>
      <c r="X76" s="63">
        <f t="shared" si="58"/>
        <v>0</v>
      </c>
      <c r="Y76" s="63">
        <f t="shared" si="58"/>
        <v>0</v>
      </c>
      <c r="Z76" s="63">
        <f t="shared" si="58"/>
        <v>0</v>
      </c>
      <c r="AA76" s="63">
        <f t="shared" si="58"/>
        <v>0</v>
      </c>
      <c r="AB76" s="63">
        <f t="shared" si="58"/>
        <v>0</v>
      </c>
      <c r="AC76" s="63">
        <f t="shared" si="58"/>
        <v>0</v>
      </c>
      <c r="AD76" s="63">
        <f t="shared" si="58"/>
        <v>0</v>
      </c>
      <c r="AE76" s="63">
        <f t="shared" si="58"/>
        <v>0</v>
      </c>
      <c r="AF76" s="63">
        <f t="shared" si="58"/>
        <v>0</v>
      </c>
      <c r="AG76" s="16">
        <f t="shared" si="52"/>
        <v>0</v>
      </c>
      <c r="AH76" s="28" t="str">
        <f t="shared" si="53"/>
        <v/>
      </c>
      <c r="AI76" s="13"/>
      <c r="AJ76" s="16">
        <f t="shared" si="54"/>
        <v>1712.25</v>
      </c>
    </row>
    <row r="77" spans="1:36" ht="13.5" customHeight="1" x14ac:dyDescent="0.2">
      <c r="A77" s="27" t="s">
        <v>1261</v>
      </c>
      <c r="B77" s="16">
        <v>0</v>
      </c>
      <c r="C77" s="16">
        <v>0</v>
      </c>
      <c r="D77" s="16">
        <v>0</v>
      </c>
      <c r="E77" s="16">
        <v>0</v>
      </c>
      <c r="F77" s="16">
        <v>0</v>
      </c>
      <c r="G77" s="16">
        <v>0</v>
      </c>
      <c r="H77" s="16">
        <v>0</v>
      </c>
      <c r="I77" s="16">
        <v>0</v>
      </c>
      <c r="J77" s="68">
        <v>0</v>
      </c>
      <c r="K77" s="68">
        <v>0</v>
      </c>
      <c r="L77" s="68">
        <v>0</v>
      </c>
      <c r="M77" s="68">
        <v>0</v>
      </c>
      <c r="N77" s="16">
        <f t="shared" si="50"/>
        <v>0</v>
      </c>
      <c r="O77" s="28" t="str">
        <f t="shared" si="51"/>
        <v/>
      </c>
      <c r="P77" s="16"/>
      <c r="Q77" s="16"/>
      <c r="R77" s="64" t="s">
        <v>1327</v>
      </c>
      <c r="S77" s="65">
        <v>0</v>
      </c>
      <c r="T77" s="66">
        <v>0.05</v>
      </c>
      <c r="U77" s="63">
        <f t="shared" si="58"/>
        <v>0</v>
      </c>
      <c r="V77" s="63">
        <f t="shared" si="58"/>
        <v>0</v>
      </c>
      <c r="W77" s="63">
        <f t="shared" si="58"/>
        <v>0</v>
      </c>
      <c r="X77" s="63">
        <f t="shared" si="58"/>
        <v>0</v>
      </c>
      <c r="Y77" s="63">
        <f t="shared" si="58"/>
        <v>0</v>
      </c>
      <c r="Z77" s="63">
        <f t="shared" si="58"/>
        <v>0</v>
      </c>
      <c r="AA77" s="63">
        <f t="shared" si="58"/>
        <v>0</v>
      </c>
      <c r="AB77" s="63">
        <f t="shared" si="58"/>
        <v>0</v>
      </c>
      <c r="AC77" s="63">
        <f t="shared" si="58"/>
        <v>0</v>
      </c>
      <c r="AD77" s="63">
        <f t="shared" si="58"/>
        <v>0</v>
      </c>
      <c r="AE77" s="63">
        <f t="shared" si="58"/>
        <v>0</v>
      </c>
      <c r="AF77" s="63">
        <f t="shared" si="58"/>
        <v>0</v>
      </c>
      <c r="AG77" s="16">
        <f t="shared" si="52"/>
        <v>0</v>
      </c>
      <c r="AH77" s="28" t="str">
        <f t="shared" si="53"/>
        <v/>
      </c>
      <c r="AI77" s="13"/>
      <c r="AJ77" s="16">
        <f t="shared" si="54"/>
        <v>0</v>
      </c>
    </row>
    <row r="78" spans="1:36" ht="13.5" customHeight="1" x14ac:dyDescent="0.2">
      <c r="A78" s="27" t="s">
        <v>1262</v>
      </c>
      <c r="B78" s="16">
        <v>0</v>
      </c>
      <c r="C78" s="16">
        <v>0</v>
      </c>
      <c r="D78" s="16">
        <v>0</v>
      </c>
      <c r="E78" s="16">
        <v>0</v>
      </c>
      <c r="F78" s="16">
        <v>0</v>
      </c>
      <c r="G78" s="16">
        <v>0</v>
      </c>
      <c r="H78" s="16">
        <v>0</v>
      </c>
      <c r="I78" s="16">
        <v>0</v>
      </c>
      <c r="J78" s="68">
        <v>0</v>
      </c>
      <c r="K78" s="68">
        <v>0</v>
      </c>
      <c r="L78" s="68">
        <v>0</v>
      </c>
      <c r="M78" s="68">
        <v>0</v>
      </c>
      <c r="N78" s="16">
        <f t="shared" si="50"/>
        <v>0</v>
      </c>
      <c r="O78" s="28" t="str">
        <f t="shared" si="51"/>
        <v/>
      </c>
      <c r="P78" s="16"/>
      <c r="Q78" s="16"/>
      <c r="R78" s="64" t="s">
        <v>1327</v>
      </c>
      <c r="S78" s="65">
        <v>0</v>
      </c>
      <c r="T78" s="66">
        <v>0.05</v>
      </c>
      <c r="U78" s="63">
        <f t="shared" si="58"/>
        <v>0</v>
      </c>
      <c r="V78" s="63">
        <f t="shared" si="58"/>
        <v>0</v>
      </c>
      <c r="W78" s="63">
        <f t="shared" si="58"/>
        <v>0</v>
      </c>
      <c r="X78" s="63">
        <f t="shared" si="58"/>
        <v>0</v>
      </c>
      <c r="Y78" s="63">
        <f t="shared" si="58"/>
        <v>0</v>
      </c>
      <c r="Z78" s="63">
        <f t="shared" si="58"/>
        <v>0</v>
      </c>
      <c r="AA78" s="63">
        <f t="shared" si="58"/>
        <v>0</v>
      </c>
      <c r="AB78" s="63">
        <f t="shared" si="58"/>
        <v>0</v>
      </c>
      <c r="AC78" s="63">
        <f t="shared" si="58"/>
        <v>0</v>
      </c>
      <c r="AD78" s="63">
        <f t="shared" si="58"/>
        <v>0</v>
      </c>
      <c r="AE78" s="63">
        <f t="shared" si="58"/>
        <v>0</v>
      </c>
      <c r="AF78" s="63">
        <f t="shared" si="58"/>
        <v>0</v>
      </c>
      <c r="AG78" s="16">
        <f t="shared" si="52"/>
        <v>0</v>
      </c>
      <c r="AH78" s="28" t="str">
        <f t="shared" si="53"/>
        <v/>
      </c>
      <c r="AI78" s="13"/>
      <c r="AJ78" s="16">
        <f t="shared" si="54"/>
        <v>0</v>
      </c>
    </row>
    <row r="79" spans="1:36" ht="13.5" customHeight="1" x14ac:dyDescent="0.2">
      <c r="A79" s="27" t="s">
        <v>1263</v>
      </c>
      <c r="B79" s="16">
        <v>0</v>
      </c>
      <c r="C79" s="16">
        <v>0</v>
      </c>
      <c r="D79" s="16">
        <v>0</v>
      </c>
      <c r="E79" s="16">
        <v>0</v>
      </c>
      <c r="F79" s="16">
        <v>0</v>
      </c>
      <c r="G79" s="16">
        <v>2900</v>
      </c>
      <c r="H79" s="16">
        <v>0</v>
      </c>
      <c r="I79" s="16">
        <v>0</v>
      </c>
      <c r="J79" s="68">
        <v>0</v>
      </c>
      <c r="K79" s="68">
        <v>0</v>
      </c>
      <c r="L79" s="68">
        <v>0</v>
      </c>
      <c r="M79" s="68">
        <v>0</v>
      </c>
      <c r="N79" s="16">
        <f t="shared" si="50"/>
        <v>2900</v>
      </c>
      <c r="O79" s="28" t="str">
        <f t="shared" si="51"/>
        <v/>
      </c>
      <c r="P79" s="16"/>
      <c r="Q79" s="16"/>
      <c r="R79" s="64" t="s">
        <v>1327</v>
      </c>
      <c r="S79" s="65">
        <v>0</v>
      </c>
      <c r="T79" s="66">
        <v>0.05</v>
      </c>
      <c r="U79" s="63">
        <f t="shared" si="58"/>
        <v>0</v>
      </c>
      <c r="V79" s="63">
        <f t="shared" si="58"/>
        <v>0</v>
      </c>
      <c r="W79" s="63">
        <f t="shared" si="58"/>
        <v>0</v>
      </c>
      <c r="X79" s="63">
        <f t="shared" si="58"/>
        <v>0</v>
      </c>
      <c r="Y79" s="63">
        <f t="shared" si="58"/>
        <v>0</v>
      </c>
      <c r="Z79" s="63">
        <f t="shared" si="58"/>
        <v>0</v>
      </c>
      <c r="AA79" s="63">
        <f t="shared" si="58"/>
        <v>0</v>
      </c>
      <c r="AB79" s="63">
        <f t="shared" si="58"/>
        <v>0</v>
      </c>
      <c r="AC79" s="63">
        <f t="shared" si="58"/>
        <v>0</v>
      </c>
      <c r="AD79" s="63">
        <f t="shared" si="58"/>
        <v>0</v>
      </c>
      <c r="AE79" s="63">
        <f t="shared" si="58"/>
        <v>0</v>
      </c>
      <c r="AF79" s="63">
        <f t="shared" si="58"/>
        <v>0</v>
      </c>
      <c r="AG79" s="16">
        <f t="shared" si="52"/>
        <v>0</v>
      </c>
      <c r="AH79" s="28" t="str">
        <f t="shared" si="53"/>
        <v/>
      </c>
      <c r="AI79" s="13"/>
      <c r="AJ79" s="16">
        <f t="shared" si="54"/>
        <v>2900</v>
      </c>
    </row>
    <row r="80" spans="1:36" ht="13.5" customHeight="1" x14ac:dyDescent="0.2">
      <c r="A80" s="27" t="s">
        <v>1264</v>
      </c>
      <c r="B80" s="16">
        <v>0</v>
      </c>
      <c r="C80" s="16">
        <v>0</v>
      </c>
      <c r="D80" s="16">
        <v>0</v>
      </c>
      <c r="E80" s="16">
        <v>0</v>
      </c>
      <c r="F80" s="16">
        <v>0</v>
      </c>
      <c r="G80" s="16">
        <v>0</v>
      </c>
      <c r="H80" s="16">
        <v>0</v>
      </c>
      <c r="I80" s="16">
        <v>0</v>
      </c>
      <c r="J80" s="68">
        <v>0</v>
      </c>
      <c r="K80" s="68">
        <v>0</v>
      </c>
      <c r="L80" s="68">
        <v>0</v>
      </c>
      <c r="M80" s="68">
        <v>0</v>
      </c>
      <c r="N80" s="16">
        <f t="shared" si="50"/>
        <v>0</v>
      </c>
      <c r="O80" s="28" t="str">
        <f t="shared" si="51"/>
        <v/>
      </c>
      <c r="P80" s="16"/>
      <c r="Q80" s="16"/>
      <c r="R80" s="64" t="s">
        <v>1327</v>
      </c>
      <c r="S80" s="65">
        <v>0</v>
      </c>
      <c r="T80" s="66">
        <v>0.05</v>
      </c>
      <c r="U80" s="63">
        <f t="shared" si="58"/>
        <v>0</v>
      </c>
      <c r="V80" s="63">
        <f t="shared" si="58"/>
        <v>0</v>
      </c>
      <c r="W80" s="63">
        <f t="shared" si="58"/>
        <v>0</v>
      </c>
      <c r="X80" s="63">
        <f t="shared" si="58"/>
        <v>0</v>
      </c>
      <c r="Y80" s="63">
        <f t="shared" si="58"/>
        <v>0</v>
      </c>
      <c r="Z80" s="63">
        <f t="shared" si="58"/>
        <v>0</v>
      </c>
      <c r="AA80" s="63">
        <f t="shared" si="58"/>
        <v>0</v>
      </c>
      <c r="AB80" s="63">
        <f t="shared" si="58"/>
        <v>0</v>
      </c>
      <c r="AC80" s="63">
        <f t="shared" si="58"/>
        <v>0</v>
      </c>
      <c r="AD80" s="63">
        <f t="shared" si="58"/>
        <v>0</v>
      </c>
      <c r="AE80" s="63">
        <f t="shared" si="58"/>
        <v>0</v>
      </c>
      <c r="AF80" s="63">
        <f t="shared" si="58"/>
        <v>0</v>
      </c>
      <c r="AG80" s="16">
        <f t="shared" si="52"/>
        <v>0</v>
      </c>
      <c r="AH80" s="28" t="str">
        <f t="shared" si="53"/>
        <v/>
      </c>
      <c r="AI80" s="13"/>
      <c r="AJ80" s="16">
        <f t="shared" si="54"/>
        <v>0</v>
      </c>
    </row>
    <row r="81" spans="1:36" ht="13.5" customHeight="1" x14ac:dyDescent="0.2">
      <c r="A81" s="26" t="s">
        <v>1265</v>
      </c>
      <c r="B81" s="16"/>
      <c r="C81" s="16"/>
      <c r="D81" s="16"/>
      <c r="E81" s="16"/>
      <c r="F81" s="16"/>
      <c r="G81" s="16"/>
      <c r="H81" s="16"/>
      <c r="I81" s="16"/>
      <c r="J81" s="16"/>
      <c r="K81" s="16"/>
      <c r="L81" s="16"/>
      <c r="M81" s="16"/>
      <c r="N81" s="16"/>
      <c r="O81" s="28"/>
      <c r="P81" s="16"/>
      <c r="Q81" s="16"/>
      <c r="R81" s="67"/>
      <c r="S81" s="67"/>
      <c r="T81" s="67"/>
      <c r="U81" s="16"/>
      <c r="V81" s="16"/>
      <c r="W81" s="16"/>
      <c r="X81" s="16"/>
      <c r="Y81" s="16"/>
      <c r="Z81" s="16"/>
      <c r="AA81" s="16"/>
      <c r="AB81" s="16"/>
      <c r="AC81" s="16"/>
      <c r="AD81" s="16"/>
      <c r="AE81" s="16"/>
      <c r="AF81" s="16"/>
      <c r="AG81" s="16"/>
      <c r="AH81" s="28"/>
      <c r="AI81" s="13"/>
      <c r="AJ81" s="16"/>
    </row>
    <row r="82" spans="1:36" ht="13.5" customHeight="1" x14ac:dyDescent="0.2">
      <c r="A82" s="27" t="s">
        <v>1266</v>
      </c>
      <c r="B82" s="16">
        <v>0</v>
      </c>
      <c r="C82" s="16">
        <v>0</v>
      </c>
      <c r="D82" s="16">
        <v>0</v>
      </c>
      <c r="E82" s="16">
        <v>0</v>
      </c>
      <c r="F82" s="16">
        <v>0</v>
      </c>
      <c r="G82" s="16">
        <v>0</v>
      </c>
      <c r="H82" s="16">
        <v>0</v>
      </c>
      <c r="I82" s="16">
        <v>0</v>
      </c>
      <c r="J82" s="68">
        <v>0</v>
      </c>
      <c r="K82" s="68">
        <v>0</v>
      </c>
      <c r="L82" s="68">
        <v>0</v>
      </c>
      <c r="M82" s="68">
        <v>0</v>
      </c>
      <c r="N82" s="16">
        <f t="shared" ref="N82:N117" si="59">SUM(B82:M82)</f>
        <v>0</v>
      </c>
      <c r="O82" s="28" t="str">
        <f t="shared" ref="O82:O117" si="60">IFERROR(N82/N$16,"")</f>
        <v/>
      </c>
      <c r="P82" s="16"/>
      <c r="Q82" s="16"/>
      <c r="R82" s="64" t="s">
        <v>1327</v>
      </c>
      <c r="S82" s="65">
        <v>0</v>
      </c>
      <c r="T82" s="66">
        <v>0.05</v>
      </c>
      <c r="U82" s="63">
        <f t="shared" ref="U82:AF86" si="61">IF($R82="Manual","",IFERROR(IF($R82="YOY Growth",$N82*(1+$T82)/12,$S82/12),""))</f>
        <v>0</v>
      </c>
      <c r="V82" s="63">
        <f t="shared" si="61"/>
        <v>0</v>
      </c>
      <c r="W82" s="63">
        <f t="shared" si="61"/>
        <v>0</v>
      </c>
      <c r="X82" s="63">
        <f t="shared" si="61"/>
        <v>0</v>
      </c>
      <c r="Y82" s="63">
        <f t="shared" si="61"/>
        <v>0</v>
      </c>
      <c r="Z82" s="63">
        <f t="shared" si="61"/>
        <v>0</v>
      </c>
      <c r="AA82" s="63">
        <f t="shared" si="61"/>
        <v>0</v>
      </c>
      <c r="AB82" s="63">
        <f t="shared" si="61"/>
        <v>0</v>
      </c>
      <c r="AC82" s="63">
        <f t="shared" si="61"/>
        <v>0</v>
      </c>
      <c r="AD82" s="63">
        <f t="shared" si="61"/>
        <v>0</v>
      </c>
      <c r="AE82" s="63">
        <f t="shared" si="61"/>
        <v>0</v>
      </c>
      <c r="AF82" s="63">
        <f t="shared" si="61"/>
        <v>0</v>
      </c>
      <c r="AG82" s="16">
        <f t="shared" ref="AG82:AG117" si="62">SUM(U82:AF82)</f>
        <v>0</v>
      </c>
      <c r="AH82" s="28" t="str">
        <f t="shared" ref="AH82:AH117" si="63">IFERROR(AG82/AG$16,"")</f>
        <v/>
      </c>
      <c r="AI82" s="13"/>
      <c r="AJ82" s="16">
        <f t="shared" ref="AJ82:AJ116" si="64">N82-AG82</f>
        <v>0</v>
      </c>
    </row>
    <row r="83" spans="1:36" ht="13.5" customHeight="1" x14ac:dyDescent="0.2">
      <c r="A83" s="27" t="s">
        <v>1267</v>
      </c>
      <c r="B83" s="16">
        <v>0</v>
      </c>
      <c r="C83" s="16">
        <v>0</v>
      </c>
      <c r="D83" s="16">
        <v>0</v>
      </c>
      <c r="E83" s="16">
        <v>0</v>
      </c>
      <c r="F83" s="16">
        <v>0</v>
      </c>
      <c r="G83" s="16">
        <v>0</v>
      </c>
      <c r="H83" s="16">
        <v>0</v>
      </c>
      <c r="I83" s="16">
        <v>0</v>
      </c>
      <c r="J83" s="68">
        <v>0</v>
      </c>
      <c r="K83" s="68">
        <v>0</v>
      </c>
      <c r="L83" s="68">
        <v>0</v>
      </c>
      <c r="M83" s="68">
        <v>0</v>
      </c>
      <c r="N83" s="16">
        <f t="shared" si="59"/>
        <v>0</v>
      </c>
      <c r="O83" s="28" t="str">
        <f t="shared" si="60"/>
        <v/>
      </c>
      <c r="P83" s="16"/>
      <c r="Q83" s="16"/>
      <c r="R83" s="64" t="s">
        <v>1327</v>
      </c>
      <c r="S83" s="65">
        <v>0</v>
      </c>
      <c r="T83" s="66">
        <v>0.05</v>
      </c>
      <c r="U83" s="63">
        <f t="shared" si="61"/>
        <v>0</v>
      </c>
      <c r="V83" s="63">
        <f t="shared" si="61"/>
        <v>0</v>
      </c>
      <c r="W83" s="63">
        <f t="shared" si="61"/>
        <v>0</v>
      </c>
      <c r="X83" s="63">
        <f t="shared" si="61"/>
        <v>0</v>
      </c>
      <c r="Y83" s="63">
        <f t="shared" si="61"/>
        <v>0</v>
      </c>
      <c r="Z83" s="63">
        <f t="shared" si="61"/>
        <v>0</v>
      </c>
      <c r="AA83" s="63">
        <f t="shared" si="61"/>
        <v>0</v>
      </c>
      <c r="AB83" s="63">
        <f t="shared" si="61"/>
        <v>0</v>
      </c>
      <c r="AC83" s="63">
        <f t="shared" si="61"/>
        <v>0</v>
      </c>
      <c r="AD83" s="63">
        <f t="shared" si="61"/>
        <v>0</v>
      </c>
      <c r="AE83" s="63">
        <f t="shared" si="61"/>
        <v>0</v>
      </c>
      <c r="AF83" s="63">
        <f t="shared" si="61"/>
        <v>0</v>
      </c>
      <c r="AG83" s="16">
        <f t="shared" si="62"/>
        <v>0</v>
      </c>
      <c r="AH83" s="28" t="str">
        <f t="shared" si="63"/>
        <v/>
      </c>
      <c r="AI83" s="13"/>
      <c r="AJ83" s="16">
        <f t="shared" si="64"/>
        <v>0</v>
      </c>
    </row>
    <row r="84" spans="1:36" ht="13.5" customHeight="1" x14ac:dyDescent="0.2">
      <c r="A84" s="27" t="s">
        <v>1268</v>
      </c>
      <c r="B84" s="16">
        <v>0</v>
      </c>
      <c r="C84" s="16">
        <v>0</v>
      </c>
      <c r="D84" s="16">
        <v>0</v>
      </c>
      <c r="E84" s="16">
        <v>0</v>
      </c>
      <c r="F84" s="16">
        <v>0</v>
      </c>
      <c r="G84" s="16">
        <v>0</v>
      </c>
      <c r="H84" s="16">
        <v>0</v>
      </c>
      <c r="I84" s="16">
        <v>0</v>
      </c>
      <c r="J84" s="68">
        <v>0</v>
      </c>
      <c r="K84" s="68">
        <v>0</v>
      </c>
      <c r="L84" s="68">
        <v>0</v>
      </c>
      <c r="M84" s="68">
        <v>0</v>
      </c>
      <c r="N84" s="16">
        <f t="shared" si="59"/>
        <v>0</v>
      </c>
      <c r="O84" s="28" t="str">
        <f t="shared" si="60"/>
        <v/>
      </c>
      <c r="P84" s="16"/>
      <c r="Q84" s="16"/>
      <c r="R84" s="64" t="s">
        <v>1327</v>
      </c>
      <c r="S84" s="65">
        <v>0</v>
      </c>
      <c r="T84" s="66">
        <v>0.05</v>
      </c>
      <c r="U84" s="63">
        <f t="shared" si="61"/>
        <v>0</v>
      </c>
      <c r="V84" s="63">
        <f t="shared" si="61"/>
        <v>0</v>
      </c>
      <c r="W84" s="63">
        <f t="shared" si="61"/>
        <v>0</v>
      </c>
      <c r="X84" s="63">
        <f t="shared" si="61"/>
        <v>0</v>
      </c>
      <c r="Y84" s="63">
        <f t="shared" si="61"/>
        <v>0</v>
      </c>
      <c r="Z84" s="63">
        <f t="shared" si="61"/>
        <v>0</v>
      </c>
      <c r="AA84" s="63">
        <f t="shared" si="61"/>
        <v>0</v>
      </c>
      <c r="AB84" s="63">
        <f t="shared" si="61"/>
        <v>0</v>
      </c>
      <c r="AC84" s="63">
        <f t="shared" si="61"/>
        <v>0</v>
      </c>
      <c r="AD84" s="63">
        <f t="shared" si="61"/>
        <v>0</v>
      </c>
      <c r="AE84" s="63">
        <f t="shared" si="61"/>
        <v>0</v>
      </c>
      <c r="AF84" s="63">
        <f t="shared" si="61"/>
        <v>0</v>
      </c>
      <c r="AG84" s="16">
        <f t="shared" si="62"/>
        <v>0</v>
      </c>
      <c r="AH84" s="28" t="str">
        <f t="shared" si="63"/>
        <v/>
      </c>
      <c r="AI84" s="13"/>
      <c r="AJ84" s="16">
        <f t="shared" si="64"/>
        <v>0</v>
      </c>
    </row>
    <row r="85" spans="1:36" ht="13.5" customHeight="1" x14ac:dyDescent="0.2">
      <c r="A85" s="27" t="s">
        <v>1269</v>
      </c>
      <c r="B85" s="16">
        <v>0</v>
      </c>
      <c r="C85" s="16">
        <v>0</v>
      </c>
      <c r="D85" s="16">
        <v>0</v>
      </c>
      <c r="E85" s="16">
        <v>0</v>
      </c>
      <c r="F85" s="16">
        <v>0</v>
      </c>
      <c r="G85" s="16">
        <v>0</v>
      </c>
      <c r="H85" s="16">
        <v>0</v>
      </c>
      <c r="I85" s="16">
        <v>0</v>
      </c>
      <c r="J85" s="68">
        <v>0</v>
      </c>
      <c r="K85" s="68">
        <v>0</v>
      </c>
      <c r="L85" s="68">
        <v>0</v>
      </c>
      <c r="M85" s="68">
        <v>0</v>
      </c>
      <c r="N85" s="16">
        <f t="shared" si="59"/>
        <v>0</v>
      </c>
      <c r="O85" s="28" t="str">
        <f t="shared" si="60"/>
        <v/>
      </c>
      <c r="P85" s="16"/>
      <c r="Q85" s="16"/>
      <c r="R85" s="64" t="s">
        <v>1327</v>
      </c>
      <c r="S85" s="65">
        <v>0</v>
      </c>
      <c r="T85" s="66">
        <v>0.05</v>
      </c>
      <c r="U85" s="63">
        <f t="shared" si="61"/>
        <v>0</v>
      </c>
      <c r="V85" s="63">
        <f t="shared" si="61"/>
        <v>0</v>
      </c>
      <c r="W85" s="63">
        <f t="shared" si="61"/>
        <v>0</v>
      </c>
      <c r="X85" s="63">
        <f t="shared" si="61"/>
        <v>0</v>
      </c>
      <c r="Y85" s="63">
        <f t="shared" si="61"/>
        <v>0</v>
      </c>
      <c r="Z85" s="63">
        <f t="shared" si="61"/>
        <v>0</v>
      </c>
      <c r="AA85" s="63">
        <f t="shared" si="61"/>
        <v>0</v>
      </c>
      <c r="AB85" s="63">
        <f t="shared" si="61"/>
        <v>0</v>
      </c>
      <c r="AC85" s="63">
        <f t="shared" si="61"/>
        <v>0</v>
      </c>
      <c r="AD85" s="63">
        <f t="shared" si="61"/>
        <v>0</v>
      </c>
      <c r="AE85" s="63">
        <f t="shared" si="61"/>
        <v>0</v>
      </c>
      <c r="AF85" s="63">
        <f t="shared" si="61"/>
        <v>0</v>
      </c>
      <c r="AG85" s="16">
        <f t="shared" si="62"/>
        <v>0</v>
      </c>
      <c r="AH85" s="28" t="str">
        <f t="shared" si="63"/>
        <v/>
      </c>
      <c r="AI85" s="13"/>
      <c r="AJ85" s="16">
        <f t="shared" si="64"/>
        <v>0</v>
      </c>
    </row>
    <row r="86" spans="1:36" ht="13.5" customHeight="1" x14ac:dyDescent="0.2">
      <c r="A86" s="27" t="s">
        <v>1270</v>
      </c>
      <c r="B86" s="16">
        <v>0</v>
      </c>
      <c r="C86" s="16">
        <v>0</v>
      </c>
      <c r="D86" s="16">
        <v>0</v>
      </c>
      <c r="E86" s="16">
        <v>0</v>
      </c>
      <c r="F86" s="16">
        <v>0</v>
      </c>
      <c r="G86" s="16">
        <v>0</v>
      </c>
      <c r="H86" s="16">
        <v>0</v>
      </c>
      <c r="I86" s="16">
        <v>0</v>
      </c>
      <c r="J86" s="68">
        <v>0</v>
      </c>
      <c r="K86" s="68">
        <v>0</v>
      </c>
      <c r="L86" s="68">
        <v>0</v>
      </c>
      <c r="M86" s="68">
        <v>0</v>
      </c>
      <c r="N86" s="16">
        <f t="shared" si="59"/>
        <v>0</v>
      </c>
      <c r="O86" s="28" t="str">
        <f t="shared" si="60"/>
        <v/>
      </c>
      <c r="P86" s="16"/>
      <c r="Q86" s="16"/>
      <c r="R86" s="64" t="s">
        <v>1327</v>
      </c>
      <c r="S86" s="65">
        <v>0</v>
      </c>
      <c r="T86" s="66">
        <v>0.05</v>
      </c>
      <c r="U86" s="63">
        <f t="shared" si="61"/>
        <v>0</v>
      </c>
      <c r="V86" s="63">
        <f t="shared" si="61"/>
        <v>0</v>
      </c>
      <c r="W86" s="63">
        <f t="shared" si="61"/>
        <v>0</v>
      </c>
      <c r="X86" s="63">
        <f t="shared" si="61"/>
        <v>0</v>
      </c>
      <c r="Y86" s="63">
        <f t="shared" si="61"/>
        <v>0</v>
      </c>
      <c r="Z86" s="63">
        <f t="shared" si="61"/>
        <v>0</v>
      </c>
      <c r="AA86" s="63">
        <f t="shared" si="61"/>
        <v>0</v>
      </c>
      <c r="AB86" s="63">
        <f t="shared" si="61"/>
        <v>0</v>
      </c>
      <c r="AC86" s="63">
        <f t="shared" si="61"/>
        <v>0</v>
      </c>
      <c r="AD86" s="63">
        <f t="shared" si="61"/>
        <v>0</v>
      </c>
      <c r="AE86" s="63">
        <f t="shared" si="61"/>
        <v>0</v>
      </c>
      <c r="AF86" s="63">
        <f t="shared" si="61"/>
        <v>0</v>
      </c>
      <c r="AG86" s="16">
        <f t="shared" si="62"/>
        <v>0</v>
      </c>
      <c r="AH86" s="28" t="str">
        <f t="shared" si="63"/>
        <v/>
      </c>
      <c r="AI86" s="13"/>
      <c r="AJ86" s="16">
        <f t="shared" si="64"/>
        <v>0</v>
      </c>
    </row>
    <row r="87" spans="1:36" ht="13.5" customHeight="1" x14ac:dyDescent="0.2">
      <c r="A87" s="30" t="s">
        <v>1271</v>
      </c>
      <c r="B87" s="31">
        <f t="shared" ref="B87:M87" si="65">SUM(B82:B86)</f>
        <v>0</v>
      </c>
      <c r="C87" s="31">
        <f t="shared" si="65"/>
        <v>0</v>
      </c>
      <c r="D87" s="31">
        <f t="shared" si="65"/>
        <v>0</v>
      </c>
      <c r="E87" s="31">
        <f t="shared" si="65"/>
        <v>0</v>
      </c>
      <c r="F87" s="31">
        <f t="shared" si="65"/>
        <v>0</v>
      </c>
      <c r="G87" s="31">
        <f t="shared" si="65"/>
        <v>0</v>
      </c>
      <c r="H87" s="31">
        <f t="shared" si="65"/>
        <v>0</v>
      </c>
      <c r="I87" s="31">
        <f t="shared" si="65"/>
        <v>0</v>
      </c>
      <c r="J87" s="31">
        <f t="shared" si="65"/>
        <v>0</v>
      </c>
      <c r="K87" s="31">
        <f t="shared" si="65"/>
        <v>0</v>
      </c>
      <c r="L87" s="31">
        <f t="shared" si="65"/>
        <v>0</v>
      </c>
      <c r="M87" s="31">
        <f t="shared" si="65"/>
        <v>0</v>
      </c>
      <c r="N87" s="31">
        <f t="shared" si="59"/>
        <v>0</v>
      </c>
      <c r="O87" s="32" t="str">
        <f t="shared" si="60"/>
        <v/>
      </c>
      <c r="P87" s="16"/>
      <c r="Q87" s="16"/>
      <c r="R87" s="67"/>
      <c r="S87" s="67"/>
      <c r="T87" s="67"/>
      <c r="U87" s="31">
        <f t="shared" ref="U87:AF87" si="66">SUM(U82:U86)</f>
        <v>0</v>
      </c>
      <c r="V87" s="31">
        <f t="shared" si="66"/>
        <v>0</v>
      </c>
      <c r="W87" s="31">
        <f t="shared" si="66"/>
        <v>0</v>
      </c>
      <c r="X87" s="31">
        <f t="shared" si="66"/>
        <v>0</v>
      </c>
      <c r="Y87" s="31">
        <f t="shared" si="66"/>
        <v>0</v>
      </c>
      <c r="Z87" s="31">
        <f t="shared" si="66"/>
        <v>0</v>
      </c>
      <c r="AA87" s="31">
        <f t="shared" si="66"/>
        <v>0</v>
      </c>
      <c r="AB87" s="31">
        <f t="shared" si="66"/>
        <v>0</v>
      </c>
      <c r="AC87" s="31">
        <f t="shared" si="66"/>
        <v>0</v>
      </c>
      <c r="AD87" s="31">
        <f t="shared" si="66"/>
        <v>0</v>
      </c>
      <c r="AE87" s="31">
        <f t="shared" si="66"/>
        <v>0</v>
      </c>
      <c r="AF87" s="31">
        <f t="shared" si="66"/>
        <v>0</v>
      </c>
      <c r="AG87" s="31">
        <f t="shared" si="62"/>
        <v>0</v>
      </c>
      <c r="AH87" s="32" t="str">
        <f t="shared" si="63"/>
        <v/>
      </c>
      <c r="AI87" s="13"/>
      <c r="AJ87" s="31">
        <f t="shared" si="64"/>
        <v>0</v>
      </c>
    </row>
    <row r="88" spans="1:36" ht="13.5" customHeight="1" x14ac:dyDescent="0.2">
      <c r="A88" s="27" t="s">
        <v>1272</v>
      </c>
      <c r="B88" s="16">
        <v>0</v>
      </c>
      <c r="C88" s="16">
        <v>0</v>
      </c>
      <c r="D88" s="16">
        <v>0</v>
      </c>
      <c r="E88" s="16">
        <v>0</v>
      </c>
      <c r="F88" s="16">
        <v>0</v>
      </c>
      <c r="G88" s="16">
        <v>0</v>
      </c>
      <c r="H88" s="16">
        <v>0</v>
      </c>
      <c r="I88" s="16">
        <v>0</v>
      </c>
      <c r="J88" s="68">
        <v>0</v>
      </c>
      <c r="K88" s="68">
        <v>0</v>
      </c>
      <c r="L88" s="68">
        <v>0</v>
      </c>
      <c r="M88" s="68">
        <v>0</v>
      </c>
      <c r="N88" s="16">
        <f t="shared" si="59"/>
        <v>0</v>
      </c>
      <c r="O88" s="28" t="str">
        <f t="shared" si="60"/>
        <v/>
      </c>
      <c r="P88" s="16"/>
      <c r="Q88" s="16"/>
      <c r="R88" s="64" t="s">
        <v>1327</v>
      </c>
      <c r="S88" s="65">
        <v>0</v>
      </c>
      <c r="T88" s="66">
        <v>0.05</v>
      </c>
      <c r="U88" s="63">
        <f t="shared" ref="U88:AF97" si="67">IF($R88="Manual","",IFERROR(IF($R88="YOY Growth",$N88*(1+$T88)/12,$S88/12),""))</f>
        <v>0</v>
      </c>
      <c r="V88" s="63">
        <f t="shared" si="67"/>
        <v>0</v>
      </c>
      <c r="W88" s="63">
        <f t="shared" si="67"/>
        <v>0</v>
      </c>
      <c r="X88" s="63">
        <f t="shared" si="67"/>
        <v>0</v>
      </c>
      <c r="Y88" s="63">
        <f t="shared" si="67"/>
        <v>0</v>
      </c>
      <c r="Z88" s="63">
        <f t="shared" si="67"/>
        <v>0</v>
      </c>
      <c r="AA88" s="63">
        <f t="shared" si="67"/>
        <v>0</v>
      </c>
      <c r="AB88" s="63">
        <f t="shared" si="67"/>
        <v>0</v>
      </c>
      <c r="AC88" s="63">
        <f t="shared" si="67"/>
        <v>0</v>
      </c>
      <c r="AD88" s="63">
        <f t="shared" si="67"/>
        <v>0</v>
      </c>
      <c r="AE88" s="63">
        <f t="shared" si="67"/>
        <v>0</v>
      </c>
      <c r="AF88" s="63">
        <f t="shared" si="67"/>
        <v>0</v>
      </c>
      <c r="AG88" s="16">
        <f t="shared" si="62"/>
        <v>0</v>
      </c>
      <c r="AH88" s="28" t="str">
        <f t="shared" si="63"/>
        <v/>
      </c>
      <c r="AI88" s="13"/>
      <c r="AJ88" s="16">
        <f t="shared" si="64"/>
        <v>0</v>
      </c>
    </row>
    <row r="89" spans="1:36" ht="13.5" customHeight="1" x14ac:dyDescent="0.2">
      <c r="A89" s="27" t="s">
        <v>1273</v>
      </c>
      <c r="B89" s="16">
        <v>0</v>
      </c>
      <c r="C89" s="16">
        <v>0</v>
      </c>
      <c r="D89" s="16">
        <v>0</v>
      </c>
      <c r="E89" s="16">
        <v>0</v>
      </c>
      <c r="F89" s="16">
        <v>0</v>
      </c>
      <c r="G89" s="16">
        <v>31320</v>
      </c>
      <c r="H89" s="16">
        <v>-8375</v>
      </c>
      <c r="I89" s="16">
        <v>-8375</v>
      </c>
      <c r="J89" s="68">
        <v>0</v>
      </c>
      <c r="K89" s="68">
        <v>0</v>
      </c>
      <c r="L89" s="68">
        <v>0</v>
      </c>
      <c r="M89" s="68">
        <v>0</v>
      </c>
      <c r="N89" s="16">
        <f t="shared" si="59"/>
        <v>14570</v>
      </c>
      <c r="O89" s="28" t="str">
        <f t="shared" si="60"/>
        <v/>
      </c>
      <c r="P89" s="16"/>
      <c r="Q89" s="16"/>
      <c r="R89" s="64" t="s">
        <v>1327</v>
      </c>
      <c r="S89" s="65">
        <v>0</v>
      </c>
      <c r="T89" s="66">
        <v>0.05</v>
      </c>
      <c r="U89" s="63">
        <f t="shared" si="67"/>
        <v>0</v>
      </c>
      <c r="V89" s="63">
        <f t="shared" si="67"/>
        <v>0</v>
      </c>
      <c r="W89" s="63">
        <f t="shared" si="67"/>
        <v>0</v>
      </c>
      <c r="X89" s="63">
        <f t="shared" si="67"/>
        <v>0</v>
      </c>
      <c r="Y89" s="63">
        <f t="shared" si="67"/>
        <v>0</v>
      </c>
      <c r="Z89" s="63">
        <f t="shared" si="67"/>
        <v>0</v>
      </c>
      <c r="AA89" s="63">
        <f t="shared" si="67"/>
        <v>0</v>
      </c>
      <c r="AB89" s="63">
        <f t="shared" si="67"/>
        <v>0</v>
      </c>
      <c r="AC89" s="63">
        <f t="shared" si="67"/>
        <v>0</v>
      </c>
      <c r="AD89" s="63">
        <f t="shared" si="67"/>
        <v>0</v>
      </c>
      <c r="AE89" s="63">
        <f t="shared" si="67"/>
        <v>0</v>
      </c>
      <c r="AF89" s="63">
        <f t="shared" si="67"/>
        <v>0</v>
      </c>
      <c r="AG89" s="16">
        <f t="shared" si="62"/>
        <v>0</v>
      </c>
      <c r="AH89" s="28" t="str">
        <f t="shared" si="63"/>
        <v/>
      </c>
      <c r="AI89" s="13"/>
      <c r="AJ89" s="16">
        <f t="shared" si="64"/>
        <v>14570</v>
      </c>
    </row>
    <row r="90" spans="1:36" ht="13.5" customHeight="1" x14ac:dyDescent="0.2">
      <c r="A90" s="27" t="s">
        <v>1274</v>
      </c>
      <c r="B90" s="16">
        <v>0</v>
      </c>
      <c r="C90" s="16">
        <v>0</v>
      </c>
      <c r="D90" s="16">
        <v>0</v>
      </c>
      <c r="E90" s="16">
        <v>0</v>
      </c>
      <c r="F90" s="16">
        <v>0</v>
      </c>
      <c r="G90" s="16">
        <v>0</v>
      </c>
      <c r="H90" s="16">
        <v>0</v>
      </c>
      <c r="I90" s="16">
        <v>0</v>
      </c>
      <c r="J90" s="68">
        <v>0</v>
      </c>
      <c r="K90" s="68">
        <v>0</v>
      </c>
      <c r="L90" s="68">
        <v>0</v>
      </c>
      <c r="M90" s="68">
        <v>0</v>
      </c>
      <c r="N90" s="16">
        <f t="shared" si="59"/>
        <v>0</v>
      </c>
      <c r="O90" s="28" t="str">
        <f t="shared" si="60"/>
        <v/>
      </c>
      <c r="P90" s="16"/>
      <c r="Q90" s="16"/>
      <c r="R90" s="64" t="s">
        <v>1327</v>
      </c>
      <c r="S90" s="65">
        <v>0</v>
      </c>
      <c r="T90" s="66">
        <v>0.05</v>
      </c>
      <c r="U90" s="63">
        <f t="shared" si="67"/>
        <v>0</v>
      </c>
      <c r="V90" s="63">
        <f t="shared" si="67"/>
        <v>0</v>
      </c>
      <c r="W90" s="63">
        <f t="shared" si="67"/>
        <v>0</v>
      </c>
      <c r="X90" s="63">
        <f t="shared" si="67"/>
        <v>0</v>
      </c>
      <c r="Y90" s="63">
        <f t="shared" si="67"/>
        <v>0</v>
      </c>
      <c r="Z90" s="63">
        <f t="shared" si="67"/>
        <v>0</v>
      </c>
      <c r="AA90" s="63">
        <f t="shared" si="67"/>
        <v>0</v>
      </c>
      <c r="AB90" s="63">
        <f t="shared" si="67"/>
        <v>0</v>
      </c>
      <c r="AC90" s="63">
        <f t="shared" si="67"/>
        <v>0</v>
      </c>
      <c r="AD90" s="63">
        <f t="shared" si="67"/>
        <v>0</v>
      </c>
      <c r="AE90" s="63">
        <f t="shared" si="67"/>
        <v>0</v>
      </c>
      <c r="AF90" s="63">
        <f t="shared" si="67"/>
        <v>0</v>
      </c>
      <c r="AG90" s="16">
        <f t="shared" si="62"/>
        <v>0</v>
      </c>
      <c r="AH90" s="28" t="str">
        <f t="shared" si="63"/>
        <v/>
      </c>
      <c r="AI90" s="13"/>
      <c r="AJ90" s="16">
        <f t="shared" si="64"/>
        <v>0</v>
      </c>
    </row>
    <row r="91" spans="1:36" ht="13.5" customHeight="1" x14ac:dyDescent="0.2">
      <c r="A91" s="27" t="s">
        <v>1275</v>
      </c>
      <c r="B91" s="16">
        <v>0</v>
      </c>
      <c r="C91" s="16">
        <v>11217.74</v>
      </c>
      <c r="D91" s="16">
        <v>22578.69</v>
      </c>
      <c r="E91" s="16">
        <v>2247.84</v>
      </c>
      <c r="F91" s="16">
        <v>0</v>
      </c>
      <c r="G91" s="16">
        <v>0</v>
      </c>
      <c r="H91" s="16">
        <v>8883.7099999999991</v>
      </c>
      <c r="I91" s="16">
        <v>14805.67</v>
      </c>
      <c r="J91" s="68">
        <v>0</v>
      </c>
      <c r="K91" s="68">
        <v>0</v>
      </c>
      <c r="L91" s="68">
        <v>0</v>
      </c>
      <c r="M91" s="68">
        <v>0</v>
      </c>
      <c r="N91" s="16">
        <f t="shared" si="59"/>
        <v>59733.65</v>
      </c>
      <c r="O91" s="28" t="str">
        <f t="shared" si="60"/>
        <v/>
      </c>
      <c r="P91" s="16"/>
      <c r="Q91" s="16"/>
      <c r="R91" s="64" t="s">
        <v>1327</v>
      </c>
      <c r="S91" s="65">
        <v>0</v>
      </c>
      <c r="T91" s="66">
        <v>0.05</v>
      </c>
      <c r="U91" s="63">
        <f t="shared" si="67"/>
        <v>0</v>
      </c>
      <c r="V91" s="63">
        <f t="shared" si="67"/>
        <v>0</v>
      </c>
      <c r="W91" s="63">
        <f t="shared" si="67"/>
        <v>0</v>
      </c>
      <c r="X91" s="63">
        <f t="shared" si="67"/>
        <v>0</v>
      </c>
      <c r="Y91" s="63">
        <f t="shared" si="67"/>
        <v>0</v>
      </c>
      <c r="Z91" s="63">
        <f t="shared" si="67"/>
        <v>0</v>
      </c>
      <c r="AA91" s="63">
        <f t="shared" si="67"/>
        <v>0</v>
      </c>
      <c r="AB91" s="63">
        <f t="shared" si="67"/>
        <v>0</v>
      </c>
      <c r="AC91" s="63">
        <f t="shared" si="67"/>
        <v>0</v>
      </c>
      <c r="AD91" s="63">
        <f t="shared" si="67"/>
        <v>0</v>
      </c>
      <c r="AE91" s="63">
        <f t="shared" si="67"/>
        <v>0</v>
      </c>
      <c r="AF91" s="63">
        <f t="shared" si="67"/>
        <v>0</v>
      </c>
      <c r="AG91" s="16">
        <f t="shared" si="62"/>
        <v>0</v>
      </c>
      <c r="AH91" s="28" t="str">
        <f t="shared" si="63"/>
        <v/>
      </c>
      <c r="AI91" s="13"/>
      <c r="AJ91" s="16">
        <f t="shared" si="64"/>
        <v>59733.65</v>
      </c>
    </row>
    <row r="92" spans="1:36" ht="13.5" customHeight="1" x14ac:dyDescent="0.2">
      <c r="A92" s="27" t="s">
        <v>1276</v>
      </c>
      <c r="B92" s="16">
        <v>0</v>
      </c>
      <c r="C92" s="16">
        <v>1173.3900000000001</v>
      </c>
      <c r="D92" s="16">
        <v>-83.85</v>
      </c>
      <c r="E92" s="16">
        <v>0</v>
      </c>
      <c r="F92" s="16">
        <v>0</v>
      </c>
      <c r="G92" s="16">
        <v>0</v>
      </c>
      <c r="H92" s="16">
        <v>0</v>
      </c>
      <c r="I92" s="16">
        <v>0</v>
      </c>
      <c r="J92" s="68">
        <v>0</v>
      </c>
      <c r="K92" s="68">
        <v>0</v>
      </c>
      <c r="L92" s="68">
        <v>0</v>
      </c>
      <c r="M92" s="68">
        <v>0</v>
      </c>
      <c r="N92" s="16">
        <f t="shared" si="59"/>
        <v>1089.5400000000002</v>
      </c>
      <c r="O92" s="28" t="str">
        <f t="shared" si="60"/>
        <v/>
      </c>
      <c r="P92" s="16"/>
      <c r="Q92" s="16"/>
      <c r="R92" s="64" t="s">
        <v>1327</v>
      </c>
      <c r="S92" s="65">
        <v>0</v>
      </c>
      <c r="T92" s="66">
        <v>0.05</v>
      </c>
      <c r="U92" s="63">
        <f t="shared" si="67"/>
        <v>0</v>
      </c>
      <c r="V92" s="63">
        <f t="shared" si="67"/>
        <v>0</v>
      </c>
      <c r="W92" s="63">
        <f t="shared" si="67"/>
        <v>0</v>
      </c>
      <c r="X92" s="63">
        <f t="shared" si="67"/>
        <v>0</v>
      </c>
      <c r="Y92" s="63">
        <f t="shared" si="67"/>
        <v>0</v>
      </c>
      <c r="Z92" s="63">
        <f t="shared" si="67"/>
        <v>0</v>
      </c>
      <c r="AA92" s="63">
        <f t="shared" si="67"/>
        <v>0</v>
      </c>
      <c r="AB92" s="63">
        <f t="shared" si="67"/>
        <v>0</v>
      </c>
      <c r="AC92" s="63">
        <f t="shared" si="67"/>
        <v>0</v>
      </c>
      <c r="AD92" s="63">
        <f t="shared" si="67"/>
        <v>0</v>
      </c>
      <c r="AE92" s="63">
        <f t="shared" si="67"/>
        <v>0</v>
      </c>
      <c r="AF92" s="63">
        <f t="shared" si="67"/>
        <v>0</v>
      </c>
      <c r="AG92" s="16">
        <f t="shared" si="62"/>
        <v>0</v>
      </c>
      <c r="AH92" s="28" t="str">
        <f t="shared" si="63"/>
        <v/>
      </c>
      <c r="AI92" s="13"/>
      <c r="AJ92" s="16">
        <f t="shared" si="64"/>
        <v>1089.5400000000002</v>
      </c>
    </row>
    <row r="93" spans="1:36" ht="13.5" customHeight="1" x14ac:dyDescent="0.2">
      <c r="A93" s="27" t="s">
        <v>1277</v>
      </c>
      <c r="B93" s="16">
        <v>0</v>
      </c>
      <c r="C93" s="16">
        <v>0</v>
      </c>
      <c r="D93" s="16">
        <v>0</v>
      </c>
      <c r="E93" s="16">
        <v>0</v>
      </c>
      <c r="F93" s="16">
        <v>0</v>
      </c>
      <c r="G93" s="16">
        <v>0</v>
      </c>
      <c r="H93" s="16">
        <v>0</v>
      </c>
      <c r="I93" s="16">
        <v>0</v>
      </c>
      <c r="J93" s="68">
        <v>0</v>
      </c>
      <c r="K93" s="68">
        <v>0</v>
      </c>
      <c r="L93" s="68">
        <v>0</v>
      </c>
      <c r="M93" s="68">
        <v>0</v>
      </c>
      <c r="N93" s="16">
        <f t="shared" si="59"/>
        <v>0</v>
      </c>
      <c r="O93" s="28" t="str">
        <f t="shared" si="60"/>
        <v/>
      </c>
      <c r="P93" s="16"/>
      <c r="Q93" s="16"/>
      <c r="R93" s="64" t="s">
        <v>1327</v>
      </c>
      <c r="S93" s="65">
        <v>0</v>
      </c>
      <c r="T93" s="66">
        <v>0.05</v>
      </c>
      <c r="U93" s="63">
        <f t="shared" si="67"/>
        <v>0</v>
      </c>
      <c r="V93" s="63">
        <f t="shared" si="67"/>
        <v>0</v>
      </c>
      <c r="W93" s="63">
        <f t="shared" si="67"/>
        <v>0</v>
      </c>
      <c r="X93" s="63">
        <f t="shared" si="67"/>
        <v>0</v>
      </c>
      <c r="Y93" s="63">
        <f t="shared" si="67"/>
        <v>0</v>
      </c>
      <c r="Z93" s="63">
        <f t="shared" si="67"/>
        <v>0</v>
      </c>
      <c r="AA93" s="63">
        <f t="shared" si="67"/>
        <v>0</v>
      </c>
      <c r="AB93" s="63">
        <f t="shared" si="67"/>
        <v>0</v>
      </c>
      <c r="AC93" s="63">
        <f t="shared" si="67"/>
        <v>0</v>
      </c>
      <c r="AD93" s="63">
        <f t="shared" si="67"/>
        <v>0</v>
      </c>
      <c r="AE93" s="63">
        <f t="shared" si="67"/>
        <v>0</v>
      </c>
      <c r="AF93" s="63">
        <f t="shared" si="67"/>
        <v>0</v>
      </c>
      <c r="AG93" s="16">
        <f t="shared" si="62"/>
        <v>0</v>
      </c>
      <c r="AH93" s="28" t="str">
        <f t="shared" si="63"/>
        <v/>
      </c>
      <c r="AI93" s="13"/>
      <c r="AJ93" s="16">
        <f t="shared" si="64"/>
        <v>0</v>
      </c>
    </row>
    <row r="94" spans="1:36" ht="13.5" customHeight="1" x14ac:dyDescent="0.2">
      <c r="A94" s="27" t="s">
        <v>1278</v>
      </c>
      <c r="B94" s="16">
        <v>0</v>
      </c>
      <c r="C94" s="16">
        <v>0</v>
      </c>
      <c r="D94" s="16">
        <v>0</v>
      </c>
      <c r="E94" s="16">
        <v>0</v>
      </c>
      <c r="F94" s="16">
        <v>0</v>
      </c>
      <c r="G94" s="16">
        <v>0</v>
      </c>
      <c r="H94" s="16">
        <v>0</v>
      </c>
      <c r="I94" s="16">
        <v>0</v>
      </c>
      <c r="J94" s="68">
        <v>0</v>
      </c>
      <c r="K94" s="68">
        <v>0</v>
      </c>
      <c r="L94" s="68">
        <v>0</v>
      </c>
      <c r="M94" s="68">
        <v>0</v>
      </c>
      <c r="N94" s="16">
        <f t="shared" si="59"/>
        <v>0</v>
      </c>
      <c r="O94" s="28" t="str">
        <f t="shared" si="60"/>
        <v/>
      </c>
      <c r="P94" s="16"/>
      <c r="Q94" s="16"/>
      <c r="R94" s="64" t="s">
        <v>1327</v>
      </c>
      <c r="S94" s="65">
        <v>0</v>
      </c>
      <c r="T94" s="66">
        <v>0.05</v>
      </c>
      <c r="U94" s="63">
        <f t="shared" si="67"/>
        <v>0</v>
      </c>
      <c r="V94" s="63">
        <f t="shared" si="67"/>
        <v>0</v>
      </c>
      <c r="W94" s="63">
        <f t="shared" si="67"/>
        <v>0</v>
      </c>
      <c r="X94" s="63">
        <f t="shared" si="67"/>
        <v>0</v>
      </c>
      <c r="Y94" s="63">
        <f t="shared" si="67"/>
        <v>0</v>
      </c>
      <c r="Z94" s="63">
        <f t="shared" si="67"/>
        <v>0</v>
      </c>
      <c r="AA94" s="63">
        <f t="shared" si="67"/>
        <v>0</v>
      </c>
      <c r="AB94" s="63">
        <f t="shared" si="67"/>
        <v>0</v>
      </c>
      <c r="AC94" s="63">
        <f t="shared" si="67"/>
        <v>0</v>
      </c>
      <c r="AD94" s="63">
        <f t="shared" si="67"/>
        <v>0</v>
      </c>
      <c r="AE94" s="63">
        <f t="shared" si="67"/>
        <v>0</v>
      </c>
      <c r="AF94" s="63">
        <f t="shared" si="67"/>
        <v>0</v>
      </c>
      <c r="AG94" s="16">
        <f t="shared" si="62"/>
        <v>0</v>
      </c>
      <c r="AH94" s="28" t="str">
        <f t="shared" si="63"/>
        <v/>
      </c>
      <c r="AI94" s="13"/>
      <c r="AJ94" s="16">
        <f t="shared" si="64"/>
        <v>0</v>
      </c>
    </row>
    <row r="95" spans="1:36" ht="13.5" customHeight="1" x14ac:dyDescent="0.2">
      <c r="A95" s="27" t="s">
        <v>1279</v>
      </c>
      <c r="B95" s="16">
        <v>0</v>
      </c>
      <c r="C95" s="16">
        <v>0</v>
      </c>
      <c r="D95" s="16">
        <v>0</v>
      </c>
      <c r="E95" s="16">
        <v>1515.48</v>
      </c>
      <c r="F95" s="16">
        <v>0</v>
      </c>
      <c r="G95" s="16">
        <v>2962.39</v>
      </c>
      <c r="H95" s="16">
        <v>3138.29</v>
      </c>
      <c r="I95" s="16">
        <v>2047.26</v>
      </c>
      <c r="J95" s="68">
        <v>500</v>
      </c>
      <c r="K95" s="68">
        <v>500</v>
      </c>
      <c r="L95" s="68">
        <v>500</v>
      </c>
      <c r="M95" s="68">
        <v>500</v>
      </c>
      <c r="N95" s="16">
        <f t="shared" si="59"/>
        <v>11663.42</v>
      </c>
      <c r="O95" s="28" t="str">
        <f t="shared" si="60"/>
        <v/>
      </c>
      <c r="P95" s="16"/>
      <c r="Q95" s="16"/>
      <c r="R95" s="64" t="s">
        <v>1327</v>
      </c>
      <c r="S95" s="65">
        <v>0</v>
      </c>
      <c r="T95" s="66">
        <v>0.05</v>
      </c>
      <c r="U95" s="63">
        <f t="shared" si="67"/>
        <v>0</v>
      </c>
      <c r="V95" s="63">
        <f t="shared" si="67"/>
        <v>0</v>
      </c>
      <c r="W95" s="63">
        <f t="shared" si="67"/>
        <v>0</v>
      </c>
      <c r="X95" s="63">
        <f t="shared" si="67"/>
        <v>0</v>
      </c>
      <c r="Y95" s="63">
        <f t="shared" si="67"/>
        <v>0</v>
      </c>
      <c r="Z95" s="63">
        <f t="shared" si="67"/>
        <v>0</v>
      </c>
      <c r="AA95" s="63">
        <f t="shared" si="67"/>
        <v>0</v>
      </c>
      <c r="AB95" s="63">
        <f t="shared" si="67"/>
        <v>0</v>
      </c>
      <c r="AC95" s="63">
        <f t="shared" si="67"/>
        <v>0</v>
      </c>
      <c r="AD95" s="63">
        <f t="shared" si="67"/>
        <v>0</v>
      </c>
      <c r="AE95" s="63">
        <f t="shared" si="67"/>
        <v>0</v>
      </c>
      <c r="AF95" s="63">
        <f t="shared" si="67"/>
        <v>0</v>
      </c>
      <c r="AG95" s="16">
        <f t="shared" si="62"/>
        <v>0</v>
      </c>
      <c r="AH95" s="28" t="str">
        <f t="shared" si="63"/>
        <v/>
      </c>
      <c r="AI95" s="13"/>
      <c r="AJ95" s="16">
        <f t="shared" si="64"/>
        <v>11663.42</v>
      </c>
    </row>
    <row r="96" spans="1:36" ht="13.5" customHeight="1" x14ac:dyDescent="0.2">
      <c r="A96" s="27" t="s">
        <v>1280</v>
      </c>
      <c r="B96" s="16">
        <v>4965.6899999999996</v>
      </c>
      <c r="C96" s="16">
        <v>0</v>
      </c>
      <c r="D96" s="16">
        <v>99.36</v>
      </c>
      <c r="E96" s="16">
        <v>127.27</v>
      </c>
      <c r="F96" s="16">
        <v>45</v>
      </c>
      <c r="G96" s="16">
        <v>5460.04</v>
      </c>
      <c r="H96" s="16">
        <v>0</v>
      </c>
      <c r="I96" s="16">
        <v>0</v>
      </c>
      <c r="J96" s="68">
        <v>100</v>
      </c>
      <c r="K96" s="68">
        <v>100</v>
      </c>
      <c r="L96" s="68">
        <v>100</v>
      </c>
      <c r="M96" s="68">
        <v>100</v>
      </c>
      <c r="N96" s="16">
        <f t="shared" si="59"/>
        <v>11097.36</v>
      </c>
      <c r="O96" s="28" t="str">
        <f t="shared" si="60"/>
        <v/>
      </c>
      <c r="P96" s="16"/>
      <c r="Q96" s="16"/>
      <c r="R96" s="64" t="s">
        <v>1327</v>
      </c>
      <c r="S96" s="65">
        <v>0</v>
      </c>
      <c r="T96" s="66">
        <v>0.05</v>
      </c>
      <c r="U96" s="63">
        <f t="shared" si="67"/>
        <v>0</v>
      </c>
      <c r="V96" s="63">
        <f t="shared" si="67"/>
        <v>0</v>
      </c>
      <c r="W96" s="63">
        <f t="shared" si="67"/>
        <v>0</v>
      </c>
      <c r="X96" s="63">
        <f t="shared" si="67"/>
        <v>0</v>
      </c>
      <c r="Y96" s="63">
        <f t="shared" si="67"/>
        <v>0</v>
      </c>
      <c r="Z96" s="63">
        <f t="shared" si="67"/>
        <v>0</v>
      </c>
      <c r="AA96" s="63">
        <f t="shared" si="67"/>
        <v>0</v>
      </c>
      <c r="AB96" s="63">
        <f t="shared" si="67"/>
        <v>0</v>
      </c>
      <c r="AC96" s="63">
        <f t="shared" si="67"/>
        <v>0</v>
      </c>
      <c r="AD96" s="63">
        <f t="shared" si="67"/>
        <v>0</v>
      </c>
      <c r="AE96" s="63">
        <f t="shared" si="67"/>
        <v>0</v>
      </c>
      <c r="AF96" s="63">
        <f t="shared" si="67"/>
        <v>0</v>
      </c>
      <c r="AG96" s="16">
        <f t="shared" si="62"/>
        <v>0</v>
      </c>
      <c r="AH96" s="28" t="str">
        <f t="shared" si="63"/>
        <v/>
      </c>
      <c r="AI96" s="13"/>
      <c r="AJ96" s="16">
        <f t="shared" si="64"/>
        <v>11097.36</v>
      </c>
    </row>
    <row r="97" spans="1:36" ht="13.5" customHeight="1" x14ac:dyDescent="0.2">
      <c r="A97" s="27" t="s">
        <v>1281</v>
      </c>
      <c r="B97" s="16">
        <v>0</v>
      </c>
      <c r="C97" s="16">
        <v>0</v>
      </c>
      <c r="D97" s="16">
        <v>0</v>
      </c>
      <c r="E97" s="16">
        <v>0</v>
      </c>
      <c r="F97" s="16">
        <v>0</v>
      </c>
      <c r="G97" s="16">
        <v>0</v>
      </c>
      <c r="H97" s="16">
        <v>0</v>
      </c>
      <c r="I97" s="16">
        <v>0</v>
      </c>
      <c r="J97" s="68">
        <v>0</v>
      </c>
      <c r="K97" s="68">
        <v>0</v>
      </c>
      <c r="L97" s="68">
        <v>0</v>
      </c>
      <c r="M97" s="68">
        <v>0</v>
      </c>
      <c r="N97" s="16">
        <f t="shared" si="59"/>
        <v>0</v>
      </c>
      <c r="O97" s="28" t="str">
        <f t="shared" si="60"/>
        <v/>
      </c>
      <c r="P97" s="16"/>
      <c r="Q97" s="16"/>
      <c r="R97" s="64" t="s">
        <v>1327</v>
      </c>
      <c r="S97" s="65">
        <v>0</v>
      </c>
      <c r="T97" s="66">
        <v>0.05</v>
      </c>
      <c r="U97" s="63">
        <f t="shared" si="67"/>
        <v>0</v>
      </c>
      <c r="V97" s="63">
        <f t="shared" si="67"/>
        <v>0</v>
      </c>
      <c r="W97" s="63">
        <f t="shared" si="67"/>
        <v>0</v>
      </c>
      <c r="X97" s="63">
        <f t="shared" si="67"/>
        <v>0</v>
      </c>
      <c r="Y97" s="63">
        <f t="shared" si="67"/>
        <v>0</v>
      </c>
      <c r="Z97" s="63">
        <f t="shared" si="67"/>
        <v>0</v>
      </c>
      <c r="AA97" s="63">
        <f t="shared" si="67"/>
        <v>0</v>
      </c>
      <c r="AB97" s="63">
        <f t="shared" si="67"/>
        <v>0</v>
      </c>
      <c r="AC97" s="63">
        <f t="shared" si="67"/>
        <v>0</v>
      </c>
      <c r="AD97" s="63">
        <f t="shared" si="67"/>
        <v>0</v>
      </c>
      <c r="AE97" s="63">
        <f t="shared" si="67"/>
        <v>0</v>
      </c>
      <c r="AF97" s="63">
        <f t="shared" si="67"/>
        <v>0</v>
      </c>
      <c r="AG97" s="16">
        <f t="shared" si="62"/>
        <v>0</v>
      </c>
      <c r="AH97" s="28" t="str">
        <f t="shared" si="63"/>
        <v/>
      </c>
      <c r="AI97" s="13"/>
      <c r="AJ97" s="16">
        <f t="shared" si="64"/>
        <v>0</v>
      </c>
    </row>
    <row r="98" spans="1:36" ht="13.5" customHeight="1" x14ac:dyDescent="0.2">
      <c r="A98" s="27" t="s">
        <v>1282</v>
      </c>
      <c r="B98" s="16">
        <v>0</v>
      </c>
      <c r="C98" s="16">
        <v>0</v>
      </c>
      <c r="D98" s="16">
        <v>0</v>
      </c>
      <c r="E98" s="16">
        <v>0</v>
      </c>
      <c r="F98" s="16">
        <v>0</v>
      </c>
      <c r="G98" s="16">
        <v>0</v>
      </c>
      <c r="H98" s="16">
        <v>0</v>
      </c>
      <c r="I98" s="16">
        <v>0</v>
      </c>
      <c r="J98" s="68">
        <v>0</v>
      </c>
      <c r="K98" s="68">
        <v>0</v>
      </c>
      <c r="L98" s="68">
        <v>0</v>
      </c>
      <c r="M98" s="68">
        <v>0</v>
      </c>
      <c r="N98" s="16">
        <f t="shared" si="59"/>
        <v>0</v>
      </c>
      <c r="O98" s="28" t="str">
        <f t="shared" si="60"/>
        <v/>
      </c>
      <c r="P98" s="16"/>
      <c r="Q98" s="16"/>
      <c r="R98" s="64" t="s">
        <v>1327</v>
      </c>
      <c r="S98" s="65">
        <v>0</v>
      </c>
      <c r="T98" s="66">
        <v>0.05</v>
      </c>
      <c r="U98" s="63">
        <f t="shared" ref="U98:AF107" si="68">IF($R98="Manual","",IFERROR(IF($R98="YOY Growth",$N98*(1+$T98)/12,$S98/12),""))</f>
        <v>0</v>
      </c>
      <c r="V98" s="63">
        <f t="shared" si="68"/>
        <v>0</v>
      </c>
      <c r="W98" s="63">
        <f t="shared" si="68"/>
        <v>0</v>
      </c>
      <c r="X98" s="63">
        <f t="shared" si="68"/>
        <v>0</v>
      </c>
      <c r="Y98" s="63">
        <f t="shared" si="68"/>
        <v>0</v>
      </c>
      <c r="Z98" s="63">
        <f t="shared" si="68"/>
        <v>0</v>
      </c>
      <c r="AA98" s="63">
        <f t="shared" si="68"/>
        <v>0</v>
      </c>
      <c r="AB98" s="63">
        <f t="shared" si="68"/>
        <v>0</v>
      </c>
      <c r="AC98" s="63">
        <f t="shared" si="68"/>
        <v>0</v>
      </c>
      <c r="AD98" s="63">
        <f t="shared" si="68"/>
        <v>0</v>
      </c>
      <c r="AE98" s="63">
        <f t="shared" si="68"/>
        <v>0</v>
      </c>
      <c r="AF98" s="63">
        <f t="shared" si="68"/>
        <v>0</v>
      </c>
      <c r="AG98" s="16">
        <f t="shared" si="62"/>
        <v>0</v>
      </c>
      <c r="AH98" s="28" t="str">
        <f t="shared" si="63"/>
        <v/>
      </c>
      <c r="AI98" s="13"/>
      <c r="AJ98" s="16">
        <f t="shared" si="64"/>
        <v>0</v>
      </c>
    </row>
    <row r="99" spans="1:36" ht="13.5" customHeight="1" x14ac:dyDescent="0.2">
      <c r="A99" s="27" t="s">
        <v>1283</v>
      </c>
      <c r="B99" s="16">
        <v>0</v>
      </c>
      <c r="C99" s="16">
        <v>0</v>
      </c>
      <c r="D99" s="16">
        <v>0</v>
      </c>
      <c r="E99" s="16">
        <v>0</v>
      </c>
      <c r="F99" s="16">
        <v>0</v>
      </c>
      <c r="G99" s="16">
        <v>0</v>
      </c>
      <c r="H99" s="16">
        <v>0</v>
      </c>
      <c r="I99" s="16">
        <v>0</v>
      </c>
      <c r="J99" s="68">
        <v>0</v>
      </c>
      <c r="K99" s="68">
        <v>0</v>
      </c>
      <c r="L99" s="68">
        <v>0</v>
      </c>
      <c r="M99" s="68">
        <v>0</v>
      </c>
      <c r="N99" s="16">
        <f t="shared" si="59"/>
        <v>0</v>
      </c>
      <c r="O99" s="28" t="str">
        <f t="shared" si="60"/>
        <v/>
      </c>
      <c r="P99" s="16"/>
      <c r="Q99" s="16"/>
      <c r="R99" s="64" t="s">
        <v>1327</v>
      </c>
      <c r="S99" s="65">
        <v>0</v>
      </c>
      <c r="T99" s="66">
        <v>0.05</v>
      </c>
      <c r="U99" s="63">
        <f t="shared" si="68"/>
        <v>0</v>
      </c>
      <c r="V99" s="63">
        <f t="shared" si="68"/>
        <v>0</v>
      </c>
      <c r="W99" s="63">
        <f t="shared" si="68"/>
        <v>0</v>
      </c>
      <c r="X99" s="63">
        <f t="shared" si="68"/>
        <v>0</v>
      </c>
      <c r="Y99" s="63">
        <f t="shared" si="68"/>
        <v>0</v>
      </c>
      <c r="Z99" s="63">
        <f t="shared" si="68"/>
        <v>0</v>
      </c>
      <c r="AA99" s="63">
        <f t="shared" si="68"/>
        <v>0</v>
      </c>
      <c r="AB99" s="63">
        <f t="shared" si="68"/>
        <v>0</v>
      </c>
      <c r="AC99" s="63">
        <f t="shared" si="68"/>
        <v>0</v>
      </c>
      <c r="AD99" s="63">
        <f t="shared" si="68"/>
        <v>0</v>
      </c>
      <c r="AE99" s="63">
        <f t="shared" si="68"/>
        <v>0</v>
      </c>
      <c r="AF99" s="63">
        <f t="shared" si="68"/>
        <v>0</v>
      </c>
      <c r="AG99" s="16">
        <f t="shared" si="62"/>
        <v>0</v>
      </c>
      <c r="AH99" s="28" t="str">
        <f t="shared" si="63"/>
        <v/>
      </c>
      <c r="AI99" s="13"/>
      <c r="AJ99" s="16">
        <f t="shared" si="64"/>
        <v>0</v>
      </c>
    </row>
    <row r="100" spans="1:36" ht="13.5" customHeight="1" x14ac:dyDescent="0.2">
      <c r="A100" s="27" t="s">
        <v>1284</v>
      </c>
      <c r="B100" s="16">
        <v>0</v>
      </c>
      <c r="C100" s="16">
        <v>0</v>
      </c>
      <c r="D100" s="16">
        <v>930</v>
      </c>
      <c r="E100" s="16">
        <v>450</v>
      </c>
      <c r="F100" s="16">
        <v>450</v>
      </c>
      <c r="G100" s="16">
        <v>450</v>
      </c>
      <c r="H100" s="16">
        <v>450</v>
      </c>
      <c r="I100" s="16">
        <v>450</v>
      </c>
      <c r="J100" s="68">
        <v>450</v>
      </c>
      <c r="K100" s="68">
        <v>450</v>
      </c>
      <c r="L100" s="68">
        <v>450</v>
      </c>
      <c r="M100" s="68">
        <v>450</v>
      </c>
      <c r="N100" s="16">
        <f t="shared" si="59"/>
        <v>4980</v>
      </c>
      <c r="O100" s="28" t="str">
        <f t="shared" si="60"/>
        <v/>
      </c>
      <c r="P100" s="16"/>
      <c r="Q100" s="16"/>
      <c r="R100" s="64" t="s">
        <v>1327</v>
      </c>
      <c r="S100" s="65">
        <v>0</v>
      </c>
      <c r="T100" s="66">
        <v>0.05</v>
      </c>
      <c r="U100" s="63">
        <f t="shared" si="68"/>
        <v>0</v>
      </c>
      <c r="V100" s="63">
        <f t="shared" si="68"/>
        <v>0</v>
      </c>
      <c r="W100" s="63">
        <f t="shared" si="68"/>
        <v>0</v>
      </c>
      <c r="X100" s="63">
        <f t="shared" si="68"/>
        <v>0</v>
      </c>
      <c r="Y100" s="63">
        <f t="shared" si="68"/>
        <v>0</v>
      </c>
      <c r="Z100" s="63">
        <f t="shared" si="68"/>
        <v>0</v>
      </c>
      <c r="AA100" s="63">
        <f t="shared" si="68"/>
        <v>0</v>
      </c>
      <c r="AB100" s="63">
        <f t="shared" si="68"/>
        <v>0</v>
      </c>
      <c r="AC100" s="63">
        <f t="shared" si="68"/>
        <v>0</v>
      </c>
      <c r="AD100" s="63">
        <f t="shared" si="68"/>
        <v>0</v>
      </c>
      <c r="AE100" s="63">
        <f t="shared" si="68"/>
        <v>0</v>
      </c>
      <c r="AF100" s="63">
        <f t="shared" si="68"/>
        <v>0</v>
      </c>
      <c r="AG100" s="16">
        <f t="shared" si="62"/>
        <v>0</v>
      </c>
      <c r="AH100" s="28" t="str">
        <f t="shared" si="63"/>
        <v/>
      </c>
      <c r="AI100" s="13"/>
      <c r="AJ100" s="16">
        <f t="shared" si="64"/>
        <v>4980</v>
      </c>
    </row>
    <row r="101" spans="1:36" ht="13.5" customHeight="1" x14ac:dyDescent="0.2">
      <c r="A101" s="27" t="s">
        <v>1285</v>
      </c>
      <c r="B101" s="16">
        <v>0</v>
      </c>
      <c r="C101" s="16">
        <v>0</v>
      </c>
      <c r="D101" s="16">
        <v>0</v>
      </c>
      <c r="E101" s="16">
        <v>0</v>
      </c>
      <c r="F101" s="16">
        <v>0</v>
      </c>
      <c r="G101" s="16">
        <v>0</v>
      </c>
      <c r="H101" s="16">
        <v>0</v>
      </c>
      <c r="I101" s="16">
        <v>0</v>
      </c>
      <c r="J101" s="68">
        <v>0</v>
      </c>
      <c r="K101" s="68">
        <v>0</v>
      </c>
      <c r="L101" s="68">
        <v>0</v>
      </c>
      <c r="M101" s="68">
        <v>0</v>
      </c>
      <c r="N101" s="16">
        <f t="shared" si="59"/>
        <v>0</v>
      </c>
      <c r="O101" s="28" t="str">
        <f t="shared" si="60"/>
        <v/>
      </c>
      <c r="P101" s="16"/>
      <c r="Q101" s="16"/>
      <c r="R101" s="64" t="s">
        <v>1327</v>
      </c>
      <c r="S101" s="65">
        <v>0</v>
      </c>
      <c r="T101" s="66">
        <v>0.05</v>
      </c>
      <c r="U101" s="63">
        <f t="shared" si="68"/>
        <v>0</v>
      </c>
      <c r="V101" s="63">
        <f t="shared" si="68"/>
        <v>0</v>
      </c>
      <c r="W101" s="63">
        <f t="shared" si="68"/>
        <v>0</v>
      </c>
      <c r="X101" s="63">
        <f t="shared" si="68"/>
        <v>0</v>
      </c>
      <c r="Y101" s="63">
        <f t="shared" si="68"/>
        <v>0</v>
      </c>
      <c r="Z101" s="63">
        <f t="shared" si="68"/>
        <v>0</v>
      </c>
      <c r="AA101" s="63">
        <f t="shared" si="68"/>
        <v>0</v>
      </c>
      <c r="AB101" s="63">
        <f t="shared" si="68"/>
        <v>0</v>
      </c>
      <c r="AC101" s="63">
        <f t="shared" si="68"/>
        <v>0</v>
      </c>
      <c r="AD101" s="63">
        <f t="shared" si="68"/>
        <v>0</v>
      </c>
      <c r="AE101" s="63">
        <f t="shared" si="68"/>
        <v>0</v>
      </c>
      <c r="AF101" s="63">
        <f t="shared" si="68"/>
        <v>0</v>
      </c>
      <c r="AG101" s="16">
        <f t="shared" si="62"/>
        <v>0</v>
      </c>
      <c r="AH101" s="28" t="str">
        <f t="shared" si="63"/>
        <v/>
      </c>
      <c r="AI101" s="13"/>
      <c r="AJ101" s="16">
        <f t="shared" si="64"/>
        <v>0</v>
      </c>
    </row>
    <row r="102" spans="1:36" ht="13.5" customHeight="1" x14ac:dyDescent="0.2">
      <c r="A102" s="27" t="s">
        <v>1286</v>
      </c>
      <c r="B102" s="16">
        <v>0</v>
      </c>
      <c r="C102" s="16">
        <v>79.8</v>
      </c>
      <c r="D102" s="16">
        <v>0</v>
      </c>
      <c r="E102" s="16">
        <v>0</v>
      </c>
      <c r="F102" s="16">
        <v>0</v>
      </c>
      <c r="G102" s="16">
        <v>0</v>
      </c>
      <c r="H102" s="16">
        <v>0</v>
      </c>
      <c r="I102" s="16">
        <v>203.28</v>
      </c>
      <c r="J102" s="68">
        <v>50</v>
      </c>
      <c r="K102" s="68">
        <v>50</v>
      </c>
      <c r="L102" s="68">
        <v>50</v>
      </c>
      <c r="M102" s="68">
        <v>50</v>
      </c>
      <c r="N102" s="16">
        <f t="shared" si="59"/>
        <v>483.08</v>
      </c>
      <c r="O102" s="28" t="str">
        <f t="shared" si="60"/>
        <v/>
      </c>
      <c r="P102" s="16"/>
      <c r="Q102" s="16"/>
      <c r="R102" s="64" t="s">
        <v>1327</v>
      </c>
      <c r="S102" s="65">
        <v>0</v>
      </c>
      <c r="T102" s="66">
        <v>0.05</v>
      </c>
      <c r="U102" s="63">
        <f t="shared" si="68"/>
        <v>0</v>
      </c>
      <c r="V102" s="63">
        <f t="shared" si="68"/>
        <v>0</v>
      </c>
      <c r="W102" s="63">
        <f t="shared" si="68"/>
        <v>0</v>
      </c>
      <c r="X102" s="63">
        <f t="shared" si="68"/>
        <v>0</v>
      </c>
      <c r="Y102" s="63">
        <f t="shared" si="68"/>
        <v>0</v>
      </c>
      <c r="Z102" s="63">
        <f t="shared" si="68"/>
        <v>0</v>
      </c>
      <c r="AA102" s="63">
        <f t="shared" si="68"/>
        <v>0</v>
      </c>
      <c r="AB102" s="63">
        <f t="shared" si="68"/>
        <v>0</v>
      </c>
      <c r="AC102" s="63">
        <f t="shared" si="68"/>
        <v>0</v>
      </c>
      <c r="AD102" s="63">
        <f t="shared" si="68"/>
        <v>0</v>
      </c>
      <c r="AE102" s="63">
        <f t="shared" si="68"/>
        <v>0</v>
      </c>
      <c r="AF102" s="63">
        <f t="shared" si="68"/>
        <v>0</v>
      </c>
      <c r="AG102" s="16">
        <f t="shared" si="62"/>
        <v>0</v>
      </c>
      <c r="AH102" s="28" t="str">
        <f t="shared" si="63"/>
        <v/>
      </c>
      <c r="AI102" s="13"/>
      <c r="AJ102" s="16">
        <f t="shared" si="64"/>
        <v>483.08</v>
      </c>
    </row>
    <row r="103" spans="1:36" ht="13.5" customHeight="1" x14ac:dyDescent="0.2">
      <c r="A103" s="27" t="s">
        <v>1287</v>
      </c>
      <c r="B103" s="16">
        <v>0</v>
      </c>
      <c r="C103" s="16">
        <v>0</v>
      </c>
      <c r="D103" s="16">
        <v>0</v>
      </c>
      <c r="E103" s="16">
        <v>0</v>
      </c>
      <c r="F103" s="16">
        <v>0</v>
      </c>
      <c r="G103" s="16">
        <v>0</v>
      </c>
      <c r="H103" s="16">
        <v>0</v>
      </c>
      <c r="I103" s="16">
        <v>0</v>
      </c>
      <c r="J103" s="68">
        <v>0</v>
      </c>
      <c r="K103" s="68">
        <v>0</v>
      </c>
      <c r="L103" s="68">
        <v>0</v>
      </c>
      <c r="M103" s="68">
        <v>0</v>
      </c>
      <c r="N103" s="16">
        <f t="shared" si="59"/>
        <v>0</v>
      </c>
      <c r="O103" s="28" t="str">
        <f t="shared" si="60"/>
        <v/>
      </c>
      <c r="P103" s="16"/>
      <c r="Q103" s="16"/>
      <c r="R103" s="64" t="s">
        <v>1327</v>
      </c>
      <c r="S103" s="65">
        <v>0</v>
      </c>
      <c r="T103" s="66">
        <v>0.05</v>
      </c>
      <c r="U103" s="63">
        <f t="shared" si="68"/>
        <v>0</v>
      </c>
      <c r="V103" s="63">
        <f t="shared" si="68"/>
        <v>0</v>
      </c>
      <c r="W103" s="63">
        <f t="shared" si="68"/>
        <v>0</v>
      </c>
      <c r="X103" s="63">
        <f t="shared" si="68"/>
        <v>0</v>
      </c>
      <c r="Y103" s="63">
        <f t="shared" si="68"/>
        <v>0</v>
      </c>
      <c r="Z103" s="63">
        <f t="shared" si="68"/>
        <v>0</v>
      </c>
      <c r="AA103" s="63">
        <f t="shared" si="68"/>
        <v>0</v>
      </c>
      <c r="AB103" s="63">
        <f t="shared" si="68"/>
        <v>0</v>
      </c>
      <c r="AC103" s="63">
        <f t="shared" si="68"/>
        <v>0</v>
      </c>
      <c r="AD103" s="63">
        <f t="shared" si="68"/>
        <v>0</v>
      </c>
      <c r="AE103" s="63">
        <f t="shared" si="68"/>
        <v>0</v>
      </c>
      <c r="AF103" s="63">
        <f t="shared" si="68"/>
        <v>0</v>
      </c>
      <c r="AG103" s="16">
        <f t="shared" si="62"/>
        <v>0</v>
      </c>
      <c r="AH103" s="28" t="str">
        <f t="shared" si="63"/>
        <v/>
      </c>
      <c r="AI103" s="13"/>
      <c r="AJ103" s="16">
        <f t="shared" si="64"/>
        <v>0</v>
      </c>
    </row>
    <row r="104" spans="1:36" ht="13.5" customHeight="1" x14ac:dyDescent="0.2">
      <c r="A104" s="27" t="s">
        <v>1288</v>
      </c>
      <c r="B104" s="16">
        <v>0</v>
      </c>
      <c r="C104" s="16">
        <v>0</v>
      </c>
      <c r="D104" s="16">
        <v>0</v>
      </c>
      <c r="E104" s="16">
        <v>0</v>
      </c>
      <c r="F104" s="16">
        <v>0</v>
      </c>
      <c r="G104" s="16">
        <v>300.13</v>
      </c>
      <c r="H104" s="16">
        <v>0</v>
      </c>
      <c r="I104" s="16">
        <v>0</v>
      </c>
      <c r="J104" s="68">
        <v>0</v>
      </c>
      <c r="K104" s="68">
        <v>0</v>
      </c>
      <c r="L104" s="68">
        <v>0</v>
      </c>
      <c r="M104" s="68">
        <v>0</v>
      </c>
      <c r="N104" s="16">
        <f t="shared" si="59"/>
        <v>300.13</v>
      </c>
      <c r="O104" s="28" t="str">
        <f t="shared" si="60"/>
        <v/>
      </c>
      <c r="P104" s="16"/>
      <c r="Q104" s="16"/>
      <c r="R104" s="64" t="s">
        <v>1327</v>
      </c>
      <c r="S104" s="65">
        <v>0</v>
      </c>
      <c r="T104" s="66">
        <v>0.05</v>
      </c>
      <c r="U104" s="63">
        <f t="shared" si="68"/>
        <v>0</v>
      </c>
      <c r="V104" s="63">
        <f t="shared" si="68"/>
        <v>0</v>
      </c>
      <c r="W104" s="63">
        <f t="shared" si="68"/>
        <v>0</v>
      </c>
      <c r="X104" s="63">
        <f t="shared" si="68"/>
        <v>0</v>
      </c>
      <c r="Y104" s="63">
        <f t="shared" si="68"/>
        <v>0</v>
      </c>
      <c r="Z104" s="63">
        <f t="shared" si="68"/>
        <v>0</v>
      </c>
      <c r="AA104" s="63">
        <f t="shared" si="68"/>
        <v>0</v>
      </c>
      <c r="AB104" s="63">
        <f t="shared" si="68"/>
        <v>0</v>
      </c>
      <c r="AC104" s="63">
        <f t="shared" si="68"/>
        <v>0</v>
      </c>
      <c r="AD104" s="63">
        <f t="shared" si="68"/>
        <v>0</v>
      </c>
      <c r="AE104" s="63">
        <f t="shared" si="68"/>
        <v>0</v>
      </c>
      <c r="AF104" s="63">
        <f t="shared" si="68"/>
        <v>0</v>
      </c>
      <c r="AG104" s="16">
        <f t="shared" si="62"/>
        <v>0</v>
      </c>
      <c r="AH104" s="28" t="str">
        <f t="shared" si="63"/>
        <v/>
      </c>
      <c r="AI104" s="13"/>
      <c r="AJ104" s="16">
        <f t="shared" si="64"/>
        <v>300.13</v>
      </c>
    </row>
    <row r="105" spans="1:36" ht="13.5" customHeight="1" x14ac:dyDescent="0.2">
      <c r="A105" s="27" t="s">
        <v>1289</v>
      </c>
      <c r="B105" s="16">
        <v>0</v>
      </c>
      <c r="C105" s="16">
        <v>0</v>
      </c>
      <c r="D105" s="16">
        <v>0</v>
      </c>
      <c r="E105" s="16">
        <v>0</v>
      </c>
      <c r="F105" s="16">
        <v>0</v>
      </c>
      <c r="G105" s="16">
        <v>0</v>
      </c>
      <c r="H105" s="16">
        <v>0</v>
      </c>
      <c r="I105" s="16">
        <v>0</v>
      </c>
      <c r="J105" s="68">
        <v>0</v>
      </c>
      <c r="K105" s="68">
        <v>0</v>
      </c>
      <c r="L105" s="68">
        <v>0</v>
      </c>
      <c r="M105" s="68">
        <v>0</v>
      </c>
      <c r="N105" s="16">
        <f t="shared" si="59"/>
        <v>0</v>
      </c>
      <c r="O105" s="28" t="str">
        <f t="shared" si="60"/>
        <v/>
      </c>
      <c r="P105" s="16"/>
      <c r="Q105" s="16"/>
      <c r="R105" s="64" t="s">
        <v>1327</v>
      </c>
      <c r="S105" s="65">
        <v>0</v>
      </c>
      <c r="T105" s="66">
        <v>0.05</v>
      </c>
      <c r="U105" s="63">
        <f t="shared" si="68"/>
        <v>0</v>
      </c>
      <c r="V105" s="63">
        <f t="shared" si="68"/>
        <v>0</v>
      </c>
      <c r="W105" s="63">
        <f t="shared" si="68"/>
        <v>0</v>
      </c>
      <c r="X105" s="63">
        <f t="shared" si="68"/>
        <v>0</v>
      </c>
      <c r="Y105" s="63">
        <f t="shared" si="68"/>
        <v>0</v>
      </c>
      <c r="Z105" s="63">
        <f t="shared" si="68"/>
        <v>0</v>
      </c>
      <c r="AA105" s="63">
        <f t="shared" si="68"/>
        <v>0</v>
      </c>
      <c r="AB105" s="63">
        <f t="shared" si="68"/>
        <v>0</v>
      </c>
      <c r="AC105" s="63">
        <f t="shared" si="68"/>
        <v>0</v>
      </c>
      <c r="AD105" s="63">
        <f t="shared" si="68"/>
        <v>0</v>
      </c>
      <c r="AE105" s="63">
        <f t="shared" si="68"/>
        <v>0</v>
      </c>
      <c r="AF105" s="63">
        <f t="shared" si="68"/>
        <v>0</v>
      </c>
      <c r="AG105" s="16">
        <f t="shared" si="62"/>
        <v>0</v>
      </c>
      <c r="AH105" s="28" t="str">
        <f t="shared" si="63"/>
        <v/>
      </c>
      <c r="AI105" s="13"/>
      <c r="AJ105" s="16">
        <f t="shared" si="64"/>
        <v>0</v>
      </c>
    </row>
    <row r="106" spans="1:36" ht="13.5" customHeight="1" x14ac:dyDescent="0.2">
      <c r="A106" s="27" t="s">
        <v>1290</v>
      </c>
      <c r="B106" s="16">
        <v>0</v>
      </c>
      <c r="C106" s="16">
        <v>5564.86</v>
      </c>
      <c r="D106" s="16">
        <v>0</v>
      </c>
      <c r="E106" s="16">
        <v>5954.4</v>
      </c>
      <c r="F106" s="16">
        <v>0</v>
      </c>
      <c r="G106" s="16">
        <v>0</v>
      </c>
      <c r="H106" s="16">
        <v>0</v>
      </c>
      <c r="I106" s="16">
        <v>0</v>
      </c>
      <c r="J106" s="68">
        <v>2000</v>
      </c>
      <c r="K106" s="68">
        <v>2000</v>
      </c>
      <c r="L106" s="68">
        <v>2000</v>
      </c>
      <c r="M106" s="68">
        <v>2000</v>
      </c>
      <c r="N106" s="16">
        <f t="shared" si="59"/>
        <v>19519.259999999998</v>
      </c>
      <c r="O106" s="28" t="str">
        <f t="shared" si="60"/>
        <v/>
      </c>
      <c r="P106" s="16"/>
      <c r="Q106" s="16"/>
      <c r="R106" s="64" t="s">
        <v>1327</v>
      </c>
      <c r="S106" s="65">
        <v>0</v>
      </c>
      <c r="T106" s="66">
        <v>0.05</v>
      </c>
      <c r="U106" s="63">
        <f t="shared" si="68"/>
        <v>0</v>
      </c>
      <c r="V106" s="63">
        <f t="shared" si="68"/>
        <v>0</v>
      </c>
      <c r="W106" s="63">
        <f t="shared" si="68"/>
        <v>0</v>
      </c>
      <c r="X106" s="63">
        <f t="shared" si="68"/>
        <v>0</v>
      </c>
      <c r="Y106" s="63">
        <f t="shared" si="68"/>
        <v>0</v>
      </c>
      <c r="Z106" s="63">
        <f t="shared" si="68"/>
        <v>0</v>
      </c>
      <c r="AA106" s="63">
        <f t="shared" si="68"/>
        <v>0</v>
      </c>
      <c r="AB106" s="63">
        <f t="shared" si="68"/>
        <v>0</v>
      </c>
      <c r="AC106" s="63">
        <f t="shared" si="68"/>
        <v>0</v>
      </c>
      <c r="AD106" s="63">
        <f t="shared" si="68"/>
        <v>0</v>
      </c>
      <c r="AE106" s="63">
        <f t="shared" si="68"/>
        <v>0</v>
      </c>
      <c r="AF106" s="63">
        <f t="shared" si="68"/>
        <v>0</v>
      </c>
      <c r="AG106" s="16">
        <f t="shared" si="62"/>
        <v>0</v>
      </c>
      <c r="AH106" s="28" t="str">
        <f t="shared" si="63"/>
        <v/>
      </c>
      <c r="AI106" s="13"/>
      <c r="AJ106" s="16">
        <f t="shared" si="64"/>
        <v>19519.259999999998</v>
      </c>
    </row>
    <row r="107" spans="1:36" ht="13.5" customHeight="1" x14ac:dyDescent="0.2">
      <c r="A107" s="27" t="s">
        <v>1291</v>
      </c>
      <c r="B107" s="16">
        <v>0</v>
      </c>
      <c r="C107" s="16">
        <v>0</v>
      </c>
      <c r="D107" s="16">
        <v>0</v>
      </c>
      <c r="E107" s="16">
        <v>0</v>
      </c>
      <c r="F107" s="16">
        <v>0</v>
      </c>
      <c r="G107" s="16">
        <v>0</v>
      </c>
      <c r="H107" s="16">
        <v>0</v>
      </c>
      <c r="I107" s="16">
        <v>0</v>
      </c>
      <c r="J107" s="68">
        <v>0</v>
      </c>
      <c r="K107" s="68">
        <v>0</v>
      </c>
      <c r="L107" s="68">
        <v>0</v>
      </c>
      <c r="M107" s="68">
        <v>0</v>
      </c>
      <c r="N107" s="16">
        <f t="shared" si="59"/>
        <v>0</v>
      </c>
      <c r="O107" s="28" t="str">
        <f t="shared" si="60"/>
        <v/>
      </c>
      <c r="P107" s="16"/>
      <c r="Q107" s="16"/>
      <c r="R107" s="64" t="s">
        <v>1327</v>
      </c>
      <c r="S107" s="65">
        <v>0</v>
      </c>
      <c r="T107" s="66">
        <v>0.05</v>
      </c>
      <c r="U107" s="63">
        <f t="shared" si="68"/>
        <v>0</v>
      </c>
      <c r="V107" s="63">
        <f t="shared" si="68"/>
        <v>0</v>
      </c>
      <c r="W107" s="63">
        <f t="shared" si="68"/>
        <v>0</v>
      </c>
      <c r="X107" s="63">
        <f t="shared" si="68"/>
        <v>0</v>
      </c>
      <c r="Y107" s="63">
        <f t="shared" si="68"/>
        <v>0</v>
      </c>
      <c r="Z107" s="63">
        <f t="shared" si="68"/>
        <v>0</v>
      </c>
      <c r="AA107" s="63">
        <f t="shared" si="68"/>
        <v>0</v>
      </c>
      <c r="AB107" s="63">
        <f t="shared" si="68"/>
        <v>0</v>
      </c>
      <c r="AC107" s="63">
        <f t="shared" si="68"/>
        <v>0</v>
      </c>
      <c r="AD107" s="63">
        <f t="shared" si="68"/>
        <v>0</v>
      </c>
      <c r="AE107" s="63">
        <f t="shared" si="68"/>
        <v>0</v>
      </c>
      <c r="AF107" s="63">
        <f t="shared" si="68"/>
        <v>0</v>
      </c>
      <c r="AG107" s="16">
        <f t="shared" si="62"/>
        <v>0</v>
      </c>
      <c r="AH107" s="28" t="str">
        <f t="shared" si="63"/>
        <v/>
      </c>
      <c r="AI107" s="13"/>
      <c r="AJ107" s="16">
        <f t="shared" si="64"/>
        <v>0</v>
      </c>
    </row>
    <row r="108" spans="1:36" ht="13.5" customHeight="1" x14ac:dyDescent="0.2">
      <c r="A108" s="27" t="s">
        <v>1292</v>
      </c>
      <c r="B108" s="16">
        <v>0</v>
      </c>
      <c r="C108" s="16">
        <v>0</v>
      </c>
      <c r="D108" s="16">
        <v>0</v>
      </c>
      <c r="E108" s="16">
        <v>0</v>
      </c>
      <c r="F108" s="16">
        <v>0</v>
      </c>
      <c r="G108" s="16">
        <v>0</v>
      </c>
      <c r="H108" s="16">
        <v>0</v>
      </c>
      <c r="I108" s="16">
        <v>0</v>
      </c>
      <c r="J108" s="68">
        <v>0</v>
      </c>
      <c r="K108" s="68">
        <v>0</v>
      </c>
      <c r="L108" s="68">
        <v>0</v>
      </c>
      <c r="M108" s="68">
        <v>0</v>
      </c>
      <c r="N108" s="16">
        <f t="shared" si="59"/>
        <v>0</v>
      </c>
      <c r="O108" s="28" t="str">
        <f t="shared" si="60"/>
        <v/>
      </c>
      <c r="P108" s="16"/>
      <c r="Q108" s="16"/>
      <c r="R108" s="64" t="s">
        <v>1327</v>
      </c>
      <c r="S108" s="65">
        <v>0</v>
      </c>
      <c r="T108" s="66">
        <v>0.05</v>
      </c>
      <c r="U108" s="63">
        <f t="shared" ref="U108:AF115" si="69">IF($R108="Manual","",IFERROR(IF($R108="YOY Growth",$N108*(1+$T108)/12,$S108/12),""))</f>
        <v>0</v>
      </c>
      <c r="V108" s="63">
        <f t="shared" si="69"/>
        <v>0</v>
      </c>
      <c r="W108" s="63">
        <f t="shared" si="69"/>
        <v>0</v>
      </c>
      <c r="X108" s="63">
        <f t="shared" si="69"/>
        <v>0</v>
      </c>
      <c r="Y108" s="63">
        <f t="shared" si="69"/>
        <v>0</v>
      </c>
      <c r="Z108" s="63">
        <f t="shared" si="69"/>
        <v>0</v>
      </c>
      <c r="AA108" s="63">
        <f t="shared" si="69"/>
        <v>0</v>
      </c>
      <c r="AB108" s="63">
        <f t="shared" si="69"/>
        <v>0</v>
      </c>
      <c r="AC108" s="63">
        <f t="shared" si="69"/>
        <v>0</v>
      </c>
      <c r="AD108" s="63">
        <f t="shared" si="69"/>
        <v>0</v>
      </c>
      <c r="AE108" s="63">
        <f t="shared" si="69"/>
        <v>0</v>
      </c>
      <c r="AF108" s="63">
        <f t="shared" si="69"/>
        <v>0</v>
      </c>
      <c r="AG108" s="16">
        <f t="shared" si="62"/>
        <v>0</v>
      </c>
      <c r="AH108" s="28" t="str">
        <f t="shared" si="63"/>
        <v/>
      </c>
      <c r="AI108" s="13"/>
      <c r="AJ108" s="16">
        <f t="shared" si="64"/>
        <v>0</v>
      </c>
    </row>
    <row r="109" spans="1:36" ht="13.5" customHeight="1" x14ac:dyDescent="0.2">
      <c r="A109" s="27" t="s">
        <v>1293</v>
      </c>
      <c r="B109" s="16">
        <v>0</v>
      </c>
      <c r="C109" s="16">
        <v>0</v>
      </c>
      <c r="D109" s="16">
        <v>0</v>
      </c>
      <c r="E109" s="16">
        <v>0</v>
      </c>
      <c r="F109" s="16">
        <v>0</v>
      </c>
      <c r="G109" s="16">
        <v>0</v>
      </c>
      <c r="H109" s="16">
        <v>0</v>
      </c>
      <c r="I109" s="16">
        <v>0</v>
      </c>
      <c r="J109" s="68">
        <v>0</v>
      </c>
      <c r="K109" s="68">
        <v>0</v>
      </c>
      <c r="L109" s="68">
        <v>0</v>
      </c>
      <c r="M109" s="68">
        <v>0</v>
      </c>
      <c r="N109" s="16">
        <f t="shared" si="59"/>
        <v>0</v>
      </c>
      <c r="O109" s="28" t="str">
        <f t="shared" si="60"/>
        <v/>
      </c>
      <c r="P109" s="16"/>
      <c r="Q109" s="16"/>
      <c r="R109" s="64" t="s">
        <v>1327</v>
      </c>
      <c r="S109" s="65">
        <v>0</v>
      </c>
      <c r="T109" s="66">
        <v>0.05</v>
      </c>
      <c r="U109" s="63">
        <f t="shared" si="69"/>
        <v>0</v>
      </c>
      <c r="V109" s="63">
        <f t="shared" si="69"/>
        <v>0</v>
      </c>
      <c r="W109" s="63">
        <f t="shared" si="69"/>
        <v>0</v>
      </c>
      <c r="X109" s="63">
        <f t="shared" si="69"/>
        <v>0</v>
      </c>
      <c r="Y109" s="63">
        <f t="shared" si="69"/>
        <v>0</v>
      </c>
      <c r="Z109" s="63">
        <f t="shared" si="69"/>
        <v>0</v>
      </c>
      <c r="AA109" s="63">
        <f t="shared" si="69"/>
        <v>0</v>
      </c>
      <c r="AB109" s="63">
        <f t="shared" si="69"/>
        <v>0</v>
      </c>
      <c r="AC109" s="63">
        <f t="shared" si="69"/>
        <v>0</v>
      </c>
      <c r="AD109" s="63">
        <f t="shared" si="69"/>
        <v>0</v>
      </c>
      <c r="AE109" s="63">
        <f t="shared" si="69"/>
        <v>0</v>
      </c>
      <c r="AF109" s="63">
        <f t="shared" si="69"/>
        <v>0</v>
      </c>
      <c r="AG109" s="16">
        <f t="shared" si="62"/>
        <v>0</v>
      </c>
      <c r="AH109" s="28" t="str">
        <f t="shared" si="63"/>
        <v/>
      </c>
      <c r="AI109" s="13"/>
      <c r="AJ109" s="16">
        <f t="shared" si="64"/>
        <v>0</v>
      </c>
    </row>
    <row r="110" spans="1:36" ht="13.5" customHeight="1" x14ac:dyDescent="0.2">
      <c r="A110" s="27" t="s">
        <v>1294</v>
      </c>
      <c r="B110" s="16">
        <v>0</v>
      </c>
      <c r="C110" s="16">
        <v>0</v>
      </c>
      <c r="D110" s="16">
        <v>0</v>
      </c>
      <c r="E110" s="16">
        <v>5</v>
      </c>
      <c r="F110" s="16">
        <v>0</v>
      </c>
      <c r="G110" s="16">
        <v>0</v>
      </c>
      <c r="H110" s="16">
        <v>3900</v>
      </c>
      <c r="I110" s="16">
        <v>3900</v>
      </c>
      <c r="J110" s="68">
        <v>0</v>
      </c>
      <c r="K110" s="68">
        <v>0</v>
      </c>
      <c r="L110" s="68">
        <v>0</v>
      </c>
      <c r="M110" s="68">
        <v>0</v>
      </c>
      <c r="N110" s="16">
        <f t="shared" si="59"/>
        <v>7805</v>
      </c>
      <c r="O110" s="28" t="str">
        <f t="shared" si="60"/>
        <v/>
      </c>
      <c r="P110" s="16"/>
      <c r="Q110" s="16"/>
      <c r="R110" s="64" t="s">
        <v>1327</v>
      </c>
      <c r="S110" s="65">
        <v>0</v>
      </c>
      <c r="T110" s="66">
        <v>0.05</v>
      </c>
      <c r="U110" s="63">
        <f t="shared" si="69"/>
        <v>0</v>
      </c>
      <c r="V110" s="63">
        <f t="shared" si="69"/>
        <v>0</v>
      </c>
      <c r="W110" s="63">
        <f t="shared" si="69"/>
        <v>0</v>
      </c>
      <c r="X110" s="63">
        <f t="shared" si="69"/>
        <v>0</v>
      </c>
      <c r="Y110" s="63">
        <f t="shared" si="69"/>
        <v>0</v>
      </c>
      <c r="Z110" s="63">
        <f t="shared" si="69"/>
        <v>0</v>
      </c>
      <c r="AA110" s="63">
        <f t="shared" si="69"/>
        <v>0</v>
      </c>
      <c r="AB110" s="63">
        <f t="shared" si="69"/>
        <v>0</v>
      </c>
      <c r="AC110" s="63">
        <f t="shared" si="69"/>
        <v>0</v>
      </c>
      <c r="AD110" s="63">
        <f t="shared" si="69"/>
        <v>0</v>
      </c>
      <c r="AE110" s="63">
        <f t="shared" si="69"/>
        <v>0</v>
      </c>
      <c r="AF110" s="63">
        <f t="shared" si="69"/>
        <v>0</v>
      </c>
      <c r="AG110" s="16">
        <f t="shared" si="62"/>
        <v>0</v>
      </c>
      <c r="AH110" s="28" t="str">
        <f t="shared" si="63"/>
        <v/>
      </c>
      <c r="AI110" s="13"/>
      <c r="AJ110" s="16">
        <f t="shared" si="64"/>
        <v>7805</v>
      </c>
    </row>
    <row r="111" spans="1:36" ht="13.5" customHeight="1" x14ac:dyDescent="0.2">
      <c r="A111" s="27" t="s">
        <v>1295</v>
      </c>
      <c r="B111" s="16">
        <v>0</v>
      </c>
      <c r="C111" s="16">
        <v>0</v>
      </c>
      <c r="D111" s="16">
        <v>0</v>
      </c>
      <c r="E111" s="16">
        <v>0</v>
      </c>
      <c r="F111" s="16">
        <v>0</v>
      </c>
      <c r="G111" s="16">
        <v>0</v>
      </c>
      <c r="H111" s="16">
        <v>0</v>
      </c>
      <c r="I111" s="16">
        <v>0</v>
      </c>
      <c r="J111" s="68">
        <v>0</v>
      </c>
      <c r="K111" s="68">
        <v>0</v>
      </c>
      <c r="L111" s="68">
        <v>0</v>
      </c>
      <c r="M111" s="68">
        <v>0</v>
      </c>
      <c r="N111" s="16">
        <f t="shared" si="59"/>
        <v>0</v>
      </c>
      <c r="O111" s="28" t="str">
        <f t="shared" si="60"/>
        <v/>
      </c>
      <c r="P111" s="16"/>
      <c r="Q111" s="16"/>
      <c r="R111" s="64" t="s">
        <v>1327</v>
      </c>
      <c r="S111" s="65">
        <v>0</v>
      </c>
      <c r="T111" s="66">
        <v>0.05</v>
      </c>
      <c r="U111" s="63">
        <f t="shared" si="69"/>
        <v>0</v>
      </c>
      <c r="V111" s="63">
        <f t="shared" si="69"/>
        <v>0</v>
      </c>
      <c r="W111" s="63">
        <f t="shared" si="69"/>
        <v>0</v>
      </c>
      <c r="X111" s="63">
        <f t="shared" si="69"/>
        <v>0</v>
      </c>
      <c r="Y111" s="63">
        <f t="shared" si="69"/>
        <v>0</v>
      </c>
      <c r="Z111" s="63">
        <f t="shared" si="69"/>
        <v>0</v>
      </c>
      <c r="AA111" s="63">
        <f t="shared" si="69"/>
        <v>0</v>
      </c>
      <c r="AB111" s="63">
        <f t="shared" si="69"/>
        <v>0</v>
      </c>
      <c r="AC111" s="63">
        <f t="shared" si="69"/>
        <v>0</v>
      </c>
      <c r="AD111" s="63">
        <f t="shared" si="69"/>
        <v>0</v>
      </c>
      <c r="AE111" s="63">
        <f t="shared" si="69"/>
        <v>0</v>
      </c>
      <c r="AF111" s="63">
        <f t="shared" si="69"/>
        <v>0</v>
      </c>
      <c r="AG111" s="16">
        <f t="shared" si="62"/>
        <v>0</v>
      </c>
      <c r="AH111" s="28" t="str">
        <f t="shared" si="63"/>
        <v/>
      </c>
      <c r="AI111" s="13"/>
      <c r="AJ111" s="16">
        <f t="shared" si="64"/>
        <v>0</v>
      </c>
    </row>
    <row r="112" spans="1:36" ht="13.5" customHeight="1" x14ac:dyDescent="0.2">
      <c r="A112" s="27" t="s">
        <v>1296</v>
      </c>
      <c r="B112" s="16">
        <v>0</v>
      </c>
      <c r="C112" s="16">
        <v>0</v>
      </c>
      <c r="D112" s="16">
        <v>0</v>
      </c>
      <c r="E112" s="16">
        <v>0</v>
      </c>
      <c r="F112" s="16">
        <v>0</v>
      </c>
      <c r="G112" s="16">
        <v>0</v>
      </c>
      <c r="H112" s="16">
        <v>0</v>
      </c>
      <c r="I112" s="16">
        <v>0</v>
      </c>
      <c r="J112" s="68">
        <v>0</v>
      </c>
      <c r="K112" s="68">
        <v>0</v>
      </c>
      <c r="L112" s="68">
        <v>0</v>
      </c>
      <c r="M112" s="68">
        <v>0</v>
      </c>
      <c r="N112" s="16">
        <f t="shared" si="59"/>
        <v>0</v>
      </c>
      <c r="O112" s="28" t="str">
        <f t="shared" si="60"/>
        <v/>
      </c>
      <c r="P112" s="16"/>
      <c r="Q112" s="16"/>
      <c r="R112" s="64" t="s">
        <v>1327</v>
      </c>
      <c r="S112" s="65">
        <v>0</v>
      </c>
      <c r="T112" s="66">
        <v>0.05</v>
      </c>
      <c r="U112" s="63">
        <f t="shared" si="69"/>
        <v>0</v>
      </c>
      <c r="V112" s="63">
        <f t="shared" si="69"/>
        <v>0</v>
      </c>
      <c r="W112" s="63">
        <f t="shared" si="69"/>
        <v>0</v>
      </c>
      <c r="X112" s="63">
        <f t="shared" si="69"/>
        <v>0</v>
      </c>
      <c r="Y112" s="63">
        <f t="shared" si="69"/>
        <v>0</v>
      </c>
      <c r="Z112" s="63">
        <f t="shared" si="69"/>
        <v>0</v>
      </c>
      <c r="AA112" s="63">
        <f t="shared" si="69"/>
        <v>0</v>
      </c>
      <c r="AB112" s="63">
        <f t="shared" si="69"/>
        <v>0</v>
      </c>
      <c r="AC112" s="63">
        <f t="shared" si="69"/>
        <v>0</v>
      </c>
      <c r="AD112" s="63">
        <f t="shared" si="69"/>
        <v>0</v>
      </c>
      <c r="AE112" s="63">
        <f t="shared" si="69"/>
        <v>0</v>
      </c>
      <c r="AF112" s="63">
        <f t="shared" si="69"/>
        <v>0</v>
      </c>
      <c r="AG112" s="16">
        <f t="shared" si="62"/>
        <v>0</v>
      </c>
      <c r="AH112" s="28" t="str">
        <f t="shared" si="63"/>
        <v/>
      </c>
      <c r="AI112" s="13"/>
      <c r="AJ112" s="16">
        <f t="shared" si="64"/>
        <v>0</v>
      </c>
    </row>
    <row r="113" spans="1:36" ht="13.5" customHeight="1" x14ac:dyDescent="0.2">
      <c r="A113" s="27" t="s">
        <v>1297</v>
      </c>
      <c r="B113" s="16">
        <v>0</v>
      </c>
      <c r="C113" s="16">
        <v>0</v>
      </c>
      <c r="D113" s="16">
        <v>0</v>
      </c>
      <c r="E113" s="16">
        <v>0</v>
      </c>
      <c r="F113" s="16">
        <v>0</v>
      </c>
      <c r="G113" s="16">
        <v>0</v>
      </c>
      <c r="H113" s="16">
        <v>0</v>
      </c>
      <c r="I113" s="16">
        <v>0</v>
      </c>
      <c r="J113" s="68">
        <v>0</v>
      </c>
      <c r="K113" s="68">
        <v>0</v>
      </c>
      <c r="L113" s="68">
        <v>0</v>
      </c>
      <c r="M113" s="68">
        <v>0</v>
      </c>
      <c r="N113" s="16">
        <f t="shared" si="59"/>
        <v>0</v>
      </c>
      <c r="O113" s="28" t="str">
        <f t="shared" si="60"/>
        <v/>
      </c>
      <c r="P113" s="16"/>
      <c r="Q113" s="16"/>
      <c r="R113" s="64" t="s">
        <v>1327</v>
      </c>
      <c r="S113" s="65">
        <v>0</v>
      </c>
      <c r="T113" s="66">
        <v>0.05</v>
      </c>
      <c r="U113" s="63">
        <f t="shared" si="69"/>
        <v>0</v>
      </c>
      <c r="V113" s="63">
        <f t="shared" si="69"/>
        <v>0</v>
      </c>
      <c r="W113" s="63">
        <f t="shared" si="69"/>
        <v>0</v>
      </c>
      <c r="X113" s="63">
        <f t="shared" si="69"/>
        <v>0</v>
      </c>
      <c r="Y113" s="63">
        <f t="shared" si="69"/>
        <v>0</v>
      </c>
      <c r="Z113" s="63">
        <f t="shared" si="69"/>
        <v>0</v>
      </c>
      <c r="AA113" s="63">
        <f t="shared" si="69"/>
        <v>0</v>
      </c>
      <c r="AB113" s="63">
        <f t="shared" si="69"/>
        <v>0</v>
      </c>
      <c r="AC113" s="63">
        <f t="shared" si="69"/>
        <v>0</v>
      </c>
      <c r="AD113" s="63">
        <f t="shared" si="69"/>
        <v>0</v>
      </c>
      <c r="AE113" s="63">
        <f t="shared" si="69"/>
        <v>0</v>
      </c>
      <c r="AF113" s="63">
        <f t="shared" si="69"/>
        <v>0</v>
      </c>
      <c r="AG113" s="16">
        <f t="shared" si="62"/>
        <v>0</v>
      </c>
      <c r="AH113" s="28" t="str">
        <f t="shared" si="63"/>
        <v/>
      </c>
      <c r="AI113" s="13"/>
      <c r="AJ113" s="16">
        <f t="shared" si="64"/>
        <v>0</v>
      </c>
    </row>
    <row r="114" spans="1:36" ht="13.5" customHeight="1" x14ac:dyDescent="0.2">
      <c r="A114" s="27" t="s">
        <v>1298</v>
      </c>
      <c r="B114" s="16">
        <v>0</v>
      </c>
      <c r="C114" s="16">
        <v>0</v>
      </c>
      <c r="D114" s="16">
        <v>0</v>
      </c>
      <c r="E114" s="16">
        <v>0</v>
      </c>
      <c r="F114" s="16">
        <v>0</v>
      </c>
      <c r="G114" s="16">
        <v>0</v>
      </c>
      <c r="H114" s="16">
        <v>0</v>
      </c>
      <c r="I114" s="16">
        <v>0</v>
      </c>
      <c r="J114" s="68">
        <v>0</v>
      </c>
      <c r="K114" s="68">
        <v>0</v>
      </c>
      <c r="L114" s="68">
        <v>0</v>
      </c>
      <c r="M114" s="68">
        <v>0</v>
      </c>
      <c r="N114" s="16">
        <f t="shared" si="59"/>
        <v>0</v>
      </c>
      <c r="O114" s="28" t="str">
        <f t="shared" si="60"/>
        <v/>
      </c>
      <c r="P114" s="16"/>
      <c r="Q114" s="16"/>
      <c r="R114" s="64" t="s">
        <v>1327</v>
      </c>
      <c r="S114" s="65">
        <v>0</v>
      </c>
      <c r="T114" s="66">
        <v>0.05</v>
      </c>
      <c r="U114" s="63">
        <f t="shared" si="69"/>
        <v>0</v>
      </c>
      <c r="V114" s="63">
        <f t="shared" si="69"/>
        <v>0</v>
      </c>
      <c r="W114" s="63">
        <f t="shared" si="69"/>
        <v>0</v>
      </c>
      <c r="X114" s="63">
        <f t="shared" si="69"/>
        <v>0</v>
      </c>
      <c r="Y114" s="63">
        <f t="shared" si="69"/>
        <v>0</v>
      </c>
      <c r="Z114" s="63">
        <f t="shared" si="69"/>
        <v>0</v>
      </c>
      <c r="AA114" s="63">
        <f t="shared" si="69"/>
        <v>0</v>
      </c>
      <c r="AB114" s="63">
        <f t="shared" si="69"/>
        <v>0</v>
      </c>
      <c r="AC114" s="63">
        <f t="shared" si="69"/>
        <v>0</v>
      </c>
      <c r="AD114" s="63">
        <f t="shared" si="69"/>
        <v>0</v>
      </c>
      <c r="AE114" s="63">
        <f t="shared" si="69"/>
        <v>0</v>
      </c>
      <c r="AF114" s="63">
        <f t="shared" si="69"/>
        <v>0</v>
      </c>
      <c r="AG114" s="16">
        <f t="shared" si="62"/>
        <v>0</v>
      </c>
      <c r="AH114" s="28" t="str">
        <f t="shared" si="63"/>
        <v/>
      </c>
      <c r="AI114" s="13"/>
      <c r="AJ114" s="16">
        <f t="shared" si="64"/>
        <v>0</v>
      </c>
    </row>
    <row r="115" spans="1:36" ht="13.5" customHeight="1" x14ac:dyDescent="0.2">
      <c r="A115" s="27" t="s">
        <v>1299</v>
      </c>
      <c r="B115" s="16">
        <v>0</v>
      </c>
      <c r="C115" s="16">
        <v>0</v>
      </c>
      <c r="D115" s="16">
        <v>0</v>
      </c>
      <c r="E115" s="16">
        <v>0</v>
      </c>
      <c r="F115" s="16">
        <v>0</v>
      </c>
      <c r="G115" s="16">
        <v>0</v>
      </c>
      <c r="H115" s="16">
        <v>0</v>
      </c>
      <c r="I115" s="16">
        <v>0</v>
      </c>
      <c r="J115" s="68">
        <v>0</v>
      </c>
      <c r="K115" s="68">
        <v>0</v>
      </c>
      <c r="L115" s="68">
        <v>0</v>
      </c>
      <c r="M115" s="68">
        <v>0</v>
      </c>
      <c r="N115" s="16">
        <f t="shared" si="59"/>
        <v>0</v>
      </c>
      <c r="O115" s="28" t="str">
        <f t="shared" si="60"/>
        <v/>
      </c>
      <c r="P115" s="16"/>
      <c r="Q115" s="16"/>
      <c r="R115" s="64" t="s">
        <v>1327</v>
      </c>
      <c r="S115" s="65">
        <v>0</v>
      </c>
      <c r="T115" s="66">
        <v>0.05</v>
      </c>
      <c r="U115" s="63">
        <f t="shared" si="69"/>
        <v>0</v>
      </c>
      <c r="V115" s="63">
        <f t="shared" si="69"/>
        <v>0</v>
      </c>
      <c r="W115" s="63">
        <f t="shared" si="69"/>
        <v>0</v>
      </c>
      <c r="X115" s="63">
        <f t="shared" si="69"/>
        <v>0</v>
      </c>
      <c r="Y115" s="63">
        <f t="shared" si="69"/>
        <v>0</v>
      </c>
      <c r="Z115" s="63">
        <f t="shared" si="69"/>
        <v>0</v>
      </c>
      <c r="AA115" s="63">
        <f t="shared" si="69"/>
        <v>0</v>
      </c>
      <c r="AB115" s="63">
        <f t="shared" si="69"/>
        <v>0</v>
      </c>
      <c r="AC115" s="63">
        <f t="shared" si="69"/>
        <v>0</v>
      </c>
      <c r="AD115" s="63">
        <f t="shared" si="69"/>
        <v>0</v>
      </c>
      <c r="AE115" s="63">
        <f t="shared" si="69"/>
        <v>0</v>
      </c>
      <c r="AF115" s="63">
        <f t="shared" si="69"/>
        <v>0</v>
      </c>
      <c r="AG115" s="16">
        <f t="shared" si="62"/>
        <v>0</v>
      </c>
      <c r="AH115" s="28" t="str">
        <f t="shared" si="63"/>
        <v/>
      </c>
      <c r="AI115" s="13"/>
      <c r="AJ115" s="16">
        <f t="shared" si="64"/>
        <v>0</v>
      </c>
    </row>
    <row r="116" spans="1:36" ht="13.5" customHeight="1" x14ac:dyDescent="0.2">
      <c r="A116" s="30" t="s">
        <v>1300</v>
      </c>
      <c r="B116" s="31">
        <f t="shared" ref="B116:M116" si="70">B73+SUM(B74:B80)+B87+SUM(B88:B115)</f>
        <v>35995.850000000006</v>
      </c>
      <c r="C116" s="31">
        <f t="shared" si="70"/>
        <v>27174.949999999997</v>
      </c>
      <c r="D116" s="31">
        <f t="shared" si="70"/>
        <v>38485.090000000004</v>
      </c>
      <c r="E116" s="31">
        <f t="shared" si="70"/>
        <v>12323.71</v>
      </c>
      <c r="F116" s="31">
        <f t="shared" si="70"/>
        <v>2999.31</v>
      </c>
      <c r="G116" s="31">
        <f t="shared" si="70"/>
        <v>46686.32</v>
      </c>
      <c r="H116" s="31">
        <f t="shared" si="70"/>
        <v>16079.14</v>
      </c>
      <c r="I116" s="31">
        <f t="shared" si="70"/>
        <v>13698.130000000001</v>
      </c>
      <c r="J116" s="31">
        <f t="shared" si="70"/>
        <v>5950</v>
      </c>
      <c r="K116" s="31">
        <f t="shared" si="70"/>
        <v>5950</v>
      </c>
      <c r="L116" s="31">
        <f t="shared" si="70"/>
        <v>5950</v>
      </c>
      <c r="M116" s="31">
        <f t="shared" si="70"/>
        <v>5950</v>
      </c>
      <c r="N116" s="31">
        <f t="shared" si="59"/>
        <v>217242.5</v>
      </c>
      <c r="O116" s="32" t="str">
        <f t="shared" si="60"/>
        <v/>
      </c>
      <c r="P116" s="16"/>
      <c r="Q116" s="16"/>
      <c r="R116" s="67"/>
      <c r="S116" s="67"/>
      <c r="T116" s="67"/>
      <c r="U116" s="31">
        <f t="shared" ref="U116:AF116" si="71">U73+SUM(U74:U80)+U87+SUM(U88:U115)</f>
        <v>0</v>
      </c>
      <c r="V116" s="31">
        <f t="shared" si="71"/>
        <v>0</v>
      </c>
      <c r="W116" s="31">
        <f t="shared" si="71"/>
        <v>0</v>
      </c>
      <c r="X116" s="31">
        <f t="shared" si="71"/>
        <v>0</v>
      </c>
      <c r="Y116" s="31">
        <f t="shared" si="71"/>
        <v>0</v>
      </c>
      <c r="Z116" s="31">
        <f t="shared" si="71"/>
        <v>0</v>
      </c>
      <c r="AA116" s="31">
        <f t="shared" si="71"/>
        <v>0</v>
      </c>
      <c r="AB116" s="31">
        <f t="shared" si="71"/>
        <v>0</v>
      </c>
      <c r="AC116" s="31">
        <f t="shared" si="71"/>
        <v>0</v>
      </c>
      <c r="AD116" s="31">
        <f t="shared" si="71"/>
        <v>0</v>
      </c>
      <c r="AE116" s="31">
        <f t="shared" si="71"/>
        <v>0</v>
      </c>
      <c r="AF116" s="31">
        <f t="shared" si="71"/>
        <v>0</v>
      </c>
      <c r="AG116" s="31">
        <f t="shared" si="62"/>
        <v>0</v>
      </c>
      <c r="AH116" s="32" t="str">
        <f t="shared" si="63"/>
        <v/>
      </c>
      <c r="AI116" s="13"/>
      <c r="AJ116" s="31">
        <f t="shared" si="64"/>
        <v>217242.5</v>
      </c>
    </row>
    <row r="117" spans="1:36" ht="13.5" customHeight="1" x14ac:dyDescent="0.2">
      <c r="A117" s="45" t="s">
        <v>1301</v>
      </c>
      <c r="B117" s="31">
        <f t="shared" ref="B117:M117" si="72">B64-B116</f>
        <v>-153934.95000000001</v>
      </c>
      <c r="C117" s="31">
        <f t="shared" si="72"/>
        <v>-107839.51999999999</v>
      </c>
      <c r="D117" s="31">
        <f t="shared" si="72"/>
        <v>-190961.68999999997</v>
      </c>
      <c r="E117" s="31">
        <f t="shared" si="72"/>
        <v>-144233.65</v>
      </c>
      <c r="F117" s="31">
        <f t="shared" si="72"/>
        <v>-168942.74000000002</v>
      </c>
      <c r="G117" s="31">
        <f t="shared" si="72"/>
        <v>-189851.83000000002</v>
      </c>
      <c r="H117" s="31">
        <f t="shared" si="72"/>
        <v>-178369.86</v>
      </c>
      <c r="I117" s="31">
        <f t="shared" si="72"/>
        <v>-164186.55000000002</v>
      </c>
      <c r="J117" s="31">
        <f t="shared" si="72"/>
        <v>-216558</v>
      </c>
      <c r="K117" s="31">
        <f t="shared" si="72"/>
        <v>-218928</v>
      </c>
      <c r="L117" s="31">
        <f t="shared" si="72"/>
        <v>-222771</v>
      </c>
      <c r="M117" s="31">
        <f t="shared" si="72"/>
        <v>-228245</v>
      </c>
      <c r="N117" s="31">
        <f t="shared" si="59"/>
        <v>-2184822.79</v>
      </c>
      <c r="O117" s="32" t="str">
        <f t="shared" si="60"/>
        <v/>
      </c>
      <c r="P117" s="16"/>
      <c r="Q117" s="16"/>
      <c r="R117" s="67"/>
      <c r="S117" s="67"/>
      <c r="T117" s="67"/>
      <c r="U117" s="31">
        <f t="shared" ref="U117:AF117" si="73">U64-U116</f>
        <v>-306876.69927262858</v>
      </c>
      <c r="V117" s="31">
        <f t="shared" si="73"/>
        <v>-280077.95407591999</v>
      </c>
      <c r="W117" s="31">
        <f t="shared" si="73"/>
        <v>-307087.73407591996</v>
      </c>
      <c r="X117" s="31">
        <f t="shared" si="73"/>
        <v>-427288.18978497136</v>
      </c>
      <c r="Y117" s="31">
        <f t="shared" si="73"/>
        <v>-456563.21069073142</v>
      </c>
      <c r="Z117" s="31">
        <f t="shared" si="73"/>
        <v>-541109.83769895998</v>
      </c>
      <c r="AA117" s="31">
        <f t="shared" si="73"/>
        <v>-591954.97600636585</v>
      </c>
      <c r="AB117" s="31">
        <f t="shared" si="73"/>
        <v>-673202.11171541712</v>
      </c>
      <c r="AC117" s="31">
        <f t="shared" si="73"/>
        <v>-778201.05352693715</v>
      </c>
      <c r="AD117" s="31">
        <f t="shared" si="73"/>
        <v>-883360.70153845707</v>
      </c>
      <c r="AE117" s="31">
        <f t="shared" si="73"/>
        <v>-1004946.6694524457</v>
      </c>
      <c r="AF117" s="31">
        <f t="shared" si="73"/>
        <v>-1096830.4660672571</v>
      </c>
      <c r="AG117" s="31">
        <f t="shared" si="62"/>
        <v>-7347499.6039060103</v>
      </c>
      <c r="AH117" s="32" t="str">
        <f t="shared" si="63"/>
        <v/>
      </c>
      <c r="AI117" s="13"/>
      <c r="AJ117" s="31">
        <f>AG117-N117</f>
        <v>-5162676.8139060102</v>
      </c>
    </row>
    <row r="118" spans="1:36" ht="13.5" customHeight="1" x14ac:dyDescent="0.2">
      <c r="A118" s="25" t="s">
        <v>1302</v>
      </c>
      <c r="B118" s="16"/>
      <c r="C118" s="16"/>
      <c r="D118" s="16"/>
      <c r="E118" s="16"/>
      <c r="F118" s="16"/>
      <c r="G118" s="16"/>
      <c r="H118" s="16"/>
      <c r="I118" s="16"/>
      <c r="J118" s="16"/>
      <c r="K118" s="16"/>
      <c r="L118" s="16"/>
      <c r="M118" s="16"/>
      <c r="N118" s="16"/>
      <c r="O118" s="28"/>
      <c r="P118" s="16"/>
      <c r="Q118" s="16"/>
      <c r="R118" s="67"/>
      <c r="S118" s="67"/>
      <c r="T118" s="67"/>
      <c r="U118" s="16"/>
      <c r="V118" s="16"/>
      <c r="W118" s="16"/>
      <c r="X118" s="16"/>
      <c r="Y118" s="16"/>
      <c r="Z118" s="16"/>
      <c r="AA118" s="16"/>
      <c r="AB118" s="16"/>
      <c r="AC118" s="16"/>
      <c r="AD118" s="16"/>
      <c r="AE118" s="16"/>
      <c r="AF118" s="16"/>
      <c r="AG118" s="16"/>
      <c r="AH118" s="28"/>
      <c r="AI118" s="13"/>
      <c r="AJ118" s="16"/>
    </row>
    <row r="119" spans="1:36" ht="13.5" customHeight="1" x14ac:dyDescent="0.2">
      <c r="A119" s="26" t="s">
        <v>1303</v>
      </c>
      <c r="B119" s="16"/>
      <c r="C119" s="16"/>
      <c r="D119" s="16"/>
      <c r="E119" s="16"/>
      <c r="F119" s="16"/>
      <c r="G119" s="16"/>
      <c r="H119" s="16"/>
      <c r="I119" s="16"/>
      <c r="J119" s="16"/>
      <c r="K119" s="16"/>
      <c r="L119" s="16"/>
      <c r="M119" s="16"/>
      <c r="N119" s="16"/>
      <c r="O119" s="28"/>
      <c r="P119" s="16"/>
      <c r="Q119" s="16"/>
      <c r="R119" s="67"/>
      <c r="S119" s="67"/>
      <c r="T119" s="67"/>
      <c r="U119" s="16"/>
      <c r="V119" s="16"/>
      <c r="W119" s="16"/>
      <c r="X119" s="16"/>
      <c r="Y119" s="16"/>
      <c r="Z119" s="16"/>
      <c r="AA119" s="16"/>
      <c r="AB119" s="16"/>
      <c r="AC119" s="16"/>
      <c r="AD119" s="16"/>
      <c r="AE119" s="16"/>
      <c r="AF119" s="16"/>
      <c r="AG119" s="16"/>
      <c r="AH119" s="28"/>
      <c r="AI119" s="13"/>
      <c r="AJ119" s="16"/>
    </row>
    <row r="120" spans="1:36" ht="13.5" customHeight="1" x14ac:dyDescent="0.2">
      <c r="A120" s="27" t="s">
        <v>1304</v>
      </c>
      <c r="B120" s="16">
        <v>0</v>
      </c>
      <c r="C120" s="16">
        <v>0</v>
      </c>
      <c r="D120" s="16">
        <v>0</v>
      </c>
      <c r="E120" s="16">
        <v>0</v>
      </c>
      <c r="F120" s="16">
        <v>0</v>
      </c>
      <c r="G120" s="16">
        <v>0</v>
      </c>
      <c r="H120" s="16">
        <v>0</v>
      </c>
      <c r="I120" s="16">
        <v>0</v>
      </c>
      <c r="J120" s="68">
        <v>0</v>
      </c>
      <c r="K120" s="68">
        <v>0</v>
      </c>
      <c r="L120" s="68">
        <v>0</v>
      </c>
      <c r="M120" s="68">
        <v>0</v>
      </c>
      <c r="N120" s="16">
        <f>SUM(B120:M120)</f>
        <v>0</v>
      </c>
      <c r="O120" s="28" t="str">
        <f>IFERROR(N120/N$16,"")</f>
        <v/>
      </c>
      <c r="P120" s="16"/>
      <c r="Q120" s="16"/>
      <c r="R120" s="64" t="s">
        <v>1327</v>
      </c>
      <c r="S120" s="65">
        <v>0</v>
      </c>
      <c r="T120" s="66">
        <v>0.05</v>
      </c>
      <c r="U120" s="63">
        <f t="shared" ref="U120:AF121" si="74">IF($R120="Manual","",IFERROR(IF($R120="YOY Growth",$N120*(1+$T120)/12,$S120/12),""))</f>
        <v>0</v>
      </c>
      <c r="V120" s="63">
        <f t="shared" si="74"/>
        <v>0</v>
      </c>
      <c r="W120" s="63">
        <f t="shared" si="74"/>
        <v>0</v>
      </c>
      <c r="X120" s="63">
        <f t="shared" si="74"/>
        <v>0</v>
      </c>
      <c r="Y120" s="63">
        <f t="shared" si="74"/>
        <v>0</v>
      </c>
      <c r="Z120" s="63">
        <f t="shared" si="74"/>
        <v>0</v>
      </c>
      <c r="AA120" s="63">
        <f t="shared" si="74"/>
        <v>0</v>
      </c>
      <c r="AB120" s="63">
        <f t="shared" si="74"/>
        <v>0</v>
      </c>
      <c r="AC120" s="63">
        <f t="shared" si="74"/>
        <v>0</v>
      </c>
      <c r="AD120" s="63">
        <f t="shared" si="74"/>
        <v>0</v>
      </c>
      <c r="AE120" s="63">
        <f t="shared" si="74"/>
        <v>0</v>
      </c>
      <c r="AF120" s="63">
        <f t="shared" si="74"/>
        <v>0</v>
      </c>
      <c r="AG120" s="16">
        <f>SUM(U120:AF120)</f>
        <v>0</v>
      </c>
      <c r="AH120" s="28" t="str">
        <f>IFERROR(AG120/AG$16,"")</f>
        <v/>
      </c>
      <c r="AI120" s="13"/>
      <c r="AJ120" s="16">
        <f>AG120-N120</f>
        <v>0</v>
      </c>
    </row>
    <row r="121" spans="1:36" ht="13.5" customHeight="1" x14ac:dyDescent="0.2">
      <c r="A121" s="27" t="s">
        <v>1305</v>
      </c>
      <c r="B121" s="16">
        <v>0</v>
      </c>
      <c r="C121" s="16">
        <v>0</v>
      </c>
      <c r="D121" s="16">
        <v>0</v>
      </c>
      <c r="E121" s="16">
        <v>0</v>
      </c>
      <c r="F121" s="16">
        <v>0</v>
      </c>
      <c r="G121" s="16">
        <v>0</v>
      </c>
      <c r="H121" s="16">
        <v>0</v>
      </c>
      <c r="I121" s="16">
        <v>0</v>
      </c>
      <c r="J121" s="68">
        <v>0</v>
      </c>
      <c r="K121" s="68">
        <v>0</v>
      </c>
      <c r="L121" s="68">
        <v>0</v>
      </c>
      <c r="M121" s="68">
        <v>0</v>
      </c>
      <c r="N121" s="16">
        <f>SUM(B121:M121)</f>
        <v>0</v>
      </c>
      <c r="O121" s="28" t="str">
        <f>IFERROR(N121/N$16,"")</f>
        <v/>
      </c>
      <c r="P121" s="16"/>
      <c r="Q121" s="16"/>
      <c r="R121" s="64" t="s">
        <v>1327</v>
      </c>
      <c r="S121" s="65">
        <v>0</v>
      </c>
      <c r="T121" s="66">
        <v>0.05</v>
      </c>
      <c r="U121" s="63">
        <f t="shared" si="74"/>
        <v>0</v>
      </c>
      <c r="V121" s="63">
        <f t="shared" si="74"/>
        <v>0</v>
      </c>
      <c r="W121" s="63">
        <f t="shared" si="74"/>
        <v>0</v>
      </c>
      <c r="X121" s="63">
        <f t="shared" si="74"/>
        <v>0</v>
      </c>
      <c r="Y121" s="63">
        <f t="shared" si="74"/>
        <v>0</v>
      </c>
      <c r="Z121" s="63">
        <f t="shared" si="74"/>
        <v>0</v>
      </c>
      <c r="AA121" s="63">
        <f t="shared" si="74"/>
        <v>0</v>
      </c>
      <c r="AB121" s="63">
        <f t="shared" si="74"/>
        <v>0</v>
      </c>
      <c r="AC121" s="63">
        <f t="shared" si="74"/>
        <v>0</v>
      </c>
      <c r="AD121" s="63">
        <f t="shared" si="74"/>
        <v>0</v>
      </c>
      <c r="AE121" s="63">
        <f t="shared" si="74"/>
        <v>0</v>
      </c>
      <c r="AF121" s="63">
        <f t="shared" si="74"/>
        <v>0</v>
      </c>
      <c r="AG121" s="16">
        <f>SUM(U121:AF121)</f>
        <v>0</v>
      </c>
      <c r="AH121" s="28" t="str">
        <f>IFERROR(AG121/AG$16,"")</f>
        <v/>
      </c>
      <c r="AI121" s="13"/>
      <c r="AJ121" s="16">
        <f>AG121-N121</f>
        <v>0</v>
      </c>
    </row>
    <row r="122" spans="1:36" ht="13.5" customHeight="1" x14ac:dyDescent="0.2">
      <c r="A122" s="30" t="s">
        <v>1306</v>
      </c>
      <c r="B122" s="31">
        <f t="shared" ref="B122:M122" si="75">SUM(B120:B121)</f>
        <v>0</v>
      </c>
      <c r="C122" s="31">
        <f t="shared" si="75"/>
        <v>0</v>
      </c>
      <c r="D122" s="31">
        <f t="shared" si="75"/>
        <v>0</v>
      </c>
      <c r="E122" s="31">
        <f t="shared" si="75"/>
        <v>0</v>
      </c>
      <c r="F122" s="31">
        <f t="shared" si="75"/>
        <v>0</v>
      </c>
      <c r="G122" s="31">
        <f t="shared" si="75"/>
        <v>0</v>
      </c>
      <c r="H122" s="31">
        <f t="shared" si="75"/>
        <v>0</v>
      </c>
      <c r="I122" s="31">
        <f t="shared" si="75"/>
        <v>0</v>
      </c>
      <c r="J122" s="31">
        <f t="shared" si="75"/>
        <v>0</v>
      </c>
      <c r="K122" s="31">
        <f t="shared" si="75"/>
        <v>0</v>
      </c>
      <c r="L122" s="31">
        <f t="shared" si="75"/>
        <v>0</v>
      </c>
      <c r="M122" s="31">
        <f t="shared" si="75"/>
        <v>0</v>
      </c>
      <c r="N122" s="31">
        <f>SUM(B122:M122)</f>
        <v>0</v>
      </c>
      <c r="O122" s="32" t="str">
        <f>IFERROR(N122/N$16,"")</f>
        <v/>
      </c>
      <c r="P122" s="16"/>
      <c r="Q122" s="16"/>
      <c r="R122" s="67"/>
      <c r="S122" s="67"/>
      <c r="T122" s="67"/>
      <c r="U122" s="31">
        <f t="shared" ref="U122:AF122" si="76">SUM(U120:U121)</f>
        <v>0</v>
      </c>
      <c r="V122" s="31">
        <f t="shared" si="76"/>
        <v>0</v>
      </c>
      <c r="W122" s="31">
        <f t="shared" si="76"/>
        <v>0</v>
      </c>
      <c r="X122" s="31">
        <f t="shared" si="76"/>
        <v>0</v>
      </c>
      <c r="Y122" s="31">
        <f t="shared" si="76"/>
        <v>0</v>
      </c>
      <c r="Z122" s="31">
        <f t="shared" si="76"/>
        <v>0</v>
      </c>
      <c r="AA122" s="31">
        <f t="shared" si="76"/>
        <v>0</v>
      </c>
      <c r="AB122" s="31">
        <f t="shared" si="76"/>
        <v>0</v>
      </c>
      <c r="AC122" s="31">
        <f t="shared" si="76"/>
        <v>0</v>
      </c>
      <c r="AD122" s="31">
        <f t="shared" si="76"/>
        <v>0</v>
      </c>
      <c r="AE122" s="31">
        <f t="shared" si="76"/>
        <v>0</v>
      </c>
      <c r="AF122" s="31">
        <f t="shared" si="76"/>
        <v>0</v>
      </c>
      <c r="AG122" s="31">
        <f>SUM(U122:AF122)</f>
        <v>0</v>
      </c>
      <c r="AH122" s="32" t="str">
        <f>IFERROR(AG122/AG$16,"")</f>
        <v/>
      </c>
      <c r="AI122" s="13"/>
      <c r="AJ122" s="31">
        <f>AG122-N122</f>
        <v>0</v>
      </c>
    </row>
    <row r="123" spans="1:36" ht="13.5" customHeight="1" x14ac:dyDescent="0.2">
      <c r="A123" s="26" t="s">
        <v>1307</v>
      </c>
      <c r="B123" s="16"/>
      <c r="C123" s="16"/>
      <c r="D123" s="16"/>
      <c r="E123" s="16"/>
      <c r="F123" s="16"/>
      <c r="G123" s="16"/>
      <c r="H123" s="16"/>
      <c r="I123" s="16"/>
      <c r="J123" s="16"/>
      <c r="K123" s="16"/>
      <c r="L123" s="16"/>
      <c r="M123" s="16"/>
      <c r="N123" s="16"/>
      <c r="O123" s="28"/>
      <c r="P123" s="16"/>
      <c r="Q123" s="16"/>
      <c r="R123" s="67"/>
      <c r="S123" s="67"/>
      <c r="T123" s="67"/>
      <c r="U123" s="16"/>
      <c r="V123" s="16"/>
      <c r="W123" s="16"/>
      <c r="X123" s="16"/>
      <c r="Y123" s="16"/>
      <c r="Z123" s="16"/>
      <c r="AA123" s="16"/>
      <c r="AB123" s="16"/>
      <c r="AC123" s="16"/>
      <c r="AD123" s="16"/>
      <c r="AE123" s="16"/>
      <c r="AF123" s="16"/>
      <c r="AG123" s="16"/>
      <c r="AH123" s="28"/>
      <c r="AI123" s="13"/>
      <c r="AJ123" s="16"/>
    </row>
    <row r="124" spans="1:36" ht="13.5" customHeight="1" x14ac:dyDescent="0.2">
      <c r="A124" s="38" t="s">
        <v>1308</v>
      </c>
      <c r="B124" s="16">
        <v>0</v>
      </c>
      <c r="C124" s="16">
        <v>0</v>
      </c>
      <c r="D124" s="16">
        <v>0</v>
      </c>
      <c r="E124" s="16">
        <v>0</v>
      </c>
      <c r="F124" s="16">
        <v>0</v>
      </c>
      <c r="G124" s="16">
        <v>0</v>
      </c>
      <c r="H124" s="16">
        <v>0</v>
      </c>
      <c r="I124" s="16">
        <v>0</v>
      </c>
      <c r="J124" s="68"/>
      <c r="K124" s="68"/>
      <c r="L124" s="68"/>
      <c r="M124" s="68"/>
      <c r="N124" s="16">
        <v>0</v>
      </c>
      <c r="O124" s="28" t="str">
        <f>IFERROR(N124/N$16,"")</f>
        <v/>
      </c>
      <c r="P124" s="16"/>
      <c r="Q124" s="16"/>
      <c r="R124" s="64" t="s">
        <v>1327</v>
      </c>
      <c r="S124" s="65">
        <v>0</v>
      </c>
      <c r="T124" s="66">
        <v>0.05</v>
      </c>
      <c r="U124" s="63">
        <f t="shared" ref="U124:AF129" si="77">IF($R124="Manual","",IFERROR(IF($R124="YOY Growth",$N124*(1+$T124)/12,$S124/12),""))</f>
        <v>0</v>
      </c>
      <c r="V124" s="63">
        <f t="shared" si="77"/>
        <v>0</v>
      </c>
      <c r="W124" s="63">
        <f t="shared" si="77"/>
        <v>0</v>
      </c>
      <c r="X124" s="63">
        <f t="shared" si="77"/>
        <v>0</v>
      </c>
      <c r="Y124" s="63">
        <f t="shared" si="77"/>
        <v>0</v>
      </c>
      <c r="Z124" s="63">
        <f t="shared" si="77"/>
        <v>0</v>
      </c>
      <c r="AA124" s="63">
        <f t="shared" si="77"/>
        <v>0</v>
      </c>
      <c r="AB124" s="63">
        <f t="shared" si="77"/>
        <v>0</v>
      </c>
      <c r="AC124" s="63">
        <f t="shared" si="77"/>
        <v>0</v>
      </c>
      <c r="AD124" s="63">
        <f t="shared" si="77"/>
        <v>0</v>
      </c>
      <c r="AE124" s="63">
        <f t="shared" si="77"/>
        <v>0</v>
      </c>
      <c r="AF124" s="63">
        <f t="shared" si="77"/>
        <v>0</v>
      </c>
      <c r="AG124" s="16">
        <f>SUM(U124:AF124)</f>
        <v>0</v>
      </c>
      <c r="AH124" s="28" t="str">
        <f>IFERROR(AG124/AG$16,"")</f>
        <v/>
      </c>
      <c r="AI124" s="13"/>
      <c r="AJ124" s="16">
        <f>N124-AG124</f>
        <v>0</v>
      </c>
    </row>
    <row r="125" spans="1:36" ht="13.5" customHeight="1" x14ac:dyDescent="0.2">
      <c r="A125" s="27" t="s">
        <v>1309</v>
      </c>
      <c r="B125" s="16">
        <v>0</v>
      </c>
      <c r="C125" s="16">
        <v>0</v>
      </c>
      <c r="D125" s="16">
        <v>0</v>
      </c>
      <c r="E125" s="16">
        <v>0</v>
      </c>
      <c r="F125" s="16">
        <v>0</v>
      </c>
      <c r="G125" s="16">
        <v>0</v>
      </c>
      <c r="H125" s="16">
        <v>0</v>
      </c>
      <c r="I125" s="16">
        <v>0</v>
      </c>
      <c r="J125" s="68">
        <v>0</v>
      </c>
      <c r="K125" s="68">
        <v>0</v>
      </c>
      <c r="L125" s="68">
        <v>0</v>
      </c>
      <c r="M125" s="68">
        <v>0</v>
      </c>
      <c r="N125" s="16">
        <f>SUM(B125:M125)</f>
        <v>0</v>
      </c>
      <c r="O125" s="28" t="str">
        <f>IFERROR(N125/N$16,"")</f>
        <v/>
      </c>
      <c r="P125" s="16"/>
      <c r="Q125" s="16"/>
      <c r="R125" s="64" t="s">
        <v>1327</v>
      </c>
      <c r="S125" s="65">
        <v>0</v>
      </c>
      <c r="T125" s="66">
        <v>0.05</v>
      </c>
      <c r="U125" s="63">
        <f t="shared" si="77"/>
        <v>0</v>
      </c>
      <c r="V125" s="63">
        <f t="shared" si="77"/>
        <v>0</v>
      </c>
      <c r="W125" s="63">
        <f t="shared" si="77"/>
        <v>0</v>
      </c>
      <c r="X125" s="63">
        <f t="shared" si="77"/>
        <v>0</v>
      </c>
      <c r="Y125" s="63">
        <f t="shared" si="77"/>
        <v>0</v>
      </c>
      <c r="Z125" s="63">
        <f t="shared" si="77"/>
        <v>0</v>
      </c>
      <c r="AA125" s="63">
        <f t="shared" si="77"/>
        <v>0</v>
      </c>
      <c r="AB125" s="63">
        <f t="shared" si="77"/>
        <v>0</v>
      </c>
      <c r="AC125" s="63">
        <f t="shared" si="77"/>
        <v>0</v>
      </c>
      <c r="AD125" s="63">
        <f t="shared" si="77"/>
        <v>0</v>
      </c>
      <c r="AE125" s="63">
        <f t="shared" si="77"/>
        <v>0</v>
      </c>
      <c r="AF125" s="63">
        <f t="shared" si="77"/>
        <v>0</v>
      </c>
      <c r="AG125" s="16">
        <f>SUM(U125:AF125)</f>
        <v>0</v>
      </c>
      <c r="AH125" s="28" t="str">
        <f>IFERROR(AG125/AG$16,"")</f>
        <v/>
      </c>
      <c r="AI125" s="13"/>
      <c r="AJ125" s="16">
        <f>N125-AG125</f>
        <v>0</v>
      </c>
    </row>
    <row r="126" spans="1:36" ht="13.5" customHeight="1" x14ac:dyDescent="0.2">
      <c r="A126" s="27" t="s">
        <v>1310</v>
      </c>
      <c r="B126" s="16">
        <v>0</v>
      </c>
      <c r="C126" s="16">
        <v>0</v>
      </c>
      <c r="D126" s="16">
        <v>0</v>
      </c>
      <c r="E126" s="16">
        <v>0</v>
      </c>
      <c r="F126" s="16">
        <v>0</v>
      </c>
      <c r="G126" s="16">
        <v>0</v>
      </c>
      <c r="H126" s="16">
        <v>0</v>
      </c>
      <c r="I126" s="16">
        <v>0</v>
      </c>
      <c r="J126" s="68">
        <v>0</v>
      </c>
      <c r="K126" s="68">
        <v>0</v>
      </c>
      <c r="L126" s="68">
        <v>0</v>
      </c>
      <c r="M126" s="68">
        <v>0</v>
      </c>
      <c r="N126" s="16">
        <f>SUM(B126:M126)</f>
        <v>0</v>
      </c>
      <c r="O126" s="28" t="str">
        <f>IFERROR(N126/N$16,"")</f>
        <v/>
      </c>
      <c r="P126" s="16"/>
      <c r="Q126" s="16"/>
      <c r="R126" s="64" t="s">
        <v>1327</v>
      </c>
      <c r="S126" s="65">
        <v>0</v>
      </c>
      <c r="T126" s="66">
        <v>0.05</v>
      </c>
      <c r="U126" s="63">
        <f t="shared" si="77"/>
        <v>0</v>
      </c>
      <c r="V126" s="63">
        <f t="shared" si="77"/>
        <v>0</v>
      </c>
      <c r="W126" s="63">
        <f t="shared" si="77"/>
        <v>0</v>
      </c>
      <c r="X126" s="63">
        <f t="shared" si="77"/>
        <v>0</v>
      </c>
      <c r="Y126" s="63">
        <f t="shared" si="77"/>
        <v>0</v>
      </c>
      <c r="Z126" s="63">
        <f t="shared" si="77"/>
        <v>0</v>
      </c>
      <c r="AA126" s="63">
        <f t="shared" si="77"/>
        <v>0</v>
      </c>
      <c r="AB126" s="63">
        <f t="shared" si="77"/>
        <v>0</v>
      </c>
      <c r="AC126" s="63">
        <f t="shared" si="77"/>
        <v>0</v>
      </c>
      <c r="AD126" s="63">
        <f t="shared" si="77"/>
        <v>0</v>
      </c>
      <c r="AE126" s="63">
        <f t="shared" si="77"/>
        <v>0</v>
      </c>
      <c r="AF126" s="63">
        <f t="shared" si="77"/>
        <v>0</v>
      </c>
      <c r="AG126" s="16">
        <f>SUM(U126:AF126)</f>
        <v>0</v>
      </c>
      <c r="AH126" s="28" t="str">
        <f>IFERROR(AG126/AG$16,"")</f>
        <v/>
      </c>
      <c r="AI126" s="13"/>
      <c r="AJ126" s="16">
        <f>N126-AG126</f>
        <v>0</v>
      </c>
    </row>
    <row r="127" spans="1:36" ht="13.5" customHeight="1" x14ac:dyDescent="0.2">
      <c r="A127" s="27" t="s">
        <v>1311</v>
      </c>
      <c r="B127" s="16">
        <v>0</v>
      </c>
      <c r="C127" s="16">
        <v>0</v>
      </c>
      <c r="D127" s="16">
        <v>0</v>
      </c>
      <c r="E127" s="16">
        <v>0</v>
      </c>
      <c r="F127" s="16">
        <v>0</v>
      </c>
      <c r="G127" s="16">
        <v>0</v>
      </c>
      <c r="H127" s="16">
        <v>0</v>
      </c>
      <c r="I127" s="16">
        <v>0</v>
      </c>
      <c r="J127" s="68"/>
      <c r="K127" s="68"/>
      <c r="L127" s="68"/>
      <c r="M127" s="68"/>
      <c r="N127" s="16"/>
      <c r="O127" s="28"/>
      <c r="P127" s="16"/>
      <c r="Q127" s="16"/>
      <c r="R127" s="64" t="s">
        <v>1327</v>
      </c>
      <c r="S127" s="65">
        <v>0</v>
      </c>
      <c r="T127" s="66">
        <v>0.05</v>
      </c>
      <c r="U127" s="63">
        <f t="shared" si="77"/>
        <v>0</v>
      </c>
      <c r="V127" s="63">
        <f t="shared" si="77"/>
        <v>0</v>
      </c>
      <c r="W127" s="63">
        <f t="shared" si="77"/>
        <v>0</v>
      </c>
      <c r="X127" s="63">
        <f t="shared" si="77"/>
        <v>0</v>
      </c>
      <c r="Y127" s="63">
        <f t="shared" si="77"/>
        <v>0</v>
      </c>
      <c r="Z127" s="63">
        <f t="shared" si="77"/>
        <v>0</v>
      </c>
      <c r="AA127" s="63">
        <f t="shared" si="77"/>
        <v>0</v>
      </c>
      <c r="AB127" s="63">
        <f t="shared" si="77"/>
        <v>0</v>
      </c>
      <c r="AC127" s="63">
        <f t="shared" si="77"/>
        <v>0</v>
      </c>
      <c r="AD127" s="63">
        <f t="shared" si="77"/>
        <v>0</v>
      </c>
      <c r="AE127" s="63">
        <f t="shared" si="77"/>
        <v>0</v>
      </c>
      <c r="AF127" s="63">
        <f t="shared" si="77"/>
        <v>0</v>
      </c>
      <c r="AG127" s="16"/>
      <c r="AH127" s="28"/>
      <c r="AI127" s="13"/>
      <c r="AJ127" s="16"/>
    </row>
    <row r="128" spans="1:36" ht="13.5" customHeight="1" x14ac:dyDescent="0.2">
      <c r="A128" s="27" t="s">
        <v>1312</v>
      </c>
      <c r="B128" s="16">
        <v>0</v>
      </c>
      <c r="C128" s="16">
        <v>0</v>
      </c>
      <c r="D128" s="16">
        <v>0</v>
      </c>
      <c r="E128" s="16">
        <v>0</v>
      </c>
      <c r="F128" s="16">
        <v>0</v>
      </c>
      <c r="G128" s="16">
        <v>0</v>
      </c>
      <c r="H128" s="16">
        <v>0</v>
      </c>
      <c r="I128" s="16">
        <v>0</v>
      </c>
      <c r="J128" s="68">
        <v>0</v>
      </c>
      <c r="K128" s="68">
        <v>0</v>
      </c>
      <c r="L128" s="68">
        <v>0</v>
      </c>
      <c r="M128" s="68">
        <v>0</v>
      </c>
      <c r="N128" s="16">
        <f>SUM(B128:M128)</f>
        <v>0</v>
      </c>
      <c r="O128" s="28" t="str">
        <f>IFERROR(N128/N$16,"")</f>
        <v/>
      </c>
      <c r="P128" s="16"/>
      <c r="Q128" s="16"/>
      <c r="R128" s="64" t="s">
        <v>1327</v>
      </c>
      <c r="S128" s="65">
        <v>0</v>
      </c>
      <c r="T128" s="66">
        <v>0.05</v>
      </c>
      <c r="U128" s="63">
        <f t="shared" si="77"/>
        <v>0</v>
      </c>
      <c r="V128" s="63">
        <f t="shared" si="77"/>
        <v>0</v>
      </c>
      <c r="W128" s="63">
        <f t="shared" si="77"/>
        <v>0</v>
      </c>
      <c r="X128" s="63">
        <f t="shared" si="77"/>
        <v>0</v>
      </c>
      <c r="Y128" s="63">
        <f t="shared" si="77"/>
        <v>0</v>
      </c>
      <c r="Z128" s="63">
        <f t="shared" si="77"/>
        <v>0</v>
      </c>
      <c r="AA128" s="63">
        <f t="shared" si="77"/>
        <v>0</v>
      </c>
      <c r="AB128" s="63">
        <f t="shared" si="77"/>
        <v>0</v>
      </c>
      <c r="AC128" s="63">
        <f t="shared" si="77"/>
        <v>0</v>
      </c>
      <c r="AD128" s="63">
        <f t="shared" si="77"/>
        <v>0</v>
      </c>
      <c r="AE128" s="63">
        <f t="shared" si="77"/>
        <v>0</v>
      </c>
      <c r="AF128" s="63">
        <f t="shared" si="77"/>
        <v>0</v>
      </c>
      <c r="AG128" s="16">
        <f>SUM(U128:AF128)</f>
        <v>0</v>
      </c>
      <c r="AH128" s="28" t="str">
        <f>IFERROR(AG128/AG$16,"")</f>
        <v/>
      </c>
      <c r="AI128" s="13"/>
      <c r="AJ128" s="16">
        <f>N128-AG128</f>
        <v>0</v>
      </c>
    </row>
    <row r="129" spans="1:36" ht="13.5" customHeight="1" x14ac:dyDescent="0.2">
      <c r="A129" s="27" t="s">
        <v>1313</v>
      </c>
      <c r="B129" s="16">
        <v>0</v>
      </c>
      <c r="C129" s="16">
        <v>0</v>
      </c>
      <c r="D129" s="16">
        <v>0</v>
      </c>
      <c r="E129" s="16">
        <v>0</v>
      </c>
      <c r="F129" s="16">
        <v>0</v>
      </c>
      <c r="G129" s="16">
        <v>0</v>
      </c>
      <c r="H129" s="16">
        <v>0</v>
      </c>
      <c r="I129" s="16">
        <v>0</v>
      </c>
      <c r="J129" s="68">
        <v>0</v>
      </c>
      <c r="K129" s="68">
        <v>0</v>
      </c>
      <c r="L129" s="68">
        <v>0</v>
      </c>
      <c r="M129" s="68">
        <v>0</v>
      </c>
      <c r="N129" s="16">
        <f>SUM(B129:M129)</f>
        <v>0</v>
      </c>
      <c r="O129" s="28" t="str">
        <f>IFERROR(N129/N$16,"")</f>
        <v/>
      </c>
      <c r="P129" s="16"/>
      <c r="Q129" s="16"/>
      <c r="R129" s="64" t="s">
        <v>1327</v>
      </c>
      <c r="S129" s="65">
        <v>0</v>
      </c>
      <c r="T129" s="66">
        <v>0.05</v>
      </c>
      <c r="U129" s="63">
        <f t="shared" si="77"/>
        <v>0</v>
      </c>
      <c r="V129" s="63">
        <f t="shared" si="77"/>
        <v>0</v>
      </c>
      <c r="W129" s="63">
        <f t="shared" si="77"/>
        <v>0</v>
      </c>
      <c r="X129" s="63">
        <f t="shared" si="77"/>
        <v>0</v>
      </c>
      <c r="Y129" s="63">
        <f t="shared" si="77"/>
        <v>0</v>
      </c>
      <c r="Z129" s="63">
        <f t="shared" si="77"/>
        <v>0</v>
      </c>
      <c r="AA129" s="63">
        <f t="shared" si="77"/>
        <v>0</v>
      </c>
      <c r="AB129" s="63">
        <f t="shared" si="77"/>
        <v>0</v>
      </c>
      <c r="AC129" s="63">
        <f t="shared" si="77"/>
        <v>0</v>
      </c>
      <c r="AD129" s="63">
        <f t="shared" si="77"/>
        <v>0</v>
      </c>
      <c r="AE129" s="63">
        <f t="shared" si="77"/>
        <v>0</v>
      </c>
      <c r="AF129" s="63">
        <f t="shared" si="77"/>
        <v>0</v>
      </c>
      <c r="AG129" s="16">
        <f>SUM(U129:AF129)</f>
        <v>0</v>
      </c>
      <c r="AH129" s="28" t="str">
        <f>IFERROR(AG129/AG$16,"")</f>
        <v/>
      </c>
      <c r="AI129" s="13"/>
      <c r="AJ129" s="16">
        <f>N129-AG129</f>
        <v>0</v>
      </c>
    </row>
    <row r="130" spans="1:36" ht="13.5" customHeight="1" x14ac:dyDescent="0.2">
      <c r="A130" s="30" t="s">
        <v>1314</v>
      </c>
      <c r="B130" s="31">
        <f t="shared" ref="B130:M130" si="78">SUM(B124:B129)</f>
        <v>0</v>
      </c>
      <c r="C130" s="31">
        <f t="shared" si="78"/>
        <v>0</v>
      </c>
      <c r="D130" s="31">
        <f t="shared" si="78"/>
        <v>0</v>
      </c>
      <c r="E130" s="31">
        <f t="shared" si="78"/>
        <v>0</v>
      </c>
      <c r="F130" s="31">
        <f t="shared" si="78"/>
        <v>0</v>
      </c>
      <c r="G130" s="31">
        <f t="shared" si="78"/>
        <v>0</v>
      </c>
      <c r="H130" s="31">
        <f t="shared" si="78"/>
        <v>0</v>
      </c>
      <c r="I130" s="31">
        <f t="shared" si="78"/>
        <v>0</v>
      </c>
      <c r="J130" s="31">
        <f t="shared" si="78"/>
        <v>0</v>
      </c>
      <c r="K130" s="31">
        <f t="shared" si="78"/>
        <v>0</v>
      </c>
      <c r="L130" s="31">
        <f t="shared" si="78"/>
        <v>0</v>
      </c>
      <c r="M130" s="31">
        <f t="shared" si="78"/>
        <v>0</v>
      </c>
      <c r="N130" s="31">
        <f>SUM(B130:M130)</f>
        <v>0</v>
      </c>
      <c r="O130" s="32" t="str">
        <f>IFERROR(N130/N$16,"")</f>
        <v/>
      </c>
      <c r="P130" s="16"/>
      <c r="Q130" s="16"/>
      <c r="R130" s="67"/>
      <c r="S130" s="67"/>
      <c r="T130" s="67"/>
      <c r="U130" s="31">
        <f t="shared" ref="U130:AF130" si="79">SUM(U124:U129)</f>
        <v>0</v>
      </c>
      <c r="V130" s="31">
        <f t="shared" si="79"/>
        <v>0</v>
      </c>
      <c r="W130" s="31">
        <f t="shared" si="79"/>
        <v>0</v>
      </c>
      <c r="X130" s="31">
        <f t="shared" si="79"/>
        <v>0</v>
      </c>
      <c r="Y130" s="31">
        <f t="shared" si="79"/>
        <v>0</v>
      </c>
      <c r="Z130" s="31">
        <f t="shared" si="79"/>
        <v>0</v>
      </c>
      <c r="AA130" s="31">
        <f t="shared" si="79"/>
        <v>0</v>
      </c>
      <c r="AB130" s="31">
        <f t="shared" si="79"/>
        <v>0</v>
      </c>
      <c r="AC130" s="31">
        <f t="shared" si="79"/>
        <v>0</v>
      </c>
      <c r="AD130" s="31">
        <f t="shared" si="79"/>
        <v>0</v>
      </c>
      <c r="AE130" s="31">
        <f t="shared" si="79"/>
        <v>0</v>
      </c>
      <c r="AF130" s="31">
        <f t="shared" si="79"/>
        <v>0</v>
      </c>
      <c r="AG130" s="31">
        <f>SUM(U130:AF130)</f>
        <v>0</v>
      </c>
      <c r="AH130" s="32" t="str">
        <f>IFERROR(AG130/AG$16,"")</f>
        <v/>
      </c>
      <c r="AI130" s="13"/>
      <c r="AJ130" s="31">
        <f>N130-AG130</f>
        <v>0</v>
      </c>
    </row>
    <row r="131" spans="1:36" ht="13.5" customHeight="1" x14ac:dyDescent="0.2">
      <c r="A131" s="45" t="s">
        <v>1315</v>
      </c>
      <c r="B131" s="31">
        <f t="shared" ref="B131:M131" si="80">B122-B130</f>
        <v>0</v>
      </c>
      <c r="C131" s="31">
        <f t="shared" si="80"/>
        <v>0</v>
      </c>
      <c r="D131" s="31">
        <f t="shared" si="80"/>
        <v>0</v>
      </c>
      <c r="E131" s="31">
        <f t="shared" si="80"/>
        <v>0</v>
      </c>
      <c r="F131" s="31">
        <f t="shared" si="80"/>
        <v>0</v>
      </c>
      <c r="G131" s="31">
        <f t="shared" si="80"/>
        <v>0</v>
      </c>
      <c r="H131" s="31">
        <f t="shared" si="80"/>
        <v>0</v>
      </c>
      <c r="I131" s="31">
        <f t="shared" si="80"/>
        <v>0</v>
      </c>
      <c r="J131" s="31">
        <f t="shared" si="80"/>
        <v>0</v>
      </c>
      <c r="K131" s="31">
        <f t="shared" si="80"/>
        <v>0</v>
      </c>
      <c r="L131" s="31">
        <f t="shared" si="80"/>
        <v>0</v>
      </c>
      <c r="M131" s="31">
        <f t="shared" si="80"/>
        <v>0</v>
      </c>
      <c r="N131" s="31">
        <f>SUM(B131:M131)</f>
        <v>0</v>
      </c>
      <c r="O131" s="32" t="str">
        <f>IFERROR(N131/N$16,"")</f>
        <v/>
      </c>
      <c r="P131" s="16"/>
      <c r="Q131" s="16"/>
      <c r="R131" s="67"/>
      <c r="S131" s="67"/>
      <c r="T131" s="67"/>
      <c r="U131" s="31">
        <f t="shared" ref="U131:AF131" si="81">U122-U130</f>
        <v>0</v>
      </c>
      <c r="V131" s="31">
        <f t="shared" si="81"/>
        <v>0</v>
      </c>
      <c r="W131" s="31">
        <f t="shared" si="81"/>
        <v>0</v>
      </c>
      <c r="X131" s="31">
        <f t="shared" si="81"/>
        <v>0</v>
      </c>
      <c r="Y131" s="31">
        <f t="shared" si="81"/>
        <v>0</v>
      </c>
      <c r="Z131" s="31">
        <f t="shared" si="81"/>
        <v>0</v>
      </c>
      <c r="AA131" s="31">
        <f t="shared" si="81"/>
        <v>0</v>
      </c>
      <c r="AB131" s="31">
        <f t="shared" si="81"/>
        <v>0</v>
      </c>
      <c r="AC131" s="31">
        <f t="shared" si="81"/>
        <v>0</v>
      </c>
      <c r="AD131" s="31">
        <f t="shared" si="81"/>
        <v>0</v>
      </c>
      <c r="AE131" s="31">
        <f t="shared" si="81"/>
        <v>0</v>
      </c>
      <c r="AF131" s="31">
        <f t="shared" si="81"/>
        <v>0</v>
      </c>
      <c r="AG131" s="31">
        <f>SUM(U131:AF131)</f>
        <v>0</v>
      </c>
      <c r="AH131" s="32" t="str">
        <f>IFERROR(AG131/AG$16,"")</f>
        <v/>
      </c>
      <c r="AI131" s="13"/>
      <c r="AJ131" s="31">
        <f>AG131-N131</f>
        <v>0</v>
      </c>
    </row>
    <row r="132" spans="1:36" ht="13.5" customHeight="1" x14ac:dyDescent="0.2">
      <c r="A132" s="45" t="s">
        <v>4</v>
      </c>
      <c r="B132" s="75">
        <f t="shared" ref="B132:M132" si="82">B117+B131</f>
        <v>-153934.95000000001</v>
      </c>
      <c r="C132" s="75">
        <f t="shared" si="82"/>
        <v>-107839.51999999999</v>
      </c>
      <c r="D132" s="75">
        <f t="shared" si="82"/>
        <v>-190961.68999999997</v>
      </c>
      <c r="E132" s="75">
        <f t="shared" si="82"/>
        <v>-144233.65</v>
      </c>
      <c r="F132" s="75">
        <f t="shared" si="82"/>
        <v>-168942.74000000002</v>
      </c>
      <c r="G132" s="75">
        <f t="shared" si="82"/>
        <v>-189851.83000000002</v>
      </c>
      <c r="H132" s="75">
        <f t="shared" si="82"/>
        <v>-178369.86</v>
      </c>
      <c r="I132" s="75">
        <f t="shared" si="82"/>
        <v>-164186.55000000002</v>
      </c>
      <c r="J132" s="75">
        <f t="shared" si="82"/>
        <v>-216558</v>
      </c>
      <c r="K132" s="75">
        <f t="shared" si="82"/>
        <v>-218928</v>
      </c>
      <c r="L132" s="75">
        <f t="shared" si="82"/>
        <v>-222771</v>
      </c>
      <c r="M132" s="75">
        <f t="shared" si="82"/>
        <v>-228245</v>
      </c>
      <c r="N132" s="75">
        <f>SUM(B132:M132)</f>
        <v>-2184822.79</v>
      </c>
      <c r="O132" s="76" t="str">
        <f>IFERROR(N132/N$16,"")</f>
        <v/>
      </c>
      <c r="P132" s="16"/>
      <c r="Q132" s="16"/>
      <c r="R132" s="67"/>
      <c r="S132" s="67"/>
      <c r="T132" s="67"/>
      <c r="U132" s="75">
        <f t="shared" ref="U132:AF132" si="83">U117+U131</f>
        <v>-306876.69927262858</v>
      </c>
      <c r="V132" s="75">
        <f t="shared" si="83"/>
        <v>-280077.95407591999</v>
      </c>
      <c r="W132" s="75">
        <f t="shared" si="83"/>
        <v>-307087.73407591996</v>
      </c>
      <c r="X132" s="75">
        <f t="shared" si="83"/>
        <v>-427288.18978497136</v>
      </c>
      <c r="Y132" s="75">
        <f t="shared" si="83"/>
        <v>-456563.21069073142</v>
      </c>
      <c r="Z132" s="75">
        <f t="shared" si="83"/>
        <v>-541109.83769895998</v>
      </c>
      <c r="AA132" s="75">
        <f t="shared" si="83"/>
        <v>-591954.97600636585</v>
      </c>
      <c r="AB132" s="75">
        <f t="shared" si="83"/>
        <v>-673202.11171541712</v>
      </c>
      <c r="AC132" s="75">
        <f t="shared" si="83"/>
        <v>-778201.05352693715</v>
      </c>
      <c r="AD132" s="75">
        <f t="shared" si="83"/>
        <v>-883360.70153845707</v>
      </c>
      <c r="AE132" s="75">
        <f t="shared" si="83"/>
        <v>-1004946.6694524457</v>
      </c>
      <c r="AF132" s="75">
        <f t="shared" si="83"/>
        <v>-1096830.4660672571</v>
      </c>
      <c r="AG132" s="75">
        <f>SUM(U132:AF132)</f>
        <v>-7347499.6039060103</v>
      </c>
      <c r="AH132" s="76" t="str">
        <f>IFERROR(AG132/AG$16,"")</f>
        <v/>
      </c>
      <c r="AI132" s="13"/>
      <c r="AJ132" s="75">
        <f>AG132-N132</f>
        <v>-5162676.8139060102</v>
      </c>
    </row>
    <row r="133" spans="1:36" ht="13.5" customHeight="1" x14ac:dyDescent="0.2">
      <c r="A133" s="13"/>
      <c r="B133" s="77"/>
      <c r="C133" s="77"/>
      <c r="D133" s="77"/>
      <c r="E133" s="77"/>
      <c r="F133" s="77"/>
      <c r="G133" s="77"/>
      <c r="H133" s="77"/>
      <c r="I133" s="77"/>
      <c r="J133" s="77"/>
      <c r="K133" s="77"/>
      <c r="L133" s="77"/>
      <c r="M133" s="77"/>
      <c r="N133" s="77"/>
      <c r="O133" s="77"/>
      <c r="P133" s="77"/>
      <c r="Q133" s="77"/>
      <c r="R133" s="67"/>
      <c r="S133" s="67"/>
      <c r="T133" s="67"/>
      <c r="U133" s="77"/>
      <c r="V133" s="77"/>
      <c r="W133" s="77"/>
      <c r="X133" s="77"/>
      <c r="Y133" s="77"/>
      <c r="Z133" s="77"/>
      <c r="AA133" s="77"/>
      <c r="AB133" s="77"/>
      <c r="AC133" s="77"/>
      <c r="AD133" s="77"/>
      <c r="AE133" s="77"/>
      <c r="AF133" s="77"/>
      <c r="AG133" s="28"/>
      <c r="AH133" s="16"/>
      <c r="AI133" s="13"/>
      <c r="AJ133" s="13"/>
    </row>
    <row r="134" spans="1:36" ht="13.5" customHeight="1" x14ac:dyDescent="0.2">
      <c r="A134" s="13"/>
      <c r="B134" s="16"/>
      <c r="C134" s="16"/>
      <c r="D134" s="16"/>
      <c r="E134" s="16"/>
      <c r="F134" s="16"/>
      <c r="G134" s="16"/>
      <c r="H134" s="16"/>
      <c r="I134" s="16"/>
      <c r="J134" s="16"/>
      <c r="K134" s="16"/>
      <c r="L134" s="16"/>
      <c r="M134" s="16"/>
      <c r="N134" s="16"/>
      <c r="O134" s="28"/>
      <c r="P134" s="16"/>
      <c r="Q134" s="16"/>
      <c r="R134" s="67"/>
      <c r="S134" s="67"/>
      <c r="T134" s="67"/>
      <c r="U134" s="16"/>
      <c r="V134" s="16"/>
      <c r="W134" s="16"/>
      <c r="X134" s="16"/>
      <c r="Y134" s="16"/>
      <c r="Z134" s="16"/>
      <c r="AA134" s="16"/>
      <c r="AB134" s="16"/>
      <c r="AC134" s="16"/>
      <c r="AD134" s="16"/>
      <c r="AE134" s="16"/>
      <c r="AF134" s="16"/>
      <c r="AG134" s="16"/>
      <c r="AH134" s="16"/>
      <c r="AI134" s="13"/>
      <c r="AJ134" s="13"/>
    </row>
    <row r="135" spans="1:36" ht="13.5" customHeight="1" x14ac:dyDescent="0.2">
      <c r="A135" s="13"/>
      <c r="B135" s="16"/>
      <c r="C135" s="16"/>
      <c r="D135" s="16"/>
      <c r="E135" s="16"/>
      <c r="F135" s="16"/>
      <c r="G135" s="16"/>
      <c r="H135" s="16"/>
      <c r="I135" s="16"/>
      <c r="J135" s="16"/>
      <c r="K135" s="16"/>
      <c r="L135" s="16"/>
      <c r="M135" s="16"/>
      <c r="N135" s="16"/>
      <c r="O135" s="28"/>
      <c r="P135" s="16"/>
      <c r="Q135" s="16"/>
      <c r="R135" s="67"/>
      <c r="S135" s="67"/>
      <c r="T135" s="67"/>
      <c r="U135" s="16"/>
      <c r="V135" s="16"/>
      <c r="W135" s="16"/>
      <c r="X135" s="16"/>
      <c r="Y135" s="16"/>
      <c r="Z135" s="16"/>
      <c r="AA135" s="16"/>
      <c r="AB135" s="16"/>
      <c r="AC135" s="16"/>
      <c r="AD135" s="16"/>
      <c r="AE135" s="16"/>
      <c r="AF135" s="16"/>
      <c r="AG135" s="16"/>
      <c r="AH135" s="16"/>
      <c r="AI135" s="13"/>
      <c r="AJ135" s="13"/>
    </row>
    <row r="136" spans="1:36" ht="13.5" customHeight="1" x14ac:dyDescent="0.2">
      <c r="A136" s="13"/>
      <c r="B136" s="16"/>
      <c r="C136" s="16"/>
      <c r="D136" s="16"/>
      <c r="E136" s="16"/>
      <c r="F136" s="16"/>
      <c r="G136" s="16"/>
      <c r="H136" s="16"/>
      <c r="I136" s="16"/>
      <c r="J136" s="16"/>
      <c r="K136" s="16"/>
      <c r="L136" s="16"/>
      <c r="M136" s="16"/>
      <c r="N136" s="16"/>
      <c r="O136" s="28"/>
      <c r="P136" s="16"/>
      <c r="Q136" s="16"/>
      <c r="R136" s="67"/>
      <c r="S136" s="67"/>
      <c r="T136" s="67"/>
      <c r="U136" s="16"/>
      <c r="V136" s="16"/>
      <c r="W136" s="16"/>
      <c r="X136" s="16"/>
      <c r="Y136" s="16"/>
      <c r="Z136" s="16"/>
      <c r="AA136" s="16"/>
      <c r="AB136" s="16"/>
      <c r="AC136" s="16"/>
      <c r="AD136" s="16"/>
      <c r="AE136" s="16"/>
      <c r="AF136" s="16"/>
      <c r="AG136" s="16"/>
      <c r="AH136" s="16"/>
      <c r="AI136" s="13"/>
      <c r="AJ136" s="13"/>
    </row>
    <row r="137" spans="1:36" ht="13.5" customHeight="1" x14ac:dyDescent="0.2">
      <c r="A137" s="27" t="s">
        <v>1317</v>
      </c>
      <c r="B137" s="16">
        <f t="shared" ref="B137:N140" si="84">SUMIF($A$9:$A$132,"*"&amp;$A137&amp;"*",B$9:B$132)</f>
        <v>70558.34</v>
      </c>
      <c r="C137" s="16">
        <f t="shared" si="84"/>
        <v>36169.81</v>
      </c>
      <c r="D137" s="16">
        <f t="shared" si="84"/>
        <v>68774.92</v>
      </c>
      <c r="E137" s="16">
        <f t="shared" si="84"/>
        <v>77202.080000000002</v>
      </c>
      <c r="F137" s="16">
        <f t="shared" si="84"/>
        <v>72865.8</v>
      </c>
      <c r="G137" s="16">
        <f t="shared" si="84"/>
        <v>64701.68</v>
      </c>
      <c r="H137" s="16">
        <f t="shared" si="84"/>
        <v>82139.240000000005</v>
      </c>
      <c r="I137" s="16">
        <f t="shared" si="84"/>
        <v>79454.55</v>
      </c>
      <c r="J137" s="16">
        <f t="shared" si="84"/>
        <v>90000</v>
      </c>
      <c r="K137" s="16">
        <f t="shared" si="84"/>
        <v>92700</v>
      </c>
      <c r="L137" s="16">
        <f t="shared" si="84"/>
        <v>95800</v>
      </c>
      <c r="M137" s="16">
        <f t="shared" si="84"/>
        <v>96900</v>
      </c>
      <c r="N137" s="16">
        <f t="shared" si="84"/>
        <v>927266.41999999993</v>
      </c>
      <c r="O137" s="28"/>
      <c r="P137" s="13"/>
      <c r="Q137" s="13"/>
      <c r="R137" s="67"/>
      <c r="S137" s="67"/>
      <c r="T137" s="67"/>
      <c r="U137" s="16">
        <f t="shared" ref="U137:AG140" si="85">SUMIF($A$9:$A$132,"*"&amp;$A137&amp;"*",U$9:U$132)</f>
        <v>120126.25</v>
      </c>
      <c r="V137" s="16">
        <f t="shared" si="85"/>
        <v>116126.25</v>
      </c>
      <c r="W137" s="16">
        <f t="shared" si="85"/>
        <v>154626.25</v>
      </c>
      <c r="X137" s="16">
        <f t="shared" si="85"/>
        <v>166376.25</v>
      </c>
      <c r="Y137" s="16">
        <f t="shared" si="85"/>
        <v>196626.25</v>
      </c>
      <c r="Z137" s="16">
        <f t="shared" si="85"/>
        <v>222876.25</v>
      </c>
      <c r="AA137" s="16">
        <f t="shared" si="85"/>
        <v>265876.25</v>
      </c>
      <c r="AB137" s="16">
        <f t="shared" si="85"/>
        <v>302626.25</v>
      </c>
      <c r="AC137" s="16">
        <f t="shared" si="85"/>
        <v>339376.25</v>
      </c>
      <c r="AD137" s="16">
        <f t="shared" si="85"/>
        <v>404465.03749999998</v>
      </c>
      <c r="AE137" s="16">
        <f t="shared" si="85"/>
        <v>449715.03749999998</v>
      </c>
      <c r="AF137" s="16">
        <f t="shared" si="85"/>
        <v>499215.03749999998</v>
      </c>
      <c r="AG137" s="16">
        <f t="shared" si="85"/>
        <v>3238031.3625000003</v>
      </c>
      <c r="AH137" s="28"/>
      <c r="AI137" s="13"/>
      <c r="AJ137" s="16"/>
    </row>
    <row r="138" spans="1:36" ht="13.5" customHeight="1" x14ac:dyDescent="0.2">
      <c r="A138" s="27" t="s">
        <v>1318</v>
      </c>
      <c r="B138" s="16">
        <f t="shared" si="84"/>
        <v>0</v>
      </c>
      <c r="C138" s="16">
        <f t="shared" si="84"/>
        <v>0</v>
      </c>
      <c r="D138" s="16">
        <f t="shared" si="84"/>
        <v>0</v>
      </c>
      <c r="E138" s="16">
        <f t="shared" si="84"/>
        <v>0</v>
      </c>
      <c r="F138" s="16">
        <f t="shared" si="84"/>
        <v>0</v>
      </c>
      <c r="G138" s="16">
        <f t="shared" si="84"/>
        <v>0</v>
      </c>
      <c r="H138" s="16">
        <f t="shared" si="84"/>
        <v>0</v>
      </c>
      <c r="I138" s="16">
        <f t="shared" si="84"/>
        <v>0</v>
      </c>
      <c r="J138" s="16">
        <f t="shared" si="84"/>
        <v>0</v>
      </c>
      <c r="K138" s="16">
        <f t="shared" si="84"/>
        <v>0</v>
      </c>
      <c r="L138" s="16">
        <f t="shared" si="84"/>
        <v>0</v>
      </c>
      <c r="M138" s="16">
        <f t="shared" si="84"/>
        <v>0</v>
      </c>
      <c r="N138" s="16">
        <f t="shared" si="84"/>
        <v>0</v>
      </c>
      <c r="O138" s="16"/>
      <c r="P138" s="16"/>
      <c r="Q138" s="16"/>
      <c r="R138" s="67"/>
      <c r="S138" s="67"/>
      <c r="T138" s="67"/>
      <c r="U138" s="16">
        <f t="shared" si="85"/>
        <v>0</v>
      </c>
      <c r="V138" s="16">
        <f t="shared" si="85"/>
        <v>0</v>
      </c>
      <c r="W138" s="16">
        <f t="shared" si="85"/>
        <v>0</v>
      </c>
      <c r="X138" s="16">
        <f t="shared" si="85"/>
        <v>0</v>
      </c>
      <c r="Y138" s="16">
        <f t="shared" si="85"/>
        <v>0</v>
      </c>
      <c r="Z138" s="16">
        <f t="shared" si="85"/>
        <v>0</v>
      </c>
      <c r="AA138" s="16">
        <f t="shared" si="85"/>
        <v>0</v>
      </c>
      <c r="AB138" s="16">
        <f t="shared" si="85"/>
        <v>0</v>
      </c>
      <c r="AC138" s="16">
        <f t="shared" si="85"/>
        <v>0</v>
      </c>
      <c r="AD138" s="16">
        <f t="shared" si="85"/>
        <v>0</v>
      </c>
      <c r="AE138" s="16">
        <f t="shared" si="85"/>
        <v>0</v>
      </c>
      <c r="AF138" s="16">
        <f t="shared" si="85"/>
        <v>0</v>
      </c>
      <c r="AG138" s="16">
        <f t="shared" si="85"/>
        <v>0</v>
      </c>
      <c r="AH138" s="16"/>
      <c r="AI138" s="13"/>
      <c r="AJ138" s="13"/>
    </row>
    <row r="139" spans="1:36" ht="13.5" customHeight="1" x14ac:dyDescent="0.2">
      <c r="A139" s="27" t="s">
        <v>1319</v>
      </c>
      <c r="B139" s="16">
        <f t="shared" si="84"/>
        <v>5777.74</v>
      </c>
      <c r="C139" s="16">
        <f t="shared" si="84"/>
        <v>3251.23</v>
      </c>
      <c r="D139" s="16">
        <f t="shared" si="84"/>
        <v>4737.21</v>
      </c>
      <c r="E139" s="16">
        <f t="shared" si="84"/>
        <v>5152.42</v>
      </c>
      <c r="F139" s="16">
        <f t="shared" si="84"/>
        <v>4827.71</v>
      </c>
      <c r="G139" s="16">
        <f t="shared" si="84"/>
        <v>4403.72</v>
      </c>
      <c r="H139" s="16">
        <f t="shared" si="84"/>
        <v>5573.24</v>
      </c>
      <c r="I139" s="16">
        <f t="shared" si="84"/>
        <v>5853.77</v>
      </c>
      <c r="J139" s="16">
        <f t="shared" si="84"/>
        <v>5850</v>
      </c>
      <c r="K139" s="16">
        <f t="shared" si="84"/>
        <v>6026</v>
      </c>
      <c r="L139" s="16">
        <f t="shared" si="84"/>
        <v>6227</v>
      </c>
      <c r="M139" s="16">
        <f t="shared" si="84"/>
        <v>6299</v>
      </c>
      <c r="N139" s="16">
        <f t="shared" si="84"/>
        <v>63979.040000000001</v>
      </c>
      <c r="O139" s="16"/>
      <c r="P139" s="16"/>
      <c r="Q139" s="16"/>
      <c r="R139" s="67"/>
      <c r="S139" s="67"/>
      <c r="T139" s="67"/>
      <c r="U139" s="16">
        <f t="shared" si="85"/>
        <v>7896.585</v>
      </c>
      <c r="V139" s="16">
        <f t="shared" si="85"/>
        <v>7896.585</v>
      </c>
      <c r="W139" s="16">
        <f t="shared" si="85"/>
        <v>9834.5849999999991</v>
      </c>
      <c r="X139" s="16">
        <f t="shared" si="85"/>
        <v>10905.584999999999</v>
      </c>
      <c r="Y139" s="16">
        <f t="shared" si="85"/>
        <v>12690.584999999999</v>
      </c>
      <c r="Z139" s="16">
        <f t="shared" si="85"/>
        <v>14475.584999999999</v>
      </c>
      <c r="AA139" s="16">
        <f t="shared" si="85"/>
        <v>17127.584999999999</v>
      </c>
      <c r="AB139" s="16">
        <f t="shared" si="85"/>
        <v>19626.584999999999</v>
      </c>
      <c r="AC139" s="16">
        <f t="shared" si="85"/>
        <v>22125.584999999999</v>
      </c>
      <c r="AD139" s="16">
        <f t="shared" si="85"/>
        <v>26143.62255</v>
      </c>
      <c r="AE139" s="16">
        <f t="shared" si="85"/>
        <v>29356.62255</v>
      </c>
      <c r="AF139" s="16">
        <f t="shared" si="85"/>
        <v>32722.62255</v>
      </c>
      <c r="AG139" s="16">
        <f t="shared" si="85"/>
        <v>210802.13264999999</v>
      </c>
      <c r="AH139" s="16"/>
      <c r="AI139" s="13"/>
      <c r="AJ139" s="16"/>
    </row>
    <row r="140" spans="1:36" ht="13.5" customHeight="1" x14ac:dyDescent="0.2">
      <c r="A140" s="27" t="s">
        <v>1320</v>
      </c>
      <c r="B140" s="16">
        <f t="shared" si="84"/>
        <v>30858.440000000002</v>
      </c>
      <c r="C140" s="16">
        <f t="shared" si="84"/>
        <v>21649.75</v>
      </c>
      <c r="D140" s="16">
        <f t="shared" si="84"/>
        <v>9095.0299999999988</v>
      </c>
      <c r="E140" s="16">
        <f t="shared" si="84"/>
        <v>12493.8</v>
      </c>
      <c r="F140" s="16">
        <f t="shared" si="84"/>
        <v>12115.76</v>
      </c>
      <c r="G140" s="16">
        <f t="shared" si="84"/>
        <v>16324.25</v>
      </c>
      <c r="H140" s="16">
        <f t="shared" si="84"/>
        <v>13014.13</v>
      </c>
      <c r="I140" s="16">
        <f t="shared" si="84"/>
        <v>17324.259999999998</v>
      </c>
      <c r="J140" s="16">
        <f t="shared" si="84"/>
        <v>10800</v>
      </c>
      <c r="K140" s="16">
        <f t="shared" si="84"/>
        <v>11124</v>
      </c>
      <c r="L140" s="16">
        <f t="shared" si="84"/>
        <v>11496</v>
      </c>
      <c r="M140" s="16">
        <f t="shared" si="84"/>
        <v>11628</v>
      </c>
      <c r="N140" s="16">
        <f t="shared" si="84"/>
        <v>177923.42</v>
      </c>
      <c r="O140" s="16"/>
      <c r="P140" s="16"/>
      <c r="Q140" s="16"/>
      <c r="R140" s="67"/>
      <c r="S140" s="67"/>
      <c r="T140" s="67"/>
      <c r="U140" s="16">
        <f t="shared" si="85"/>
        <v>19044.705000000002</v>
      </c>
      <c r="V140" s="16">
        <f t="shared" si="85"/>
        <v>19044.705000000002</v>
      </c>
      <c r="W140" s="16">
        <f t="shared" si="85"/>
        <v>23718.705000000002</v>
      </c>
      <c r="X140" s="16">
        <f t="shared" si="85"/>
        <v>26301.705000000002</v>
      </c>
      <c r="Y140" s="16">
        <f t="shared" si="85"/>
        <v>30606.705000000002</v>
      </c>
      <c r="Z140" s="16">
        <f t="shared" si="85"/>
        <v>34911.705000000002</v>
      </c>
      <c r="AA140" s="16">
        <f t="shared" si="85"/>
        <v>41307.705000000002</v>
      </c>
      <c r="AB140" s="16">
        <f t="shared" si="85"/>
        <v>47334.705000000002</v>
      </c>
      <c r="AC140" s="16">
        <f t="shared" si="85"/>
        <v>53361.705000000002</v>
      </c>
      <c r="AD140" s="16">
        <f t="shared" si="85"/>
        <v>63052.266150000003</v>
      </c>
      <c r="AE140" s="16">
        <f t="shared" si="85"/>
        <v>70801.26615000001</v>
      </c>
      <c r="AF140" s="16">
        <f t="shared" si="85"/>
        <v>78919.266149999996</v>
      </c>
      <c r="AG140" s="16">
        <f t="shared" si="85"/>
        <v>508405.14345000003</v>
      </c>
      <c r="AH140" s="16"/>
      <c r="AI140" s="13"/>
      <c r="AJ140" s="16"/>
    </row>
    <row r="141" spans="1:36" ht="13.5" customHeight="1" x14ac:dyDescent="0.2">
      <c r="A141" s="13" t="s">
        <v>1321</v>
      </c>
      <c r="B141" s="28">
        <f t="shared" ref="B141:N141" si="86">IFERROR(SUM(B139:B140)/SUM(B137:B138),"")</f>
        <v>0.51923245359797299</v>
      </c>
      <c r="C141" s="28">
        <f t="shared" si="86"/>
        <v>0.68844652487806823</v>
      </c>
      <c r="D141" s="28">
        <f t="shared" si="86"/>
        <v>0.20112331646478104</v>
      </c>
      <c r="E141" s="28">
        <f t="shared" si="86"/>
        <v>0.2285718208628576</v>
      </c>
      <c r="F141" s="28">
        <f t="shared" si="86"/>
        <v>0.23252980136085791</v>
      </c>
      <c r="G141" s="28">
        <f t="shared" si="86"/>
        <v>0.32036216061159467</v>
      </c>
      <c r="H141" s="28">
        <f t="shared" si="86"/>
        <v>0.22629099076154099</v>
      </c>
      <c r="I141" s="28">
        <f t="shared" si="86"/>
        <v>0.29171431969597711</v>
      </c>
      <c r="J141" s="28">
        <f t="shared" si="86"/>
        <v>0.185</v>
      </c>
      <c r="K141" s="28">
        <f t="shared" si="86"/>
        <v>0.18500539374325783</v>
      </c>
      <c r="L141" s="28">
        <f t="shared" si="86"/>
        <v>0.185</v>
      </c>
      <c r="M141" s="28">
        <f t="shared" si="86"/>
        <v>0.18500515995872033</v>
      </c>
      <c r="N141" s="28">
        <f t="shared" si="86"/>
        <v>0.26087697643574759</v>
      </c>
      <c r="O141" s="28"/>
      <c r="P141" s="28"/>
      <c r="Q141" s="28"/>
      <c r="R141" s="67"/>
      <c r="S141" s="67"/>
      <c r="T141" s="67"/>
      <c r="U141" s="28">
        <f t="shared" ref="U141:AG141" si="87">IFERROR(SUM(U139:U140)/SUM(U137:U138),"")</f>
        <v>0.2242747942269071</v>
      </c>
      <c r="V141" s="28">
        <f t="shared" si="87"/>
        <v>0.23200000000000001</v>
      </c>
      <c r="W141" s="28">
        <f t="shared" si="87"/>
        <v>0.21699607925562445</v>
      </c>
      <c r="X141" s="28">
        <f t="shared" si="87"/>
        <v>0.22363342123650462</v>
      </c>
      <c r="Y141" s="28">
        <f t="shared" si="87"/>
        <v>0.22020096502883008</v>
      </c>
      <c r="Z141" s="28">
        <f t="shared" si="87"/>
        <v>0.22159063605924814</v>
      </c>
      <c r="AA141" s="28">
        <f t="shared" si="87"/>
        <v>0.21978379039120644</v>
      </c>
      <c r="AB141" s="28">
        <f t="shared" si="87"/>
        <v>0.22126728927183287</v>
      </c>
      <c r="AC141" s="28">
        <f t="shared" si="87"/>
        <v>0.2224295011804745</v>
      </c>
      <c r="AD141" s="28">
        <f t="shared" si="87"/>
        <v>0.22052805664321484</v>
      </c>
      <c r="AE141" s="28">
        <f t="shared" si="87"/>
        <v>0.22271411971631039</v>
      </c>
      <c r="AF141" s="28">
        <f t="shared" si="87"/>
        <v>0.22363486736915453</v>
      </c>
      <c r="AG141" s="28">
        <f t="shared" si="87"/>
        <v>0.22211251083890635</v>
      </c>
      <c r="AH141" s="28"/>
      <c r="AI141" s="28"/>
      <c r="AJ141" s="28"/>
    </row>
    <row r="142" spans="1:36" ht="13.5" customHeight="1" x14ac:dyDescent="0.2">
      <c r="A142" s="13"/>
      <c r="B142" s="16"/>
      <c r="C142" s="16"/>
      <c r="D142" s="16"/>
      <c r="E142" s="16"/>
      <c r="F142" s="16"/>
      <c r="G142" s="16"/>
      <c r="H142" s="16"/>
      <c r="I142" s="16"/>
      <c r="J142" s="16"/>
      <c r="K142" s="16"/>
      <c r="L142" s="16"/>
      <c r="M142" s="16"/>
      <c r="N142" s="16"/>
      <c r="O142" s="28"/>
      <c r="P142" s="16"/>
      <c r="Q142" s="16"/>
      <c r="R142" s="67"/>
      <c r="S142" s="67"/>
      <c r="T142" s="67"/>
      <c r="U142" s="16"/>
      <c r="V142" s="16"/>
      <c r="W142" s="16"/>
      <c r="X142" s="16"/>
      <c r="Y142" s="16"/>
      <c r="Z142" s="16"/>
      <c r="AA142" s="16"/>
      <c r="AB142" s="16"/>
      <c r="AC142" s="16"/>
      <c r="AD142" s="16"/>
      <c r="AE142" s="16"/>
      <c r="AF142" s="16"/>
      <c r="AG142" s="16"/>
      <c r="AH142" s="16"/>
      <c r="AI142" s="16"/>
      <c r="AJ142" s="13"/>
    </row>
    <row r="143" spans="1:36" ht="13.5" customHeight="1" x14ac:dyDescent="0.2">
      <c r="A143" s="13"/>
      <c r="B143" s="16"/>
      <c r="C143" s="16"/>
      <c r="D143" s="16"/>
      <c r="E143" s="16"/>
      <c r="F143" s="16"/>
      <c r="G143" s="16"/>
      <c r="H143" s="16"/>
      <c r="I143" s="16"/>
      <c r="J143" s="16"/>
      <c r="K143" s="16"/>
      <c r="L143" s="16"/>
      <c r="M143" s="16"/>
      <c r="N143" s="16"/>
      <c r="O143" s="28"/>
      <c r="P143" s="16"/>
      <c r="Q143" s="16"/>
      <c r="R143" s="67"/>
      <c r="S143" s="67"/>
      <c r="T143" s="67"/>
      <c r="U143" s="16"/>
      <c r="V143" s="16"/>
      <c r="W143" s="16"/>
      <c r="X143" s="16"/>
      <c r="Y143" s="16"/>
      <c r="Z143" s="16"/>
      <c r="AA143" s="16"/>
      <c r="AB143" s="16"/>
      <c r="AC143" s="16"/>
      <c r="AD143" s="16"/>
      <c r="AE143" s="16"/>
      <c r="AF143" s="16"/>
      <c r="AG143" s="16"/>
      <c r="AH143" s="16"/>
      <c r="AI143" s="13"/>
      <c r="AJ143" s="13"/>
    </row>
    <row r="144" spans="1:36" ht="13.5" customHeight="1" x14ac:dyDescent="0.2">
      <c r="A144" s="13"/>
      <c r="B144" s="13"/>
      <c r="C144" s="13"/>
      <c r="D144" s="13"/>
      <c r="E144" s="13"/>
      <c r="F144" s="13"/>
      <c r="G144" s="13"/>
      <c r="H144" s="13"/>
      <c r="I144" s="13"/>
      <c r="J144" s="13"/>
      <c r="K144" s="13"/>
      <c r="L144" s="13"/>
      <c r="M144" s="13"/>
      <c r="N144" s="13"/>
      <c r="O144" s="28"/>
      <c r="P144" s="13"/>
      <c r="Q144" s="13"/>
      <c r="R144" s="78"/>
      <c r="S144" s="78"/>
      <c r="T144" s="78"/>
      <c r="U144" s="13"/>
      <c r="V144" s="13"/>
      <c r="W144" s="13"/>
      <c r="X144" s="13"/>
      <c r="Y144" s="13"/>
      <c r="Z144" s="13"/>
      <c r="AA144" s="13"/>
      <c r="AB144" s="13"/>
      <c r="AC144" s="13"/>
      <c r="AD144" s="13"/>
      <c r="AE144" s="13"/>
      <c r="AF144" s="13"/>
      <c r="AG144" s="13"/>
      <c r="AH144" s="13"/>
      <c r="AI144" s="13"/>
      <c r="AJ144" s="13"/>
    </row>
    <row r="145" spans="1:36" ht="13.5" customHeight="1" x14ac:dyDescent="0.2">
      <c r="A145" s="13"/>
      <c r="B145" s="13"/>
      <c r="C145" s="13"/>
      <c r="D145" s="13"/>
      <c r="E145" s="13"/>
      <c r="F145" s="13"/>
      <c r="G145" s="13"/>
      <c r="H145" s="13"/>
      <c r="I145" s="13"/>
      <c r="J145" s="13"/>
      <c r="K145" s="13"/>
      <c r="L145" s="13"/>
      <c r="M145" s="13"/>
      <c r="N145" s="13"/>
      <c r="O145" s="28"/>
      <c r="P145" s="13"/>
      <c r="Q145" s="13"/>
      <c r="R145" s="78"/>
      <c r="S145" s="78"/>
      <c r="T145" s="78"/>
      <c r="U145" s="13"/>
      <c r="V145" s="13"/>
      <c r="W145" s="13"/>
      <c r="X145" s="13"/>
      <c r="Y145" s="13"/>
      <c r="Z145" s="13"/>
      <c r="AA145" s="13"/>
      <c r="AB145" s="13"/>
      <c r="AC145" s="13"/>
      <c r="AD145" s="13"/>
      <c r="AE145" s="13"/>
      <c r="AF145" s="13"/>
      <c r="AG145" s="13"/>
      <c r="AH145" s="13"/>
      <c r="AI145" s="13"/>
      <c r="AJ145" s="13"/>
    </row>
    <row r="146" spans="1:36" ht="13.5" customHeight="1" x14ac:dyDescent="0.2">
      <c r="A146" s="13"/>
      <c r="B146" s="13"/>
      <c r="C146" s="13"/>
      <c r="D146" s="13"/>
      <c r="E146" s="13"/>
      <c r="F146" s="13"/>
      <c r="G146" s="13"/>
      <c r="H146" s="13"/>
      <c r="I146" s="13"/>
      <c r="J146" s="13"/>
      <c r="K146" s="13"/>
      <c r="L146" s="13"/>
      <c r="M146" s="13"/>
      <c r="N146" s="13"/>
      <c r="O146" s="28"/>
      <c r="P146" s="13"/>
      <c r="Q146" s="13"/>
      <c r="R146" s="78"/>
      <c r="S146" s="78"/>
      <c r="T146" s="78"/>
      <c r="U146" s="13"/>
      <c r="V146" s="13"/>
      <c r="W146" s="13"/>
      <c r="X146" s="13"/>
      <c r="Y146" s="13"/>
      <c r="Z146" s="13"/>
      <c r="AA146" s="13"/>
      <c r="AB146" s="13"/>
      <c r="AC146" s="13"/>
      <c r="AD146" s="13"/>
      <c r="AE146" s="13"/>
      <c r="AF146" s="13"/>
      <c r="AG146" s="13"/>
      <c r="AH146" s="13"/>
      <c r="AI146" s="13"/>
      <c r="AJ146" s="13"/>
    </row>
    <row r="147" spans="1:36" ht="13.5" customHeight="1" x14ac:dyDescent="0.2">
      <c r="A147" s="13"/>
      <c r="B147" s="13"/>
      <c r="C147" s="13"/>
      <c r="D147" s="13"/>
      <c r="E147" s="13"/>
      <c r="F147" s="13"/>
      <c r="G147" s="13"/>
      <c r="H147" s="13"/>
      <c r="I147" s="13"/>
      <c r="J147" s="13"/>
      <c r="K147" s="13"/>
      <c r="L147" s="13"/>
      <c r="M147" s="13"/>
      <c r="N147" s="13"/>
      <c r="O147" s="28"/>
      <c r="P147" s="13"/>
      <c r="Q147" s="13"/>
      <c r="R147" s="78"/>
      <c r="S147" s="78"/>
      <c r="T147" s="78"/>
      <c r="U147" s="13"/>
      <c r="V147" s="13"/>
      <c r="W147" s="13"/>
      <c r="X147" s="13"/>
      <c r="Y147" s="13"/>
      <c r="Z147" s="13"/>
      <c r="AA147" s="13"/>
      <c r="AB147" s="13"/>
      <c r="AC147" s="13"/>
      <c r="AD147" s="13"/>
      <c r="AE147" s="13"/>
      <c r="AF147" s="13"/>
      <c r="AG147" s="13"/>
      <c r="AH147" s="13"/>
      <c r="AI147" s="13"/>
      <c r="AJ147" s="13"/>
    </row>
    <row r="148" spans="1:36" ht="13.5" customHeight="1" x14ac:dyDescent="0.2">
      <c r="A148" s="13"/>
      <c r="B148" s="13"/>
      <c r="C148" s="13"/>
      <c r="D148" s="13"/>
      <c r="E148" s="13"/>
      <c r="F148" s="13"/>
      <c r="G148" s="13"/>
      <c r="H148" s="13"/>
      <c r="I148" s="13"/>
      <c r="J148" s="13"/>
      <c r="K148" s="13"/>
      <c r="L148" s="13"/>
      <c r="M148" s="13"/>
      <c r="N148" s="13"/>
      <c r="O148" s="28"/>
      <c r="P148" s="13"/>
      <c r="Q148" s="13"/>
      <c r="R148" s="78"/>
      <c r="S148" s="78"/>
      <c r="T148" s="78"/>
      <c r="U148" s="13"/>
      <c r="V148" s="13"/>
      <c r="W148" s="13"/>
      <c r="X148" s="13"/>
      <c r="Y148" s="13"/>
      <c r="Z148" s="13"/>
      <c r="AA148" s="13"/>
      <c r="AB148" s="13"/>
      <c r="AC148" s="13"/>
      <c r="AD148" s="13"/>
      <c r="AE148" s="13"/>
      <c r="AF148" s="13"/>
      <c r="AG148" s="13"/>
      <c r="AH148" s="13"/>
      <c r="AI148" s="13"/>
      <c r="AJ148" s="13"/>
    </row>
    <row r="149" spans="1:36" ht="13.5" customHeight="1" x14ac:dyDescent="0.2">
      <c r="A149" s="13"/>
      <c r="B149" s="13"/>
      <c r="C149" s="13"/>
      <c r="D149" s="13"/>
      <c r="E149" s="13"/>
      <c r="F149" s="13"/>
      <c r="G149" s="13"/>
      <c r="H149" s="13"/>
      <c r="I149" s="13"/>
      <c r="J149" s="13"/>
      <c r="K149" s="13"/>
      <c r="L149" s="13"/>
      <c r="M149" s="13"/>
      <c r="N149" s="13"/>
      <c r="O149" s="28"/>
      <c r="P149" s="13"/>
      <c r="Q149" s="13"/>
      <c r="R149" s="78"/>
      <c r="S149" s="78"/>
      <c r="T149" s="78"/>
      <c r="U149" s="13"/>
      <c r="V149" s="13"/>
      <c r="W149" s="13"/>
      <c r="X149" s="13"/>
      <c r="Y149" s="13"/>
      <c r="Z149" s="13"/>
      <c r="AA149" s="13"/>
      <c r="AB149" s="13"/>
      <c r="AC149" s="13"/>
      <c r="AD149" s="13"/>
      <c r="AE149" s="13"/>
      <c r="AF149" s="13"/>
      <c r="AG149" s="13"/>
      <c r="AH149" s="13"/>
      <c r="AI149" s="13"/>
      <c r="AJ149" s="13"/>
    </row>
    <row r="150" spans="1:36" ht="13.5" customHeight="1" x14ac:dyDescent="0.2">
      <c r="A150" s="13"/>
      <c r="B150" s="13"/>
      <c r="C150" s="13"/>
      <c r="D150" s="13"/>
      <c r="E150" s="13"/>
      <c r="F150" s="13"/>
      <c r="G150" s="13"/>
      <c r="H150" s="13"/>
      <c r="I150" s="13"/>
      <c r="J150" s="13"/>
      <c r="K150" s="13"/>
      <c r="L150" s="13"/>
      <c r="M150" s="13"/>
      <c r="N150" s="13"/>
      <c r="O150" s="28"/>
      <c r="P150" s="13"/>
      <c r="Q150" s="13"/>
      <c r="R150" s="78"/>
      <c r="S150" s="78"/>
      <c r="T150" s="78"/>
      <c r="U150" s="13"/>
      <c r="V150" s="13"/>
      <c r="W150" s="13"/>
      <c r="X150" s="13"/>
      <c r="Y150" s="13"/>
      <c r="Z150" s="13"/>
      <c r="AA150" s="13"/>
      <c r="AB150" s="13"/>
      <c r="AC150" s="13"/>
      <c r="AD150" s="13"/>
      <c r="AE150" s="13"/>
      <c r="AF150" s="13"/>
      <c r="AG150" s="13"/>
      <c r="AH150" s="13"/>
      <c r="AI150" s="13"/>
      <c r="AJ150" s="13"/>
    </row>
    <row r="151" spans="1:36" ht="13.5" customHeight="1" x14ac:dyDescent="0.2">
      <c r="A151" s="13"/>
      <c r="B151" s="13"/>
      <c r="C151" s="13"/>
      <c r="D151" s="13"/>
      <c r="E151" s="13"/>
      <c r="F151" s="13"/>
      <c r="G151" s="13"/>
      <c r="H151" s="13"/>
      <c r="I151" s="13"/>
      <c r="J151" s="13"/>
      <c r="K151" s="13"/>
      <c r="L151" s="13"/>
      <c r="M151" s="13"/>
      <c r="N151" s="13"/>
      <c r="O151" s="28"/>
      <c r="P151" s="13"/>
      <c r="Q151" s="13"/>
      <c r="R151" s="78"/>
      <c r="S151" s="78"/>
      <c r="T151" s="78"/>
      <c r="U151" s="13"/>
      <c r="V151" s="13"/>
      <c r="W151" s="13"/>
      <c r="X151" s="13"/>
      <c r="Y151" s="13"/>
      <c r="Z151" s="13"/>
      <c r="AA151" s="13"/>
      <c r="AB151" s="13"/>
      <c r="AC151" s="13"/>
      <c r="AD151" s="13"/>
      <c r="AE151" s="13"/>
      <c r="AF151" s="13"/>
      <c r="AG151" s="13"/>
      <c r="AH151" s="13"/>
      <c r="AI151" s="13"/>
      <c r="AJ151" s="13"/>
    </row>
    <row r="152" spans="1:36" ht="13.5" customHeight="1" x14ac:dyDescent="0.2">
      <c r="A152" s="13"/>
      <c r="B152" s="13"/>
      <c r="C152" s="13"/>
      <c r="D152" s="13"/>
      <c r="E152" s="13"/>
      <c r="F152" s="13"/>
      <c r="G152" s="13"/>
      <c r="H152" s="13"/>
      <c r="I152" s="13"/>
      <c r="J152" s="13"/>
      <c r="K152" s="13"/>
      <c r="L152" s="13"/>
      <c r="M152" s="13"/>
      <c r="N152" s="13"/>
      <c r="O152" s="28"/>
      <c r="P152" s="13"/>
      <c r="Q152" s="13"/>
      <c r="R152" s="78"/>
      <c r="S152" s="78"/>
      <c r="T152" s="78"/>
      <c r="U152" s="13"/>
      <c r="V152" s="13"/>
      <c r="W152" s="13"/>
      <c r="X152" s="13"/>
      <c r="Y152" s="13"/>
      <c r="Z152" s="13"/>
      <c r="AA152" s="13"/>
      <c r="AB152" s="13"/>
      <c r="AC152" s="13"/>
      <c r="AD152" s="13"/>
      <c r="AE152" s="13"/>
      <c r="AF152" s="13"/>
      <c r="AG152" s="13"/>
      <c r="AH152" s="13"/>
      <c r="AI152" s="13"/>
      <c r="AJ152" s="13"/>
    </row>
    <row r="153" spans="1:36" ht="13.5" customHeight="1" x14ac:dyDescent="0.2">
      <c r="A153" s="13"/>
      <c r="B153" s="13"/>
      <c r="C153" s="13"/>
      <c r="D153" s="13"/>
      <c r="E153" s="13"/>
      <c r="F153" s="13"/>
      <c r="G153" s="13"/>
      <c r="H153" s="13"/>
      <c r="I153" s="13"/>
      <c r="J153" s="13"/>
      <c r="K153" s="13"/>
      <c r="L153" s="13"/>
      <c r="M153" s="13"/>
      <c r="N153" s="13"/>
      <c r="O153" s="28"/>
      <c r="P153" s="13"/>
      <c r="Q153" s="13"/>
      <c r="R153" s="78"/>
      <c r="S153" s="78"/>
      <c r="T153" s="78"/>
      <c r="U153" s="13"/>
      <c r="V153" s="13"/>
      <c r="W153" s="13"/>
      <c r="X153" s="13"/>
      <c r="Y153" s="13"/>
      <c r="Z153" s="13"/>
      <c r="AA153" s="13"/>
      <c r="AB153" s="13"/>
      <c r="AC153" s="13"/>
      <c r="AD153" s="13"/>
      <c r="AE153" s="13"/>
      <c r="AF153" s="13"/>
      <c r="AG153" s="13"/>
      <c r="AH153" s="13"/>
      <c r="AI153" s="13"/>
      <c r="AJ153" s="13"/>
    </row>
    <row r="154" spans="1:36" ht="13.5" customHeight="1" x14ac:dyDescent="0.2">
      <c r="A154" s="13"/>
      <c r="B154" s="13"/>
      <c r="C154" s="13"/>
      <c r="D154" s="13"/>
      <c r="E154" s="13"/>
      <c r="F154" s="13"/>
      <c r="G154" s="13"/>
      <c r="H154" s="13"/>
      <c r="I154" s="13"/>
      <c r="J154" s="13"/>
      <c r="K154" s="13"/>
      <c r="L154" s="13"/>
      <c r="M154" s="13"/>
      <c r="N154" s="13"/>
      <c r="O154" s="28"/>
      <c r="P154" s="13"/>
      <c r="Q154" s="13"/>
      <c r="R154" s="78"/>
      <c r="S154" s="78"/>
      <c r="T154" s="78"/>
      <c r="U154" s="13"/>
      <c r="V154" s="13"/>
      <c r="W154" s="13"/>
      <c r="X154" s="13"/>
      <c r="Y154" s="13"/>
      <c r="Z154" s="13"/>
      <c r="AA154" s="13"/>
      <c r="AB154" s="13"/>
      <c r="AC154" s="13"/>
      <c r="AD154" s="13"/>
      <c r="AE154" s="13"/>
      <c r="AF154" s="13"/>
      <c r="AG154" s="13"/>
      <c r="AH154" s="13"/>
      <c r="AI154" s="13"/>
      <c r="AJ154" s="13"/>
    </row>
    <row r="155" spans="1:36" ht="13.5" customHeight="1" x14ac:dyDescent="0.2">
      <c r="A155" s="13"/>
      <c r="B155" s="13"/>
      <c r="C155" s="13"/>
      <c r="D155" s="13"/>
      <c r="E155" s="13"/>
      <c r="F155" s="13"/>
      <c r="G155" s="13"/>
      <c r="H155" s="13"/>
      <c r="I155" s="13"/>
      <c r="J155" s="13"/>
      <c r="K155" s="13"/>
      <c r="L155" s="13"/>
      <c r="M155" s="13"/>
      <c r="N155" s="13"/>
      <c r="O155" s="28"/>
      <c r="P155" s="13"/>
      <c r="Q155" s="13"/>
      <c r="R155" s="78"/>
      <c r="S155" s="78"/>
      <c r="T155" s="78"/>
      <c r="U155" s="13"/>
      <c r="V155" s="13"/>
      <c r="W155" s="13"/>
      <c r="X155" s="13"/>
      <c r="Y155" s="13"/>
      <c r="Z155" s="13"/>
      <c r="AA155" s="13"/>
      <c r="AB155" s="13"/>
      <c r="AC155" s="13"/>
      <c r="AD155" s="13"/>
      <c r="AE155" s="13"/>
      <c r="AF155" s="13"/>
      <c r="AG155" s="13"/>
      <c r="AH155" s="13"/>
      <c r="AI155" s="13"/>
      <c r="AJ155" s="13"/>
    </row>
    <row r="156" spans="1:36" ht="13.5" customHeight="1" x14ac:dyDescent="0.2">
      <c r="A156" s="13"/>
      <c r="B156" s="13"/>
      <c r="C156" s="13"/>
      <c r="D156" s="13"/>
      <c r="E156" s="13"/>
      <c r="F156" s="13"/>
      <c r="G156" s="13"/>
      <c r="H156" s="13"/>
      <c r="I156" s="13"/>
      <c r="J156" s="13"/>
      <c r="K156" s="13"/>
      <c r="L156" s="13"/>
      <c r="M156" s="13"/>
      <c r="N156" s="13"/>
      <c r="O156" s="28"/>
      <c r="P156" s="13"/>
      <c r="Q156" s="13"/>
      <c r="R156" s="78"/>
      <c r="S156" s="78"/>
      <c r="T156" s="78"/>
      <c r="U156" s="13"/>
      <c r="V156" s="13"/>
      <c r="W156" s="13"/>
      <c r="X156" s="13"/>
      <c r="Y156" s="13"/>
      <c r="Z156" s="13"/>
      <c r="AA156" s="13"/>
      <c r="AB156" s="13"/>
      <c r="AC156" s="13"/>
      <c r="AD156" s="13"/>
      <c r="AE156" s="13"/>
      <c r="AF156" s="13"/>
      <c r="AG156" s="13"/>
      <c r="AH156" s="13"/>
      <c r="AI156" s="13"/>
      <c r="AJ156" s="13"/>
    </row>
    <row r="157" spans="1:36" ht="13.5" customHeight="1" x14ac:dyDescent="0.2">
      <c r="A157" s="13"/>
      <c r="B157" s="13"/>
      <c r="C157" s="13"/>
      <c r="D157" s="13"/>
      <c r="E157" s="13"/>
      <c r="F157" s="13"/>
      <c r="G157" s="13"/>
      <c r="H157" s="13"/>
      <c r="I157" s="13"/>
      <c r="J157" s="13"/>
      <c r="K157" s="13"/>
      <c r="L157" s="13"/>
      <c r="M157" s="13"/>
      <c r="N157" s="13"/>
      <c r="O157" s="28"/>
      <c r="P157" s="13"/>
      <c r="Q157" s="13"/>
      <c r="R157" s="78"/>
      <c r="S157" s="78"/>
      <c r="T157" s="78"/>
      <c r="U157" s="13"/>
      <c r="V157" s="13"/>
      <c r="W157" s="13"/>
      <c r="X157" s="13"/>
      <c r="Y157" s="13"/>
      <c r="Z157" s="13"/>
      <c r="AA157" s="13"/>
      <c r="AB157" s="13"/>
      <c r="AC157" s="13"/>
      <c r="AD157" s="13"/>
      <c r="AE157" s="13"/>
      <c r="AF157" s="13"/>
      <c r="AG157" s="13"/>
      <c r="AH157" s="13"/>
      <c r="AI157" s="13"/>
      <c r="AJ157" s="13"/>
    </row>
    <row r="158" spans="1:36" ht="13.5" customHeight="1" x14ac:dyDescent="0.2">
      <c r="A158" s="13"/>
      <c r="B158" s="13"/>
      <c r="C158" s="13"/>
      <c r="D158" s="13"/>
      <c r="E158" s="13"/>
      <c r="F158" s="13"/>
      <c r="G158" s="13"/>
      <c r="H158" s="13"/>
      <c r="I158" s="13"/>
      <c r="J158" s="13"/>
      <c r="K158" s="13"/>
      <c r="L158" s="13"/>
      <c r="M158" s="13"/>
      <c r="N158" s="13"/>
      <c r="O158" s="28"/>
      <c r="P158" s="13"/>
      <c r="Q158" s="13"/>
      <c r="R158" s="78"/>
      <c r="S158" s="78"/>
      <c r="T158" s="78"/>
      <c r="U158" s="13"/>
      <c r="V158" s="13"/>
      <c r="W158" s="13"/>
      <c r="X158" s="13"/>
      <c r="Y158" s="13"/>
      <c r="Z158" s="13"/>
      <c r="AA158" s="13"/>
      <c r="AB158" s="13"/>
      <c r="AC158" s="13"/>
      <c r="AD158" s="13"/>
      <c r="AE158" s="13"/>
      <c r="AF158" s="13"/>
      <c r="AG158" s="13"/>
      <c r="AH158" s="13"/>
      <c r="AI158" s="13"/>
      <c r="AJ158" s="13"/>
    </row>
    <row r="159" spans="1:36" ht="13.5" customHeight="1" x14ac:dyDescent="0.2">
      <c r="A159" s="13"/>
      <c r="B159" s="13"/>
      <c r="C159" s="13"/>
      <c r="D159" s="13"/>
      <c r="E159" s="13"/>
      <c r="F159" s="13"/>
      <c r="G159" s="13"/>
      <c r="H159" s="13"/>
      <c r="I159" s="13"/>
      <c r="J159" s="13"/>
      <c r="K159" s="13"/>
      <c r="L159" s="13"/>
      <c r="M159" s="13"/>
      <c r="N159" s="13"/>
      <c r="O159" s="28"/>
      <c r="P159" s="13"/>
      <c r="Q159" s="13"/>
      <c r="R159" s="78"/>
      <c r="S159" s="78"/>
      <c r="T159" s="78"/>
      <c r="U159" s="13"/>
      <c r="V159" s="13"/>
      <c r="W159" s="13"/>
      <c r="X159" s="13"/>
      <c r="Y159" s="13"/>
      <c r="Z159" s="13"/>
      <c r="AA159" s="13"/>
      <c r="AB159" s="13"/>
      <c r="AC159" s="13"/>
      <c r="AD159" s="13"/>
      <c r="AE159" s="13"/>
      <c r="AF159" s="13"/>
      <c r="AG159" s="13"/>
      <c r="AH159" s="13"/>
      <c r="AI159" s="13"/>
      <c r="AJ159" s="13"/>
    </row>
    <row r="160" spans="1:36" ht="13.5" customHeight="1" x14ac:dyDescent="0.2">
      <c r="A160" s="13"/>
      <c r="B160" s="13"/>
      <c r="C160" s="13"/>
      <c r="D160" s="13"/>
      <c r="E160" s="13"/>
      <c r="F160" s="13"/>
      <c r="G160" s="13"/>
      <c r="H160" s="13"/>
      <c r="I160" s="13"/>
      <c r="J160" s="13"/>
      <c r="K160" s="13"/>
      <c r="L160" s="13"/>
      <c r="M160" s="13"/>
      <c r="N160" s="13"/>
      <c r="O160" s="28"/>
      <c r="P160" s="13"/>
      <c r="Q160" s="13"/>
      <c r="R160" s="78"/>
      <c r="S160" s="78"/>
      <c r="T160" s="78"/>
      <c r="U160" s="13"/>
      <c r="V160" s="13"/>
      <c r="W160" s="13"/>
      <c r="X160" s="13"/>
      <c r="Y160" s="13"/>
      <c r="Z160" s="13"/>
      <c r="AA160" s="13"/>
      <c r="AB160" s="13"/>
      <c r="AC160" s="13"/>
      <c r="AD160" s="13"/>
      <c r="AE160" s="13"/>
      <c r="AF160" s="13"/>
      <c r="AG160" s="13"/>
      <c r="AH160" s="13"/>
      <c r="AI160" s="13"/>
      <c r="AJ160" s="13"/>
    </row>
    <row r="161" spans="1:36" ht="13.5" customHeight="1" x14ac:dyDescent="0.2">
      <c r="A161" s="13"/>
      <c r="B161" s="13"/>
      <c r="C161" s="13"/>
      <c r="D161" s="13"/>
      <c r="E161" s="13"/>
      <c r="F161" s="13"/>
      <c r="G161" s="13"/>
      <c r="H161" s="13"/>
      <c r="I161" s="13"/>
      <c r="J161" s="13"/>
      <c r="K161" s="13"/>
      <c r="L161" s="13"/>
      <c r="M161" s="13"/>
      <c r="N161" s="13"/>
      <c r="O161" s="28"/>
      <c r="P161" s="13"/>
      <c r="Q161" s="13"/>
      <c r="R161" s="78"/>
      <c r="S161" s="78"/>
      <c r="T161" s="78"/>
      <c r="U161" s="13"/>
      <c r="V161" s="13"/>
      <c r="W161" s="13"/>
      <c r="X161" s="13"/>
      <c r="Y161" s="13"/>
      <c r="Z161" s="13"/>
      <c r="AA161" s="13"/>
      <c r="AB161" s="13"/>
      <c r="AC161" s="13"/>
      <c r="AD161" s="13"/>
      <c r="AE161" s="13"/>
      <c r="AF161" s="13"/>
      <c r="AG161" s="13"/>
      <c r="AH161" s="13"/>
      <c r="AI161" s="13"/>
      <c r="AJ161" s="13"/>
    </row>
    <row r="162" spans="1:36" ht="13.5" customHeight="1" x14ac:dyDescent="0.2">
      <c r="A162" s="13"/>
      <c r="B162" s="13"/>
      <c r="C162" s="13"/>
      <c r="D162" s="13"/>
      <c r="E162" s="13"/>
      <c r="F162" s="13"/>
      <c r="G162" s="13"/>
      <c r="H162" s="13"/>
      <c r="I162" s="13"/>
      <c r="J162" s="13"/>
      <c r="K162" s="13"/>
      <c r="L162" s="13"/>
      <c r="M162" s="13"/>
      <c r="N162" s="13"/>
      <c r="O162" s="28"/>
      <c r="P162" s="13"/>
      <c r="Q162" s="13"/>
      <c r="R162" s="78"/>
      <c r="S162" s="78"/>
      <c r="T162" s="78"/>
      <c r="U162" s="13"/>
      <c r="V162" s="13"/>
      <c r="W162" s="13"/>
      <c r="X162" s="13"/>
      <c r="Y162" s="13"/>
      <c r="Z162" s="13"/>
      <c r="AA162" s="13"/>
      <c r="AB162" s="13"/>
      <c r="AC162" s="13"/>
      <c r="AD162" s="13"/>
      <c r="AE162" s="13"/>
      <c r="AF162" s="13"/>
      <c r="AG162" s="13"/>
      <c r="AH162" s="13"/>
      <c r="AI162" s="13"/>
      <c r="AJ162" s="13"/>
    </row>
    <row r="163" spans="1:36" ht="13.5" customHeight="1" x14ac:dyDescent="0.2">
      <c r="A163" s="13"/>
      <c r="B163" s="13"/>
      <c r="C163" s="13"/>
      <c r="D163" s="13"/>
      <c r="E163" s="13"/>
      <c r="F163" s="13"/>
      <c r="G163" s="13"/>
      <c r="H163" s="13"/>
      <c r="I163" s="13"/>
      <c r="J163" s="13"/>
      <c r="K163" s="13"/>
      <c r="L163" s="13"/>
      <c r="M163" s="13"/>
      <c r="N163" s="13"/>
      <c r="O163" s="28"/>
      <c r="P163" s="13"/>
      <c r="Q163" s="13"/>
      <c r="R163" s="78"/>
      <c r="S163" s="78"/>
      <c r="T163" s="78"/>
      <c r="U163" s="13"/>
      <c r="V163" s="13"/>
      <c r="W163" s="13"/>
      <c r="X163" s="13"/>
      <c r="Y163" s="13"/>
      <c r="Z163" s="13"/>
      <c r="AA163" s="13"/>
      <c r="AB163" s="13"/>
      <c r="AC163" s="13"/>
      <c r="AD163" s="13"/>
      <c r="AE163" s="13"/>
      <c r="AF163" s="13"/>
      <c r="AG163" s="13"/>
      <c r="AH163" s="13"/>
      <c r="AI163" s="13"/>
      <c r="AJ163" s="13"/>
    </row>
    <row r="164" spans="1:36" ht="13.5" customHeight="1" x14ac:dyDescent="0.2">
      <c r="A164" s="13"/>
      <c r="B164" s="13"/>
      <c r="C164" s="13"/>
      <c r="D164" s="13"/>
      <c r="E164" s="13"/>
      <c r="F164" s="13"/>
      <c r="G164" s="13"/>
      <c r="H164" s="13"/>
      <c r="I164" s="13"/>
      <c r="J164" s="13"/>
      <c r="K164" s="13"/>
      <c r="L164" s="13"/>
      <c r="M164" s="13"/>
      <c r="N164" s="13"/>
      <c r="O164" s="28"/>
      <c r="P164" s="13"/>
      <c r="Q164" s="13"/>
      <c r="R164" s="13"/>
      <c r="S164" s="13"/>
      <c r="T164" s="13"/>
      <c r="U164" s="13"/>
      <c r="V164" s="13"/>
      <c r="W164" s="13"/>
      <c r="X164" s="13"/>
      <c r="Y164" s="13"/>
      <c r="Z164" s="13"/>
      <c r="AA164" s="13"/>
      <c r="AB164" s="13"/>
      <c r="AC164" s="13"/>
      <c r="AD164" s="13"/>
      <c r="AE164" s="13"/>
      <c r="AF164" s="13"/>
      <c r="AG164" s="13"/>
      <c r="AH164" s="13"/>
      <c r="AI164" s="13"/>
      <c r="AJ164" s="13"/>
    </row>
    <row r="165" spans="1:36" ht="13.5" customHeight="1" x14ac:dyDescent="0.2">
      <c r="A165" s="13"/>
      <c r="B165" s="13"/>
      <c r="C165" s="13"/>
      <c r="D165" s="13"/>
      <c r="E165" s="13"/>
      <c r="F165" s="13"/>
      <c r="G165" s="13"/>
      <c r="H165" s="13"/>
      <c r="I165" s="13"/>
      <c r="J165" s="13"/>
      <c r="K165" s="13"/>
      <c r="L165" s="13"/>
      <c r="M165" s="13"/>
      <c r="N165" s="13"/>
      <c r="O165" s="28"/>
      <c r="P165" s="13"/>
      <c r="Q165" s="13"/>
      <c r="R165" s="13"/>
      <c r="S165" s="13"/>
      <c r="T165" s="13"/>
      <c r="U165" s="13"/>
      <c r="V165" s="13"/>
      <c r="W165" s="13"/>
      <c r="X165" s="13"/>
      <c r="Y165" s="13"/>
      <c r="Z165" s="13"/>
      <c r="AA165" s="13"/>
      <c r="AB165" s="13"/>
      <c r="AC165" s="13"/>
      <c r="AD165" s="13"/>
      <c r="AE165" s="13"/>
      <c r="AF165" s="13"/>
      <c r="AG165" s="13"/>
      <c r="AH165" s="13"/>
      <c r="AI165" s="13"/>
      <c r="AJ165" s="13"/>
    </row>
    <row r="166" spans="1:36" ht="13.5" customHeight="1" x14ac:dyDescent="0.2">
      <c r="A166" s="13"/>
      <c r="B166" s="13"/>
      <c r="C166" s="13"/>
      <c r="D166" s="13"/>
      <c r="E166" s="13"/>
      <c r="F166" s="13"/>
      <c r="G166" s="13"/>
      <c r="H166" s="13"/>
      <c r="I166" s="13"/>
      <c r="J166" s="13"/>
      <c r="K166" s="13"/>
      <c r="L166" s="13"/>
      <c r="M166" s="13"/>
      <c r="N166" s="13"/>
      <c r="O166" s="28"/>
      <c r="P166" s="13"/>
      <c r="Q166" s="13"/>
      <c r="R166" s="13"/>
      <c r="S166" s="13"/>
      <c r="T166" s="13"/>
      <c r="U166" s="13"/>
      <c r="V166" s="13"/>
      <c r="W166" s="13"/>
      <c r="X166" s="13"/>
      <c r="Y166" s="13"/>
      <c r="Z166" s="13"/>
      <c r="AA166" s="13"/>
      <c r="AB166" s="13"/>
      <c r="AC166" s="13"/>
      <c r="AD166" s="13"/>
      <c r="AE166" s="13"/>
      <c r="AF166" s="13"/>
      <c r="AG166" s="13"/>
      <c r="AH166" s="13"/>
      <c r="AI166" s="13"/>
      <c r="AJ166" s="13"/>
    </row>
    <row r="167" spans="1:36" ht="13.5" customHeight="1" x14ac:dyDescent="0.2">
      <c r="A167" s="13"/>
      <c r="B167" s="13"/>
      <c r="C167" s="13"/>
      <c r="D167" s="13"/>
      <c r="E167" s="13"/>
      <c r="F167" s="13"/>
      <c r="G167" s="13"/>
      <c r="H167" s="13"/>
      <c r="I167" s="13"/>
      <c r="J167" s="13"/>
      <c r="K167" s="13"/>
      <c r="L167" s="13"/>
      <c r="M167" s="13"/>
      <c r="N167" s="13"/>
      <c r="O167" s="28"/>
      <c r="P167" s="13"/>
      <c r="Q167" s="13"/>
      <c r="R167" s="13"/>
      <c r="S167" s="13"/>
      <c r="T167" s="13"/>
      <c r="U167" s="13"/>
      <c r="V167" s="13"/>
      <c r="W167" s="13"/>
      <c r="X167" s="13"/>
      <c r="Y167" s="13"/>
      <c r="Z167" s="13"/>
      <c r="AA167" s="13"/>
      <c r="AB167" s="13"/>
      <c r="AC167" s="13"/>
      <c r="AD167" s="13"/>
      <c r="AE167" s="13"/>
      <c r="AF167" s="13"/>
      <c r="AG167" s="13"/>
      <c r="AH167" s="13"/>
      <c r="AI167" s="13"/>
      <c r="AJ167" s="13"/>
    </row>
    <row r="168" spans="1:36" ht="13.5" customHeight="1" x14ac:dyDescent="0.2">
      <c r="A168" s="13"/>
      <c r="B168" s="13"/>
      <c r="C168" s="13"/>
      <c r="D168" s="13"/>
      <c r="E168" s="13"/>
      <c r="F168" s="13"/>
      <c r="G168" s="13"/>
      <c r="H168" s="13"/>
      <c r="I168" s="13"/>
      <c r="J168" s="13"/>
      <c r="K168" s="13"/>
      <c r="L168" s="13"/>
      <c r="M168" s="13"/>
      <c r="N168" s="13"/>
      <c r="O168" s="28"/>
      <c r="P168" s="13"/>
      <c r="Q168" s="13"/>
      <c r="R168" s="13"/>
      <c r="S168" s="13"/>
      <c r="T168" s="13"/>
      <c r="U168" s="13"/>
      <c r="V168" s="13"/>
      <c r="W168" s="13"/>
      <c r="X168" s="13"/>
      <c r="Y168" s="13"/>
      <c r="Z168" s="13"/>
      <c r="AA168" s="13"/>
      <c r="AB168" s="13"/>
      <c r="AC168" s="13"/>
      <c r="AD168" s="13"/>
      <c r="AE168" s="13"/>
      <c r="AF168" s="13"/>
      <c r="AG168" s="13"/>
      <c r="AH168" s="13"/>
      <c r="AI168" s="13"/>
      <c r="AJ168" s="13"/>
    </row>
    <row r="169" spans="1:36" ht="13.5" customHeight="1" x14ac:dyDescent="0.2">
      <c r="A169" s="13"/>
      <c r="B169" s="13"/>
      <c r="C169" s="13"/>
      <c r="D169" s="13"/>
      <c r="E169" s="13"/>
      <c r="F169" s="13"/>
      <c r="G169" s="13"/>
      <c r="H169" s="13"/>
      <c r="I169" s="13"/>
      <c r="J169" s="13"/>
      <c r="K169" s="13"/>
      <c r="L169" s="13"/>
      <c r="M169" s="13"/>
      <c r="N169" s="13"/>
      <c r="O169" s="28"/>
      <c r="P169" s="13"/>
      <c r="Q169" s="13"/>
      <c r="R169" s="13"/>
      <c r="S169" s="13"/>
      <c r="T169" s="13"/>
      <c r="U169" s="13"/>
      <c r="V169" s="13"/>
      <c r="W169" s="13"/>
      <c r="X169" s="13"/>
      <c r="Y169" s="13"/>
      <c r="Z169" s="13"/>
      <c r="AA169" s="13"/>
      <c r="AB169" s="13"/>
      <c r="AC169" s="13"/>
      <c r="AD169" s="13"/>
      <c r="AE169" s="13"/>
      <c r="AF169" s="13"/>
      <c r="AG169" s="13"/>
      <c r="AH169" s="13"/>
      <c r="AI169" s="13"/>
      <c r="AJ169" s="13"/>
    </row>
    <row r="170" spans="1:36" ht="13.5" customHeight="1" x14ac:dyDescent="0.2">
      <c r="A170" s="13"/>
      <c r="B170" s="13"/>
      <c r="C170" s="13"/>
      <c r="D170" s="13"/>
      <c r="E170" s="13"/>
      <c r="F170" s="13"/>
      <c r="G170" s="13"/>
      <c r="H170" s="13"/>
      <c r="I170" s="13"/>
      <c r="J170" s="13"/>
      <c r="K170" s="13"/>
      <c r="L170" s="13"/>
      <c r="M170" s="13"/>
      <c r="N170" s="13"/>
      <c r="O170" s="28"/>
      <c r="P170" s="13"/>
      <c r="Q170" s="13"/>
      <c r="R170" s="13"/>
      <c r="S170" s="13"/>
      <c r="T170" s="13"/>
      <c r="U170" s="13"/>
      <c r="V170" s="13"/>
      <c r="W170" s="13"/>
      <c r="X170" s="13"/>
      <c r="Y170" s="13"/>
      <c r="Z170" s="13"/>
      <c r="AA170" s="13"/>
      <c r="AB170" s="13"/>
      <c r="AC170" s="13"/>
      <c r="AD170" s="13"/>
      <c r="AE170" s="13"/>
      <c r="AF170" s="13"/>
      <c r="AG170" s="13"/>
      <c r="AH170" s="13"/>
      <c r="AI170" s="13"/>
      <c r="AJ170" s="13"/>
    </row>
    <row r="171" spans="1:36" ht="13.5" customHeight="1" x14ac:dyDescent="0.2">
      <c r="A171" s="13"/>
      <c r="B171" s="13"/>
      <c r="C171" s="13"/>
      <c r="D171" s="13"/>
      <c r="E171" s="13"/>
      <c r="F171" s="13"/>
      <c r="G171" s="13"/>
      <c r="H171" s="13"/>
      <c r="I171" s="13"/>
      <c r="J171" s="13"/>
      <c r="K171" s="13"/>
      <c r="L171" s="13"/>
      <c r="M171" s="13"/>
      <c r="N171" s="13"/>
      <c r="O171" s="28"/>
      <c r="P171" s="13"/>
      <c r="Q171" s="13"/>
      <c r="R171" s="13"/>
      <c r="S171" s="13"/>
      <c r="T171" s="13"/>
      <c r="U171" s="13"/>
      <c r="V171" s="13"/>
      <c r="W171" s="13"/>
      <c r="X171" s="13"/>
      <c r="Y171" s="13"/>
      <c r="Z171" s="13"/>
      <c r="AA171" s="13"/>
      <c r="AB171" s="13"/>
      <c r="AC171" s="13"/>
      <c r="AD171" s="13"/>
      <c r="AE171" s="13"/>
      <c r="AF171" s="13"/>
      <c r="AG171" s="13"/>
      <c r="AH171" s="13"/>
      <c r="AI171" s="13"/>
      <c r="AJ171" s="13"/>
    </row>
    <row r="172" spans="1:36" ht="13.5" customHeight="1" x14ac:dyDescent="0.2">
      <c r="A172" s="13"/>
      <c r="B172" s="13"/>
      <c r="C172" s="13"/>
      <c r="D172" s="13"/>
      <c r="E172" s="13"/>
      <c r="F172" s="13"/>
      <c r="G172" s="13"/>
      <c r="H172" s="13"/>
      <c r="I172" s="13"/>
      <c r="J172" s="13"/>
      <c r="K172" s="13"/>
      <c r="L172" s="13"/>
      <c r="M172" s="13"/>
      <c r="N172" s="13"/>
      <c r="O172" s="28"/>
      <c r="P172" s="13"/>
      <c r="Q172" s="13"/>
      <c r="R172" s="13"/>
      <c r="S172" s="13"/>
      <c r="T172" s="13"/>
      <c r="U172" s="13"/>
      <c r="V172" s="13"/>
      <c r="W172" s="13"/>
      <c r="X172" s="13"/>
      <c r="Y172" s="13"/>
      <c r="Z172" s="13"/>
      <c r="AA172" s="13"/>
      <c r="AB172" s="13"/>
      <c r="AC172" s="13"/>
      <c r="AD172" s="13"/>
      <c r="AE172" s="13"/>
      <c r="AF172" s="13"/>
      <c r="AG172" s="13"/>
      <c r="AH172" s="13"/>
      <c r="AI172" s="13"/>
      <c r="AJ172" s="13"/>
    </row>
    <row r="173" spans="1:36" ht="13.5" customHeight="1" x14ac:dyDescent="0.2">
      <c r="A173" s="13"/>
      <c r="B173" s="13"/>
      <c r="C173" s="13"/>
      <c r="D173" s="13"/>
      <c r="E173" s="13"/>
      <c r="F173" s="13"/>
      <c r="G173" s="13"/>
      <c r="H173" s="13"/>
      <c r="I173" s="13"/>
      <c r="J173" s="13"/>
      <c r="K173" s="13"/>
      <c r="L173" s="13"/>
      <c r="M173" s="13"/>
      <c r="N173" s="13"/>
      <c r="O173" s="28"/>
      <c r="P173" s="13"/>
      <c r="Q173" s="13"/>
      <c r="R173" s="13"/>
      <c r="S173" s="13"/>
      <c r="T173" s="13"/>
      <c r="U173" s="13"/>
      <c r="V173" s="13"/>
      <c r="W173" s="13"/>
      <c r="X173" s="13"/>
      <c r="Y173" s="13"/>
      <c r="Z173" s="13"/>
      <c r="AA173" s="13"/>
      <c r="AB173" s="13"/>
      <c r="AC173" s="13"/>
      <c r="AD173" s="13"/>
      <c r="AE173" s="13"/>
      <c r="AF173" s="13"/>
      <c r="AG173" s="13"/>
      <c r="AH173" s="13"/>
      <c r="AI173" s="13"/>
      <c r="AJ173" s="13"/>
    </row>
    <row r="174" spans="1:36" ht="13.5" customHeight="1" x14ac:dyDescent="0.2">
      <c r="A174" s="13"/>
      <c r="B174" s="13"/>
      <c r="C174" s="13"/>
      <c r="D174" s="13"/>
      <c r="E174" s="13"/>
      <c r="F174" s="13"/>
      <c r="G174" s="13"/>
      <c r="H174" s="13"/>
      <c r="I174" s="13"/>
      <c r="J174" s="13"/>
      <c r="K174" s="13"/>
      <c r="L174" s="13"/>
      <c r="M174" s="13"/>
      <c r="N174" s="13"/>
      <c r="O174" s="28"/>
      <c r="P174" s="13"/>
      <c r="Q174" s="13"/>
      <c r="R174" s="13"/>
      <c r="S174" s="13"/>
      <c r="T174" s="13"/>
      <c r="U174" s="13"/>
      <c r="V174" s="13"/>
      <c r="W174" s="13"/>
      <c r="X174" s="13"/>
      <c r="Y174" s="13"/>
      <c r="Z174" s="13"/>
      <c r="AA174" s="13"/>
      <c r="AB174" s="13"/>
      <c r="AC174" s="13"/>
      <c r="AD174" s="13"/>
      <c r="AE174" s="13"/>
      <c r="AF174" s="13"/>
      <c r="AG174" s="13"/>
      <c r="AH174" s="13"/>
      <c r="AI174" s="13"/>
      <c r="AJ174" s="13"/>
    </row>
    <row r="175" spans="1:36" ht="13.5" customHeight="1" x14ac:dyDescent="0.2">
      <c r="A175" s="13"/>
      <c r="B175" s="13"/>
      <c r="C175" s="13"/>
      <c r="D175" s="13"/>
      <c r="E175" s="13"/>
      <c r="F175" s="13"/>
      <c r="G175" s="13"/>
      <c r="H175" s="13"/>
      <c r="I175" s="13"/>
      <c r="J175" s="13"/>
      <c r="K175" s="13"/>
      <c r="L175" s="13"/>
      <c r="M175" s="13"/>
      <c r="N175" s="13"/>
      <c r="O175" s="28"/>
      <c r="P175" s="13"/>
      <c r="Q175" s="13"/>
      <c r="R175" s="13"/>
      <c r="S175" s="13"/>
      <c r="T175" s="13"/>
      <c r="U175" s="13"/>
      <c r="V175" s="13"/>
      <c r="W175" s="13"/>
      <c r="X175" s="13"/>
      <c r="Y175" s="13"/>
      <c r="Z175" s="13"/>
      <c r="AA175" s="13"/>
      <c r="AB175" s="13"/>
      <c r="AC175" s="13"/>
      <c r="AD175" s="13"/>
      <c r="AE175" s="13"/>
      <c r="AF175" s="13"/>
      <c r="AG175" s="13"/>
      <c r="AH175" s="13"/>
      <c r="AI175" s="13"/>
      <c r="AJ175" s="13"/>
    </row>
    <row r="176" spans="1:36" ht="13.5" customHeight="1" x14ac:dyDescent="0.2">
      <c r="A176" s="13"/>
      <c r="B176" s="13"/>
      <c r="C176" s="13"/>
      <c r="D176" s="13"/>
      <c r="E176" s="13"/>
      <c r="F176" s="13"/>
      <c r="G176" s="13"/>
      <c r="H176" s="13"/>
      <c r="I176" s="13"/>
      <c r="J176" s="13"/>
      <c r="K176" s="13"/>
      <c r="L176" s="13"/>
      <c r="M176" s="13"/>
      <c r="N176" s="13"/>
      <c r="O176" s="28"/>
      <c r="P176" s="13"/>
      <c r="Q176" s="13"/>
      <c r="R176" s="13"/>
      <c r="S176" s="13"/>
      <c r="T176" s="13"/>
      <c r="U176" s="13"/>
      <c r="V176" s="13"/>
      <c r="W176" s="13"/>
      <c r="X176" s="13"/>
      <c r="Y176" s="13"/>
      <c r="Z176" s="13"/>
      <c r="AA176" s="13"/>
      <c r="AB176" s="13"/>
      <c r="AC176" s="13"/>
      <c r="AD176" s="13"/>
      <c r="AE176" s="13"/>
      <c r="AF176" s="13"/>
      <c r="AG176" s="13"/>
      <c r="AH176" s="13"/>
      <c r="AI176" s="13"/>
      <c r="AJ176" s="13"/>
    </row>
    <row r="177" spans="1:36" ht="13.5" customHeight="1" x14ac:dyDescent="0.2">
      <c r="A177" s="13"/>
      <c r="B177" s="13"/>
      <c r="C177" s="13"/>
      <c r="D177" s="13"/>
      <c r="E177" s="13"/>
      <c r="F177" s="13"/>
      <c r="G177" s="13"/>
      <c r="H177" s="13"/>
      <c r="I177" s="13"/>
      <c r="J177" s="13"/>
      <c r="K177" s="13"/>
      <c r="L177" s="13"/>
      <c r="M177" s="13"/>
      <c r="N177" s="13"/>
      <c r="O177" s="28"/>
      <c r="P177" s="13"/>
      <c r="Q177" s="13"/>
      <c r="R177" s="13"/>
      <c r="S177" s="13"/>
      <c r="T177" s="13"/>
      <c r="U177" s="13"/>
      <c r="V177" s="13"/>
      <c r="W177" s="13"/>
      <c r="X177" s="13"/>
      <c r="Y177" s="13"/>
      <c r="Z177" s="13"/>
      <c r="AA177" s="13"/>
      <c r="AB177" s="13"/>
      <c r="AC177" s="13"/>
      <c r="AD177" s="13"/>
      <c r="AE177" s="13"/>
      <c r="AF177" s="13"/>
      <c r="AG177" s="13"/>
      <c r="AH177" s="13"/>
      <c r="AI177" s="13"/>
      <c r="AJ177" s="13"/>
    </row>
    <row r="178" spans="1:36" ht="13.5" customHeight="1" x14ac:dyDescent="0.2">
      <c r="A178" s="13"/>
      <c r="B178" s="13"/>
      <c r="C178" s="13"/>
      <c r="D178" s="13"/>
      <c r="E178" s="13"/>
      <c r="F178" s="13"/>
      <c r="G178" s="13"/>
      <c r="H178" s="13"/>
      <c r="I178" s="13"/>
      <c r="J178" s="13"/>
      <c r="K178" s="13"/>
      <c r="L178" s="13"/>
      <c r="M178" s="13"/>
      <c r="N178" s="13"/>
      <c r="O178" s="28"/>
      <c r="P178" s="13"/>
      <c r="Q178" s="13"/>
      <c r="R178" s="13"/>
      <c r="S178" s="13"/>
      <c r="T178" s="13"/>
      <c r="U178" s="13"/>
      <c r="V178" s="13"/>
      <c r="W178" s="13"/>
      <c r="X178" s="13"/>
      <c r="Y178" s="13"/>
      <c r="Z178" s="13"/>
      <c r="AA178" s="13"/>
      <c r="AB178" s="13"/>
      <c r="AC178" s="13"/>
      <c r="AD178" s="13"/>
      <c r="AE178" s="13"/>
      <c r="AF178" s="13"/>
      <c r="AG178" s="13"/>
      <c r="AH178" s="13"/>
      <c r="AI178" s="13"/>
      <c r="AJ178" s="13"/>
    </row>
    <row r="179" spans="1:36" ht="13.5" customHeight="1" x14ac:dyDescent="0.2">
      <c r="A179" s="13"/>
      <c r="B179" s="13"/>
      <c r="C179" s="13"/>
      <c r="D179" s="13"/>
      <c r="E179" s="13"/>
      <c r="F179" s="13"/>
      <c r="G179" s="13"/>
      <c r="H179" s="13"/>
      <c r="I179" s="13"/>
      <c r="J179" s="13"/>
      <c r="K179" s="13"/>
      <c r="L179" s="13"/>
      <c r="M179" s="13"/>
      <c r="N179" s="13"/>
      <c r="O179" s="28"/>
      <c r="P179" s="13"/>
      <c r="Q179" s="13"/>
      <c r="R179" s="13"/>
      <c r="S179" s="13"/>
      <c r="T179" s="13"/>
      <c r="U179" s="13"/>
      <c r="V179" s="13"/>
      <c r="W179" s="13"/>
      <c r="X179" s="13"/>
      <c r="Y179" s="13"/>
      <c r="Z179" s="13"/>
      <c r="AA179" s="13"/>
      <c r="AB179" s="13"/>
      <c r="AC179" s="13"/>
      <c r="AD179" s="13"/>
      <c r="AE179" s="13"/>
      <c r="AF179" s="13"/>
      <c r="AG179" s="13"/>
      <c r="AH179" s="13"/>
      <c r="AI179" s="13"/>
      <c r="AJ179" s="13"/>
    </row>
    <row r="180" spans="1:36" ht="13.5" customHeight="1" x14ac:dyDescent="0.2">
      <c r="A180" s="13"/>
      <c r="B180" s="13"/>
      <c r="C180" s="13"/>
      <c r="D180" s="13"/>
      <c r="E180" s="13"/>
      <c r="F180" s="13"/>
      <c r="G180" s="13"/>
      <c r="H180" s="13"/>
      <c r="I180" s="13"/>
      <c r="J180" s="13"/>
      <c r="K180" s="13"/>
      <c r="L180" s="13"/>
      <c r="M180" s="13"/>
      <c r="N180" s="13"/>
      <c r="O180" s="28"/>
      <c r="P180" s="13"/>
      <c r="Q180" s="13"/>
      <c r="R180" s="13"/>
      <c r="S180" s="13"/>
      <c r="T180" s="13"/>
      <c r="U180" s="13"/>
      <c r="V180" s="13"/>
      <c r="W180" s="13"/>
      <c r="X180" s="13"/>
      <c r="Y180" s="13"/>
      <c r="Z180" s="13"/>
      <c r="AA180" s="13"/>
      <c r="AB180" s="13"/>
      <c r="AC180" s="13"/>
      <c r="AD180" s="13"/>
      <c r="AE180" s="13"/>
      <c r="AF180" s="13"/>
      <c r="AG180" s="13"/>
      <c r="AH180" s="13"/>
      <c r="AI180" s="13"/>
      <c r="AJ180" s="13"/>
    </row>
    <row r="181" spans="1:36" ht="13.5" customHeight="1" x14ac:dyDescent="0.2">
      <c r="A181" s="13"/>
      <c r="B181" s="13"/>
      <c r="C181" s="13"/>
      <c r="D181" s="13"/>
      <c r="E181" s="13"/>
      <c r="F181" s="13"/>
      <c r="G181" s="13"/>
      <c r="H181" s="13"/>
      <c r="I181" s="13"/>
      <c r="J181" s="13"/>
      <c r="K181" s="13"/>
      <c r="L181" s="13"/>
      <c r="M181" s="13"/>
      <c r="N181" s="13"/>
      <c r="O181" s="28"/>
      <c r="P181" s="13"/>
      <c r="Q181" s="13"/>
      <c r="R181" s="13"/>
      <c r="S181" s="13"/>
      <c r="T181" s="13"/>
      <c r="U181" s="13"/>
      <c r="V181" s="13"/>
      <c r="W181" s="13"/>
      <c r="X181" s="13"/>
      <c r="Y181" s="13"/>
      <c r="Z181" s="13"/>
      <c r="AA181" s="13"/>
      <c r="AB181" s="13"/>
      <c r="AC181" s="13"/>
      <c r="AD181" s="13"/>
      <c r="AE181" s="13"/>
      <c r="AF181" s="13"/>
      <c r="AG181" s="13"/>
      <c r="AH181" s="13"/>
      <c r="AI181" s="13"/>
      <c r="AJ181" s="13"/>
    </row>
    <row r="182" spans="1:36" ht="13.5" customHeight="1" x14ac:dyDescent="0.2">
      <c r="A182" s="13"/>
      <c r="B182" s="13"/>
      <c r="C182" s="13"/>
      <c r="D182" s="13"/>
      <c r="E182" s="13"/>
      <c r="F182" s="13"/>
      <c r="G182" s="13"/>
      <c r="H182" s="13"/>
      <c r="I182" s="13"/>
      <c r="J182" s="13"/>
      <c r="K182" s="13"/>
      <c r="L182" s="13"/>
      <c r="M182" s="13"/>
      <c r="N182" s="13"/>
      <c r="O182" s="28"/>
      <c r="P182" s="13"/>
      <c r="Q182" s="13"/>
      <c r="R182" s="13"/>
      <c r="S182" s="13"/>
      <c r="T182" s="13"/>
      <c r="U182" s="13"/>
      <c r="V182" s="13"/>
      <c r="W182" s="13"/>
      <c r="X182" s="13"/>
      <c r="Y182" s="13"/>
      <c r="Z182" s="13"/>
      <c r="AA182" s="13"/>
      <c r="AB182" s="13"/>
      <c r="AC182" s="13"/>
      <c r="AD182" s="13"/>
      <c r="AE182" s="13"/>
      <c r="AF182" s="13"/>
      <c r="AG182" s="13"/>
      <c r="AH182" s="13"/>
      <c r="AI182" s="13"/>
      <c r="AJ182" s="13"/>
    </row>
    <row r="183" spans="1:36" ht="13.5" customHeight="1" x14ac:dyDescent="0.2">
      <c r="A183" s="13"/>
      <c r="B183" s="13"/>
      <c r="C183" s="13"/>
      <c r="D183" s="13"/>
      <c r="E183" s="13"/>
      <c r="F183" s="13"/>
      <c r="G183" s="13"/>
      <c r="H183" s="13"/>
      <c r="I183" s="13"/>
      <c r="J183" s="13"/>
      <c r="K183" s="13"/>
      <c r="L183" s="13"/>
      <c r="M183" s="13"/>
      <c r="N183" s="13"/>
      <c r="O183" s="28"/>
      <c r="P183" s="13"/>
      <c r="Q183" s="13"/>
      <c r="R183" s="13"/>
      <c r="S183" s="13"/>
      <c r="T183" s="13"/>
      <c r="U183" s="13"/>
      <c r="V183" s="13"/>
      <c r="W183" s="13"/>
      <c r="X183" s="13"/>
      <c r="Y183" s="13"/>
      <c r="Z183" s="13"/>
      <c r="AA183" s="13"/>
      <c r="AB183" s="13"/>
      <c r="AC183" s="13"/>
      <c r="AD183" s="13"/>
      <c r="AE183" s="13"/>
      <c r="AF183" s="13"/>
      <c r="AG183" s="13"/>
      <c r="AH183" s="13"/>
      <c r="AI183" s="13"/>
      <c r="AJ183" s="13"/>
    </row>
    <row r="184" spans="1:36" ht="13.5" customHeight="1" x14ac:dyDescent="0.2">
      <c r="A184" s="13"/>
      <c r="B184" s="13"/>
      <c r="C184" s="13"/>
      <c r="D184" s="13"/>
      <c r="E184" s="13"/>
      <c r="F184" s="13"/>
      <c r="G184" s="13"/>
      <c r="H184" s="13"/>
      <c r="I184" s="13"/>
      <c r="J184" s="13"/>
      <c r="K184" s="13"/>
      <c r="L184" s="13"/>
      <c r="M184" s="13"/>
      <c r="N184" s="13"/>
      <c r="O184" s="28"/>
      <c r="P184" s="13"/>
      <c r="Q184" s="13"/>
      <c r="R184" s="13"/>
      <c r="S184" s="13"/>
      <c r="T184" s="13"/>
      <c r="U184" s="13"/>
      <c r="V184" s="13"/>
      <c r="W184" s="13"/>
      <c r="X184" s="13"/>
      <c r="Y184" s="13"/>
      <c r="Z184" s="13"/>
      <c r="AA184" s="13"/>
      <c r="AB184" s="13"/>
      <c r="AC184" s="13"/>
      <c r="AD184" s="13"/>
      <c r="AE184" s="13"/>
      <c r="AF184" s="13"/>
      <c r="AG184" s="13"/>
      <c r="AH184" s="13"/>
      <c r="AI184" s="13"/>
      <c r="AJ184" s="13"/>
    </row>
    <row r="185" spans="1:36" ht="13.5" customHeight="1" x14ac:dyDescent="0.2">
      <c r="A185" s="13"/>
      <c r="B185" s="13"/>
      <c r="C185" s="13"/>
      <c r="D185" s="13"/>
      <c r="E185" s="13"/>
      <c r="F185" s="13"/>
      <c r="G185" s="13"/>
      <c r="H185" s="13"/>
      <c r="I185" s="13"/>
      <c r="J185" s="13"/>
      <c r="K185" s="13"/>
      <c r="L185" s="13"/>
      <c r="M185" s="13"/>
      <c r="N185" s="13"/>
      <c r="O185" s="28"/>
      <c r="P185" s="13"/>
      <c r="Q185" s="13"/>
      <c r="R185" s="13"/>
      <c r="S185" s="13"/>
      <c r="T185" s="13"/>
      <c r="U185" s="13"/>
      <c r="V185" s="13"/>
      <c r="W185" s="13"/>
      <c r="X185" s="13"/>
      <c r="Y185" s="13"/>
      <c r="Z185" s="13"/>
      <c r="AA185" s="13"/>
      <c r="AB185" s="13"/>
      <c r="AC185" s="13"/>
      <c r="AD185" s="13"/>
      <c r="AE185" s="13"/>
      <c r="AF185" s="13"/>
      <c r="AG185" s="13"/>
      <c r="AH185" s="13"/>
      <c r="AI185" s="13"/>
      <c r="AJ185" s="13"/>
    </row>
    <row r="186" spans="1:36" ht="13.5" customHeight="1" x14ac:dyDescent="0.2">
      <c r="A186" s="13"/>
      <c r="B186" s="13"/>
      <c r="C186" s="13"/>
      <c r="D186" s="13"/>
      <c r="E186" s="13"/>
      <c r="F186" s="13"/>
      <c r="G186" s="13"/>
      <c r="H186" s="13"/>
      <c r="I186" s="13"/>
      <c r="J186" s="13"/>
      <c r="K186" s="13"/>
      <c r="L186" s="13"/>
      <c r="M186" s="13"/>
      <c r="N186" s="13"/>
      <c r="O186" s="28"/>
      <c r="P186" s="13"/>
      <c r="Q186" s="13"/>
      <c r="R186" s="13"/>
      <c r="S186" s="13"/>
      <c r="T186" s="13"/>
      <c r="U186" s="13"/>
      <c r="V186" s="13"/>
      <c r="W186" s="13"/>
      <c r="X186" s="13"/>
      <c r="Y186" s="13"/>
      <c r="Z186" s="13"/>
      <c r="AA186" s="13"/>
      <c r="AB186" s="13"/>
      <c r="AC186" s="13"/>
      <c r="AD186" s="13"/>
      <c r="AE186" s="13"/>
      <c r="AF186" s="13"/>
      <c r="AG186" s="13"/>
      <c r="AH186" s="13"/>
      <c r="AI186" s="13"/>
      <c r="AJ186" s="13"/>
    </row>
    <row r="187" spans="1:36" ht="13.5" customHeight="1" x14ac:dyDescent="0.2">
      <c r="A187" s="13"/>
      <c r="B187" s="13"/>
      <c r="C187" s="13"/>
      <c r="D187" s="13"/>
      <c r="E187" s="13"/>
      <c r="F187" s="13"/>
      <c r="G187" s="13"/>
      <c r="H187" s="13"/>
      <c r="I187" s="13"/>
      <c r="J187" s="13"/>
      <c r="K187" s="13"/>
      <c r="L187" s="13"/>
      <c r="M187" s="13"/>
      <c r="N187" s="13"/>
      <c r="O187" s="28"/>
      <c r="P187" s="13"/>
      <c r="Q187" s="13"/>
      <c r="R187" s="13"/>
      <c r="S187" s="13"/>
      <c r="T187" s="13"/>
      <c r="U187" s="13"/>
      <c r="V187" s="13"/>
      <c r="W187" s="13"/>
      <c r="X187" s="13"/>
      <c r="Y187" s="13"/>
      <c r="Z187" s="13"/>
      <c r="AA187" s="13"/>
      <c r="AB187" s="13"/>
      <c r="AC187" s="13"/>
      <c r="AD187" s="13"/>
      <c r="AE187" s="13"/>
      <c r="AF187" s="13"/>
      <c r="AG187" s="13"/>
      <c r="AH187" s="13"/>
      <c r="AI187" s="13"/>
      <c r="AJ187" s="13"/>
    </row>
    <row r="188" spans="1:36" ht="13.5" customHeight="1" x14ac:dyDescent="0.2">
      <c r="A188" s="13"/>
      <c r="B188" s="13"/>
      <c r="C188" s="13"/>
      <c r="D188" s="13"/>
      <c r="E188" s="13"/>
      <c r="F188" s="13"/>
      <c r="G188" s="13"/>
      <c r="H188" s="13"/>
      <c r="I188" s="13"/>
      <c r="J188" s="13"/>
      <c r="K188" s="13"/>
      <c r="L188" s="13"/>
      <c r="M188" s="13"/>
      <c r="N188" s="13"/>
      <c r="O188" s="28"/>
      <c r="P188" s="13"/>
      <c r="Q188" s="13"/>
      <c r="R188" s="13"/>
      <c r="S188" s="13"/>
      <c r="T188" s="13"/>
      <c r="U188" s="13"/>
      <c r="V188" s="13"/>
      <c r="W188" s="13"/>
      <c r="X188" s="13"/>
      <c r="Y188" s="13"/>
      <c r="Z188" s="13"/>
      <c r="AA188" s="13"/>
      <c r="AB188" s="13"/>
      <c r="AC188" s="13"/>
      <c r="AD188" s="13"/>
      <c r="AE188" s="13"/>
      <c r="AF188" s="13"/>
      <c r="AG188" s="13"/>
      <c r="AH188" s="13"/>
      <c r="AI188" s="13"/>
      <c r="AJ188" s="13"/>
    </row>
    <row r="189" spans="1:36" ht="13.5" customHeight="1" x14ac:dyDescent="0.2">
      <c r="A189" s="13"/>
      <c r="B189" s="13"/>
      <c r="C189" s="13"/>
      <c r="D189" s="13"/>
      <c r="E189" s="13"/>
      <c r="F189" s="13"/>
      <c r="G189" s="13"/>
      <c r="H189" s="13"/>
      <c r="I189" s="13"/>
      <c r="J189" s="13"/>
      <c r="K189" s="13"/>
      <c r="L189" s="13"/>
      <c r="M189" s="13"/>
      <c r="N189" s="13"/>
      <c r="O189" s="28"/>
      <c r="P189" s="13"/>
      <c r="Q189" s="13"/>
      <c r="R189" s="13"/>
      <c r="S189" s="13"/>
      <c r="T189" s="13"/>
      <c r="U189" s="13"/>
      <c r="V189" s="13"/>
      <c r="W189" s="13"/>
      <c r="X189" s="13"/>
      <c r="Y189" s="13"/>
      <c r="Z189" s="13"/>
      <c r="AA189" s="13"/>
      <c r="AB189" s="13"/>
      <c r="AC189" s="13"/>
      <c r="AD189" s="13"/>
      <c r="AE189" s="13"/>
      <c r="AF189" s="13"/>
      <c r="AG189" s="13"/>
      <c r="AH189" s="13"/>
      <c r="AI189" s="13"/>
      <c r="AJ189" s="13"/>
    </row>
    <row r="190" spans="1:36" ht="13.5" customHeight="1" x14ac:dyDescent="0.2">
      <c r="A190" s="13"/>
      <c r="B190" s="13"/>
      <c r="C190" s="13"/>
      <c r="D190" s="13"/>
      <c r="E190" s="13"/>
      <c r="F190" s="13"/>
      <c r="G190" s="13"/>
      <c r="H190" s="13"/>
      <c r="I190" s="13"/>
      <c r="J190" s="13"/>
      <c r="K190" s="13"/>
      <c r="L190" s="13"/>
      <c r="M190" s="13"/>
      <c r="N190" s="13"/>
      <c r="O190" s="28"/>
      <c r="P190" s="13"/>
      <c r="Q190" s="13"/>
      <c r="R190" s="13"/>
      <c r="S190" s="13"/>
      <c r="T190" s="13"/>
      <c r="U190" s="13"/>
      <c r="V190" s="13"/>
      <c r="W190" s="13"/>
      <c r="X190" s="13"/>
      <c r="Y190" s="13"/>
      <c r="Z190" s="13"/>
      <c r="AA190" s="13"/>
      <c r="AB190" s="13"/>
      <c r="AC190" s="13"/>
      <c r="AD190" s="13"/>
      <c r="AE190" s="13"/>
      <c r="AF190" s="13"/>
      <c r="AG190" s="13"/>
      <c r="AH190" s="13"/>
      <c r="AI190" s="13"/>
      <c r="AJ190" s="13"/>
    </row>
    <row r="191" spans="1:36" ht="13.5" customHeight="1" x14ac:dyDescent="0.2">
      <c r="A191" s="13"/>
      <c r="B191" s="13"/>
      <c r="C191" s="13"/>
      <c r="D191" s="13"/>
      <c r="E191" s="13"/>
      <c r="F191" s="13"/>
      <c r="G191" s="13"/>
      <c r="H191" s="13"/>
      <c r="I191" s="13"/>
      <c r="J191" s="13"/>
      <c r="K191" s="13"/>
      <c r="L191" s="13"/>
      <c r="M191" s="13"/>
      <c r="N191" s="13"/>
      <c r="O191" s="28"/>
      <c r="P191" s="13"/>
      <c r="Q191" s="13"/>
      <c r="R191" s="13"/>
      <c r="S191" s="13"/>
      <c r="T191" s="13"/>
      <c r="U191" s="13"/>
      <c r="V191" s="13"/>
      <c r="W191" s="13"/>
      <c r="X191" s="13"/>
      <c r="Y191" s="13"/>
      <c r="Z191" s="13"/>
      <c r="AA191" s="13"/>
      <c r="AB191" s="13"/>
      <c r="AC191" s="13"/>
      <c r="AD191" s="13"/>
      <c r="AE191" s="13"/>
      <c r="AF191" s="13"/>
      <c r="AG191" s="13"/>
      <c r="AH191" s="13"/>
      <c r="AI191" s="13"/>
      <c r="AJ191" s="13"/>
    </row>
    <row r="192" spans="1:36" ht="13.5" customHeight="1" x14ac:dyDescent="0.2">
      <c r="A192" s="13"/>
      <c r="B192" s="13"/>
      <c r="C192" s="13"/>
      <c r="D192" s="13"/>
      <c r="E192" s="13"/>
      <c r="F192" s="13"/>
      <c r="G192" s="13"/>
      <c r="H192" s="13"/>
      <c r="I192" s="13"/>
      <c r="J192" s="13"/>
      <c r="K192" s="13"/>
      <c r="L192" s="13"/>
      <c r="M192" s="13"/>
      <c r="N192" s="13"/>
      <c r="O192" s="28"/>
      <c r="P192" s="13"/>
      <c r="Q192" s="13"/>
      <c r="R192" s="13"/>
      <c r="S192" s="13"/>
      <c r="T192" s="13"/>
      <c r="U192" s="13"/>
      <c r="V192" s="13"/>
      <c r="W192" s="13"/>
      <c r="X192" s="13"/>
      <c r="Y192" s="13"/>
      <c r="Z192" s="13"/>
      <c r="AA192" s="13"/>
      <c r="AB192" s="13"/>
      <c r="AC192" s="13"/>
      <c r="AD192" s="13"/>
      <c r="AE192" s="13"/>
      <c r="AF192" s="13"/>
      <c r="AG192" s="13"/>
      <c r="AH192" s="13"/>
      <c r="AI192" s="13"/>
      <c r="AJ192" s="13"/>
    </row>
    <row r="193" spans="1:36" ht="13.5" customHeight="1" x14ac:dyDescent="0.2">
      <c r="A193" s="13"/>
      <c r="B193" s="13"/>
      <c r="C193" s="13"/>
      <c r="D193" s="13"/>
      <c r="E193" s="13"/>
      <c r="F193" s="13"/>
      <c r="G193" s="13"/>
      <c r="H193" s="13"/>
      <c r="I193" s="13"/>
      <c r="J193" s="13"/>
      <c r="K193" s="13"/>
      <c r="L193" s="13"/>
      <c r="M193" s="13"/>
      <c r="N193" s="13"/>
      <c r="O193" s="28"/>
      <c r="P193" s="13"/>
      <c r="Q193" s="13"/>
      <c r="R193" s="13"/>
      <c r="S193" s="13"/>
      <c r="T193" s="13"/>
      <c r="U193" s="13"/>
      <c r="V193" s="13"/>
      <c r="W193" s="13"/>
      <c r="X193" s="13"/>
      <c r="Y193" s="13"/>
      <c r="Z193" s="13"/>
      <c r="AA193" s="13"/>
      <c r="AB193" s="13"/>
      <c r="AC193" s="13"/>
      <c r="AD193" s="13"/>
      <c r="AE193" s="13"/>
      <c r="AF193" s="13"/>
      <c r="AG193" s="13"/>
      <c r="AH193" s="13"/>
      <c r="AI193" s="13"/>
      <c r="AJ193" s="13"/>
    </row>
    <row r="194" spans="1:36" ht="13.5" customHeight="1" x14ac:dyDescent="0.2">
      <c r="A194" s="13"/>
      <c r="B194" s="13"/>
      <c r="C194" s="13"/>
      <c r="D194" s="13"/>
      <c r="E194" s="13"/>
      <c r="F194" s="13"/>
      <c r="G194" s="13"/>
      <c r="H194" s="13"/>
      <c r="I194" s="13"/>
      <c r="J194" s="13"/>
      <c r="K194" s="13"/>
      <c r="L194" s="13"/>
      <c r="M194" s="13"/>
      <c r="N194" s="13"/>
      <c r="O194" s="28"/>
      <c r="P194" s="13"/>
      <c r="Q194" s="13"/>
      <c r="R194" s="13"/>
      <c r="S194" s="13"/>
      <c r="T194" s="13"/>
      <c r="U194" s="13"/>
      <c r="V194" s="13"/>
      <c r="W194" s="13"/>
      <c r="X194" s="13"/>
      <c r="Y194" s="13"/>
      <c r="Z194" s="13"/>
      <c r="AA194" s="13"/>
      <c r="AB194" s="13"/>
      <c r="AC194" s="13"/>
      <c r="AD194" s="13"/>
      <c r="AE194" s="13"/>
      <c r="AF194" s="13"/>
      <c r="AG194" s="13"/>
      <c r="AH194" s="13"/>
      <c r="AI194" s="13"/>
      <c r="AJ194" s="13"/>
    </row>
    <row r="195" spans="1:36" ht="13.5" customHeight="1" x14ac:dyDescent="0.2">
      <c r="A195" s="13"/>
      <c r="B195" s="13"/>
      <c r="C195" s="13"/>
      <c r="D195" s="13"/>
      <c r="E195" s="13"/>
      <c r="F195" s="13"/>
      <c r="G195" s="13"/>
      <c r="H195" s="13"/>
      <c r="I195" s="13"/>
      <c r="J195" s="13"/>
      <c r="K195" s="13"/>
      <c r="L195" s="13"/>
      <c r="M195" s="13"/>
      <c r="N195" s="13"/>
      <c r="O195" s="28"/>
      <c r="P195" s="13"/>
      <c r="Q195" s="13"/>
      <c r="R195" s="13"/>
      <c r="S195" s="13"/>
      <c r="T195" s="13"/>
      <c r="U195" s="13"/>
      <c r="V195" s="13"/>
      <c r="W195" s="13"/>
      <c r="X195" s="13"/>
      <c r="Y195" s="13"/>
      <c r="Z195" s="13"/>
      <c r="AA195" s="13"/>
      <c r="AB195" s="13"/>
      <c r="AC195" s="13"/>
      <c r="AD195" s="13"/>
      <c r="AE195" s="13"/>
      <c r="AF195" s="13"/>
      <c r="AG195" s="13"/>
      <c r="AH195" s="13"/>
      <c r="AI195" s="13"/>
      <c r="AJ195" s="13"/>
    </row>
    <row r="196" spans="1:36" ht="13.5" customHeight="1" x14ac:dyDescent="0.2">
      <c r="A196" s="13"/>
      <c r="B196" s="13"/>
      <c r="C196" s="13"/>
      <c r="D196" s="13"/>
      <c r="E196" s="13"/>
      <c r="F196" s="13"/>
      <c r="G196" s="13"/>
      <c r="H196" s="13"/>
      <c r="I196" s="13"/>
      <c r="J196" s="13"/>
      <c r="K196" s="13"/>
      <c r="L196" s="13"/>
      <c r="M196" s="13"/>
      <c r="N196" s="13"/>
      <c r="O196" s="28"/>
      <c r="P196" s="13"/>
      <c r="Q196" s="13"/>
      <c r="R196" s="13"/>
      <c r="S196" s="13"/>
      <c r="T196" s="13"/>
      <c r="U196" s="13"/>
      <c r="V196" s="13"/>
      <c r="W196" s="13"/>
      <c r="X196" s="13"/>
      <c r="Y196" s="13"/>
      <c r="Z196" s="13"/>
      <c r="AA196" s="13"/>
      <c r="AB196" s="13"/>
      <c r="AC196" s="13"/>
      <c r="AD196" s="13"/>
      <c r="AE196" s="13"/>
      <c r="AF196" s="13"/>
      <c r="AG196" s="13"/>
      <c r="AH196" s="13"/>
      <c r="AI196" s="13"/>
      <c r="AJ196" s="13"/>
    </row>
    <row r="197" spans="1:36" ht="13.5" customHeight="1" x14ac:dyDescent="0.2">
      <c r="A197" s="13"/>
      <c r="B197" s="13"/>
      <c r="C197" s="13"/>
      <c r="D197" s="13"/>
      <c r="E197" s="13"/>
      <c r="F197" s="13"/>
      <c r="G197" s="13"/>
      <c r="H197" s="13"/>
      <c r="I197" s="13"/>
      <c r="J197" s="13"/>
      <c r="K197" s="13"/>
      <c r="L197" s="13"/>
      <c r="M197" s="13"/>
      <c r="N197" s="13"/>
      <c r="O197" s="28"/>
      <c r="P197" s="13"/>
      <c r="Q197" s="13"/>
      <c r="R197" s="13"/>
      <c r="S197" s="13"/>
      <c r="T197" s="13"/>
      <c r="U197" s="13"/>
      <c r="V197" s="13"/>
      <c r="W197" s="13"/>
      <c r="X197" s="13"/>
      <c r="Y197" s="13"/>
      <c r="Z197" s="13"/>
      <c r="AA197" s="13"/>
      <c r="AB197" s="13"/>
      <c r="AC197" s="13"/>
      <c r="AD197" s="13"/>
      <c r="AE197" s="13"/>
      <c r="AF197" s="13"/>
      <c r="AG197" s="13"/>
      <c r="AH197" s="13"/>
      <c r="AI197" s="13"/>
      <c r="AJ197" s="13"/>
    </row>
    <row r="198" spans="1:36" ht="13.5" customHeight="1" x14ac:dyDescent="0.2">
      <c r="A198" s="13"/>
      <c r="B198" s="13"/>
      <c r="C198" s="13"/>
      <c r="D198" s="13"/>
      <c r="E198" s="13"/>
      <c r="F198" s="13"/>
      <c r="G198" s="13"/>
      <c r="H198" s="13"/>
      <c r="I198" s="13"/>
      <c r="J198" s="13"/>
      <c r="K198" s="13"/>
      <c r="L198" s="13"/>
      <c r="M198" s="13"/>
      <c r="N198" s="13"/>
      <c r="O198" s="28"/>
      <c r="P198" s="13"/>
      <c r="Q198" s="13"/>
      <c r="R198" s="13"/>
      <c r="S198" s="13"/>
      <c r="T198" s="13"/>
      <c r="U198" s="13"/>
      <c r="V198" s="13"/>
      <c r="W198" s="13"/>
      <c r="X198" s="13"/>
      <c r="Y198" s="13"/>
      <c r="Z198" s="13"/>
      <c r="AA198" s="13"/>
      <c r="AB198" s="13"/>
      <c r="AC198" s="13"/>
      <c r="AD198" s="13"/>
      <c r="AE198" s="13"/>
      <c r="AF198" s="13"/>
      <c r="AG198" s="13"/>
      <c r="AH198" s="13"/>
      <c r="AI198" s="13"/>
      <c r="AJ198" s="13"/>
    </row>
    <row r="199" spans="1:36" ht="13.5" customHeight="1" x14ac:dyDescent="0.2">
      <c r="A199" s="13"/>
      <c r="B199" s="13"/>
      <c r="C199" s="13"/>
      <c r="D199" s="13"/>
      <c r="E199" s="13"/>
      <c r="F199" s="13"/>
      <c r="G199" s="13"/>
      <c r="H199" s="13"/>
      <c r="I199" s="13"/>
      <c r="J199" s="13"/>
      <c r="K199" s="13"/>
      <c r="L199" s="13"/>
      <c r="M199" s="13"/>
      <c r="N199" s="13"/>
      <c r="O199" s="28"/>
      <c r="P199" s="13"/>
      <c r="Q199" s="13"/>
      <c r="R199" s="13"/>
      <c r="S199" s="13"/>
      <c r="T199" s="13"/>
      <c r="U199" s="13"/>
      <c r="V199" s="13"/>
      <c r="W199" s="13"/>
      <c r="X199" s="13"/>
      <c r="Y199" s="13"/>
      <c r="Z199" s="13"/>
      <c r="AA199" s="13"/>
      <c r="AB199" s="13"/>
      <c r="AC199" s="13"/>
      <c r="AD199" s="13"/>
      <c r="AE199" s="13"/>
      <c r="AF199" s="13"/>
      <c r="AG199" s="13"/>
      <c r="AH199" s="13"/>
      <c r="AI199" s="13"/>
      <c r="AJ199" s="13"/>
    </row>
    <row r="200" spans="1:36" ht="13.5" customHeight="1" x14ac:dyDescent="0.2">
      <c r="A200" s="13"/>
      <c r="B200" s="13"/>
      <c r="C200" s="13"/>
      <c r="D200" s="13"/>
      <c r="E200" s="13"/>
      <c r="F200" s="13"/>
      <c r="G200" s="13"/>
      <c r="H200" s="13"/>
      <c r="I200" s="13"/>
      <c r="J200" s="13"/>
      <c r="K200" s="13"/>
      <c r="L200" s="13"/>
      <c r="M200" s="13"/>
      <c r="N200" s="13"/>
      <c r="O200" s="13"/>
      <c r="P200" s="13"/>
      <c r="Q200" s="13"/>
      <c r="R200" s="13"/>
      <c r="S200" s="13"/>
      <c r="T200" s="13"/>
      <c r="U200" s="13"/>
      <c r="V200" s="13"/>
      <c r="W200" s="13"/>
      <c r="X200" s="13"/>
      <c r="Y200" s="13"/>
      <c r="Z200" s="13"/>
      <c r="AA200" s="13"/>
      <c r="AB200" s="13"/>
      <c r="AC200" s="13"/>
      <c r="AD200" s="13"/>
      <c r="AE200" s="13"/>
      <c r="AF200" s="13"/>
      <c r="AG200" s="13"/>
      <c r="AH200" s="13"/>
      <c r="AI200" s="13"/>
      <c r="AJ200" s="13"/>
    </row>
    <row r="201" spans="1:36" ht="13.5" customHeight="1" x14ac:dyDescent="0.2">
      <c r="A201" s="13"/>
      <c r="B201" s="13"/>
      <c r="C201" s="13"/>
      <c r="D201" s="13"/>
      <c r="E201" s="13"/>
      <c r="F201" s="13"/>
      <c r="G201" s="13"/>
      <c r="H201" s="13"/>
      <c r="I201" s="13"/>
      <c r="J201" s="13"/>
      <c r="K201" s="13"/>
      <c r="L201" s="13"/>
      <c r="M201" s="13"/>
      <c r="N201" s="13"/>
      <c r="O201" s="13"/>
      <c r="P201" s="13"/>
      <c r="Q201" s="13"/>
      <c r="R201" s="13"/>
      <c r="S201" s="13"/>
      <c r="T201" s="13"/>
      <c r="U201" s="13"/>
      <c r="V201" s="13"/>
      <c r="W201" s="13"/>
      <c r="X201" s="13"/>
      <c r="Y201" s="13"/>
      <c r="Z201" s="13"/>
      <c r="AA201" s="13"/>
      <c r="AB201" s="13"/>
      <c r="AC201" s="13"/>
      <c r="AD201" s="13"/>
      <c r="AE201" s="13"/>
      <c r="AF201" s="13"/>
      <c r="AG201" s="13"/>
      <c r="AH201" s="13"/>
      <c r="AI201" s="13"/>
      <c r="AJ201" s="13"/>
    </row>
    <row r="202" spans="1:36" ht="13.5" customHeight="1" x14ac:dyDescent="0.2">
      <c r="A202" s="13"/>
      <c r="B202" s="13"/>
      <c r="C202" s="13"/>
      <c r="D202" s="13"/>
      <c r="E202" s="13"/>
      <c r="F202" s="13"/>
      <c r="G202" s="13"/>
      <c r="H202" s="13"/>
      <c r="I202" s="13"/>
      <c r="J202" s="13"/>
      <c r="K202" s="13"/>
      <c r="L202" s="13"/>
      <c r="M202" s="13"/>
      <c r="N202" s="13"/>
      <c r="O202" s="13"/>
      <c r="P202" s="13"/>
      <c r="Q202" s="13"/>
      <c r="R202" s="13"/>
      <c r="S202" s="13"/>
      <c r="T202" s="13"/>
      <c r="U202" s="13"/>
      <c r="V202" s="13"/>
      <c r="W202" s="13"/>
      <c r="X202" s="13"/>
      <c r="Y202" s="13"/>
      <c r="Z202" s="13"/>
      <c r="AA202" s="13"/>
      <c r="AB202" s="13"/>
      <c r="AC202" s="13"/>
      <c r="AD202" s="13"/>
      <c r="AE202" s="13"/>
      <c r="AF202" s="13"/>
      <c r="AG202" s="13"/>
      <c r="AH202" s="13"/>
      <c r="AI202" s="13"/>
      <c r="AJ202" s="13"/>
    </row>
    <row r="203" spans="1:36" ht="13.5" customHeight="1" x14ac:dyDescent="0.2">
      <c r="A203" s="13"/>
      <c r="B203" s="13"/>
      <c r="C203" s="13"/>
      <c r="D203" s="13"/>
      <c r="E203" s="13"/>
      <c r="F203" s="13"/>
      <c r="G203" s="13"/>
      <c r="H203" s="13"/>
      <c r="I203" s="13"/>
      <c r="J203" s="13"/>
      <c r="K203" s="13"/>
      <c r="L203" s="13"/>
      <c r="M203" s="13"/>
      <c r="N203" s="13"/>
      <c r="O203" s="13"/>
      <c r="P203" s="13"/>
      <c r="Q203" s="13"/>
      <c r="R203" s="13"/>
      <c r="S203" s="13"/>
      <c r="T203" s="13"/>
      <c r="U203" s="13"/>
      <c r="V203" s="13"/>
      <c r="W203" s="13"/>
      <c r="X203" s="13"/>
      <c r="Y203" s="13"/>
      <c r="Z203" s="13"/>
      <c r="AA203" s="13"/>
      <c r="AB203" s="13"/>
      <c r="AC203" s="13"/>
      <c r="AD203" s="13"/>
      <c r="AE203" s="13"/>
      <c r="AF203" s="13"/>
      <c r="AG203" s="13"/>
      <c r="AH203" s="13"/>
      <c r="AI203" s="13"/>
      <c r="AJ203" s="13"/>
    </row>
    <row r="204" spans="1:36" ht="13.5" customHeight="1" x14ac:dyDescent="0.2">
      <c r="A204" s="13"/>
      <c r="B204" s="13"/>
      <c r="C204" s="13"/>
      <c r="D204" s="13"/>
      <c r="E204" s="13"/>
      <c r="F204" s="13"/>
      <c r="G204" s="13"/>
      <c r="H204" s="13"/>
      <c r="I204" s="13"/>
      <c r="J204" s="13"/>
      <c r="K204" s="13"/>
      <c r="L204" s="13"/>
      <c r="M204" s="13"/>
      <c r="N204" s="13"/>
      <c r="O204" s="13"/>
      <c r="P204" s="13"/>
      <c r="Q204" s="13"/>
      <c r="R204" s="13"/>
      <c r="S204" s="13"/>
      <c r="T204" s="13"/>
      <c r="U204" s="13"/>
      <c r="V204" s="13"/>
      <c r="W204" s="13"/>
      <c r="X204" s="13"/>
      <c r="Y204" s="13"/>
      <c r="Z204" s="13"/>
      <c r="AA204" s="13"/>
      <c r="AB204" s="13"/>
      <c r="AC204" s="13"/>
      <c r="AD204" s="13"/>
      <c r="AE204" s="13"/>
      <c r="AF204" s="13"/>
      <c r="AG204" s="13"/>
      <c r="AH204" s="13"/>
      <c r="AI204" s="13"/>
      <c r="AJ204" s="13"/>
    </row>
    <row r="205" spans="1:36" ht="13.5" customHeight="1" x14ac:dyDescent="0.2">
      <c r="A205" s="13"/>
      <c r="B205" s="13"/>
      <c r="C205" s="13"/>
      <c r="D205" s="13"/>
      <c r="E205" s="13"/>
      <c r="F205" s="13"/>
      <c r="G205" s="13"/>
      <c r="H205" s="13"/>
      <c r="I205" s="13"/>
      <c r="J205" s="13"/>
      <c r="K205" s="13"/>
      <c r="L205" s="13"/>
      <c r="M205" s="13"/>
      <c r="N205" s="13"/>
      <c r="O205" s="13"/>
      <c r="P205" s="13"/>
      <c r="Q205" s="13"/>
      <c r="R205" s="13"/>
      <c r="S205" s="13"/>
      <c r="T205" s="13"/>
      <c r="U205" s="13"/>
      <c r="V205" s="13"/>
      <c r="W205" s="13"/>
      <c r="X205" s="13"/>
      <c r="Y205" s="13"/>
      <c r="Z205" s="13"/>
      <c r="AA205" s="13"/>
      <c r="AB205" s="13"/>
      <c r="AC205" s="13"/>
      <c r="AD205" s="13"/>
      <c r="AE205" s="13"/>
      <c r="AF205" s="13"/>
      <c r="AG205" s="13"/>
      <c r="AH205" s="13"/>
      <c r="AI205" s="13"/>
      <c r="AJ205" s="13"/>
    </row>
    <row r="206" spans="1:36" ht="13.5" customHeight="1" x14ac:dyDescent="0.2">
      <c r="A206" s="13"/>
      <c r="B206" s="13"/>
      <c r="C206" s="13"/>
      <c r="D206" s="13"/>
      <c r="E206" s="13"/>
      <c r="F206" s="13"/>
      <c r="G206" s="13"/>
      <c r="H206" s="13"/>
      <c r="I206" s="13"/>
      <c r="J206" s="13"/>
      <c r="K206" s="13"/>
      <c r="L206" s="13"/>
      <c r="M206" s="13"/>
      <c r="N206" s="13"/>
      <c r="O206" s="13"/>
      <c r="P206" s="13"/>
      <c r="Q206" s="13"/>
      <c r="R206" s="13"/>
      <c r="S206" s="13"/>
      <c r="T206" s="13"/>
      <c r="U206" s="13"/>
      <c r="V206" s="13"/>
      <c r="W206" s="13"/>
      <c r="X206" s="13"/>
      <c r="Y206" s="13"/>
      <c r="Z206" s="13"/>
      <c r="AA206" s="13"/>
      <c r="AB206" s="13"/>
      <c r="AC206" s="13"/>
      <c r="AD206" s="13"/>
      <c r="AE206" s="13"/>
      <c r="AF206" s="13"/>
      <c r="AG206" s="13"/>
      <c r="AH206" s="13"/>
      <c r="AI206" s="13"/>
      <c r="AJ206" s="13"/>
    </row>
    <row r="207" spans="1:36" ht="13.5" customHeight="1" x14ac:dyDescent="0.2">
      <c r="A207" s="13"/>
      <c r="B207" s="13"/>
      <c r="C207" s="13"/>
      <c r="D207" s="13"/>
      <c r="E207" s="13"/>
      <c r="F207" s="13"/>
      <c r="G207" s="13"/>
      <c r="H207" s="13"/>
      <c r="I207" s="13"/>
      <c r="J207" s="13"/>
      <c r="K207" s="13"/>
      <c r="L207" s="13"/>
      <c r="M207" s="13"/>
      <c r="N207" s="13"/>
      <c r="O207" s="13"/>
      <c r="P207" s="13"/>
      <c r="Q207" s="13"/>
      <c r="R207" s="13"/>
      <c r="S207" s="13"/>
      <c r="T207" s="13"/>
      <c r="U207" s="13"/>
      <c r="V207" s="13"/>
      <c r="W207" s="13"/>
      <c r="X207" s="13"/>
      <c r="Y207" s="13"/>
      <c r="Z207" s="13"/>
      <c r="AA207" s="13"/>
      <c r="AB207" s="13"/>
      <c r="AC207" s="13"/>
      <c r="AD207" s="13"/>
      <c r="AE207" s="13"/>
      <c r="AF207" s="13"/>
      <c r="AG207" s="13"/>
      <c r="AH207" s="13"/>
      <c r="AI207" s="13"/>
      <c r="AJ207" s="13"/>
    </row>
    <row r="208" spans="1:36" ht="13.5" customHeight="1" x14ac:dyDescent="0.2">
      <c r="A208" s="13"/>
      <c r="B208" s="13"/>
      <c r="C208" s="13"/>
      <c r="D208" s="13"/>
      <c r="E208" s="13"/>
      <c r="F208" s="13"/>
      <c r="G208" s="13"/>
      <c r="H208" s="13"/>
      <c r="I208" s="13"/>
      <c r="J208" s="13"/>
      <c r="K208" s="13"/>
      <c r="L208" s="13"/>
      <c r="M208" s="13"/>
      <c r="N208" s="13"/>
      <c r="O208" s="13"/>
      <c r="P208" s="13"/>
      <c r="Q208" s="13"/>
      <c r="R208" s="13"/>
      <c r="S208" s="13"/>
      <c r="T208" s="13"/>
      <c r="U208" s="13"/>
      <c r="V208" s="13"/>
      <c r="W208" s="13"/>
      <c r="X208" s="13"/>
      <c r="Y208" s="13"/>
      <c r="Z208" s="13"/>
      <c r="AA208" s="13"/>
      <c r="AB208" s="13"/>
      <c r="AC208" s="13"/>
      <c r="AD208" s="13"/>
      <c r="AE208" s="13"/>
      <c r="AF208" s="13"/>
      <c r="AG208" s="13"/>
      <c r="AH208" s="13"/>
      <c r="AI208" s="13"/>
      <c r="AJ208" s="13"/>
    </row>
    <row r="209" spans="1:36" ht="13.5" customHeight="1" x14ac:dyDescent="0.2">
      <c r="A209" s="13"/>
      <c r="B209" s="13"/>
      <c r="C209" s="13"/>
      <c r="D209" s="13"/>
      <c r="E209" s="13"/>
      <c r="F209" s="13"/>
      <c r="G209" s="13"/>
      <c r="H209" s="13"/>
      <c r="I209" s="13"/>
      <c r="J209" s="13"/>
      <c r="K209" s="13"/>
      <c r="L209" s="13"/>
      <c r="M209" s="13"/>
      <c r="N209" s="13"/>
      <c r="O209" s="13"/>
      <c r="P209" s="13"/>
      <c r="Q209" s="13"/>
      <c r="R209" s="13"/>
      <c r="S209" s="13"/>
      <c r="T209" s="13"/>
      <c r="U209" s="13"/>
      <c r="V209" s="13"/>
      <c r="W209" s="13"/>
      <c r="X209" s="13"/>
      <c r="Y209" s="13"/>
      <c r="Z209" s="13"/>
      <c r="AA209" s="13"/>
      <c r="AB209" s="13"/>
      <c r="AC209" s="13"/>
      <c r="AD209" s="13"/>
      <c r="AE209" s="13"/>
      <c r="AF209" s="13"/>
      <c r="AG209" s="13"/>
      <c r="AH209" s="13"/>
      <c r="AI209" s="13"/>
      <c r="AJ209" s="13"/>
    </row>
    <row r="210" spans="1:36" ht="13.5" customHeight="1" x14ac:dyDescent="0.2">
      <c r="A210" s="13"/>
      <c r="B210" s="13"/>
      <c r="C210" s="13"/>
      <c r="D210" s="13"/>
      <c r="E210" s="13"/>
      <c r="F210" s="13"/>
      <c r="G210" s="13"/>
      <c r="H210" s="13"/>
      <c r="I210" s="13"/>
      <c r="J210" s="13"/>
      <c r="K210" s="13"/>
      <c r="L210" s="13"/>
      <c r="M210" s="13"/>
      <c r="N210" s="13"/>
      <c r="O210" s="13"/>
      <c r="P210" s="13"/>
      <c r="Q210" s="13"/>
      <c r="R210" s="13"/>
      <c r="S210" s="13"/>
      <c r="T210" s="13"/>
      <c r="U210" s="13"/>
      <c r="V210" s="13"/>
      <c r="W210" s="13"/>
      <c r="X210" s="13"/>
      <c r="Y210" s="13"/>
      <c r="Z210" s="13"/>
      <c r="AA210" s="13"/>
      <c r="AB210" s="13"/>
      <c r="AC210" s="13"/>
      <c r="AD210" s="13"/>
      <c r="AE210" s="13"/>
      <c r="AF210" s="13"/>
      <c r="AG210" s="13"/>
      <c r="AH210" s="13"/>
      <c r="AI210" s="13"/>
      <c r="AJ210" s="13"/>
    </row>
    <row r="211" spans="1:36" ht="13.5" customHeight="1" x14ac:dyDescent="0.2">
      <c r="A211" s="13"/>
      <c r="B211" s="13"/>
      <c r="C211" s="13"/>
      <c r="D211" s="13"/>
      <c r="E211" s="13"/>
      <c r="F211" s="13"/>
      <c r="G211" s="13"/>
      <c r="H211" s="13"/>
      <c r="I211" s="13"/>
      <c r="J211" s="13"/>
      <c r="K211" s="13"/>
      <c r="L211" s="13"/>
      <c r="M211" s="13"/>
      <c r="N211" s="13"/>
      <c r="O211" s="13"/>
      <c r="P211" s="13"/>
      <c r="Q211" s="13"/>
      <c r="R211" s="13"/>
      <c r="S211" s="13"/>
      <c r="T211" s="13"/>
      <c r="U211" s="13"/>
      <c r="V211" s="13"/>
      <c r="W211" s="13"/>
      <c r="X211" s="13"/>
      <c r="Y211" s="13"/>
      <c r="Z211" s="13"/>
      <c r="AA211" s="13"/>
      <c r="AB211" s="13"/>
      <c r="AC211" s="13"/>
      <c r="AD211" s="13"/>
      <c r="AE211" s="13"/>
      <c r="AF211" s="13"/>
      <c r="AG211" s="13"/>
      <c r="AH211" s="13"/>
      <c r="AI211" s="13"/>
      <c r="AJ211" s="13"/>
    </row>
    <row r="212" spans="1:36" ht="13.5" customHeight="1" x14ac:dyDescent="0.2">
      <c r="A212" s="13"/>
      <c r="B212" s="13"/>
      <c r="C212" s="13"/>
      <c r="D212" s="13"/>
      <c r="E212" s="13"/>
      <c r="F212" s="13"/>
      <c r="G212" s="13"/>
      <c r="H212" s="13"/>
      <c r="I212" s="13"/>
      <c r="J212" s="13"/>
      <c r="K212" s="13"/>
      <c r="L212" s="13"/>
      <c r="M212" s="13"/>
      <c r="N212" s="13"/>
      <c r="O212" s="13"/>
      <c r="P212" s="13"/>
      <c r="Q212" s="13"/>
      <c r="R212" s="13"/>
      <c r="S212" s="13"/>
      <c r="T212" s="13"/>
      <c r="U212" s="13"/>
      <c r="V212" s="13"/>
      <c r="W212" s="13"/>
      <c r="X212" s="13"/>
      <c r="Y212" s="13"/>
      <c r="Z212" s="13"/>
      <c r="AA212" s="13"/>
      <c r="AB212" s="13"/>
      <c r="AC212" s="13"/>
      <c r="AD212" s="13"/>
      <c r="AE212" s="13"/>
      <c r="AF212" s="13"/>
      <c r="AG212" s="13"/>
      <c r="AH212" s="13"/>
      <c r="AI212" s="13"/>
      <c r="AJ212" s="13"/>
    </row>
    <row r="213" spans="1:36" ht="13.5" customHeight="1" x14ac:dyDescent="0.2">
      <c r="A213" s="13"/>
      <c r="B213" s="13"/>
      <c r="C213" s="13"/>
      <c r="D213" s="13"/>
      <c r="E213" s="13"/>
      <c r="F213" s="13"/>
      <c r="G213" s="13"/>
      <c r="H213" s="13"/>
      <c r="I213" s="13"/>
      <c r="J213" s="13"/>
      <c r="K213" s="13"/>
      <c r="L213" s="13"/>
      <c r="M213" s="13"/>
      <c r="N213" s="13"/>
      <c r="O213" s="13"/>
      <c r="P213" s="13"/>
      <c r="Q213" s="13"/>
      <c r="R213" s="13"/>
      <c r="S213" s="13"/>
      <c r="T213" s="13"/>
      <c r="U213" s="13"/>
      <c r="V213" s="13"/>
      <c r="W213" s="13"/>
      <c r="X213" s="13"/>
      <c r="Y213" s="13"/>
      <c r="Z213" s="13"/>
      <c r="AA213" s="13"/>
      <c r="AB213" s="13"/>
      <c r="AC213" s="13"/>
      <c r="AD213" s="13"/>
      <c r="AE213" s="13"/>
      <c r="AF213" s="13"/>
      <c r="AG213" s="13"/>
      <c r="AH213" s="13"/>
      <c r="AI213" s="13"/>
      <c r="AJ213" s="13"/>
    </row>
    <row r="214" spans="1:36" ht="13.5" customHeight="1" x14ac:dyDescent="0.2">
      <c r="A214" s="13"/>
      <c r="B214" s="13"/>
      <c r="C214" s="13"/>
      <c r="D214" s="13"/>
      <c r="E214" s="13"/>
      <c r="F214" s="13"/>
      <c r="G214" s="13"/>
      <c r="H214" s="13"/>
      <c r="I214" s="13"/>
      <c r="J214" s="13"/>
      <c r="K214" s="13"/>
      <c r="L214" s="13"/>
      <c r="M214" s="13"/>
      <c r="N214" s="13"/>
      <c r="O214" s="13"/>
      <c r="P214" s="13"/>
      <c r="Q214" s="13"/>
      <c r="R214" s="13"/>
      <c r="S214" s="13"/>
      <c r="T214" s="13"/>
      <c r="U214" s="13"/>
      <c r="V214" s="13"/>
      <c r="W214" s="13"/>
      <c r="X214" s="13"/>
      <c r="Y214" s="13"/>
      <c r="Z214" s="13"/>
      <c r="AA214" s="13"/>
      <c r="AB214" s="13"/>
      <c r="AC214" s="13"/>
      <c r="AD214" s="13"/>
      <c r="AE214" s="13"/>
      <c r="AF214" s="13"/>
      <c r="AG214" s="13"/>
      <c r="AH214" s="13"/>
      <c r="AI214" s="13"/>
      <c r="AJ214" s="13"/>
    </row>
    <row r="215" spans="1:36" ht="13.5" customHeight="1" x14ac:dyDescent="0.2">
      <c r="A215" s="13"/>
      <c r="B215" s="13"/>
      <c r="C215" s="13"/>
      <c r="D215" s="13"/>
      <c r="E215" s="13"/>
      <c r="F215" s="13"/>
      <c r="G215" s="13"/>
      <c r="H215" s="13"/>
      <c r="I215" s="13"/>
      <c r="J215" s="13"/>
      <c r="K215" s="13"/>
      <c r="L215" s="13"/>
      <c r="M215" s="13"/>
      <c r="N215" s="13"/>
      <c r="O215" s="13"/>
      <c r="P215" s="13"/>
      <c r="Q215" s="13"/>
      <c r="R215" s="13"/>
      <c r="S215" s="13"/>
      <c r="T215" s="13"/>
      <c r="U215" s="13"/>
      <c r="V215" s="13"/>
      <c r="W215" s="13"/>
      <c r="X215" s="13"/>
      <c r="Y215" s="13"/>
      <c r="Z215" s="13"/>
      <c r="AA215" s="13"/>
      <c r="AB215" s="13"/>
      <c r="AC215" s="13"/>
      <c r="AD215" s="13"/>
      <c r="AE215" s="13"/>
      <c r="AF215" s="13"/>
      <c r="AG215" s="13"/>
      <c r="AH215" s="13"/>
      <c r="AI215" s="13"/>
      <c r="AJ215" s="13"/>
    </row>
    <row r="216" spans="1:36" ht="13.5" customHeight="1" x14ac:dyDescent="0.2">
      <c r="A216" s="13"/>
      <c r="B216" s="13"/>
      <c r="C216" s="13"/>
      <c r="D216" s="13"/>
      <c r="E216" s="13"/>
      <c r="F216" s="13"/>
      <c r="G216" s="13"/>
      <c r="H216" s="13"/>
      <c r="I216" s="13"/>
      <c r="J216" s="13"/>
      <c r="K216" s="13"/>
      <c r="L216" s="13"/>
      <c r="M216" s="13"/>
      <c r="N216" s="13"/>
      <c r="O216" s="13"/>
      <c r="P216" s="13"/>
      <c r="Q216" s="13"/>
      <c r="R216" s="13"/>
      <c r="S216" s="13"/>
      <c r="T216" s="13"/>
      <c r="U216" s="13"/>
      <c r="V216" s="13"/>
      <c r="W216" s="13"/>
      <c r="X216" s="13"/>
      <c r="Y216" s="13"/>
      <c r="Z216" s="13"/>
      <c r="AA216" s="13"/>
      <c r="AB216" s="13"/>
      <c r="AC216" s="13"/>
      <c r="AD216" s="13"/>
      <c r="AE216" s="13"/>
      <c r="AF216" s="13"/>
      <c r="AG216" s="13"/>
      <c r="AH216" s="13"/>
      <c r="AI216" s="13"/>
      <c r="AJ216" s="13"/>
    </row>
    <row r="217" spans="1:36" ht="13.5" customHeight="1" x14ac:dyDescent="0.2">
      <c r="A217" s="13"/>
      <c r="B217" s="13"/>
      <c r="C217" s="13"/>
      <c r="D217" s="13"/>
      <c r="E217" s="13"/>
      <c r="F217" s="13"/>
      <c r="G217" s="13"/>
      <c r="H217" s="13"/>
      <c r="I217" s="13"/>
      <c r="J217" s="13"/>
      <c r="K217" s="13"/>
      <c r="L217" s="13"/>
      <c r="M217" s="13"/>
      <c r="N217" s="13"/>
      <c r="O217" s="13"/>
      <c r="P217" s="13"/>
      <c r="Q217" s="13"/>
      <c r="R217" s="13"/>
      <c r="S217" s="13"/>
      <c r="T217" s="13"/>
      <c r="U217" s="13"/>
      <c r="V217" s="13"/>
      <c r="W217" s="13"/>
      <c r="X217" s="13"/>
      <c r="Y217" s="13"/>
      <c r="Z217" s="13"/>
      <c r="AA217" s="13"/>
      <c r="AB217" s="13"/>
      <c r="AC217" s="13"/>
      <c r="AD217" s="13"/>
      <c r="AE217" s="13"/>
      <c r="AF217" s="13"/>
      <c r="AG217" s="13"/>
      <c r="AH217" s="13"/>
      <c r="AI217" s="13"/>
      <c r="AJ217" s="13"/>
    </row>
    <row r="218" spans="1:36" ht="13.5" customHeight="1" x14ac:dyDescent="0.2">
      <c r="A218" s="13"/>
      <c r="B218" s="13"/>
      <c r="C218" s="13"/>
      <c r="D218" s="13"/>
      <c r="E218" s="13"/>
      <c r="F218" s="13"/>
      <c r="G218" s="13"/>
      <c r="H218" s="13"/>
      <c r="I218" s="13"/>
      <c r="J218" s="13"/>
      <c r="K218" s="13"/>
      <c r="L218" s="13"/>
      <c r="M218" s="13"/>
      <c r="N218" s="13"/>
      <c r="O218" s="13"/>
      <c r="P218" s="13"/>
      <c r="Q218" s="13"/>
      <c r="R218" s="13"/>
      <c r="S218" s="13"/>
      <c r="T218" s="13"/>
      <c r="U218" s="13"/>
      <c r="V218" s="13"/>
      <c r="W218" s="13"/>
      <c r="X218" s="13"/>
      <c r="Y218" s="13"/>
      <c r="Z218" s="13"/>
      <c r="AA218" s="13"/>
      <c r="AB218" s="13"/>
      <c r="AC218" s="13"/>
      <c r="AD218" s="13"/>
      <c r="AE218" s="13"/>
      <c r="AF218" s="13"/>
      <c r="AG218" s="13"/>
      <c r="AH218" s="13"/>
      <c r="AI218" s="13"/>
      <c r="AJ218" s="13"/>
    </row>
    <row r="219" spans="1:36" ht="13.5" customHeight="1" x14ac:dyDescent="0.2">
      <c r="A219" s="13"/>
      <c r="B219" s="13"/>
      <c r="C219" s="13"/>
      <c r="D219" s="13"/>
      <c r="E219" s="13"/>
      <c r="F219" s="13"/>
      <c r="G219" s="13"/>
      <c r="H219" s="13"/>
      <c r="I219" s="13"/>
      <c r="J219" s="13"/>
      <c r="K219" s="13"/>
      <c r="L219" s="13"/>
      <c r="M219" s="13"/>
      <c r="N219" s="13"/>
      <c r="O219" s="13"/>
      <c r="P219" s="13"/>
      <c r="Q219" s="13"/>
      <c r="R219" s="13"/>
      <c r="S219" s="13"/>
      <c r="T219" s="13"/>
      <c r="U219" s="13"/>
      <c r="V219" s="13"/>
      <c r="W219" s="13"/>
      <c r="X219" s="13"/>
      <c r="Y219" s="13"/>
      <c r="Z219" s="13"/>
      <c r="AA219" s="13"/>
      <c r="AB219" s="13"/>
      <c r="AC219" s="13"/>
      <c r="AD219" s="13"/>
      <c r="AE219" s="13"/>
      <c r="AF219" s="13"/>
      <c r="AG219" s="13"/>
      <c r="AH219" s="13"/>
      <c r="AI219" s="13"/>
      <c r="AJ219" s="13"/>
    </row>
    <row r="220" spans="1:36" ht="13.5" customHeight="1" x14ac:dyDescent="0.2">
      <c r="A220" s="13"/>
      <c r="B220" s="13"/>
      <c r="C220" s="13"/>
      <c r="D220" s="13"/>
      <c r="E220" s="13"/>
      <c r="F220" s="13"/>
      <c r="G220" s="13"/>
      <c r="H220" s="13"/>
      <c r="I220" s="13"/>
      <c r="J220" s="13"/>
      <c r="K220" s="13"/>
      <c r="L220" s="13"/>
      <c r="M220" s="13"/>
      <c r="N220" s="13"/>
      <c r="O220" s="13"/>
      <c r="P220" s="13"/>
      <c r="Q220" s="13"/>
      <c r="R220" s="13"/>
      <c r="S220" s="13"/>
      <c r="T220" s="13"/>
      <c r="U220" s="13"/>
      <c r="V220" s="13"/>
      <c r="W220" s="13"/>
      <c r="X220" s="13"/>
      <c r="Y220" s="13"/>
      <c r="Z220" s="13"/>
      <c r="AA220" s="13"/>
      <c r="AB220" s="13"/>
      <c r="AC220" s="13"/>
      <c r="AD220" s="13"/>
      <c r="AE220" s="13"/>
      <c r="AF220" s="13"/>
      <c r="AG220" s="13"/>
      <c r="AH220" s="13"/>
      <c r="AI220" s="13"/>
      <c r="AJ220" s="13"/>
    </row>
    <row r="221" spans="1:36" ht="13.5" customHeight="1" x14ac:dyDescent="0.2">
      <c r="A221" s="13"/>
      <c r="B221" s="13"/>
      <c r="C221" s="13"/>
      <c r="D221" s="13"/>
      <c r="E221" s="13"/>
      <c r="F221" s="13"/>
      <c r="G221" s="13"/>
      <c r="H221" s="13"/>
      <c r="I221" s="13"/>
      <c r="J221" s="13"/>
      <c r="K221" s="13"/>
      <c r="L221" s="13"/>
      <c r="M221" s="13"/>
      <c r="N221" s="13"/>
      <c r="O221" s="13"/>
      <c r="P221" s="13"/>
      <c r="Q221" s="13"/>
      <c r="R221" s="13"/>
      <c r="S221" s="13"/>
      <c r="T221" s="13"/>
      <c r="U221" s="13"/>
      <c r="V221" s="13"/>
      <c r="W221" s="13"/>
      <c r="X221" s="13"/>
      <c r="Y221" s="13"/>
      <c r="Z221" s="13"/>
      <c r="AA221" s="13"/>
      <c r="AB221" s="13"/>
      <c r="AC221" s="13"/>
      <c r="AD221" s="13"/>
      <c r="AE221" s="13"/>
      <c r="AF221" s="13"/>
      <c r="AG221" s="13"/>
      <c r="AH221" s="13"/>
      <c r="AI221" s="13"/>
      <c r="AJ221" s="13"/>
    </row>
    <row r="222" spans="1:36" ht="13.5" customHeight="1" x14ac:dyDescent="0.2">
      <c r="A222" s="13"/>
      <c r="B222" s="13"/>
      <c r="C222" s="13"/>
      <c r="D222" s="13"/>
      <c r="E222" s="13"/>
      <c r="F222" s="13"/>
      <c r="G222" s="13"/>
      <c r="H222" s="13"/>
      <c r="I222" s="13"/>
      <c r="J222" s="13"/>
      <c r="K222" s="13"/>
      <c r="L222" s="13"/>
      <c r="M222" s="13"/>
      <c r="N222" s="13"/>
      <c r="O222" s="13"/>
      <c r="P222" s="13"/>
      <c r="Q222" s="13"/>
      <c r="R222" s="13"/>
      <c r="S222" s="13"/>
      <c r="T222" s="13"/>
      <c r="U222" s="13"/>
      <c r="V222" s="13"/>
      <c r="W222" s="13"/>
      <c r="X222" s="13"/>
      <c r="Y222" s="13"/>
      <c r="Z222" s="13"/>
      <c r="AA222" s="13"/>
      <c r="AB222" s="13"/>
      <c r="AC222" s="13"/>
      <c r="AD222" s="13"/>
      <c r="AE222" s="13"/>
      <c r="AF222" s="13"/>
      <c r="AG222" s="13"/>
      <c r="AH222" s="13"/>
      <c r="AI222" s="13"/>
      <c r="AJ222" s="13"/>
    </row>
    <row r="223" spans="1:36" ht="13.5" customHeight="1" x14ac:dyDescent="0.2">
      <c r="A223" s="13"/>
      <c r="B223" s="13"/>
      <c r="C223" s="13"/>
      <c r="D223" s="13"/>
      <c r="E223" s="13"/>
      <c r="F223" s="13"/>
      <c r="G223" s="13"/>
      <c r="H223" s="13"/>
      <c r="I223" s="13"/>
      <c r="J223" s="13"/>
      <c r="K223" s="13"/>
      <c r="L223" s="13"/>
      <c r="M223" s="13"/>
      <c r="N223" s="13"/>
      <c r="O223" s="13"/>
      <c r="P223" s="13"/>
      <c r="Q223" s="13"/>
      <c r="R223" s="13"/>
      <c r="S223" s="13"/>
      <c r="T223" s="13"/>
      <c r="U223" s="13"/>
      <c r="V223" s="13"/>
      <c r="W223" s="13"/>
      <c r="X223" s="13"/>
      <c r="Y223" s="13"/>
      <c r="Z223" s="13"/>
      <c r="AA223" s="13"/>
      <c r="AB223" s="13"/>
      <c r="AC223" s="13"/>
      <c r="AD223" s="13"/>
      <c r="AE223" s="13"/>
      <c r="AF223" s="13"/>
      <c r="AG223" s="13"/>
      <c r="AH223" s="13"/>
      <c r="AI223" s="13"/>
      <c r="AJ223" s="13"/>
    </row>
    <row r="224" spans="1:36" ht="13.5" customHeight="1" x14ac:dyDescent="0.2">
      <c r="A224" s="13"/>
      <c r="B224" s="13"/>
      <c r="C224" s="13"/>
      <c r="D224" s="13"/>
      <c r="E224" s="13"/>
      <c r="F224" s="13"/>
      <c r="G224" s="13"/>
      <c r="H224" s="13"/>
      <c r="I224" s="13"/>
      <c r="J224" s="13"/>
      <c r="K224" s="13"/>
      <c r="L224" s="13"/>
      <c r="M224" s="13"/>
      <c r="N224" s="13"/>
      <c r="O224" s="13"/>
      <c r="P224" s="13"/>
      <c r="Q224" s="13"/>
      <c r="R224" s="13"/>
      <c r="S224" s="13"/>
      <c r="T224" s="13"/>
      <c r="U224" s="13"/>
      <c r="V224" s="13"/>
      <c r="W224" s="13"/>
      <c r="X224" s="13"/>
      <c r="Y224" s="13"/>
      <c r="Z224" s="13"/>
      <c r="AA224" s="13"/>
      <c r="AB224" s="13"/>
      <c r="AC224" s="13"/>
      <c r="AD224" s="13"/>
      <c r="AE224" s="13"/>
      <c r="AF224" s="13"/>
      <c r="AG224" s="13"/>
      <c r="AH224" s="13"/>
      <c r="AI224" s="13"/>
      <c r="AJ224" s="13"/>
    </row>
    <row r="225" spans="1:36" ht="13.5" customHeight="1" x14ac:dyDescent="0.2">
      <c r="A225" s="13"/>
      <c r="B225" s="13"/>
      <c r="C225" s="13"/>
      <c r="D225" s="13"/>
      <c r="E225" s="13"/>
      <c r="F225" s="13"/>
      <c r="G225" s="13"/>
      <c r="H225" s="13"/>
      <c r="I225" s="13"/>
      <c r="J225" s="13"/>
      <c r="K225" s="13"/>
      <c r="L225" s="13"/>
      <c r="M225" s="13"/>
      <c r="N225" s="13"/>
      <c r="O225" s="13"/>
      <c r="P225" s="13"/>
      <c r="Q225" s="13"/>
      <c r="R225" s="13"/>
      <c r="S225" s="13"/>
      <c r="T225" s="13"/>
      <c r="U225" s="13"/>
      <c r="V225" s="13"/>
      <c r="W225" s="13"/>
      <c r="X225" s="13"/>
      <c r="Y225" s="13"/>
      <c r="Z225" s="13"/>
      <c r="AA225" s="13"/>
      <c r="AB225" s="13"/>
      <c r="AC225" s="13"/>
      <c r="AD225" s="13"/>
      <c r="AE225" s="13"/>
      <c r="AF225" s="13"/>
      <c r="AG225" s="13"/>
      <c r="AH225" s="13"/>
      <c r="AI225" s="13"/>
      <c r="AJ225" s="13"/>
    </row>
    <row r="226" spans="1:36" ht="13.5" customHeight="1" x14ac:dyDescent="0.2">
      <c r="A226" s="13"/>
      <c r="B226" s="13"/>
      <c r="C226" s="13"/>
      <c r="D226" s="13"/>
      <c r="E226" s="13"/>
      <c r="F226" s="13"/>
      <c r="G226" s="13"/>
      <c r="H226" s="13"/>
      <c r="I226" s="13"/>
      <c r="J226" s="13"/>
      <c r="K226" s="13"/>
      <c r="L226" s="13"/>
      <c r="M226" s="13"/>
      <c r="N226" s="13"/>
      <c r="O226" s="13"/>
      <c r="P226" s="13"/>
      <c r="Q226" s="13"/>
      <c r="R226" s="13"/>
      <c r="S226" s="13"/>
      <c r="T226" s="13"/>
      <c r="U226" s="13"/>
      <c r="V226" s="13"/>
      <c r="W226" s="13"/>
      <c r="X226" s="13"/>
      <c r="Y226" s="13"/>
      <c r="Z226" s="13"/>
      <c r="AA226" s="13"/>
      <c r="AB226" s="13"/>
      <c r="AC226" s="13"/>
      <c r="AD226" s="13"/>
      <c r="AE226" s="13"/>
      <c r="AF226" s="13"/>
      <c r="AG226" s="13"/>
      <c r="AH226" s="13"/>
      <c r="AI226" s="13"/>
      <c r="AJ226" s="13"/>
    </row>
    <row r="227" spans="1:36" ht="13.5" customHeight="1" x14ac:dyDescent="0.2">
      <c r="A227" s="13"/>
      <c r="B227" s="13"/>
      <c r="C227" s="13"/>
      <c r="D227" s="13"/>
      <c r="E227" s="13"/>
      <c r="F227" s="13"/>
      <c r="G227" s="13"/>
      <c r="H227" s="13"/>
      <c r="I227" s="13"/>
      <c r="J227" s="13"/>
      <c r="K227" s="13"/>
      <c r="L227" s="13"/>
      <c r="M227" s="13"/>
      <c r="N227" s="13"/>
      <c r="O227" s="13"/>
      <c r="P227" s="13"/>
      <c r="Q227" s="13"/>
      <c r="R227" s="13"/>
      <c r="S227" s="13"/>
      <c r="T227" s="13"/>
      <c r="U227" s="13"/>
      <c r="V227" s="13"/>
      <c r="W227" s="13"/>
      <c r="X227" s="13"/>
      <c r="Y227" s="13"/>
      <c r="Z227" s="13"/>
      <c r="AA227" s="13"/>
      <c r="AB227" s="13"/>
      <c r="AC227" s="13"/>
      <c r="AD227" s="13"/>
      <c r="AE227" s="13"/>
      <c r="AF227" s="13"/>
      <c r="AG227" s="13"/>
      <c r="AH227" s="13"/>
      <c r="AI227" s="13"/>
      <c r="AJ227" s="13"/>
    </row>
    <row r="228" spans="1:36" ht="13.5" customHeight="1" x14ac:dyDescent="0.2">
      <c r="A228" s="13"/>
      <c r="B228" s="13"/>
      <c r="C228" s="13"/>
      <c r="D228" s="13"/>
      <c r="E228" s="13"/>
      <c r="F228" s="13"/>
      <c r="G228" s="13"/>
      <c r="H228" s="13"/>
      <c r="I228" s="13"/>
      <c r="J228" s="13"/>
      <c r="K228" s="13"/>
      <c r="L228" s="13"/>
      <c r="M228" s="13"/>
      <c r="N228" s="13"/>
      <c r="O228" s="13"/>
      <c r="P228" s="13"/>
      <c r="Q228" s="13"/>
      <c r="R228" s="13"/>
      <c r="S228" s="13"/>
      <c r="T228" s="13"/>
      <c r="U228" s="13"/>
      <c r="V228" s="13"/>
      <c r="W228" s="13"/>
      <c r="X228" s="13"/>
      <c r="Y228" s="13"/>
      <c r="Z228" s="13"/>
      <c r="AA228" s="13"/>
      <c r="AB228" s="13"/>
      <c r="AC228" s="13"/>
      <c r="AD228" s="13"/>
      <c r="AE228" s="13"/>
      <c r="AF228" s="13"/>
      <c r="AG228" s="13"/>
      <c r="AH228" s="13"/>
      <c r="AI228" s="13"/>
      <c r="AJ228" s="13"/>
    </row>
    <row r="229" spans="1:36" ht="13.5" customHeight="1" x14ac:dyDescent="0.2">
      <c r="A229" s="13"/>
      <c r="B229" s="13"/>
      <c r="C229" s="13"/>
      <c r="D229" s="13"/>
      <c r="E229" s="13"/>
      <c r="F229" s="13"/>
      <c r="G229" s="13"/>
      <c r="H229" s="13"/>
      <c r="I229" s="13"/>
      <c r="J229" s="13"/>
      <c r="K229" s="13"/>
      <c r="L229" s="13"/>
      <c r="M229" s="13"/>
      <c r="N229" s="13"/>
      <c r="O229" s="13"/>
      <c r="P229" s="13"/>
      <c r="Q229" s="13"/>
      <c r="R229" s="13"/>
      <c r="S229" s="13"/>
      <c r="T229" s="13"/>
      <c r="U229" s="13"/>
      <c r="V229" s="13"/>
      <c r="W229" s="13"/>
      <c r="X229" s="13"/>
      <c r="Y229" s="13"/>
      <c r="Z229" s="13"/>
      <c r="AA229" s="13"/>
      <c r="AB229" s="13"/>
      <c r="AC229" s="13"/>
      <c r="AD229" s="13"/>
      <c r="AE229" s="13"/>
      <c r="AF229" s="13"/>
      <c r="AG229" s="13"/>
      <c r="AH229" s="13"/>
      <c r="AI229" s="13"/>
      <c r="AJ229" s="13"/>
    </row>
    <row r="230" spans="1:36" ht="13.5" customHeight="1" x14ac:dyDescent="0.2">
      <c r="A230" s="13"/>
      <c r="B230" s="13"/>
      <c r="C230" s="13"/>
      <c r="D230" s="13"/>
      <c r="E230" s="13"/>
      <c r="F230" s="13"/>
      <c r="G230" s="13"/>
      <c r="H230" s="13"/>
      <c r="I230" s="13"/>
      <c r="J230" s="13"/>
      <c r="K230" s="13"/>
      <c r="L230" s="13"/>
      <c r="M230" s="13"/>
      <c r="N230" s="13"/>
      <c r="O230" s="13"/>
      <c r="P230" s="13"/>
      <c r="Q230" s="13"/>
      <c r="R230" s="13"/>
      <c r="S230" s="13"/>
      <c r="T230" s="13"/>
      <c r="U230" s="13"/>
      <c r="V230" s="13"/>
      <c r="W230" s="13"/>
      <c r="X230" s="13"/>
      <c r="Y230" s="13"/>
      <c r="Z230" s="13"/>
      <c r="AA230" s="13"/>
      <c r="AB230" s="13"/>
      <c r="AC230" s="13"/>
      <c r="AD230" s="13"/>
      <c r="AE230" s="13"/>
      <c r="AF230" s="13"/>
      <c r="AG230" s="13"/>
      <c r="AH230" s="13"/>
      <c r="AI230" s="13"/>
      <c r="AJ230" s="13"/>
    </row>
    <row r="231" spans="1:36" ht="13.5" customHeight="1" x14ac:dyDescent="0.2">
      <c r="A231" s="13"/>
      <c r="B231" s="13"/>
      <c r="C231" s="13"/>
      <c r="D231" s="13"/>
      <c r="E231" s="13"/>
      <c r="F231" s="13"/>
      <c r="G231" s="13"/>
      <c r="H231" s="13"/>
      <c r="I231" s="13"/>
      <c r="J231" s="13"/>
      <c r="K231" s="13"/>
      <c r="L231" s="13"/>
      <c r="M231" s="13"/>
      <c r="N231" s="13"/>
      <c r="O231" s="13"/>
      <c r="P231" s="13"/>
      <c r="Q231" s="13"/>
      <c r="R231" s="13"/>
      <c r="S231" s="13"/>
      <c r="T231" s="13"/>
      <c r="U231" s="13"/>
      <c r="V231" s="13"/>
      <c r="W231" s="13"/>
      <c r="X231" s="13"/>
      <c r="Y231" s="13"/>
      <c r="Z231" s="13"/>
      <c r="AA231" s="13"/>
      <c r="AB231" s="13"/>
      <c r="AC231" s="13"/>
      <c r="AD231" s="13"/>
      <c r="AE231" s="13"/>
      <c r="AF231" s="13"/>
      <c r="AG231" s="13"/>
      <c r="AH231" s="13"/>
      <c r="AI231" s="13"/>
      <c r="AJ231" s="13"/>
    </row>
    <row r="232" spans="1:36" ht="13.5" customHeight="1" x14ac:dyDescent="0.2">
      <c r="A232" s="13"/>
      <c r="B232" s="13"/>
      <c r="C232" s="13"/>
      <c r="D232" s="13"/>
      <c r="E232" s="13"/>
      <c r="F232" s="13"/>
      <c r="G232" s="13"/>
      <c r="H232" s="13"/>
      <c r="I232" s="13"/>
      <c r="J232" s="13"/>
      <c r="K232" s="13"/>
      <c r="L232" s="13"/>
      <c r="M232" s="13"/>
      <c r="N232" s="13"/>
      <c r="O232" s="13"/>
      <c r="P232" s="13"/>
      <c r="Q232" s="13"/>
      <c r="R232" s="13"/>
      <c r="S232" s="13"/>
      <c r="T232" s="13"/>
      <c r="U232" s="13"/>
      <c r="V232" s="13"/>
      <c r="W232" s="13"/>
      <c r="X232" s="13"/>
      <c r="Y232" s="13"/>
      <c r="Z232" s="13"/>
      <c r="AA232" s="13"/>
      <c r="AB232" s="13"/>
      <c r="AC232" s="13"/>
      <c r="AD232" s="13"/>
      <c r="AE232" s="13"/>
      <c r="AF232" s="13"/>
      <c r="AG232" s="13"/>
      <c r="AH232" s="13"/>
      <c r="AI232" s="13"/>
      <c r="AJ232" s="13"/>
    </row>
    <row r="233" spans="1:36" ht="13.5" customHeight="1" x14ac:dyDescent="0.2">
      <c r="A233" s="13"/>
      <c r="B233" s="13"/>
      <c r="C233" s="13"/>
      <c r="D233" s="13"/>
      <c r="E233" s="13"/>
      <c r="F233" s="13"/>
      <c r="G233" s="13"/>
      <c r="H233" s="13"/>
      <c r="I233" s="13"/>
      <c r="J233" s="13"/>
      <c r="K233" s="13"/>
      <c r="L233" s="13"/>
      <c r="M233" s="13"/>
      <c r="N233" s="13"/>
      <c r="O233" s="13"/>
      <c r="P233" s="13"/>
      <c r="Q233" s="13"/>
      <c r="R233" s="13"/>
      <c r="S233" s="13"/>
      <c r="T233" s="13"/>
      <c r="U233" s="13"/>
      <c r="V233" s="13"/>
      <c r="W233" s="13"/>
      <c r="X233" s="13"/>
      <c r="Y233" s="13"/>
      <c r="Z233" s="13"/>
      <c r="AA233" s="13"/>
      <c r="AB233" s="13"/>
      <c r="AC233" s="13"/>
      <c r="AD233" s="13"/>
      <c r="AE233" s="13"/>
      <c r="AF233" s="13"/>
      <c r="AG233" s="13"/>
      <c r="AH233" s="13"/>
      <c r="AI233" s="13"/>
      <c r="AJ233" s="13"/>
    </row>
    <row r="234" spans="1:36" ht="13.5" customHeight="1" x14ac:dyDescent="0.2">
      <c r="A234" s="13"/>
      <c r="B234" s="13"/>
      <c r="C234" s="13"/>
      <c r="D234" s="13"/>
      <c r="E234" s="13"/>
      <c r="F234" s="13"/>
      <c r="G234" s="13"/>
      <c r="H234" s="13"/>
      <c r="I234" s="13"/>
      <c r="J234" s="13"/>
      <c r="K234" s="13"/>
      <c r="L234" s="13"/>
      <c r="M234" s="13"/>
      <c r="N234" s="13"/>
      <c r="O234" s="13"/>
      <c r="P234" s="13"/>
      <c r="Q234" s="13"/>
      <c r="R234" s="13"/>
      <c r="S234" s="13"/>
      <c r="T234" s="13"/>
      <c r="U234" s="13"/>
      <c r="V234" s="13"/>
      <c r="W234" s="13"/>
      <c r="X234" s="13"/>
      <c r="Y234" s="13"/>
      <c r="Z234" s="13"/>
      <c r="AA234" s="13"/>
      <c r="AB234" s="13"/>
      <c r="AC234" s="13"/>
      <c r="AD234" s="13"/>
      <c r="AE234" s="13"/>
      <c r="AF234" s="13"/>
      <c r="AG234" s="13"/>
      <c r="AH234" s="13"/>
      <c r="AI234" s="13"/>
      <c r="AJ234" s="13"/>
    </row>
    <row r="235" spans="1:36" ht="13.5" customHeight="1" x14ac:dyDescent="0.2">
      <c r="A235" s="13"/>
      <c r="B235" s="13"/>
      <c r="C235" s="13"/>
      <c r="D235" s="13"/>
      <c r="E235" s="13"/>
      <c r="F235" s="13"/>
      <c r="G235" s="13"/>
      <c r="H235" s="13"/>
      <c r="I235" s="13"/>
      <c r="J235" s="13"/>
      <c r="K235" s="13"/>
      <c r="L235" s="13"/>
      <c r="M235" s="13"/>
      <c r="N235" s="13"/>
      <c r="O235" s="13"/>
      <c r="P235" s="13"/>
      <c r="Q235" s="13"/>
      <c r="R235" s="13"/>
      <c r="S235" s="13"/>
      <c r="T235" s="13"/>
      <c r="U235" s="13"/>
      <c r="V235" s="13"/>
      <c r="W235" s="13"/>
      <c r="X235" s="13"/>
      <c r="Y235" s="13"/>
      <c r="Z235" s="13"/>
      <c r="AA235" s="13"/>
      <c r="AB235" s="13"/>
      <c r="AC235" s="13"/>
      <c r="AD235" s="13"/>
      <c r="AE235" s="13"/>
      <c r="AF235" s="13"/>
      <c r="AG235" s="13"/>
      <c r="AH235" s="13"/>
      <c r="AI235" s="13"/>
      <c r="AJ235" s="13"/>
    </row>
    <row r="236" spans="1:36" ht="13.5" customHeight="1" x14ac:dyDescent="0.2">
      <c r="A236" s="13"/>
      <c r="B236" s="13"/>
      <c r="C236" s="13"/>
      <c r="D236" s="13"/>
      <c r="E236" s="13"/>
      <c r="F236" s="13"/>
      <c r="G236" s="13"/>
      <c r="H236" s="13"/>
      <c r="I236" s="13"/>
      <c r="J236" s="13"/>
      <c r="K236" s="13"/>
      <c r="L236" s="13"/>
      <c r="M236" s="13"/>
      <c r="N236" s="13"/>
      <c r="O236" s="13"/>
      <c r="P236" s="13"/>
      <c r="Q236" s="13"/>
      <c r="R236" s="13"/>
      <c r="S236" s="13"/>
      <c r="T236" s="13"/>
      <c r="U236" s="13"/>
      <c r="V236" s="13"/>
      <c r="W236" s="13"/>
      <c r="X236" s="13"/>
      <c r="Y236" s="13"/>
      <c r="Z236" s="13"/>
      <c r="AA236" s="13"/>
      <c r="AB236" s="13"/>
      <c r="AC236" s="13"/>
      <c r="AD236" s="13"/>
      <c r="AE236" s="13"/>
      <c r="AF236" s="13"/>
      <c r="AG236" s="13"/>
      <c r="AH236" s="13"/>
      <c r="AI236" s="13"/>
      <c r="AJ236" s="13"/>
    </row>
    <row r="237" spans="1:36" ht="13.5" customHeight="1" x14ac:dyDescent="0.2">
      <c r="A237" s="13"/>
      <c r="B237" s="13"/>
      <c r="C237" s="13"/>
      <c r="D237" s="13"/>
      <c r="E237" s="13"/>
      <c r="F237" s="13"/>
      <c r="G237" s="13"/>
      <c r="H237" s="13"/>
      <c r="I237" s="13"/>
      <c r="J237" s="13"/>
      <c r="K237" s="13"/>
      <c r="L237" s="13"/>
      <c r="M237" s="13"/>
      <c r="N237" s="13"/>
      <c r="O237" s="13"/>
      <c r="P237" s="13"/>
      <c r="Q237" s="13"/>
      <c r="R237" s="13"/>
      <c r="S237" s="13"/>
      <c r="T237" s="13"/>
      <c r="U237" s="13"/>
      <c r="V237" s="13"/>
      <c r="W237" s="13"/>
      <c r="X237" s="13"/>
      <c r="Y237" s="13"/>
      <c r="Z237" s="13"/>
      <c r="AA237" s="13"/>
      <c r="AB237" s="13"/>
      <c r="AC237" s="13"/>
      <c r="AD237" s="13"/>
      <c r="AE237" s="13"/>
      <c r="AF237" s="13"/>
      <c r="AG237" s="13"/>
      <c r="AH237" s="13"/>
      <c r="AI237" s="13"/>
      <c r="AJ237" s="13"/>
    </row>
    <row r="238" spans="1:36" ht="13.5" customHeight="1" x14ac:dyDescent="0.2">
      <c r="A238" s="13"/>
      <c r="B238" s="13"/>
      <c r="C238" s="13"/>
      <c r="D238" s="13"/>
      <c r="E238" s="13"/>
      <c r="F238" s="13"/>
      <c r="G238" s="13"/>
      <c r="H238" s="13"/>
      <c r="I238" s="13"/>
      <c r="J238" s="13"/>
      <c r="K238" s="13"/>
      <c r="L238" s="13"/>
      <c r="M238" s="13"/>
      <c r="N238" s="13"/>
      <c r="O238" s="13"/>
      <c r="P238" s="13"/>
      <c r="Q238" s="13"/>
      <c r="R238" s="13"/>
      <c r="S238" s="13"/>
      <c r="T238" s="13"/>
      <c r="U238" s="13"/>
      <c r="V238" s="13"/>
      <c r="W238" s="13"/>
      <c r="X238" s="13"/>
      <c r="Y238" s="13"/>
      <c r="Z238" s="13"/>
      <c r="AA238" s="13"/>
      <c r="AB238" s="13"/>
      <c r="AC238" s="13"/>
      <c r="AD238" s="13"/>
      <c r="AE238" s="13"/>
      <c r="AF238" s="13"/>
      <c r="AG238" s="13"/>
      <c r="AH238" s="13"/>
      <c r="AI238" s="13"/>
      <c r="AJ238" s="13"/>
    </row>
    <row r="239" spans="1:36" ht="13.5" customHeight="1" x14ac:dyDescent="0.2">
      <c r="A239" s="13"/>
      <c r="B239" s="13"/>
      <c r="C239" s="13"/>
      <c r="D239" s="13"/>
      <c r="E239" s="13"/>
      <c r="F239" s="13"/>
      <c r="G239" s="13"/>
      <c r="H239" s="13"/>
      <c r="I239" s="13"/>
      <c r="J239" s="13"/>
      <c r="K239" s="13"/>
      <c r="L239" s="13"/>
      <c r="M239" s="13"/>
      <c r="N239" s="13"/>
      <c r="O239" s="13"/>
      <c r="P239" s="13"/>
      <c r="Q239" s="13"/>
      <c r="R239" s="13"/>
      <c r="S239" s="13"/>
      <c r="T239" s="13"/>
      <c r="U239" s="13"/>
      <c r="V239" s="13"/>
      <c r="W239" s="13"/>
      <c r="X239" s="13"/>
      <c r="Y239" s="13"/>
      <c r="Z239" s="13"/>
      <c r="AA239" s="13"/>
      <c r="AB239" s="13"/>
      <c r="AC239" s="13"/>
      <c r="AD239" s="13"/>
      <c r="AE239" s="13"/>
      <c r="AF239" s="13"/>
      <c r="AG239" s="13"/>
      <c r="AH239" s="13"/>
      <c r="AI239" s="13"/>
      <c r="AJ239" s="13"/>
    </row>
    <row r="240" spans="1:36" ht="13.5" customHeight="1" x14ac:dyDescent="0.2">
      <c r="A240" s="13"/>
      <c r="B240" s="13"/>
      <c r="C240" s="13"/>
      <c r="D240" s="13"/>
      <c r="E240" s="13"/>
      <c r="F240" s="13"/>
      <c r="G240" s="13"/>
      <c r="H240" s="13"/>
      <c r="I240" s="13"/>
      <c r="J240" s="13"/>
      <c r="K240" s="13"/>
      <c r="L240" s="13"/>
      <c r="M240" s="13"/>
      <c r="N240" s="13"/>
      <c r="O240" s="13"/>
      <c r="P240" s="13"/>
      <c r="Q240" s="13"/>
      <c r="R240" s="13"/>
      <c r="S240" s="13"/>
      <c r="T240" s="13"/>
      <c r="U240" s="13"/>
      <c r="V240" s="13"/>
      <c r="W240" s="13"/>
      <c r="X240" s="13"/>
      <c r="Y240" s="13"/>
      <c r="Z240" s="13"/>
      <c r="AA240" s="13"/>
      <c r="AB240" s="13"/>
      <c r="AC240" s="13"/>
      <c r="AD240" s="13"/>
      <c r="AE240" s="13"/>
      <c r="AF240" s="13"/>
      <c r="AG240" s="13"/>
      <c r="AH240" s="13"/>
      <c r="AI240" s="13"/>
      <c r="AJ240" s="13"/>
    </row>
    <row r="241" spans="1:36" ht="13.5" customHeight="1" x14ac:dyDescent="0.2">
      <c r="A241" s="13"/>
      <c r="B241" s="13"/>
      <c r="C241" s="13"/>
      <c r="D241" s="13"/>
      <c r="E241" s="13"/>
      <c r="F241" s="13"/>
      <c r="G241" s="13"/>
      <c r="H241" s="13"/>
      <c r="I241" s="13"/>
      <c r="J241" s="13"/>
      <c r="K241" s="13"/>
      <c r="L241" s="13"/>
      <c r="M241" s="13"/>
      <c r="N241" s="13"/>
      <c r="O241" s="13"/>
      <c r="P241" s="13"/>
      <c r="Q241" s="13"/>
      <c r="R241" s="13"/>
      <c r="S241" s="13"/>
      <c r="T241" s="13"/>
      <c r="U241" s="13"/>
      <c r="V241" s="13"/>
      <c r="W241" s="13"/>
      <c r="X241" s="13"/>
      <c r="Y241" s="13"/>
      <c r="Z241" s="13"/>
      <c r="AA241" s="13"/>
      <c r="AB241" s="13"/>
      <c r="AC241" s="13"/>
      <c r="AD241" s="13"/>
      <c r="AE241" s="13"/>
      <c r="AF241" s="13"/>
      <c r="AG241" s="13"/>
      <c r="AH241" s="13"/>
      <c r="AI241" s="13"/>
      <c r="AJ241" s="13"/>
    </row>
    <row r="242" spans="1:36" ht="13.5" customHeight="1" x14ac:dyDescent="0.2">
      <c r="A242" s="13"/>
      <c r="B242" s="13"/>
      <c r="C242" s="13"/>
      <c r="D242" s="13"/>
      <c r="E242" s="13"/>
      <c r="F242" s="13"/>
      <c r="G242" s="13"/>
      <c r="H242" s="13"/>
      <c r="I242" s="13"/>
      <c r="J242" s="13"/>
      <c r="K242" s="13"/>
      <c r="L242" s="13"/>
      <c r="M242" s="13"/>
      <c r="N242" s="13"/>
      <c r="O242" s="13"/>
      <c r="P242" s="13"/>
      <c r="Q242" s="13"/>
      <c r="R242" s="13"/>
      <c r="S242" s="13"/>
      <c r="T242" s="13"/>
      <c r="U242" s="13"/>
      <c r="V242" s="13"/>
      <c r="W242" s="13"/>
      <c r="X242" s="13"/>
      <c r="Y242" s="13"/>
      <c r="Z242" s="13"/>
      <c r="AA242" s="13"/>
      <c r="AB242" s="13"/>
      <c r="AC242" s="13"/>
      <c r="AD242" s="13"/>
      <c r="AE242" s="13"/>
      <c r="AF242" s="13"/>
      <c r="AG242" s="13"/>
      <c r="AH242" s="13"/>
      <c r="AI242" s="13"/>
      <c r="AJ242" s="13"/>
    </row>
    <row r="243" spans="1:36" ht="13.5" customHeight="1" x14ac:dyDescent="0.2">
      <c r="A243" s="13"/>
      <c r="B243" s="13"/>
      <c r="C243" s="13"/>
      <c r="D243" s="13"/>
      <c r="E243" s="13"/>
      <c r="F243" s="13"/>
      <c r="G243" s="13"/>
      <c r="H243" s="13"/>
      <c r="I243" s="13"/>
      <c r="J243" s="13"/>
      <c r="K243" s="13"/>
      <c r="L243" s="13"/>
      <c r="M243" s="13"/>
      <c r="N243" s="13"/>
      <c r="O243" s="13"/>
      <c r="P243" s="13"/>
      <c r="Q243" s="13"/>
      <c r="R243" s="13"/>
      <c r="S243" s="13"/>
      <c r="T243" s="13"/>
      <c r="U243" s="13"/>
      <c r="V243" s="13"/>
      <c r="W243" s="13"/>
      <c r="X243" s="13"/>
      <c r="Y243" s="13"/>
      <c r="Z243" s="13"/>
      <c r="AA243" s="13"/>
      <c r="AB243" s="13"/>
      <c r="AC243" s="13"/>
      <c r="AD243" s="13"/>
      <c r="AE243" s="13"/>
      <c r="AF243" s="13"/>
      <c r="AG243" s="13"/>
      <c r="AH243" s="13"/>
      <c r="AI243" s="13"/>
      <c r="AJ243" s="13"/>
    </row>
    <row r="244" spans="1:36" ht="13.5" customHeight="1" x14ac:dyDescent="0.2">
      <c r="A244" s="13"/>
      <c r="B244" s="13"/>
      <c r="C244" s="13"/>
      <c r="D244" s="13"/>
      <c r="E244" s="13"/>
      <c r="F244" s="13"/>
      <c r="G244" s="13"/>
      <c r="H244" s="13"/>
      <c r="I244" s="13"/>
      <c r="J244" s="13"/>
      <c r="K244" s="13"/>
      <c r="L244" s="13"/>
      <c r="M244" s="13"/>
      <c r="N244" s="13"/>
      <c r="O244" s="13"/>
      <c r="P244" s="13"/>
      <c r="Q244" s="13"/>
      <c r="R244" s="13"/>
      <c r="S244" s="13"/>
      <c r="T244" s="13"/>
      <c r="U244" s="13"/>
      <c r="V244" s="13"/>
      <c r="W244" s="13"/>
      <c r="X244" s="13"/>
      <c r="Y244" s="13"/>
      <c r="Z244" s="13"/>
      <c r="AA244" s="13"/>
      <c r="AB244" s="13"/>
      <c r="AC244" s="13"/>
      <c r="AD244" s="13"/>
      <c r="AE244" s="13"/>
      <c r="AF244" s="13"/>
      <c r="AG244" s="13"/>
      <c r="AH244" s="13"/>
      <c r="AI244" s="13"/>
      <c r="AJ244" s="13"/>
    </row>
    <row r="245" spans="1:36" ht="13.5" customHeight="1" x14ac:dyDescent="0.2">
      <c r="A245" s="13"/>
      <c r="B245" s="13"/>
      <c r="C245" s="13"/>
      <c r="D245" s="13"/>
      <c r="E245" s="13"/>
      <c r="F245" s="13"/>
      <c r="G245" s="13"/>
      <c r="H245" s="13"/>
      <c r="I245" s="13"/>
      <c r="J245" s="13"/>
      <c r="K245" s="13"/>
      <c r="L245" s="13"/>
      <c r="M245" s="13"/>
      <c r="N245" s="13"/>
      <c r="O245" s="13"/>
      <c r="P245" s="13"/>
      <c r="Q245" s="13"/>
      <c r="R245" s="13"/>
      <c r="S245" s="13"/>
      <c r="T245" s="13"/>
      <c r="U245" s="13"/>
      <c r="V245" s="13"/>
      <c r="W245" s="13"/>
      <c r="X245" s="13"/>
      <c r="Y245" s="13"/>
      <c r="Z245" s="13"/>
      <c r="AA245" s="13"/>
      <c r="AB245" s="13"/>
      <c r="AC245" s="13"/>
      <c r="AD245" s="13"/>
      <c r="AE245" s="13"/>
      <c r="AF245" s="13"/>
      <c r="AG245" s="13"/>
      <c r="AH245" s="13"/>
      <c r="AI245" s="13"/>
      <c r="AJ245" s="13"/>
    </row>
    <row r="246" spans="1:36" ht="13.5" customHeight="1" x14ac:dyDescent="0.2">
      <c r="A246" s="13"/>
      <c r="B246" s="13"/>
      <c r="C246" s="13"/>
      <c r="D246" s="13"/>
      <c r="E246" s="13"/>
      <c r="F246" s="13"/>
      <c r="G246" s="13"/>
      <c r="H246" s="13"/>
      <c r="I246" s="13"/>
      <c r="J246" s="13"/>
      <c r="K246" s="13"/>
      <c r="L246" s="13"/>
      <c r="M246" s="13"/>
      <c r="N246" s="13"/>
      <c r="O246" s="13"/>
      <c r="P246" s="13"/>
      <c r="Q246" s="13"/>
      <c r="R246" s="13"/>
      <c r="S246" s="13"/>
      <c r="T246" s="13"/>
      <c r="U246" s="13"/>
      <c r="V246" s="13"/>
      <c r="W246" s="13"/>
      <c r="X246" s="13"/>
      <c r="Y246" s="13"/>
      <c r="Z246" s="13"/>
      <c r="AA246" s="13"/>
      <c r="AB246" s="13"/>
      <c r="AC246" s="13"/>
      <c r="AD246" s="13"/>
      <c r="AE246" s="13"/>
      <c r="AF246" s="13"/>
      <c r="AG246" s="13"/>
      <c r="AH246" s="13"/>
      <c r="AI246" s="13"/>
      <c r="AJ246" s="13"/>
    </row>
    <row r="247" spans="1:36" ht="13.5" customHeight="1" x14ac:dyDescent="0.2">
      <c r="A247" s="13"/>
      <c r="B247" s="13"/>
      <c r="C247" s="13"/>
      <c r="D247" s="13"/>
      <c r="E247" s="13"/>
      <c r="F247" s="13"/>
      <c r="G247" s="13"/>
      <c r="H247" s="13"/>
      <c r="I247" s="13"/>
      <c r="J247" s="13"/>
      <c r="K247" s="13"/>
      <c r="L247" s="13"/>
      <c r="M247" s="13"/>
      <c r="N247" s="13"/>
      <c r="O247" s="13"/>
      <c r="P247" s="13"/>
      <c r="Q247" s="13"/>
      <c r="R247" s="13"/>
      <c r="S247" s="13"/>
      <c r="T247" s="13"/>
      <c r="U247" s="13"/>
      <c r="V247" s="13"/>
      <c r="W247" s="13"/>
      <c r="X247" s="13"/>
      <c r="Y247" s="13"/>
      <c r="Z247" s="13"/>
      <c r="AA247" s="13"/>
      <c r="AB247" s="13"/>
      <c r="AC247" s="13"/>
      <c r="AD247" s="13"/>
      <c r="AE247" s="13"/>
      <c r="AF247" s="13"/>
      <c r="AG247" s="13"/>
      <c r="AH247" s="13"/>
      <c r="AI247" s="13"/>
      <c r="AJ247" s="13"/>
    </row>
    <row r="248" spans="1:36" ht="13.5" customHeight="1" x14ac:dyDescent="0.2">
      <c r="A248" s="13"/>
      <c r="B248" s="13"/>
      <c r="C248" s="13"/>
      <c r="D248" s="13"/>
      <c r="E248" s="13"/>
      <c r="F248" s="13"/>
      <c r="G248" s="13"/>
      <c r="H248" s="13"/>
      <c r="I248" s="13"/>
      <c r="J248" s="13"/>
      <c r="K248" s="13"/>
      <c r="L248" s="13"/>
      <c r="M248" s="13"/>
      <c r="N248" s="13"/>
      <c r="O248" s="13"/>
      <c r="P248" s="13"/>
      <c r="Q248" s="13"/>
      <c r="R248" s="13"/>
      <c r="S248" s="13"/>
      <c r="T248" s="13"/>
      <c r="U248" s="13"/>
      <c r="V248" s="13"/>
      <c r="W248" s="13"/>
      <c r="X248" s="13"/>
      <c r="Y248" s="13"/>
      <c r="Z248" s="13"/>
      <c r="AA248" s="13"/>
      <c r="AB248" s="13"/>
      <c r="AC248" s="13"/>
      <c r="AD248" s="13"/>
      <c r="AE248" s="13"/>
      <c r="AF248" s="13"/>
      <c r="AG248" s="13"/>
      <c r="AH248" s="13"/>
      <c r="AI248" s="13"/>
      <c r="AJ248" s="13"/>
    </row>
    <row r="249" spans="1:36" ht="13.5" customHeight="1" x14ac:dyDescent="0.2">
      <c r="A249" s="13"/>
      <c r="B249" s="13"/>
      <c r="C249" s="13"/>
      <c r="D249" s="13"/>
      <c r="E249" s="13"/>
      <c r="F249" s="13"/>
      <c r="G249" s="13"/>
      <c r="H249" s="13"/>
      <c r="I249" s="13"/>
      <c r="J249" s="13"/>
      <c r="K249" s="13"/>
      <c r="L249" s="13"/>
      <c r="M249" s="13"/>
      <c r="N249" s="13"/>
      <c r="O249" s="13"/>
      <c r="P249" s="13"/>
      <c r="Q249" s="13"/>
      <c r="R249" s="13"/>
      <c r="S249" s="13"/>
      <c r="T249" s="13"/>
      <c r="U249" s="13"/>
      <c r="V249" s="13"/>
      <c r="W249" s="13"/>
      <c r="X249" s="13"/>
      <c r="Y249" s="13"/>
      <c r="Z249" s="13"/>
      <c r="AA249" s="13"/>
      <c r="AB249" s="13"/>
      <c r="AC249" s="13"/>
      <c r="AD249" s="13"/>
      <c r="AE249" s="13"/>
      <c r="AF249" s="13"/>
      <c r="AG249" s="13"/>
      <c r="AH249" s="13"/>
      <c r="AI249" s="13"/>
      <c r="AJ249" s="13"/>
    </row>
    <row r="250" spans="1:36" ht="13.5" customHeight="1" x14ac:dyDescent="0.2">
      <c r="A250" s="13"/>
      <c r="B250" s="13"/>
      <c r="C250" s="13"/>
      <c r="D250" s="13"/>
      <c r="E250" s="13"/>
      <c r="F250" s="13"/>
      <c r="G250" s="13"/>
      <c r="H250" s="13"/>
      <c r="I250" s="13"/>
      <c r="J250" s="13"/>
      <c r="K250" s="13"/>
      <c r="L250" s="13"/>
      <c r="M250" s="13"/>
      <c r="N250" s="13"/>
      <c r="O250" s="13"/>
      <c r="P250" s="13"/>
      <c r="Q250" s="13"/>
      <c r="R250" s="13"/>
      <c r="S250" s="13"/>
      <c r="T250" s="13"/>
      <c r="U250" s="13"/>
      <c r="V250" s="13"/>
      <c r="W250" s="13"/>
      <c r="X250" s="13"/>
      <c r="Y250" s="13"/>
      <c r="Z250" s="13"/>
      <c r="AA250" s="13"/>
      <c r="AB250" s="13"/>
      <c r="AC250" s="13"/>
      <c r="AD250" s="13"/>
      <c r="AE250" s="13"/>
      <c r="AF250" s="13"/>
      <c r="AG250" s="13"/>
      <c r="AH250" s="13"/>
      <c r="AI250" s="13"/>
      <c r="AJ250" s="13"/>
    </row>
    <row r="251" spans="1:36" ht="13.5" customHeight="1" x14ac:dyDescent="0.2">
      <c r="A251" s="13"/>
      <c r="B251" s="13"/>
      <c r="C251" s="13"/>
      <c r="D251" s="13"/>
      <c r="E251" s="13"/>
      <c r="F251" s="13"/>
      <c r="G251" s="13"/>
      <c r="H251" s="13"/>
      <c r="I251" s="13"/>
      <c r="J251" s="13"/>
      <c r="K251" s="13"/>
      <c r="L251" s="13"/>
      <c r="M251" s="13"/>
      <c r="N251" s="13"/>
      <c r="O251" s="13"/>
      <c r="P251" s="13"/>
      <c r="Q251" s="13"/>
      <c r="R251" s="13"/>
      <c r="S251" s="13"/>
      <c r="T251" s="13"/>
      <c r="U251" s="13"/>
      <c r="V251" s="13"/>
      <c r="W251" s="13"/>
      <c r="X251" s="13"/>
      <c r="Y251" s="13"/>
      <c r="Z251" s="13"/>
      <c r="AA251" s="13"/>
      <c r="AB251" s="13"/>
      <c r="AC251" s="13"/>
      <c r="AD251" s="13"/>
      <c r="AE251" s="13"/>
      <c r="AF251" s="13"/>
      <c r="AG251" s="13"/>
      <c r="AH251" s="13"/>
      <c r="AI251" s="13"/>
      <c r="AJ251" s="13"/>
    </row>
    <row r="252" spans="1:36" ht="13.5" customHeight="1" x14ac:dyDescent="0.2">
      <c r="A252" s="13"/>
      <c r="B252" s="13"/>
      <c r="C252" s="13"/>
      <c r="D252" s="13"/>
      <c r="E252" s="13"/>
      <c r="F252" s="13"/>
      <c r="G252" s="13"/>
      <c r="H252" s="13"/>
      <c r="I252" s="13"/>
      <c r="J252" s="13"/>
      <c r="K252" s="13"/>
      <c r="L252" s="13"/>
      <c r="M252" s="13"/>
      <c r="N252" s="13"/>
      <c r="O252" s="13"/>
      <c r="P252" s="13"/>
      <c r="Q252" s="13"/>
      <c r="R252" s="13"/>
      <c r="S252" s="13"/>
      <c r="T252" s="13"/>
      <c r="U252" s="13"/>
      <c r="V252" s="13"/>
      <c r="W252" s="13"/>
      <c r="X252" s="13"/>
      <c r="Y252" s="13"/>
      <c r="Z252" s="13"/>
      <c r="AA252" s="13"/>
      <c r="AB252" s="13"/>
      <c r="AC252" s="13"/>
      <c r="AD252" s="13"/>
      <c r="AE252" s="13"/>
      <c r="AF252" s="13"/>
      <c r="AG252" s="13"/>
      <c r="AH252" s="13"/>
      <c r="AI252" s="13"/>
      <c r="AJ252" s="13"/>
    </row>
    <row r="253" spans="1:36" ht="13.5" customHeight="1" x14ac:dyDescent="0.2">
      <c r="A253" s="13"/>
      <c r="B253" s="13"/>
      <c r="C253" s="13"/>
      <c r="D253" s="13"/>
      <c r="E253" s="13"/>
      <c r="F253" s="13"/>
      <c r="G253" s="13"/>
      <c r="H253" s="13"/>
      <c r="I253" s="13"/>
      <c r="J253" s="13"/>
      <c r="K253" s="13"/>
      <c r="L253" s="13"/>
      <c r="M253" s="13"/>
      <c r="N253" s="13"/>
      <c r="O253" s="13"/>
      <c r="P253" s="13"/>
      <c r="Q253" s="13"/>
      <c r="R253" s="13"/>
      <c r="S253" s="13"/>
      <c r="T253" s="13"/>
      <c r="U253" s="13"/>
      <c r="V253" s="13"/>
      <c r="W253" s="13"/>
      <c r="X253" s="13"/>
      <c r="Y253" s="13"/>
      <c r="Z253" s="13"/>
      <c r="AA253" s="13"/>
      <c r="AB253" s="13"/>
      <c r="AC253" s="13"/>
      <c r="AD253" s="13"/>
      <c r="AE253" s="13"/>
      <c r="AF253" s="13"/>
      <c r="AG253" s="13"/>
      <c r="AH253" s="13"/>
      <c r="AI253" s="13"/>
      <c r="AJ253" s="13"/>
    </row>
    <row r="254" spans="1:36" ht="13.5" customHeight="1" x14ac:dyDescent="0.2">
      <c r="A254" s="13"/>
      <c r="B254" s="13"/>
      <c r="C254" s="13"/>
      <c r="D254" s="13"/>
      <c r="E254" s="13"/>
      <c r="F254" s="13"/>
      <c r="G254" s="13"/>
      <c r="H254" s="13"/>
      <c r="I254" s="13"/>
      <c r="J254" s="13"/>
      <c r="K254" s="13"/>
      <c r="L254" s="13"/>
      <c r="M254" s="13"/>
      <c r="N254" s="13"/>
      <c r="O254" s="13"/>
      <c r="P254" s="13"/>
      <c r="Q254" s="13"/>
      <c r="R254" s="13"/>
      <c r="S254" s="13"/>
      <c r="T254" s="13"/>
      <c r="U254" s="13"/>
      <c r="V254" s="13"/>
      <c r="W254" s="13"/>
      <c r="X254" s="13"/>
      <c r="Y254" s="13"/>
      <c r="Z254" s="13"/>
      <c r="AA254" s="13"/>
      <c r="AB254" s="13"/>
      <c r="AC254" s="13"/>
      <c r="AD254" s="13"/>
      <c r="AE254" s="13"/>
      <c r="AF254" s="13"/>
      <c r="AG254" s="13"/>
      <c r="AH254" s="13"/>
      <c r="AI254" s="13"/>
      <c r="AJ254" s="13"/>
    </row>
    <row r="255" spans="1:36" ht="13.5" customHeight="1" x14ac:dyDescent="0.2">
      <c r="A255" s="13"/>
      <c r="B255" s="13"/>
      <c r="C255" s="13"/>
      <c r="D255" s="13"/>
      <c r="E255" s="13"/>
      <c r="F255" s="13"/>
      <c r="G255" s="13"/>
      <c r="H255" s="13"/>
      <c r="I255" s="13"/>
      <c r="J255" s="13"/>
      <c r="K255" s="13"/>
      <c r="L255" s="13"/>
      <c r="M255" s="13"/>
      <c r="N255" s="13"/>
      <c r="O255" s="13"/>
      <c r="P255" s="13"/>
      <c r="Q255" s="13"/>
      <c r="R255" s="13"/>
      <c r="S255" s="13"/>
      <c r="T255" s="13"/>
      <c r="U255" s="13"/>
      <c r="V255" s="13"/>
      <c r="W255" s="13"/>
      <c r="X255" s="13"/>
      <c r="Y255" s="13"/>
      <c r="Z255" s="13"/>
      <c r="AA255" s="13"/>
      <c r="AB255" s="13"/>
      <c r="AC255" s="13"/>
      <c r="AD255" s="13"/>
      <c r="AE255" s="13"/>
      <c r="AF255" s="13"/>
      <c r="AG255" s="13"/>
      <c r="AH255" s="13"/>
      <c r="AI255" s="13"/>
      <c r="AJ255" s="13"/>
    </row>
    <row r="256" spans="1:36" ht="13.5" customHeight="1" x14ac:dyDescent="0.2">
      <c r="A256" s="13"/>
      <c r="B256" s="13"/>
      <c r="C256" s="13"/>
      <c r="D256" s="13"/>
      <c r="E256" s="13"/>
      <c r="F256" s="13"/>
      <c r="G256" s="13"/>
      <c r="H256" s="13"/>
      <c r="I256" s="13"/>
      <c r="J256" s="13"/>
      <c r="K256" s="13"/>
      <c r="L256" s="13"/>
      <c r="M256" s="13"/>
      <c r="N256" s="13"/>
      <c r="O256" s="13"/>
      <c r="P256" s="13"/>
      <c r="Q256" s="13"/>
      <c r="R256" s="13"/>
      <c r="S256" s="13"/>
      <c r="T256" s="13"/>
      <c r="U256" s="13"/>
      <c r="V256" s="13"/>
      <c r="W256" s="13"/>
      <c r="X256" s="13"/>
      <c r="Y256" s="13"/>
      <c r="Z256" s="13"/>
      <c r="AA256" s="13"/>
      <c r="AB256" s="13"/>
      <c r="AC256" s="13"/>
      <c r="AD256" s="13"/>
      <c r="AE256" s="13"/>
      <c r="AF256" s="13"/>
      <c r="AG256" s="13"/>
      <c r="AH256" s="13"/>
      <c r="AI256" s="13"/>
      <c r="AJ256" s="13"/>
    </row>
    <row r="257" spans="1:36" ht="13.5" customHeight="1" x14ac:dyDescent="0.2">
      <c r="A257" s="13"/>
      <c r="B257" s="13"/>
      <c r="C257" s="13"/>
      <c r="D257" s="13"/>
      <c r="E257" s="13"/>
      <c r="F257" s="13"/>
      <c r="G257" s="13"/>
      <c r="H257" s="13"/>
      <c r="I257" s="13"/>
      <c r="J257" s="13"/>
      <c r="K257" s="13"/>
      <c r="L257" s="13"/>
      <c r="M257" s="13"/>
      <c r="N257" s="13"/>
      <c r="O257" s="13"/>
      <c r="P257" s="13"/>
      <c r="Q257" s="13"/>
      <c r="R257" s="13"/>
      <c r="S257" s="13"/>
      <c r="T257" s="13"/>
      <c r="U257" s="13"/>
      <c r="V257" s="13"/>
      <c r="W257" s="13"/>
      <c r="X257" s="13"/>
      <c r="Y257" s="13"/>
      <c r="Z257" s="13"/>
      <c r="AA257" s="13"/>
      <c r="AB257" s="13"/>
      <c r="AC257" s="13"/>
      <c r="AD257" s="13"/>
      <c r="AE257" s="13"/>
      <c r="AF257" s="13"/>
      <c r="AG257" s="13"/>
      <c r="AH257" s="13"/>
      <c r="AI257" s="13"/>
      <c r="AJ257" s="13"/>
    </row>
    <row r="258" spans="1:36" ht="13.5" customHeight="1" x14ac:dyDescent="0.2">
      <c r="A258" s="13"/>
      <c r="B258" s="13"/>
      <c r="C258" s="13"/>
      <c r="D258" s="13"/>
      <c r="E258" s="13"/>
      <c r="F258" s="13"/>
      <c r="G258" s="13"/>
      <c r="H258" s="13"/>
      <c r="I258" s="13"/>
      <c r="J258" s="13"/>
      <c r="K258" s="13"/>
      <c r="L258" s="13"/>
      <c r="M258" s="13"/>
      <c r="N258" s="13"/>
      <c r="O258" s="13"/>
      <c r="P258" s="13"/>
      <c r="Q258" s="13"/>
      <c r="R258" s="13"/>
      <c r="S258" s="13"/>
      <c r="T258" s="13"/>
      <c r="U258" s="13"/>
      <c r="V258" s="13"/>
      <c r="W258" s="13"/>
      <c r="X258" s="13"/>
      <c r="Y258" s="13"/>
      <c r="Z258" s="13"/>
      <c r="AA258" s="13"/>
      <c r="AB258" s="13"/>
      <c r="AC258" s="13"/>
      <c r="AD258" s="13"/>
      <c r="AE258" s="13"/>
      <c r="AF258" s="13"/>
      <c r="AG258" s="13"/>
      <c r="AH258" s="13"/>
      <c r="AI258" s="13"/>
      <c r="AJ258" s="13"/>
    </row>
    <row r="259" spans="1:36" ht="13.5" customHeight="1" x14ac:dyDescent="0.2">
      <c r="A259" s="13"/>
      <c r="B259" s="13"/>
      <c r="C259" s="13"/>
      <c r="D259" s="13"/>
      <c r="E259" s="13"/>
      <c r="F259" s="13"/>
      <c r="G259" s="13"/>
      <c r="H259" s="13"/>
      <c r="I259" s="13"/>
      <c r="J259" s="13"/>
      <c r="K259" s="13"/>
      <c r="L259" s="13"/>
      <c r="M259" s="13"/>
      <c r="N259" s="13"/>
      <c r="O259" s="13"/>
      <c r="P259" s="13"/>
      <c r="Q259" s="13"/>
      <c r="R259" s="13"/>
      <c r="S259" s="13"/>
      <c r="T259" s="13"/>
      <c r="U259" s="13"/>
      <c r="V259" s="13"/>
      <c r="W259" s="13"/>
      <c r="X259" s="13"/>
      <c r="Y259" s="13"/>
      <c r="Z259" s="13"/>
      <c r="AA259" s="13"/>
      <c r="AB259" s="13"/>
      <c r="AC259" s="13"/>
      <c r="AD259" s="13"/>
      <c r="AE259" s="13"/>
      <c r="AF259" s="13"/>
      <c r="AG259" s="13"/>
      <c r="AH259" s="13"/>
      <c r="AI259" s="13"/>
      <c r="AJ259" s="13"/>
    </row>
    <row r="260" spans="1:36" ht="13.5" customHeight="1" x14ac:dyDescent="0.2">
      <c r="A260" s="13"/>
      <c r="B260" s="13"/>
      <c r="C260" s="13"/>
      <c r="D260" s="13"/>
      <c r="E260" s="13"/>
      <c r="F260" s="13"/>
      <c r="G260" s="13"/>
      <c r="H260" s="13"/>
      <c r="I260" s="13"/>
      <c r="J260" s="13"/>
      <c r="K260" s="13"/>
      <c r="L260" s="13"/>
      <c r="M260" s="13"/>
      <c r="N260" s="13"/>
      <c r="O260" s="13"/>
      <c r="P260" s="13"/>
      <c r="Q260" s="13"/>
      <c r="R260" s="13"/>
      <c r="S260" s="13"/>
      <c r="T260" s="13"/>
      <c r="U260" s="13"/>
      <c r="V260" s="13"/>
      <c r="W260" s="13"/>
      <c r="X260" s="13"/>
      <c r="Y260" s="13"/>
      <c r="Z260" s="13"/>
      <c r="AA260" s="13"/>
      <c r="AB260" s="13"/>
      <c r="AC260" s="13"/>
      <c r="AD260" s="13"/>
      <c r="AE260" s="13"/>
      <c r="AF260" s="13"/>
      <c r="AG260" s="13"/>
      <c r="AH260" s="13"/>
      <c r="AI260" s="13"/>
      <c r="AJ260" s="13"/>
    </row>
    <row r="261" spans="1:36" ht="13.5" customHeight="1" x14ac:dyDescent="0.2">
      <c r="A261" s="13"/>
      <c r="B261" s="13"/>
      <c r="C261" s="13"/>
      <c r="D261" s="13"/>
      <c r="E261" s="13"/>
      <c r="F261" s="13"/>
      <c r="G261" s="13"/>
      <c r="H261" s="13"/>
      <c r="I261" s="13"/>
      <c r="J261" s="13"/>
      <c r="K261" s="13"/>
      <c r="L261" s="13"/>
      <c r="M261" s="13"/>
      <c r="N261" s="13"/>
      <c r="O261" s="13"/>
      <c r="P261" s="13"/>
      <c r="Q261" s="13"/>
      <c r="R261" s="13"/>
      <c r="S261" s="13"/>
      <c r="T261" s="13"/>
      <c r="U261" s="13"/>
      <c r="V261" s="13"/>
      <c r="W261" s="13"/>
      <c r="X261" s="13"/>
      <c r="Y261" s="13"/>
      <c r="Z261" s="13"/>
      <c r="AA261" s="13"/>
      <c r="AB261" s="13"/>
      <c r="AC261" s="13"/>
      <c r="AD261" s="13"/>
      <c r="AE261" s="13"/>
      <c r="AF261" s="13"/>
      <c r="AG261" s="13"/>
      <c r="AH261" s="13"/>
      <c r="AI261" s="13"/>
      <c r="AJ261" s="13"/>
    </row>
    <row r="262" spans="1:36" ht="13.5" customHeight="1" x14ac:dyDescent="0.2">
      <c r="A262" s="13"/>
      <c r="B262" s="13"/>
      <c r="C262" s="13"/>
      <c r="D262" s="13"/>
      <c r="E262" s="13"/>
      <c r="F262" s="13"/>
      <c r="G262" s="13"/>
      <c r="H262" s="13"/>
      <c r="I262" s="13"/>
      <c r="J262" s="13"/>
      <c r="K262" s="13"/>
      <c r="L262" s="13"/>
      <c r="M262" s="13"/>
      <c r="N262" s="13"/>
      <c r="O262" s="13"/>
      <c r="P262" s="13"/>
      <c r="Q262" s="13"/>
      <c r="R262" s="13"/>
      <c r="S262" s="13"/>
      <c r="T262" s="13"/>
      <c r="U262" s="13"/>
      <c r="V262" s="13"/>
      <c r="W262" s="13"/>
      <c r="X262" s="13"/>
      <c r="Y262" s="13"/>
      <c r="Z262" s="13"/>
      <c r="AA262" s="13"/>
      <c r="AB262" s="13"/>
      <c r="AC262" s="13"/>
      <c r="AD262" s="13"/>
      <c r="AE262" s="13"/>
      <c r="AF262" s="13"/>
      <c r="AG262" s="13"/>
      <c r="AH262" s="13"/>
      <c r="AI262" s="13"/>
      <c r="AJ262" s="13"/>
    </row>
    <row r="263" spans="1:36" ht="13.5" customHeight="1" x14ac:dyDescent="0.2">
      <c r="A263" s="13"/>
      <c r="B263" s="13"/>
      <c r="C263" s="13"/>
      <c r="D263" s="13"/>
      <c r="E263" s="13"/>
      <c r="F263" s="13"/>
      <c r="G263" s="13"/>
      <c r="H263" s="13"/>
      <c r="I263" s="13"/>
      <c r="J263" s="13"/>
      <c r="K263" s="13"/>
      <c r="L263" s="13"/>
      <c r="M263" s="13"/>
      <c r="N263" s="13"/>
      <c r="O263" s="13"/>
      <c r="P263" s="13"/>
      <c r="Q263" s="13"/>
      <c r="R263" s="13"/>
      <c r="S263" s="13"/>
      <c r="T263" s="13"/>
      <c r="U263" s="13"/>
      <c r="V263" s="13"/>
      <c r="W263" s="13"/>
      <c r="X263" s="13"/>
      <c r="Y263" s="13"/>
      <c r="Z263" s="13"/>
      <c r="AA263" s="13"/>
      <c r="AB263" s="13"/>
      <c r="AC263" s="13"/>
      <c r="AD263" s="13"/>
      <c r="AE263" s="13"/>
      <c r="AF263" s="13"/>
      <c r="AG263" s="13"/>
      <c r="AH263" s="13"/>
      <c r="AI263" s="13"/>
      <c r="AJ263" s="13"/>
    </row>
    <row r="264" spans="1:36" ht="13.5" customHeight="1" x14ac:dyDescent="0.2">
      <c r="A264" s="13"/>
      <c r="B264" s="13"/>
      <c r="C264" s="13"/>
      <c r="D264" s="13"/>
      <c r="E264" s="13"/>
      <c r="F264" s="13"/>
      <c r="G264" s="13"/>
      <c r="H264" s="13"/>
      <c r="I264" s="13"/>
      <c r="J264" s="13"/>
      <c r="K264" s="13"/>
      <c r="L264" s="13"/>
      <c r="M264" s="13"/>
      <c r="N264" s="13"/>
      <c r="O264" s="13"/>
      <c r="P264" s="13"/>
      <c r="Q264" s="13"/>
      <c r="R264" s="13"/>
      <c r="S264" s="13"/>
      <c r="T264" s="13"/>
      <c r="U264" s="13"/>
      <c r="V264" s="13"/>
      <c r="W264" s="13"/>
      <c r="X264" s="13"/>
      <c r="Y264" s="13"/>
      <c r="Z264" s="13"/>
      <c r="AA264" s="13"/>
      <c r="AB264" s="13"/>
      <c r="AC264" s="13"/>
      <c r="AD264" s="13"/>
      <c r="AE264" s="13"/>
      <c r="AF264" s="13"/>
      <c r="AG264" s="13"/>
      <c r="AH264" s="13"/>
      <c r="AI264" s="13"/>
      <c r="AJ264" s="13"/>
    </row>
    <row r="265" spans="1:36" ht="13.5" customHeight="1" x14ac:dyDescent="0.2">
      <c r="A265" s="13"/>
      <c r="B265" s="13"/>
      <c r="C265" s="13"/>
      <c r="D265" s="13"/>
      <c r="E265" s="13"/>
      <c r="F265" s="13"/>
      <c r="G265" s="13"/>
      <c r="H265" s="13"/>
      <c r="I265" s="13"/>
      <c r="J265" s="13"/>
      <c r="K265" s="13"/>
      <c r="L265" s="13"/>
      <c r="M265" s="13"/>
      <c r="N265" s="13"/>
      <c r="O265" s="13"/>
      <c r="P265" s="13"/>
      <c r="Q265" s="13"/>
      <c r="R265" s="13"/>
      <c r="S265" s="13"/>
      <c r="T265" s="13"/>
      <c r="U265" s="13"/>
      <c r="V265" s="13"/>
      <c r="W265" s="13"/>
      <c r="X265" s="13"/>
      <c r="Y265" s="13"/>
      <c r="Z265" s="13"/>
      <c r="AA265" s="13"/>
      <c r="AB265" s="13"/>
      <c r="AC265" s="13"/>
      <c r="AD265" s="13"/>
      <c r="AE265" s="13"/>
      <c r="AF265" s="13"/>
      <c r="AG265" s="13"/>
      <c r="AH265" s="13"/>
      <c r="AI265" s="13"/>
      <c r="AJ265" s="13"/>
    </row>
    <row r="266" spans="1:36" ht="13.5" customHeight="1" x14ac:dyDescent="0.2">
      <c r="A266" s="13"/>
      <c r="B266" s="13"/>
      <c r="C266" s="13"/>
      <c r="D266" s="13"/>
      <c r="E266" s="13"/>
      <c r="F266" s="13"/>
      <c r="G266" s="13"/>
      <c r="H266" s="13"/>
      <c r="I266" s="13"/>
      <c r="J266" s="13"/>
      <c r="K266" s="13"/>
      <c r="L266" s="13"/>
      <c r="M266" s="13"/>
      <c r="N266" s="13"/>
      <c r="O266" s="13"/>
      <c r="P266" s="13"/>
      <c r="Q266" s="13"/>
      <c r="R266" s="13"/>
      <c r="S266" s="13"/>
      <c r="T266" s="13"/>
      <c r="U266" s="13"/>
      <c r="V266" s="13"/>
      <c r="W266" s="13"/>
      <c r="X266" s="13"/>
      <c r="Y266" s="13"/>
      <c r="Z266" s="13"/>
      <c r="AA266" s="13"/>
      <c r="AB266" s="13"/>
      <c r="AC266" s="13"/>
      <c r="AD266" s="13"/>
      <c r="AE266" s="13"/>
      <c r="AF266" s="13"/>
      <c r="AG266" s="13"/>
      <c r="AH266" s="13"/>
      <c r="AI266" s="13"/>
      <c r="AJ266" s="13"/>
    </row>
    <row r="267" spans="1:36" ht="13.5" customHeight="1" x14ac:dyDescent="0.2">
      <c r="A267" s="13"/>
      <c r="B267" s="13"/>
      <c r="C267" s="13"/>
      <c r="D267" s="13"/>
      <c r="E267" s="13"/>
      <c r="F267" s="13"/>
      <c r="G267" s="13"/>
      <c r="H267" s="13"/>
      <c r="I267" s="13"/>
      <c r="J267" s="13"/>
      <c r="K267" s="13"/>
      <c r="L267" s="13"/>
      <c r="M267" s="13"/>
      <c r="N267" s="13"/>
      <c r="O267" s="13"/>
      <c r="P267" s="13"/>
      <c r="Q267" s="13"/>
      <c r="R267" s="13"/>
      <c r="S267" s="13"/>
      <c r="T267" s="13"/>
      <c r="U267" s="13"/>
      <c r="V267" s="13"/>
      <c r="W267" s="13"/>
      <c r="X267" s="13"/>
      <c r="Y267" s="13"/>
      <c r="Z267" s="13"/>
      <c r="AA267" s="13"/>
      <c r="AB267" s="13"/>
      <c r="AC267" s="13"/>
      <c r="AD267" s="13"/>
      <c r="AE267" s="13"/>
      <c r="AF267" s="13"/>
      <c r="AG267" s="13"/>
      <c r="AH267" s="13"/>
      <c r="AI267" s="13"/>
      <c r="AJ267" s="13"/>
    </row>
    <row r="268" spans="1:36" ht="13.5" customHeight="1" x14ac:dyDescent="0.2">
      <c r="A268" s="13"/>
      <c r="B268" s="13"/>
      <c r="C268" s="13"/>
      <c r="D268" s="13"/>
      <c r="E268" s="13"/>
      <c r="F268" s="13"/>
      <c r="G268" s="13"/>
      <c r="H268" s="13"/>
      <c r="I268" s="13"/>
      <c r="J268" s="13"/>
      <c r="K268" s="13"/>
      <c r="L268" s="13"/>
      <c r="M268" s="13"/>
      <c r="N268" s="13"/>
      <c r="O268" s="13"/>
      <c r="P268" s="13"/>
      <c r="Q268" s="13"/>
      <c r="R268" s="13"/>
      <c r="S268" s="13"/>
      <c r="T268" s="13"/>
      <c r="U268" s="13"/>
      <c r="V268" s="13"/>
      <c r="W268" s="13"/>
      <c r="X268" s="13"/>
      <c r="Y268" s="13"/>
      <c r="Z268" s="13"/>
      <c r="AA268" s="13"/>
      <c r="AB268" s="13"/>
      <c r="AC268" s="13"/>
      <c r="AD268" s="13"/>
      <c r="AE268" s="13"/>
      <c r="AF268" s="13"/>
      <c r="AG268" s="13"/>
      <c r="AH268" s="13"/>
      <c r="AI268" s="13"/>
      <c r="AJ268" s="13"/>
    </row>
    <row r="269" spans="1:36" ht="13.5" customHeight="1" x14ac:dyDescent="0.2">
      <c r="A269" s="13"/>
      <c r="B269" s="13"/>
      <c r="C269" s="13"/>
      <c r="D269" s="13"/>
      <c r="E269" s="13"/>
      <c r="F269" s="13"/>
      <c r="G269" s="13"/>
      <c r="H269" s="13"/>
      <c r="I269" s="13"/>
      <c r="J269" s="13"/>
      <c r="K269" s="13"/>
      <c r="L269" s="13"/>
      <c r="M269" s="13"/>
      <c r="N269" s="13"/>
      <c r="O269" s="13"/>
      <c r="P269" s="13"/>
      <c r="Q269" s="13"/>
      <c r="R269" s="13"/>
      <c r="S269" s="13"/>
      <c r="T269" s="13"/>
      <c r="U269" s="13"/>
      <c r="V269" s="13"/>
      <c r="W269" s="13"/>
      <c r="X269" s="13"/>
      <c r="Y269" s="13"/>
      <c r="Z269" s="13"/>
      <c r="AA269" s="13"/>
      <c r="AB269" s="13"/>
      <c r="AC269" s="13"/>
      <c r="AD269" s="13"/>
      <c r="AE269" s="13"/>
      <c r="AF269" s="13"/>
      <c r="AG269" s="13"/>
      <c r="AH269" s="13"/>
      <c r="AI269" s="13"/>
      <c r="AJ269" s="13"/>
    </row>
    <row r="270" spans="1:36" ht="13.5" customHeight="1" x14ac:dyDescent="0.2">
      <c r="A270" s="13"/>
      <c r="B270" s="13"/>
      <c r="C270" s="13"/>
      <c r="D270" s="13"/>
      <c r="E270" s="13"/>
      <c r="F270" s="13"/>
      <c r="G270" s="13"/>
      <c r="H270" s="13"/>
      <c r="I270" s="13"/>
      <c r="J270" s="13"/>
      <c r="K270" s="13"/>
      <c r="L270" s="13"/>
      <c r="M270" s="13"/>
      <c r="N270" s="13"/>
      <c r="O270" s="13"/>
      <c r="P270" s="13"/>
      <c r="Q270" s="13"/>
      <c r="R270" s="13"/>
      <c r="S270" s="13"/>
      <c r="T270" s="13"/>
      <c r="U270" s="13"/>
      <c r="V270" s="13"/>
      <c r="W270" s="13"/>
      <c r="X270" s="13"/>
      <c r="Y270" s="13"/>
      <c r="Z270" s="13"/>
      <c r="AA270" s="13"/>
      <c r="AB270" s="13"/>
      <c r="AC270" s="13"/>
      <c r="AD270" s="13"/>
      <c r="AE270" s="13"/>
      <c r="AF270" s="13"/>
      <c r="AG270" s="13"/>
      <c r="AH270" s="13"/>
      <c r="AI270" s="13"/>
      <c r="AJ270" s="13"/>
    </row>
    <row r="271" spans="1:36" ht="13.5" customHeight="1" x14ac:dyDescent="0.2">
      <c r="A271" s="13"/>
      <c r="B271" s="13"/>
      <c r="C271" s="13"/>
      <c r="D271" s="13"/>
      <c r="E271" s="13"/>
      <c r="F271" s="13"/>
      <c r="G271" s="13"/>
      <c r="H271" s="13"/>
      <c r="I271" s="13"/>
      <c r="J271" s="13"/>
      <c r="K271" s="13"/>
      <c r="L271" s="13"/>
      <c r="M271" s="13"/>
      <c r="N271" s="13"/>
      <c r="O271" s="13"/>
      <c r="P271" s="13"/>
      <c r="Q271" s="13"/>
      <c r="R271" s="13"/>
      <c r="S271" s="13"/>
      <c r="T271" s="13"/>
      <c r="U271" s="13"/>
      <c r="V271" s="13"/>
      <c r="W271" s="13"/>
      <c r="X271" s="13"/>
      <c r="Y271" s="13"/>
      <c r="Z271" s="13"/>
      <c r="AA271" s="13"/>
      <c r="AB271" s="13"/>
      <c r="AC271" s="13"/>
      <c r="AD271" s="13"/>
      <c r="AE271" s="13"/>
      <c r="AF271" s="13"/>
      <c r="AG271" s="13"/>
      <c r="AH271" s="13"/>
      <c r="AI271" s="13"/>
      <c r="AJ271" s="13"/>
    </row>
    <row r="272" spans="1:36" ht="13.5" customHeight="1" x14ac:dyDescent="0.2">
      <c r="A272" s="13"/>
      <c r="B272" s="13"/>
      <c r="C272" s="13"/>
      <c r="D272" s="13"/>
      <c r="E272" s="13"/>
      <c r="F272" s="13"/>
      <c r="G272" s="13"/>
      <c r="H272" s="13"/>
      <c r="I272" s="13"/>
      <c r="J272" s="13"/>
      <c r="K272" s="13"/>
      <c r="L272" s="13"/>
      <c r="M272" s="13"/>
      <c r="N272" s="13"/>
      <c r="O272" s="13"/>
      <c r="P272" s="13"/>
      <c r="Q272" s="13"/>
      <c r="R272" s="13"/>
      <c r="S272" s="13"/>
      <c r="T272" s="13"/>
      <c r="U272" s="13"/>
      <c r="V272" s="13"/>
      <c r="W272" s="13"/>
      <c r="X272" s="13"/>
      <c r="Y272" s="13"/>
      <c r="Z272" s="13"/>
      <c r="AA272" s="13"/>
      <c r="AB272" s="13"/>
      <c r="AC272" s="13"/>
      <c r="AD272" s="13"/>
      <c r="AE272" s="13"/>
      <c r="AF272" s="13"/>
      <c r="AG272" s="13"/>
      <c r="AH272" s="13"/>
      <c r="AI272" s="13"/>
      <c r="AJ272" s="13"/>
    </row>
    <row r="273" spans="1:36" ht="13.5" customHeight="1" x14ac:dyDescent="0.2">
      <c r="A273" s="13"/>
      <c r="B273" s="13"/>
      <c r="C273" s="13"/>
      <c r="D273" s="13"/>
      <c r="E273" s="13"/>
      <c r="F273" s="13"/>
      <c r="G273" s="13"/>
      <c r="H273" s="13"/>
      <c r="I273" s="13"/>
      <c r="J273" s="13"/>
      <c r="K273" s="13"/>
      <c r="L273" s="13"/>
      <c r="M273" s="13"/>
      <c r="N273" s="13"/>
      <c r="O273" s="13"/>
      <c r="P273" s="13"/>
      <c r="Q273" s="13"/>
      <c r="R273" s="13"/>
      <c r="S273" s="13"/>
      <c r="T273" s="13"/>
      <c r="U273" s="13"/>
      <c r="V273" s="13"/>
      <c r="W273" s="13"/>
      <c r="X273" s="13"/>
      <c r="Y273" s="13"/>
      <c r="Z273" s="13"/>
      <c r="AA273" s="13"/>
      <c r="AB273" s="13"/>
      <c r="AC273" s="13"/>
      <c r="AD273" s="13"/>
      <c r="AE273" s="13"/>
      <c r="AF273" s="13"/>
      <c r="AG273" s="13"/>
      <c r="AH273" s="13"/>
      <c r="AI273" s="13"/>
      <c r="AJ273" s="13"/>
    </row>
    <row r="274" spans="1:36" ht="13.5" customHeight="1" x14ac:dyDescent="0.2">
      <c r="A274" s="13"/>
      <c r="B274" s="13"/>
      <c r="C274" s="13"/>
      <c r="D274" s="13"/>
      <c r="E274" s="13"/>
      <c r="F274" s="13"/>
      <c r="G274" s="13"/>
      <c r="H274" s="13"/>
      <c r="I274" s="13"/>
      <c r="J274" s="13"/>
      <c r="K274" s="13"/>
      <c r="L274" s="13"/>
      <c r="M274" s="13"/>
      <c r="N274" s="13"/>
      <c r="O274" s="13"/>
      <c r="P274" s="13"/>
      <c r="Q274" s="13"/>
      <c r="R274" s="13"/>
      <c r="S274" s="13"/>
      <c r="T274" s="13"/>
      <c r="U274" s="13"/>
      <c r="V274" s="13"/>
      <c r="W274" s="13"/>
      <c r="X274" s="13"/>
      <c r="Y274" s="13"/>
      <c r="Z274" s="13"/>
      <c r="AA274" s="13"/>
      <c r="AB274" s="13"/>
      <c r="AC274" s="13"/>
      <c r="AD274" s="13"/>
      <c r="AE274" s="13"/>
      <c r="AF274" s="13"/>
      <c r="AG274" s="13"/>
      <c r="AH274" s="13"/>
      <c r="AI274" s="13"/>
      <c r="AJ274" s="13"/>
    </row>
    <row r="275" spans="1:36" ht="13.5" customHeight="1" x14ac:dyDescent="0.2">
      <c r="A275" s="13"/>
      <c r="B275" s="13"/>
      <c r="C275" s="13"/>
      <c r="D275" s="13"/>
      <c r="E275" s="13"/>
      <c r="F275" s="13"/>
      <c r="G275" s="13"/>
      <c r="H275" s="13"/>
      <c r="I275" s="13"/>
      <c r="J275" s="13"/>
      <c r="K275" s="13"/>
      <c r="L275" s="13"/>
      <c r="M275" s="13"/>
      <c r="N275" s="13"/>
      <c r="O275" s="13"/>
      <c r="P275" s="13"/>
      <c r="Q275" s="13"/>
      <c r="R275" s="13"/>
      <c r="S275" s="13"/>
      <c r="T275" s="13"/>
      <c r="U275" s="13"/>
      <c r="V275" s="13"/>
      <c r="W275" s="13"/>
      <c r="X275" s="13"/>
      <c r="Y275" s="13"/>
      <c r="Z275" s="13"/>
      <c r="AA275" s="13"/>
      <c r="AB275" s="13"/>
      <c r="AC275" s="13"/>
      <c r="AD275" s="13"/>
      <c r="AE275" s="13"/>
      <c r="AF275" s="13"/>
      <c r="AG275" s="13"/>
      <c r="AH275" s="13"/>
      <c r="AI275" s="13"/>
      <c r="AJ275" s="13"/>
    </row>
    <row r="276" spans="1:36" ht="13.5" customHeight="1" x14ac:dyDescent="0.2">
      <c r="A276" s="13"/>
      <c r="B276" s="13"/>
      <c r="C276" s="13"/>
      <c r="D276" s="13"/>
      <c r="E276" s="13"/>
      <c r="F276" s="13"/>
      <c r="G276" s="13"/>
      <c r="H276" s="13"/>
      <c r="I276" s="13"/>
      <c r="J276" s="13"/>
      <c r="K276" s="13"/>
      <c r="L276" s="13"/>
      <c r="M276" s="13"/>
      <c r="N276" s="13"/>
      <c r="O276" s="13"/>
      <c r="P276" s="13"/>
      <c r="Q276" s="13"/>
      <c r="R276" s="13"/>
      <c r="S276" s="13"/>
      <c r="T276" s="13"/>
      <c r="U276" s="13"/>
      <c r="V276" s="13"/>
      <c r="W276" s="13"/>
      <c r="X276" s="13"/>
      <c r="Y276" s="13"/>
      <c r="Z276" s="13"/>
      <c r="AA276" s="13"/>
      <c r="AB276" s="13"/>
      <c r="AC276" s="13"/>
      <c r="AD276" s="13"/>
      <c r="AE276" s="13"/>
      <c r="AF276" s="13"/>
      <c r="AG276" s="13"/>
      <c r="AH276" s="13"/>
      <c r="AI276" s="13"/>
      <c r="AJ276" s="13"/>
    </row>
    <row r="277" spans="1:36" ht="13.5" customHeight="1" x14ac:dyDescent="0.2">
      <c r="A277" s="13"/>
      <c r="B277" s="13"/>
      <c r="C277" s="13"/>
      <c r="D277" s="13"/>
      <c r="E277" s="13"/>
      <c r="F277" s="13"/>
      <c r="G277" s="13"/>
      <c r="H277" s="13"/>
      <c r="I277" s="13"/>
      <c r="J277" s="13"/>
      <c r="K277" s="13"/>
      <c r="L277" s="13"/>
      <c r="M277" s="13"/>
      <c r="N277" s="13"/>
      <c r="O277" s="13"/>
      <c r="P277" s="13"/>
      <c r="Q277" s="13"/>
      <c r="R277" s="13"/>
      <c r="S277" s="13"/>
      <c r="T277" s="13"/>
      <c r="U277" s="13"/>
      <c r="V277" s="13"/>
      <c r="W277" s="13"/>
      <c r="X277" s="13"/>
      <c r="Y277" s="13"/>
      <c r="Z277" s="13"/>
      <c r="AA277" s="13"/>
      <c r="AB277" s="13"/>
      <c r="AC277" s="13"/>
      <c r="AD277" s="13"/>
      <c r="AE277" s="13"/>
      <c r="AF277" s="13"/>
      <c r="AG277" s="13"/>
      <c r="AH277" s="13"/>
      <c r="AI277" s="13"/>
      <c r="AJ277" s="13"/>
    </row>
    <row r="278" spans="1:36" ht="13.5" customHeight="1" x14ac:dyDescent="0.2">
      <c r="A278" s="13"/>
      <c r="B278" s="13"/>
      <c r="C278" s="13"/>
      <c r="D278" s="13"/>
      <c r="E278" s="13"/>
      <c r="F278" s="13"/>
      <c r="G278" s="13"/>
      <c r="H278" s="13"/>
      <c r="I278" s="13"/>
      <c r="J278" s="13"/>
      <c r="K278" s="13"/>
      <c r="L278" s="13"/>
      <c r="M278" s="13"/>
      <c r="N278" s="13"/>
      <c r="O278" s="13"/>
      <c r="P278" s="13"/>
      <c r="Q278" s="13"/>
      <c r="R278" s="13"/>
      <c r="S278" s="13"/>
      <c r="T278" s="13"/>
      <c r="U278" s="13"/>
      <c r="V278" s="13"/>
      <c r="W278" s="13"/>
      <c r="X278" s="13"/>
      <c r="Y278" s="13"/>
      <c r="Z278" s="13"/>
      <c r="AA278" s="13"/>
      <c r="AB278" s="13"/>
      <c r="AC278" s="13"/>
      <c r="AD278" s="13"/>
      <c r="AE278" s="13"/>
      <c r="AF278" s="13"/>
      <c r="AG278" s="13"/>
      <c r="AH278" s="13"/>
      <c r="AI278" s="13"/>
      <c r="AJ278" s="13"/>
    </row>
    <row r="279" spans="1:36" ht="13.5" customHeight="1" x14ac:dyDescent="0.2">
      <c r="A279" s="13"/>
      <c r="B279" s="13"/>
      <c r="C279" s="13"/>
      <c r="D279" s="13"/>
      <c r="E279" s="13"/>
      <c r="F279" s="13"/>
      <c r="G279" s="13"/>
      <c r="H279" s="13"/>
      <c r="I279" s="13"/>
      <c r="J279" s="13"/>
      <c r="K279" s="13"/>
      <c r="L279" s="13"/>
      <c r="M279" s="13"/>
      <c r="N279" s="13"/>
      <c r="O279" s="13"/>
      <c r="P279" s="13"/>
      <c r="Q279" s="13"/>
      <c r="R279" s="13"/>
      <c r="S279" s="13"/>
      <c r="T279" s="13"/>
      <c r="U279" s="13"/>
      <c r="V279" s="13"/>
      <c r="W279" s="13"/>
      <c r="X279" s="13"/>
      <c r="Y279" s="13"/>
      <c r="Z279" s="13"/>
      <c r="AA279" s="13"/>
      <c r="AB279" s="13"/>
      <c r="AC279" s="13"/>
      <c r="AD279" s="13"/>
      <c r="AE279" s="13"/>
      <c r="AF279" s="13"/>
      <c r="AG279" s="13"/>
      <c r="AH279" s="13"/>
      <c r="AI279" s="13"/>
      <c r="AJ279" s="13"/>
    </row>
    <row r="280" spans="1:36" ht="13.5" customHeight="1" x14ac:dyDescent="0.2">
      <c r="A280" s="13"/>
      <c r="B280" s="13"/>
      <c r="C280" s="13"/>
      <c r="D280" s="13"/>
      <c r="E280" s="13"/>
      <c r="F280" s="13"/>
      <c r="G280" s="13"/>
      <c r="H280" s="13"/>
      <c r="I280" s="13"/>
      <c r="J280" s="13"/>
      <c r="K280" s="13"/>
      <c r="L280" s="13"/>
      <c r="M280" s="13"/>
      <c r="N280" s="13"/>
      <c r="O280" s="13"/>
      <c r="P280" s="13"/>
      <c r="Q280" s="13"/>
      <c r="R280" s="13"/>
      <c r="S280" s="13"/>
      <c r="T280" s="13"/>
      <c r="U280" s="13"/>
      <c r="V280" s="13"/>
      <c r="W280" s="13"/>
      <c r="X280" s="13"/>
      <c r="Y280" s="13"/>
      <c r="Z280" s="13"/>
      <c r="AA280" s="13"/>
      <c r="AB280" s="13"/>
      <c r="AC280" s="13"/>
      <c r="AD280" s="13"/>
      <c r="AE280" s="13"/>
      <c r="AF280" s="13"/>
      <c r="AG280" s="13"/>
      <c r="AH280" s="13"/>
      <c r="AI280" s="13"/>
      <c r="AJ280" s="13"/>
    </row>
    <row r="281" spans="1:36" ht="13.5" customHeight="1" x14ac:dyDescent="0.2">
      <c r="A281" s="13"/>
      <c r="B281" s="13"/>
      <c r="C281" s="13"/>
      <c r="D281" s="13"/>
      <c r="E281" s="13"/>
      <c r="F281" s="13"/>
      <c r="G281" s="13"/>
      <c r="H281" s="13"/>
      <c r="I281" s="13"/>
      <c r="J281" s="13"/>
      <c r="K281" s="13"/>
      <c r="L281" s="13"/>
      <c r="M281" s="13"/>
      <c r="N281" s="13"/>
      <c r="O281" s="13"/>
      <c r="P281" s="13"/>
      <c r="Q281" s="13"/>
      <c r="R281" s="13"/>
      <c r="S281" s="13"/>
      <c r="T281" s="13"/>
      <c r="U281" s="13"/>
      <c r="V281" s="13"/>
      <c r="W281" s="13"/>
      <c r="X281" s="13"/>
      <c r="Y281" s="13"/>
      <c r="Z281" s="13"/>
      <c r="AA281" s="13"/>
      <c r="AB281" s="13"/>
      <c r="AC281" s="13"/>
      <c r="AD281" s="13"/>
      <c r="AE281" s="13"/>
      <c r="AF281" s="13"/>
      <c r="AG281" s="13"/>
      <c r="AH281" s="13"/>
      <c r="AI281" s="13"/>
      <c r="AJ281" s="13"/>
    </row>
    <row r="282" spans="1:36" ht="13.5" customHeight="1" x14ac:dyDescent="0.2">
      <c r="A282" s="13"/>
      <c r="B282" s="13"/>
      <c r="C282" s="13"/>
      <c r="D282" s="13"/>
      <c r="E282" s="13"/>
      <c r="F282" s="13"/>
      <c r="G282" s="13"/>
      <c r="H282" s="13"/>
      <c r="I282" s="13"/>
      <c r="J282" s="13"/>
      <c r="K282" s="13"/>
      <c r="L282" s="13"/>
      <c r="M282" s="13"/>
      <c r="N282" s="13"/>
      <c r="O282" s="13"/>
      <c r="P282" s="13"/>
      <c r="Q282" s="13"/>
      <c r="R282" s="13"/>
      <c r="S282" s="13"/>
      <c r="T282" s="13"/>
      <c r="U282" s="13"/>
      <c r="V282" s="13"/>
      <c r="W282" s="13"/>
      <c r="X282" s="13"/>
      <c r="Y282" s="13"/>
      <c r="Z282" s="13"/>
      <c r="AA282" s="13"/>
      <c r="AB282" s="13"/>
      <c r="AC282" s="13"/>
      <c r="AD282" s="13"/>
      <c r="AE282" s="13"/>
      <c r="AF282" s="13"/>
      <c r="AG282" s="13"/>
      <c r="AH282" s="13"/>
      <c r="AI282" s="13"/>
      <c r="AJ282" s="13"/>
    </row>
    <row r="283" spans="1:36" ht="13.5" customHeight="1" x14ac:dyDescent="0.2">
      <c r="A283" s="13"/>
      <c r="B283" s="13"/>
      <c r="C283" s="13"/>
      <c r="D283" s="13"/>
      <c r="E283" s="13"/>
      <c r="F283" s="13"/>
      <c r="G283" s="13"/>
      <c r="H283" s="13"/>
      <c r="I283" s="13"/>
      <c r="J283" s="13"/>
      <c r="K283" s="13"/>
      <c r="L283" s="13"/>
      <c r="M283" s="13"/>
      <c r="N283" s="13"/>
      <c r="O283" s="13"/>
      <c r="P283" s="13"/>
      <c r="Q283" s="13"/>
      <c r="R283" s="13"/>
      <c r="S283" s="13"/>
      <c r="T283" s="13"/>
      <c r="U283" s="13"/>
      <c r="V283" s="13"/>
      <c r="W283" s="13"/>
      <c r="X283" s="13"/>
      <c r="Y283" s="13"/>
      <c r="Z283" s="13"/>
      <c r="AA283" s="13"/>
      <c r="AB283" s="13"/>
      <c r="AC283" s="13"/>
      <c r="AD283" s="13"/>
      <c r="AE283" s="13"/>
      <c r="AF283" s="13"/>
      <c r="AG283" s="13"/>
      <c r="AH283" s="13"/>
      <c r="AI283" s="13"/>
      <c r="AJ283" s="13"/>
    </row>
    <row r="284" spans="1:36" ht="13.5" customHeight="1" x14ac:dyDescent="0.2">
      <c r="A284" s="13"/>
      <c r="B284" s="13"/>
      <c r="C284" s="13"/>
      <c r="D284" s="13"/>
      <c r="E284" s="13"/>
      <c r="F284" s="13"/>
      <c r="G284" s="13"/>
      <c r="H284" s="13"/>
      <c r="I284" s="13"/>
      <c r="J284" s="13"/>
      <c r="K284" s="13"/>
      <c r="L284" s="13"/>
      <c r="M284" s="13"/>
      <c r="N284" s="13"/>
      <c r="O284" s="13"/>
      <c r="P284" s="13"/>
      <c r="Q284" s="13"/>
      <c r="R284" s="13"/>
      <c r="S284" s="13"/>
      <c r="T284" s="13"/>
      <c r="U284" s="13"/>
      <c r="V284" s="13"/>
      <c r="W284" s="13"/>
      <c r="X284" s="13"/>
      <c r="Y284" s="13"/>
      <c r="Z284" s="13"/>
      <c r="AA284" s="13"/>
      <c r="AB284" s="13"/>
      <c r="AC284" s="13"/>
      <c r="AD284" s="13"/>
      <c r="AE284" s="13"/>
      <c r="AF284" s="13"/>
      <c r="AG284" s="13"/>
      <c r="AH284" s="13"/>
      <c r="AI284" s="13"/>
      <c r="AJ284" s="13"/>
    </row>
    <row r="285" spans="1:36" ht="13.5" customHeight="1" x14ac:dyDescent="0.2">
      <c r="A285" s="13"/>
      <c r="B285" s="13"/>
      <c r="C285" s="13"/>
      <c r="D285" s="13"/>
      <c r="E285" s="13"/>
      <c r="F285" s="13"/>
      <c r="G285" s="13"/>
      <c r="H285" s="13"/>
      <c r="I285" s="13"/>
      <c r="J285" s="13"/>
      <c r="K285" s="13"/>
      <c r="L285" s="13"/>
      <c r="M285" s="13"/>
      <c r="N285" s="13"/>
      <c r="O285" s="13"/>
      <c r="P285" s="13"/>
      <c r="Q285" s="13"/>
      <c r="R285" s="13"/>
      <c r="S285" s="13"/>
      <c r="T285" s="13"/>
      <c r="U285" s="13"/>
      <c r="V285" s="13"/>
      <c r="W285" s="13"/>
      <c r="X285" s="13"/>
      <c r="Y285" s="13"/>
      <c r="Z285" s="13"/>
      <c r="AA285" s="13"/>
      <c r="AB285" s="13"/>
      <c r="AC285" s="13"/>
      <c r="AD285" s="13"/>
      <c r="AE285" s="13"/>
      <c r="AF285" s="13"/>
      <c r="AG285" s="13"/>
      <c r="AH285" s="13"/>
      <c r="AI285" s="13"/>
      <c r="AJ285" s="13"/>
    </row>
    <row r="286" spans="1:36" ht="13.5" customHeight="1" x14ac:dyDescent="0.2">
      <c r="A286" s="13"/>
      <c r="B286" s="13"/>
      <c r="C286" s="13"/>
      <c r="D286" s="13"/>
      <c r="E286" s="13"/>
      <c r="F286" s="13"/>
      <c r="G286" s="13"/>
      <c r="H286" s="13"/>
      <c r="I286" s="13"/>
      <c r="J286" s="13"/>
      <c r="K286" s="13"/>
      <c r="L286" s="13"/>
      <c r="M286" s="13"/>
      <c r="N286" s="13"/>
      <c r="O286" s="13"/>
      <c r="P286" s="13"/>
      <c r="Q286" s="13"/>
      <c r="R286" s="13"/>
      <c r="S286" s="13"/>
      <c r="T286" s="13"/>
      <c r="U286" s="13"/>
      <c r="V286" s="13"/>
      <c r="W286" s="13"/>
      <c r="X286" s="13"/>
      <c r="Y286" s="13"/>
      <c r="Z286" s="13"/>
      <c r="AA286" s="13"/>
      <c r="AB286" s="13"/>
      <c r="AC286" s="13"/>
      <c r="AD286" s="13"/>
      <c r="AE286" s="13"/>
      <c r="AF286" s="13"/>
      <c r="AG286" s="13"/>
      <c r="AH286" s="13"/>
      <c r="AI286" s="13"/>
      <c r="AJ286" s="13"/>
    </row>
    <row r="287" spans="1:36" ht="13.5" customHeight="1" x14ac:dyDescent="0.2">
      <c r="A287" s="13"/>
      <c r="B287" s="13"/>
      <c r="C287" s="13"/>
      <c r="D287" s="13"/>
      <c r="E287" s="13"/>
      <c r="F287" s="13"/>
      <c r="G287" s="13"/>
      <c r="H287" s="13"/>
      <c r="I287" s="13"/>
      <c r="J287" s="13"/>
      <c r="K287" s="13"/>
      <c r="L287" s="13"/>
      <c r="M287" s="13"/>
      <c r="N287" s="13"/>
      <c r="O287" s="13"/>
      <c r="P287" s="13"/>
      <c r="Q287" s="13"/>
      <c r="R287" s="13"/>
      <c r="S287" s="13"/>
      <c r="T287" s="13"/>
      <c r="U287" s="13"/>
      <c r="V287" s="13"/>
      <c r="W287" s="13"/>
      <c r="X287" s="13"/>
      <c r="Y287" s="13"/>
      <c r="Z287" s="13"/>
      <c r="AA287" s="13"/>
      <c r="AB287" s="13"/>
      <c r="AC287" s="13"/>
      <c r="AD287" s="13"/>
      <c r="AE287" s="13"/>
      <c r="AF287" s="13"/>
      <c r="AG287" s="13"/>
      <c r="AH287" s="13"/>
      <c r="AI287" s="13"/>
      <c r="AJ287" s="13"/>
    </row>
    <row r="288" spans="1:36" ht="13.5" customHeight="1" x14ac:dyDescent="0.2">
      <c r="A288" s="13"/>
      <c r="B288" s="13"/>
      <c r="C288" s="13"/>
      <c r="D288" s="13"/>
      <c r="E288" s="13"/>
      <c r="F288" s="13"/>
      <c r="G288" s="13"/>
      <c r="H288" s="13"/>
      <c r="I288" s="13"/>
      <c r="J288" s="13"/>
      <c r="K288" s="13"/>
      <c r="L288" s="13"/>
      <c r="M288" s="13"/>
      <c r="N288" s="13"/>
      <c r="O288" s="13"/>
      <c r="P288" s="13"/>
      <c r="Q288" s="13"/>
      <c r="R288" s="13"/>
      <c r="S288" s="13"/>
      <c r="T288" s="13"/>
      <c r="U288" s="13"/>
      <c r="V288" s="13"/>
      <c r="W288" s="13"/>
      <c r="X288" s="13"/>
      <c r="Y288" s="13"/>
      <c r="Z288" s="13"/>
      <c r="AA288" s="13"/>
      <c r="AB288" s="13"/>
      <c r="AC288" s="13"/>
      <c r="AD288" s="13"/>
      <c r="AE288" s="13"/>
      <c r="AF288" s="13"/>
      <c r="AG288" s="13"/>
      <c r="AH288" s="13"/>
      <c r="AI288" s="13"/>
      <c r="AJ288" s="13"/>
    </row>
    <row r="289" spans="1:36" ht="13.5" customHeight="1" x14ac:dyDescent="0.2">
      <c r="A289" s="13"/>
      <c r="B289" s="13"/>
      <c r="C289" s="13"/>
      <c r="D289" s="13"/>
      <c r="E289" s="13"/>
      <c r="F289" s="13"/>
      <c r="G289" s="13"/>
      <c r="H289" s="13"/>
      <c r="I289" s="13"/>
      <c r="J289" s="13"/>
      <c r="K289" s="13"/>
      <c r="L289" s="13"/>
      <c r="M289" s="13"/>
      <c r="N289" s="13"/>
      <c r="O289" s="13"/>
      <c r="P289" s="13"/>
      <c r="Q289" s="13"/>
      <c r="R289" s="13"/>
      <c r="S289" s="13"/>
      <c r="T289" s="13"/>
      <c r="U289" s="13"/>
      <c r="V289" s="13"/>
      <c r="W289" s="13"/>
      <c r="X289" s="13"/>
      <c r="Y289" s="13"/>
      <c r="Z289" s="13"/>
      <c r="AA289" s="13"/>
      <c r="AB289" s="13"/>
      <c r="AC289" s="13"/>
      <c r="AD289" s="13"/>
      <c r="AE289" s="13"/>
      <c r="AF289" s="13"/>
      <c r="AG289" s="13"/>
      <c r="AH289" s="13"/>
      <c r="AI289" s="13"/>
      <c r="AJ289" s="13"/>
    </row>
    <row r="290" spans="1:36" ht="13.5" customHeight="1" x14ac:dyDescent="0.2">
      <c r="A290" s="13"/>
      <c r="B290" s="13"/>
      <c r="C290" s="13"/>
      <c r="D290" s="13"/>
      <c r="E290" s="13"/>
      <c r="F290" s="13"/>
      <c r="G290" s="13"/>
      <c r="H290" s="13"/>
      <c r="I290" s="13"/>
      <c r="J290" s="13"/>
      <c r="K290" s="13"/>
      <c r="L290" s="13"/>
      <c r="M290" s="13"/>
      <c r="N290" s="13"/>
      <c r="O290" s="13"/>
      <c r="P290" s="13"/>
      <c r="Q290" s="13"/>
      <c r="R290" s="13"/>
      <c r="S290" s="13"/>
      <c r="T290" s="13"/>
      <c r="U290" s="13"/>
      <c r="V290" s="13"/>
      <c r="W290" s="13"/>
      <c r="X290" s="13"/>
      <c r="Y290" s="13"/>
      <c r="Z290" s="13"/>
      <c r="AA290" s="13"/>
      <c r="AB290" s="13"/>
      <c r="AC290" s="13"/>
      <c r="AD290" s="13"/>
      <c r="AE290" s="13"/>
      <c r="AF290" s="13"/>
      <c r="AG290" s="13"/>
      <c r="AH290" s="13"/>
      <c r="AI290" s="13"/>
      <c r="AJ290" s="13"/>
    </row>
    <row r="291" spans="1:36" ht="13.5" customHeight="1" x14ac:dyDescent="0.2">
      <c r="A291" s="13"/>
      <c r="B291" s="13"/>
      <c r="C291" s="13"/>
      <c r="D291" s="13"/>
      <c r="E291" s="13"/>
      <c r="F291" s="13"/>
      <c r="G291" s="13"/>
      <c r="H291" s="13"/>
      <c r="I291" s="13"/>
      <c r="J291" s="13"/>
      <c r="K291" s="13"/>
      <c r="L291" s="13"/>
      <c r="M291" s="13"/>
      <c r="N291" s="13"/>
      <c r="O291" s="13"/>
      <c r="P291" s="13"/>
      <c r="Q291" s="13"/>
      <c r="R291" s="13"/>
      <c r="S291" s="13"/>
      <c r="T291" s="13"/>
      <c r="U291" s="13"/>
      <c r="V291" s="13"/>
      <c r="W291" s="13"/>
      <c r="X291" s="13"/>
      <c r="Y291" s="13"/>
      <c r="Z291" s="13"/>
      <c r="AA291" s="13"/>
      <c r="AB291" s="13"/>
      <c r="AC291" s="13"/>
      <c r="AD291" s="13"/>
      <c r="AE291" s="13"/>
      <c r="AF291" s="13"/>
      <c r="AG291" s="13"/>
      <c r="AH291" s="13"/>
      <c r="AI291" s="13"/>
      <c r="AJ291" s="13"/>
    </row>
    <row r="292" spans="1:36" ht="13.5" customHeight="1" x14ac:dyDescent="0.2">
      <c r="A292" s="13"/>
      <c r="B292" s="13"/>
      <c r="C292" s="13"/>
      <c r="D292" s="13"/>
      <c r="E292" s="13"/>
      <c r="F292" s="13"/>
      <c r="G292" s="13"/>
      <c r="H292" s="13"/>
      <c r="I292" s="13"/>
      <c r="J292" s="13"/>
      <c r="K292" s="13"/>
      <c r="L292" s="13"/>
      <c r="M292" s="13"/>
      <c r="N292" s="13"/>
      <c r="O292" s="13"/>
      <c r="P292" s="13"/>
      <c r="Q292" s="13"/>
      <c r="R292" s="13"/>
      <c r="S292" s="13"/>
      <c r="T292" s="13"/>
      <c r="U292" s="13"/>
      <c r="V292" s="13"/>
      <c r="W292" s="13"/>
      <c r="X292" s="13"/>
      <c r="Y292" s="13"/>
      <c r="Z292" s="13"/>
      <c r="AA292" s="13"/>
      <c r="AB292" s="13"/>
      <c r="AC292" s="13"/>
      <c r="AD292" s="13"/>
      <c r="AE292" s="13"/>
      <c r="AF292" s="13"/>
      <c r="AG292" s="13"/>
      <c r="AH292" s="13"/>
      <c r="AI292" s="13"/>
      <c r="AJ292" s="13"/>
    </row>
    <row r="293" spans="1:36" ht="13.5" customHeight="1" x14ac:dyDescent="0.2">
      <c r="A293" s="13"/>
      <c r="B293" s="13"/>
      <c r="C293" s="13"/>
      <c r="D293" s="13"/>
      <c r="E293" s="13"/>
      <c r="F293" s="13"/>
      <c r="G293" s="13"/>
      <c r="H293" s="13"/>
      <c r="I293" s="13"/>
      <c r="J293" s="13"/>
      <c r="K293" s="13"/>
      <c r="L293" s="13"/>
      <c r="M293" s="13"/>
      <c r="N293" s="13"/>
      <c r="O293" s="13"/>
      <c r="P293" s="13"/>
      <c r="Q293" s="13"/>
      <c r="R293" s="13"/>
      <c r="S293" s="13"/>
      <c r="T293" s="13"/>
      <c r="U293" s="13"/>
      <c r="V293" s="13"/>
      <c r="W293" s="13"/>
      <c r="X293" s="13"/>
      <c r="Y293" s="13"/>
      <c r="Z293" s="13"/>
      <c r="AA293" s="13"/>
      <c r="AB293" s="13"/>
      <c r="AC293" s="13"/>
      <c r="AD293" s="13"/>
      <c r="AE293" s="13"/>
      <c r="AF293" s="13"/>
      <c r="AG293" s="13"/>
      <c r="AH293" s="13"/>
      <c r="AI293" s="13"/>
      <c r="AJ293" s="13"/>
    </row>
    <row r="294" spans="1:36" ht="13.5" customHeight="1" x14ac:dyDescent="0.2">
      <c r="A294" s="13"/>
      <c r="B294" s="13"/>
      <c r="C294" s="13"/>
      <c r="D294" s="13"/>
      <c r="E294" s="13"/>
      <c r="F294" s="13"/>
      <c r="G294" s="13"/>
      <c r="H294" s="13"/>
      <c r="I294" s="13"/>
      <c r="J294" s="13"/>
      <c r="K294" s="13"/>
      <c r="L294" s="13"/>
      <c r="M294" s="13"/>
      <c r="N294" s="13"/>
      <c r="O294" s="13"/>
      <c r="P294" s="13"/>
      <c r="Q294" s="13"/>
      <c r="R294" s="13"/>
      <c r="S294" s="13"/>
      <c r="T294" s="13"/>
      <c r="U294" s="13"/>
      <c r="V294" s="13"/>
      <c r="W294" s="13"/>
      <c r="X294" s="13"/>
      <c r="Y294" s="13"/>
      <c r="Z294" s="13"/>
      <c r="AA294" s="13"/>
      <c r="AB294" s="13"/>
      <c r="AC294" s="13"/>
      <c r="AD294" s="13"/>
      <c r="AE294" s="13"/>
      <c r="AF294" s="13"/>
      <c r="AG294" s="13"/>
      <c r="AH294" s="13"/>
      <c r="AI294" s="13"/>
      <c r="AJ294" s="13"/>
    </row>
    <row r="295" spans="1:36" ht="13.5" customHeight="1" x14ac:dyDescent="0.2">
      <c r="A295" s="13"/>
      <c r="B295" s="13"/>
      <c r="C295" s="13"/>
      <c r="D295" s="13"/>
      <c r="E295" s="13"/>
      <c r="F295" s="13"/>
      <c r="G295" s="13"/>
      <c r="H295" s="13"/>
      <c r="I295" s="13"/>
      <c r="J295" s="13"/>
      <c r="K295" s="13"/>
      <c r="L295" s="13"/>
      <c r="M295" s="13"/>
      <c r="N295" s="13"/>
      <c r="O295" s="13"/>
      <c r="P295" s="13"/>
      <c r="Q295" s="13"/>
      <c r="R295" s="13"/>
      <c r="S295" s="13"/>
      <c r="T295" s="13"/>
      <c r="U295" s="13"/>
      <c r="V295" s="13"/>
      <c r="W295" s="13"/>
      <c r="X295" s="13"/>
      <c r="Y295" s="13"/>
      <c r="Z295" s="13"/>
      <c r="AA295" s="13"/>
      <c r="AB295" s="13"/>
      <c r="AC295" s="13"/>
      <c r="AD295" s="13"/>
      <c r="AE295" s="13"/>
      <c r="AF295" s="13"/>
      <c r="AG295" s="13"/>
      <c r="AH295" s="13"/>
      <c r="AI295" s="13"/>
      <c r="AJ295" s="13"/>
    </row>
    <row r="296" spans="1:36" ht="13.5" customHeight="1" x14ac:dyDescent="0.2">
      <c r="A296" s="13"/>
      <c r="B296" s="13"/>
      <c r="C296" s="13"/>
      <c r="D296" s="13"/>
      <c r="E296" s="13"/>
      <c r="F296" s="13"/>
      <c r="G296" s="13"/>
      <c r="H296" s="13"/>
      <c r="I296" s="13"/>
      <c r="J296" s="13"/>
      <c r="K296" s="13"/>
      <c r="L296" s="13"/>
      <c r="M296" s="13"/>
      <c r="N296" s="13"/>
      <c r="O296" s="13"/>
      <c r="P296" s="13"/>
      <c r="Q296" s="13"/>
      <c r="R296" s="13"/>
      <c r="S296" s="13"/>
      <c r="T296" s="13"/>
      <c r="U296" s="13"/>
      <c r="V296" s="13"/>
      <c r="W296" s="13"/>
      <c r="X296" s="13"/>
      <c r="Y296" s="13"/>
      <c r="Z296" s="13"/>
      <c r="AA296" s="13"/>
      <c r="AB296" s="13"/>
      <c r="AC296" s="13"/>
      <c r="AD296" s="13"/>
      <c r="AE296" s="13"/>
      <c r="AF296" s="13"/>
      <c r="AG296" s="13"/>
      <c r="AH296" s="13"/>
      <c r="AI296" s="13"/>
      <c r="AJ296" s="13"/>
    </row>
    <row r="297" spans="1:36" ht="13.5" customHeight="1" x14ac:dyDescent="0.2">
      <c r="A297" s="13"/>
      <c r="B297" s="13"/>
      <c r="C297" s="13"/>
      <c r="D297" s="13"/>
      <c r="E297" s="13"/>
      <c r="F297" s="13"/>
      <c r="G297" s="13"/>
      <c r="H297" s="13"/>
      <c r="I297" s="13"/>
      <c r="J297" s="13"/>
      <c r="K297" s="13"/>
      <c r="L297" s="13"/>
      <c r="M297" s="13"/>
      <c r="N297" s="13"/>
      <c r="O297" s="13"/>
      <c r="P297" s="13"/>
      <c r="Q297" s="13"/>
      <c r="R297" s="13"/>
      <c r="S297" s="13"/>
      <c r="T297" s="13"/>
      <c r="U297" s="13"/>
      <c r="V297" s="13"/>
      <c r="W297" s="13"/>
      <c r="X297" s="13"/>
      <c r="Y297" s="13"/>
      <c r="Z297" s="13"/>
      <c r="AA297" s="13"/>
      <c r="AB297" s="13"/>
      <c r="AC297" s="13"/>
      <c r="AD297" s="13"/>
      <c r="AE297" s="13"/>
      <c r="AF297" s="13"/>
      <c r="AG297" s="13"/>
      <c r="AH297" s="13"/>
      <c r="AI297" s="13"/>
      <c r="AJ297" s="13"/>
    </row>
    <row r="298" spans="1:36" ht="13.5" customHeight="1" x14ac:dyDescent="0.2">
      <c r="A298" s="13"/>
      <c r="B298" s="13"/>
      <c r="C298" s="13"/>
      <c r="D298" s="13"/>
      <c r="E298" s="13"/>
      <c r="F298" s="13"/>
      <c r="G298" s="13"/>
      <c r="H298" s="13"/>
      <c r="I298" s="13"/>
      <c r="J298" s="13"/>
      <c r="K298" s="13"/>
      <c r="L298" s="13"/>
      <c r="M298" s="13"/>
      <c r="N298" s="13"/>
      <c r="O298" s="13"/>
      <c r="P298" s="13"/>
      <c r="Q298" s="13"/>
      <c r="R298" s="13"/>
      <c r="S298" s="13"/>
      <c r="T298" s="13"/>
      <c r="U298" s="13"/>
      <c r="V298" s="13"/>
      <c r="W298" s="13"/>
      <c r="X298" s="13"/>
      <c r="Y298" s="13"/>
      <c r="Z298" s="13"/>
      <c r="AA298" s="13"/>
      <c r="AB298" s="13"/>
      <c r="AC298" s="13"/>
      <c r="AD298" s="13"/>
      <c r="AE298" s="13"/>
      <c r="AF298" s="13"/>
      <c r="AG298" s="13"/>
      <c r="AH298" s="13"/>
      <c r="AI298" s="13"/>
      <c r="AJ298" s="13"/>
    </row>
    <row r="299" spans="1:36" ht="13.5" customHeight="1" x14ac:dyDescent="0.2">
      <c r="A299" s="13"/>
      <c r="B299" s="13"/>
      <c r="C299" s="13"/>
      <c r="D299" s="13"/>
      <c r="E299" s="13"/>
      <c r="F299" s="13"/>
      <c r="G299" s="13"/>
      <c r="H299" s="13"/>
      <c r="I299" s="13"/>
      <c r="J299" s="13"/>
      <c r="K299" s="13"/>
      <c r="L299" s="13"/>
      <c r="M299" s="13"/>
      <c r="N299" s="13"/>
      <c r="O299" s="13"/>
      <c r="P299" s="13"/>
      <c r="Q299" s="13"/>
      <c r="R299" s="13"/>
      <c r="S299" s="13"/>
      <c r="T299" s="13"/>
      <c r="U299" s="13"/>
      <c r="V299" s="13"/>
      <c r="W299" s="13"/>
      <c r="X299" s="13"/>
      <c r="Y299" s="13"/>
      <c r="Z299" s="13"/>
      <c r="AA299" s="13"/>
      <c r="AB299" s="13"/>
      <c r="AC299" s="13"/>
      <c r="AD299" s="13"/>
      <c r="AE299" s="13"/>
      <c r="AF299" s="13"/>
      <c r="AG299" s="13"/>
      <c r="AH299" s="13"/>
      <c r="AI299" s="13"/>
      <c r="AJ299" s="13"/>
    </row>
    <row r="300" spans="1:36" ht="13.5" customHeight="1" x14ac:dyDescent="0.2">
      <c r="A300" s="13"/>
      <c r="B300" s="13"/>
      <c r="C300" s="13"/>
      <c r="D300" s="13"/>
      <c r="E300" s="13"/>
      <c r="F300" s="13"/>
      <c r="G300" s="13"/>
      <c r="H300" s="13"/>
      <c r="I300" s="13"/>
      <c r="J300" s="13"/>
      <c r="K300" s="13"/>
      <c r="L300" s="13"/>
      <c r="M300" s="13"/>
      <c r="N300" s="13"/>
      <c r="O300" s="13"/>
      <c r="P300" s="13"/>
      <c r="Q300" s="13"/>
      <c r="R300" s="13"/>
      <c r="S300" s="13"/>
      <c r="T300" s="13"/>
      <c r="U300" s="13"/>
      <c r="V300" s="13"/>
      <c r="W300" s="13"/>
      <c r="X300" s="13"/>
      <c r="Y300" s="13"/>
      <c r="Z300" s="13"/>
      <c r="AA300" s="13"/>
      <c r="AB300" s="13"/>
      <c r="AC300" s="13"/>
      <c r="AD300" s="13"/>
      <c r="AE300" s="13"/>
      <c r="AF300" s="13"/>
      <c r="AG300" s="13"/>
      <c r="AH300" s="13"/>
      <c r="AI300" s="13"/>
      <c r="AJ300" s="13"/>
    </row>
    <row r="301" spans="1:36" ht="13.5" customHeight="1" x14ac:dyDescent="0.2">
      <c r="A301" s="13"/>
      <c r="B301" s="13"/>
      <c r="C301" s="13"/>
      <c r="D301" s="13"/>
      <c r="E301" s="13"/>
      <c r="F301" s="13"/>
      <c r="G301" s="13"/>
      <c r="H301" s="13"/>
      <c r="I301" s="13"/>
      <c r="J301" s="13"/>
      <c r="K301" s="13"/>
      <c r="L301" s="13"/>
      <c r="M301" s="13"/>
      <c r="N301" s="13"/>
      <c r="O301" s="13"/>
      <c r="P301" s="13"/>
      <c r="Q301" s="13"/>
      <c r="R301" s="13"/>
      <c r="S301" s="13"/>
      <c r="T301" s="13"/>
      <c r="U301" s="13"/>
      <c r="V301" s="13"/>
      <c r="W301" s="13"/>
      <c r="X301" s="13"/>
      <c r="Y301" s="13"/>
      <c r="Z301" s="13"/>
      <c r="AA301" s="13"/>
      <c r="AB301" s="13"/>
      <c r="AC301" s="13"/>
      <c r="AD301" s="13"/>
      <c r="AE301" s="13"/>
      <c r="AF301" s="13"/>
      <c r="AG301" s="13"/>
      <c r="AH301" s="13"/>
      <c r="AI301" s="13"/>
      <c r="AJ301" s="13"/>
    </row>
    <row r="302" spans="1:36" ht="13.5" customHeight="1" x14ac:dyDescent="0.2">
      <c r="A302" s="13"/>
      <c r="B302" s="13"/>
      <c r="C302" s="13"/>
      <c r="D302" s="13"/>
      <c r="E302" s="13"/>
      <c r="F302" s="13"/>
      <c r="G302" s="13"/>
      <c r="H302" s="13"/>
      <c r="I302" s="13"/>
      <c r="J302" s="13"/>
      <c r="K302" s="13"/>
      <c r="L302" s="13"/>
      <c r="M302" s="13"/>
      <c r="N302" s="13"/>
      <c r="O302" s="13"/>
      <c r="P302" s="13"/>
      <c r="Q302" s="13"/>
      <c r="R302" s="13"/>
      <c r="S302" s="13"/>
      <c r="T302" s="13"/>
      <c r="U302" s="13"/>
      <c r="V302" s="13"/>
      <c r="W302" s="13"/>
      <c r="X302" s="13"/>
      <c r="Y302" s="13"/>
      <c r="Z302" s="13"/>
      <c r="AA302" s="13"/>
      <c r="AB302" s="13"/>
      <c r="AC302" s="13"/>
      <c r="AD302" s="13"/>
      <c r="AE302" s="13"/>
      <c r="AF302" s="13"/>
      <c r="AG302" s="13"/>
      <c r="AH302" s="13"/>
      <c r="AI302" s="13"/>
      <c r="AJ302" s="13"/>
    </row>
    <row r="303" spans="1:36" ht="13.5" customHeight="1" x14ac:dyDescent="0.2">
      <c r="A303" s="13"/>
      <c r="B303" s="13"/>
      <c r="C303" s="13"/>
      <c r="D303" s="13"/>
      <c r="E303" s="13"/>
      <c r="F303" s="13"/>
      <c r="G303" s="13"/>
      <c r="H303" s="13"/>
      <c r="I303" s="13"/>
      <c r="J303" s="13"/>
      <c r="K303" s="13"/>
      <c r="L303" s="13"/>
      <c r="M303" s="13"/>
      <c r="N303" s="13"/>
      <c r="O303" s="13"/>
      <c r="P303" s="13"/>
      <c r="Q303" s="13"/>
      <c r="R303" s="13"/>
      <c r="S303" s="13"/>
      <c r="T303" s="13"/>
      <c r="U303" s="13"/>
      <c r="V303" s="13"/>
      <c r="W303" s="13"/>
      <c r="X303" s="13"/>
      <c r="Y303" s="13"/>
      <c r="Z303" s="13"/>
      <c r="AA303" s="13"/>
      <c r="AB303" s="13"/>
      <c r="AC303" s="13"/>
      <c r="AD303" s="13"/>
      <c r="AE303" s="13"/>
      <c r="AF303" s="13"/>
      <c r="AG303" s="13"/>
      <c r="AH303" s="13"/>
      <c r="AI303" s="13"/>
      <c r="AJ303" s="13"/>
    </row>
    <row r="304" spans="1:36" ht="13.5" customHeight="1" x14ac:dyDescent="0.2">
      <c r="A304" s="13"/>
      <c r="B304" s="13"/>
      <c r="C304" s="13"/>
      <c r="D304" s="13"/>
      <c r="E304" s="13"/>
      <c r="F304" s="13"/>
      <c r="G304" s="13"/>
      <c r="H304" s="13"/>
      <c r="I304" s="13"/>
      <c r="J304" s="13"/>
      <c r="K304" s="13"/>
      <c r="L304" s="13"/>
      <c r="M304" s="13"/>
      <c r="N304" s="13"/>
      <c r="O304" s="13"/>
      <c r="P304" s="13"/>
      <c r="Q304" s="13"/>
      <c r="R304" s="13"/>
      <c r="S304" s="13"/>
      <c r="T304" s="13"/>
      <c r="U304" s="13"/>
      <c r="V304" s="13"/>
      <c r="W304" s="13"/>
      <c r="X304" s="13"/>
      <c r="Y304" s="13"/>
      <c r="Z304" s="13"/>
      <c r="AA304" s="13"/>
      <c r="AB304" s="13"/>
      <c r="AC304" s="13"/>
      <c r="AD304" s="13"/>
      <c r="AE304" s="13"/>
      <c r="AF304" s="13"/>
      <c r="AG304" s="13"/>
      <c r="AH304" s="13"/>
      <c r="AI304" s="13"/>
      <c r="AJ304" s="13"/>
    </row>
    <row r="305" spans="1:36" ht="13.5" customHeight="1" x14ac:dyDescent="0.2">
      <c r="A305" s="13"/>
      <c r="B305" s="13"/>
      <c r="C305" s="13"/>
      <c r="D305" s="13"/>
      <c r="E305" s="13"/>
      <c r="F305" s="13"/>
      <c r="G305" s="13"/>
      <c r="H305" s="13"/>
      <c r="I305" s="13"/>
      <c r="J305" s="13"/>
      <c r="K305" s="13"/>
      <c r="L305" s="13"/>
      <c r="M305" s="13"/>
      <c r="N305" s="13"/>
      <c r="O305" s="13"/>
      <c r="P305" s="13"/>
      <c r="Q305" s="13"/>
      <c r="R305" s="13"/>
      <c r="S305" s="13"/>
      <c r="T305" s="13"/>
      <c r="U305" s="13"/>
      <c r="V305" s="13"/>
      <c r="W305" s="13"/>
      <c r="X305" s="13"/>
      <c r="Y305" s="13"/>
      <c r="Z305" s="13"/>
      <c r="AA305" s="13"/>
      <c r="AB305" s="13"/>
      <c r="AC305" s="13"/>
      <c r="AD305" s="13"/>
      <c r="AE305" s="13"/>
      <c r="AF305" s="13"/>
      <c r="AG305" s="13"/>
      <c r="AH305" s="13"/>
      <c r="AI305" s="13"/>
      <c r="AJ305" s="13"/>
    </row>
    <row r="306" spans="1:36" ht="13.5" customHeight="1" x14ac:dyDescent="0.2">
      <c r="A306" s="13"/>
      <c r="B306" s="13"/>
      <c r="C306" s="13"/>
      <c r="D306" s="13"/>
      <c r="E306" s="13"/>
      <c r="F306" s="13"/>
      <c r="G306" s="13"/>
      <c r="H306" s="13"/>
      <c r="I306" s="13"/>
      <c r="J306" s="13"/>
      <c r="K306" s="13"/>
      <c r="L306" s="13"/>
      <c r="M306" s="13"/>
      <c r="N306" s="13"/>
      <c r="O306" s="13"/>
      <c r="P306" s="13"/>
      <c r="Q306" s="13"/>
      <c r="R306" s="13"/>
      <c r="S306" s="13"/>
      <c r="T306" s="13"/>
      <c r="U306" s="13"/>
      <c r="V306" s="13"/>
      <c r="W306" s="13"/>
      <c r="X306" s="13"/>
      <c r="Y306" s="13"/>
      <c r="Z306" s="13"/>
      <c r="AA306" s="13"/>
      <c r="AB306" s="13"/>
      <c r="AC306" s="13"/>
      <c r="AD306" s="13"/>
      <c r="AE306" s="13"/>
      <c r="AF306" s="13"/>
      <c r="AG306" s="13"/>
      <c r="AH306" s="13"/>
      <c r="AI306" s="13"/>
      <c r="AJ306" s="13"/>
    </row>
    <row r="307" spans="1:36" ht="13.5" customHeight="1" x14ac:dyDescent="0.2">
      <c r="A307" s="13"/>
      <c r="B307" s="13"/>
      <c r="C307" s="13"/>
      <c r="D307" s="13"/>
      <c r="E307" s="13"/>
      <c r="F307" s="13"/>
      <c r="G307" s="13"/>
      <c r="H307" s="13"/>
      <c r="I307" s="13"/>
      <c r="J307" s="13"/>
      <c r="K307" s="13"/>
      <c r="L307" s="13"/>
      <c r="M307" s="13"/>
      <c r="N307" s="13"/>
      <c r="O307" s="13"/>
      <c r="P307" s="13"/>
      <c r="Q307" s="13"/>
      <c r="R307" s="13"/>
      <c r="S307" s="13"/>
      <c r="T307" s="13"/>
      <c r="U307" s="13"/>
      <c r="V307" s="13"/>
      <c r="W307" s="13"/>
      <c r="X307" s="13"/>
      <c r="Y307" s="13"/>
      <c r="Z307" s="13"/>
      <c r="AA307" s="13"/>
      <c r="AB307" s="13"/>
      <c r="AC307" s="13"/>
      <c r="AD307" s="13"/>
      <c r="AE307" s="13"/>
      <c r="AF307" s="13"/>
      <c r="AG307" s="13"/>
      <c r="AH307" s="13"/>
      <c r="AI307" s="13"/>
      <c r="AJ307" s="13"/>
    </row>
    <row r="308" spans="1:36" ht="13.5" customHeight="1" x14ac:dyDescent="0.2">
      <c r="A308" s="13"/>
      <c r="B308" s="13"/>
      <c r="C308" s="13"/>
      <c r="D308" s="13"/>
      <c r="E308" s="13"/>
      <c r="F308" s="13"/>
      <c r="G308" s="13"/>
      <c r="H308" s="13"/>
      <c r="I308" s="13"/>
      <c r="J308" s="13"/>
      <c r="K308" s="13"/>
      <c r="L308" s="13"/>
      <c r="M308" s="13"/>
      <c r="N308" s="13"/>
      <c r="O308" s="13"/>
      <c r="P308" s="13"/>
      <c r="Q308" s="13"/>
      <c r="R308" s="13"/>
      <c r="S308" s="13"/>
      <c r="T308" s="13"/>
      <c r="U308" s="13"/>
      <c r="V308" s="13"/>
      <c r="W308" s="13"/>
      <c r="X308" s="13"/>
      <c r="Y308" s="13"/>
      <c r="Z308" s="13"/>
      <c r="AA308" s="13"/>
      <c r="AB308" s="13"/>
      <c r="AC308" s="13"/>
      <c r="AD308" s="13"/>
      <c r="AE308" s="13"/>
      <c r="AF308" s="13"/>
      <c r="AG308" s="13"/>
      <c r="AH308" s="13"/>
      <c r="AI308" s="13"/>
      <c r="AJ308" s="13"/>
    </row>
    <row r="309" spans="1:36" ht="13.5" customHeight="1" x14ac:dyDescent="0.2">
      <c r="A309" s="13"/>
      <c r="B309" s="13"/>
      <c r="C309" s="13"/>
      <c r="D309" s="13"/>
      <c r="E309" s="13"/>
      <c r="F309" s="13"/>
      <c r="G309" s="13"/>
      <c r="H309" s="13"/>
      <c r="I309" s="13"/>
      <c r="J309" s="13"/>
      <c r="K309" s="13"/>
      <c r="L309" s="13"/>
      <c r="M309" s="13"/>
      <c r="N309" s="13"/>
      <c r="O309" s="13"/>
      <c r="P309" s="13"/>
      <c r="Q309" s="13"/>
      <c r="R309" s="13"/>
      <c r="S309" s="13"/>
      <c r="T309" s="13"/>
      <c r="U309" s="13"/>
      <c r="V309" s="13"/>
      <c r="W309" s="13"/>
      <c r="X309" s="13"/>
      <c r="Y309" s="13"/>
      <c r="Z309" s="13"/>
      <c r="AA309" s="13"/>
      <c r="AB309" s="13"/>
      <c r="AC309" s="13"/>
      <c r="AD309" s="13"/>
      <c r="AE309" s="13"/>
      <c r="AF309" s="13"/>
      <c r="AG309" s="13"/>
      <c r="AH309" s="13"/>
      <c r="AI309" s="13"/>
      <c r="AJ309" s="13"/>
    </row>
    <row r="310" spans="1:36" ht="13.5" customHeight="1" x14ac:dyDescent="0.2">
      <c r="A310" s="13"/>
      <c r="B310" s="13"/>
      <c r="C310" s="13"/>
      <c r="D310" s="13"/>
      <c r="E310" s="13"/>
      <c r="F310" s="13"/>
      <c r="G310" s="13"/>
      <c r="H310" s="13"/>
      <c r="I310" s="13"/>
      <c r="J310" s="13"/>
      <c r="K310" s="13"/>
      <c r="L310" s="13"/>
      <c r="M310" s="13"/>
      <c r="N310" s="13"/>
      <c r="O310" s="13"/>
      <c r="P310" s="13"/>
      <c r="Q310" s="13"/>
      <c r="R310" s="13"/>
      <c r="S310" s="13"/>
      <c r="T310" s="13"/>
      <c r="U310" s="13"/>
      <c r="V310" s="13"/>
      <c r="W310" s="13"/>
      <c r="X310" s="13"/>
      <c r="Y310" s="13"/>
      <c r="Z310" s="13"/>
      <c r="AA310" s="13"/>
      <c r="AB310" s="13"/>
      <c r="AC310" s="13"/>
      <c r="AD310" s="13"/>
      <c r="AE310" s="13"/>
      <c r="AF310" s="13"/>
      <c r="AG310" s="13"/>
      <c r="AH310" s="13"/>
      <c r="AI310" s="13"/>
      <c r="AJ310" s="13"/>
    </row>
    <row r="311" spans="1:36" ht="13.5" customHeight="1" x14ac:dyDescent="0.2">
      <c r="A311" s="13"/>
      <c r="B311" s="13"/>
      <c r="C311" s="13"/>
      <c r="D311" s="13"/>
      <c r="E311" s="13"/>
      <c r="F311" s="13"/>
      <c r="G311" s="13"/>
      <c r="H311" s="13"/>
      <c r="I311" s="13"/>
      <c r="J311" s="13"/>
      <c r="K311" s="13"/>
      <c r="L311" s="13"/>
      <c r="M311" s="13"/>
      <c r="N311" s="13"/>
      <c r="O311" s="13"/>
      <c r="P311" s="13"/>
      <c r="Q311" s="13"/>
      <c r="R311" s="13"/>
      <c r="S311" s="13"/>
      <c r="T311" s="13"/>
      <c r="U311" s="13"/>
      <c r="V311" s="13"/>
      <c r="W311" s="13"/>
      <c r="X311" s="13"/>
      <c r="Y311" s="13"/>
      <c r="Z311" s="13"/>
      <c r="AA311" s="13"/>
      <c r="AB311" s="13"/>
      <c r="AC311" s="13"/>
      <c r="AD311" s="13"/>
      <c r="AE311" s="13"/>
      <c r="AF311" s="13"/>
      <c r="AG311" s="13"/>
      <c r="AH311" s="13"/>
      <c r="AI311" s="13"/>
      <c r="AJ311" s="13"/>
    </row>
    <row r="312" spans="1:36" ht="13.5" customHeight="1" x14ac:dyDescent="0.2">
      <c r="A312" s="13"/>
      <c r="B312" s="13"/>
      <c r="C312" s="13"/>
      <c r="D312" s="13"/>
      <c r="E312" s="13"/>
      <c r="F312" s="13"/>
      <c r="G312" s="13"/>
      <c r="H312" s="13"/>
      <c r="I312" s="13"/>
      <c r="J312" s="13"/>
      <c r="K312" s="13"/>
      <c r="L312" s="13"/>
      <c r="M312" s="13"/>
      <c r="N312" s="13"/>
      <c r="O312" s="13"/>
      <c r="P312" s="13"/>
      <c r="Q312" s="13"/>
      <c r="R312" s="13"/>
      <c r="S312" s="13"/>
      <c r="T312" s="13"/>
      <c r="U312" s="13"/>
      <c r="V312" s="13"/>
      <c r="W312" s="13"/>
      <c r="X312" s="13"/>
      <c r="Y312" s="13"/>
      <c r="Z312" s="13"/>
      <c r="AA312" s="13"/>
      <c r="AB312" s="13"/>
      <c r="AC312" s="13"/>
      <c r="AD312" s="13"/>
      <c r="AE312" s="13"/>
      <c r="AF312" s="13"/>
      <c r="AG312" s="13"/>
      <c r="AH312" s="13"/>
      <c r="AI312" s="13"/>
      <c r="AJ312" s="13"/>
    </row>
    <row r="313" spans="1:36" ht="13.5" customHeight="1" x14ac:dyDescent="0.2">
      <c r="A313" s="13"/>
      <c r="B313" s="13"/>
      <c r="C313" s="13"/>
      <c r="D313" s="13"/>
      <c r="E313" s="13"/>
      <c r="F313" s="13"/>
      <c r="G313" s="13"/>
      <c r="H313" s="13"/>
      <c r="I313" s="13"/>
      <c r="J313" s="13"/>
      <c r="K313" s="13"/>
      <c r="L313" s="13"/>
      <c r="M313" s="13"/>
      <c r="N313" s="13"/>
      <c r="O313" s="13"/>
      <c r="P313" s="13"/>
      <c r="Q313" s="13"/>
      <c r="R313" s="13"/>
      <c r="S313" s="13"/>
      <c r="T313" s="13"/>
      <c r="U313" s="13"/>
      <c r="V313" s="13"/>
      <c r="W313" s="13"/>
      <c r="X313" s="13"/>
      <c r="Y313" s="13"/>
      <c r="Z313" s="13"/>
      <c r="AA313" s="13"/>
      <c r="AB313" s="13"/>
      <c r="AC313" s="13"/>
      <c r="AD313" s="13"/>
      <c r="AE313" s="13"/>
      <c r="AF313" s="13"/>
      <c r="AG313" s="13"/>
      <c r="AH313" s="13"/>
      <c r="AI313" s="13"/>
      <c r="AJ313" s="13"/>
    </row>
    <row r="314" spans="1:36" ht="13.5" customHeight="1" x14ac:dyDescent="0.2">
      <c r="A314" s="13"/>
      <c r="B314" s="13"/>
      <c r="C314" s="13"/>
      <c r="D314" s="13"/>
      <c r="E314" s="13"/>
      <c r="F314" s="13"/>
      <c r="G314" s="13"/>
      <c r="H314" s="13"/>
      <c r="I314" s="13"/>
      <c r="J314" s="13"/>
      <c r="K314" s="13"/>
      <c r="L314" s="13"/>
      <c r="M314" s="13"/>
      <c r="N314" s="13"/>
      <c r="O314" s="13"/>
      <c r="P314" s="13"/>
      <c r="Q314" s="13"/>
      <c r="R314" s="13"/>
      <c r="S314" s="13"/>
      <c r="T314" s="13"/>
      <c r="U314" s="13"/>
      <c r="V314" s="13"/>
      <c r="W314" s="13"/>
      <c r="X314" s="13"/>
      <c r="Y314" s="13"/>
      <c r="Z314" s="13"/>
      <c r="AA314" s="13"/>
      <c r="AB314" s="13"/>
      <c r="AC314" s="13"/>
      <c r="AD314" s="13"/>
      <c r="AE314" s="13"/>
      <c r="AF314" s="13"/>
      <c r="AG314" s="13"/>
      <c r="AH314" s="13"/>
      <c r="AI314" s="13"/>
      <c r="AJ314" s="13"/>
    </row>
    <row r="315" spans="1:36" ht="13.5" customHeight="1" x14ac:dyDescent="0.2">
      <c r="A315" s="13"/>
      <c r="B315" s="13"/>
      <c r="C315" s="13"/>
      <c r="D315" s="13"/>
      <c r="E315" s="13"/>
      <c r="F315" s="13"/>
      <c r="G315" s="13"/>
      <c r="H315" s="13"/>
      <c r="I315" s="13"/>
      <c r="J315" s="13"/>
      <c r="K315" s="13"/>
      <c r="L315" s="13"/>
      <c r="M315" s="13"/>
      <c r="N315" s="13"/>
      <c r="O315" s="13"/>
      <c r="P315" s="13"/>
      <c r="Q315" s="13"/>
      <c r="R315" s="13"/>
      <c r="S315" s="13"/>
      <c r="T315" s="13"/>
      <c r="U315" s="13"/>
      <c r="V315" s="13"/>
      <c r="W315" s="13"/>
      <c r="X315" s="13"/>
      <c r="Y315" s="13"/>
      <c r="Z315" s="13"/>
      <c r="AA315" s="13"/>
      <c r="AB315" s="13"/>
      <c r="AC315" s="13"/>
      <c r="AD315" s="13"/>
      <c r="AE315" s="13"/>
      <c r="AF315" s="13"/>
      <c r="AG315" s="13"/>
      <c r="AH315" s="13"/>
      <c r="AI315" s="13"/>
      <c r="AJ315" s="13"/>
    </row>
    <row r="316" spans="1:36" ht="13.5" customHeight="1" x14ac:dyDescent="0.2">
      <c r="A316" s="13"/>
      <c r="B316" s="13"/>
      <c r="C316" s="13"/>
      <c r="D316" s="13"/>
      <c r="E316" s="13"/>
      <c r="F316" s="13"/>
      <c r="G316" s="13"/>
      <c r="H316" s="13"/>
      <c r="I316" s="13"/>
      <c r="J316" s="13"/>
      <c r="K316" s="13"/>
      <c r="L316" s="13"/>
      <c r="M316" s="13"/>
      <c r="N316" s="13"/>
      <c r="O316" s="13"/>
      <c r="P316" s="13"/>
      <c r="Q316" s="13"/>
      <c r="R316" s="13"/>
      <c r="S316" s="13"/>
      <c r="T316" s="13"/>
      <c r="U316" s="13"/>
      <c r="V316" s="13"/>
      <c r="W316" s="13"/>
      <c r="X316" s="13"/>
      <c r="Y316" s="13"/>
      <c r="Z316" s="13"/>
      <c r="AA316" s="13"/>
      <c r="AB316" s="13"/>
      <c r="AC316" s="13"/>
      <c r="AD316" s="13"/>
      <c r="AE316" s="13"/>
      <c r="AF316" s="13"/>
      <c r="AG316" s="13"/>
      <c r="AH316" s="13"/>
      <c r="AI316" s="13"/>
      <c r="AJ316" s="13"/>
    </row>
    <row r="317" spans="1:36" ht="13.5" customHeight="1" x14ac:dyDescent="0.2">
      <c r="A317" s="13"/>
      <c r="B317" s="13"/>
      <c r="C317" s="13"/>
      <c r="D317" s="13"/>
      <c r="E317" s="13"/>
      <c r="F317" s="13"/>
      <c r="G317" s="13"/>
      <c r="H317" s="13"/>
      <c r="I317" s="13"/>
      <c r="J317" s="13"/>
      <c r="K317" s="13"/>
      <c r="L317" s="13"/>
      <c r="M317" s="13"/>
      <c r="N317" s="13"/>
      <c r="O317" s="13"/>
      <c r="P317" s="13"/>
      <c r="Q317" s="13"/>
      <c r="R317" s="13"/>
      <c r="S317" s="13"/>
      <c r="T317" s="13"/>
      <c r="U317" s="13"/>
      <c r="V317" s="13"/>
      <c r="W317" s="13"/>
      <c r="X317" s="13"/>
      <c r="Y317" s="13"/>
      <c r="Z317" s="13"/>
      <c r="AA317" s="13"/>
      <c r="AB317" s="13"/>
      <c r="AC317" s="13"/>
      <c r="AD317" s="13"/>
      <c r="AE317" s="13"/>
      <c r="AF317" s="13"/>
      <c r="AG317" s="13"/>
      <c r="AH317" s="13"/>
      <c r="AI317" s="13"/>
      <c r="AJ317" s="13"/>
    </row>
    <row r="318" spans="1:36" ht="13.5" customHeight="1" x14ac:dyDescent="0.2">
      <c r="A318" s="13"/>
      <c r="B318" s="13"/>
      <c r="C318" s="13"/>
      <c r="D318" s="13"/>
      <c r="E318" s="13"/>
      <c r="F318" s="13"/>
      <c r="G318" s="13"/>
      <c r="H318" s="13"/>
      <c r="I318" s="13"/>
      <c r="J318" s="13"/>
      <c r="K318" s="13"/>
      <c r="L318" s="13"/>
      <c r="M318" s="13"/>
      <c r="N318" s="13"/>
      <c r="O318" s="13"/>
      <c r="P318" s="13"/>
      <c r="Q318" s="13"/>
      <c r="R318" s="13"/>
      <c r="S318" s="13"/>
      <c r="T318" s="13"/>
      <c r="U318" s="13"/>
      <c r="V318" s="13"/>
      <c r="W318" s="13"/>
      <c r="X318" s="13"/>
      <c r="Y318" s="13"/>
      <c r="Z318" s="13"/>
      <c r="AA318" s="13"/>
      <c r="AB318" s="13"/>
      <c r="AC318" s="13"/>
      <c r="AD318" s="13"/>
      <c r="AE318" s="13"/>
      <c r="AF318" s="13"/>
      <c r="AG318" s="13"/>
      <c r="AH318" s="13"/>
      <c r="AI318" s="13"/>
      <c r="AJ318" s="13"/>
    </row>
    <row r="319" spans="1:36" ht="13.5" customHeight="1" x14ac:dyDescent="0.2">
      <c r="A319" s="13"/>
      <c r="B319" s="13"/>
      <c r="C319" s="13"/>
      <c r="D319" s="13"/>
      <c r="E319" s="13"/>
      <c r="F319" s="13"/>
      <c r="G319" s="13"/>
      <c r="H319" s="13"/>
      <c r="I319" s="13"/>
      <c r="J319" s="13"/>
      <c r="K319" s="13"/>
      <c r="L319" s="13"/>
      <c r="M319" s="13"/>
      <c r="N319" s="13"/>
      <c r="O319" s="13"/>
      <c r="P319" s="13"/>
      <c r="Q319" s="13"/>
      <c r="R319" s="13"/>
      <c r="S319" s="13"/>
      <c r="T319" s="13"/>
      <c r="U319" s="13"/>
      <c r="V319" s="13"/>
      <c r="W319" s="13"/>
      <c r="X319" s="13"/>
      <c r="Y319" s="13"/>
      <c r="Z319" s="13"/>
      <c r="AA319" s="13"/>
      <c r="AB319" s="13"/>
      <c r="AC319" s="13"/>
      <c r="AD319" s="13"/>
      <c r="AE319" s="13"/>
      <c r="AF319" s="13"/>
      <c r="AG319" s="13"/>
      <c r="AH319" s="13"/>
      <c r="AI319" s="13"/>
      <c r="AJ319" s="13"/>
    </row>
    <row r="320" spans="1:36" ht="13.5" customHeight="1" x14ac:dyDescent="0.2">
      <c r="A320" s="13"/>
      <c r="B320" s="13"/>
      <c r="C320" s="13"/>
      <c r="D320" s="13"/>
      <c r="E320" s="13"/>
      <c r="F320" s="13"/>
      <c r="G320" s="13"/>
      <c r="H320" s="13"/>
      <c r="I320" s="13"/>
      <c r="J320" s="13"/>
      <c r="K320" s="13"/>
      <c r="L320" s="13"/>
      <c r="M320" s="13"/>
      <c r="N320" s="13"/>
      <c r="O320" s="13"/>
      <c r="P320" s="13"/>
      <c r="Q320" s="13"/>
      <c r="R320" s="13"/>
      <c r="S320" s="13"/>
      <c r="T320" s="13"/>
      <c r="U320" s="13"/>
      <c r="V320" s="13"/>
      <c r="W320" s="13"/>
      <c r="X320" s="13"/>
      <c r="Y320" s="13"/>
      <c r="Z320" s="13"/>
      <c r="AA320" s="13"/>
      <c r="AB320" s="13"/>
      <c r="AC320" s="13"/>
      <c r="AD320" s="13"/>
      <c r="AE320" s="13"/>
      <c r="AF320" s="13"/>
      <c r="AG320" s="13"/>
      <c r="AH320" s="13"/>
      <c r="AI320" s="13"/>
      <c r="AJ320" s="13"/>
    </row>
    <row r="321" spans="1:36" ht="13.5" customHeight="1" x14ac:dyDescent="0.2">
      <c r="A321" s="13"/>
      <c r="B321" s="13"/>
      <c r="C321" s="13"/>
      <c r="D321" s="13"/>
      <c r="E321" s="13"/>
      <c r="F321" s="13"/>
      <c r="G321" s="13"/>
      <c r="H321" s="13"/>
      <c r="I321" s="13"/>
      <c r="J321" s="13"/>
      <c r="K321" s="13"/>
      <c r="L321" s="13"/>
      <c r="M321" s="13"/>
      <c r="N321" s="13"/>
      <c r="O321" s="13"/>
      <c r="P321" s="13"/>
      <c r="Q321" s="13"/>
      <c r="R321" s="13"/>
      <c r="S321" s="13"/>
      <c r="T321" s="13"/>
      <c r="U321" s="13"/>
      <c r="V321" s="13"/>
      <c r="W321" s="13"/>
      <c r="X321" s="13"/>
      <c r="Y321" s="13"/>
      <c r="Z321" s="13"/>
      <c r="AA321" s="13"/>
      <c r="AB321" s="13"/>
      <c r="AC321" s="13"/>
      <c r="AD321" s="13"/>
      <c r="AE321" s="13"/>
      <c r="AF321" s="13"/>
      <c r="AG321" s="13"/>
      <c r="AH321" s="13"/>
      <c r="AI321" s="13"/>
      <c r="AJ321" s="13"/>
    </row>
    <row r="322" spans="1:36" ht="13.5" customHeight="1" x14ac:dyDescent="0.2">
      <c r="A322" s="13"/>
      <c r="B322" s="13"/>
      <c r="C322" s="13"/>
      <c r="D322" s="13"/>
      <c r="E322" s="13"/>
      <c r="F322" s="13"/>
      <c r="G322" s="13"/>
      <c r="H322" s="13"/>
      <c r="I322" s="13"/>
      <c r="J322" s="13"/>
      <c r="K322" s="13"/>
      <c r="L322" s="13"/>
      <c r="M322" s="13"/>
      <c r="N322" s="13"/>
      <c r="O322" s="13"/>
      <c r="P322" s="13"/>
      <c r="Q322" s="13"/>
      <c r="R322" s="13"/>
      <c r="S322" s="13"/>
      <c r="T322" s="13"/>
      <c r="U322" s="13"/>
      <c r="V322" s="13"/>
      <c r="W322" s="13"/>
      <c r="X322" s="13"/>
      <c r="Y322" s="13"/>
      <c r="Z322" s="13"/>
      <c r="AA322" s="13"/>
      <c r="AB322" s="13"/>
      <c r="AC322" s="13"/>
      <c r="AD322" s="13"/>
      <c r="AE322" s="13"/>
      <c r="AF322" s="13"/>
      <c r="AG322" s="13"/>
      <c r="AH322" s="13"/>
      <c r="AI322" s="13"/>
      <c r="AJ322" s="13"/>
    </row>
    <row r="323" spans="1:36" ht="13.5" customHeight="1" x14ac:dyDescent="0.2">
      <c r="A323" s="13"/>
      <c r="B323" s="13"/>
      <c r="C323" s="13"/>
      <c r="D323" s="13"/>
      <c r="E323" s="13"/>
      <c r="F323" s="13"/>
      <c r="G323" s="13"/>
      <c r="H323" s="13"/>
      <c r="I323" s="13"/>
      <c r="J323" s="13"/>
      <c r="K323" s="13"/>
      <c r="L323" s="13"/>
      <c r="M323" s="13"/>
      <c r="N323" s="13"/>
      <c r="O323" s="13"/>
      <c r="P323" s="13"/>
      <c r="Q323" s="13"/>
      <c r="R323" s="13"/>
      <c r="S323" s="13"/>
      <c r="T323" s="13"/>
      <c r="U323" s="13"/>
      <c r="V323" s="13"/>
      <c r="W323" s="13"/>
      <c r="X323" s="13"/>
      <c r="Y323" s="13"/>
      <c r="Z323" s="13"/>
      <c r="AA323" s="13"/>
      <c r="AB323" s="13"/>
      <c r="AC323" s="13"/>
      <c r="AD323" s="13"/>
      <c r="AE323" s="13"/>
      <c r="AF323" s="13"/>
      <c r="AG323" s="13"/>
      <c r="AH323" s="13"/>
      <c r="AI323" s="13"/>
      <c r="AJ323" s="13"/>
    </row>
    <row r="324" spans="1:36" ht="13.5" customHeight="1" x14ac:dyDescent="0.2">
      <c r="A324" s="13"/>
      <c r="B324" s="13"/>
      <c r="C324" s="13"/>
      <c r="D324" s="13"/>
      <c r="E324" s="13"/>
      <c r="F324" s="13"/>
      <c r="G324" s="13"/>
      <c r="H324" s="13"/>
      <c r="I324" s="13"/>
      <c r="J324" s="13"/>
      <c r="K324" s="13"/>
      <c r="L324" s="13"/>
      <c r="M324" s="13"/>
      <c r="N324" s="13"/>
      <c r="O324" s="13"/>
      <c r="P324" s="13"/>
      <c r="Q324" s="13"/>
      <c r="R324" s="13"/>
      <c r="S324" s="13"/>
      <c r="T324" s="13"/>
      <c r="U324" s="13"/>
      <c r="V324" s="13"/>
      <c r="W324" s="13"/>
      <c r="X324" s="13"/>
      <c r="Y324" s="13"/>
      <c r="Z324" s="13"/>
      <c r="AA324" s="13"/>
      <c r="AB324" s="13"/>
      <c r="AC324" s="13"/>
      <c r="AD324" s="13"/>
      <c r="AE324" s="13"/>
      <c r="AF324" s="13"/>
      <c r="AG324" s="13"/>
      <c r="AH324" s="13"/>
      <c r="AI324" s="13"/>
      <c r="AJ324" s="13"/>
    </row>
    <row r="325" spans="1:36" ht="13.5" customHeight="1" x14ac:dyDescent="0.2">
      <c r="A325" s="13"/>
      <c r="B325" s="13"/>
      <c r="C325" s="13"/>
      <c r="D325" s="13"/>
      <c r="E325" s="13"/>
      <c r="F325" s="13"/>
      <c r="G325" s="13"/>
      <c r="H325" s="13"/>
      <c r="I325" s="13"/>
      <c r="J325" s="13"/>
      <c r="K325" s="13"/>
      <c r="L325" s="13"/>
      <c r="M325" s="13"/>
      <c r="N325" s="13"/>
      <c r="O325" s="13"/>
      <c r="P325" s="13"/>
      <c r="Q325" s="13"/>
      <c r="R325" s="13"/>
      <c r="S325" s="13"/>
      <c r="T325" s="13"/>
      <c r="U325" s="13"/>
      <c r="V325" s="13"/>
      <c r="W325" s="13"/>
      <c r="X325" s="13"/>
      <c r="Y325" s="13"/>
      <c r="Z325" s="13"/>
      <c r="AA325" s="13"/>
      <c r="AB325" s="13"/>
      <c r="AC325" s="13"/>
      <c r="AD325" s="13"/>
      <c r="AE325" s="13"/>
      <c r="AF325" s="13"/>
      <c r="AG325" s="13"/>
      <c r="AH325" s="13"/>
      <c r="AI325" s="13"/>
      <c r="AJ325" s="13"/>
    </row>
    <row r="326" spans="1:36" ht="13.5" customHeight="1" x14ac:dyDescent="0.2">
      <c r="A326" s="13"/>
      <c r="B326" s="13"/>
      <c r="C326" s="13"/>
      <c r="D326" s="13"/>
      <c r="E326" s="13"/>
      <c r="F326" s="13"/>
      <c r="G326" s="13"/>
      <c r="H326" s="13"/>
      <c r="I326" s="13"/>
      <c r="J326" s="13"/>
      <c r="K326" s="13"/>
      <c r="L326" s="13"/>
      <c r="M326" s="13"/>
      <c r="N326" s="13"/>
      <c r="O326" s="13"/>
      <c r="P326" s="13"/>
      <c r="Q326" s="13"/>
      <c r="R326" s="13"/>
      <c r="S326" s="13"/>
      <c r="T326" s="13"/>
      <c r="U326" s="13"/>
      <c r="V326" s="13"/>
      <c r="W326" s="13"/>
      <c r="X326" s="13"/>
      <c r="Y326" s="13"/>
      <c r="Z326" s="13"/>
      <c r="AA326" s="13"/>
      <c r="AB326" s="13"/>
      <c r="AC326" s="13"/>
      <c r="AD326" s="13"/>
      <c r="AE326" s="13"/>
      <c r="AF326" s="13"/>
      <c r="AG326" s="13"/>
      <c r="AH326" s="13"/>
      <c r="AI326" s="13"/>
      <c r="AJ326" s="13"/>
    </row>
    <row r="327" spans="1:36" ht="13.5" customHeight="1" x14ac:dyDescent="0.2">
      <c r="A327" s="13"/>
      <c r="B327" s="13"/>
      <c r="C327" s="13"/>
      <c r="D327" s="13"/>
      <c r="E327" s="13"/>
      <c r="F327" s="13"/>
      <c r="G327" s="13"/>
      <c r="H327" s="13"/>
      <c r="I327" s="13"/>
      <c r="J327" s="13"/>
      <c r="K327" s="13"/>
      <c r="L327" s="13"/>
      <c r="M327" s="13"/>
      <c r="N327" s="13"/>
      <c r="O327" s="13"/>
      <c r="P327" s="13"/>
      <c r="Q327" s="13"/>
      <c r="R327" s="13"/>
      <c r="S327" s="13"/>
      <c r="T327" s="13"/>
      <c r="U327" s="13"/>
      <c r="V327" s="13"/>
      <c r="W327" s="13"/>
      <c r="X327" s="13"/>
      <c r="Y327" s="13"/>
      <c r="Z327" s="13"/>
      <c r="AA327" s="13"/>
      <c r="AB327" s="13"/>
      <c r="AC327" s="13"/>
      <c r="AD327" s="13"/>
      <c r="AE327" s="13"/>
      <c r="AF327" s="13"/>
      <c r="AG327" s="13"/>
      <c r="AH327" s="13"/>
      <c r="AI327" s="13"/>
      <c r="AJ327" s="13"/>
    </row>
    <row r="328" spans="1:36" ht="13.5" customHeight="1" x14ac:dyDescent="0.2">
      <c r="A328" s="13"/>
      <c r="B328" s="13"/>
      <c r="C328" s="13"/>
      <c r="D328" s="13"/>
      <c r="E328" s="13"/>
      <c r="F328" s="13"/>
      <c r="G328" s="13"/>
      <c r="H328" s="13"/>
      <c r="I328" s="13"/>
      <c r="J328" s="13"/>
      <c r="K328" s="13"/>
      <c r="L328" s="13"/>
      <c r="M328" s="13"/>
      <c r="N328" s="13"/>
      <c r="O328" s="13"/>
      <c r="P328" s="13"/>
      <c r="Q328" s="13"/>
      <c r="R328" s="13"/>
      <c r="S328" s="13"/>
      <c r="T328" s="13"/>
      <c r="U328" s="13"/>
      <c r="V328" s="13"/>
      <c r="W328" s="13"/>
      <c r="X328" s="13"/>
      <c r="Y328" s="13"/>
      <c r="Z328" s="13"/>
      <c r="AA328" s="13"/>
      <c r="AB328" s="13"/>
      <c r="AC328" s="13"/>
      <c r="AD328" s="13"/>
      <c r="AE328" s="13"/>
      <c r="AF328" s="13"/>
      <c r="AG328" s="13"/>
      <c r="AH328" s="13"/>
      <c r="AI328" s="13"/>
      <c r="AJ328" s="13"/>
    </row>
    <row r="329" spans="1:36" ht="13.5" customHeight="1" x14ac:dyDescent="0.2">
      <c r="A329" s="13"/>
      <c r="B329" s="13"/>
      <c r="C329" s="13"/>
      <c r="D329" s="13"/>
      <c r="E329" s="13"/>
      <c r="F329" s="13"/>
      <c r="G329" s="13"/>
      <c r="H329" s="13"/>
      <c r="I329" s="13"/>
      <c r="J329" s="13"/>
      <c r="K329" s="13"/>
      <c r="L329" s="13"/>
      <c r="M329" s="13"/>
      <c r="N329" s="13"/>
      <c r="O329" s="13"/>
      <c r="P329" s="13"/>
      <c r="Q329" s="13"/>
      <c r="R329" s="13"/>
      <c r="S329" s="13"/>
      <c r="T329" s="13"/>
      <c r="U329" s="13"/>
      <c r="V329" s="13"/>
      <c r="W329" s="13"/>
      <c r="X329" s="13"/>
      <c r="Y329" s="13"/>
      <c r="Z329" s="13"/>
      <c r="AA329" s="13"/>
      <c r="AB329" s="13"/>
      <c r="AC329" s="13"/>
      <c r="AD329" s="13"/>
      <c r="AE329" s="13"/>
      <c r="AF329" s="13"/>
      <c r="AG329" s="13"/>
      <c r="AH329" s="13"/>
      <c r="AI329" s="13"/>
      <c r="AJ329" s="13"/>
    </row>
    <row r="330" spans="1:36" ht="13.5" customHeight="1" x14ac:dyDescent="0.2">
      <c r="A330" s="13"/>
      <c r="B330" s="13"/>
      <c r="C330" s="13"/>
      <c r="D330" s="13"/>
      <c r="E330" s="13"/>
      <c r="F330" s="13"/>
      <c r="G330" s="13"/>
      <c r="H330" s="13"/>
      <c r="I330" s="13"/>
      <c r="J330" s="13"/>
      <c r="K330" s="13"/>
      <c r="L330" s="13"/>
      <c r="M330" s="13"/>
      <c r="N330" s="13"/>
      <c r="O330" s="13"/>
      <c r="P330" s="13"/>
      <c r="Q330" s="13"/>
      <c r="R330" s="13"/>
      <c r="S330" s="13"/>
      <c r="T330" s="13"/>
      <c r="U330" s="13"/>
      <c r="V330" s="13"/>
      <c r="W330" s="13"/>
      <c r="X330" s="13"/>
      <c r="Y330" s="13"/>
      <c r="Z330" s="13"/>
      <c r="AA330" s="13"/>
      <c r="AB330" s="13"/>
      <c r="AC330" s="13"/>
      <c r="AD330" s="13"/>
      <c r="AE330" s="13"/>
      <c r="AF330" s="13"/>
      <c r="AG330" s="13"/>
      <c r="AH330" s="13"/>
      <c r="AI330" s="13"/>
      <c r="AJ330" s="13"/>
    </row>
    <row r="331" spans="1:36" ht="13.5" customHeight="1" x14ac:dyDescent="0.2">
      <c r="A331" s="13"/>
      <c r="B331" s="13"/>
      <c r="C331" s="13"/>
      <c r="D331" s="13"/>
      <c r="E331" s="13"/>
      <c r="F331" s="13"/>
      <c r="G331" s="13"/>
      <c r="H331" s="13"/>
      <c r="I331" s="13"/>
      <c r="J331" s="13"/>
      <c r="K331" s="13"/>
      <c r="L331" s="13"/>
      <c r="M331" s="13"/>
      <c r="N331" s="13"/>
      <c r="O331" s="13"/>
      <c r="P331" s="13"/>
      <c r="Q331" s="13"/>
      <c r="R331" s="13"/>
      <c r="S331" s="13"/>
      <c r="T331" s="13"/>
      <c r="U331" s="13"/>
      <c r="V331" s="13"/>
      <c r="W331" s="13"/>
      <c r="X331" s="13"/>
      <c r="Y331" s="13"/>
      <c r="Z331" s="13"/>
      <c r="AA331" s="13"/>
      <c r="AB331" s="13"/>
      <c r="AC331" s="13"/>
      <c r="AD331" s="13"/>
      <c r="AE331" s="13"/>
      <c r="AF331" s="13"/>
      <c r="AG331" s="13"/>
      <c r="AH331" s="13"/>
      <c r="AI331" s="13"/>
      <c r="AJ331" s="13"/>
    </row>
    <row r="332" spans="1:36" ht="13.5" customHeight="1" x14ac:dyDescent="0.2">
      <c r="A332" s="13"/>
      <c r="B332" s="13"/>
      <c r="C332" s="13"/>
      <c r="D332" s="13"/>
      <c r="E332" s="13"/>
      <c r="F332" s="13"/>
      <c r="G332" s="13"/>
      <c r="H332" s="13"/>
      <c r="I332" s="13"/>
      <c r="J332" s="13"/>
      <c r="K332" s="13"/>
      <c r="L332" s="13"/>
      <c r="M332" s="13"/>
      <c r="N332" s="13"/>
      <c r="O332" s="13"/>
      <c r="P332" s="13"/>
      <c r="Q332" s="13"/>
      <c r="R332" s="13"/>
      <c r="S332" s="13"/>
      <c r="T332" s="13"/>
      <c r="U332" s="13"/>
      <c r="V332" s="13"/>
      <c r="W332" s="13"/>
      <c r="X332" s="13"/>
      <c r="Y332" s="13"/>
      <c r="Z332" s="13"/>
      <c r="AA332" s="13"/>
      <c r="AB332" s="13"/>
      <c r="AC332" s="13"/>
      <c r="AD332" s="13"/>
      <c r="AE332" s="13"/>
      <c r="AF332" s="13"/>
      <c r="AG332" s="13"/>
      <c r="AH332" s="13"/>
      <c r="AI332" s="13"/>
      <c r="AJ332" s="13"/>
    </row>
    <row r="333" spans="1:36" ht="13.5" customHeight="1" x14ac:dyDescent="0.2">
      <c r="A333" s="13"/>
      <c r="B333" s="13"/>
      <c r="C333" s="13"/>
      <c r="D333" s="13"/>
      <c r="E333" s="13"/>
      <c r="F333" s="13"/>
      <c r="G333" s="13"/>
      <c r="H333" s="13"/>
      <c r="I333" s="13"/>
      <c r="J333" s="13"/>
      <c r="K333" s="13"/>
      <c r="L333" s="13"/>
      <c r="M333" s="13"/>
      <c r="N333" s="13"/>
      <c r="O333" s="13"/>
      <c r="P333" s="13"/>
      <c r="Q333" s="13"/>
      <c r="R333" s="13"/>
      <c r="S333" s="13"/>
      <c r="T333" s="13"/>
      <c r="U333" s="13"/>
      <c r="V333" s="13"/>
      <c r="W333" s="13"/>
      <c r="X333" s="13"/>
      <c r="Y333" s="13"/>
      <c r="Z333" s="13"/>
      <c r="AA333" s="13"/>
      <c r="AB333" s="13"/>
      <c r="AC333" s="13"/>
      <c r="AD333" s="13"/>
      <c r="AE333" s="13"/>
      <c r="AF333" s="13"/>
      <c r="AG333" s="13"/>
      <c r="AH333" s="13"/>
      <c r="AI333" s="13"/>
      <c r="AJ333" s="13"/>
    </row>
    <row r="334" spans="1:36" ht="13.5" customHeight="1" x14ac:dyDescent="0.2">
      <c r="A334" s="13"/>
      <c r="B334" s="13"/>
      <c r="C334" s="13"/>
      <c r="D334" s="13"/>
      <c r="E334" s="13"/>
      <c r="F334" s="13"/>
      <c r="G334" s="13"/>
      <c r="H334" s="13"/>
      <c r="I334" s="13"/>
      <c r="J334" s="13"/>
      <c r="K334" s="13"/>
      <c r="L334" s="13"/>
      <c r="M334" s="13"/>
      <c r="N334" s="13"/>
      <c r="O334" s="13"/>
      <c r="P334" s="13"/>
      <c r="Q334" s="13"/>
      <c r="R334" s="13"/>
      <c r="S334" s="13"/>
      <c r="T334" s="13"/>
      <c r="U334" s="13"/>
      <c r="V334" s="13"/>
      <c r="W334" s="13"/>
      <c r="X334" s="13"/>
      <c r="Y334" s="13"/>
      <c r="Z334" s="13"/>
      <c r="AA334" s="13"/>
      <c r="AB334" s="13"/>
      <c r="AC334" s="13"/>
      <c r="AD334" s="13"/>
      <c r="AE334" s="13"/>
      <c r="AF334" s="13"/>
      <c r="AG334" s="13"/>
      <c r="AH334" s="13"/>
      <c r="AI334" s="13"/>
      <c r="AJ334" s="13"/>
    </row>
    <row r="335" spans="1:36" ht="13.5" customHeight="1" x14ac:dyDescent="0.2">
      <c r="A335" s="13"/>
      <c r="B335" s="13"/>
      <c r="C335" s="13"/>
      <c r="D335" s="13"/>
      <c r="E335" s="13"/>
      <c r="F335" s="13"/>
      <c r="G335" s="13"/>
      <c r="H335" s="13"/>
      <c r="I335" s="13"/>
      <c r="J335" s="13"/>
      <c r="K335" s="13"/>
      <c r="L335" s="13"/>
      <c r="M335" s="13"/>
      <c r="N335" s="13"/>
      <c r="O335" s="13"/>
      <c r="P335" s="13"/>
      <c r="Q335" s="13"/>
      <c r="R335" s="13"/>
      <c r="S335" s="13"/>
      <c r="T335" s="13"/>
      <c r="U335" s="13"/>
      <c r="V335" s="13"/>
      <c r="W335" s="13"/>
      <c r="X335" s="13"/>
      <c r="Y335" s="13"/>
      <c r="Z335" s="13"/>
      <c r="AA335" s="13"/>
      <c r="AB335" s="13"/>
      <c r="AC335" s="13"/>
      <c r="AD335" s="13"/>
      <c r="AE335" s="13"/>
      <c r="AF335" s="13"/>
      <c r="AG335" s="13"/>
      <c r="AH335" s="13"/>
      <c r="AI335" s="13"/>
      <c r="AJ335" s="13"/>
    </row>
    <row r="336" spans="1:36" ht="13.5" customHeight="1" x14ac:dyDescent="0.2">
      <c r="A336" s="13"/>
      <c r="B336" s="13"/>
      <c r="C336" s="13"/>
      <c r="D336" s="13"/>
      <c r="E336" s="13"/>
      <c r="F336" s="13"/>
      <c r="G336" s="13"/>
      <c r="H336" s="13"/>
      <c r="I336" s="13"/>
      <c r="J336" s="13"/>
      <c r="K336" s="13"/>
      <c r="L336" s="13"/>
      <c r="M336" s="13"/>
      <c r="N336" s="13"/>
      <c r="O336" s="13"/>
      <c r="P336" s="13"/>
      <c r="Q336" s="13"/>
      <c r="R336" s="13"/>
      <c r="S336" s="13"/>
      <c r="T336" s="13"/>
      <c r="U336" s="13"/>
      <c r="V336" s="13"/>
      <c r="W336" s="13"/>
      <c r="X336" s="13"/>
      <c r="Y336" s="13"/>
      <c r="Z336" s="13"/>
      <c r="AA336" s="13"/>
      <c r="AB336" s="13"/>
      <c r="AC336" s="13"/>
      <c r="AD336" s="13"/>
      <c r="AE336" s="13"/>
      <c r="AF336" s="13"/>
      <c r="AG336" s="13"/>
      <c r="AH336" s="13"/>
      <c r="AI336" s="13"/>
      <c r="AJ336" s="13"/>
    </row>
    <row r="337" spans="1:36" ht="13.5" customHeight="1" x14ac:dyDescent="0.2">
      <c r="A337" s="13"/>
      <c r="B337" s="13"/>
      <c r="C337" s="13"/>
      <c r="D337" s="13"/>
      <c r="E337" s="13"/>
      <c r="F337" s="13"/>
      <c r="G337" s="13"/>
      <c r="H337" s="13"/>
      <c r="I337" s="13"/>
      <c r="J337" s="13"/>
      <c r="K337" s="13"/>
      <c r="L337" s="13"/>
      <c r="M337" s="13"/>
      <c r="N337" s="13"/>
      <c r="O337" s="13"/>
      <c r="P337" s="13"/>
      <c r="Q337" s="13"/>
      <c r="R337" s="13"/>
      <c r="S337" s="13"/>
      <c r="T337" s="13"/>
      <c r="U337" s="13"/>
      <c r="V337" s="13"/>
      <c r="W337" s="13"/>
      <c r="X337" s="13"/>
      <c r="Y337" s="13"/>
      <c r="Z337" s="13"/>
      <c r="AA337" s="13"/>
      <c r="AB337" s="13"/>
      <c r="AC337" s="13"/>
      <c r="AD337" s="13"/>
      <c r="AE337" s="13"/>
      <c r="AF337" s="13"/>
      <c r="AG337" s="13"/>
      <c r="AH337" s="13"/>
      <c r="AI337" s="13"/>
      <c r="AJ337" s="13"/>
    </row>
    <row r="338" spans="1:36" ht="13.5" customHeight="1" x14ac:dyDescent="0.2">
      <c r="A338" s="13"/>
      <c r="B338" s="13"/>
      <c r="C338" s="13"/>
      <c r="D338" s="13"/>
      <c r="E338" s="13"/>
      <c r="F338" s="13"/>
      <c r="G338" s="13"/>
      <c r="H338" s="13"/>
      <c r="I338" s="13"/>
      <c r="J338" s="13"/>
      <c r="K338" s="13"/>
      <c r="L338" s="13"/>
      <c r="M338" s="13"/>
      <c r="N338" s="13"/>
      <c r="O338" s="13"/>
      <c r="P338" s="13"/>
      <c r="Q338" s="13"/>
      <c r="R338" s="13"/>
      <c r="S338" s="13"/>
      <c r="T338" s="13"/>
      <c r="U338" s="13"/>
      <c r="V338" s="13"/>
      <c r="W338" s="13"/>
      <c r="X338" s="13"/>
      <c r="Y338" s="13"/>
      <c r="Z338" s="13"/>
      <c r="AA338" s="13"/>
      <c r="AB338" s="13"/>
      <c r="AC338" s="13"/>
      <c r="AD338" s="13"/>
      <c r="AE338" s="13"/>
      <c r="AF338" s="13"/>
      <c r="AG338" s="13"/>
      <c r="AH338" s="13"/>
      <c r="AI338" s="13"/>
      <c r="AJ338" s="13"/>
    </row>
    <row r="339" spans="1:36" ht="13.5" customHeight="1" x14ac:dyDescent="0.2">
      <c r="A339" s="13"/>
      <c r="B339" s="13"/>
      <c r="C339" s="13"/>
      <c r="D339" s="13"/>
      <c r="E339" s="13"/>
      <c r="F339" s="13"/>
      <c r="G339" s="13"/>
      <c r="H339" s="13"/>
      <c r="I339" s="13"/>
      <c r="J339" s="13"/>
      <c r="K339" s="13"/>
      <c r="L339" s="13"/>
      <c r="M339" s="13"/>
      <c r="N339" s="13"/>
      <c r="O339" s="13"/>
      <c r="P339" s="13"/>
      <c r="Q339" s="13"/>
      <c r="R339" s="13"/>
      <c r="S339" s="13"/>
      <c r="T339" s="13"/>
      <c r="U339" s="13"/>
      <c r="V339" s="13"/>
      <c r="W339" s="13"/>
      <c r="X339" s="13"/>
      <c r="Y339" s="13"/>
      <c r="Z339" s="13"/>
      <c r="AA339" s="13"/>
      <c r="AB339" s="13"/>
      <c r="AC339" s="13"/>
      <c r="AD339" s="13"/>
      <c r="AE339" s="13"/>
      <c r="AF339" s="13"/>
      <c r="AG339" s="13"/>
      <c r="AH339" s="13"/>
      <c r="AI339" s="13"/>
      <c r="AJ339" s="13"/>
    </row>
    <row r="340" spans="1:36" ht="13.5" customHeight="1" x14ac:dyDescent="0.2">
      <c r="A340" s="13"/>
      <c r="B340" s="13"/>
      <c r="C340" s="13"/>
      <c r="D340" s="13"/>
      <c r="E340" s="13"/>
      <c r="F340" s="13"/>
      <c r="G340" s="13"/>
      <c r="H340" s="13"/>
      <c r="I340" s="13"/>
      <c r="J340" s="13"/>
      <c r="K340" s="13"/>
      <c r="L340" s="13"/>
      <c r="M340" s="13"/>
      <c r="N340" s="13"/>
      <c r="O340" s="13"/>
      <c r="P340" s="13"/>
      <c r="Q340" s="13"/>
      <c r="R340" s="13"/>
      <c r="S340" s="13"/>
      <c r="T340" s="13"/>
      <c r="U340" s="13"/>
      <c r="V340" s="13"/>
      <c r="W340" s="13"/>
      <c r="X340" s="13"/>
      <c r="Y340" s="13"/>
      <c r="Z340" s="13"/>
      <c r="AA340" s="13"/>
      <c r="AB340" s="13"/>
      <c r="AC340" s="13"/>
      <c r="AD340" s="13"/>
      <c r="AE340" s="13"/>
      <c r="AF340" s="13"/>
      <c r="AG340" s="13"/>
      <c r="AH340" s="13"/>
      <c r="AI340" s="13"/>
      <c r="AJ340" s="13"/>
    </row>
    <row r="341" spans="1:36" ht="13.5" customHeight="1" x14ac:dyDescent="0.2">
      <c r="A341" s="13"/>
      <c r="B341" s="13"/>
      <c r="C341" s="13"/>
      <c r="D341" s="13"/>
      <c r="E341" s="13"/>
      <c r="F341" s="13"/>
      <c r="G341" s="13"/>
      <c r="H341" s="13"/>
      <c r="I341" s="13"/>
      <c r="J341" s="13"/>
      <c r="K341" s="13"/>
      <c r="L341" s="13"/>
      <c r="M341" s="13"/>
      <c r="N341" s="13"/>
      <c r="O341" s="13"/>
      <c r="P341" s="13"/>
      <c r="Q341" s="13"/>
      <c r="R341" s="13"/>
      <c r="S341" s="13"/>
      <c r="T341" s="13"/>
      <c r="U341" s="13"/>
      <c r="V341" s="13"/>
      <c r="W341" s="13"/>
      <c r="X341" s="13"/>
      <c r="Y341" s="13"/>
      <c r="Z341" s="13"/>
      <c r="AA341" s="13"/>
      <c r="AB341" s="13"/>
      <c r="AC341" s="13"/>
      <c r="AD341" s="13"/>
      <c r="AE341" s="13"/>
      <c r="AF341" s="13"/>
      <c r="AG341" s="13"/>
      <c r="AH341" s="13"/>
      <c r="AI341" s="13"/>
      <c r="AJ341" s="13"/>
    </row>
    <row r="342" spans="1:36" ht="13.5" customHeight="1" x14ac:dyDescent="0.2">
      <c r="A342" s="13"/>
      <c r="B342" s="13"/>
      <c r="C342" s="13"/>
      <c r="D342" s="13"/>
      <c r="E342" s="13"/>
      <c r="F342" s="13"/>
      <c r="G342" s="13"/>
      <c r="H342" s="13"/>
      <c r="I342" s="13"/>
      <c r="J342" s="13"/>
      <c r="K342" s="13"/>
      <c r="L342" s="13"/>
      <c r="M342" s="13"/>
      <c r="N342" s="13"/>
      <c r="O342" s="13"/>
      <c r="P342" s="13"/>
      <c r="Q342" s="13"/>
      <c r="R342" s="13"/>
      <c r="S342" s="13"/>
      <c r="T342" s="13"/>
      <c r="U342" s="13"/>
      <c r="V342" s="13"/>
      <c r="W342" s="13"/>
      <c r="X342" s="13"/>
      <c r="Y342" s="13"/>
      <c r="Z342" s="13"/>
      <c r="AA342" s="13"/>
      <c r="AB342" s="13"/>
      <c r="AC342" s="13"/>
      <c r="AD342" s="13"/>
      <c r="AE342" s="13"/>
      <c r="AF342" s="13"/>
      <c r="AG342" s="13"/>
      <c r="AH342" s="13"/>
      <c r="AI342" s="13"/>
      <c r="AJ342" s="13"/>
    </row>
    <row r="343" spans="1:36" ht="13.5" customHeight="1" x14ac:dyDescent="0.2">
      <c r="A343" s="13"/>
      <c r="B343" s="13"/>
      <c r="C343" s="13"/>
      <c r="D343" s="13"/>
      <c r="E343" s="13"/>
      <c r="F343" s="13"/>
      <c r="G343" s="13"/>
      <c r="H343" s="13"/>
      <c r="I343" s="13"/>
      <c r="J343" s="13"/>
      <c r="K343" s="13"/>
      <c r="L343" s="13"/>
      <c r="M343" s="13"/>
      <c r="N343" s="13"/>
      <c r="O343" s="13"/>
      <c r="P343" s="13"/>
      <c r="Q343" s="13"/>
      <c r="R343" s="13"/>
      <c r="S343" s="13"/>
      <c r="T343" s="13"/>
      <c r="U343" s="13"/>
      <c r="V343" s="13"/>
      <c r="W343" s="13"/>
      <c r="X343" s="13"/>
      <c r="Y343" s="13"/>
      <c r="Z343" s="13"/>
      <c r="AA343" s="13"/>
      <c r="AB343" s="13"/>
      <c r="AC343" s="13"/>
      <c r="AD343" s="13"/>
      <c r="AE343" s="13"/>
      <c r="AF343" s="13"/>
      <c r="AG343" s="13"/>
      <c r="AH343" s="13"/>
      <c r="AI343" s="13"/>
      <c r="AJ343" s="13"/>
    </row>
    <row r="344" spans="1:36" ht="13.5" customHeight="1" x14ac:dyDescent="0.2">
      <c r="A344" s="13"/>
      <c r="B344" s="13"/>
      <c r="C344" s="13"/>
      <c r="D344" s="13"/>
      <c r="E344" s="13"/>
      <c r="F344" s="13"/>
      <c r="G344" s="13"/>
      <c r="H344" s="13"/>
      <c r="I344" s="13"/>
      <c r="J344" s="13"/>
      <c r="K344" s="13"/>
      <c r="L344" s="13"/>
      <c r="M344" s="13"/>
      <c r="N344" s="13"/>
      <c r="O344" s="13"/>
      <c r="P344" s="13"/>
      <c r="Q344" s="13"/>
      <c r="R344" s="13"/>
      <c r="S344" s="13"/>
      <c r="T344" s="13"/>
      <c r="U344" s="13"/>
      <c r="V344" s="13"/>
      <c r="W344" s="13"/>
      <c r="X344" s="13"/>
      <c r="Y344" s="13"/>
      <c r="Z344" s="13"/>
      <c r="AA344" s="13"/>
      <c r="AB344" s="13"/>
      <c r="AC344" s="13"/>
      <c r="AD344" s="13"/>
      <c r="AE344" s="13"/>
      <c r="AF344" s="13"/>
      <c r="AG344" s="13"/>
      <c r="AH344" s="13"/>
      <c r="AI344" s="13"/>
      <c r="AJ344" s="13"/>
    </row>
    <row r="345" spans="1:36" ht="13.5" customHeight="1" x14ac:dyDescent="0.2">
      <c r="A345" s="13"/>
      <c r="B345" s="13"/>
      <c r="C345" s="13"/>
      <c r="D345" s="13"/>
      <c r="E345" s="13"/>
      <c r="F345" s="13"/>
      <c r="G345" s="13"/>
      <c r="H345" s="13"/>
      <c r="I345" s="13"/>
      <c r="J345" s="13"/>
      <c r="K345" s="13"/>
      <c r="L345" s="13"/>
      <c r="M345" s="13"/>
      <c r="N345" s="13"/>
      <c r="O345" s="13"/>
      <c r="P345" s="13"/>
      <c r="Q345" s="13"/>
      <c r="R345" s="13"/>
      <c r="S345" s="13"/>
      <c r="T345" s="13"/>
      <c r="U345" s="13"/>
      <c r="V345" s="13"/>
      <c r="W345" s="13"/>
      <c r="X345" s="13"/>
      <c r="Y345" s="13"/>
      <c r="Z345" s="13"/>
      <c r="AA345" s="13"/>
      <c r="AB345" s="13"/>
      <c r="AC345" s="13"/>
      <c r="AD345" s="13"/>
      <c r="AE345" s="13"/>
      <c r="AF345" s="13"/>
      <c r="AG345" s="13"/>
      <c r="AH345" s="13"/>
      <c r="AI345" s="13"/>
      <c r="AJ345" s="13"/>
    </row>
    <row r="346" spans="1:36" ht="13.5" customHeight="1" x14ac:dyDescent="0.2">
      <c r="A346" s="13"/>
      <c r="B346" s="13"/>
      <c r="C346" s="13"/>
      <c r="D346" s="13"/>
      <c r="E346" s="13"/>
      <c r="F346" s="13"/>
      <c r="G346" s="13"/>
      <c r="H346" s="13"/>
      <c r="I346" s="13"/>
      <c r="J346" s="13"/>
      <c r="K346" s="13"/>
      <c r="L346" s="13"/>
      <c r="M346" s="13"/>
      <c r="N346" s="13"/>
      <c r="O346" s="13"/>
      <c r="P346" s="13"/>
      <c r="Q346" s="13"/>
      <c r="R346" s="13"/>
      <c r="S346" s="13"/>
      <c r="T346" s="13"/>
      <c r="U346" s="13"/>
      <c r="V346" s="13"/>
      <c r="W346" s="13"/>
      <c r="X346" s="13"/>
      <c r="Y346" s="13"/>
      <c r="Z346" s="13"/>
      <c r="AA346" s="13"/>
      <c r="AB346" s="13"/>
      <c r="AC346" s="13"/>
      <c r="AD346" s="13"/>
      <c r="AE346" s="13"/>
      <c r="AF346" s="13"/>
      <c r="AG346" s="13"/>
      <c r="AH346" s="13"/>
      <c r="AI346" s="13"/>
      <c r="AJ346" s="13"/>
    </row>
    <row r="347" spans="1:36" ht="13.5" customHeight="1" x14ac:dyDescent="0.2">
      <c r="A347" s="13"/>
      <c r="B347" s="13"/>
      <c r="C347" s="13"/>
      <c r="D347" s="13"/>
      <c r="E347" s="13"/>
      <c r="F347" s="13"/>
      <c r="G347" s="13"/>
      <c r="H347" s="13"/>
      <c r="I347" s="13"/>
      <c r="J347" s="13"/>
      <c r="K347" s="13"/>
      <c r="L347" s="13"/>
      <c r="M347" s="13"/>
      <c r="N347" s="13"/>
      <c r="O347" s="13"/>
      <c r="P347" s="13"/>
      <c r="Q347" s="13"/>
      <c r="R347" s="13"/>
      <c r="S347" s="13"/>
      <c r="T347" s="13"/>
      <c r="U347" s="13"/>
      <c r="V347" s="13"/>
      <c r="W347" s="13"/>
      <c r="X347" s="13"/>
      <c r="Y347" s="13"/>
      <c r="Z347" s="13"/>
      <c r="AA347" s="13"/>
      <c r="AB347" s="13"/>
      <c r="AC347" s="13"/>
      <c r="AD347" s="13"/>
      <c r="AE347" s="13"/>
      <c r="AF347" s="13"/>
      <c r="AG347" s="13"/>
      <c r="AH347" s="13"/>
      <c r="AI347" s="13"/>
      <c r="AJ347" s="13"/>
    </row>
    <row r="348" spans="1:36" ht="13.5" customHeight="1" x14ac:dyDescent="0.2">
      <c r="A348" s="13"/>
      <c r="B348" s="13"/>
      <c r="C348" s="13"/>
      <c r="D348" s="13"/>
      <c r="E348" s="13"/>
      <c r="F348" s="13"/>
      <c r="G348" s="13"/>
      <c r="H348" s="13"/>
      <c r="I348" s="13"/>
      <c r="J348" s="13"/>
      <c r="K348" s="13"/>
      <c r="L348" s="13"/>
      <c r="M348" s="13"/>
      <c r="N348" s="13"/>
      <c r="O348" s="13"/>
      <c r="P348" s="13"/>
      <c r="Q348" s="13"/>
      <c r="R348" s="13"/>
      <c r="S348" s="13"/>
      <c r="T348" s="13"/>
      <c r="U348" s="13"/>
      <c r="V348" s="13"/>
      <c r="W348" s="13"/>
      <c r="X348" s="13"/>
      <c r="Y348" s="13"/>
      <c r="Z348" s="13"/>
      <c r="AA348" s="13"/>
      <c r="AB348" s="13"/>
      <c r="AC348" s="13"/>
      <c r="AD348" s="13"/>
      <c r="AE348" s="13"/>
      <c r="AF348" s="13"/>
      <c r="AG348" s="13"/>
      <c r="AH348" s="13"/>
      <c r="AI348" s="13"/>
      <c r="AJ348" s="13"/>
    </row>
    <row r="349" spans="1:36" ht="13.5" customHeight="1" x14ac:dyDescent="0.2">
      <c r="A349" s="13"/>
      <c r="B349" s="13"/>
      <c r="C349" s="13"/>
      <c r="D349" s="13"/>
      <c r="E349" s="13"/>
      <c r="F349" s="13"/>
      <c r="G349" s="13"/>
      <c r="H349" s="13"/>
      <c r="I349" s="13"/>
      <c r="J349" s="13"/>
      <c r="K349" s="13"/>
      <c r="L349" s="13"/>
      <c r="M349" s="13"/>
      <c r="N349" s="13"/>
      <c r="O349" s="13"/>
      <c r="P349" s="13"/>
      <c r="Q349" s="13"/>
      <c r="R349" s="13"/>
      <c r="S349" s="13"/>
      <c r="T349" s="13"/>
      <c r="U349" s="13"/>
      <c r="V349" s="13"/>
      <c r="W349" s="13"/>
      <c r="X349" s="13"/>
      <c r="Y349" s="13"/>
      <c r="Z349" s="13"/>
      <c r="AA349" s="13"/>
      <c r="AB349" s="13"/>
      <c r="AC349" s="13"/>
      <c r="AD349" s="13"/>
      <c r="AE349" s="13"/>
      <c r="AF349" s="13"/>
      <c r="AG349" s="13"/>
      <c r="AH349" s="13"/>
      <c r="AI349" s="13"/>
      <c r="AJ349" s="13"/>
    </row>
    <row r="350" spans="1:36" ht="13.5" customHeight="1" x14ac:dyDescent="0.2">
      <c r="A350" s="13"/>
      <c r="B350" s="13"/>
      <c r="C350" s="13"/>
      <c r="D350" s="13"/>
      <c r="E350" s="13"/>
      <c r="F350" s="13"/>
      <c r="G350" s="13"/>
      <c r="H350" s="13"/>
      <c r="I350" s="13"/>
      <c r="J350" s="13"/>
      <c r="K350" s="13"/>
      <c r="L350" s="13"/>
      <c r="M350" s="13"/>
      <c r="N350" s="13"/>
      <c r="O350" s="13"/>
      <c r="P350" s="13"/>
      <c r="Q350" s="13"/>
      <c r="R350" s="13"/>
      <c r="S350" s="13"/>
      <c r="T350" s="13"/>
      <c r="U350" s="13"/>
      <c r="V350" s="13"/>
      <c r="W350" s="13"/>
      <c r="X350" s="13"/>
      <c r="Y350" s="13"/>
      <c r="Z350" s="13"/>
      <c r="AA350" s="13"/>
      <c r="AB350" s="13"/>
      <c r="AC350" s="13"/>
      <c r="AD350" s="13"/>
      <c r="AE350" s="13"/>
      <c r="AF350" s="13"/>
      <c r="AG350" s="13"/>
      <c r="AH350" s="13"/>
      <c r="AI350" s="13"/>
      <c r="AJ350" s="13"/>
    </row>
    <row r="351" spans="1:36" ht="13.5" customHeight="1" x14ac:dyDescent="0.2">
      <c r="A351" s="13"/>
      <c r="B351" s="13"/>
      <c r="C351" s="13"/>
      <c r="D351" s="13"/>
      <c r="E351" s="13"/>
      <c r="F351" s="13"/>
      <c r="G351" s="13"/>
      <c r="H351" s="13"/>
      <c r="I351" s="13"/>
      <c r="J351" s="13"/>
      <c r="K351" s="13"/>
      <c r="L351" s="13"/>
      <c r="M351" s="13"/>
      <c r="N351" s="13"/>
      <c r="O351" s="13"/>
      <c r="P351" s="13"/>
      <c r="Q351" s="13"/>
      <c r="R351" s="13"/>
      <c r="S351" s="13"/>
      <c r="T351" s="13"/>
      <c r="U351" s="13"/>
      <c r="V351" s="13"/>
      <c r="W351" s="13"/>
      <c r="X351" s="13"/>
      <c r="Y351" s="13"/>
      <c r="Z351" s="13"/>
      <c r="AA351" s="13"/>
      <c r="AB351" s="13"/>
      <c r="AC351" s="13"/>
      <c r="AD351" s="13"/>
      <c r="AE351" s="13"/>
      <c r="AF351" s="13"/>
      <c r="AG351" s="13"/>
      <c r="AH351" s="13"/>
      <c r="AI351" s="13"/>
      <c r="AJ351" s="13"/>
    </row>
    <row r="352" spans="1:36" ht="13.5" customHeight="1" x14ac:dyDescent="0.2">
      <c r="A352" s="13"/>
      <c r="B352" s="13"/>
      <c r="C352" s="13"/>
      <c r="D352" s="13"/>
      <c r="E352" s="13"/>
      <c r="F352" s="13"/>
      <c r="G352" s="13"/>
      <c r="H352" s="13"/>
      <c r="I352" s="13"/>
      <c r="J352" s="13"/>
      <c r="K352" s="13"/>
      <c r="L352" s="13"/>
      <c r="M352" s="13"/>
      <c r="N352" s="13"/>
      <c r="O352" s="13"/>
      <c r="P352" s="13"/>
      <c r="Q352" s="13"/>
      <c r="R352" s="13"/>
      <c r="S352" s="13"/>
      <c r="T352" s="13"/>
      <c r="U352" s="13"/>
      <c r="V352" s="13"/>
      <c r="W352" s="13"/>
      <c r="X352" s="13"/>
      <c r="Y352" s="13"/>
      <c r="Z352" s="13"/>
      <c r="AA352" s="13"/>
      <c r="AB352" s="13"/>
      <c r="AC352" s="13"/>
      <c r="AD352" s="13"/>
      <c r="AE352" s="13"/>
      <c r="AF352" s="13"/>
      <c r="AG352" s="13"/>
      <c r="AH352" s="13"/>
      <c r="AI352" s="13"/>
      <c r="AJ352" s="13"/>
    </row>
    <row r="353" spans="1:36" ht="13.5" customHeight="1" x14ac:dyDescent="0.2">
      <c r="A353" s="13"/>
      <c r="B353" s="13"/>
      <c r="C353" s="13"/>
      <c r="D353" s="13"/>
      <c r="E353" s="13"/>
      <c r="F353" s="13"/>
      <c r="G353" s="13"/>
      <c r="H353" s="13"/>
      <c r="I353" s="13"/>
      <c r="J353" s="13"/>
      <c r="K353" s="13"/>
      <c r="L353" s="13"/>
      <c r="M353" s="13"/>
      <c r="N353" s="13"/>
      <c r="O353" s="13"/>
      <c r="P353" s="13"/>
      <c r="Q353" s="13"/>
      <c r="R353" s="13"/>
      <c r="S353" s="13"/>
      <c r="T353" s="13"/>
      <c r="U353" s="13"/>
      <c r="V353" s="13"/>
      <c r="W353" s="13"/>
      <c r="X353" s="13"/>
      <c r="Y353" s="13"/>
      <c r="Z353" s="13"/>
      <c r="AA353" s="13"/>
      <c r="AB353" s="13"/>
      <c r="AC353" s="13"/>
      <c r="AD353" s="13"/>
      <c r="AE353" s="13"/>
      <c r="AF353" s="13"/>
      <c r="AG353" s="13"/>
      <c r="AH353" s="13"/>
      <c r="AI353" s="13"/>
      <c r="AJ353" s="13"/>
    </row>
    <row r="354" spans="1:36" ht="13.5" customHeight="1" x14ac:dyDescent="0.2">
      <c r="A354" s="13"/>
      <c r="B354" s="13"/>
      <c r="C354" s="13"/>
      <c r="D354" s="13"/>
      <c r="E354" s="13"/>
      <c r="F354" s="13"/>
      <c r="G354" s="13"/>
      <c r="H354" s="13"/>
      <c r="I354" s="13"/>
      <c r="J354" s="13"/>
      <c r="K354" s="13"/>
      <c r="L354" s="13"/>
      <c r="M354" s="13"/>
      <c r="N354" s="13"/>
      <c r="O354" s="13"/>
      <c r="P354" s="13"/>
      <c r="Q354" s="13"/>
      <c r="R354" s="13"/>
      <c r="S354" s="13"/>
      <c r="T354" s="13"/>
      <c r="U354" s="13"/>
      <c r="V354" s="13"/>
      <c r="W354" s="13"/>
      <c r="X354" s="13"/>
      <c r="Y354" s="13"/>
      <c r="Z354" s="13"/>
      <c r="AA354" s="13"/>
      <c r="AB354" s="13"/>
      <c r="AC354" s="13"/>
      <c r="AD354" s="13"/>
      <c r="AE354" s="13"/>
      <c r="AF354" s="13"/>
      <c r="AG354" s="13"/>
      <c r="AH354" s="13"/>
      <c r="AI354" s="13"/>
      <c r="AJ354" s="13"/>
    </row>
    <row r="355" spans="1:36" ht="13.5" customHeight="1" x14ac:dyDescent="0.2">
      <c r="A355" s="13"/>
      <c r="B355" s="13"/>
      <c r="C355" s="13"/>
      <c r="D355" s="13"/>
      <c r="E355" s="13"/>
      <c r="F355" s="13"/>
      <c r="G355" s="13"/>
      <c r="H355" s="13"/>
      <c r="I355" s="13"/>
      <c r="J355" s="13"/>
      <c r="K355" s="13"/>
      <c r="L355" s="13"/>
      <c r="M355" s="13"/>
      <c r="N355" s="13"/>
      <c r="O355" s="13"/>
      <c r="P355" s="13"/>
      <c r="Q355" s="13"/>
      <c r="R355" s="13"/>
      <c r="S355" s="13"/>
      <c r="T355" s="13"/>
      <c r="U355" s="13"/>
      <c r="V355" s="13"/>
      <c r="W355" s="13"/>
      <c r="X355" s="13"/>
      <c r="Y355" s="13"/>
      <c r="Z355" s="13"/>
      <c r="AA355" s="13"/>
      <c r="AB355" s="13"/>
      <c r="AC355" s="13"/>
      <c r="AD355" s="13"/>
      <c r="AE355" s="13"/>
      <c r="AF355" s="13"/>
      <c r="AG355" s="13"/>
      <c r="AH355" s="13"/>
      <c r="AI355" s="13"/>
      <c r="AJ355" s="13"/>
    </row>
    <row r="356" spans="1:36" ht="13.5" customHeight="1" x14ac:dyDescent="0.2">
      <c r="A356" s="13"/>
      <c r="B356" s="13"/>
      <c r="C356" s="13"/>
      <c r="D356" s="13"/>
      <c r="E356" s="13"/>
      <c r="F356" s="13"/>
      <c r="G356" s="13"/>
      <c r="H356" s="13"/>
      <c r="I356" s="13"/>
      <c r="J356" s="13"/>
      <c r="K356" s="13"/>
      <c r="L356" s="13"/>
      <c r="M356" s="13"/>
      <c r="N356" s="13"/>
      <c r="O356" s="13"/>
      <c r="P356" s="13"/>
      <c r="Q356" s="13"/>
      <c r="R356" s="13"/>
      <c r="S356" s="13"/>
      <c r="T356" s="13"/>
      <c r="U356" s="13"/>
      <c r="V356" s="13"/>
      <c r="W356" s="13"/>
      <c r="X356" s="13"/>
      <c r="Y356" s="13"/>
      <c r="Z356" s="13"/>
      <c r="AA356" s="13"/>
      <c r="AB356" s="13"/>
      <c r="AC356" s="13"/>
      <c r="AD356" s="13"/>
      <c r="AE356" s="13"/>
      <c r="AF356" s="13"/>
      <c r="AG356" s="13"/>
      <c r="AH356" s="13"/>
      <c r="AI356" s="13"/>
      <c r="AJ356" s="13"/>
    </row>
    <row r="357" spans="1:36" ht="13.5" customHeight="1" x14ac:dyDescent="0.2">
      <c r="A357" s="13"/>
      <c r="B357" s="13"/>
      <c r="C357" s="13"/>
      <c r="D357" s="13"/>
      <c r="E357" s="13"/>
      <c r="F357" s="13"/>
      <c r="G357" s="13"/>
      <c r="H357" s="13"/>
      <c r="I357" s="13"/>
      <c r="J357" s="13"/>
      <c r="K357" s="13"/>
      <c r="L357" s="13"/>
      <c r="M357" s="13"/>
      <c r="N357" s="13"/>
      <c r="O357" s="13"/>
      <c r="P357" s="13"/>
      <c r="Q357" s="13"/>
      <c r="R357" s="13"/>
      <c r="S357" s="13"/>
      <c r="T357" s="13"/>
      <c r="U357" s="13"/>
      <c r="V357" s="13"/>
      <c r="W357" s="13"/>
      <c r="X357" s="13"/>
      <c r="Y357" s="13"/>
      <c r="Z357" s="13"/>
      <c r="AA357" s="13"/>
      <c r="AB357" s="13"/>
      <c r="AC357" s="13"/>
      <c r="AD357" s="13"/>
      <c r="AE357" s="13"/>
      <c r="AF357" s="13"/>
      <c r="AG357" s="13"/>
      <c r="AH357" s="13"/>
      <c r="AI357" s="13"/>
      <c r="AJ357" s="13"/>
    </row>
    <row r="358" spans="1:36" ht="13.5" customHeight="1" x14ac:dyDescent="0.2">
      <c r="A358" s="13"/>
      <c r="B358" s="13"/>
      <c r="C358" s="13"/>
      <c r="D358" s="13"/>
      <c r="E358" s="13"/>
      <c r="F358" s="13"/>
      <c r="G358" s="13"/>
      <c r="H358" s="13"/>
      <c r="I358" s="13"/>
      <c r="J358" s="13"/>
      <c r="K358" s="13"/>
      <c r="L358" s="13"/>
      <c r="M358" s="13"/>
      <c r="N358" s="13"/>
      <c r="O358" s="13"/>
      <c r="P358" s="13"/>
      <c r="Q358" s="13"/>
      <c r="R358" s="13"/>
      <c r="S358" s="13"/>
      <c r="T358" s="13"/>
      <c r="U358" s="13"/>
      <c r="V358" s="13"/>
      <c r="W358" s="13"/>
      <c r="X358" s="13"/>
      <c r="Y358" s="13"/>
      <c r="Z358" s="13"/>
      <c r="AA358" s="13"/>
      <c r="AB358" s="13"/>
      <c r="AC358" s="13"/>
      <c r="AD358" s="13"/>
      <c r="AE358" s="13"/>
      <c r="AF358" s="13"/>
      <c r="AG358" s="13"/>
      <c r="AH358" s="13"/>
      <c r="AI358" s="13"/>
      <c r="AJ358" s="13"/>
    </row>
    <row r="359" spans="1:36" ht="13.5" customHeight="1" x14ac:dyDescent="0.2">
      <c r="A359" s="13"/>
      <c r="B359" s="13"/>
      <c r="C359" s="13"/>
      <c r="D359" s="13"/>
      <c r="E359" s="13"/>
      <c r="F359" s="13"/>
      <c r="G359" s="13"/>
      <c r="H359" s="13"/>
      <c r="I359" s="13"/>
      <c r="J359" s="13"/>
      <c r="K359" s="13"/>
      <c r="L359" s="13"/>
      <c r="M359" s="13"/>
      <c r="N359" s="13"/>
      <c r="O359" s="13"/>
      <c r="P359" s="13"/>
      <c r="Q359" s="13"/>
      <c r="R359" s="13"/>
      <c r="S359" s="13"/>
      <c r="T359" s="13"/>
      <c r="U359" s="13"/>
      <c r="V359" s="13"/>
      <c r="W359" s="13"/>
      <c r="X359" s="13"/>
      <c r="Y359" s="13"/>
      <c r="Z359" s="13"/>
      <c r="AA359" s="13"/>
      <c r="AB359" s="13"/>
      <c r="AC359" s="13"/>
      <c r="AD359" s="13"/>
      <c r="AE359" s="13"/>
      <c r="AF359" s="13"/>
      <c r="AG359" s="13"/>
      <c r="AH359" s="13"/>
      <c r="AI359" s="13"/>
      <c r="AJ359" s="13"/>
    </row>
    <row r="360" spans="1:36" ht="13.5" customHeight="1" x14ac:dyDescent="0.2">
      <c r="A360" s="13"/>
      <c r="B360" s="13"/>
      <c r="C360" s="13"/>
      <c r="D360" s="13"/>
      <c r="E360" s="13"/>
      <c r="F360" s="13"/>
      <c r="G360" s="13"/>
      <c r="H360" s="13"/>
      <c r="I360" s="13"/>
      <c r="J360" s="13"/>
      <c r="K360" s="13"/>
      <c r="L360" s="13"/>
      <c r="M360" s="13"/>
      <c r="N360" s="13"/>
      <c r="O360" s="13"/>
      <c r="P360" s="13"/>
      <c r="Q360" s="13"/>
      <c r="R360" s="13"/>
      <c r="S360" s="13"/>
      <c r="T360" s="13"/>
      <c r="U360" s="13"/>
      <c r="V360" s="13"/>
      <c r="W360" s="13"/>
      <c r="X360" s="13"/>
      <c r="Y360" s="13"/>
      <c r="Z360" s="13"/>
      <c r="AA360" s="13"/>
      <c r="AB360" s="13"/>
      <c r="AC360" s="13"/>
      <c r="AD360" s="13"/>
      <c r="AE360" s="13"/>
      <c r="AF360" s="13"/>
      <c r="AG360" s="13"/>
      <c r="AH360" s="13"/>
      <c r="AI360" s="13"/>
      <c r="AJ360" s="13"/>
    </row>
    <row r="361" spans="1:36" ht="13.5" customHeight="1" x14ac:dyDescent="0.2">
      <c r="A361" s="13"/>
      <c r="B361" s="13"/>
      <c r="C361" s="13"/>
      <c r="D361" s="13"/>
      <c r="E361" s="13"/>
      <c r="F361" s="13"/>
      <c r="G361" s="13"/>
      <c r="H361" s="13"/>
      <c r="I361" s="13"/>
      <c r="J361" s="13"/>
      <c r="K361" s="13"/>
      <c r="L361" s="13"/>
      <c r="M361" s="13"/>
      <c r="N361" s="13"/>
      <c r="O361" s="13"/>
      <c r="P361" s="13"/>
      <c r="Q361" s="13"/>
      <c r="R361" s="13"/>
      <c r="S361" s="13"/>
      <c r="T361" s="13"/>
      <c r="U361" s="13"/>
      <c r="V361" s="13"/>
      <c r="W361" s="13"/>
      <c r="X361" s="13"/>
      <c r="Y361" s="13"/>
      <c r="Z361" s="13"/>
      <c r="AA361" s="13"/>
      <c r="AB361" s="13"/>
      <c r="AC361" s="13"/>
      <c r="AD361" s="13"/>
      <c r="AE361" s="13"/>
      <c r="AF361" s="13"/>
      <c r="AG361" s="13"/>
      <c r="AH361" s="13"/>
      <c r="AI361" s="13"/>
      <c r="AJ361" s="13"/>
    </row>
    <row r="362" spans="1:36" ht="13.5" customHeight="1" x14ac:dyDescent="0.2">
      <c r="A362" s="13"/>
      <c r="B362" s="13"/>
      <c r="C362" s="13"/>
      <c r="D362" s="13"/>
      <c r="E362" s="13"/>
      <c r="F362" s="13"/>
      <c r="G362" s="13"/>
      <c r="H362" s="13"/>
      <c r="I362" s="13"/>
      <c r="J362" s="13"/>
      <c r="K362" s="13"/>
      <c r="L362" s="13"/>
      <c r="M362" s="13"/>
      <c r="N362" s="13"/>
      <c r="O362" s="13"/>
      <c r="P362" s="13"/>
      <c r="Q362" s="13"/>
      <c r="R362" s="13"/>
      <c r="S362" s="13"/>
      <c r="T362" s="13"/>
      <c r="U362" s="13"/>
      <c r="V362" s="13"/>
      <c r="W362" s="13"/>
      <c r="X362" s="13"/>
      <c r="Y362" s="13"/>
      <c r="Z362" s="13"/>
      <c r="AA362" s="13"/>
      <c r="AB362" s="13"/>
      <c r="AC362" s="13"/>
      <c r="AD362" s="13"/>
      <c r="AE362" s="13"/>
      <c r="AF362" s="13"/>
      <c r="AG362" s="13"/>
      <c r="AH362" s="13"/>
      <c r="AI362" s="13"/>
      <c r="AJ362" s="13"/>
    </row>
    <row r="363" spans="1:36" ht="13.5" customHeight="1" x14ac:dyDescent="0.2">
      <c r="A363" s="13"/>
      <c r="B363" s="13"/>
      <c r="C363" s="13"/>
      <c r="D363" s="13"/>
      <c r="E363" s="13"/>
      <c r="F363" s="13"/>
      <c r="G363" s="13"/>
      <c r="H363" s="13"/>
      <c r="I363" s="13"/>
      <c r="J363" s="13"/>
      <c r="K363" s="13"/>
      <c r="L363" s="13"/>
      <c r="M363" s="13"/>
      <c r="N363" s="13"/>
      <c r="O363" s="13"/>
      <c r="P363" s="13"/>
      <c r="Q363" s="13"/>
      <c r="R363" s="13"/>
      <c r="S363" s="13"/>
      <c r="T363" s="13"/>
      <c r="U363" s="13"/>
      <c r="V363" s="13"/>
      <c r="W363" s="13"/>
      <c r="X363" s="13"/>
      <c r="Y363" s="13"/>
      <c r="Z363" s="13"/>
      <c r="AA363" s="13"/>
      <c r="AB363" s="13"/>
      <c r="AC363" s="13"/>
      <c r="AD363" s="13"/>
      <c r="AE363" s="13"/>
      <c r="AF363" s="13"/>
      <c r="AG363" s="13"/>
      <c r="AH363" s="13"/>
      <c r="AI363" s="13"/>
      <c r="AJ363" s="13"/>
    </row>
    <row r="364" spans="1:36" ht="13.5" customHeight="1" x14ac:dyDescent="0.2">
      <c r="A364" s="13"/>
      <c r="B364" s="13"/>
      <c r="C364" s="13"/>
      <c r="D364" s="13"/>
      <c r="E364" s="13"/>
      <c r="F364" s="13"/>
      <c r="G364" s="13"/>
      <c r="H364" s="13"/>
      <c r="I364" s="13"/>
      <c r="J364" s="13"/>
      <c r="K364" s="13"/>
      <c r="L364" s="13"/>
      <c r="M364" s="13"/>
      <c r="N364" s="13"/>
      <c r="O364" s="13"/>
      <c r="P364" s="13"/>
      <c r="Q364" s="13"/>
      <c r="R364" s="13"/>
      <c r="S364" s="13"/>
      <c r="T364" s="13"/>
      <c r="U364" s="13"/>
      <c r="V364" s="13"/>
      <c r="W364" s="13"/>
      <c r="X364" s="13"/>
      <c r="Y364" s="13"/>
      <c r="Z364" s="13"/>
      <c r="AA364" s="13"/>
      <c r="AB364" s="13"/>
      <c r="AC364" s="13"/>
      <c r="AD364" s="13"/>
      <c r="AE364" s="13"/>
      <c r="AF364" s="13"/>
      <c r="AG364" s="13"/>
      <c r="AH364" s="13"/>
      <c r="AI364" s="13"/>
      <c r="AJ364" s="13"/>
    </row>
    <row r="365" spans="1:36" ht="13.5" customHeight="1" x14ac:dyDescent="0.2">
      <c r="A365" s="13"/>
      <c r="B365" s="13"/>
      <c r="C365" s="13"/>
      <c r="D365" s="13"/>
      <c r="E365" s="13"/>
      <c r="F365" s="13"/>
      <c r="G365" s="13"/>
      <c r="H365" s="13"/>
      <c r="I365" s="13"/>
      <c r="J365" s="13"/>
      <c r="K365" s="13"/>
      <c r="L365" s="13"/>
      <c r="M365" s="13"/>
      <c r="N365" s="13"/>
      <c r="O365" s="13"/>
      <c r="P365" s="13"/>
      <c r="Q365" s="13"/>
      <c r="R365" s="13"/>
      <c r="S365" s="13"/>
      <c r="T365" s="13"/>
      <c r="U365" s="13"/>
      <c r="V365" s="13"/>
      <c r="W365" s="13"/>
      <c r="X365" s="13"/>
      <c r="Y365" s="13"/>
      <c r="Z365" s="13"/>
      <c r="AA365" s="13"/>
      <c r="AB365" s="13"/>
      <c r="AC365" s="13"/>
      <c r="AD365" s="13"/>
      <c r="AE365" s="13"/>
      <c r="AF365" s="13"/>
      <c r="AG365" s="13"/>
      <c r="AH365" s="13"/>
      <c r="AI365" s="13"/>
      <c r="AJ365" s="13"/>
    </row>
    <row r="366" spans="1:36" ht="13.5" customHeight="1" x14ac:dyDescent="0.2">
      <c r="A366" s="13"/>
      <c r="B366" s="13"/>
      <c r="C366" s="13"/>
      <c r="D366" s="13"/>
      <c r="E366" s="13"/>
      <c r="F366" s="13"/>
      <c r="G366" s="13"/>
      <c r="H366" s="13"/>
      <c r="I366" s="13"/>
      <c r="J366" s="13"/>
      <c r="K366" s="13"/>
      <c r="L366" s="13"/>
      <c r="M366" s="13"/>
      <c r="N366" s="13"/>
      <c r="O366" s="13"/>
      <c r="P366" s="13"/>
      <c r="Q366" s="13"/>
      <c r="R366" s="13"/>
      <c r="S366" s="13"/>
      <c r="T366" s="13"/>
      <c r="U366" s="13"/>
      <c r="V366" s="13"/>
      <c r="W366" s="13"/>
      <c r="X366" s="13"/>
      <c r="Y366" s="13"/>
      <c r="Z366" s="13"/>
      <c r="AA366" s="13"/>
      <c r="AB366" s="13"/>
      <c r="AC366" s="13"/>
      <c r="AD366" s="13"/>
      <c r="AE366" s="13"/>
      <c r="AF366" s="13"/>
      <c r="AG366" s="13"/>
      <c r="AH366" s="13"/>
      <c r="AI366" s="13"/>
      <c r="AJ366" s="13"/>
    </row>
    <row r="367" spans="1:36" ht="13.5" customHeight="1" x14ac:dyDescent="0.2">
      <c r="A367" s="13"/>
      <c r="B367" s="13"/>
      <c r="C367" s="13"/>
      <c r="D367" s="13"/>
      <c r="E367" s="13"/>
      <c r="F367" s="13"/>
      <c r="G367" s="13"/>
      <c r="H367" s="13"/>
      <c r="I367" s="13"/>
      <c r="J367" s="13"/>
      <c r="K367" s="13"/>
      <c r="L367" s="13"/>
      <c r="M367" s="13"/>
      <c r="N367" s="13"/>
      <c r="O367" s="13"/>
      <c r="P367" s="13"/>
      <c r="Q367" s="13"/>
      <c r="R367" s="13"/>
      <c r="S367" s="13"/>
      <c r="T367" s="13"/>
      <c r="U367" s="13"/>
      <c r="V367" s="13"/>
      <c r="W367" s="13"/>
      <c r="X367" s="13"/>
      <c r="Y367" s="13"/>
      <c r="Z367" s="13"/>
      <c r="AA367" s="13"/>
      <c r="AB367" s="13"/>
      <c r="AC367" s="13"/>
      <c r="AD367" s="13"/>
      <c r="AE367" s="13"/>
      <c r="AF367" s="13"/>
      <c r="AG367" s="13"/>
      <c r="AH367" s="13"/>
      <c r="AI367" s="13"/>
      <c r="AJ367" s="13"/>
    </row>
    <row r="368" spans="1:36" ht="13.5" customHeight="1" x14ac:dyDescent="0.2">
      <c r="A368" s="13"/>
      <c r="B368" s="13"/>
      <c r="C368" s="13"/>
      <c r="D368" s="13"/>
      <c r="E368" s="13"/>
      <c r="F368" s="13"/>
      <c r="G368" s="13"/>
      <c r="H368" s="13"/>
      <c r="I368" s="13"/>
      <c r="J368" s="13"/>
      <c r="K368" s="13"/>
      <c r="L368" s="13"/>
      <c r="M368" s="13"/>
      <c r="N368" s="13"/>
      <c r="O368" s="13"/>
      <c r="P368" s="13"/>
      <c r="Q368" s="13"/>
      <c r="R368" s="13"/>
      <c r="S368" s="13"/>
      <c r="T368" s="13"/>
      <c r="U368" s="13"/>
      <c r="V368" s="13"/>
      <c r="W368" s="13"/>
      <c r="X368" s="13"/>
      <c r="Y368" s="13"/>
      <c r="Z368" s="13"/>
      <c r="AA368" s="13"/>
      <c r="AB368" s="13"/>
      <c r="AC368" s="13"/>
      <c r="AD368" s="13"/>
      <c r="AE368" s="13"/>
      <c r="AF368" s="13"/>
      <c r="AG368" s="13"/>
      <c r="AH368" s="13"/>
      <c r="AI368" s="13"/>
      <c r="AJ368" s="13"/>
    </row>
    <row r="369" spans="1:36" ht="13.5" customHeight="1" x14ac:dyDescent="0.2">
      <c r="A369" s="13"/>
      <c r="B369" s="13"/>
      <c r="C369" s="13"/>
      <c r="D369" s="13"/>
      <c r="E369" s="13"/>
      <c r="F369" s="13"/>
      <c r="G369" s="13"/>
      <c r="H369" s="13"/>
      <c r="I369" s="13"/>
      <c r="J369" s="13"/>
      <c r="K369" s="13"/>
      <c r="L369" s="13"/>
      <c r="M369" s="13"/>
      <c r="N369" s="13"/>
      <c r="O369" s="13"/>
      <c r="P369" s="13"/>
      <c r="Q369" s="13"/>
      <c r="R369" s="13"/>
      <c r="S369" s="13"/>
      <c r="T369" s="13"/>
      <c r="U369" s="13"/>
      <c r="V369" s="13"/>
      <c r="W369" s="13"/>
      <c r="X369" s="13"/>
      <c r="Y369" s="13"/>
      <c r="Z369" s="13"/>
      <c r="AA369" s="13"/>
      <c r="AB369" s="13"/>
      <c r="AC369" s="13"/>
      <c r="AD369" s="13"/>
      <c r="AE369" s="13"/>
      <c r="AF369" s="13"/>
      <c r="AG369" s="13"/>
      <c r="AH369" s="13"/>
      <c r="AI369" s="13"/>
      <c r="AJ369" s="13"/>
    </row>
    <row r="370" spans="1:36" ht="13.5" customHeight="1" x14ac:dyDescent="0.2">
      <c r="A370" s="13"/>
      <c r="B370" s="13"/>
      <c r="C370" s="13"/>
      <c r="D370" s="13"/>
      <c r="E370" s="13"/>
      <c r="F370" s="13"/>
      <c r="G370" s="13"/>
      <c r="H370" s="13"/>
      <c r="I370" s="13"/>
      <c r="J370" s="13"/>
      <c r="K370" s="13"/>
      <c r="L370" s="13"/>
      <c r="M370" s="13"/>
      <c r="N370" s="13"/>
      <c r="O370" s="13"/>
      <c r="P370" s="13"/>
      <c r="Q370" s="13"/>
      <c r="R370" s="13"/>
      <c r="S370" s="13"/>
      <c r="T370" s="13"/>
      <c r="U370" s="13"/>
      <c r="V370" s="13"/>
      <c r="W370" s="13"/>
      <c r="X370" s="13"/>
      <c r="Y370" s="13"/>
      <c r="Z370" s="13"/>
      <c r="AA370" s="13"/>
      <c r="AB370" s="13"/>
      <c r="AC370" s="13"/>
      <c r="AD370" s="13"/>
      <c r="AE370" s="13"/>
      <c r="AF370" s="13"/>
      <c r="AG370" s="13"/>
      <c r="AH370" s="13"/>
      <c r="AI370" s="13"/>
      <c r="AJ370" s="13"/>
    </row>
    <row r="371" spans="1:36" ht="13.5" customHeight="1" x14ac:dyDescent="0.2">
      <c r="A371" s="13"/>
      <c r="B371" s="13"/>
      <c r="C371" s="13"/>
      <c r="D371" s="13"/>
      <c r="E371" s="13"/>
      <c r="F371" s="13"/>
      <c r="G371" s="13"/>
      <c r="H371" s="13"/>
      <c r="I371" s="13"/>
      <c r="J371" s="13"/>
      <c r="K371" s="13"/>
      <c r="L371" s="13"/>
      <c r="M371" s="13"/>
      <c r="N371" s="13"/>
      <c r="O371" s="13"/>
      <c r="P371" s="13"/>
      <c r="Q371" s="13"/>
      <c r="R371" s="13"/>
      <c r="S371" s="13"/>
      <c r="T371" s="13"/>
      <c r="U371" s="13"/>
      <c r="V371" s="13"/>
      <c r="W371" s="13"/>
      <c r="X371" s="13"/>
      <c r="Y371" s="13"/>
      <c r="Z371" s="13"/>
      <c r="AA371" s="13"/>
      <c r="AB371" s="13"/>
      <c r="AC371" s="13"/>
      <c r="AD371" s="13"/>
      <c r="AE371" s="13"/>
      <c r="AF371" s="13"/>
      <c r="AG371" s="13"/>
      <c r="AH371" s="13"/>
      <c r="AI371" s="13"/>
      <c r="AJ371" s="13"/>
    </row>
    <row r="372" spans="1:36" ht="13.5" customHeight="1" x14ac:dyDescent="0.2">
      <c r="A372" s="13"/>
      <c r="B372" s="13"/>
      <c r="C372" s="13"/>
      <c r="D372" s="13"/>
      <c r="E372" s="13"/>
      <c r="F372" s="13"/>
      <c r="G372" s="13"/>
      <c r="H372" s="13"/>
      <c r="I372" s="13"/>
      <c r="J372" s="13"/>
      <c r="K372" s="13"/>
      <c r="L372" s="13"/>
      <c r="M372" s="13"/>
      <c r="N372" s="13"/>
      <c r="O372" s="13"/>
      <c r="P372" s="13"/>
      <c r="Q372" s="13"/>
      <c r="R372" s="13"/>
      <c r="S372" s="13"/>
      <c r="T372" s="13"/>
      <c r="U372" s="13"/>
      <c r="V372" s="13"/>
      <c r="W372" s="13"/>
      <c r="X372" s="13"/>
      <c r="Y372" s="13"/>
      <c r="Z372" s="13"/>
      <c r="AA372" s="13"/>
      <c r="AB372" s="13"/>
      <c r="AC372" s="13"/>
      <c r="AD372" s="13"/>
      <c r="AE372" s="13"/>
      <c r="AF372" s="13"/>
      <c r="AG372" s="13"/>
      <c r="AH372" s="13"/>
      <c r="AI372" s="13"/>
      <c r="AJ372" s="13"/>
    </row>
    <row r="373" spans="1:36" ht="13.5" customHeight="1" x14ac:dyDescent="0.2">
      <c r="A373" s="13"/>
      <c r="B373" s="13"/>
      <c r="C373" s="13"/>
      <c r="D373" s="13"/>
      <c r="E373" s="13"/>
      <c r="F373" s="13"/>
      <c r="G373" s="13"/>
      <c r="H373" s="13"/>
      <c r="I373" s="13"/>
      <c r="J373" s="13"/>
      <c r="K373" s="13"/>
      <c r="L373" s="13"/>
      <c r="M373" s="13"/>
      <c r="N373" s="13"/>
      <c r="O373" s="13"/>
      <c r="P373" s="13"/>
      <c r="Q373" s="13"/>
      <c r="R373" s="13"/>
      <c r="S373" s="13"/>
      <c r="T373" s="13"/>
      <c r="U373" s="13"/>
      <c r="V373" s="13"/>
      <c r="W373" s="13"/>
      <c r="X373" s="13"/>
      <c r="Y373" s="13"/>
      <c r="Z373" s="13"/>
      <c r="AA373" s="13"/>
      <c r="AB373" s="13"/>
      <c r="AC373" s="13"/>
      <c r="AD373" s="13"/>
      <c r="AE373" s="13"/>
      <c r="AF373" s="13"/>
      <c r="AG373" s="13"/>
      <c r="AH373" s="13"/>
      <c r="AI373" s="13"/>
      <c r="AJ373" s="13"/>
    </row>
    <row r="374" spans="1:36" ht="13.5" customHeight="1" x14ac:dyDescent="0.2">
      <c r="A374" s="13"/>
      <c r="B374" s="13"/>
      <c r="C374" s="13"/>
      <c r="D374" s="13"/>
      <c r="E374" s="13"/>
      <c r="F374" s="13"/>
      <c r="G374" s="13"/>
      <c r="H374" s="13"/>
      <c r="I374" s="13"/>
      <c r="J374" s="13"/>
      <c r="K374" s="13"/>
      <c r="L374" s="13"/>
      <c r="M374" s="13"/>
      <c r="N374" s="13"/>
      <c r="O374" s="13"/>
      <c r="P374" s="13"/>
      <c r="Q374" s="13"/>
      <c r="R374" s="13"/>
      <c r="S374" s="13"/>
      <c r="T374" s="13"/>
      <c r="U374" s="13"/>
      <c r="V374" s="13"/>
      <c r="W374" s="13"/>
      <c r="X374" s="13"/>
      <c r="Y374" s="13"/>
      <c r="Z374" s="13"/>
      <c r="AA374" s="13"/>
      <c r="AB374" s="13"/>
      <c r="AC374" s="13"/>
      <c r="AD374" s="13"/>
      <c r="AE374" s="13"/>
      <c r="AF374" s="13"/>
      <c r="AG374" s="13"/>
      <c r="AH374" s="13"/>
      <c r="AI374" s="13"/>
      <c r="AJ374" s="13"/>
    </row>
    <row r="375" spans="1:36" ht="13.5" customHeight="1" x14ac:dyDescent="0.2">
      <c r="A375" s="13"/>
      <c r="B375" s="13"/>
      <c r="C375" s="13"/>
      <c r="D375" s="13"/>
      <c r="E375" s="13"/>
      <c r="F375" s="13"/>
      <c r="G375" s="13"/>
      <c r="H375" s="13"/>
      <c r="I375" s="13"/>
      <c r="J375" s="13"/>
      <c r="K375" s="13"/>
      <c r="L375" s="13"/>
      <c r="M375" s="13"/>
      <c r="N375" s="13"/>
      <c r="O375" s="13"/>
      <c r="P375" s="13"/>
      <c r="Q375" s="13"/>
      <c r="R375" s="13"/>
      <c r="S375" s="13"/>
      <c r="T375" s="13"/>
      <c r="U375" s="13"/>
      <c r="V375" s="13"/>
      <c r="W375" s="13"/>
      <c r="X375" s="13"/>
      <c r="Y375" s="13"/>
      <c r="Z375" s="13"/>
      <c r="AA375" s="13"/>
      <c r="AB375" s="13"/>
      <c r="AC375" s="13"/>
      <c r="AD375" s="13"/>
      <c r="AE375" s="13"/>
      <c r="AF375" s="13"/>
      <c r="AG375" s="13"/>
      <c r="AH375" s="13"/>
      <c r="AI375" s="13"/>
      <c r="AJ375" s="13"/>
    </row>
    <row r="376" spans="1:36" ht="13.5" customHeight="1" x14ac:dyDescent="0.2">
      <c r="A376" s="13"/>
      <c r="B376" s="13"/>
      <c r="C376" s="13"/>
      <c r="D376" s="13"/>
      <c r="E376" s="13"/>
      <c r="F376" s="13"/>
      <c r="G376" s="13"/>
      <c r="H376" s="13"/>
      <c r="I376" s="13"/>
      <c r="J376" s="13"/>
      <c r="K376" s="13"/>
      <c r="L376" s="13"/>
      <c r="M376" s="13"/>
      <c r="N376" s="13"/>
      <c r="O376" s="13"/>
      <c r="P376" s="13"/>
      <c r="Q376" s="13"/>
      <c r="R376" s="13"/>
      <c r="S376" s="13"/>
      <c r="T376" s="13"/>
      <c r="U376" s="13"/>
      <c r="V376" s="13"/>
      <c r="W376" s="13"/>
      <c r="X376" s="13"/>
      <c r="Y376" s="13"/>
      <c r="Z376" s="13"/>
      <c r="AA376" s="13"/>
      <c r="AB376" s="13"/>
      <c r="AC376" s="13"/>
      <c r="AD376" s="13"/>
      <c r="AE376" s="13"/>
      <c r="AF376" s="13"/>
      <c r="AG376" s="13"/>
      <c r="AH376" s="13"/>
      <c r="AI376" s="13"/>
      <c r="AJ376" s="13"/>
    </row>
    <row r="377" spans="1:36" ht="13.5" customHeight="1" x14ac:dyDescent="0.2">
      <c r="A377" s="13"/>
      <c r="B377" s="13"/>
      <c r="C377" s="13"/>
      <c r="D377" s="13"/>
      <c r="E377" s="13"/>
      <c r="F377" s="13"/>
      <c r="G377" s="13"/>
      <c r="H377" s="13"/>
      <c r="I377" s="13"/>
      <c r="J377" s="13"/>
      <c r="K377" s="13"/>
      <c r="L377" s="13"/>
      <c r="M377" s="13"/>
      <c r="N377" s="13"/>
      <c r="O377" s="13"/>
      <c r="P377" s="13"/>
      <c r="Q377" s="13"/>
      <c r="R377" s="13"/>
      <c r="S377" s="13"/>
      <c r="T377" s="13"/>
      <c r="U377" s="13"/>
      <c r="V377" s="13"/>
      <c r="W377" s="13"/>
      <c r="X377" s="13"/>
      <c r="Y377" s="13"/>
      <c r="Z377" s="13"/>
      <c r="AA377" s="13"/>
      <c r="AB377" s="13"/>
      <c r="AC377" s="13"/>
      <c r="AD377" s="13"/>
      <c r="AE377" s="13"/>
      <c r="AF377" s="13"/>
      <c r="AG377" s="13"/>
      <c r="AH377" s="13"/>
      <c r="AI377" s="13"/>
      <c r="AJ377" s="13"/>
    </row>
    <row r="378" spans="1:36" ht="13.5" customHeight="1" x14ac:dyDescent="0.2">
      <c r="A378" s="13"/>
      <c r="B378" s="13"/>
      <c r="C378" s="13"/>
      <c r="D378" s="13"/>
      <c r="E378" s="13"/>
      <c r="F378" s="13"/>
      <c r="G378" s="13"/>
      <c r="H378" s="13"/>
      <c r="I378" s="13"/>
      <c r="J378" s="13"/>
      <c r="K378" s="13"/>
      <c r="L378" s="13"/>
      <c r="M378" s="13"/>
      <c r="N378" s="13"/>
      <c r="O378" s="13"/>
      <c r="P378" s="13"/>
      <c r="Q378" s="13"/>
      <c r="R378" s="13"/>
      <c r="S378" s="13"/>
      <c r="T378" s="13"/>
      <c r="U378" s="13"/>
      <c r="V378" s="13"/>
      <c r="W378" s="13"/>
      <c r="X378" s="13"/>
      <c r="Y378" s="13"/>
      <c r="Z378" s="13"/>
      <c r="AA378" s="13"/>
      <c r="AB378" s="13"/>
      <c r="AC378" s="13"/>
      <c r="AD378" s="13"/>
      <c r="AE378" s="13"/>
      <c r="AF378" s="13"/>
      <c r="AG378" s="13"/>
      <c r="AH378" s="13"/>
      <c r="AI378" s="13"/>
      <c r="AJ378" s="13"/>
    </row>
    <row r="379" spans="1:36" ht="13.5" customHeight="1" x14ac:dyDescent="0.2">
      <c r="A379" s="13"/>
      <c r="B379" s="13"/>
      <c r="C379" s="13"/>
      <c r="D379" s="13"/>
      <c r="E379" s="13"/>
      <c r="F379" s="13"/>
      <c r="G379" s="13"/>
      <c r="H379" s="13"/>
      <c r="I379" s="13"/>
      <c r="J379" s="13"/>
      <c r="K379" s="13"/>
      <c r="L379" s="13"/>
      <c r="M379" s="13"/>
      <c r="N379" s="13"/>
      <c r="O379" s="13"/>
      <c r="P379" s="13"/>
      <c r="Q379" s="13"/>
      <c r="R379" s="13"/>
      <c r="S379" s="13"/>
      <c r="T379" s="13"/>
      <c r="U379" s="13"/>
      <c r="V379" s="13"/>
      <c r="W379" s="13"/>
      <c r="X379" s="13"/>
      <c r="Y379" s="13"/>
      <c r="Z379" s="13"/>
      <c r="AA379" s="13"/>
      <c r="AB379" s="13"/>
      <c r="AC379" s="13"/>
      <c r="AD379" s="13"/>
      <c r="AE379" s="13"/>
      <c r="AF379" s="13"/>
      <c r="AG379" s="13"/>
      <c r="AH379" s="13"/>
      <c r="AI379" s="13"/>
      <c r="AJ379" s="13"/>
    </row>
    <row r="380" spans="1:36" ht="13.5" customHeight="1" x14ac:dyDescent="0.2">
      <c r="A380" s="13"/>
      <c r="B380" s="13"/>
      <c r="C380" s="13"/>
      <c r="D380" s="13"/>
      <c r="E380" s="13"/>
      <c r="F380" s="13"/>
      <c r="G380" s="13"/>
      <c r="H380" s="13"/>
      <c r="I380" s="13"/>
      <c r="J380" s="13"/>
      <c r="K380" s="13"/>
      <c r="L380" s="13"/>
      <c r="M380" s="13"/>
      <c r="N380" s="13"/>
      <c r="O380" s="13"/>
      <c r="P380" s="13"/>
      <c r="Q380" s="13"/>
      <c r="R380" s="13"/>
      <c r="S380" s="13"/>
      <c r="T380" s="13"/>
      <c r="U380" s="13"/>
      <c r="V380" s="13"/>
      <c r="W380" s="13"/>
      <c r="X380" s="13"/>
      <c r="Y380" s="13"/>
      <c r="Z380" s="13"/>
      <c r="AA380" s="13"/>
      <c r="AB380" s="13"/>
      <c r="AC380" s="13"/>
      <c r="AD380" s="13"/>
      <c r="AE380" s="13"/>
      <c r="AF380" s="13"/>
      <c r="AG380" s="13"/>
      <c r="AH380" s="13"/>
      <c r="AI380" s="13"/>
      <c r="AJ380" s="13"/>
    </row>
    <row r="381" spans="1:36" ht="13.5" customHeight="1" x14ac:dyDescent="0.2">
      <c r="A381" s="13"/>
      <c r="B381" s="13"/>
      <c r="C381" s="13"/>
      <c r="D381" s="13"/>
      <c r="E381" s="13"/>
      <c r="F381" s="13"/>
      <c r="G381" s="13"/>
      <c r="H381" s="13"/>
      <c r="I381" s="13"/>
      <c r="J381" s="13"/>
      <c r="K381" s="13"/>
      <c r="L381" s="13"/>
      <c r="M381" s="13"/>
      <c r="N381" s="13"/>
      <c r="O381" s="13"/>
      <c r="P381" s="13"/>
      <c r="Q381" s="13"/>
      <c r="R381" s="13"/>
      <c r="S381" s="13"/>
      <c r="T381" s="13"/>
      <c r="U381" s="13"/>
      <c r="V381" s="13"/>
      <c r="W381" s="13"/>
      <c r="X381" s="13"/>
      <c r="Y381" s="13"/>
      <c r="Z381" s="13"/>
      <c r="AA381" s="13"/>
      <c r="AB381" s="13"/>
      <c r="AC381" s="13"/>
      <c r="AD381" s="13"/>
      <c r="AE381" s="13"/>
      <c r="AF381" s="13"/>
      <c r="AG381" s="13"/>
      <c r="AH381" s="13"/>
      <c r="AI381" s="13"/>
      <c r="AJ381" s="13"/>
    </row>
    <row r="382" spans="1:36" ht="13.5" customHeight="1" x14ac:dyDescent="0.2">
      <c r="A382" s="13"/>
      <c r="B382" s="13"/>
      <c r="C382" s="13"/>
      <c r="D382" s="13"/>
      <c r="E382" s="13"/>
      <c r="F382" s="13"/>
      <c r="G382" s="13"/>
      <c r="H382" s="13"/>
      <c r="I382" s="13"/>
      <c r="J382" s="13"/>
      <c r="K382" s="13"/>
      <c r="L382" s="13"/>
      <c r="M382" s="13"/>
      <c r="N382" s="13"/>
      <c r="O382" s="13"/>
      <c r="P382" s="13"/>
      <c r="Q382" s="13"/>
      <c r="R382" s="13"/>
      <c r="S382" s="13"/>
      <c r="T382" s="13"/>
      <c r="U382" s="13"/>
      <c r="V382" s="13"/>
      <c r="W382" s="13"/>
      <c r="X382" s="13"/>
      <c r="Y382" s="13"/>
      <c r="Z382" s="13"/>
      <c r="AA382" s="13"/>
      <c r="AB382" s="13"/>
      <c r="AC382" s="13"/>
      <c r="AD382" s="13"/>
      <c r="AE382" s="13"/>
      <c r="AF382" s="13"/>
      <c r="AG382" s="13"/>
      <c r="AH382" s="13"/>
      <c r="AI382" s="13"/>
      <c r="AJ382" s="13"/>
    </row>
    <row r="383" spans="1:36" ht="13.5" customHeight="1" x14ac:dyDescent="0.2">
      <c r="A383" s="13"/>
      <c r="B383" s="13"/>
      <c r="C383" s="13"/>
      <c r="D383" s="13"/>
      <c r="E383" s="13"/>
      <c r="F383" s="13"/>
      <c r="G383" s="13"/>
      <c r="H383" s="13"/>
      <c r="I383" s="13"/>
      <c r="J383" s="13"/>
      <c r="K383" s="13"/>
      <c r="L383" s="13"/>
      <c r="M383" s="13"/>
      <c r="N383" s="13"/>
      <c r="O383" s="13"/>
      <c r="P383" s="13"/>
      <c r="Q383" s="13"/>
      <c r="R383" s="13"/>
      <c r="S383" s="13"/>
      <c r="T383" s="13"/>
      <c r="U383" s="13"/>
      <c r="V383" s="13"/>
      <c r="W383" s="13"/>
      <c r="X383" s="13"/>
      <c r="Y383" s="13"/>
      <c r="Z383" s="13"/>
      <c r="AA383" s="13"/>
      <c r="AB383" s="13"/>
      <c r="AC383" s="13"/>
      <c r="AD383" s="13"/>
      <c r="AE383" s="13"/>
      <c r="AF383" s="13"/>
      <c r="AG383" s="13"/>
      <c r="AH383" s="13"/>
      <c r="AI383" s="13"/>
      <c r="AJ383" s="13"/>
    </row>
    <row r="384" spans="1:36" ht="13.5" customHeight="1" x14ac:dyDescent="0.2">
      <c r="A384" s="13"/>
      <c r="B384" s="13"/>
      <c r="C384" s="13"/>
      <c r="D384" s="13"/>
      <c r="E384" s="13"/>
      <c r="F384" s="13"/>
      <c r="G384" s="13"/>
      <c r="H384" s="13"/>
      <c r="I384" s="13"/>
      <c r="J384" s="13"/>
      <c r="K384" s="13"/>
      <c r="L384" s="13"/>
      <c r="M384" s="13"/>
      <c r="N384" s="13"/>
      <c r="O384" s="13"/>
      <c r="P384" s="13"/>
      <c r="Q384" s="13"/>
      <c r="R384" s="13"/>
      <c r="S384" s="13"/>
      <c r="T384" s="13"/>
      <c r="U384" s="13"/>
      <c r="V384" s="13"/>
      <c r="W384" s="13"/>
      <c r="X384" s="13"/>
      <c r="Y384" s="13"/>
      <c r="Z384" s="13"/>
      <c r="AA384" s="13"/>
      <c r="AB384" s="13"/>
      <c r="AC384" s="13"/>
      <c r="AD384" s="13"/>
      <c r="AE384" s="13"/>
      <c r="AF384" s="13"/>
      <c r="AG384" s="13"/>
      <c r="AH384" s="13"/>
      <c r="AI384" s="13"/>
      <c r="AJ384" s="13"/>
    </row>
    <row r="385" spans="1:36" ht="13.5" customHeight="1" x14ac:dyDescent="0.2">
      <c r="A385" s="13"/>
      <c r="B385" s="13"/>
      <c r="C385" s="13"/>
      <c r="D385" s="13"/>
      <c r="E385" s="13"/>
      <c r="F385" s="13"/>
      <c r="G385" s="13"/>
      <c r="H385" s="13"/>
      <c r="I385" s="13"/>
      <c r="J385" s="13"/>
      <c r="K385" s="13"/>
      <c r="L385" s="13"/>
      <c r="M385" s="13"/>
      <c r="N385" s="13"/>
      <c r="O385" s="13"/>
      <c r="P385" s="13"/>
      <c r="Q385" s="13"/>
      <c r="R385" s="13"/>
      <c r="S385" s="13"/>
      <c r="T385" s="13"/>
      <c r="U385" s="13"/>
      <c r="V385" s="13"/>
      <c r="W385" s="13"/>
      <c r="X385" s="13"/>
      <c r="Y385" s="13"/>
      <c r="Z385" s="13"/>
      <c r="AA385" s="13"/>
      <c r="AB385" s="13"/>
      <c r="AC385" s="13"/>
      <c r="AD385" s="13"/>
      <c r="AE385" s="13"/>
      <c r="AF385" s="13"/>
      <c r="AG385" s="13"/>
      <c r="AH385" s="13"/>
      <c r="AI385" s="13"/>
      <c r="AJ385" s="13"/>
    </row>
    <row r="386" spans="1:36" ht="13.5" customHeight="1" x14ac:dyDescent="0.2">
      <c r="A386" s="13"/>
      <c r="B386" s="13"/>
      <c r="C386" s="13"/>
      <c r="D386" s="13"/>
      <c r="E386" s="13"/>
      <c r="F386" s="13"/>
      <c r="G386" s="13"/>
      <c r="H386" s="13"/>
      <c r="I386" s="13"/>
      <c r="J386" s="13"/>
      <c r="K386" s="13"/>
      <c r="L386" s="13"/>
      <c r="M386" s="13"/>
      <c r="N386" s="13"/>
      <c r="O386" s="13"/>
      <c r="P386" s="13"/>
      <c r="Q386" s="13"/>
      <c r="R386" s="13"/>
      <c r="S386" s="13"/>
      <c r="T386" s="13"/>
      <c r="U386" s="13"/>
      <c r="V386" s="13"/>
      <c r="W386" s="13"/>
      <c r="X386" s="13"/>
      <c r="Y386" s="13"/>
      <c r="Z386" s="13"/>
      <c r="AA386" s="13"/>
      <c r="AB386" s="13"/>
      <c r="AC386" s="13"/>
      <c r="AD386" s="13"/>
      <c r="AE386" s="13"/>
      <c r="AF386" s="13"/>
      <c r="AG386" s="13"/>
      <c r="AH386" s="13"/>
      <c r="AI386" s="13"/>
      <c r="AJ386" s="13"/>
    </row>
    <row r="387" spans="1:36" ht="13.5" customHeight="1" x14ac:dyDescent="0.2">
      <c r="A387" s="13"/>
      <c r="B387" s="13"/>
      <c r="C387" s="13"/>
      <c r="D387" s="13"/>
      <c r="E387" s="13"/>
      <c r="F387" s="13"/>
      <c r="G387" s="13"/>
      <c r="H387" s="13"/>
      <c r="I387" s="13"/>
      <c r="J387" s="13"/>
      <c r="K387" s="13"/>
      <c r="L387" s="13"/>
      <c r="M387" s="13"/>
      <c r="N387" s="13"/>
      <c r="O387" s="13"/>
      <c r="P387" s="13"/>
      <c r="Q387" s="13"/>
      <c r="R387" s="13"/>
      <c r="S387" s="13"/>
      <c r="T387" s="13"/>
      <c r="U387" s="13"/>
      <c r="V387" s="13"/>
      <c r="W387" s="13"/>
      <c r="X387" s="13"/>
      <c r="Y387" s="13"/>
      <c r="Z387" s="13"/>
      <c r="AA387" s="13"/>
      <c r="AB387" s="13"/>
      <c r="AC387" s="13"/>
      <c r="AD387" s="13"/>
      <c r="AE387" s="13"/>
      <c r="AF387" s="13"/>
      <c r="AG387" s="13"/>
      <c r="AH387" s="13"/>
      <c r="AI387" s="13"/>
      <c r="AJ387" s="13"/>
    </row>
    <row r="388" spans="1:36" ht="13.5" customHeight="1" x14ac:dyDescent="0.2">
      <c r="A388" s="13"/>
      <c r="B388" s="13"/>
      <c r="C388" s="13"/>
      <c r="D388" s="13"/>
      <c r="E388" s="13"/>
      <c r="F388" s="13"/>
      <c r="G388" s="13"/>
      <c r="H388" s="13"/>
      <c r="I388" s="13"/>
      <c r="J388" s="13"/>
      <c r="K388" s="13"/>
      <c r="L388" s="13"/>
      <c r="M388" s="13"/>
      <c r="N388" s="13"/>
      <c r="O388" s="13"/>
      <c r="P388" s="13"/>
      <c r="Q388" s="13"/>
      <c r="R388" s="13"/>
      <c r="S388" s="13"/>
      <c r="T388" s="13"/>
      <c r="U388" s="13"/>
      <c r="V388" s="13"/>
      <c r="W388" s="13"/>
      <c r="X388" s="13"/>
      <c r="Y388" s="13"/>
      <c r="Z388" s="13"/>
      <c r="AA388" s="13"/>
      <c r="AB388" s="13"/>
      <c r="AC388" s="13"/>
      <c r="AD388" s="13"/>
      <c r="AE388" s="13"/>
      <c r="AF388" s="13"/>
      <c r="AG388" s="13"/>
      <c r="AH388" s="13"/>
      <c r="AI388" s="13"/>
      <c r="AJ388" s="13"/>
    </row>
    <row r="389" spans="1:36" ht="13.5" customHeight="1" x14ac:dyDescent="0.2">
      <c r="A389" s="13"/>
      <c r="B389" s="13"/>
      <c r="C389" s="13"/>
      <c r="D389" s="13"/>
      <c r="E389" s="13"/>
      <c r="F389" s="13"/>
      <c r="G389" s="13"/>
      <c r="H389" s="13"/>
      <c r="I389" s="13"/>
      <c r="J389" s="13"/>
      <c r="K389" s="13"/>
      <c r="L389" s="13"/>
      <c r="M389" s="13"/>
      <c r="N389" s="13"/>
      <c r="O389" s="13"/>
      <c r="P389" s="13"/>
      <c r="Q389" s="13"/>
      <c r="R389" s="13"/>
      <c r="S389" s="13"/>
      <c r="T389" s="13"/>
      <c r="U389" s="13"/>
      <c r="V389" s="13"/>
      <c r="W389" s="13"/>
      <c r="X389" s="13"/>
      <c r="Y389" s="13"/>
      <c r="Z389" s="13"/>
      <c r="AA389" s="13"/>
      <c r="AB389" s="13"/>
      <c r="AC389" s="13"/>
      <c r="AD389" s="13"/>
      <c r="AE389" s="13"/>
      <c r="AF389" s="13"/>
      <c r="AG389" s="13"/>
      <c r="AH389" s="13"/>
      <c r="AI389" s="13"/>
      <c r="AJ389" s="13"/>
    </row>
    <row r="390" spans="1:36" ht="13.5" customHeight="1" x14ac:dyDescent="0.2">
      <c r="A390" s="13"/>
      <c r="B390" s="13"/>
      <c r="C390" s="13"/>
      <c r="D390" s="13"/>
      <c r="E390" s="13"/>
      <c r="F390" s="13"/>
      <c r="G390" s="13"/>
      <c r="H390" s="13"/>
      <c r="I390" s="13"/>
      <c r="J390" s="13"/>
      <c r="K390" s="13"/>
      <c r="L390" s="13"/>
      <c r="M390" s="13"/>
      <c r="N390" s="13"/>
      <c r="O390" s="13"/>
      <c r="P390" s="13"/>
      <c r="Q390" s="13"/>
      <c r="R390" s="13"/>
      <c r="S390" s="13"/>
      <c r="T390" s="13"/>
      <c r="U390" s="13"/>
      <c r="V390" s="13"/>
      <c r="W390" s="13"/>
      <c r="X390" s="13"/>
      <c r="Y390" s="13"/>
      <c r="Z390" s="13"/>
      <c r="AA390" s="13"/>
      <c r="AB390" s="13"/>
      <c r="AC390" s="13"/>
      <c r="AD390" s="13"/>
      <c r="AE390" s="13"/>
      <c r="AF390" s="13"/>
      <c r="AG390" s="13"/>
      <c r="AH390" s="13"/>
      <c r="AI390" s="13"/>
      <c r="AJ390" s="13"/>
    </row>
    <row r="391" spans="1:36" ht="13.5" customHeight="1" x14ac:dyDescent="0.2">
      <c r="A391" s="13"/>
      <c r="B391" s="13"/>
      <c r="C391" s="13"/>
      <c r="D391" s="13"/>
      <c r="E391" s="13"/>
      <c r="F391" s="13"/>
      <c r="G391" s="13"/>
      <c r="H391" s="13"/>
      <c r="I391" s="13"/>
      <c r="J391" s="13"/>
      <c r="K391" s="13"/>
      <c r="L391" s="13"/>
      <c r="M391" s="13"/>
      <c r="N391" s="13"/>
      <c r="O391" s="13"/>
      <c r="P391" s="13"/>
      <c r="Q391" s="13"/>
      <c r="R391" s="13"/>
      <c r="S391" s="13"/>
      <c r="T391" s="13"/>
      <c r="U391" s="13"/>
      <c r="V391" s="13"/>
      <c r="W391" s="13"/>
      <c r="X391" s="13"/>
      <c r="Y391" s="13"/>
      <c r="Z391" s="13"/>
      <c r="AA391" s="13"/>
      <c r="AB391" s="13"/>
      <c r="AC391" s="13"/>
      <c r="AD391" s="13"/>
      <c r="AE391" s="13"/>
      <c r="AF391" s="13"/>
      <c r="AG391" s="13"/>
      <c r="AH391" s="13"/>
      <c r="AI391" s="13"/>
      <c r="AJ391" s="13"/>
    </row>
    <row r="392" spans="1:36" ht="13.5" customHeight="1" x14ac:dyDescent="0.2">
      <c r="A392" s="13"/>
      <c r="B392" s="13"/>
      <c r="C392" s="13"/>
      <c r="D392" s="13"/>
      <c r="E392" s="13"/>
      <c r="F392" s="13"/>
      <c r="G392" s="13"/>
      <c r="H392" s="13"/>
      <c r="I392" s="13"/>
      <c r="J392" s="13"/>
      <c r="K392" s="13"/>
      <c r="L392" s="13"/>
      <c r="M392" s="13"/>
      <c r="N392" s="13"/>
      <c r="O392" s="13"/>
      <c r="P392" s="13"/>
      <c r="Q392" s="13"/>
      <c r="R392" s="13"/>
      <c r="S392" s="13"/>
      <c r="T392" s="13"/>
      <c r="U392" s="13"/>
      <c r="V392" s="13"/>
      <c r="W392" s="13"/>
      <c r="X392" s="13"/>
      <c r="Y392" s="13"/>
      <c r="Z392" s="13"/>
      <c r="AA392" s="13"/>
      <c r="AB392" s="13"/>
      <c r="AC392" s="13"/>
      <c r="AD392" s="13"/>
      <c r="AE392" s="13"/>
      <c r="AF392" s="13"/>
      <c r="AG392" s="13"/>
      <c r="AH392" s="13"/>
      <c r="AI392" s="13"/>
      <c r="AJ392" s="13"/>
    </row>
    <row r="393" spans="1:36" ht="13.5" customHeight="1" x14ac:dyDescent="0.2">
      <c r="A393" s="13"/>
      <c r="B393" s="13"/>
      <c r="C393" s="13"/>
      <c r="D393" s="13"/>
      <c r="E393" s="13"/>
      <c r="F393" s="13"/>
      <c r="G393" s="13"/>
      <c r="H393" s="13"/>
      <c r="I393" s="13"/>
      <c r="J393" s="13"/>
      <c r="K393" s="13"/>
      <c r="L393" s="13"/>
      <c r="M393" s="13"/>
      <c r="N393" s="13"/>
      <c r="O393" s="13"/>
      <c r="P393" s="13"/>
      <c r="Q393" s="13"/>
      <c r="R393" s="13"/>
      <c r="S393" s="13"/>
      <c r="T393" s="13"/>
      <c r="U393" s="13"/>
      <c r="V393" s="13"/>
      <c r="W393" s="13"/>
      <c r="X393" s="13"/>
      <c r="Y393" s="13"/>
      <c r="Z393" s="13"/>
      <c r="AA393" s="13"/>
      <c r="AB393" s="13"/>
      <c r="AC393" s="13"/>
      <c r="AD393" s="13"/>
      <c r="AE393" s="13"/>
      <c r="AF393" s="13"/>
      <c r="AG393" s="13"/>
      <c r="AH393" s="13"/>
      <c r="AI393" s="13"/>
      <c r="AJ393" s="13"/>
    </row>
    <row r="394" spans="1:36" ht="13.5" customHeight="1" x14ac:dyDescent="0.2">
      <c r="A394" s="13"/>
      <c r="B394" s="13"/>
      <c r="C394" s="13"/>
      <c r="D394" s="13"/>
      <c r="E394" s="13"/>
      <c r="F394" s="13"/>
      <c r="G394" s="13"/>
      <c r="H394" s="13"/>
      <c r="I394" s="13"/>
      <c r="J394" s="13"/>
      <c r="K394" s="13"/>
      <c r="L394" s="13"/>
      <c r="M394" s="13"/>
      <c r="N394" s="13"/>
      <c r="O394" s="13"/>
      <c r="P394" s="13"/>
      <c r="Q394" s="13"/>
      <c r="R394" s="13"/>
      <c r="S394" s="13"/>
      <c r="T394" s="13"/>
      <c r="U394" s="13"/>
      <c r="V394" s="13"/>
      <c r="W394" s="13"/>
      <c r="X394" s="13"/>
      <c r="Y394" s="13"/>
      <c r="Z394" s="13"/>
      <c r="AA394" s="13"/>
      <c r="AB394" s="13"/>
      <c r="AC394" s="13"/>
      <c r="AD394" s="13"/>
      <c r="AE394" s="13"/>
      <c r="AF394" s="13"/>
      <c r="AG394" s="13"/>
      <c r="AH394" s="13"/>
      <c r="AI394" s="13"/>
      <c r="AJ394" s="13"/>
    </row>
    <row r="395" spans="1:36" ht="13.5" customHeight="1" x14ac:dyDescent="0.2">
      <c r="A395" s="13"/>
      <c r="B395" s="13"/>
      <c r="C395" s="13"/>
      <c r="D395" s="13"/>
      <c r="E395" s="13"/>
      <c r="F395" s="13"/>
      <c r="G395" s="13"/>
      <c r="H395" s="13"/>
      <c r="I395" s="13"/>
      <c r="J395" s="13"/>
      <c r="K395" s="13"/>
      <c r="L395" s="13"/>
      <c r="M395" s="13"/>
      <c r="N395" s="13"/>
      <c r="O395" s="13"/>
      <c r="P395" s="13"/>
      <c r="Q395" s="13"/>
      <c r="R395" s="13"/>
      <c r="S395" s="13"/>
      <c r="T395" s="13"/>
      <c r="U395" s="13"/>
      <c r="V395" s="13"/>
      <c r="W395" s="13"/>
      <c r="X395" s="13"/>
      <c r="Y395" s="13"/>
      <c r="Z395" s="13"/>
      <c r="AA395" s="13"/>
      <c r="AB395" s="13"/>
      <c r="AC395" s="13"/>
      <c r="AD395" s="13"/>
      <c r="AE395" s="13"/>
      <c r="AF395" s="13"/>
      <c r="AG395" s="13"/>
      <c r="AH395" s="13"/>
      <c r="AI395" s="13"/>
      <c r="AJ395" s="13"/>
    </row>
    <row r="396" spans="1:36" ht="13.5" customHeight="1" x14ac:dyDescent="0.2">
      <c r="A396" s="13"/>
      <c r="B396" s="13"/>
      <c r="C396" s="13"/>
      <c r="D396" s="13"/>
      <c r="E396" s="13"/>
      <c r="F396" s="13"/>
      <c r="G396" s="13"/>
      <c r="H396" s="13"/>
      <c r="I396" s="13"/>
      <c r="J396" s="13"/>
      <c r="K396" s="13"/>
      <c r="L396" s="13"/>
      <c r="M396" s="13"/>
      <c r="N396" s="13"/>
      <c r="O396" s="13"/>
      <c r="P396" s="13"/>
      <c r="Q396" s="13"/>
      <c r="R396" s="13"/>
      <c r="S396" s="13"/>
      <c r="T396" s="13"/>
      <c r="U396" s="13"/>
      <c r="V396" s="13"/>
      <c r="W396" s="13"/>
      <c r="X396" s="13"/>
      <c r="Y396" s="13"/>
      <c r="Z396" s="13"/>
      <c r="AA396" s="13"/>
      <c r="AB396" s="13"/>
      <c r="AC396" s="13"/>
      <c r="AD396" s="13"/>
      <c r="AE396" s="13"/>
      <c r="AF396" s="13"/>
      <c r="AG396" s="13"/>
      <c r="AH396" s="13"/>
      <c r="AI396" s="13"/>
      <c r="AJ396" s="13"/>
    </row>
    <row r="397" spans="1:36" ht="13.5" customHeight="1" x14ac:dyDescent="0.2">
      <c r="A397" s="13"/>
      <c r="B397" s="13"/>
      <c r="C397" s="13"/>
      <c r="D397" s="13"/>
      <c r="E397" s="13"/>
      <c r="F397" s="13"/>
      <c r="G397" s="13"/>
      <c r="H397" s="13"/>
      <c r="I397" s="13"/>
      <c r="J397" s="13"/>
      <c r="K397" s="13"/>
      <c r="L397" s="13"/>
      <c r="M397" s="13"/>
      <c r="N397" s="13"/>
      <c r="O397" s="13"/>
      <c r="P397" s="13"/>
      <c r="Q397" s="13"/>
      <c r="R397" s="13"/>
      <c r="S397" s="13"/>
      <c r="T397" s="13"/>
      <c r="U397" s="13"/>
      <c r="V397" s="13"/>
      <c r="W397" s="13"/>
      <c r="X397" s="13"/>
      <c r="Y397" s="13"/>
      <c r="Z397" s="13"/>
      <c r="AA397" s="13"/>
      <c r="AB397" s="13"/>
      <c r="AC397" s="13"/>
      <c r="AD397" s="13"/>
      <c r="AE397" s="13"/>
      <c r="AF397" s="13"/>
      <c r="AG397" s="13"/>
      <c r="AH397" s="13"/>
      <c r="AI397" s="13"/>
      <c r="AJ397" s="13"/>
    </row>
    <row r="398" spans="1:36" ht="13.5" customHeight="1" x14ac:dyDescent="0.2">
      <c r="A398" s="13"/>
      <c r="B398" s="13"/>
      <c r="C398" s="13"/>
      <c r="D398" s="13"/>
      <c r="E398" s="13"/>
      <c r="F398" s="13"/>
      <c r="G398" s="13"/>
      <c r="H398" s="13"/>
      <c r="I398" s="13"/>
      <c r="J398" s="13"/>
      <c r="K398" s="13"/>
      <c r="L398" s="13"/>
      <c r="M398" s="13"/>
      <c r="N398" s="13"/>
      <c r="O398" s="13"/>
      <c r="P398" s="13"/>
      <c r="Q398" s="13"/>
      <c r="R398" s="13"/>
      <c r="S398" s="13"/>
      <c r="T398" s="13"/>
      <c r="U398" s="13"/>
      <c r="V398" s="13"/>
      <c r="W398" s="13"/>
      <c r="X398" s="13"/>
      <c r="Y398" s="13"/>
      <c r="Z398" s="13"/>
      <c r="AA398" s="13"/>
      <c r="AB398" s="13"/>
      <c r="AC398" s="13"/>
      <c r="AD398" s="13"/>
      <c r="AE398" s="13"/>
      <c r="AF398" s="13"/>
      <c r="AG398" s="13"/>
      <c r="AH398" s="13"/>
      <c r="AI398" s="13"/>
      <c r="AJ398" s="13"/>
    </row>
    <row r="399" spans="1:36" ht="13.5" customHeight="1" x14ac:dyDescent="0.2">
      <c r="A399" s="13"/>
      <c r="B399" s="13"/>
      <c r="C399" s="13"/>
      <c r="D399" s="13"/>
      <c r="E399" s="13"/>
      <c r="F399" s="13"/>
      <c r="G399" s="13"/>
      <c r="H399" s="13"/>
      <c r="I399" s="13"/>
      <c r="J399" s="13"/>
      <c r="K399" s="13"/>
      <c r="L399" s="13"/>
      <c r="M399" s="13"/>
      <c r="N399" s="13"/>
      <c r="O399" s="13"/>
      <c r="P399" s="13"/>
      <c r="Q399" s="13"/>
      <c r="R399" s="13"/>
      <c r="S399" s="13"/>
      <c r="T399" s="13"/>
      <c r="U399" s="13"/>
      <c r="V399" s="13"/>
      <c r="W399" s="13"/>
      <c r="X399" s="13"/>
      <c r="Y399" s="13"/>
      <c r="Z399" s="13"/>
      <c r="AA399" s="13"/>
      <c r="AB399" s="13"/>
      <c r="AC399" s="13"/>
      <c r="AD399" s="13"/>
      <c r="AE399" s="13"/>
      <c r="AF399" s="13"/>
      <c r="AG399" s="13"/>
      <c r="AH399" s="13"/>
      <c r="AI399" s="13"/>
      <c r="AJ399" s="13"/>
    </row>
    <row r="400" spans="1:36" ht="13.5" customHeight="1" x14ac:dyDescent="0.2">
      <c r="A400" s="13"/>
      <c r="B400" s="13"/>
      <c r="C400" s="13"/>
      <c r="D400" s="13"/>
      <c r="E400" s="13"/>
      <c r="F400" s="13"/>
      <c r="G400" s="13"/>
      <c r="H400" s="13"/>
      <c r="I400" s="13"/>
      <c r="J400" s="13"/>
      <c r="K400" s="13"/>
      <c r="L400" s="13"/>
      <c r="M400" s="13"/>
      <c r="N400" s="13"/>
      <c r="O400" s="13"/>
      <c r="P400" s="13"/>
      <c r="Q400" s="13"/>
      <c r="R400" s="13"/>
      <c r="S400" s="13"/>
      <c r="T400" s="13"/>
      <c r="U400" s="13"/>
      <c r="V400" s="13"/>
      <c r="W400" s="13"/>
      <c r="X400" s="13"/>
      <c r="Y400" s="13"/>
      <c r="Z400" s="13"/>
      <c r="AA400" s="13"/>
      <c r="AB400" s="13"/>
      <c r="AC400" s="13"/>
      <c r="AD400" s="13"/>
      <c r="AE400" s="13"/>
      <c r="AF400" s="13"/>
      <c r="AG400" s="13"/>
      <c r="AH400" s="13"/>
      <c r="AI400" s="13"/>
      <c r="AJ400" s="13"/>
    </row>
    <row r="401" spans="1:36" ht="13.5" customHeight="1" x14ac:dyDescent="0.2">
      <c r="A401" s="13"/>
      <c r="B401" s="13"/>
      <c r="C401" s="13"/>
      <c r="D401" s="13"/>
      <c r="E401" s="13"/>
      <c r="F401" s="13"/>
      <c r="G401" s="13"/>
      <c r="H401" s="13"/>
      <c r="I401" s="13"/>
      <c r="J401" s="13"/>
      <c r="K401" s="13"/>
      <c r="L401" s="13"/>
      <c r="M401" s="13"/>
      <c r="N401" s="13"/>
      <c r="O401" s="13"/>
      <c r="P401" s="13"/>
      <c r="Q401" s="13"/>
      <c r="R401" s="13"/>
      <c r="S401" s="13"/>
      <c r="T401" s="13"/>
      <c r="U401" s="13"/>
      <c r="V401" s="13"/>
      <c r="W401" s="13"/>
      <c r="X401" s="13"/>
      <c r="Y401" s="13"/>
      <c r="Z401" s="13"/>
      <c r="AA401" s="13"/>
      <c r="AB401" s="13"/>
      <c r="AC401" s="13"/>
      <c r="AD401" s="13"/>
      <c r="AE401" s="13"/>
      <c r="AF401" s="13"/>
      <c r="AG401" s="13"/>
      <c r="AH401" s="13"/>
      <c r="AI401" s="13"/>
      <c r="AJ401" s="13"/>
    </row>
    <row r="402" spans="1:36" ht="13.5" customHeight="1" x14ac:dyDescent="0.2">
      <c r="A402" s="13"/>
      <c r="B402" s="13"/>
      <c r="C402" s="13"/>
      <c r="D402" s="13"/>
      <c r="E402" s="13"/>
      <c r="F402" s="13"/>
      <c r="G402" s="13"/>
      <c r="H402" s="13"/>
      <c r="I402" s="13"/>
      <c r="J402" s="13"/>
      <c r="K402" s="13"/>
      <c r="L402" s="13"/>
      <c r="M402" s="13"/>
      <c r="N402" s="13"/>
      <c r="O402" s="13"/>
      <c r="P402" s="13"/>
      <c r="Q402" s="13"/>
      <c r="R402" s="13"/>
      <c r="S402" s="13"/>
      <c r="T402" s="13"/>
      <c r="U402" s="13"/>
      <c r="V402" s="13"/>
      <c r="W402" s="13"/>
      <c r="X402" s="13"/>
      <c r="Y402" s="13"/>
      <c r="Z402" s="13"/>
      <c r="AA402" s="13"/>
      <c r="AB402" s="13"/>
      <c r="AC402" s="13"/>
      <c r="AD402" s="13"/>
      <c r="AE402" s="13"/>
      <c r="AF402" s="13"/>
      <c r="AG402" s="13"/>
      <c r="AH402" s="13"/>
      <c r="AI402" s="13"/>
      <c r="AJ402" s="13"/>
    </row>
    <row r="403" spans="1:36" ht="13.5" customHeight="1" x14ac:dyDescent="0.2">
      <c r="A403" s="13"/>
      <c r="B403" s="13"/>
      <c r="C403" s="13"/>
      <c r="D403" s="13"/>
      <c r="E403" s="13"/>
      <c r="F403" s="13"/>
      <c r="G403" s="13"/>
      <c r="H403" s="13"/>
      <c r="I403" s="13"/>
      <c r="J403" s="13"/>
      <c r="K403" s="13"/>
      <c r="L403" s="13"/>
      <c r="M403" s="13"/>
      <c r="N403" s="13"/>
      <c r="O403" s="13"/>
      <c r="P403" s="13"/>
      <c r="Q403" s="13"/>
      <c r="R403" s="13"/>
      <c r="S403" s="13"/>
      <c r="T403" s="13"/>
      <c r="U403" s="13"/>
      <c r="V403" s="13"/>
      <c r="W403" s="13"/>
      <c r="X403" s="13"/>
      <c r="Y403" s="13"/>
      <c r="Z403" s="13"/>
      <c r="AA403" s="13"/>
      <c r="AB403" s="13"/>
      <c r="AC403" s="13"/>
      <c r="AD403" s="13"/>
      <c r="AE403" s="13"/>
      <c r="AF403" s="13"/>
      <c r="AG403" s="13"/>
      <c r="AH403" s="13"/>
      <c r="AI403" s="13"/>
      <c r="AJ403" s="13"/>
    </row>
    <row r="404" spans="1:36" ht="13.5" customHeight="1" x14ac:dyDescent="0.2">
      <c r="A404" s="13"/>
      <c r="B404" s="13"/>
      <c r="C404" s="13"/>
      <c r="D404" s="13"/>
      <c r="E404" s="13"/>
      <c r="F404" s="13"/>
      <c r="G404" s="13"/>
      <c r="H404" s="13"/>
      <c r="I404" s="13"/>
      <c r="J404" s="13"/>
      <c r="K404" s="13"/>
      <c r="L404" s="13"/>
      <c r="M404" s="13"/>
      <c r="N404" s="13"/>
      <c r="O404" s="13"/>
      <c r="P404" s="13"/>
      <c r="Q404" s="13"/>
      <c r="R404" s="13"/>
      <c r="S404" s="13"/>
      <c r="T404" s="13"/>
      <c r="U404" s="13"/>
      <c r="V404" s="13"/>
      <c r="W404" s="13"/>
      <c r="X404" s="13"/>
      <c r="Y404" s="13"/>
      <c r="Z404" s="13"/>
      <c r="AA404" s="13"/>
      <c r="AB404" s="13"/>
      <c r="AC404" s="13"/>
      <c r="AD404" s="13"/>
      <c r="AE404" s="13"/>
      <c r="AF404" s="13"/>
      <c r="AG404" s="13"/>
      <c r="AH404" s="13"/>
      <c r="AI404" s="13"/>
      <c r="AJ404" s="13"/>
    </row>
    <row r="405" spans="1:36" ht="13.5" customHeight="1" x14ac:dyDescent="0.2">
      <c r="A405" s="13"/>
      <c r="B405" s="13"/>
      <c r="C405" s="13"/>
      <c r="D405" s="13"/>
      <c r="E405" s="13"/>
      <c r="F405" s="13"/>
      <c r="G405" s="13"/>
      <c r="H405" s="13"/>
      <c r="I405" s="13"/>
      <c r="J405" s="13"/>
      <c r="K405" s="13"/>
      <c r="L405" s="13"/>
      <c r="M405" s="13"/>
      <c r="N405" s="13"/>
      <c r="O405" s="13"/>
      <c r="P405" s="13"/>
      <c r="Q405" s="13"/>
      <c r="R405" s="13"/>
      <c r="S405" s="13"/>
      <c r="T405" s="13"/>
      <c r="U405" s="13"/>
      <c r="V405" s="13"/>
      <c r="W405" s="13"/>
      <c r="X405" s="13"/>
      <c r="Y405" s="13"/>
      <c r="Z405" s="13"/>
      <c r="AA405" s="13"/>
      <c r="AB405" s="13"/>
      <c r="AC405" s="13"/>
      <c r="AD405" s="13"/>
      <c r="AE405" s="13"/>
      <c r="AF405" s="13"/>
      <c r="AG405" s="13"/>
      <c r="AH405" s="13"/>
      <c r="AI405" s="13"/>
      <c r="AJ405" s="13"/>
    </row>
    <row r="406" spans="1:36" ht="13.5" customHeight="1" x14ac:dyDescent="0.2">
      <c r="A406" s="13"/>
      <c r="B406" s="13"/>
      <c r="C406" s="13"/>
      <c r="D406" s="13"/>
      <c r="E406" s="13"/>
      <c r="F406" s="13"/>
      <c r="G406" s="13"/>
      <c r="H406" s="13"/>
      <c r="I406" s="13"/>
      <c r="J406" s="13"/>
      <c r="K406" s="13"/>
      <c r="L406" s="13"/>
      <c r="M406" s="13"/>
      <c r="N406" s="13"/>
      <c r="O406" s="13"/>
      <c r="P406" s="13"/>
      <c r="Q406" s="13"/>
      <c r="R406" s="13"/>
      <c r="S406" s="13"/>
      <c r="T406" s="13"/>
      <c r="U406" s="13"/>
      <c r="V406" s="13"/>
      <c r="W406" s="13"/>
      <c r="X406" s="13"/>
      <c r="Y406" s="13"/>
      <c r="Z406" s="13"/>
      <c r="AA406" s="13"/>
      <c r="AB406" s="13"/>
      <c r="AC406" s="13"/>
      <c r="AD406" s="13"/>
      <c r="AE406" s="13"/>
      <c r="AF406" s="13"/>
      <c r="AG406" s="13"/>
      <c r="AH406" s="13"/>
      <c r="AI406" s="13"/>
      <c r="AJ406" s="13"/>
    </row>
    <row r="407" spans="1:36" ht="13.5" customHeight="1" x14ac:dyDescent="0.2">
      <c r="A407" s="13"/>
      <c r="B407" s="13"/>
      <c r="C407" s="13"/>
      <c r="D407" s="13"/>
      <c r="E407" s="13"/>
      <c r="F407" s="13"/>
      <c r="G407" s="13"/>
      <c r="H407" s="13"/>
      <c r="I407" s="13"/>
      <c r="J407" s="13"/>
      <c r="K407" s="13"/>
      <c r="L407" s="13"/>
      <c r="M407" s="13"/>
      <c r="N407" s="13"/>
      <c r="O407" s="13"/>
      <c r="P407" s="13"/>
      <c r="Q407" s="13"/>
      <c r="R407" s="13"/>
      <c r="S407" s="13"/>
      <c r="T407" s="13"/>
      <c r="U407" s="13"/>
      <c r="V407" s="13"/>
      <c r="W407" s="13"/>
      <c r="X407" s="13"/>
      <c r="Y407" s="13"/>
      <c r="Z407" s="13"/>
      <c r="AA407" s="13"/>
      <c r="AB407" s="13"/>
      <c r="AC407" s="13"/>
      <c r="AD407" s="13"/>
      <c r="AE407" s="13"/>
      <c r="AF407" s="13"/>
      <c r="AG407" s="13"/>
      <c r="AH407" s="13"/>
      <c r="AI407" s="13"/>
      <c r="AJ407" s="13"/>
    </row>
    <row r="408" spans="1:36" ht="13.5" customHeight="1" x14ac:dyDescent="0.2">
      <c r="A408" s="13"/>
      <c r="B408" s="13"/>
      <c r="C408" s="13"/>
      <c r="D408" s="13"/>
      <c r="E408" s="13"/>
      <c r="F408" s="13"/>
      <c r="G408" s="13"/>
      <c r="H408" s="13"/>
      <c r="I408" s="13"/>
      <c r="J408" s="13"/>
      <c r="K408" s="13"/>
      <c r="L408" s="13"/>
      <c r="M408" s="13"/>
      <c r="N408" s="13"/>
      <c r="O408" s="13"/>
      <c r="P408" s="13"/>
      <c r="Q408" s="13"/>
      <c r="R408" s="13"/>
      <c r="S408" s="13"/>
      <c r="T408" s="13"/>
      <c r="U408" s="13"/>
      <c r="V408" s="13"/>
      <c r="W408" s="13"/>
      <c r="X408" s="13"/>
      <c r="Y408" s="13"/>
      <c r="Z408" s="13"/>
      <c r="AA408" s="13"/>
      <c r="AB408" s="13"/>
      <c r="AC408" s="13"/>
      <c r="AD408" s="13"/>
      <c r="AE408" s="13"/>
      <c r="AF408" s="13"/>
      <c r="AG408" s="13"/>
      <c r="AH408" s="13"/>
      <c r="AI408" s="13"/>
      <c r="AJ408" s="13"/>
    </row>
    <row r="409" spans="1:36" ht="13.5" customHeight="1" x14ac:dyDescent="0.2">
      <c r="A409" s="13"/>
      <c r="B409" s="13"/>
      <c r="C409" s="13"/>
      <c r="D409" s="13"/>
      <c r="E409" s="13"/>
      <c r="F409" s="13"/>
      <c r="G409" s="13"/>
      <c r="H409" s="13"/>
      <c r="I409" s="13"/>
      <c r="J409" s="13"/>
      <c r="K409" s="13"/>
      <c r="L409" s="13"/>
      <c r="M409" s="13"/>
      <c r="N409" s="13"/>
      <c r="O409" s="13"/>
      <c r="P409" s="13"/>
      <c r="Q409" s="13"/>
      <c r="R409" s="13"/>
      <c r="S409" s="13"/>
      <c r="T409" s="13"/>
      <c r="U409" s="13"/>
      <c r="V409" s="13"/>
      <c r="W409" s="13"/>
      <c r="X409" s="13"/>
      <c r="Y409" s="13"/>
      <c r="Z409" s="13"/>
      <c r="AA409" s="13"/>
      <c r="AB409" s="13"/>
      <c r="AC409" s="13"/>
      <c r="AD409" s="13"/>
      <c r="AE409" s="13"/>
      <c r="AF409" s="13"/>
      <c r="AG409" s="13"/>
      <c r="AH409" s="13"/>
      <c r="AI409" s="13"/>
      <c r="AJ409" s="13"/>
    </row>
    <row r="410" spans="1:36" ht="13.5" customHeight="1" x14ac:dyDescent="0.2">
      <c r="A410" s="13"/>
      <c r="B410" s="13"/>
      <c r="C410" s="13"/>
      <c r="D410" s="13"/>
      <c r="E410" s="13"/>
      <c r="F410" s="13"/>
      <c r="G410" s="13"/>
      <c r="H410" s="13"/>
      <c r="I410" s="13"/>
      <c r="J410" s="13"/>
      <c r="K410" s="13"/>
      <c r="L410" s="13"/>
      <c r="M410" s="13"/>
      <c r="N410" s="13"/>
      <c r="O410" s="13"/>
      <c r="P410" s="13"/>
      <c r="Q410" s="13"/>
      <c r="R410" s="13"/>
      <c r="S410" s="13"/>
      <c r="T410" s="13"/>
      <c r="U410" s="13"/>
      <c r="V410" s="13"/>
      <c r="W410" s="13"/>
      <c r="X410" s="13"/>
      <c r="Y410" s="13"/>
      <c r="Z410" s="13"/>
      <c r="AA410" s="13"/>
      <c r="AB410" s="13"/>
      <c r="AC410" s="13"/>
      <c r="AD410" s="13"/>
      <c r="AE410" s="13"/>
      <c r="AF410" s="13"/>
      <c r="AG410" s="13"/>
      <c r="AH410" s="13"/>
      <c r="AI410" s="13"/>
      <c r="AJ410" s="13"/>
    </row>
    <row r="411" spans="1:36" ht="13.5" customHeight="1" x14ac:dyDescent="0.2">
      <c r="A411" s="13"/>
      <c r="B411" s="13"/>
      <c r="C411" s="13"/>
      <c r="D411" s="13"/>
      <c r="E411" s="13"/>
      <c r="F411" s="13"/>
      <c r="G411" s="13"/>
      <c r="H411" s="13"/>
      <c r="I411" s="13"/>
      <c r="J411" s="13"/>
      <c r="K411" s="13"/>
      <c r="L411" s="13"/>
      <c r="M411" s="13"/>
      <c r="N411" s="13"/>
      <c r="O411" s="13"/>
      <c r="P411" s="13"/>
      <c r="Q411" s="13"/>
      <c r="R411" s="13"/>
      <c r="S411" s="13"/>
      <c r="T411" s="13"/>
      <c r="U411" s="13"/>
      <c r="V411" s="13"/>
      <c r="W411" s="13"/>
      <c r="X411" s="13"/>
      <c r="Y411" s="13"/>
      <c r="Z411" s="13"/>
      <c r="AA411" s="13"/>
      <c r="AB411" s="13"/>
      <c r="AC411" s="13"/>
      <c r="AD411" s="13"/>
      <c r="AE411" s="13"/>
      <c r="AF411" s="13"/>
      <c r="AG411" s="13"/>
      <c r="AH411" s="13"/>
      <c r="AI411" s="13"/>
      <c r="AJ411" s="13"/>
    </row>
    <row r="412" spans="1:36" ht="13.5" customHeight="1" x14ac:dyDescent="0.2">
      <c r="A412" s="13"/>
      <c r="B412" s="13"/>
      <c r="C412" s="13"/>
      <c r="D412" s="13"/>
      <c r="E412" s="13"/>
      <c r="F412" s="13"/>
      <c r="G412" s="13"/>
      <c r="H412" s="13"/>
      <c r="I412" s="13"/>
      <c r="J412" s="13"/>
      <c r="K412" s="13"/>
      <c r="L412" s="13"/>
      <c r="M412" s="13"/>
      <c r="N412" s="13"/>
      <c r="O412" s="13"/>
      <c r="P412" s="13"/>
      <c r="Q412" s="13"/>
      <c r="R412" s="13"/>
      <c r="S412" s="13"/>
      <c r="T412" s="13"/>
      <c r="U412" s="13"/>
      <c r="V412" s="13"/>
      <c r="W412" s="13"/>
      <c r="X412" s="13"/>
      <c r="Y412" s="13"/>
      <c r="Z412" s="13"/>
      <c r="AA412" s="13"/>
      <c r="AB412" s="13"/>
      <c r="AC412" s="13"/>
      <c r="AD412" s="13"/>
      <c r="AE412" s="13"/>
      <c r="AF412" s="13"/>
      <c r="AG412" s="13"/>
      <c r="AH412" s="13"/>
      <c r="AI412" s="13"/>
      <c r="AJ412" s="13"/>
    </row>
    <row r="413" spans="1:36" ht="13.5" customHeight="1" x14ac:dyDescent="0.2">
      <c r="A413" s="13"/>
      <c r="B413" s="13"/>
      <c r="C413" s="13"/>
      <c r="D413" s="13"/>
      <c r="E413" s="13"/>
      <c r="F413" s="13"/>
      <c r="G413" s="13"/>
      <c r="H413" s="13"/>
      <c r="I413" s="13"/>
      <c r="J413" s="13"/>
      <c r="K413" s="13"/>
      <c r="L413" s="13"/>
      <c r="M413" s="13"/>
      <c r="N413" s="13"/>
      <c r="O413" s="13"/>
      <c r="P413" s="13"/>
      <c r="Q413" s="13"/>
      <c r="R413" s="13"/>
      <c r="S413" s="13"/>
      <c r="T413" s="13"/>
      <c r="U413" s="13"/>
      <c r="V413" s="13"/>
      <c r="W413" s="13"/>
      <c r="X413" s="13"/>
      <c r="Y413" s="13"/>
      <c r="Z413" s="13"/>
      <c r="AA413" s="13"/>
      <c r="AB413" s="13"/>
      <c r="AC413" s="13"/>
      <c r="AD413" s="13"/>
      <c r="AE413" s="13"/>
      <c r="AF413" s="13"/>
      <c r="AG413" s="13"/>
      <c r="AH413" s="13"/>
      <c r="AI413" s="13"/>
      <c r="AJ413" s="13"/>
    </row>
    <row r="414" spans="1:36" ht="13.5" customHeight="1" x14ac:dyDescent="0.2">
      <c r="A414" s="13"/>
      <c r="B414" s="13"/>
      <c r="C414" s="13"/>
      <c r="D414" s="13"/>
      <c r="E414" s="13"/>
      <c r="F414" s="13"/>
      <c r="G414" s="13"/>
      <c r="H414" s="13"/>
      <c r="I414" s="13"/>
      <c r="J414" s="13"/>
      <c r="K414" s="13"/>
      <c r="L414" s="13"/>
      <c r="M414" s="13"/>
      <c r="N414" s="13"/>
      <c r="O414" s="13"/>
      <c r="P414" s="13"/>
      <c r="Q414" s="13"/>
      <c r="R414" s="13"/>
      <c r="S414" s="13"/>
      <c r="T414" s="13"/>
      <c r="U414" s="13"/>
      <c r="V414" s="13"/>
      <c r="W414" s="13"/>
      <c r="X414" s="13"/>
      <c r="Y414" s="13"/>
      <c r="Z414" s="13"/>
      <c r="AA414" s="13"/>
      <c r="AB414" s="13"/>
      <c r="AC414" s="13"/>
      <c r="AD414" s="13"/>
      <c r="AE414" s="13"/>
      <c r="AF414" s="13"/>
      <c r="AG414" s="13"/>
      <c r="AH414" s="13"/>
      <c r="AI414" s="13"/>
      <c r="AJ414" s="13"/>
    </row>
    <row r="415" spans="1:36" ht="13.5" customHeight="1" x14ac:dyDescent="0.2">
      <c r="A415" s="13"/>
      <c r="B415" s="13"/>
      <c r="C415" s="13"/>
      <c r="D415" s="13"/>
      <c r="E415" s="13"/>
      <c r="F415" s="13"/>
      <c r="G415" s="13"/>
      <c r="H415" s="13"/>
      <c r="I415" s="13"/>
      <c r="J415" s="13"/>
      <c r="K415" s="13"/>
      <c r="L415" s="13"/>
      <c r="M415" s="13"/>
      <c r="N415" s="13"/>
      <c r="O415" s="13"/>
      <c r="P415" s="13"/>
      <c r="Q415" s="13"/>
      <c r="R415" s="13"/>
      <c r="S415" s="13"/>
      <c r="T415" s="13"/>
      <c r="U415" s="13"/>
      <c r="V415" s="13"/>
      <c r="W415" s="13"/>
      <c r="X415" s="13"/>
      <c r="Y415" s="13"/>
      <c r="Z415" s="13"/>
      <c r="AA415" s="13"/>
      <c r="AB415" s="13"/>
      <c r="AC415" s="13"/>
      <c r="AD415" s="13"/>
      <c r="AE415" s="13"/>
      <c r="AF415" s="13"/>
      <c r="AG415" s="13"/>
      <c r="AH415" s="13"/>
      <c r="AI415" s="13"/>
      <c r="AJ415" s="13"/>
    </row>
    <row r="416" spans="1:36" ht="13.5" customHeight="1" x14ac:dyDescent="0.2">
      <c r="A416" s="13"/>
      <c r="B416" s="13"/>
      <c r="C416" s="13"/>
      <c r="D416" s="13"/>
      <c r="E416" s="13"/>
      <c r="F416" s="13"/>
      <c r="G416" s="13"/>
      <c r="H416" s="13"/>
      <c r="I416" s="13"/>
      <c r="J416" s="13"/>
      <c r="K416" s="13"/>
      <c r="L416" s="13"/>
      <c r="M416" s="13"/>
      <c r="N416" s="13"/>
      <c r="O416" s="13"/>
      <c r="P416" s="13"/>
      <c r="Q416" s="13"/>
      <c r="R416" s="13"/>
      <c r="S416" s="13"/>
      <c r="T416" s="13"/>
      <c r="U416" s="13"/>
      <c r="V416" s="13"/>
      <c r="W416" s="13"/>
      <c r="X416" s="13"/>
      <c r="Y416" s="13"/>
      <c r="Z416" s="13"/>
      <c r="AA416" s="13"/>
      <c r="AB416" s="13"/>
      <c r="AC416" s="13"/>
      <c r="AD416" s="13"/>
      <c r="AE416" s="13"/>
      <c r="AF416" s="13"/>
      <c r="AG416" s="13"/>
      <c r="AH416" s="13"/>
      <c r="AI416" s="13"/>
      <c r="AJ416" s="13"/>
    </row>
    <row r="417" spans="1:36" ht="13.5" customHeight="1" x14ac:dyDescent="0.2">
      <c r="A417" s="13"/>
      <c r="B417" s="13"/>
      <c r="C417" s="13"/>
      <c r="D417" s="13"/>
      <c r="E417" s="13"/>
      <c r="F417" s="13"/>
      <c r="G417" s="13"/>
      <c r="H417" s="13"/>
      <c r="I417" s="13"/>
      <c r="J417" s="13"/>
      <c r="K417" s="13"/>
      <c r="L417" s="13"/>
      <c r="M417" s="13"/>
      <c r="N417" s="13"/>
      <c r="O417" s="13"/>
      <c r="P417" s="13"/>
      <c r="Q417" s="13"/>
      <c r="R417" s="13"/>
      <c r="S417" s="13"/>
      <c r="T417" s="13"/>
      <c r="U417" s="13"/>
      <c r="V417" s="13"/>
      <c r="W417" s="13"/>
      <c r="X417" s="13"/>
      <c r="Y417" s="13"/>
      <c r="Z417" s="13"/>
      <c r="AA417" s="13"/>
      <c r="AB417" s="13"/>
      <c r="AC417" s="13"/>
      <c r="AD417" s="13"/>
      <c r="AE417" s="13"/>
      <c r="AF417" s="13"/>
      <c r="AG417" s="13"/>
      <c r="AH417" s="13"/>
      <c r="AI417" s="13"/>
      <c r="AJ417" s="13"/>
    </row>
    <row r="418" spans="1:36" ht="13.5" customHeight="1" x14ac:dyDescent="0.2">
      <c r="A418" s="13"/>
      <c r="B418" s="13"/>
      <c r="C418" s="13"/>
      <c r="D418" s="13"/>
      <c r="E418" s="13"/>
      <c r="F418" s="13"/>
      <c r="G418" s="13"/>
      <c r="H418" s="13"/>
      <c r="I418" s="13"/>
      <c r="J418" s="13"/>
      <c r="K418" s="13"/>
      <c r="L418" s="13"/>
      <c r="M418" s="13"/>
      <c r="N418" s="13"/>
      <c r="O418" s="13"/>
      <c r="P418" s="13"/>
      <c r="Q418" s="13"/>
      <c r="R418" s="13"/>
      <c r="S418" s="13"/>
      <c r="T418" s="13"/>
      <c r="U418" s="13"/>
      <c r="V418" s="13"/>
      <c r="W418" s="13"/>
      <c r="X418" s="13"/>
      <c r="Y418" s="13"/>
      <c r="Z418" s="13"/>
      <c r="AA418" s="13"/>
      <c r="AB418" s="13"/>
      <c r="AC418" s="13"/>
      <c r="AD418" s="13"/>
      <c r="AE418" s="13"/>
      <c r="AF418" s="13"/>
      <c r="AG418" s="13"/>
      <c r="AH418" s="13"/>
      <c r="AI418" s="13"/>
      <c r="AJ418" s="13"/>
    </row>
    <row r="419" spans="1:36" ht="13.5" customHeight="1" x14ac:dyDescent="0.2">
      <c r="A419" s="13"/>
      <c r="B419" s="13"/>
      <c r="C419" s="13"/>
      <c r="D419" s="13"/>
      <c r="E419" s="13"/>
      <c r="F419" s="13"/>
      <c r="G419" s="13"/>
      <c r="H419" s="13"/>
      <c r="I419" s="13"/>
      <c r="J419" s="13"/>
      <c r="K419" s="13"/>
      <c r="L419" s="13"/>
      <c r="M419" s="13"/>
      <c r="N419" s="13"/>
      <c r="O419" s="13"/>
      <c r="P419" s="13"/>
      <c r="Q419" s="13"/>
      <c r="R419" s="13"/>
      <c r="S419" s="13"/>
      <c r="T419" s="13"/>
      <c r="U419" s="13"/>
      <c r="V419" s="13"/>
      <c r="W419" s="13"/>
      <c r="X419" s="13"/>
      <c r="Y419" s="13"/>
      <c r="Z419" s="13"/>
      <c r="AA419" s="13"/>
      <c r="AB419" s="13"/>
      <c r="AC419" s="13"/>
      <c r="AD419" s="13"/>
      <c r="AE419" s="13"/>
      <c r="AF419" s="13"/>
      <c r="AG419" s="13"/>
      <c r="AH419" s="13"/>
      <c r="AI419" s="13"/>
      <c r="AJ419" s="13"/>
    </row>
    <row r="420" spans="1:36" ht="13.5" customHeight="1" x14ac:dyDescent="0.2">
      <c r="A420" s="13"/>
      <c r="B420" s="13"/>
      <c r="C420" s="13"/>
      <c r="D420" s="13"/>
      <c r="E420" s="13"/>
      <c r="F420" s="13"/>
      <c r="G420" s="13"/>
      <c r="H420" s="13"/>
      <c r="I420" s="13"/>
      <c r="J420" s="13"/>
      <c r="K420" s="13"/>
      <c r="L420" s="13"/>
      <c r="M420" s="13"/>
      <c r="N420" s="13"/>
      <c r="O420" s="13"/>
      <c r="P420" s="13"/>
      <c r="Q420" s="13"/>
      <c r="R420" s="13"/>
      <c r="S420" s="13"/>
      <c r="T420" s="13"/>
      <c r="U420" s="13"/>
      <c r="V420" s="13"/>
      <c r="W420" s="13"/>
      <c r="X420" s="13"/>
      <c r="Y420" s="13"/>
      <c r="Z420" s="13"/>
      <c r="AA420" s="13"/>
      <c r="AB420" s="13"/>
      <c r="AC420" s="13"/>
      <c r="AD420" s="13"/>
      <c r="AE420" s="13"/>
      <c r="AF420" s="13"/>
      <c r="AG420" s="13"/>
      <c r="AH420" s="13"/>
      <c r="AI420" s="13"/>
      <c r="AJ420" s="13"/>
    </row>
    <row r="421" spans="1:36" ht="13.5" customHeight="1" x14ac:dyDescent="0.2">
      <c r="A421" s="13"/>
      <c r="B421" s="13"/>
      <c r="C421" s="13"/>
      <c r="D421" s="13"/>
      <c r="E421" s="13"/>
      <c r="F421" s="13"/>
      <c r="G421" s="13"/>
      <c r="H421" s="13"/>
      <c r="I421" s="13"/>
      <c r="J421" s="13"/>
      <c r="K421" s="13"/>
      <c r="L421" s="13"/>
      <c r="M421" s="13"/>
      <c r="N421" s="13"/>
      <c r="O421" s="13"/>
      <c r="P421" s="13"/>
      <c r="Q421" s="13"/>
      <c r="R421" s="13"/>
      <c r="S421" s="13"/>
      <c r="T421" s="13"/>
      <c r="U421" s="13"/>
      <c r="V421" s="13"/>
      <c r="W421" s="13"/>
      <c r="X421" s="13"/>
      <c r="Y421" s="13"/>
      <c r="Z421" s="13"/>
      <c r="AA421" s="13"/>
      <c r="AB421" s="13"/>
      <c r="AC421" s="13"/>
      <c r="AD421" s="13"/>
      <c r="AE421" s="13"/>
      <c r="AF421" s="13"/>
      <c r="AG421" s="13"/>
      <c r="AH421" s="13"/>
      <c r="AI421" s="13"/>
      <c r="AJ421" s="13"/>
    </row>
    <row r="422" spans="1:36" ht="13.5" customHeight="1" x14ac:dyDescent="0.2">
      <c r="A422" s="13"/>
      <c r="B422" s="13"/>
      <c r="C422" s="13"/>
      <c r="D422" s="13"/>
      <c r="E422" s="13"/>
      <c r="F422" s="13"/>
      <c r="G422" s="13"/>
      <c r="H422" s="13"/>
      <c r="I422" s="13"/>
      <c r="J422" s="13"/>
      <c r="K422" s="13"/>
      <c r="L422" s="13"/>
      <c r="M422" s="13"/>
      <c r="N422" s="13"/>
      <c r="O422" s="13"/>
      <c r="P422" s="13"/>
      <c r="Q422" s="13"/>
      <c r="R422" s="13"/>
      <c r="S422" s="13"/>
      <c r="T422" s="13"/>
      <c r="U422" s="13"/>
      <c r="V422" s="13"/>
      <c r="W422" s="13"/>
      <c r="X422" s="13"/>
      <c r="Y422" s="13"/>
      <c r="Z422" s="13"/>
      <c r="AA422" s="13"/>
      <c r="AB422" s="13"/>
      <c r="AC422" s="13"/>
      <c r="AD422" s="13"/>
      <c r="AE422" s="13"/>
      <c r="AF422" s="13"/>
      <c r="AG422" s="13"/>
      <c r="AH422" s="13"/>
      <c r="AI422" s="13"/>
      <c r="AJ422" s="13"/>
    </row>
    <row r="423" spans="1:36" ht="13.5" customHeight="1" x14ac:dyDescent="0.2">
      <c r="A423" s="13"/>
      <c r="B423" s="13"/>
      <c r="C423" s="13"/>
      <c r="D423" s="13"/>
      <c r="E423" s="13"/>
      <c r="F423" s="13"/>
      <c r="G423" s="13"/>
      <c r="H423" s="13"/>
      <c r="I423" s="13"/>
      <c r="J423" s="13"/>
      <c r="K423" s="13"/>
      <c r="L423" s="13"/>
      <c r="M423" s="13"/>
      <c r="N423" s="13"/>
      <c r="O423" s="13"/>
      <c r="P423" s="13"/>
      <c r="Q423" s="13"/>
      <c r="R423" s="13"/>
      <c r="S423" s="13"/>
      <c r="T423" s="13"/>
      <c r="U423" s="13"/>
      <c r="V423" s="13"/>
      <c r="W423" s="13"/>
      <c r="X423" s="13"/>
      <c r="Y423" s="13"/>
      <c r="Z423" s="13"/>
      <c r="AA423" s="13"/>
      <c r="AB423" s="13"/>
      <c r="AC423" s="13"/>
      <c r="AD423" s="13"/>
      <c r="AE423" s="13"/>
      <c r="AF423" s="13"/>
      <c r="AG423" s="13"/>
      <c r="AH423" s="13"/>
      <c r="AI423" s="13"/>
      <c r="AJ423" s="13"/>
    </row>
    <row r="424" spans="1:36" ht="13.5" customHeight="1" x14ac:dyDescent="0.2">
      <c r="A424" s="13"/>
      <c r="B424" s="13"/>
      <c r="C424" s="13"/>
      <c r="D424" s="13"/>
      <c r="E424" s="13"/>
      <c r="F424" s="13"/>
      <c r="G424" s="13"/>
      <c r="H424" s="13"/>
      <c r="I424" s="13"/>
      <c r="J424" s="13"/>
      <c r="K424" s="13"/>
      <c r="L424" s="13"/>
      <c r="M424" s="13"/>
      <c r="N424" s="13"/>
      <c r="O424" s="13"/>
      <c r="P424" s="13"/>
      <c r="Q424" s="13"/>
      <c r="R424" s="13"/>
      <c r="S424" s="13"/>
      <c r="T424" s="13"/>
      <c r="U424" s="13"/>
      <c r="V424" s="13"/>
      <c r="W424" s="13"/>
      <c r="X424" s="13"/>
      <c r="Y424" s="13"/>
      <c r="Z424" s="13"/>
      <c r="AA424" s="13"/>
      <c r="AB424" s="13"/>
      <c r="AC424" s="13"/>
      <c r="AD424" s="13"/>
      <c r="AE424" s="13"/>
      <c r="AF424" s="13"/>
      <c r="AG424" s="13"/>
      <c r="AH424" s="13"/>
      <c r="AI424" s="13"/>
      <c r="AJ424" s="13"/>
    </row>
    <row r="425" spans="1:36" ht="13.5" customHeight="1" x14ac:dyDescent="0.2">
      <c r="A425" s="13"/>
      <c r="B425" s="13"/>
      <c r="C425" s="13"/>
      <c r="D425" s="13"/>
      <c r="E425" s="13"/>
      <c r="F425" s="13"/>
      <c r="G425" s="13"/>
      <c r="H425" s="13"/>
      <c r="I425" s="13"/>
      <c r="J425" s="13"/>
      <c r="K425" s="13"/>
      <c r="L425" s="13"/>
      <c r="M425" s="13"/>
      <c r="N425" s="13"/>
      <c r="O425" s="13"/>
      <c r="P425" s="13"/>
      <c r="Q425" s="13"/>
      <c r="R425" s="13"/>
      <c r="S425" s="13"/>
      <c r="T425" s="13"/>
      <c r="U425" s="13"/>
      <c r="V425" s="13"/>
      <c r="W425" s="13"/>
      <c r="X425" s="13"/>
      <c r="Y425" s="13"/>
      <c r="Z425" s="13"/>
      <c r="AA425" s="13"/>
      <c r="AB425" s="13"/>
      <c r="AC425" s="13"/>
      <c r="AD425" s="13"/>
      <c r="AE425" s="13"/>
      <c r="AF425" s="13"/>
      <c r="AG425" s="13"/>
      <c r="AH425" s="13"/>
      <c r="AI425" s="13"/>
      <c r="AJ425" s="13"/>
    </row>
    <row r="426" spans="1:36" ht="13.5" customHeight="1" x14ac:dyDescent="0.2">
      <c r="A426" s="13"/>
      <c r="B426" s="13"/>
      <c r="C426" s="13"/>
      <c r="D426" s="13"/>
      <c r="E426" s="13"/>
      <c r="F426" s="13"/>
      <c r="G426" s="13"/>
      <c r="H426" s="13"/>
      <c r="I426" s="13"/>
      <c r="J426" s="13"/>
      <c r="K426" s="13"/>
      <c r="L426" s="13"/>
      <c r="M426" s="13"/>
      <c r="N426" s="13"/>
      <c r="O426" s="13"/>
      <c r="P426" s="13"/>
      <c r="Q426" s="13"/>
      <c r="R426" s="13"/>
      <c r="S426" s="13"/>
      <c r="T426" s="13"/>
      <c r="U426" s="13"/>
      <c r="V426" s="13"/>
      <c r="W426" s="13"/>
      <c r="X426" s="13"/>
      <c r="Y426" s="13"/>
      <c r="Z426" s="13"/>
      <c r="AA426" s="13"/>
      <c r="AB426" s="13"/>
      <c r="AC426" s="13"/>
      <c r="AD426" s="13"/>
      <c r="AE426" s="13"/>
      <c r="AF426" s="13"/>
      <c r="AG426" s="13"/>
      <c r="AH426" s="13"/>
      <c r="AI426" s="13"/>
      <c r="AJ426" s="13"/>
    </row>
    <row r="427" spans="1:36" ht="13.5" customHeight="1" x14ac:dyDescent="0.2">
      <c r="A427" s="13"/>
      <c r="B427" s="13"/>
      <c r="C427" s="13"/>
      <c r="D427" s="13"/>
      <c r="E427" s="13"/>
      <c r="F427" s="13"/>
      <c r="G427" s="13"/>
      <c r="H427" s="13"/>
      <c r="I427" s="13"/>
      <c r="J427" s="13"/>
      <c r="K427" s="13"/>
      <c r="L427" s="13"/>
      <c r="M427" s="13"/>
      <c r="N427" s="13"/>
      <c r="O427" s="13"/>
      <c r="P427" s="13"/>
      <c r="Q427" s="13"/>
      <c r="R427" s="13"/>
      <c r="S427" s="13"/>
      <c r="T427" s="13"/>
      <c r="U427" s="13"/>
      <c r="V427" s="13"/>
      <c r="W427" s="13"/>
      <c r="X427" s="13"/>
      <c r="Y427" s="13"/>
      <c r="Z427" s="13"/>
      <c r="AA427" s="13"/>
      <c r="AB427" s="13"/>
      <c r="AC427" s="13"/>
      <c r="AD427" s="13"/>
      <c r="AE427" s="13"/>
      <c r="AF427" s="13"/>
      <c r="AG427" s="13"/>
      <c r="AH427" s="13"/>
      <c r="AI427" s="13"/>
      <c r="AJ427" s="13"/>
    </row>
    <row r="428" spans="1:36" ht="13.5" customHeight="1" x14ac:dyDescent="0.2">
      <c r="A428" s="13"/>
      <c r="B428" s="13"/>
      <c r="C428" s="13"/>
      <c r="D428" s="13"/>
      <c r="E428" s="13"/>
      <c r="F428" s="13"/>
      <c r="G428" s="13"/>
      <c r="H428" s="13"/>
      <c r="I428" s="13"/>
      <c r="J428" s="13"/>
      <c r="K428" s="13"/>
      <c r="L428" s="13"/>
      <c r="M428" s="13"/>
      <c r="N428" s="13"/>
      <c r="O428" s="13"/>
      <c r="P428" s="13"/>
      <c r="Q428" s="13"/>
      <c r="R428" s="13"/>
      <c r="S428" s="13"/>
      <c r="T428" s="13"/>
      <c r="U428" s="13"/>
      <c r="V428" s="13"/>
      <c r="W428" s="13"/>
      <c r="X428" s="13"/>
      <c r="Y428" s="13"/>
      <c r="Z428" s="13"/>
      <c r="AA428" s="13"/>
      <c r="AB428" s="13"/>
      <c r="AC428" s="13"/>
      <c r="AD428" s="13"/>
      <c r="AE428" s="13"/>
      <c r="AF428" s="13"/>
      <c r="AG428" s="13"/>
      <c r="AH428" s="13"/>
      <c r="AI428" s="13"/>
      <c r="AJ428" s="13"/>
    </row>
    <row r="429" spans="1:36" ht="13.5" customHeight="1" x14ac:dyDescent="0.2">
      <c r="A429" s="13"/>
      <c r="B429" s="13"/>
      <c r="C429" s="13"/>
      <c r="D429" s="13"/>
      <c r="E429" s="13"/>
      <c r="F429" s="13"/>
      <c r="G429" s="13"/>
      <c r="H429" s="13"/>
      <c r="I429" s="13"/>
      <c r="J429" s="13"/>
      <c r="K429" s="13"/>
      <c r="L429" s="13"/>
      <c r="M429" s="13"/>
      <c r="N429" s="13"/>
      <c r="O429" s="13"/>
      <c r="P429" s="13"/>
      <c r="Q429" s="13"/>
      <c r="R429" s="13"/>
      <c r="S429" s="13"/>
      <c r="T429" s="13"/>
      <c r="U429" s="13"/>
      <c r="V429" s="13"/>
      <c r="W429" s="13"/>
      <c r="X429" s="13"/>
      <c r="Y429" s="13"/>
      <c r="Z429" s="13"/>
      <c r="AA429" s="13"/>
      <c r="AB429" s="13"/>
      <c r="AC429" s="13"/>
      <c r="AD429" s="13"/>
      <c r="AE429" s="13"/>
      <c r="AF429" s="13"/>
      <c r="AG429" s="13"/>
      <c r="AH429" s="13"/>
      <c r="AI429" s="13"/>
      <c r="AJ429" s="13"/>
    </row>
    <row r="430" spans="1:36" ht="13.5" customHeight="1" x14ac:dyDescent="0.2">
      <c r="A430" s="13"/>
      <c r="B430" s="13"/>
      <c r="C430" s="13"/>
      <c r="D430" s="13"/>
      <c r="E430" s="13"/>
      <c r="F430" s="13"/>
      <c r="G430" s="13"/>
      <c r="H430" s="13"/>
      <c r="I430" s="13"/>
      <c r="J430" s="13"/>
      <c r="K430" s="13"/>
      <c r="L430" s="13"/>
      <c r="M430" s="13"/>
      <c r="N430" s="13"/>
      <c r="O430" s="13"/>
      <c r="P430" s="13"/>
      <c r="Q430" s="13"/>
      <c r="R430" s="13"/>
      <c r="S430" s="13"/>
      <c r="T430" s="13"/>
      <c r="U430" s="13"/>
      <c r="V430" s="13"/>
      <c r="W430" s="13"/>
      <c r="X430" s="13"/>
      <c r="Y430" s="13"/>
      <c r="Z430" s="13"/>
      <c r="AA430" s="13"/>
      <c r="AB430" s="13"/>
      <c r="AC430" s="13"/>
      <c r="AD430" s="13"/>
      <c r="AE430" s="13"/>
      <c r="AF430" s="13"/>
      <c r="AG430" s="13"/>
      <c r="AH430" s="13"/>
      <c r="AI430" s="13"/>
      <c r="AJ430" s="13"/>
    </row>
    <row r="431" spans="1:36" ht="13.5" customHeight="1" x14ac:dyDescent="0.2">
      <c r="A431" s="13"/>
      <c r="B431" s="13"/>
      <c r="C431" s="13"/>
      <c r="D431" s="13"/>
      <c r="E431" s="13"/>
      <c r="F431" s="13"/>
      <c r="G431" s="13"/>
      <c r="H431" s="13"/>
      <c r="I431" s="13"/>
      <c r="J431" s="13"/>
      <c r="K431" s="13"/>
      <c r="L431" s="13"/>
      <c r="M431" s="13"/>
      <c r="N431" s="13"/>
      <c r="O431" s="13"/>
      <c r="P431" s="13"/>
      <c r="Q431" s="13"/>
      <c r="R431" s="13"/>
      <c r="S431" s="13"/>
      <c r="T431" s="13"/>
      <c r="U431" s="13"/>
      <c r="V431" s="13"/>
      <c r="W431" s="13"/>
      <c r="X431" s="13"/>
      <c r="Y431" s="13"/>
      <c r="Z431" s="13"/>
      <c r="AA431" s="13"/>
      <c r="AB431" s="13"/>
      <c r="AC431" s="13"/>
      <c r="AD431" s="13"/>
      <c r="AE431" s="13"/>
      <c r="AF431" s="13"/>
      <c r="AG431" s="13"/>
      <c r="AH431" s="13"/>
      <c r="AI431" s="13"/>
      <c r="AJ431" s="13"/>
    </row>
    <row r="432" spans="1:36" ht="13.5" customHeight="1" x14ac:dyDescent="0.2">
      <c r="A432" s="13"/>
      <c r="B432" s="13"/>
      <c r="C432" s="13"/>
      <c r="D432" s="13"/>
      <c r="E432" s="13"/>
      <c r="F432" s="13"/>
      <c r="G432" s="13"/>
      <c r="H432" s="13"/>
      <c r="I432" s="13"/>
      <c r="J432" s="13"/>
      <c r="K432" s="13"/>
      <c r="L432" s="13"/>
      <c r="M432" s="13"/>
      <c r="N432" s="13"/>
      <c r="O432" s="13"/>
      <c r="P432" s="13"/>
      <c r="Q432" s="13"/>
      <c r="R432" s="13"/>
      <c r="S432" s="13"/>
      <c r="T432" s="13"/>
      <c r="U432" s="13"/>
      <c r="V432" s="13"/>
      <c r="W432" s="13"/>
      <c r="X432" s="13"/>
      <c r="Y432" s="13"/>
      <c r="Z432" s="13"/>
      <c r="AA432" s="13"/>
      <c r="AB432" s="13"/>
      <c r="AC432" s="13"/>
      <c r="AD432" s="13"/>
      <c r="AE432" s="13"/>
      <c r="AF432" s="13"/>
      <c r="AG432" s="13"/>
      <c r="AH432" s="13"/>
      <c r="AI432" s="13"/>
      <c r="AJ432" s="13"/>
    </row>
    <row r="433" spans="1:36" ht="13.5" customHeight="1" x14ac:dyDescent="0.2">
      <c r="A433" s="13"/>
      <c r="B433" s="13"/>
      <c r="C433" s="13"/>
      <c r="D433" s="13"/>
      <c r="E433" s="13"/>
      <c r="F433" s="13"/>
      <c r="G433" s="13"/>
      <c r="H433" s="13"/>
      <c r="I433" s="13"/>
      <c r="J433" s="13"/>
      <c r="K433" s="13"/>
      <c r="L433" s="13"/>
      <c r="M433" s="13"/>
      <c r="N433" s="13"/>
      <c r="O433" s="13"/>
      <c r="P433" s="13"/>
      <c r="Q433" s="13"/>
      <c r="R433" s="13"/>
      <c r="S433" s="13"/>
      <c r="T433" s="13"/>
      <c r="U433" s="13"/>
      <c r="V433" s="13"/>
      <c r="W433" s="13"/>
      <c r="X433" s="13"/>
      <c r="Y433" s="13"/>
      <c r="Z433" s="13"/>
      <c r="AA433" s="13"/>
      <c r="AB433" s="13"/>
      <c r="AC433" s="13"/>
      <c r="AD433" s="13"/>
      <c r="AE433" s="13"/>
      <c r="AF433" s="13"/>
      <c r="AG433" s="13"/>
      <c r="AH433" s="13"/>
      <c r="AI433" s="13"/>
      <c r="AJ433" s="13"/>
    </row>
    <row r="434" spans="1:36" ht="13.5" customHeight="1" x14ac:dyDescent="0.2">
      <c r="A434" s="13"/>
      <c r="B434" s="13"/>
      <c r="C434" s="13"/>
      <c r="D434" s="13"/>
      <c r="E434" s="13"/>
      <c r="F434" s="13"/>
      <c r="G434" s="13"/>
      <c r="H434" s="13"/>
      <c r="I434" s="13"/>
      <c r="J434" s="13"/>
      <c r="K434" s="13"/>
      <c r="L434" s="13"/>
      <c r="M434" s="13"/>
      <c r="N434" s="13"/>
      <c r="O434" s="13"/>
      <c r="P434" s="13"/>
      <c r="Q434" s="13"/>
      <c r="R434" s="13"/>
      <c r="S434" s="13"/>
      <c r="T434" s="13"/>
      <c r="U434" s="13"/>
      <c r="V434" s="13"/>
      <c r="W434" s="13"/>
      <c r="X434" s="13"/>
      <c r="Y434" s="13"/>
      <c r="Z434" s="13"/>
      <c r="AA434" s="13"/>
      <c r="AB434" s="13"/>
      <c r="AC434" s="13"/>
      <c r="AD434" s="13"/>
      <c r="AE434" s="13"/>
      <c r="AF434" s="13"/>
      <c r="AG434" s="13"/>
      <c r="AH434" s="13"/>
      <c r="AI434" s="13"/>
      <c r="AJ434" s="13"/>
    </row>
    <row r="435" spans="1:36" ht="13.5" customHeight="1" x14ac:dyDescent="0.2">
      <c r="A435" s="13"/>
      <c r="B435" s="13"/>
      <c r="C435" s="13"/>
      <c r="D435" s="13"/>
      <c r="E435" s="13"/>
      <c r="F435" s="13"/>
      <c r="G435" s="13"/>
      <c r="H435" s="13"/>
      <c r="I435" s="13"/>
      <c r="J435" s="13"/>
      <c r="K435" s="13"/>
      <c r="L435" s="13"/>
      <c r="M435" s="13"/>
      <c r="N435" s="13"/>
      <c r="O435" s="13"/>
      <c r="P435" s="13"/>
      <c r="Q435" s="13"/>
      <c r="R435" s="13"/>
      <c r="S435" s="13"/>
      <c r="T435" s="13"/>
      <c r="U435" s="13"/>
      <c r="V435" s="13"/>
      <c r="W435" s="13"/>
      <c r="X435" s="13"/>
      <c r="Y435" s="13"/>
      <c r="Z435" s="13"/>
      <c r="AA435" s="13"/>
      <c r="AB435" s="13"/>
      <c r="AC435" s="13"/>
      <c r="AD435" s="13"/>
      <c r="AE435" s="13"/>
      <c r="AF435" s="13"/>
      <c r="AG435" s="13"/>
      <c r="AH435" s="13"/>
      <c r="AI435" s="13"/>
      <c r="AJ435" s="13"/>
    </row>
    <row r="436" spans="1:36" ht="13.5" customHeight="1" x14ac:dyDescent="0.2">
      <c r="A436" s="13"/>
      <c r="B436" s="13"/>
      <c r="C436" s="13"/>
      <c r="D436" s="13"/>
      <c r="E436" s="13"/>
      <c r="F436" s="13"/>
      <c r="G436" s="13"/>
      <c r="H436" s="13"/>
      <c r="I436" s="13"/>
      <c r="J436" s="13"/>
      <c r="K436" s="13"/>
      <c r="L436" s="13"/>
      <c r="M436" s="13"/>
      <c r="N436" s="13"/>
      <c r="O436" s="13"/>
      <c r="P436" s="13"/>
      <c r="Q436" s="13"/>
      <c r="R436" s="13"/>
      <c r="S436" s="13"/>
      <c r="T436" s="13"/>
      <c r="U436" s="13"/>
      <c r="V436" s="13"/>
      <c r="W436" s="13"/>
      <c r="X436" s="13"/>
      <c r="Y436" s="13"/>
      <c r="Z436" s="13"/>
      <c r="AA436" s="13"/>
      <c r="AB436" s="13"/>
      <c r="AC436" s="13"/>
      <c r="AD436" s="13"/>
      <c r="AE436" s="13"/>
      <c r="AF436" s="13"/>
      <c r="AG436" s="13"/>
      <c r="AH436" s="13"/>
      <c r="AI436" s="13"/>
      <c r="AJ436" s="13"/>
    </row>
    <row r="437" spans="1:36" ht="13.5" customHeight="1" x14ac:dyDescent="0.2">
      <c r="A437" s="13"/>
      <c r="B437" s="13"/>
      <c r="C437" s="13"/>
      <c r="D437" s="13"/>
      <c r="E437" s="13"/>
      <c r="F437" s="13"/>
      <c r="G437" s="13"/>
      <c r="H437" s="13"/>
      <c r="I437" s="13"/>
      <c r="J437" s="13"/>
      <c r="K437" s="13"/>
      <c r="L437" s="13"/>
      <c r="M437" s="13"/>
      <c r="N437" s="13"/>
      <c r="O437" s="13"/>
      <c r="P437" s="13"/>
      <c r="Q437" s="13"/>
      <c r="R437" s="13"/>
      <c r="S437" s="13"/>
      <c r="T437" s="13"/>
      <c r="U437" s="13"/>
      <c r="V437" s="13"/>
      <c r="W437" s="13"/>
      <c r="X437" s="13"/>
      <c r="Y437" s="13"/>
      <c r="Z437" s="13"/>
      <c r="AA437" s="13"/>
      <c r="AB437" s="13"/>
      <c r="AC437" s="13"/>
      <c r="AD437" s="13"/>
      <c r="AE437" s="13"/>
      <c r="AF437" s="13"/>
      <c r="AG437" s="13"/>
      <c r="AH437" s="13"/>
      <c r="AI437" s="13"/>
      <c r="AJ437" s="13"/>
    </row>
    <row r="438" spans="1:36" ht="13.5" customHeight="1" x14ac:dyDescent="0.2">
      <c r="A438" s="13"/>
      <c r="B438" s="13"/>
      <c r="C438" s="13"/>
      <c r="D438" s="13"/>
      <c r="E438" s="13"/>
      <c r="F438" s="13"/>
      <c r="G438" s="13"/>
      <c r="H438" s="13"/>
      <c r="I438" s="13"/>
      <c r="J438" s="13"/>
      <c r="K438" s="13"/>
      <c r="L438" s="13"/>
      <c r="M438" s="13"/>
      <c r="N438" s="13"/>
      <c r="O438" s="13"/>
      <c r="P438" s="13"/>
      <c r="Q438" s="13"/>
      <c r="R438" s="13"/>
      <c r="S438" s="13"/>
      <c r="T438" s="13"/>
      <c r="U438" s="13"/>
      <c r="V438" s="13"/>
      <c r="W438" s="13"/>
      <c r="X438" s="13"/>
      <c r="Y438" s="13"/>
      <c r="Z438" s="13"/>
      <c r="AA438" s="13"/>
      <c r="AB438" s="13"/>
      <c r="AC438" s="13"/>
      <c r="AD438" s="13"/>
      <c r="AE438" s="13"/>
      <c r="AF438" s="13"/>
      <c r="AG438" s="13"/>
      <c r="AH438" s="13"/>
      <c r="AI438" s="13"/>
      <c r="AJ438" s="13"/>
    </row>
    <row r="439" spans="1:36" ht="13.5" customHeight="1" x14ac:dyDescent="0.2">
      <c r="A439" s="13"/>
      <c r="B439" s="13"/>
      <c r="C439" s="13"/>
      <c r="D439" s="13"/>
      <c r="E439" s="13"/>
      <c r="F439" s="13"/>
      <c r="G439" s="13"/>
      <c r="H439" s="13"/>
      <c r="I439" s="13"/>
      <c r="J439" s="13"/>
      <c r="K439" s="13"/>
      <c r="L439" s="13"/>
      <c r="M439" s="13"/>
      <c r="N439" s="13"/>
      <c r="O439" s="13"/>
      <c r="P439" s="13"/>
      <c r="Q439" s="13"/>
      <c r="R439" s="13"/>
      <c r="S439" s="13"/>
      <c r="T439" s="13"/>
      <c r="U439" s="13"/>
      <c r="V439" s="13"/>
      <c r="W439" s="13"/>
      <c r="X439" s="13"/>
      <c r="Y439" s="13"/>
      <c r="Z439" s="13"/>
      <c r="AA439" s="13"/>
      <c r="AB439" s="13"/>
      <c r="AC439" s="13"/>
      <c r="AD439" s="13"/>
      <c r="AE439" s="13"/>
      <c r="AF439" s="13"/>
      <c r="AG439" s="13"/>
      <c r="AH439" s="13"/>
      <c r="AI439" s="13"/>
      <c r="AJ439" s="13"/>
    </row>
    <row r="440" spans="1:36" ht="13.5" customHeight="1" x14ac:dyDescent="0.2">
      <c r="A440" s="13"/>
      <c r="B440" s="13"/>
      <c r="C440" s="13"/>
      <c r="D440" s="13"/>
      <c r="E440" s="13"/>
      <c r="F440" s="13"/>
      <c r="G440" s="13"/>
      <c r="H440" s="13"/>
      <c r="I440" s="13"/>
      <c r="J440" s="13"/>
      <c r="K440" s="13"/>
      <c r="L440" s="13"/>
      <c r="M440" s="13"/>
      <c r="N440" s="13"/>
      <c r="O440" s="13"/>
      <c r="P440" s="13"/>
      <c r="Q440" s="13"/>
      <c r="R440" s="13"/>
      <c r="S440" s="13"/>
      <c r="T440" s="13"/>
      <c r="U440" s="13"/>
      <c r="V440" s="13"/>
      <c r="W440" s="13"/>
      <c r="X440" s="13"/>
      <c r="Y440" s="13"/>
      <c r="Z440" s="13"/>
      <c r="AA440" s="13"/>
      <c r="AB440" s="13"/>
      <c r="AC440" s="13"/>
      <c r="AD440" s="13"/>
      <c r="AE440" s="13"/>
      <c r="AF440" s="13"/>
      <c r="AG440" s="13"/>
      <c r="AH440" s="13"/>
      <c r="AI440" s="13"/>
      <c r="AJ440" s="13"/>
    </row>
    <row r="441" spans="1:36" ht="13.5" customHeight="1" x14ac:dyDescent="0.2">
      <c r="A441" s="13"/>
      <c r="B441" s="13"/>
      <c r="C441" s="13"/>
      <c r="D441" s="13"/>
      <c r="E441" s="13"/>
      <c r="F441" s="13"/>
      <c r="G441" s="13"/>
      <c r="H441" s="13"/>
      <c r="I441" s="13"/>
      <c r="J441" s="13"/>
      <c r="K441" s="13"/>
      <c r="L441" s="13"/>
      <c r="M441" s="13"/>
      <c r="N441" s="13"/>
      <c r="O441" s="13"/>
      <c r="P441" s="13"/>
      <c r="Q441" s="13"/>
      <c r="R441" s="13"/>
      <c r="S441" s="13"/>
      <c r="T441" s="13"/>
      <c r="U441" s="13"/>
      <c r="V441" s="13"/>
      <c r="W441" s="13"/>
      <c r="X441" s="13"/>
      <c r="Y441" s="13"/>
      <c r="Z441" s="13"/>
      <c r="AA441" s="13"/>
      <c r="AB441" s="13"/>
      <c r="AC441" s="13"/>
      <c r="AD441" s="13"/>
      <c r="AE441" s="13"/>
      <c r="AF441" s="13"/>
      <c r="AG441" s="13"/>
      <c r="AH441" s="13"/>
      <c r="AI441" s="13"/>
      <c r="AJ441" s="13"/>
    </row>
    <row r="442" spans="1:36" ht="13.5" customHeight="1" x14ac:dyDescent="0.2">
      <c r="A442" s="13"/>
      <c r="B442" s="13"/>
      <c r="C442" s="13"/>
      <c r="D442" s="13"/>
      <c r="E442" s="13"/>
      <c r="F442" s="13"/>
      <c r="G442" s="13"/>
      <c r="H442" s="13"/>
      <c r="I442" s="13"/>
      <c r="J442" s="13"/>
      <c r="K442" s="13"/>
      <c r="L442" s="13"/>
      <c r="M442" s="13"/>
      <c r="N442" s="13"/>
      <c r="O442" s="13"/>
      <c r="P442" s="13"/>
      <c r="Q442" s="13"/>
      <c r="R442" s="13"/>
      <c r="S442" s="13"/>
      <c r="T442" s="13"/>
      <c r="U442" s="13"/>
      <c r="V442" s="13"/>
      <c r="W442" s="13"/>
      <c r="X442" s="13"/>
      <c r="Y442" s="13"/>
      <c r="Z442" s="13"/>
      <c r="AA442" s="13"/>
      <c r="AB442" s="13"/>
      <c r="AC442" s="13"/>
      <c r="AD442" s="13"/>
      <c r="AE442" s="13"/>
      <c r="AF442" s="13"/>
      <c r="AG442" s="13"/>
      <c r="AH442" s="13"/>
      <c r="AI442" s="13"/>
      <c r="AJ442" s="13"/>
    </row>
    <row r="443" spans="1:36" ht="13.5" customHeight="1" x14ac:dyDescent="0.2">
      <c r="A443" s="13"/>
      <c r="B443" s="13"/>
      <c r="C443" s="13"/>
      <c r="D443" s="13"/>
      <c r="E443" s="13"/>
      <c r="F443" s="13"/>
      <c r="G443" s="13"/>
      <c r="H443" s="13"/>
      <c r="I443" s="13"/>
      <c r="J443" s="13"/>
      <c r="K443" s="13"/>
      <c r="L443" s="13"/>
      <c r="M443" s="13"/>
      <c r="N443" s="13"/>
      <c r="O443" s="13"/>
      <c r="P443" s="13"/>
      <c r="Q443" s="13"/>
      <c r="R443" s="13"/>
      <c r="S443" s="13"/>
      <c r="T443" s="13"/>
      <c r="U443" s="13"/>
      <c r="V443" s="13"/>
      <c r="W443" s="13"/>
      <c r="X443" s="13"/>
      <c r="Y443" s="13"/>
      <c r="Z443" s="13"/>
      <c r="AA443" s="13"/>
      <c r="AB443" s="13"/>
      <c r="AC443" s="13"/>
      <c r="AD443" s="13"/>
      <c r="AE443" s="13"/>
      <c r="AF443" s="13"/>
      <c r="AG443" s="13"/>
      <c r="AH443" s="13"/>
      <c r="AI443" s="13"/>
      <c r="AJ443" s="13"/>
    </row>
    <row r="444" spans="1:36" ht="13.5" customHeight="1" x14ac:dyDescent="0.2">
      <c r="A444" s="13"/>
      <c r="B444" s="13"/>
      <c r="C444" s="13"/>
      <c r="D444" s="13"/>
      <c r="E444" s="13"/>
      <c r="F444" s="13"/>
      <c r="G444" s="13"/>
      <c r="H444" s="13"/>
      <c r="I444" s="13"/>
      <c r="J444" s="13"/>
      <c r="K444" s="13"/>
      <c r="L444" s="13"/>
      <c r="M444" s="13"/>
      <c r="N444" s="13"/>
      <c r="O444" s="13"/>
      <c r="P444" s="13"/>
      <c r="Q444" s="13"/>
      <c r="R444" s="13"/>
      <c r="S444" s="13"/>
      <c r="T444" s="13"/>
      <c r="U444" s="13"/>
      <c r="V444" s="13"/>
      <c r="W444" s="13"/>
      <c r="X444" s="13"/>
      <c r="Y444" s="13"/>
      <c r="Z444" s="13"/>
      <c r="AA444" s="13"/>
      <c r="AB444" s="13"/>
      <c r="AC444" s="13"/>
      <c r="AD444" s="13"/>
      <c r="AE444" s="13"/>
      <c r="AF444" s="13"/>
      <c r="AG444" s="13"/>
      <c r="AH444" s="13"/>
      <c r="AI444" s="13"/>
      <c r="AJ444" s="13"/>
    </row>
    <row r="445" spans="1:36" ht="13.5" customHeight="1" x14ac:dyDescent="0.2">
      <c r="A445" s="13"/>
      <c r="B445" s="13"/>
      <c r="C445" s="13"/>
      <c r="D445" s="13"/>
      <c r="E445" s="13"/>
      <c r="F445" s="13"/>
      <c r="G445" s="13"/>
      <c r="H445" s="13"/>
      <c r="I445" s="13"/>
      <c r="J445" s="13"/>
      <c r="K445" s="13"/>
      <c r="L445" s="13"/>
      <c r="M445" s="13"/>
      <c r="N445" s="13"/>
      <c r="O445" s="13"/>
      <c r="P445" s="13"/>
      <c r="Q445" s="13"/>
      <c r="R445" s="13"/>
      <c r="S445" s="13"/>
      <c r="T445" s="13"/>
      <c r="U445" s="13"/>
      <c r="V445" s="13"/>
      <c r="W445" s="13"/>
      <c r="X445" s="13"/>
      <c r="Y445" s="13"/>
      <c r="Z445" s="13"/>
      <c r="AA445" s="13"/>
      <c r="AB445" s="13"/>
      <c r="AC445" s="13"/>
      <c r="AD445" s="13"/>
      <c r="AE445" s="13"/>
      <c r="AF445" s="13"/>
      <c r="AG445" s="13"/>
      <c r="AH445" s="13"/>
      <c r="AI445" s="13"/>
      <c r="AJ445" s="13"/>
    </row>
    <row r="446" spans="1:36" ht="13.5" customHeight="1" x14ac:dyDescent="0.2">
      <c r="A446" s="13"/>
      <c r="B446" s="13"/>
      <c r="C446" s="13"/>
      <c r="D446" s="13"/>
      <c r="E446" s="13"/>
      <c r="F446" s="13"/>
      <c r="G446" s="13"/>
      <c r="H446" s="13"/>
      <c r="I446" s="13"/>
      <c r="J446" s="13"/>
      <c r="K446" s="13"/>
      <c r="L446" s="13"/>
      <c r="M446" s="13"/>
      <c r="N446" s="13"/>
      <c r="O446" s="13"/>
      <c r="P446" s="13"/>
      <c r="Q446" s="13"/>
      <c r="R446" s="13"/>
      <c r="S446" s="13"/>
      <c r="T446" s="13"/>
      <c r="U446" s="13"/>
      <c r="V446" s="13"/>
      <c r="W446" s="13"/>
      <c r="X446" s="13"/>
      <c r="Y446" s="13"/>
      <c r="Z446" s="13"/>
      <c r="AA446" s="13"/>
      <c r="AB446" s="13"/>
      <c r="AC446" s="13"/>
      <c r="AD446" s="13"/>
      <c r="AE446" s="13"/>
      <c r="AF446" s="13"/>
      <c r="AG446" s="13"/>
      <c r="AH446" s="13"/>
      <c r="AI446" s="13"/>
      <c r="AJ446" s="13"/>
    </row>
    <row r="447" spans="1:36" ht="13.5" customHeight="1" x14ac:dyDescent="0.2">
      <c r="A447" s="13"/>
      <c r="B447" s="13"/>
      <c r="C447" s="13"/>
      <c r="D447" s="13"/>
      <c r="E447" s="13"/>
      <c r="F447" s="13"/>
      <c r="G447" s="13"/>
      <c r="H447" s="13"/>
      <c r="I447" s="13"/>
      <c r="J447" s="13"/>
      <c r="K447" s="13"/>
      <c r="L447" s="13"/>
      <c r="M447" s="13"/>
      <c r="N447" s="13"/>
      <c r="O447" s="13"/>
      <c r="P447" s="13"/>
      <c r="Q447" s="13"/>
      <c r="R447" s="13"/>
      <c r="S447" s="13"/>
      <c r="T447" s="13"/>
      <c r="U447" s="13"/>
      <c r="V447" s="13"/>
      <c r="W447" s="13"/>
      <c r="X447" s="13"/>
      <c r="Y447" s="13"/>
      <c r="Z447" s="13"/>
      <c r="AA447" s="13"/>
      <c r="AB447" s="13"/>
      <c r="AC447" s="13"/>
      <c r="AD447" s="13"/>
      <c r="AE447" s="13"/>
      <c r="AF447" s="13"/>
      <c r="AG447" s="13"/>
      <c r="AH447" s="13"/>
      <c r="AI447" s="13"/>
      <c r="AJ447" s="13"/>
    </row>
    <row r="448" spans="1:36" ht="13.5" customHeight="1" x14ac:dyDescent="0.2">
      <c r="A448" s="13"/>
      <c r="B448" s="13"/>
      <c r="C448" s="13"/>
      <c r="D448" s="13"/>
      <c r="E448" s="13"/>
      <c r="F448" s="13"/>
      <c r="G448" s="13"/>
      <c r="H448" s="13"/>
      <c r="I448" s="13"/>
      <c r="J448" s="13"/>
      <c r="K448" s="13"/>
      <c r="L448" s="13"/>
      <c r="M448" s="13"/>
      <c r="N448" s="13"/>
      <c r="O448" s="13"/>
      <c r="P448" s="13"/>
      <c r="Q448" s="13"/>
      <c r="R448" s="13"/>
      <c r="S448" s="13"/>
      <c r="T448" s="13"/>
      <c r="U448" s="13"/>
      <c r="V448" s="13"/>
      <c r="W448" s="13"/>
      <c r="X448" s="13"/>
      <c r="Y448" s="13"/>
      <c r="Z448" s="13"/>
      <c r="AA448" s="13"/>
      <c r="AB448" s="13"/>
      <c r="AC448" s="13"/>
      <c r="AD448" s="13"/>
      <c r="AE448" s="13"/>
      <c r="AF448" s="13"/>
      <c r="AG448" s="13"/>
      <c r="AH448" s="13"/>
      <c r="AI448" s="13"/>
      <c r="AJ448" s="13"/>
    </row>
    <row r="449" spans="1:36" ht="13.5" customHeight="1" x14ac:dyDescent="0.2">
      <c r="A449" s="13"/>
      <c r="B449" s="13"/>
      <c r="C449" s="13"/>
      <c r="D449" s="13"/>
      <c r="E449" s="13"/>
      <c r="F449" s="13"/>
      <c r="G449" s="13"/>
      <c r="H449" s="13"/>
      <c r="I449" s="13"/>
      <c r="J449" s="13"/>
      <c r="K449" s="13"/>
      <c r="L449" s="13"/>
      <c r="M449" s="13"/>
      <c r="N449" s="13"/>
      <c r="O449" s="13"/>
      <c r="P449" s="13"/>
      <c r="Q449" s="13"/>
      <c r="R449" s="13"/>
      <c r="S449" s="13"/>
      <c r="T449" s="13"/>
      <c r="U449" s="13"/>
      <c r="V449" s="13"/>
      <c r="W449" s="13"/>
      <c r="X449" s="13"/>
      <c r="Y449" s="13"/>
      <c r="Z449" s="13"/>
      <c r="AA449" s="13"/>
      <c r="AB449" s="13"/>
      <c r="AC449" s="13"/>
      <c r="AD449" s="13"/>
      <c r="AE449" s="13"/>
      <c r="AF449" s="13"/>
      <c r="AG449" s="13"/>
      <c r="AH449" s="13"/>
      <c r="AI449" s="13"/>
      <c r="AJ449" s="13"/>
    </row>
    <row r="450" spans="1:36" ht="13.5" customHeight="1" x14ac:dyDescent="0.2">
      <c r="A450" s="13"/>
      <c r="B450" s="13"/>
      <c r="C450" s="13"/>
      <c r="D450" s="13"/>
      <c r="E450" s="13"/>
      <c r="F450" s="13"/>
      <c r="G450" s="13"/>
      <c r="H450" s="13"/>
      <c r="I450" s="13"/>
      <c r="J450" s="13"/>
      <c r="K450" s="13"/>
      <c r="L450" s="13"/>
      <c r="M450" s="13"/>
      <c r="N450" s="13"/>
      <c r="O450" s="13"/>
      <c r="P450" s="13"/>
      <c r="Q450" s="13"/>
      <c r="R450" s="13"/>
      <c r="S450" s="13"/>
      <c r="T450" s="13"/>
      <c r="U450" s="13"/>
      <c r="V450" s="13"/>
      <c r="W450" s="13"/>
      <c r="X450" s="13"/>
      <c r="Y450" s="13"/>
      <c r="Z450" s="13"/>
      <c r="AA450" s="13"/>
      <c r="AB450" s="13"/>
      <c r="AC450" s="13"/>
      <c r="AD450" s="13"/>
      <c r="AE450" s="13"/>
      <c r="AF450" s="13"/>
      <c r="AG450" s="13"/>
      <c r="AH450" s="13"/>
      <c r="AI450" s="13"/>
      <c r="AJ450" s="13"/>
    </row>
    <row r="451" spans="1:36" ht="13.5" customHeight="1" x14ac:dyDescent="0.2">
      <c r="A451" s="13"/>
      <c r="B451" s="13"/>
      <c r="C451" s="13"/>
      <c r="D451" s="13"/>
      <c r="E451" s="13"/>
      <c r="F451" s="13"/>
      <c r="G451" s="13"/>
      <c r="H451" s="13"/>
      <c r="I451" s="13"/>
      <c r="J451" s="13"/>
      <c r="K451" s="13"/>
      <c r="L451" s="13"/>
      <c r="M451" s="13"/>
      <c r="N451" s="13"/>
      <c r="O451" s="13"/>
      <c r="P451" s="13"/>
      <c r="Q451" s="13"/>
      <c r="R451" s="13"/>
      <c r="S451" s="13"/>
      <c r="T451" s="13"/>
      <c r="U451" s="13"/>
      <c r="V451" s="13"/>
      <c r="W451" s="13"/>
      <c r="X451" s="13"/>
      <c r="Y451" s="13"/>
      <c r="Z451" s="13"/>
      <c r="AA451" s="13"/>
      <c r="AB451" s="13"/>
      <c r="AC451" s="13"/>
      <c r="AD451" s="13"/>
      <c r="AE451" s="13"/>
      <c r="AF451" s="13"/>
      <c r="AG451" s="13"/>
      <c r="AH451" s="13"/>
      <c r="AI451" s="13"/>
      <c r="AJ451" s="13"/>
    </row>
    <row r="452" spans="1:36" ht="13.5" customHeight="1" x14ac:dyDescent="0.2">
      <c r="A452" s="13"/>
      <c r="B452" s="13"/>
      <c r="C452" s="13"/>
      <c r="D452" s="13"/>
      <c r="E452" s="13"/>
      <c r="F452" s="13"/>
      <c r="G452" s="13"/>
      <c r="H452" s="13"/>
      <c r="I452" s="13"/>
      <c r="J452" s="13"/>
      <c r="K452" s="13"/>
      <c r="L452" s="13"/>
      <c r="M452" s="13"/>
      <c r="N452" s="13"/>
      <c r="O452" s="13"/>
      <c r="P452" s="13"/>
      <c r="Q452" s="13"/>
      <c r="R452" s="13"/>
      <c r="S452" s="13"/>
      <c r="T452" s="13"/>
      <c r="U452" s="13"/>
      <c r="V452" s="13"/>
      <c r="W452" s="13"/>
      <c r="X452" s="13"/>
      <c r="Y452" s="13"/>
      <c r="Z452" s="13"/>
      <c r="AA452" s="13"/>
      <c r="AB452" s="13"/>
      <c r="AC452" s="13"/>
      <c r="AD452" s="13"/>
      <c r="AE452" s="13"/>
      <c r="AF452" s="13"/>
      <c r="AG452" s="13"/>
      <c r="AH452" s="13"/>
      <c r="AI452" s="13"/>
      <c r="AJ452" s="13"/>
    </row>
    <row r="453" spans="1:36" ht="13.5" customHeight="1" x14ac:dyDescent="0.2">
      <c r="A453" s="13"/>
      <c r="B453" s="13"/>
      <c r="C453" s="13"/>
      <c r="D453" s="13"/>
      <c r="E453" s="13"/>
      <c r="F453" s="13"/>
      <c r="G453" s="13"/>
      <c r="H453" s="13"/>
      <c r="I453" s="13"/>
      <c r="J453" s="13"/>
      <c r="K453" s="13"/>
      <c r="L453" s="13"/>
      <c r="M453" s="13"/>
      <c r="N453" s="13"/>
      <c r="O453" s="13"/>
      <c r="P453" s="13"/>
      <c r="Q453" s="13"/>
      <c r="R453" s="13"/>
      <c r="S453" s="13"/>
      <c r="T453" s="13"/>
      <c r="U453" s="13"/>
      <c r="V453" s="13"/>
      <c r="W453" s="13"/>
      <c r="X453" s="13"/>
      <c r="Y453" s="13"/>
      <c r="Z453" s="13"/>
      <c r="AA453" s="13"/>
      <c r="AB453" s="13"/>
      <c r="AC453" s="13"/>
      <c r="AD453" s="13"/>
      <c r="AE453" s="13"/>
      <c r="AF453" s="13"/>
      <c r="AG453" s="13"/>
      <c r="AH453" s="13"/>
      <c r="AI453" s="13"/>
      <c r="AJ453" s="13"/>
    </row>
    <row r="454" spans="1:36" ht="13.5" customHeight="1" x14ac:dyDescent="0.2">
      <c r="A454" s="13"/>
      <c r="B454" s="13"/>
      <c r="C454" s="13"/>
      <c r="D454" s="13"/>
      <c r="E454" s="13"/>
      <c r="F454" s="13"/>
      <c r="G454" s="13"/>
      <c r="H454" s="13"/>
      <c r="I454" s="13"/>
      <c r="J454" s="13"/>
      <c r="K454" s="13"/>
      <c r="L454" s="13"/>
      <c r="M454" s="13"/>
      <c r="N454" s="13"/>
      <c r="O454" s="13"/>
      <c r="P454" s="13"/>
      <c r="Q454" s="13"/>
      <c r="R454" s="13"/>
      <c r="S454" s="13"/>
      <c r="T454" s="13"/>
      <c r="U454" s="13"/>
      <c r="V454" s="13"/>
      <c r="W454" s="13"/>
      <c r="X454" s="13"/>
      <c r="Y454" s="13"/>
      <c r="Z454" s="13"/>
      <c r="AA454" s="13"/>
      <c r="AB454" s="13"/>
      <c r="AC454" s="13"/>
      <c r="AD454" s="13"/>
      <c r="AE454" s="13"/>
      <c r="AF454" s="13"/>
      <c r="AG454" s="13"/>
      <c r="AH454" s="13"/>
      <c r="AI454" s="13"/>
      <c r="AJ454" s="13"/>
    </row>
    <row r="455" spans="1:36" ht="13.5" customHeight="1" x14ac:dyDescent="0.2">
      <c r="A455" s="13"/>
      <c r="B455" s="13"/>
      <c r="C455" s="13"/>
      <c r="D455" s="13"/>
      <c r="E455" s="13"/>
      <c r="F455" s="13"/>
      <c r="G455" s="13"/>
      <c r="H455" s="13"/>
      <c r="I455" s="13"/>
      <c r="J455" s="13"/>
      <c r="K455" s="13"/>
      <c r="L455" s="13"/>
      <c r="M455" s="13"/>
      <c r="N455" s="13"/>
      <c r="O455" s="13"/>
      <c r="P455" s="13"/>
      <c r="Q455" s="13"/>
      <c r="R455" s="13"/>
      <c r="S455" s="13"/>
      <c r="T455" s="13"/>
      <c r="U455" s="13"/>
      <c r="V455" s="13"/>
      <c r="W455" s="13"/>
      <c r="X455" s="13"/>
      <c r="Y455" s="13"/>
      <c r="Z455" s="13"/>
      <c r="AA455" s="13"/>
      <c r="AB455" s="13"/>
      <c r="AC455" s="13"/>
      <c r="AD455" s="13"/>
      <c r="AE455" s="13"/>
      <c r="AF455" s="13"/>
      <c r="AG455" s="13"/>
      <c r="AH455" s="13"/>
      <c r="AI455" s="13"/>
      <c r="AJ455" s="13"/>
    </row>
    <row r="456" spans="1:36" ht="13.5" customHeight="1" x14ac:dyDescent="0.2">
      <c r="A456" s="13"/>
      <c r="B456" s="13"/>
      <c r="C456" s="13"/>
      <c r="D456" s="13"/>
      <c r="E456" s="13"/>
      <c r="F456" s="13"/>
      <c r="G456" s="13"/>
      <c r="H456" s="13"/>
      <c r="I456" s="13"/>
      <c r="J456" s="13"/>
      <c r="K456" s="13"/>
      <c r="L456" s="13"/>
      <c r="M456" s="13"/>
      <c r="N456" s="13"/>
      <c r="O456" s="13"/>
      <c r="P456" s="13"/>
      <c r="Q456" s="13"/>
      <c r="R456" s="13"/>
      <c r="S456" s="13"/>
      <c r="T456" s="13"/>
      <c r="U456" s="13"/>
      <c r="V456" s="13"/>
      <c r="W456" s="13"/>
      <c r="X456" s="13"/>
      <c r="Y456" s="13"/>
      <c r="Z456" s="13"/>
      <c r="AA456" s="13"/>
      <c r="AB456" s="13"/>
      <c r="AC456" s="13"/>
      <c r="AD456" s="13"/>
      <c r="AE456" s="13"/>
      <c r="AF456" s="13"/>
      <c r="AG456" s="13"/>
      <c r="AH456" s="13"/>
      <c r="AI456" s="13"/>
      <c r="AJ456" s="13"/>
    </row>
    <row r="457" spans="1:36" ht="13.5" customHeight="1" x14ac:dyDescent="0.2">
      <c r="A457" s="13"/>
      <c r="B457" s="13"/>
      <c r="C457" s="13"/>
      <c r="D457" s="13"/>
      <c r="E457" s="13"/>
      <c r="F457" s="13"/>
      <c r="G457" s="13"/>
      <c r="H457" s="13"/>
      <c r="I457" s="13"/>
      <c r="J457" s="13"/>
      <c r="K457" s="13"/>
      <c r="L457" s="13"/>
      <c r="M457" s="13"/>
      <c r="N457" s="13"/>
      <c r="O457" s="13"/>
      <c r="P457" s="13"/>
      <c r="Q457" s="13"/>
      <c r="R457" s="13"/>
      <c r="S457" s="13"/>
      <c r="T457" s="13"/>
      <c r="U457" s="13"/>
      <c r="V457" s="13"/>
      <c r="W457" s="13"/>
      <c r="X457" s="13"/>
      <c r="Y457" s="13"/>
      <c r="Z457" s="13"/>
      <c r="AA457" s="13"/>
      <c r="AB457" s="13"/>
      <c r="AC457" s="13"/>
      <c r="AD457" s="13"/>
      <c r="AE457" s="13"/>
      <c r="AF457" s="13"/>
      <c r="AG457" s="13"/>
      <c r="AH457" s="13"/>
      <c r="AI457" s="13"/>
      <c r="AJ457" s="13"/>
    </row>
    <row r="458" spans="1:36" ht="13.5" customHeight="1" x14ac:dyDescent="0.2">
      <c r="A458" s="13"/>
      <c r="B458" s="13"/>
      <c r="C458" s="13"/>
      <c r="D458" s="13"/>
      <c r="E458" s="13"/>
      <c r="F458" s="13"/>
      <c r="G458" s="13"/>
      <c r="H458" s="13"/>
      <c r="I458" s="13"/>
      <c r="J458" s="13"/>
      <c r="K458" s="13"/>
      <c r="L458" s="13"/>
      <c r="M458" s="13"/>
      <c r="N458" s="13"/>
      <c r="O458" s="13"/>
      <c r="P458" s="13"/>
      <c r="Q458" s="13"/>
      <c r="R458" s="13"/>
      <c r="S458" s="13"/>
      <c r="T458" s="13"/>
      <c r="U458" s="13"/>
      <c r="V458" s="13"/>
      <c r="W458" s="13"/>
      <c r="X458" s="13"/>
      <c r="Y458" s="13"/>
      <c r="Z458" s="13"/>
      <c r="AA458" s="13"/>
      <c r="AB458" s="13"/>
      <c r="AC458" s="13"/>
      <c r="AD458" s="13"/>
      <c r="AE458" s="13"/>
      <c r="AF458" s="13"/>
      <c r="AG458" s="13"/>
      <c r="AH458" s="13"/>
      <c r="AI458" s="13"/>
      <c r="AJ458" s="13"/>
    </row>
    <row r="459" spans="1:36" ht="13.5" customHeight="1" x14ac:dyDescent="0.2">
      <c r="A459" s="13"/>
      <c r="B459" s="13"/>
      <c r="C459" s="13"/>
      <c r="D459" s="13"/>
      <c r="E459" s="13"/>
      <c r="F459" s="13"/>
      <c r="G459" s="13"/>
      <c r="H459" s="13"/>
      <c r="I459" s="13"/>
      <c r="J459" s="13"/>
      <c r="K459" s="13"/>
      <c r="L459" s="13"/>
      <c r="M459" s="13"/>
      <c r="N459" s="13"/>
      <c r="O459" s="13"/>
      <c r="P459" s="13"/>
      <c r="Q459" s="13"/>
      <c r="R459" s="13"/>
      <c r="S459" s="13"/>
      <c r="T459" s="13"/>
      <c r="U459" s="13"/>
      <c r="V459" s="13"/>
      <c r="W459" s="13"/>
      <c r="X459" s="13"/>
      <c r="Y459" s="13"/>
      <c r="Z459" s="13"/>
      <c r="AA459" s="13"/>
      <c r="AB459" s="13"/>
      <c r="AC459" s="13"/>
      <c r="AD459" s="13"/>
      <c r="AE459" s="13"/>
      <c r="AF459" s="13"/>
      <c r="AG459" s="13"/>
      <c r="AH459" s="13"/>
      <c r="AI459" s="13"/>
      <c r="AJ459" s="13"/>
    </row>
    <row r="460" spans="1:36" ht="13.5" customHeight="1" x14ac:dyDescent="0.2">
      <c r="A460" s="13"/>
      <c r="B460" s="13"/>
      <c r="C460" s="13"/>
      <c r="D460" s="13"/>
      <c r="E460" s="13"/>
      <c r="F460" s="13"/>
      <c r="G460" s="13"/>
      <c r="H460" s="13"/>
      <c r="I460" s="13"/>
      <c r="J460" s="13"/>
      <c r="K460" s="13"/>
      <c r="L460" s="13"/>
      <c r="M460" s="13"/>
      <c r="N460" s="13"/>
      <c r="O460" s="13"/>
      <c r="P460" s="13"/>
      <c r="Q460" s="13"/>
      <c r="R460" s="13"/>
      <c r="S460" s="13"/>
      <c r="T460" s="13"/>
      <c r="U460" s="13"/>
      <c r="V460" s="13"/>
      <c r="W460" s="13"/>
      <c r="X460" s="13"/>
      <c r="Y460" s="13"/>
      <c r="Z460" s="13"/>
      <c r="AA460" s="13"/>
      <c r="AB460" s="13"/>
      <c r="AC460" s="13"/>
      <c r="AD460" s="13"/>
      <c r="AE460" s="13"/>
      <c r="AF460" s="13"/>
      <c r="AG460" s="13"/>
      <c r="AH460" s="13"/>
      <c r="AI460" s="13"/>
      <c r="AJ460" s="13"/>
    </row>
    <row r="461" spans="1:36" ht="13.5" customHeight="1" x14ac:dyDescent="0.2">
      <c r="A461" s="13"/>
      <c r="B461" s="13"/>
      <c r="C461" s="13"/>
      <c r="D461" s="13"/>
      <c r="E461" s="13"/>
      <c r="F461" s="13"/>
      <c r="G461" s="13"/>
      <c r="H461" s="13"/>
      <c r="I461" s="13"/>
      <c r="J461" s="13"/>
      <c r="K461" s="13"/>
      <c r="L461" s="13"/>
      <c r="M461" s="13"/>
      <c r="N461" s="13"/>
      <c r="O461" s="13"/>
      <c r="P461" s="13"/>
      <c r="Q461" s="13"/>
      <c r="R461" s="13"/>
      <c r="S461" s="13"/>
      <c r="T461" s="13"/>
      <c r="U461" s="13"/>
      <c r="V461" s="13"/>
      <c r="W461" s="13"/>
      <c r="X461" s="13"/>
      <c r="Y461" s="13"/>
      <c r="Z461" s="13"/>
      <c r="AA461" s="13"/>
      <c r="AB461" s="13"/>
      <c r="AC461" s="13"/>
      <c r="AD461" s="13"/>
      <c r="AE461" s="13"/>
      <c r="AF461" s="13"/>
      <c r="AG461" s="13"/>
      <c r="AH461" s="13"/>
      <c r="AI461" s="13"/>
      <c r="AJ461" s="13"/>
    </row>
    <row r="462" spans="1:36" ht="13.5" customHeight="1" x14ac:dyDescent="0.2">
      <c r="A462" s="13"/>
      <c r="B462" s="13"/>
      <c r="C462" s="13"/>
      <c r="D462" s="13"/>
      <c r="E462" s="13"/>
      <c r="F462" s="13"/>
      <c r="G462" s="13"/>
      <c r="H462" s="13"/>
      <c r="I462" s="13"/>
      <c r="J462" s="13"/>
      <c r="K462" s="13"/>
      <c r="L462" s="13"/>
      <c r="M462" s="13"/>
      <c r="N462" s="13"/>
      <c r="O462" s="13"/>
      <c r="P462" s="13"/>
      <c r="Q462" s="13"/>
      <c r="R462" s="13"/>
      <c r="S462" s="13"/>
      <c r="T462" s="13"/>
      <c r="U462" s="13"/>
      <c r="V462" s="13"/>
      <c r="W462" s="13"/>
      <c r="X462" s="13"/>
      <c r="Y462" s="13"/>
      <c r="Z462" s="13"/>
      <c r="AA462" s="13"/>
      <c r="AB462" s="13"/>
      <c r="AC462" s="13"/>
      <c r="AD462" s="13"/>
      <c r="AE462" s="13"/>
      <c r="AF462" s="13"/>
      <c r="AG462" s="13"/>
      <c r="AH462" s="13"/>
      <c r="AI462" s="13"/>
      <c r="AJ462" s="13"/>
    </row>
    <row r="463" spans="1:36" ht="13.5" customHeight="1" x14ac:dyDescent="0.2">
      <c r="A463" s="13"/>
      <c r="B463" s="13"/>
      <c r="C463" s="13"/>
      <c r="D463" s="13"/>
      <c r="E463" s="13"/>
      <c r="F463" s="13"/>
      <c r="G463" s="13"/>
      <c r="H463" s="13"/>
      <c r="I463" s="13"/>
      <c r="J463" s="13"/>
      <c r="K463" s="13"/>
      <c r="L463" s="13"/>
      <c r="M463" s="13"/>
      <c r="N463" s="13"/>
      <c r="O463" s="13"/>
      <c r="P463" s="13"/>
      <c r="Q463" s="13"/>
      <c r="R463" s="13"/>
      <c r="S463" s="13"/>
      <c r="T463" s="13"/>
      <c r="U463" s="13"/>
      <c r="V463" s="13"/>
      <c r="W463" s="13"/>
      <c r="X463" s="13"/>
      <c r="Y463" s="13"/>
      <c r="Z463" s="13"/>
      <c r="AA463" s="13"/>
      <c r="AB463" s="13"/>
      <c r="AC463" s="13"/>
      <c r="AD463" s="13"/>
      <c r="AE463" s="13"/>
      <c r="AF463" s="13"/>
      <c r="AG463" s="13"/>
      <c r="AH463" s="13"/>
      <c r="AI463" s="13"/>
      <c r="AJ463" s="13"/>
    </row>
    <row r="464" spans="1:36" ht="13.5" customHeight="1" x14ac:dyDescent="0.2">
      <c r="A464" s="13"/>
      <c r="B464" s="13"/>
      <c r="C464" s="13"/>
      <c r="D464" s="13"/>
      <c r="E464" s="13"/>
      <c r="F464" s="13"/>
      <c r="G464" s="13"/>
      <c r="H464" s="13"/>
      <c r="I464" s="13"/>
      <c r="J464" s="13"/>
      <c r="K464" s="13"/>
      <c r="L464" s="13"/>
      <c r="M464" s="13"/>
      <c r="N464" s="13"/>
      <c r="O464" s="13"/>
      <c r="P464" s="13"/>
      <c r="Q464" s="13"/>
      <c r="R464" s="13"/>
      <c r="S464" s="13"/>
      <c r="T464" s="13"/>
      <c r="U464" s="13"/>
      <c r="V464" s="13"/>
      <c r="W464" s="13"/>
      <c r="X464" s="13"/>
      <c r="Y464" s="13"/>
      <c r="Z464" s="13"/>
      <c r="AA464" s="13"/>
      <c r="AB464" s="13"/>
      <c r="AC464" s="13"/>
      <c r="AD464" s="13"/>
      <c r="AE464" s="13"/>
      <c r="AF464" s="13"/>
      <c r="AG464" s="13"/>
      <c r="AH464" s="13"/>
      <c r="AI464" s="13"/>
      <c r="AJ464" s="13"/>
    </row>
    <row r="465" spans="1:36" ht="13.5" customHeight="1" x14ac:dyDescent="0.2">
      <c r="A465" s="13"/>
      <c r="B465" s="13"/>
      <c r="C465" s="13"/>
      <c r="D465" s="13"/>
      <c r="E465" s="13"/>
      <c r="F465" s="13"/>
      <c r="G465" s="13"/>
      <c r="H465" s="13"/>
      <c r="I465" s="13"/>
      <c r="J465" s="13"/>
      <c r="K465" s="13"/>
      <c r="L465" s="13"/>
      <c r="M465" s="13"/>
      <c r="N465" s="13"/>
      <c r="O465" s="13"/>
      <c r="P465" s="13"/>
      <c r="Q465" s="13"/>
      <c r="R465" s="13"/>
      <c r="S465" s="13"/>
      <c r="T465" s="13"/>
      <c r="U465" s="13"/>
      <c r="V465" s="13"/>
      <c r="W465" s="13"/>
      <c r="X465" s="13"/>
      <c r="Y465" s="13"/>
      <c r="Z465" s="13"/>
      <c r="AA465" s="13"/>
      <c r="AB465" s="13"/>
      <c r="AC465" s="13"/>
      <c r="AD465" s="13"/>
      <c r="AE465" s="13"/>
      <c r="AF465" s="13"/>
      <c r="AG465" s="13"/>
      <c r="AH465" s="13"/>
      <c r="AI465" s="13"/>
      <c r="AJ465" s="13"/>
    </row>
    <row r="466" spans="1:36" ht="13.5" customHeight="1" x14ac:dyDescent="0.2">
      <c r="A466" s="13"/>
      <c r="B466" s="13"/>
      <c r="C466" s="13"/>
      <c r="D466" s="13"/>
      <c r="E466" s="13"/>
      <c r="F466" s="13"/>
      <c r="G466" s="13"/>
      <c r="H466" s="13"/>
      <c r="I466" s="13"/>
      <c r="J466" s="13"/>
      <c r="K466" s="13"/>
      <c r="L466" s="13"/>
      <c r="M466" s="13"/>
      <c r="N466" s="13"/>
      <c r="O466" s="13"/>
      <c r="P466" s="13"/>
      <c r="Q466" s="13"/>
      <c r="R466" s="13"/>
      <c r="S466" s="13"/>
      <c r="T466" s="13"/>
      <c r="U466" s="13"/>
      <c r="V466" s="13"/>
      <c r="W466" s="13"/>
      <c r="X466" s="13"/>
      <c r="Y466" s="13"/>
      <c r="Z466" s="13"/>
      <c r="AA466" s="13"/>
      <c r="AB466" s="13"/>
      <c r="AC466" s="13"/>
      <c r="AD466" s="13"/>
      <c r="AE466" s="13"/>
      <c r="AF466" s="13"/>
      <c r="AG466" s="13"/>
      <c r="AH466" s="13"/>
      <c r="AI466" s="13"/>
      <c r="AJ466" s="13"/>
    </row>
    <row r="467" spans="1:36" ht="13.5" customHeight="1" x14ac:dyDescent="0.2">
      <c r="A467" s="13"/>
      <c r="B467" s="13"/>
      <c r="C467" s="13"/>
      <c r="D467" s="13"/>
      <c r="E467" s="13"/>
      <c r="F467" s="13"/>
      <c r="G467" s="13"/>
      <c r="H467" s="13"/>
      <c r="I467" s="13"/>
      <c r="J467" s="13"/>
      <c r="K467" s="13"/>
      <c r="L467" s="13"/>
      <c r="M467" s="13"/>
      <c r="N467" s="13"/>
      <c r="O467" s="13"/>
      <c r="P467" s="13"/>
      <c r="Q467" s="13"/>
      <c r="R467" s="13"/>
      <c r="S467" s="13"/>
      <c r="T467" s="13"/>
      <c r="U467" s="13"/>
      <c r="V467" s="13"/>
      <c r="W467" s="13"/>
      <c r="X467" s="13"/>
      <c r="Y467" s="13"/>
      <c r="Z467" s="13"/>
      <c r="AA467" s="13"/>
      <c r="AB467" s="13"/>
      <c r="AC467" s="13"/>
      <c r="AD467" s="13"/>
      <c r="AE467" s="13"/>
      <c r="AF467" s="13"/>
      <c r="AG467" s="13"/>
      <c r="AH467" s="13"/>
      <c r="AI467" s="13"/>
      <c r="AJ467" s="13"/>
    </row>
    <row r="468" spans="1:36" ht="13.5" customHeight="1" x14ac:dyDescent="0.2">
      <c r="A468" s="13"/>
      <c r="B468" s="13"/>
      <c r="C468" s="13"/>
      <c r="D468" s="13"/>
      <c r="E468" s="13"/>
      <c r="F468" s="13"/>
      <c r="G468" s="13"/>
      <c r="H468" s="13"/>
      <c r="I468" s="13"/>
      <c r="J468" s="13"/>
      <c r="K468" s="13"/>
      <c r="L468" s="13"/>
      <c r="M468" s="13"/>
      <c r="N468" s="13"/>
      <c r="O468" s="13"/>
      <c r="P468" s="13"/>
      <c r="Q468" s="13"/>
      <c r="R468" s="13"/>
      <c r="S468" s="13"/>
      <c r="T468" s="13"/>
      <c r="U468" s="13"/>
      <c r="V468" s="13"/>
      <c r="W468" s="13"/>
      <c r="X468" s="13"/>
      <c r="Y468" s="13"/>
      <c r="Z468" s="13"/>
      <c r="AA468" s="13"/>
      <c r="AB468" s="13"/>
      <c r="AC468" s="13"/>
      <c r="AD468" s="13"/>
      <c r="AE468" s="13"/>
      <c r="AF468" s="13"/>
      <c r="AG468" s="13"/>
      <c r="AH468" s="13"/>
      <c r="AI468" s="13"/>
      <c r="AJ468" s="13"/>
    </row>
    <row r="469" spans="1:36" ht="13.5" customHeight="1" x14ac:dyDescent="0.2">
      <c r="A469" s="13"/>
      <c r="B469" s="13"/>
      <c r="C469" s="13"/>
      <c r="D469" s="13"/>
      <c r="E469" s="13"/>
      <c r="F469" s="13"/>
      <c r="G469" s="13"/>
      <c r="H469" s="13"/>
      <c r="I469" s="13"/>
      <c r="J469" s="13"/>
      <c r="K469" s="13"/>
      <c r="L469" s="13"/>
      <c r="M469" s="13"/>
      <c r="N469" s="13"/>
      <c r="O469" s="13"/>
      <c r="P469" s="13"/>
      <c r="Q469" s="13"/>
      <c r="R469" s="13"/>
      <c r="S469" s="13"/>
      <c r="T469" s="13"/>
      <c r="U469" s="13"/>
      <c r="V469" s="13"/>
      <c r="W469" s="13"/>
      <c r="X469" s="13"/>
      <c r="Y469" s="13"/>
      <c r="Z469" s="13"/>
      <c r="AA469" s="13"/>
      <c r="AB469" s="13"/>
      <c r="AC469" s="13"/>
      <c r="AD469" s="13"/>
      <c r="AE469" s="13"/>
      <c r="AF469" s="13"/>
      <c r="AG469" s="13"/>
      <c r="AH469" s="13"/>
      <c r="AI469" s="13"/>
      <c r="AJ469" s="13"/>
    </row>
    <row r="470" spans="1:36" ht="13.5" customHeight="1" x14ac:dyDescent="0.2">
      <c r="A470" s="13"/>
      <c r="B470" s="13"/>
      <c r="C470" s="13"/>
      <c r="D470" s="13"/>
      <c r="E470" s="13"/>
      <c r="F470" s="13"/>
      <c r="G470" s="13"/>
      <c r="H470" s="13"/>
      <c r="I470" s="13"/>
      <c r="J470" s="13"/>
      <c r="K470" s="13"/>
      <c r="L470" s="13"/>
      <c r="M470" s="13"/>
      <c r="N470" s="13"/>
      <c r="O470" s="13"/>
      <c r="P470" s="13"/>
      <c r="Q470" s="13"/>
      <c r="R470" s="13"/>
      <c r="S470" s="13"/>
      <c r="T470" s="13"/>
      <c r="U470" s="13"/>
      <c r="V470" s="13"/>
      <c r="W470" s="13"/>
      <c r="X470" s="13"/>
      <c r="Y470" s="13"/>
      <c r="Z470" s="13"/>
      <c r="AA470" s="13"/>
      <c r="AB470" s="13"/>
      <c r="AC470" s="13"/>
      <c r="AD470" s="13"/>
      <c r="AE470" s="13"/>
      <c r="AF470" s="13"/>
      <c r="AG470" s="13"/>
      <c r="AH470" s="13"/>
      <c r="AI470" s="13"/>
      <c r="AJ470" s="13"/>
    </row>
    <row r="471" spans="1:36" ht="13.5" customHeight="1" x14ac:dyDescent="0.2">
      <c r="A471" s="13"/>
      <c r="B471" s="13"/>
      <c r="C471" s="13"/>
      <c r="D471" s="13"/>
      <c r="E471" s="13"/>
      <c r="F471" s="13"/>
      <c r="G471" s="13"/>
      <c r="H471" s="13"/>
      <c r="I471" s="13"/>
      <c r="J471" s="13"/>
      <c r="K471" s="13"/>
      <c r="L471" s="13"/>
      <c r="M471" s="13"/>
      <c r="N471" s="13"/>
      <c r="O471" s="13"/>
      <c r="P471" s="13"/>
      <c r="Q471" s="13"/>
      <c r="R471" s="13"/>
      <c r="S471" s="13"/>
      <c r="T471" s="13"/>
      <c r="U471" s="13"/>
      <c r="V471" s="13"/>
      <c r="W471" s="13"/>
      <c r="X471" s="13"/>
      <c r="Y471" s="13"/>
      <c r="Z471" s="13"/>
      <c r="AA471" s="13"/>
      <c r="AB471" s="13"/>
      <c r="AC471" s="13"/>
      <c r="AD471" s="13"/>
      <c r="AE471" s="13"/>
      <c r="AF471" s="13"/>
      <c r="AG471" s="13"/>
      <c r="AH471" s="13"/>
      <c r="AI471" s="13"/>
      <c r="AJ471" s="13"/>
    </row>
    <row r="472" spans="1:36" ht="13.5" customHeight="1" x14ac:dyDescent="0.2">
      <c r="A472" s="13"/>
      <c r="B472" s="13"/>
      <c r="C472" s="13"/>
      <c r="D472" s="13"/>
      <c r="E472" s="13"/>
      <c r="F472" s="13"/>
      <c r="G472" s="13"/>
      <c r="H472" s="13"/>
      <c r="I472" s="13"/>
      <c r="J472" s="13"/>
      <c r="K472" s="13"/>
      <c r="L472" s="13"/>
      <c r="M472" s="13"/>
      <c r="N472" s="13"/>
      <c r="O472" s="13"/>
      <c r="P472" s="13"/>
      <c r="Q472" s="13"/>
      <c r="R472" s="13"/>
      <c r="S472" s="13"/>
      <c r="T472" s="13"/>
      <c r="U472" s="13"/>
      <c r="V472" s="13"/>
      <c r="W472" s="13"/>
      <c r="X472" s="13"/>
      <c r="Y472" s="13"/>
      <c r="Z472" s="13"/>
      <c r="AA472" s="13"/>
      <c r="AB472" s="13"/>
      <c r="AC472" s="13"/>
      <c r="AD472" s="13"/>
      <c r="AE472" s="13"/>
      <c r="AF472" s="13"/>
      <c r="AG472" s="13"/>
      <c r="AH472" s="13"/>
      <c r="AI472" s="13"/>
      <c r="AJ472" s="13"/>
    </row>
    <row r="473" spans="1:36" ht="13.5" customHeight="1" x14ac:dyDescent="0.2">
      <c r="A473" s="13"/>
      <c r="B473" s="13"/>
      <c r="C473" s="13"/>
      <c r="D473" s="13"/>
      <c r="E473" s="13"/>
      <c r="F473" s="13"/>
      <c r="G473" s="13"/>
      <c r="H473" s="13"/>
      <c r="I473" s="13"/>
      <c r="J473" s="13"/>
      <c r="K473" s="13"/>
      <c r="L473" s="13"/>
      <c r="M473" s="13"/>
      <c r="N473" s="13"/>
      <c r="O473" s="13"/>
      <c r="P473" s="13"/>
      <c r="Q473" s="13"/>
      <c r="R473" s="13"/>
      <c r="S473" s="13"/>
      <c r="T473" s="13"/>
      <c r="U473" s="13"/>
      <c r="V473" s="13"/>
      <c r="W473" s="13"/>
      <c r="X473" s="13"/>
      <c r="Y473" s="13"/>
      <c r="Z473" s="13"/>
      <c r="AA473" s="13"/>
      <c r="AB473" s="13"/>
      <c r="AC473" s="13"/>
      <c r="AD473" s="13"/>
      <c r="AE473" s="13"/>
      <c r="AF473" s="13"/>
      <c r="AG473" s="13"/>
      <c r="AH473" s="13"/>
      <c r="AI473" s="13"/>
      <c r="AJ473" s="13"/>
    </row>
    <row r="474" spans="1:36" ht="13.5" customHeight="1" x14ac:dyDescent="0.2">
      <c r="A474" s="13"/>
      <c r="B474" s="13"/>
      <c r="C474" s="13"/>
      <c r="D474" s="13"/>
      <c r="E474" s="13"/>
      <c r="F474" s="13"/>
      <c r="G474" s="13"/>
      <c r="H474" s="13"/>
      <c r="I474" s="13"/>
      <c r="J474" s="13"/>
      <c r="K474" s="13"/>
      <c r="L474" s="13"/>
      <c r="M474" s="13"/>
      <c r="N474" s="13"/>
      <c r="O474" s="13"/>
      <c r="P474" s="13"/>
      <c r="Q474" s="13"/>
      <c r="R474" s="13"/>
      <c r="S474" s="13"/>
      <c r="T474" s="13"/>
      <c r="U474" s="13"/>
      <c r="V474" s="13"/>
      <c r="W474" s="13"/>
      <c r="X474" s="13"/>
      <c r="Y474" s="13"/>
      <c r="Z474" s="13"/>
      <c r="AA474" s="13"/>
      <c r="AB474" s="13"/>
      <c r="AC474" s="13"/>
      <c r="AD474" s="13"/>
      <c r="AE474" s="13"/>
      <c r="AF474" s="13"/>
      <c r="AG474" s="13"/>
      <c r="AH474" s="13"/>
      <c r="AI474" s="13"/>
      <c r="AJ474" s="13"/>
    </row>
    <row r="475" spans="1:36" ht="13.5" customHeight="1" x14ac:dyDescent="0.2">
      <c r="A475" s="13"/>
      <c r="B475" s="13"/>
      <c r="C475" s="13"/>
      <c r="D475" s="13"/>
      <c r="E475" s="13"/>
      <c r="F475" s="13"/>
      <c r="G475" s="13"/>
      <c r="H475" s="13"/>
      <c r="I475" s="13"/>
      <c r="J475" s="13"/>
      <c r="K475" s="13"/>
      <c r="L475" s="13"/>
      <c r="M475" s="13"/>
      <c r="N475" s="13"/>
      <c r="O475" s="13"/>
      <c r="P475" s="13"/>
      <c r="Q475" s="13"/>
      <c r="R475" s="13"/>
      <c r="S475" s="13"/>
      <c r="T475" s="13"/>
      <c r="U475" s="13"/>
      <c r="V475" s="13"/>
      <c r="W475" s="13"/>
      <c r="X475" s="13"/>
      <c r="Y475" s="13"/>
      <c r="Z475" s="13"/>
      <c r="AA475" s="13"/>
      <c r="AB475" s="13"/>
      <c r="AC475" s="13"/>
      <c r="AD475" s="13"/>
      <c r="AE475" s="13"/>
      <c r="AF475" s="13"/>
      <c r="AG475" s="13"/>
      <c r="AH475" s="13"/>
      <c r="AI475" s="13"/>
      <c r="AJ475" s="13"/>
    </row>
    <row r="476" spans="1:36" ht="13.5" customHeight="1" x14ac:dyDescent="0.2">
      <c r="A476" s="13"/>
      <c r="B476" s="13"/>
      <c r="C476" s="13"/>
      <c r="D476" s="13"/>
      <c r="E476" s="13"/>
      <c r="F476" s="13"/>
      <c r="G476" s="13"/>
      <c r="H476" s="13"/>
      <c r="I476" s="13"/>
      <c r="J476" s="13"/>
      <c r="K476" s="13"/>
      <c r="L476" s="13"/>
      <c r="M476" s="13"/>
      <c r="N476" s="13"/>
      <c r="O476" s="13"/>
      <c r="P476" s="13"/>
      <c r="Q476" s="13"/>
      <c r="R476" s="13"/>
      <c r="S476" s="13"/>
      <c r="T476" s="13"/>
      <c r="U476" s="13"/>
      <c r="V476" s="13"/>
      <c r="W476" s="13"/>
      <c r="X476" s="13"/>
      <c r="Y476" s="13"/>
      <c r="Z476" s="13"/>
      <c r="AA476" s="13"/>
      <c r="AB476" s="13"/>
      <c r="AC476" s="13"/>
      <c r="AD476" s="13"/>
      <c r="AE476" s="13"/>
      <c r="AF476" s="13"/>
      <c r="AG476" s="13"/>
      <c r="AH476" s="13"/>
      <c r="AI476" s="13"/>
      <c r="AJ476" s="13"/>
    </row>
    <row r="477" spans="1:36" ht="13.5" customHeight="1" x14ac:dyDescent="0.2">
      <c r="A477" s="13"/>
      <c r="B477" s="13"/>
      <c r="C477" s="13"/>
      <c r="D477" s="13"/>
      <c r="E477" s="13"/>
      <c r="F477" s="13"/>
      <c r="G477" s="13"/>
      <c r="H477" s="13"/>
      <c r="I477" s="13"/>
      <c r="J477" s="13"/>
      <c r="K477" s="13"/>
      <c r="L477" s="13"/>
      <c r="M477" s="13"/>
      <c r="N477" s="13"/>
      <c r="O477" s="13"/>
      <c r="P477" s="13"/>
      <c r="Q477" s="13"/>
      <c r="R477" s="13"/>
      <c r="S477" s="13"/>
      <c r="T477" s="13"/>
      <c r="U477" s="13"/>
      <c r="V477" s="13"/>
      <c r="W477" s="13"/>
      <c r="X477" s="13"/>
      <c r="Y477" s="13"/>
      <c r="Z477" s="13"/>
      <c r="AA477" s="13"/>
      <c r="AB477" s="13"/>
      <c r="AC477" s="13"/>
      <c r="AD477" s="13"/>
      <c r="AE477" s="13"/>
      <c r="AF477" s="13"/>
      <c r="AG477" s="13"/>
      <c r="AH477" s="13"/>
      <c r="AI477" s="13"/>
      <c r="AJ477" s="13"/>
    </row>
    <row r="478" spans="1:36" ht="13.5" customHeight="1" x14ac:dyDescent="0.2">
      <c r="A478" s="13"/>
      <c r="B478" s="13"/>
      <c r="C478" s="13"/>
      <c r="D478" s="13"/>
      <c r="E478" s="13"/>
      <c r="F478" s="13"/>
      <c r="G478" s="13"/>
      <c r="H478" s="13"/>
      <c r="I478" s="13"/>
      <c r="J478" s="13"/>
      <c r="K478" s="13"/>
      <c r="L478" s="13"/>
      <c r="M478" s="13"/>
      <c r="N478" s="13"/>
      <c r="O478" s="13"/>
      <c r="P478" s="13"/>
      <c r="Q478" s="13"/>
      <c r="R478" s="13"/>
      <c r="S478" s="13"/>
      <c r="T478" s="13"/>
      <c r="U478" s="13"/>
      <c r="V478" s="13"/>
      <c r="W478" s="13"/>
      <c r="X478" s="13"/>
      <c r="Y478" s="13"/>
      <c r="Z478" s="13"/>
      <c r="AA478" s="13"/>
      <c r="AB478" s="13"/>
      <c r="AC478" s="13"/>
      <c r="AD478" s="13"/>
      <c r="AE478" s="13"/>
      <c r="AF478" s="13"/>
      <c r="AG478" s="13"/>
      <c r="AH478" s="13"/>
      <c r="AI478" s="13"/>
      <c r="AJ478" s="13"/>
    </row>
    <row r="479" spans="1:36" ht="13.5" customHeight="1" x14ac:dyDescent="0.2">
      <c r="A479" s="13"/>
      <c r="B479" s="13"/>
      <c r="C479" s="13"/>
      <c r="D479" s="13"/>
      <c r="E479" s="13"/>
      <c r="F479" s="13"/>
      <c r="G479" s="13"/>
      <c r="H479" s="13"/>
      <c r="I479" s="13"/>
      <c r="J479" s="13"/>
      <c r="K479" s="13"/>
      <c r="L479" s="13"/>
      <c r="M479" s="13"/>
      <c r="N479" s="13"/>
      <c r="O479" s="13"/>
      <c r="P479" s="13"/>
      <c r="Q479" s="13"/>
      <c r="R479" s="13"/>
      <c r="S479" s="13"/>
      <c r="T479" s="13"/>
      <c r="U479" s="13"/>
      <c r="V479" s="13"/>
      <c r="W479" s="13"/>
      <c r="X479" s="13"/>
      <c r="Y479" s="13"/>
      <c r="Z479" s="13"/>
      <c r="AA479" s="13"/>
      <c r="AB479" s="13"/>
      <c r="AC479" s="13"/>
      <c r="AD479" s="13"/>
      <c r="AE479" s="13"/>
      <c r="AF479" s="13"/>
      <c r="AG479" s="13"/>
      <c r="AH479" s="13"/>
      <c r="AI479" s="13"/>
      <c r="AJ479" s="13"/>
    </row>
    <row r="480" spans="1:36" ht="13.5" customHeight="1" x14ac:dyDescent="0.2">
      <c r="A480" s="13"/>
      <c r="B480" s="13"/>
      <c r="C480" s="13"/>
      <c r="D480" s="13"/>
      <c r="E480" s="13"/>
      <c r="F480" s="13"/>
      <c r="G480" s="13"/>
      <c r="H480" s="13"/>
      <c r="I480" s="13"/>
      <c r="J480" s="13"/>
      <c r="K480" s="13"/>
      <c r="L480" s="13"/>
      <c r="M480" s="13"/>
      <c r="N480" s="13"/>
      <c r="O480" s="13"/>
      <c r="P480" s="13"/>
      <c r="Q480" s="13"/>
      <c r="R480" s="13"/>
      <c r="S480" s="13"/>
      <c r="T480" s="13"/>
      <c r="U480" s="13"/>
      <c r="V480" s="13"/>
      <c r="W480" s="13"/>
      <c r="X480" s="13"/>
      <c r="Y480" s="13"/>
      <c r="Z480" s="13"/>
      <c r="AA480" s="13"/>
      <c r="AB480" s="13"/>
      <c r="AC480" s="13"/>
      <c r="AD480" s="13"/>
      <c r="AE480" s="13"/>
      <c r="AF480" s="13"/>
      <c r="AG480" s="13"/>
      <c r="AH480" s="13"/>
      <c r="AI480" s="13"/>
      <c r="AJ480" s="13"/>
    </row>
    <row r="481" spans="1:36" ht="13.5" customHeight="1" x14ac:dyDescent="0.2">
      <c r="A481" s="13"/>
      <c r="B481" s="13"/>
      <c r="C481" s="13"/>
      <c r="D481" s="13"/>
      <c r="E481" s="13"/>
      <c r="F481" s="13"/>
      <c r="G481" s="13"/>
      <c r="H481" s="13"/>
      <c r="I481" s="13"/>
      <c r="J481" s="13"/>
      <c r="K481" s="13"/>
      <c r="L481" s="13"/>
      <c r="M481" s="13"/>
      <c r="N481" s="13"/>
      <c r="O481" s="13"/>
      <c r="P481" s="13"/>
      <c r="Q481" s="13"/>
      <c r="R481" s="13"/>
      <c r="S481" s="13"/>
      <c r="T481" s="13"/>
      <c r="U481" s="13"/>
      <c r="V481" s="13"/>
      <c r="W481" s="13"/>
      <c r="X481" s="13"/>
      <c r="Y481" s="13"/>
      <c r="Z481" s="13"/>
      <c r="AA481" s="13"/>
      <c r="AB481" s="13"/>
      <c r="AC481" s="13"/>
      <c r="AD481" s="13"/>
      <c r="AE481" s="13"/>
      <c r="AF481" s="13"/>
      <c r="AG481" s="13"/>
      <c r="AH481" s="13"/>
      <c r="AI481" s="13"/>
      <c r="AJ481" s="13"/>
    </row>
    <row r="482" spans="1:36" ht="13.5" customHeight="1" x14ac:dyDescent="0.2">
      <c r="A482" s="13"/>
      <c r="B482" s="13"/>
      <c r="C482" s="13"/>
      <c r="D482" s="13"/>
      <c r="E482" s="13"/>
      <c r="F482" s="13"/>
      <c r="G482" s="13"/>
      <c r="H482" s="13"/>
      <c r="I482" s="13"/>
      <c r="J482" s="13"/>
      <c r="K482" s="13"/>
      <c r="L482" s="13"/>
      <c r="M482" s="13"/>
      <c r="N482" s="13"/>
      <c r="O482" s="13"/>
      <c r="P482" s="13"/>
      <c r="Q482" s="13"/>
      <c r="R482" s="13"/>
      <c r="S482" s="13"/>
      <c r="T482" s="13"/>
      <c r="U482" s="13"/>
      <c r="V482" s="13"/>
      <c r="W482" s="13"/>
      <c r="X482" s="13"/>
      <c r="Y482" s="13"/>
      <c r="Z482" s="13"/>
      <c r="AA482" s="13"/>
      <c r="AB482" s="13"/>
      <c r="AC482" s="13"/>
      <c r="AD482" s="13"/>
      <c r="AE482" s="13"/>
      <c r="AF482" s="13"/>
      <c r="AG482" s="13"/>
      <c r="AH482" s="13"/>
      <c r="AI482" s="13"/>
      <c r="AJ482" s="13"/>
    </row>
    <row r="483" spans="1:36" ht="13.5" customHeight="1" x14ac:dyDescent="0.2">
      <c r="A483" s="13"/>
      <c r="B483" s="13"/>
      <c r="C483" s="13"/>
      <c r="D483" s="13"/>
      <c r="E483" s="13"/>
      <c r="F483" s="13"/>
      <c r="G483" s="13"/>
      <c r="H483" s="13"/>
      <c r="I483" s="13"/>
      <c r="J483" s="13"/>
      <c r="K483" s="13"/>
      <c r="L483" s="13"/>
      <c r="M483" s="13"/>
      <c r="N483" s="13"/>
      <c r="O483" s="13"/>
      <c r="P483" s="13"/>
      <c r="Q483" s="13"/>
      <c r="R483" s="13"/>
      <c r="S483" s="13"/>
      <c r="T483" s="13"/>
      <c r="U483" s="13"/>
      <c r="V483" s="13"/>
      <c r="W483" s="13"/>
      <c r="X483" s="13"/>
      <c r="Y483" s="13"/>
      <c r="Z483" s="13"/>
      <c r="AA483" s="13"/>
      <c r="AB483" s="13"/>
      <c r="AC483" s="13"/>
      <c r="AD483" s="13"/>
      <c r="AE483" s="13"/>
      <c r="AF483" s="13"/>
      <c r="AG483" s="13"/>
      <c r="AH483" s="13"/>
      <c r="AI483" s="13"/>
      <c r="AJ483" s="13"/>
    </row>
    <row r="484" spans="1:36" ht="13.5" customHeight="1" x14ac:dyDescent="0.2">
      <c r="A484" s="13"/>
      <c r="B484" s="13"/>
      <c r="C484" s="13"/>
      <c r="D484" s="13"/>
      <c r="E484" s="13"/>
      <c r="F484" s="13"/>
      <c r="G484" s="13"/>
      <c r="H484" s="13"/>
      <c r="I484" s="13"/>
      <c r="J484" s="13"/>
      <c r="K484" s="13"/>
      <c r="L484" s="13"/>
      <c r="M484" s="13"/>
      <c r="N484" s="13"/>
      <c r="O484" s="13"/>
      <c r="P484" s="13"/>
      <c r="Q484" s="13"/>
      <c r="R484" s="13"/>
      <c r="S484" s="13"/>
      <c r="T484" s="13"/>
      <c r="U484" s="13"/>
      <c r="V484" s="13"/>
      <c r="W484" s="13"/>
      <c r="X484" s="13"/>
      <c r="Y484" s="13"/>
      <c r="Z484" s="13"/>
      <c r="AA484" s="13"/>
      <c r="AB484" s="13"/>
      <c r="AC484" s="13"/>
      <c r="AD484" s="13"/>
      <c r="AE484" s="13"/>
      <c r="AF484" s="13"/>
      <c r="AG484" s="13"/>
      <c r="AH484" s="13"/>
      <c r="AI484" s="13"/>
      <c r="AJ484" s="13"/>
    </row>
    <row r="485" spans="1:36" ht="13.5" customHeight="1" x14ac:dyDescent="0.2">
      <c r="A485" s="13"/>
      <c r="B485" s="13"/>
      <c r="C485" s="13"/>
      <c r="D485" s="13"/>
      <c r="E485" s="13"/>
      <c r="F485" s="13"/>
      <c r="G485" s="13"/>
      <c r="H485" s="13"/>
      <c r="I485" s="13"/>
      <c r="J485" s="13"/>
      <c r="K485" s="13"/>
      <c r="L485" s="13"/>
      <c r="M485" s="13"/>
      <c r="N485" s="13"/>
      <c r="O485" s="13"/>
      <c r="P485" s="13"/>
      <c r="Q485" s="13"/>
      <c r="R485" s="13"/>
      <c r="S485" s="13"/>
      <c r="T485" s="13"/>
      <c r="U485" s="13"/>
      <c r="V485" s="13"/>
      <c r="W485" s="13"/>
      <c r="X485" s="13"/>
      <c r="Y485" s="13"/>
      <c r="Z485" s="13"/>
      <c r="AA485" s="13"/>
      <c r="AB485" s="13"/>
      <c r="AC485" s="13"/>
      <c r="AD485" s="13"/>
      <c r="AE485" s="13"/>
      <c r="AF485" s="13"/>
      <c r="AG485" s="13"/>
      <c r="AH485" s="13"/>
      <c r="AI485" s="13"/>
      <c r="AJ485" s="13"/>
    </row>
    <row r="486" spans="1:36" ht="13.5" customHeight="1" x14ac:dyDescent="0.2">
      <c r="A486" s="13"/>
      <c r="B486" s="13"/>
      <c r="C486" s="13"/>
      <c r="D486" s="13"/>
      <c r="E486" s="13"/>
      <c r="F486" s="13"/>
      <c r="G486" s="13"/>
      <c r="H486" s="13"/>
      <c r="I486" s="13"/>
      <c r="J486" s="13"/>
      <c r="K486" s="13"/>
      <c r="L486" s="13"/>
      <c r="M486" s="13"/>
      <c r="N486" s="13"/>
      <c r="O486" s="13"/>
      <c r="P486" s="13"/>
      <c r="Q486" s="13"/>
      <c r="R486" s="13"/>
      <c r="S486" s="13"/>
      <c r="T486" s="13"/>
      <c r="U486" s="13"/>
      <c r="V486" s="13"/>
      <c r="W486" s="13"/>
      <c r="X486" s="13"/>
      <c r="Y486" s="13"/>
      <c r="Z486" s="13"/>
      <c r="AA486" s="13"/>
      <c r="AB486" s="13"/>
      <c r="AC486" s="13"/>
      <c r="AD486" s="13"/>
      <c r="AE486" s="13"/>
      <c r="AF486" s="13"/>
      <c r="AG486" s="13"/>
      <c r="AH486" s="13"/>
      <c r="AI486" s="13"/>
      <c r="AJ486" s="13"/>
    </row>
    <row r="487" spans="1:36" ht="13.5" customHeight="1" x14ac:dyDescent="0.2">
      <c r="A487" s="13"/>
      <c r="B487" s="13"/>
      <c r="C487" s="13"/>
      <c r="D487" s="13"/>
      <c r="E487" s="13"/>
      <c r="F487" s="13"/>
      <c r="G487" s="13"/>
      <c r="H487" s="13"/>
      <c r="I487" s="13"/>
      <c r="J487" s="13"/>
      <c r="K487" s="13"/>
      <c r="L487" s="13"/>
      <c r="M487" s="13"/>
      <c r="N487" s="13"/>
      <c r="O487" s="13"/>
      <c r="P487" s="13"/>
      <c r="Q487" s="13"/>
      <c r="R487" s="13"/>
      <c r="S487" s="13"/>
      <c r="T487" s="13"/>
      <c r="U487" s="13"/>
      <c r="V487" s="13"/>
      <c r="W487" s="13"/>
      <c r="X487" s="13"/>
      <c r="Y487" s="13"/>
      <c r="Z487" s="13"/>
      <c r="AA487" s="13"/>
      <c r="AB487" s="13"/>
      <c r="AC487" s="13"/>
      <c r="AD487" s="13"/>
      <c r="AE487" s="13"/>
      <c r="AF487" s="13"/>
      <c r="AG487" s="13"/>
      <c r="AH487" s="13"/>
      <c r="AI487" s="13"/>
      <c r="AJ487" s="13"/>
    </row>
    <row r="488" spans="1:36" ht="13.5" customHeight="1" x14ac:dyDescent="0.2">
      <c r="A488" s="13"/>
      <c r="B488" s="13"/>
      <c r="C488" s="13"/>
      <c r="D488" s="13"/>
      <c r="E488" s="13"/>
      <c r="F488" s="13"/>
      <c r="G488" s="13"/>
      <c r="H488" s="13"/>
      <c r="I488" s="13"/>
      <c r="J488" s="13"/>
      <c r="K488" s="13"/>
      <c r="L488" s="13"/>
      <c r="M488" s="13"/>
      <c r="N488" s="13"/>
      <c r="O488" s="13"/>
      <c r="P488" s="13"/>
      <c r="Q488" s="13"/>
      <c r="R488" s="13"/>
      <c r="S488" s="13"/>
      <c r="T488" s="13"/>
      <c r="U488" s="13"/>
      <c r="V488" s="13"/>
      <c r="W488" s="13"/>
      <c r="X488" s="13"/>
      <c r="Y488" s="13"/>
      <c r="Z488" s="13"/>
      <c r="AA488" s="13"/>
      <c r="AB488" s="13"/>
      <c r="AC488" s="13"/>
      <c r="AD488" s="13"/>
      <c r="AE488" s="13"/>
      <c r="AF488" s="13"/>
      <c r="AG488" s="13"/>
      <c r="AH488" s="13"/>
      <c r="AI488" s="13"/>
      <c r="AJ488" s="13"/>
    </row>
    <row r="489" spans="1:36" ht="13.5" customHeight="1" x14ac:dyDescent="0.2">
      <c r="A489" s="13"/>
      <c r="B489" s="13"/>
      <c r="C489" s="13"/>
      <c r="D489" s="13"/>
      <c r="E489" s="13"/>
      <c r="F489" s="13"/>
      <c r="G489" s="13"/>
      <c r="H489" s="13"/>
      <c r="I489" s="13"/>
      <c r="J489" s="13"/>
      <c r="K489" s="13"/>
      <c r="L489" s="13"/>
      <c r="M489" s="13"/>
      <c r="N489" s="13"/>
      <c r="O489" s="13"/>
      <c r="P489" s="13"/>
      <c r="Q489" s="13"/>
      <c r="R489" s="13"/>
      <c r="S489" s="13"/>
      <c r="T489" s="13"/>
      <c r="U489" s="13"/>
      <c r="V489" s="13"/>
      <c r="W489" s="13"/>
      <c r="X489" s="13"/>
      <c r="Y489" s="13"/>
      <c r="Z489" s="13"/>
      <c r="AA489" s="13"/>
      <c r="AB489" s="13"/>
      <c r="AC489" s="13"/>
      <c r="AD489" s="13"/>
      <c r="AE489" s="13"/>
      <c r="AF489" s="13"/>
      <c r="AG489" s="13"/>
      <c r="AH489" s="13"/>
      <c r="AI489" s="13"/>
      <c r="AJ489" s="13"/>
    </row>
    <row r="490" spans="1:36" ht="13.5" customHeight="1" x14ac:dyDescent="0.2">
      <c r="A490" s="13"/>
      <c r="B490" s="13"/>
      <c r="C490" s="13"/>
      <c r="D490" s="13"/>
      <c r="E490" s="13"/>
      <c r="F490" s="13"/>
      <c r="G490" s="13"/>
      <c r="H490" s="13"/>
      <c r="I490" s="13"/>
      <c r="J490" s="13"/>
      <c r="K490" s="13"/>
      <c r="L490" s="13"/>
      <c r="M490" s="13"/>
      <c r="N490" s="13"/>
      <c r="O490" s="13"/>
      <c r="P490" s="13"/>
      <c r="Q490" s="13"/>
      <c r="R490" s="13"/>
      <c r="S490" s="13"/>
      <c r="T490" s="13"/>
      <c r="U490" s="13"/>
      <c r="V490" s="13"/>
      <c r="W490" s="13"/>
      <c r="X490" s="13"/>
      <c r="Y490" s="13"/>
      <c r="Z490" s="13"/>
      <c r="AA490" s="13"/>
      <c r="AB490" s="13"/>
      <c r="AC490" s="13"/>
      <c r="AD490" s="13"/>
      <c r="AE490" s="13"/>
      <c r="AF490" s="13"/>
      <c r="AG490" s="13"/>
      <c r="AH490" s="13"/>
      <c r="AI490" s="13"/>
      <c r="AJ490" s="13"/>
    </row>
    <row r="491" spans="1:36" ht="13.5" customHeight="1" x14ac:dyDescent="0.2">
      <c r="A491" s="13"/>
      <c r="B491" s="13"/>
      <c r="C491" s="13"/>
      <c r="D491" s="13"/>
      <c r="E491" s="13"/>
      <c r="F491" s="13"/>
      <c r="G491" s="13"/>
      <c r="H491" s="13"/>
      <c r="I491" s="13"/>
      <c r="J491" s="13"/>
      <c r="K491" s="13"/>
      <c r="L491" s="13"/>
      <c r="M491" s="13"/>
      <c r="N491" s="13"/>
      <c r="O491" s="13"/>
      <c r="P491" s="13"/>
      <c r="Q491" s="13"/>
      <c r="R491" s="13"/>
      <c r="S491" s="13"/>
      <c r="T491" s="13"/>
      <c r="U491" s="13"/>
      <c r="V491" s="13"/>
      <c r="W491" s="13"/>
      <c r="X491" s="13"/>
      <c r="Y491" s="13"/>
      <c r="Z491" s="13"/>
      <c r="AA491" s="13"/>
      <c r="AB491" s="13"/>
      <c r="AC491" s="13"/>
      <c r="AD491" s="13"/>
      <c r="AE491" s="13"/>
      <c r="AF491" s="13"/>
      <c r="AG491" s="13"/>
      <c r="AH491" s="13"/>
      <c r="AI491" s="13"/>
      <c r="AJ491" s="13"/>
    </row>
    <row r="492" spans="1:36" ht="13.5" customHeight="1" x14ac:dyDescent="0.2">
      <c r="A492" s="13"/>
      <c r="B492" s="13"/>
      <c r="C492" s="13"/>
      <c r="D492" s="13"/>
      <c r="E492" s="13"/>
      <c r="F492" s="13"/>
      <c r="G492" s="13"/>
      <c r="H492" s="13"/>
      <c r="I492" s="13"/>
      <c r="J492" s="13"/>
      <c r="K492" s="13"/>
      <c r="L492" s="13"/>
      <c r="M492" s="13"/>
      <c r="N492" s="13"/>
      <c r="O492" s="13"/>
      <c r="P492" s="13"/>
      <c r="Q492" s="13"/>
      <c r="R492" s="13"/>
      <c r="S492" s="13"/>
      <c r="T492" s="13"/>
      <c r="U492" s="13"/>
      <c r="V492" s="13"/>
      <c r="W492" s="13"/>
      <c r="X492" s="13"/>
      <c r="Y492" s="13"/>
      <c r="Z492" s="13"/>
      <c r="AA492" s="13"/>
      <c r="AB492" s="13"/>
      <c r="AC492" s="13"/>
      <c r="AD492" s="13"/>
      <c r="AE492" s="13"/>
      <c r="AF492" s="13"/>
      <c r="AG492" s="13"/>
      <c r="AH492" s="13"/>
      <c r="AI492" s="13"/>
      <c r="AJ492" s="13"/>
    </row>
    <row r="493" spans="1:36" ht="13.5" customHeight="1" x14ac:dyDescent="0.2">
      <c r="A493" s="13"/>
      <c r="B493" s="13"/>
      <c r="C493" s="13"/>
      <c r="D493" s="13"/>
      <c r="E493" s="13"/>
      <c r="F493" s="13"/>
      <c r="G493" s="13"/>
      <c r="H493" s="13"/>
      <c r="I493" s="13"/>
      <c r="J493" s="13"/>
      <c r="K493" s="13"/>
      <c r="L493" s="13"/>
      <c r="M493" s="13"/>
      <c r="N493" s="13"/>
      <c r="O493" s="13"/>
      <c r="P493" s="13"/>
      <c r="Q493" s="13"/>
      <c r="R493" s="13"/>
      <c r="S493" s="13"/>
      <c r="T493" s="13"/>
      <c r="U493" s="13"/>
      <c r="V493" s="13"/>
      <c r="W493" s="13"/>
      <c r="X493" s="13"/>
      <c r="Y493" s="13"/>
      <c r="Z493" s="13"/>
      <c r="AA493" s="13"/>
      <c r="AB493" s="13"/>
      <c r="AC493" s="13"/>
      <c r="AD493" s="13"/>
      <c r="AE493" s="13"/>
      <c r="AF493" s="13"/>
      <c r="AG493" s="13"/>
      <c r="AH493" s="13"/>
      <c r="AI493" s="13"/>
      <c r="AJ493" s="13"/>
    </row>
    <row r="494" spans="1:36" ht="13.5" customHeight="1" x14ac:dyDescent="0.2">
      <c r="A494" s="13"/>
      <c r="B494" s="13"/>
      <c r="C494" s="13"/>
      <c r="D494" s="13"/>
      <c r="E494" s="13"/>
      <c r="F494" s="13"/>
      <c r="G494" s="13"/>
      <c r="H494" s="13"/>
      <c r="I494" s="13"/>
      <c r="J494" s="13"/>
      <c r="K494" s="13"/>
      <c r="L494" s="13"/>
      <c r="M494" s="13"/>
      <c r="N494" s="13"/>
      <c r="O494" s="13"/>
      <c r="P494" s="13"/>
      <c r="Q494" s="13"/>
      <c r="R494" s="13"/>
      <c r="S494" s="13"/>
      <c r="T494" s="13"/>
      <c r="U494" s="13"/>
      <c r="V494" s="13"/>
      <c r="W494" s="13"/>
      <c r="X494" s="13"/>
      <c r="Y494" s="13"/>
      <c r="Z494" s="13"/>
      <c r="AA494" s="13"/>
      <c r="AB494" s="13"/>
      <c r="AC494" s="13"/>
      <c r="AD494" s="13"/>
      <c r="AE494" s="13"/>
      <c r="AF494" s="13"/>
      <c r="AG494" s="13"/>
      <c r="AH494" s="13"/>
      <c r="AI494" s="13"/>
      <c r="AJ494" s="13"/>
    </row>
    <row r="495" spans="1:36" ht="13.5" customHeight="1" x14ac:dyDescent="0.2">
      <c r="A495" s="13"/>
      <c r="B495" s="13"/>
      <c r="C495" s="13"/>
      <c r="D495" s="13"/>
      <c r="E495" s="13"/>
      <c r="F495" s="13"/>
      <c r="G495" s="13"/>
      <c r="H495" s="13"/>
      <c r="I495" s="13"/>
      <c r="J495" s="13"/>
      <c r="K495" s="13"/>
      <c r="L495" s="13"/>
      <c r="M495" s="13"/>
      <c r="N495" s="13"/>
      <c r="O495" s="13"/>
      <c r="P495" s="13"/>
      <c r="Q495" s="13"/>
      <c r="R495" s="13"/>
      <c r="S495" s="13"/>
      <c r="T495" s="13"/>
      <c r="U495" s="13"/>
      <c r="V495" s="13"/>
      <c r="W495" s="13"/>
      <c r="X495" s="13"/>
      <c r="Y495" s="13"/>
      <c r="Z495" s="13"/>
      <c r="AA495" s="13"/>
      <c r="AB495" s="13"/>
      <c r="AC495" s="13"/>
      <c r="AD495" s="13"/>
      <c r="AE495" s="13"/>
      <c r="AF495" s="13"/>
      <c r="AG495" s="13"/>
      <c r="AH495" s="13"/>
      <c r="AI495" s="13"/>
      <c r="AJ495" s="13"/>
    </row>
    <row r="496" spans="1:36" ht="13.5" customHeight="1" x14ac:dyDescent="0.2">
      <c r="A496" s="13"/>
      <c r="B496" s="13"/>
      <c r="C496" s="13"/>
      <c r="D496" s="13"/>
      <c r="E496" s="13"/>
      <c r="F496" s="13"/>
      <c r="G496" s="13"/>
      <c r="H496" s="13"/>
      <c r="I496" s="13"/>
      <c r="J496" s="13"/>
      <c r="K496" s="13"/>
      <c r="L496" s="13"/>
      <c r="M496" s="13"/>
      <c r="N496" s="13"/>
      <c r="O496" s="13"/>
      <c r="P496" s="13"/>
      <c r="Q496" s="13"/>
      <c r="R496" s="13"/>
      <c r="S496" s="13"/>
      <c r="T496" s="13"/>
      <c r="U496" s="13"/>
      <c r="V496" s="13"/>
      <c r="W496" s="13"/>
      <c r="X496" s="13"/>
      <c r="Y496" s="13"/>
      <c r="Z496" s="13"/>
      <c r="AA496" s="13"/>
      <c r="AB496" s="13"/>
      <c r="AC496" s="13"/>
      <c r="AD496" s="13"/>
      <c r="AE496" s="13"/>
      <c r="AF496" s="13"/>
      <c r="AG496" s="13"/>
      <c r="AH496" s="13"/>
      <c r="AI496" s="13"/>
      <c r="AJ496" s="13"/>
    </row>
    <row r="497" spans="1:36" ht="13.5" customHeight="1" x14ac:dyDescent="0.2">
      <c r="A497" s="13"/>
      <c r="B497" s="13"/>
      <c r="C497" s="13"/>
      <c r="D497" s="13"/>
      <c r="E497" s="13"/>
      <c r="F497" s="13"/>
      <c r="G497" s="13"/>
      <c r="H497" s="13"/>
      <c r="I497" s="13"/>
      <c r="J497" s="13"/>
      <c r="K497" s="13"/>
      <c r="L497" s="13"/>
      <c r="M497" s="13"/>
      <c r="N497" s="13"/>
      <c r="O497" s="13"/>
      <c r="P497" s="13"/>
      <c r="Q497" s="13"/>
      <c r="R497" s="13"/>
      <c r="S497" s="13"/>
      <c r="T497" s="13"/>
      <c r="U497" s="13"/>
      <c r="V497" s="13"/>
      <c r="W497" s="13"/>
      <c r="X497" s="13"/>
      <c r="Y497" s="13"/>
      <c r="Z497" s="13"/>
      <c r="AA497" s="13"/>
      <c r="AB497" s="13"/>
      <c r="AC497" s="13"/>
      <c r="AD497" s="13"/>
      <c r="AE497" s="13"/>
      <c r="AF497" s="13"/>
      <c r="AG497" s="13"/>
      <c r="AH497" s="13"/>
      <c r="AI497" s="13"/>
      <c r="AJ497" s="13"/>
    </row>
    <row r="498" spans="1:36" ht="13.5" customHeight="1" x14ac:dyDescent="0.2">
      <c r="A498" s="13"/>
      <c r="B498" s="13"/>
      <c r="C498" s="13"/>
      <c r="D498" s="13"/>
      <c r="E498" s="13"/>
      <c r="F498" s="13"/>
      <c r="G498" s="13"/>
      <c r="H498" s="13"/>
      <c r="I498" s="13"/>
      <c r="J498" s="13"/>
      <c r="K498" s="13"/>
      <c r="L498" s="13"/>
      <c r="M498" s="13"/>
      <c r="N498" s="13"/>
      <c r="O498" s="13"/>
      <c r="P498" s="13"/>
      <c r="Q498" s="13"/>
      <c r="R498" s="13"/>
      <c r="S498" s="13"/>
      <c r="T498" s="13"/>
      <c r="U498" s="13"/>
      <c r="V498" s="13"/>
      <c r="W498" s="13"/>
      <c r="X498" s="13"/>
      <c r="Y498" s="13"/>
      <c r="Z498" s="13"/>
      <c r="AA498" s="13"/>
      <c r="AB498" s="13"/>
      <c r="AC498" s="13"/>
      <c r="AD498" s="13"/>
      <c r="AE498" s="13"/>
      <c r="AF498" s="13"/>
      <c r="AG498" s="13"/>
      <c r="AH498" s="13"/>
      <c r="AI498" s="13"/>
      <c r="AJ498" s="13"/>
    </row>
    <row r="499" spans="1:36" ht="13.5" customHeight="1" x14ac:dyDescent="0.2">
      <c r="A499" s="13"/>
      <c r="B499" s="13"/>
      <c r="C499" s="13"/>
      <c r="D499" s="13"/>
      <c r="E499" s="13"/>
      <c r="F499" s="13"/>
      <c r="G499" s="13"/>
      <c r="H499" s="13"/>
      <c r="I499" s="13"/>
      <c r="J499" s="13"/>
      <c r="K499" s="13"/>
      <c r="L499" s="13"/>
      <c r="M499" s="13"/>
      <c r="N499" s="13"/>
      <c r="O499" s="13"/>
      <c r="P499" s="13"/>
      <c r="Q499" s="13"/>
      <c r="R499" s="13"/>
      <c r="S499" s="13"/>
      <c r="T499" s="13"/>
      <c r="U499" s="13"/>
      <c r="V499" s="13"/>
      <c r="W499" s="13"/>
      <c r="X499" s="13"/>
      <c r="Y499" s="13"/>
      <c r="Z499" s="13"/>
      <c r="AA499" s="13"/>
      <c r="AB499" s="13"/>
      <c r="AC499" s="13"/>
      <c r="AD499" s="13"/>
      <c r="AE499" s="13"/>
      <c r="AF499" s="13"/>
      <c r="AG499" s="13"/>
      <c r="AH499" s="13"/>
      <c r="AI499" s="13"/>
      <c r="AJ499" s="13"/>
    </row>
    <row r="500" spans="1:36" ht="13.5" customHeight="1" x14ac:dyDescent="0.2">
      <c r="A500" s="13"/>
      <c r="B500" s="13"/>
      <c r="C500" s="13"/>
      <c r="D500" s="13"/>
      <c r="E500" s="13"/>
      <c r="F500" s="13"/>
      <c r="G500" s="13"/>
      <c r="H500" s="13"/>
      <c r="I500" s="13"/>
      <c r="J500" s="13"/>
      <c r="K500" s="13"/>
      <c r="L500" s="13"/>
      <c r="M500" s="13"/>
      <c r="N500" s="13"/>
      <c r="O500" s="13"/>
      <c r="P500" s="13"/>
      <c r="Q500" s="13"/>
      <c r="R500" s="13"/>
      <c r="S500" s="13"/>
      <c r="T500" s="13"/>
      <c r="U500" s="13"/>
      <c r="V500" s="13"/>
      <c r="W500" s="13"/>
      <c r="X500" s="13"/>
      <c r="Y500" s="13"/>
      <c r="Z500" s="13"/>
      <c r="AA500" s="13"/>
      <c r="AB500" s="13"/>
      <c r="AC500" s="13"/>
      <c r="AD500" s="13"/>
      <c r="AE500" s="13"/>
      <c r="AF500" s="13"/>
      <c r="AG500" s="13"/>
      <c r="AH500" s="13"/>
      <c r="AI500" s="13"/>
      <c r="AJ500" s="13"/>
    </row>
    <row r="501" spans="1:36" ht="13.5" customHeight="1" x14ac:dyDescent="0.2">
      <c r="A501" s="13"/>
      <c r="B501" s="13"/>
      <c r="C501" s="13"/>
      <c r="D501" s="13"/>
      <c r="E501" s="13"/>
      <c r="F501" s="13"/>
      <c r="G501" s="13"/>
      <c r="H501" s="13"/>
      <c r="I501" s="13"/>
      <c r="J501" s="13"/>
      <c r="K501" s="13"/>
      <c r="L501" s="13"/>
      <c r="M501" s="13"/>
      <c r="N501" s="13"/>
      <c r="O501" s="13"/>
      <c r="P501" s="13"/>
      <c r="Q501" s="13"/>
      <c r="R501" s="13"/>
      <c r="S501" s="13"/>
      <c r="T501" s="13"/>
      <c r="U501" s="13"/>
      <c r="V501" s="13"/>
      <c r="W501" s="13"/>
      <c r="X501" s="13"/>
      <c r="Y501" s="13"/>
      <c r="Z501" s="13"/>
      <c r="AA501" s="13"/>
      <c r="AB501" s="13"/>
      <c r="AC501" s="13"/>
      <c r="AD501" s="13"/>
      <c r="AE501" s="13"/>
      <c r="AF501" s="13"/>
      <c r="AG501" s="13"/>
      <c r="AH501" s="13"/>
      <c r="AI501" s="13"/>
      <c r="AJ501" s="13"/>
    </row>
    <row r="502" spans="1:36" ht="13.5" customHeight="1" x14ac:dyDescent="0.2">
      <c r="A502" s="13"/>
      <c r="B502" s="13"/>
      <c r="C502" s="13"/>
      <c r="D502" s="13"/>
      <c r="E502" s="13"/>
      <c r="F502" s="13"/>
      <c r="G502" s="13"/>
      <c r="H502" s="13"/>
      <c r="I502" s="13"/>
      <c r="J502" s="13"/>
      <c r="K502" s="13"/>
      <c r="L502" s="13"/>
      <c r="M502" s="13"/>
      <c r="N502" s="13"/>
      <c r="O502" s="13"/>
      <c r="P502" s="13"/>
      <c r="Q502" s="13"/>
      <c r="R502" s="13"/>
      <c r="S502" s="13"/>
      <c r="T502" s="13"/>
      <c r="U502" s="13"/>
      <c r="V502" s="13"/>
      <c r="W502" s="13"/>
      <c r="X502" s="13"/>
      <c r="Y502" s="13"/>
      <c r="Z502" s="13"/>
      <c r="AA502" s="13"/>
      <c r="AB502" s="13"/>
      <c r="AC502" s="13"/>
      <c r="AD502" s="13"/>
      <c r="AE502" s="13"/>
      <c r="AF502" s="13"/>
      <c r="AG502" s="13"/>
      <c r="AH502" s="13"/>
      <c r="AI502" s="13"/>
      <c r="AJ502" s="13"/>
    </row>
    <row r="503" spans="1:36" ht="13.5" customHeight="1" x14ac:dyDescent="0.2">
      <c r="A503" s="13"/>
      <c r="B503" s="13"/>
      <c r="C503" s="13"/>
      <c r="D503" s="13"/>
      <c r="E503" s="13"/>
      <c r="F503" s="13"/>
      <c r="G503" s="13"/>
      <c r="H503" s="13"/>
      <c r="I503" s="13"/>
      <c r="J503" s="13"/>
      <c r="K503" s="13"/>
      <c r="L503" s="13"/>
      <c r="M503" s="13"/>
      <c r="N503" s="13"/>
      <c r="O503" s="13"/>
      <c r="P503" s="13"/>
      <c r="Q503" s="13"/>
      <c r="R503" s="13"/>
      <c r="S503" s="13"/>
      <c r="T503" s="13"/>
      <c r="U503" s="13"/>
      <c r="V503" s="13"/>
      <c r="W503" s="13"/>
      <c r="X503" s="13"/>
      <c r="Y503" s="13"/>
      <c r="Z503" s="13"/>
      <c r="AA503" s="13"/>
      <c r="AB503" s="13"/>
      <c r="AC503" s="13"/>
      <c r="AD503" s="13"/>
      <c r="AE503" s="13"/>
      <c r="AF503" s="13"/>
      <c r="AG503" s="13"/>
      <c r="AH503" s="13"/>
      <c r="AI503" s="13"/>
      <c r="AJ503" s="13"/>
    </row>
    <row r="504" spans="1:36" ht="13.5" customHeight="1" x14ac:dyDescent="0.2">
      <c r="A504" s="13"/>
      <c r="B504" s="13"/>
      <c r="C504" s="13"/>
      <c r="D504" s="13"/>
      <c r="E504" s="13"/>
      <c r="F504" s="13"/>
      <c r="G504" s="13"/>
      <c r="H504" s="13"/>
      <c r="I504" s="13"/>
      <c r="J504" s="13"/>
      <c r="K504" s="13"/>
      <c r="L504" s="13"/>
      <c r="M504" s="13"/>
      <c r="N504" s="13"/>
      <c r="O504" s="13"/>
      <c r="P504" s="13"/>
      <c r="Q504" s="13"/>
      <c r="R504" s="13"/>
      <c r="S504" s="13"/>
      <c r="T504" s="13"/>
      <c r="U504" s="13"/>
      <c r="V504" s="13"/>
      <c r="W504" s="13"/>
      <c r="X504" s="13"/>
      <c r="Y504" s="13"/>
      <c r="Z504" s="13"/>
      <c r="AA504" s="13"/>
      <c r="AB504" s="13"/>
      <c r="AC504" s="13"/>
      <c r="AD504" s="13"/>
      <c r="AE504" s="13"/>
      <c r="AF504" s="13"/>
      <c r="AG504" s="13"/>
      <c r="AH504" s="13"/>
      <c r="AI504" s="13"/>
      <c r="AJ504" s="13"/>
    </row>
    <row r="505" spans="1:36" ht="13.5" customHeight="1" x14ac:dyDescent="0.2">
      <c r="A505" s="13"/>
      <c r="B505" s="13"/>
      <c r="C505" s="13"/>
      <c r="D505" s="13"/>
      <c r="E505" s="13"/>
      <c r="F505" s="13"/>
      <c r="G505" s="13"/>
      <c r="H505" s="13"/>
      <c r="I505" s="13"/>
      <c r="J505" s="13"/>
      <c r="K505" s="13"/>
      <c r="L505" s="13"/>
      <c r="M505" s="13"/>
      <c r="N505" s="13"/>
      <c r="O505" s="13"/>
      <c r="P505" s="13"/>
      <c r="Q505" s="13"/>
      <c r="R505" s="13"/>
      <c r="S505" s="13"/>
      <c r="T505" s="13"/>
      <c r="U505" s="13"/>
      <c r="V505" s="13"/>
      <c r="W505" s="13"/>
      <c r="X505" s="13"/>
      <c r="Y505" s="13"/>
      <c r="Z505" s="13"/>
      <c r="AA505" s="13"/>
      <c r="AB505" s="13"/>
      <c r="AC505" s="13"/>
      <c r="AD505" s="13"/>
      <c r="AE505" s="13"/>
      <c r="AF505" s="13"/>
      <c r="AG505" s="13"/>
      <c r="AH505" s="13"/>
      <c r="AI505" s="13"/>
      <c r="AJ505" s="13"/>
    </row>
    <row r="506" spans="1:36" ht="13.5" customHeight="1" x14ac:dyDescent="0.2">
      <c r="A506" s="13"/>
      <c r="B506" s="13"/>
      <c r="C506" s="13"/>
      <c r="D506" s="13"/>
      <c r="E506" s="13"/>
      <c r="F506" s="13"/>
      <c r="G506" s="13"/>
      <c r="H506" s="13"/>
      <c r="I506" s="13"/>
      <c r="J506" s="13"/>
      <c r="K506" s="13"/>
      <c r="L506" s="13"/>
      <c r="M506" s="13"/>
      <c r="N506" s="13"/>
      <c r="O506" s="13"/>
      <c r="P506" s="13"/>
      <c r="Q506" s="13"/>
      <c r="R506" s="13"/>
      <c r="S506" s="13"/>
      <c r="T506" s="13"/>
      <c r="U506" s="13"/>
      <c r="V506" s="13"/>
      <c r="W506" s="13"/>
      <c r="X506" s="13"/>
      <c r="Y506" s="13"/>
      <c r="Z506" s="13"/>
      <c r="AA506" s="13"/>
      <c r="AB506" s="13"/>
      <c r="AC506" s="13"/>
      <c r="AD506" s="13"/>
      <c r="AE506" s="13"/>
      <c r="AF506" s="13"/>
      <c r="AG506" s="13"/>
      <c r="AH506" s="13"/>
      <c r="AI506" s="13"/>
      <c r="AJ506" s="13"/>
    </row>
    <row r="507" spans="1:36" ht="13.5" customHeight="1" x14ac:dyDescent="0.2">
      <c r="A507" s="13"/>
      <c r="B507" s="13"/>
      <c r="C507" s="13"/>
      <c r="D507" s="13"/>
      <c r="E507" s="13"/>
      <c r="F507" s="13"/>
      <c r="G507" s="13"/>
      <c r="H507" s="13"/>
      <c r="I507" s="13"/>
      <c r="J507" s="13"/>
      <c r="K507" s="13"/>
      <c r="L507" s="13"/>
      <c r="M507" s="13"/>
      <c r="N507" s="13"/>
      <c r="O507" s="13"/>
      <c r="P507" s="13"/>
      <c r="Q507" s="13"/>
      <c r="R507" s="13"/>
      <c r="S507" s="13"/>
      <c r="T507" s="13"/>
      <c r="U507" s="13"/>
      <c r="V507" s="13"/>
      <c r="W507" s="13"/>
      <c r="X507" s="13"/>
      <c r="Y507" s="13"/>
      <c r="Z507" s="13"/>
      <c r="AA507" s="13"/>
      <c r="AB507" s="13"/>
      <c r="AC507" s="13"/>
      <c r="AD507" s="13"/>
      <c r="AE507" s="13"/>
      <c r="AF507" s="13"/>
      <c r="AG507" s="13"/>
      <c r="AH507" s="13"/>
      <c r="AI507" s="13"/>
      <c r="AJ507" s="13"/>
    </row>
    <row r="508" spans="1:36" ht="13.5" customHeight="1" x14ac:dyDescent="0.2">
      <c r="A508" s="13"/>
      <c r="B508" s="13"/>
      <c r="C508" s="13"/>
      <c r="D508" s="13"/>
      <c r="E508" s="13"/>
      <c r="F508" s="13"/>
      <c r="G508" s="13"/>
      <c r="H508" s="13"/>
      <c r="I508" s="13"/>
      <c r="J508" s="13"/>
      <c r="K508" s="13"/>
      <c r="L508" s="13"/>
      <c r="M508" s="13"/>
      <c r="N508" s="13"/>
      <c r="O508" s="13"/>
      <c r="P508" s="13"/>
      <c r="Q508" s="13"/>
      <c r="R508" s="13"/>
      <c r="S508" s="13"/>
      <c r="T508" s="13"/>
      <c r="U508" s="13"/>
      <c r="V508" s="13"/>
      <c r="W508" s="13"/>
      <c r="X508" s="13"/>
      <c r="Y508" s="13"/>
      <c r="Z508" s="13"/>
      <c r="AA508" s="13"/>
      <c r="AB508" s="13"/>
      <c r="AC508" s="13"/>
      <c r="AD508" s="13"/>
      <c r="AE508" s="13"/>
      <c r="AF508" s="13"/>
      <c r="AG508" s="13"/>
      <c r="AH508" s="13"/>
      <c r="AI508" s="13"/>
      <c r="AJ508" s="13"/>
    </row>
    <row r="509" spans="1:36" ht="13.5" customHeight="1" x14ac:dyDescent="0.2">
      <c r="A509" s="13"/>
      <c r="B509" s="13"/>
      <c r="C509" s="13"/>
      <c r="D509" s="13"/>
      <c r="E509" s="13"/>
      <c r="F509" s="13"/>
      <c r="G509" s="13"/>
      <c r="H509" s="13"/>
      <c r="I509" s="13"/>
      <c r="J509" s="13"/>
      <c r="K509" s="13"/>
      <c r="L509" s="13"/>
      <c r="M509" s="13"/>
      <c r="N509" s="13"/>
      <c r="O509" s="13"/>
      <c r="P509" s="13"/>
      <c r="Q509" s="13"/>
      <c r="R509" s="13"/>
      <c r="S509" s="13"/>
      <c r="T509" s="13"/>
      <c r="U509" s="13"/>
      <c r="V509" s="13"/>
      <c r="W509" s="13"/>
      <c r="X509" s="13"/>
      <c r="Y509" s="13"/>
      <c r="Z509" s="13"/>
      <c r="AA509" s="13"/>
      <c r="AB509" s="13"/>
      <c r="AC509" s="13"/>
      <c r="AD509" s="13"/>
      <c r="AE509" s="13"/>
      <c r="AF509" s="13"/>
      <c r="AG509" s="13"/>
      <c r="AH509" s="13"/>
      <c r="AI509" s="13"/>
      <c r="AJ509" s="13"/>
    </row>
    <row r="510" spans="1:36" ht="13.5" customHeight="1" x14ac:dyDescent="0.2">
      <c r="A510" s="13"/>
      <c r="B510" s="13"/>
      <c r="C510" s="13"/>
      <c r="D510" s="13"/>
      <c r="E510" s="13"/>
      <c r="F510" s="13"/>
      <c r="G510" s="13"/>
      <c r="H510" s="13"/>
      <c r="I510" s="13"/>
      <c r="J510" s="13"/>
      <c r="K510" s="13"/>
      <c r="L510" s="13"/>
      <c r="M510" s="13"/>
      <c r="N510" s="13"/>
      <c r="O510" s="13"/>
      <c r="P510" s="13"/>
      <c r="Q510" s="13"/>
      <c r="R510" s="13"/>
      <c r="S510" s="13"/>
      <c r="T510" s="13"/>
      <c r="U510" s="13"/>
      <c r="V510" s="13"/>
      <c r="W510" s="13"/>
      <c r="X510" s="13"/>
      <c r="Y510" s="13"/>
      <c r="Z510" s="13"/>
      <c r="AA510" s="13"/>
      <c r="AB510" s="13"/>
      <c r="AC510" s="13"/>
      <c r="AD510" s="13"/>
      <c r="AE510" s="13"/>
      <c r="AF510" s="13"/>
      <c r="AG510" s="13"/>
      <c r="AH510" s="13"/>
      <c r="AI510" s="13"/>
      <c r="AJ510" s="13"/>
    </row>
    <row r="511" spans="1:36" ht="13.5" customHeight="1" x14ac:dyDescent="0.2">
      <c r="A511" s="13"/>
      <c r="B511" s="13"/>
      <c r="C511" s="13"/>
      <c r="D511" s="13"/>
      <c r="E511" s="13"/>
      <c r="F511" s="13"/>
      <c r="G511" s="13"/>
      <c r="H511" s="13"/>
      <c r="I511" s="13"/>
      <c r="J511" s="13"/>
      <c r="K511" s="13"/>
      <c r="L511" s="13"/>
      <c r="M511" s="13"/>
      <c r="N511" s="13"/>
      <c r="O511" s="13"/>
      <c r="P511" s="13"/>
      <c r="Q511" s="13"/>
      <c r="R511" s="13"/>
      <c r="S511" s="13"/>
      <c r="T511" s="13"/>
      <c r="U511" s="13"/>
      <c r="V511" s="13"/>
      <c r="W511" s="13"/>
      <c r="X511" s="13"/>
      <c r="Y511" s="13"/>
      <c r="Z511" s="13"/>
      <c r="AA511" s="13"/>
      <c r="AB511" s="13"/>
      <c r="AC511" s="13"/>
      <c r="AD511" s="13"/>
      <c r="AE511" s="13"/>
      <c r="AF511" s="13"/>
      <c r="AG511" s="13"/>
      <c r="AH511" s="13"/>
      <c r="AI511" s="13"/>
      <c r="AJ511" s="13"/>
    </row>
    <row r="512" spans="1:36" ht="13.5" customHeight="1" x14ac:dyDescent="0.2">
      <c r="A512" s="13"/>
      <c r="B512" s="13"/>
      <c r="C512" s="13"/>
      <c r="D512" s="13"/>
      <c r="E512" s="13"/>
      <c r="F512" s="13"/>
      <c r="G512" s="13"/>
      <c r="H512" s="13"/>
      <c r="I512" s="13"/>
      <c r="J512" s="13"/>
      <c r="K512" s="13"/>
      <c r="L512" s="13"/>
      <c r="M512" s="13"/>
      <c r="N512" s="13"/>
      <c r="O512" s="13"/>
      <c r="P512" s="13"/>
      <c r="Q512" s="13"/>
      <c r="R512" s="13"/>
      <c r="S512" s="13"/>
      <c r="T512" s="13"/>
      <c r="U512" s="13"/>
      <c r="V512" s="13"/>
      <c r="W512" s="13"/>
      <c r="X512" s="13"/>
      <c r="Y512" s="13"/>
      <c r="Z512" s="13"/>
      <c r="AA512" s="13"/>
      <c r="AB512" s="13"/>
      <c r="AC512" s="13"/>
      <c r="AD512" s="13"/>
      <c r="AE512" s="13"/>
      <c r="AF512" s="13"/>
      <c r="AG512" s="13"/>
      <c r="AH512" s="13"/>
      <c r="AI512" s="13"/>
      <c r="AJ512" s="13"/>
    </row>
    <row r="513" spans="1:36" ht="13.5" customHeight="1" x14ac:dyDescent="0.2">
      <c r="A513" s="13"/>
      <c r="B513" s="13"/>
      <c r="C513" s="13"/>
      <c r="D513" s="13"/>
      <c r="E513" s="13"/>
      <c r="F513" s="13"/>
      <c r="G513" s="13"/>
      <c r="H513" s="13"/>
      <c r="I513" s="13"/>
      <c r="J513" s="13"/>
      <c r="K513" s="13"/>
      <c r="L513" s="13"/>
      <c r="M513" s="13"/>
      <c r="N513" s="13"/>
      <c r="O513" s="13"/>
      <c r="P513" s="13"/>
      <c r="Q513" s="13"/>
      <c r="R513" s="13"/>
      <c r="S513" s="13"/>
      <c r="T513" s="13"/>
      <c r="U513" s="13"/>
      <c r="V513" s="13"/>
      <c r="W513" s="13"/>
      <c r="X513" s="13"/>
      <c r="Y513" s="13"/>
      <c r="Z513" s="13"/>
      <c r="AA513" s="13"/>
      <c r="AB513" s="13"/>
      <c r="AC513" s="13"/>
      <c r="AD513" s="13"/>
      <c r="AE513" s="13"/>
      <c r="AF513" s="13"/>
      <c r="AG513" s="13"/>
      <c r="AH513" s="13"/>
      <c r="AI513" s="13"/>
      <c r="AJ513" s="13"/>
    </row>
    <row r="514" spans="1:36" ht="13.5" customHeight="1" x14ac:dyDescent="0.2">
      <c r="A514" s="13"/>
      <c r="B514" s="13"/>
      <c r="C514" s="13"/>
      <c r="D514" s="13"/>
      <c r="E514" s="13"/>
      <c r="F514" s="13"/>
      <c r="G514" s="13"/>
      <c r="H514" s="13"/>
      <c r="I514" s="13"/>
      <c r="J514" s="13"/>
      <c r="K514" s="13"/>
      <c r="L514" s="13"/>
      <c r="M514" s="13"/>
      <c r="N514" s="13"/>
      <c r="O514" s="13"/>
      <c r="P514" s="13"/>
      <c r="Q514" s="13"/>
      <c r="R514" s="13"/>
      <c r="S514" s="13"/>
      <c r="T514" s="13"/>
      <c r="U514" s="13"/>
      <c r="V514" s="13"/>
      <c r="W514" s="13"/>
      <c r="X514" s="13"/>
      <c r="Y514" s="13"/>
      <c r="Z514" s="13"/>
      <c r="AA514" s="13"/>
      <c r="AB514" s="13"/>
      <c r="AC514" s="13"/>
      <c r="AD514" s="13"/>
      <c r="AE514" s="13"/>
      <c r="AF514" s="13"/>
      <c r="AG514" s="13"/>
      <c r="AH514" s="13"/>
      <c r="AI514" s="13"/>
      <c r="AJ514" s="13"/>
    </row>
    <row r="515" spans="1:36" ht="13.5" customHeight="1" x14ac:dyDescent="0.2">
      <c r="A515" s="13"/>
      <c r="B515" s="13"/>
      <c r="C515" s="13"/>
      <c r="D515" s="13"/>
      <c r="E515" s="13"/>
      <c r="F515" s="13"/>
      <c r="G515" s="13"/>
      <c r="H515" s="13"/>
      <c r="I515" s="13"/>
      <c r="J515" s="13"/>
      <c r="K515" s="13"/>
      <c r="L515" s="13"/>
      <c r="M515" s="13"/>
      <c r="N515" s="13"/>
      <c r="O515" s="13"/>
      <c r="P515" s="13"/>
      <c r="Q515" s="13"/>
      <c r="R515" s="13"/>
      <c r="S515" s="13"/>
      <c r="T515" s="13"/>
      <c r="U515" s="13"/>
      <c r="V515" s="13"/>
      <c r="W515" s="13"/>
      <c r="X515" s="13"/>
      <c r="Y515" s="13"/>
      <c r="Z515" s="13"/>
      <c r="AA515" s="13"/>
      <c r="AB515" s="13"/>
      <c r="AC515" s="13"/>
      <c r="AD515" s="13"/>
      <c r="AE515" s="13"/>
      <c r="AF515" s="13"/>
      <c r="AG515" s="13"/>
      <c r="AH515" s="13"/>
      <c r="AI515" s="13"/>
      <c r="AJ515" s="13"/>
    </row>
    <row r="516" spans="1:36" ht="13.5" customHeight="1" x14ac:dyDescent="0.2">
      <c r="A516" s="13"/>
      <c r="B516" s="13"/>
      <c r="C516" s="13"/>
      <c r="D516" s="13"/>
      <c r="E516" s="13"/>
      <c r="F516" s="13"/>
      <c r="G516" s="13"/>
      <c r="H516" s="13"/>
      <c r="I516" s="13"/>
      <c r="J516" s="13"/>
      <c r="K516" s="13"/>
      <c r="L516" s="13"/>
      <c r="M516" s="13"/>
      <c r="N516" s="13"/>
      <c r="O516" s="13"/>
      <c r="P516" s="13"/>
      <c r="Q516" s="13"/>
      <c r="R516" s="13"/>
      <c r="S516" s="13"/>
      <c r="T516" s="13"/>
      <c r="U516" s="13"/>
      <c r="V516" s="13"/>
      <c r="W516" s="13"/>
      <c r="X516" s="13"/>
      <c r="Y516" s="13"/>
      <c r="Z516" s="13"/>
      <c r="AA516" s="13"/>
      <c r="AB516" s="13"/>
      <c r="AC516" s="13"/>
      <c r="AD516" s="13"/>
      <c r="AE516" s="13"/>
      <c r="AF516" s="13"/>
      <c r="AG516" s="13"/>
      <c r="AH516" s="13"/>
      <c r="AI516" s="13"/>
      <c r="AJ516" s="13"/>
    </row>
    <row r="517" spans="1:36" ht="13.5" customHeight="1" x14ac:dyDescent="0.2">
      <c r="A517" s="13"/>
      <c r="B517" s="13"/>
      <c r="C517" s="13"/>
      <c r="D517" s="13"/>
      <c r="E517" s="13"/>
      <c r="F517" s="13"/>
      <c r="G517" s="13"/>
      <c r="H517" s="13"/>
      <c r="I517" s="13"/>
      <c r="J517" s="13"/>
      <c r="K517" s="13"/>
      <c r="L517" s="13"/>
      <c r="M517" s="13"/>
      <c r="N517" s="13"/>
      <c r="O517" s="13"/>
      <c r="P517" s="13"/>
      <c r="Q517" s="13"/>
      <c r="R517" s="13"/>
      <c r="S517" s="13"/>
      <c r="T517" s="13"/>
      <c r="U517" s="13"/>
      <c r="V517" s="13"/>
      <c r="W517" s="13"/>
      <c r="X517" s="13"/>
      <c r="Y517" s="13"/>
      <c r="Z517" s="13"/>
      <c r="AA517" s="13"/>
      <c r="AB517" s="13"/>
      <c r="AC517" s="13"/>
      <c r="AD517" s="13"/>
      <c r="AE517" s="13"/>
      <c r="AF517" s="13"/>
      <c r="AG517" s="13"/>
      <c r="AH517" s="13"/>
      <c r="AI517" s="13"/>
      <c r="AJ517" s="13"/>
    </row>
    <row r="518" spans="1:36" ht="13.5" customHeight="1" x14ac:dyDescent="0.2">
      <c r="A518" s="13"/>
      <c r="B518" s="13"/>
      <c r="C518" s="13"/>
      <c r="D518" s="13"/>
      <c r="E518" s="13"/>
      <c r="F518" s="13"/>
      <c r="G518" s="13"/>
      <c r="H518" s="13"/>
      <c r="I518" s="13"/>
      <c r="J518" s="13"/>
      <c r="K518" s="13"/>
      <c r="L518" s="13"/>
      <c r="M518" s="13"/>
      <c r="N518" s="13"/>
      <c r="O518" s="13"/>
      <c r="P518" s="13"/>
      <c r="Q518" s="13"/>
      <c r="R518" s="13"/>
      <c r="S518" s="13"/>
      <c r="T518" s="13"/>
      <c r="U518" s="13"/>
      <c r="V518" s="13"/>
      <c r="W518" s="13"/>
      <c r="X518" s="13"/>
      <c r="Y518" s="13"/>
      <c r="Z518" s="13"/>
      <c r="AA518" s="13"/>
      <c r="AB518" s="13"/>
      <c r="AC518" s="13"/>
      <c r="AD518" s="13"/>
      <c r="AE518" s="13"/>
      <c r="AF518" s="13"/>
      <c r="AG518" s="13"/>
      <c r="AH518" s="13"/>
      <c r="AI518" s="13"/>
      <c r="AJ518" s="13"/>
    </row>
    <row r="519" spans="1:36" ht="13.5" customHeight="1" x14ac:dyDescent="0.2">
      <c r="A519" s="13"/>
      <c r="B519" s="13"/>
      <c r="C519" s="13"/>
      <c r="D519" s="13"/>
      <c r="E519" s="13"/>
      <c r="F519" s="13"/>
      <c r="G519" s="13"/>
      <c r="H519" s="13"/>
      <c r="I519" s="13"/>
      <c r="J519" s="13"/>
      <c r="K519" s="13"/>
      <c r="L519" s="13"/>
      <c r="M519" s="13"/>
      <c r="N519" s="13"/>
      <c r="O519" s="13"/>
      <c r="P519" s="13"/>
      <c r="Q519" s="13"/>
      <c r="R519" s="13"/>
      <c r="S519" s="13"/>
      <c r="T519" s="13"/>
      <c r="U519" s="13"/>
      <c r="V519" s="13"/>
      <c r="W519" s="13"/>
      <c r="X519" s="13"/>
      <c r="Y519" s="13"/>
      <c r="Z519" s="13"/>
      <c r="AA519" s="13"/>
      <c r="AB519" s="13"/>
      <c r="AC519" s="13"/>
      <c r="AD519" s="13"/>
      <c r="AE519" s="13"/>
      <c r="AF519" s="13"/>
      <c r="AG519" s="13"/>
      <c r="AH519" s="13"/>
      <c r="AI519" s="13"/>
      <c r="AJ519" s="13"/>
    </row>
    <row r="520" spans="1:36" ht="13.5" customHeight="1" x14ac:dyDescent="0.2">
      <c r="A520" s="13"/>
      <c r="B520" s="13"/>
      <c r="C520" s="13"/>
      <c r="D520" s="13"/>
      <c r="E520" s="13"/>
      <c r="F520" s="13"/>
      <c r="G520" s="13"/>
      <c r="H520" s="13"/>
      <c r="I520" s="13"/>
      <c r="J520" s="13"/>
      <c r="K520" s="13"/>
      <c r="L520" s="13"/>
      <c r="M520" s="13"/>
      <c r="N520" s="13"/>
      <c r="O520" s="13"/>
      <c r="P520" s="13"/>
      <c r="Q520" s="13"/>
      <c r="R520" s="13"/>
      <c r="S520" s="13"/>
      <c r="T520" s="13"/>
      <c r="U520" s="13"/>
      <c r="V520" s="13"/>
      <c r="W520" s="13"/>
      <c r="X520" s="13"/>
      <c r="Y520" s="13"/>
      <c r="Z520" s="13"/>
      <c r="AA520" s="13"/>
      <c r="AB520" s="13"/>
      <c r="AC520" s="13"/>
      <c r="AD520" s="13"/>
      <c r="AE520" s="13"/>
      <c r="AF520" s="13"/>
      <c r="AG520" s="13"/>
      <c r="AH520" s="13"/>
      <c r="AI520" s="13"/>
      <c r="AJ520" s="13"/>
    </row>
    <row r="521" spans="1:36" ht="13.5" customHeight="1" x14ac:dyDescent="0.2">
      <c r="A521" s="13"/>
      <c r="B521" s="13"/>
      <c r="C521" s="13"/>
      <c r="D521" s="13"/>
      <c r="E521" s="13"/>
      <c r="F521" s="13"/>
      <c r="G521" s="13"/>
      <c r="H521" s="13"/>
      <c r="I521" s="13"/>
      <c r="J521" s="13"/>
      <c r="K521" s="13"/>
      <c r="L521" s="13"/>
      <c r="M521" s="13"/>
      <c r="N521" s="13"/>
      <c r="O521" s="13"/>
      <c r="P521" s="13"/>
      <c r="Q521" s="13"/>
      <c r="R521" s="13"/>
      <c r="S521" s="13"/>
      <c r="T521" s="13"/>
      <c r="U521" s="13"/>
      <c r="V521" s="13"/>
      <c r="W521" s="13"/>
      <c r="X521" s="13"/>
      <c r="Y521" s="13"/>
      <c r="Z521" s="13"/>
      <c r="AA521" s="13"/>
      <c r="AB521" s="13"/>
      <c r="AC521" s="13"/>
      <c r="AD521" s="13"/>
      <c r="AE521" s="13"/>
      <c r="AF521" s="13"/>
      <c r="AG521" s="13"/>
      <c r="AH521" s="13"/>
      <c r="AI521" s="13"/>
      <c r="AJ521" s="13"/>
    </row>
    <row r="522" spans="1:36" ht="13.5" customHeight="1" x14ac:dyDescent="0.2">
      <c r="A522" s="13"/>
      <c r="B522" s="13"/>
      <c r="C522" s="13"/>
      <c r="D522" s="13"/>
      <c r="E522" s="13"/>
      <c r="F522" s="13"/>
      <c r="G522" s="13"/>
      <c r="H522" s="13"/>
      <c r="I522" s="13"/>
      <c r="J522" s="13"/>
      <c r="K522" s="13"/>
      <c r="L522" s="13"/>
      <c r="M522" s="13"/>
      <c r="N522" s="13"/>
      <c r="O522" s="13"/>
      <c r="P522" s="13"/>
      <c r="Q522" s="13"/>
      <c r="R522" s="13"/>
      <c r="S522" s="13"/>
      <c r="T522" s="13"/>
      <c r="U522" s="13"/>
      <c r="V522" s="13"/>
      <c r="W522" s="13"/>
      <c r="X522" s="13"/>
      <c r="Y522" s="13"/>
      <c r="Z522" s="13"/>
      <c r="AA522" s="13"/>
      <c r="AB522" s="13"/>
      <c r="AC522" s="13"/>
      <c r="AD522" s="13"/>
      <c r="AE522" s="13"/>
      <c r="AF522" s="13"/>
      <c r="AG522" s="13"/>
      <c r="AH522" s="13"/>
      <c r="AI522" s="13"/>
      <c r="AJ522" s="13"/>
    </row>
    <row r="523" spans="1:36" ht="13.5" customHeight="1" x14ac:dyDescent="0.2">
      <c r="A523" s="13"/>
      <c r="B523" s="13"/>
      <c r="C523" s="13"/>
      <c r="D523" s="13"/>
      <c r="E523" s="13"/>
      <c r="F523" s="13"/>
      <c r="G523" s="13"/>
      <c r="H523" s="13"/>
      <c r="I523" s="13"/>
      <c r="J523" s="13"/>
      <c r="K523" s="13"/>
      <c r="L523" s="13"/>
      <c r="M523" s="13"/>
      <c r="N523" s="13"/>
      <c r="O523" s="13"/>
      <c r="P523" s="13"/>
      <c r="Q523" s="13"/>
      <c r="R523" s="13"/>
      <c r="S523" s="13"/>
      <c r="T523" s="13"/>
      <c r="U523" s="13"/>
      <c r="V523" s="13"/>
      <c r="W523" s="13"/>
      <c r="X523" s="13"/>
      <c r="Y523" s="13"/>
      <c r="Z523" s="13"/>
      <c r="AA523" s="13"/>
      <c r="AB523" s="13"/>
      <c r="AC523" s="13"/>
      <c r="AD523" s="13"/>
      <c r="AE523" s="13"/>
      <c r="AF523" s="13"/>
      <c r="AG523" s="13"/>
      <c r="AH523" s="13"/>
      <c r="AI523" s="13"/>
      <c r="AJ523" s="13"/>
    </row>
    <row r="524" spans="1:36" ht="13.5" customHeight="1" x14ac:dyDescent="0.2">
      <c r="A524" s="13"/>
      <c r="B524" s="13"/>
      <c r="C524" s="13"/>
      <c r="D524" s="13"/>
      <c r="E524" s="13"/>
      <c r="F524" s="13"/>
      <c r="G524" s="13"/>
      <c r="H524" s="13"/>
      <c r="I524" s="13"/>
      <c r="J524" s="13"/>
      <c r="K524" s="13"/>
      <c r="L524" s="13"/>
      <c r="M524" s="13"/>
      <c r="N524" s="13"/>
      <c r="O524" s="13"/>
      <c r="P524" s="13"/>
      <c r="Q524" s="13"/>
      <c r="R524" s="13"/>
      <c r="S524" s="13"/>
      <c r="T524" s="13"/>
      <c r="U524" s="13"/>
      <c r="V524" s="13"/>
      <c r="W524" s="13"/>
      <c r="X524" s="13"/>
      <c r="Y524" s="13"/>
      <c r="Z524" s="13"/>
      <c r="AA524" s="13"/>
      <c r="AB524" s="13"/>
      <c r="AC524" s="13"/>
      <c r="AD524" s="13"/>
      <c r="AE524" s="13"/>
      <c r="AF524" s="13"/>
      <c r="AG524" s="13"/>
      <c r="AH524" s="13"/>
      <c r="AI524" s="13"/>
      <c r="AJ524" s="13"/>
    </row>
    <row r="525" spans="1:36" ht="13.5" customHeight="1" x14ac:dyDescent="0.2">
      <c r="A525" s="13"/>
      <c r="B525" s="13"/>
      <c r="C525" s="13"/>
      <c r="D525" s="13"/>
      <c r="E525" s="13"/>
      <c r="F525" s="13"/>
      <c r="G525" s="13"/>
      <c r="H525" s="13"/>
      <c r="I525" s="13"/>
      <c r="J525" s="13"/>
      <c r="K525" s="13"/>
      <c r="L525" s="13"/>
      <c r="M525" s="13"/>
      <c r="N525" s="13"/>
      <c r="O525" s="13"/>
      <c r="P525" s="13"/>
      <c r="Q525" s="13"/>
      <c r="R525" s="13"/>
      <c r="S525" s="13"/>
      <c r="T525" s="13"/>
      <c r="U525" s="13"/>
      <c r="V525" s="13"/>
      <c r="W525" s="13"/>
      <c r="X525" s="13"/>
      <c r="Y525" s="13"/>
      <c r="Z525" s="13"/>
      <c r="AA525" s="13"/>
      <c r="AB525" s="13"/>
      <c r="AC525" s="13"/>
      <c r="AD525" s="13"/>
      <c r="AE525" s="13"/>
      <c r="AF525" s="13"/>
      <c r="AG525" s="13"/>
      <c r="AH525" s="13"/>
      <c r="AI525" s="13"/>
      <c r="AJ525" s="13"/>
    </row>
    <row r="526" spans="1:36" ht="13.5" customHeight="1" x14ac:dyDescent="0.2">
      <c r="A526" s="13"/>
      <c r="B526" s="13"/>
      <c r="C526" s="13"/>
      <c r="D526" s="13"/>
      <c r="E526" s="13"/>
      <c r="F526" s="13"/>
      <c r="G526" s="13"/>
      <c r="H526" s="13"/>
      <c r="I526" s="13"/>
      <c r="J526" s="13"/>
      <c r="K526" s="13"/>
      <c r="L526" s="13"/>
      <c r="M526" s="13"/>
      <c r="N526" s="13"/>
      <c r="O526" s="13"/>
      <c r="P526" s="13"/>
      <c r="Q526" s="13"/>
      <c r="R526" s="13"/>
      <c r="S526" s="13"/>
      <c r="T526" s="13"/>
      <c r="U526" s="13"/>
      <c r="V526" s="13"/>
      <c r="W526" s="13"/>
      <c r="X526" s="13"/>
      <c r="Y526" s="13"/>
      <c r="Z526" s="13"/>
      <c r="AA526" s="13"/>
      <c r="AB526" s="13"/>
      <c r="AC526" s="13"/>
      <c r="AD526" s="13"/>
      <c r="AE526" s="13"/>
      <c r="AF526" s="13"/>
      <c r="AG526" s="13"/>
      <c r="AH526" s="13"/>
      <c r="AI526" s="13"/>
      <c r="AJ526" s="13"/>
    </row>
    <row r="527" spans="1:36" ht="13.5" customHeight="1" x14ac:dyDescent="0.2">
      <c r="A527" s="13"/>
      <c r="B527" s="13"/>
      <c r="C527" s="13"/>
      <c r="D527" s="13"/>
      <c r="E527" s="13"/>
      <c r="F527" s="13"/>
      <c r="G527" s="13"/>
      <c r="H527" s="13"/>
      <c r="I527" s="13"/>
      <c r="J527" s="13"/>
      <c r="K527" s="13"/>
      <c r="L527" s="13"/>
      <c r="M527" s="13"/>
      <c r="N527" s="13"/>
      <c r="O527" s="13"/>
      <c r="P527" s="13"/>
      <c r="Q527" s="13"/>
      <c r="R527" s="13"/>
      <c r="S527" s="13"/>
      <c r="T527" s="13"/>
      <c r="U527" s="13"/>
      <c r="V527" s="13"/>
      <c r="W527" s="13"/>
      <c r="X527" s="13"/>
      <c r="Y527" s="13"/>
      <c r="Z527" s="13"/>
      <c r="AA527" s="13"/>
      <c r="AB527" s="13"/>
      <c r="AC527" s="13"/>
      <c r="AD527" s="13"/>
      <c r="AE527" s="13"/>
      <c r="AF527" s="13"/>
      <c r="AG527" s="13"/>
      <c r="AH527" s="13"/>
      <c r="AI527" s="13"/>
      <c r="AJ527" s="13"/>
    </row>
    <row r="528" spans="1:36" ht="13.5" customHeight="1" x14ac:dyDescent="0.2">
      <c r="A528" s="13"/>
      <c r="B528" s="13"/>
      <c r="C528" s="13"/>
      <c r="D528" s="13"/>
      <c r="E528" s="13"/>
      <c r="F528" s="13"/>
      <c r="G528" s="13"/>
      <c r="H528" s="13"/>
      <c r="I528" s="13"/>
      <c r="J528" s="13"/>
      <c r="K528" s="13"/>
      <c r="L528" s="13"/>
      <c r="M528" s="13"/>
      <c r="N528" s="13"/>
      <c r="O528" s="13"/>
      <c r="P528" s="13"/>
      <c r="Q528" s="13"/>
      <c r="R528" s="13"/>
      <c r="S528" s="13"/>
      <c r="T528" s="13"/>
      <c r="U528" s="13"/>
      <c r="V528" s="13"/>
      <c r="W528" s="13"/>
      <c r="X528" s="13"/>
      <c r="Y528" s="13"/>
      <c r="Z528" s="13"/>
      <c r="AA528" s="13"/>
      <c r="AB528" s="13"/>
      <c r="AC528" s="13"/>
      <c r="AD528" s="13"/>
      <c r="AE528" s="13"/>
      <c r="AF528" s="13"/>
      <c r="AG528" s="13"/>
      <c r="AH528" s="13"/>
      <c r="AI528" s="13"/>
      <c r="AJ528" s="13"/>
    </row>
    <row r="529" spans="1:36" ht="13.5" customHeight="1" x14ac:dyDescent="0.2">
      <c r="A529" s="13"/>
      <c r="B529" s="13"/>
      <c r="C529" s="13"/>
      <c r="D529" s="13"/>
      <c r="E529" s="13"/>
      <c r="F529" s="13"/>
      <c r="G529" s="13"/>
      <c r="H529" s="13"/>
      <c r="I529" s="13"/>
      <c r="J529" s="13"/>
      <c r="K529" s="13"/>
      <c r="L529" s="13"/>
      <c r="M529" s="13"/>
      <c r="N529" s="13"/>
      <c r="O529" s="13"/>
      <c r="P529" s="13"/>
      <c r="Q529" s="13"/>
      <c r="R529" s="13"/>
      <c r="S529" s="13"/>
      <c r="T529" s="13"/>
      <c r="U529" s="13"/>
      <c r="V529" s="13"/>
      <c r="W529" s="13"/>
      <c r="X529" s="13"/>
      <c r="Y529" s="13"/>
      <c r="Z529" s="13"/>
      <c r="AA529" s="13"/>
      <c r="AB529" s="13"/>
      <c r="AC529" s="13"/>
      <c r="AD529" s="13"/>
      <c r="AE529" s="13"/>
      <c r="AF529" s="13"/>
      <c r="AG529" s="13"/>
      <c r="AH529" s="13"/>
      <c r="AI529" s="13"/>
      <c r="AJ529" s="13"/>
    </row>
    <row r="530" spans="1:36" ht="13.5" customHeight="1" x14ac:dyDescent="0.2">
      <c r="A530" s="13"/>
      <c r="B530" s="13"/>
      <c r="C530" s="13"/>
      <c r="D530" s="13"/>
      <c r="E530" s="13"/>
      <c r="F530" s="13"/>
      <c r="G530" s="13"/>
      <c r="H530" s="13"/>
      <c r="I530" s="13"/>
      <c r="J530" s="13"/>
      <c r="K530" s="13"/>
      <c r="L530" s="13"/>
      <c r="M530" s="13"/>
      <c r="N530" s="13"/>
      <c r="O530" s="13"/>
      <c r="P530" s="13"/>
      <c r="Q530" s="13"/>
      <c r="R530" s="13"/>
      <c r="S530" s="13"/>
      <c r="T530" s="13"/>
      <c r="U530" s="13"/>
      <c r="V530" s="13"/>
      <c r="W530" s="13"/>
      <c r="X530" s="13"/>
      <c r="Y530" s="13"/>
      <c r="Z530" s="13"/>
      <c r="AA530" s="13"/>
      <c r="AB530" s="13"/>
      <c r="AC530" s="13"/>
      <c r="AD530" s="13"/>
      <c r="AE530" s="13"/>
      <c r="AF530" s="13"/>
      <c r="AG530" s="13"/>
      <c r="AH530" s="13"/>
      <c r="AI530" s="13"/>
      <c r="AJ530" s="13"/>
    </row>
    <row r="531" spans="1:36" ht="13.5" customHeight="1" x14ac:dyDescent="0.2">
      <c r="A531" s="13"/>
      <c r="B531" s="13"/>
      <c r="C531" s="13"/>
      <c r="D531" s="13"/>
      <c r="E531" s="13"/>
      <c r="F531" s="13"/>
      <c r="G531" s="13"/>
      <c r="H531" s="13"/>
      <c r="I531" s="13"/>
      <c r="J531" s="13"/>
      <c r="K531" s="13"/>
      <c r="L531" s="13"/>
      <c r="M531" s="13"/>
      <c r="N531" s="13"/>
      <c r="O531" s="13"/>
      <c r="P531" s="13"/>
      <c r="Q531" s="13"/>
      <c r="R531" s="13"/>
      <c r="S531" s="13"/>
      <c r="T531" s="13"/>
      <c r="U531" s="13"/>
      <c r="V531" s="13"/>
      <c r="W531" s="13"/>
      <c r="X531" s="13"/>
      <c r="Y531" s="13"/>
      <c r="Z531" s="13"/>
      <c r="AA531" s="13"/>
      <c r="AB531" s="13"/>
      <c r="AC531" s="13"/>
      <c r="AD531" s="13"/>
      <c r="AE531" s="13"/>
      <c r="AF531" s="13"/>
      <c r="AG531" s="13"/>
      <c r="AH531" s="13"/>
      <c r="AI531" s="13"/>
      <c r="AJ531" s="13"/>
    </row>
    <row r="532" spans="1:36" ht="13.5" customHeight="1" x14ac:dyDescent="0.2">
      <c r="A532" s="13"/>
      <c r="B532" s="13"/>
      <c r="C532" s="13"/>
      <c r="D532" s="13"/>
      <c r="E532" s="13"/>
      <c r="F532" s="13"/>
      <c r="G532" s="13"/>
      <c r="H532" s="13"/>
      <c r="I532" s="13"/>
      <c r="J532" s="13"/>
      <c r="K532" s="13"/>
      <c r="L532" s="13"/>
      <c r="M532" s="13"/>
      <c r="N532" s="13"/>
      <c r="O532" s="13"/>
      <c r="P532" s="13"/>
      <c r="Q532" s="13"/>
      <c r="R532" s="13"/>
      <c r="S532" s="13"/>
      <c r="T532" s="13"/>
      <c r="U532" s="13"/>
      <c r="V532" s="13"/>
      <c r="W532" s="13"/>
      <c r="X532" s="13"/>
      <c r="Y532" s="13"/>
      <c r="Z532" s="13"/>
      <c r="AA532" s="13"/>
      <c r="AB532" s="13"/>
      <c r="AC532" s="13"/>
      <c r="AD532" s="13"/>
      <c r="AE532" s="13"/>
      <c r="AF532" s="13"/>
      <c r="AG532" s="13"/>
      <c r="AH532" s="13"/>
      <c r="AI532" s="13"/>
      <c r="AJ532" s="13"/>
    </row>
    <row r="533" spans="1:36" ht="13.5" customHeight="1" x14ac:dyDescent="0.2">
      <c r="A533" s="13"/>
      <c r="B533" s="13"/>
      <c r="C533" s="13"/>
      <c r="D533" s="13"/>
      <c r="E533" s="13"/>
      <c r="F533" s="13"/>
      <c r="G533" s="13"/>
      <c r="H533" s="13"/>
      <c r="I533" s="13"/>
      <c r="J533" s="13"/>
      <c r="K533" s="13"/>
      <c r="L533" s="13"/>
      <c r="M533" s="13"/>
      <c r="N533" s="13"/>
      <c r="O533" s="13"/>
      <c r="P533" s="13"/>
      <c r="Q533" s="13"/>
      <c r="R533" s="13"/>
      <c r="S533" s="13"/>
      <c r="T533" s="13"/>
      <c r="U533" s="13"/>
      <c r="V533" s="13"/>
      <c r="W533" s="13"/>
      <c r="X533" s="13"/>
      <c r="Y533" s="13"/>
      <c r="Z533" s="13"/>
      <c r="AA533" s="13"/>
      <c r="AB533" s="13"/>
      <c r="AC533" s="13"/>
      <c r="AD533" s="13"/>
      <c r="AE533" s="13"/>
      <c r="AF533" s="13"/>
      <c r="AG533" s="13"/>
      <c r="AH533" s="13"/>
      <c r="AI533" s="13"/>
      <c r="AJ533" s="13"/>
    </row>
    <row r="534" spans="1:36" ht="13.5" customHeight="1" x14ac:dyDescent="0.2">
      <c r="A534" s="13"/>
      <c r="B534" s="13"/>
      <c r="C534" s="13"/>
      <c r="D534" s="13"/>
      <c r="E534" s="13"/>
      <c r="F534" s="13"/>
      <c r="G534" s="13"/>
      <c r="H534" s="13"/>
      <c r="I534" s="13"/>
      <c r="J534" s="13"/>
      <c r="K534" s="13"/>
      <c r="L534" s="13"/>
      <c r="M534" s="13"/>
      <c r="N534" s="13"/>
      <c r="O534" s="13"/>
      <c r="P534" s="13"/>
      <c r="Q534" s="13"/>
      <c r="R534" s="13"/>
      <c r="S534" s="13"/>
      <c r="T534" s="13"/>
      <c r="U534" s="13"/>
      <c r="V534" s="13"/>
      <c r="W534" s="13"/>
      <c r="X534" s="13"/>
      <c r="Y534" s="13"/>
      <c r="Z534" s="13"/>
      <c r="AA534" s="13"/>
      <c r="AB534" s="13"/>
      <c r="AC534" s="13"/>
      <c r="AD534" s="13"/>
      <c r="AE534" s="13"/>
      <c r="AF534" s="13"/>
      <c r="AG534" s="13"/>
      <c r="AH534" s="13"/>
      <c r="AI534" s="13"/>
      <c r="AJ534" s="13"/>
    </row>
    <row r="535" spans="1:36" ht="13.5" customHeight="1" x14ac:dyDescent="0.2">
      <c r="A535" s="13"/>
      <c r="B535" s="13"/>
      <c r="C535" s="13"/>
      <c r="D535" s="13"/>
      <c r="E535" s="13"/>
      <c r="F535" s="13"/>
      <c r="G535" s="13"/>
      <c r="H535" s="13"/>
      <c r="I535" s="13"/>
      <c r="J535" s="13"/>
      <c r="K535" s="13"/>
      <c r="L535" s="13"/>
      <c r="M535" s="13"/>
      <c r="N535" s="13"/>
      <c r="O535" s="13"/>
      <c r="P535" s="13"/>
      <c r="Q535" s="13"/>
      <c r="R535" s="13"/>
      <c r="S535" s="13"/>
      <c r="T535" s="13"/>
      <c r="U535" s="13"/>
      <c r="V535" s="13"/>
      <c r="W535" s="13"/>
      <c r="X535" s="13"/>
      <c r="Y535" s="13"/>
      <c r="Z535" s="13"/>
      <c r="AA535" s="13"/>
      <c r="AB535" s="13"/>
      <c r="AC535" s="13"/>
      <c r="AD535" s="13"/>
      <c r="AE535" s="13"/>
      <c r="AF535" s="13"/>
      <c r="AG535" s="13"/>
      <c r="AH535" s="13"/>
      <c r="AI535" s="13"/>
      <c r="AJ535" s="13"/>
    </row>
    <row r="536" spans="1:36" ht="13.5" customHeight="1" x14ac:dyDescent="0.2">
      <c r="A536" s="13"/>
      <c r="B536" s="13"/>
      <c r="C536" s="13"/>
      <c r="D536" s="13"/>
      <c r="E536" s="13"/>
      <c r="F536" s="13"/>
      <c r="G536" s="13"/>
      <c r="H536" s="13"/>
      <c r="I536" s="13"/>
      <c r="J536" s="13"/>
      <c r="K536" s="13"/>
      <c r="L536" s="13"/>
      <c r="M536" s="13"/>
      <c r="N536" s="13"/>
      <c r="O536" s="13"/>
      <c r="P536" s="13"/>
      <c r="Q536" s="13"/>
      <c r="R536" s="13"/>
      <c r="S536" s="13"/>
      <c r="T536" s="13"/>
      <c r="U536" s="13"/>
      <c r="V536" s="13"/>
      <c r="W536" s="13"/>
      <c r="X536" s="13"/>
      <c r="Y536" s="13"/>
      <c r="Z536" s="13"/>
      <c r="AA536" s="13"/>
      <c r="AB536" s="13"/>
      <c r="AC536" s="13"/>
      <c r="AD536" s="13"/>
      <c r="AE536" s="13"/>
      <c r="AF536" s="13"/>
      <c r="AG536" s="13"/>
      <c r="AH536" s="13"/>
      <c r="AI536" s="13"/>
      <c r="AJ536" s="13"/>
    </row>
    <row r="537" spans="1:36" ht="13.5" customHeight="1" x14ac:dyDescent="0.2">
      <c r="A537" s="13"/>
      <c r="B537" s="13"/>
      <c r="C537" s="13"/>
      <c r="D537" s="13"/>
      <c r="E537" s="13"/>
      <c r="F537" s="13"/>
      <c r="G537" s="13"/>
      <c r="H537" s="13"/>
      <c r="I537" s="13"/>
      <c r="J537" s="13"/>
      <c r="K537" s="13"/>
      <c r="L537" s="13"/>
      <c r="M537" s="13"/>
      <c r="N537" s="13"/>
      <c r="O537" s="13"/>
      <c r="P537" s="13"/>
      <c r="Q537" s="13"/>
      <c r="R537" s="13"/>
      <c r="S537" s="13"/>
      <c r="T537" s="13"/>
      <c r="U537" s="13"/>
      <c r="V537" s="13"/>
      <c r="W537" s="13"/>
      <c r="X537" s="13"/>
      <c r="Y537" s="13"/>
      <c r="Z537" s="13"/>
      <c r="AA537" s="13"/>
      <c r="AB537" s="13"/>
      <c r="AC537" s="13"/>
      <c r="AD537" s="13"/>
      <c r="AE537" s="13"/>
      <c r="AF537" s="13"/>
      <c r="AG537" s="13"/>
      <c r="AH537" s="13"/>
      <c r="AI537" s="13"/>
      <c r="AJ537" s="13"/>
    </row>
    <row r="538" spans="1:36" ht="13.5" customHeight="1" x14ac:dyDescent="0.2">
      <c r="A538" s="13"/>
      <c r="B538" s="13"/>
      <c r="C538" s="13"/>
      <c r="D538" s="13"/>
      <c r="E538" s="13"/>
      <c r="F538" s="13"/>
      <c r="G538" s="13"/>
      <c r="H538" s="13"/>
      <c r="I538" s="13"/>
      <c r="J538" s="13"/>
      <c r="K538" s="13"/>
      <c r="L538" s="13"/>
      <c r="M538" s="13"/>
      <c r="N538" s="13"/>
      <c r="O538" s="13"/>
      <c r="P538" s="13"/>
      <c r="Q538" s="13"/>
      <c r="R538" s="13"/>
      <c r="S538" s="13"/>
      <c r="T538" s="13"/>
      <c r="U538" s="13"/>
      <c r="V538" s="13"/>
      <c r="W538" s="13"/>
      <c r="X538" s="13"/>
      <c r="Y538" s="13"/>
      <c r="Z538" s="13"/>
      <c r="AA538" s="13"/>
      <c r="AB538" s="13"/>
      <c r="AC538" s="13"/>
      <c r="AD538" s="13"/>
      <c r="AE538" s="13"/>
      <c r="AF538" s="13"/>
      <c r="AG538" s="13"/>
      <c r="AH538" s="13"/>
      <c r="AI538" s="13"/>
      <c r="AJ538" s="13"/>
    </row>
    <row r="539" spans="1:36" ht="13.5" customHeight="1" x14ac:dyDescent="0.2">
      <c r="A539" s="13"/>
      <c r="B539" s="13"/>
      <c r="C539" s="13"/>
      <c r="D539" s="13"/>
      <c r="E539" s="13"/>
      <c r="F539" s="13"/>
      <c r="G539" s="13"/>
      <c r="H539" s="13"/>
      <c r="I539" s="13"/>
      <c r="J539" s="13"/>
      <c r="K539" s="13"/>
      <c r="L539" s="13"/>
      <c r="M539" s="13"/>
      <c r="N539" s="13"/>
      <c r="O539" s="13"/>
      <c r="P539" s="13"/>
      <c r="Q539" s="13"/>
      <c r="R539" s="13"/>
      <c r="S539" s="13"/>
      <c r="T539" s="13"/>
      <c r="U539" s="13"/>
      <c r="V539" s="13"/>
      <c r="W539" s="13"/>
      <c r="X539" s="13"/>
      <c r="Y539" s="13"/>
      <c r="Z539" s="13"/>
      <c r="AA539" s="13"/>
      <c r="AB539" s="13"/>
      <c r="AC539" s="13"/>
      <c r="AD539" s="13"/>
      <c r="AE539" s="13"/>
      <c r="AF539" s="13"/>
      <c r="AG539" s="13"/>
      <c r="AH539" s="13"/>
      <c r="AI539" s="13"/>
      <c r="AJ539" s="13"/>
    </row>
    <row r="540" spans="1:36" ht="13.5" customHeight="1" x14ac:dyDescent="0.2">
      <c r="A540" s="13"/>
      <c r="B540" s="13"/>
      <c r="C540" s="13"/>
      <c r="D540" s="13"/>
      <c r="E540" s="13"/>
      <c r="F540" s="13"/>
      <c r="G540" s="13"/>
      <c r="H540" s="13"/>
      <c r="I540" s="13"/>
      <c r="J540" s="13"/>
      <c r="K540" s="13"/>
      <c r="L540" s="13"/>
      <c r="M540" s="13"/>
      <c r="N540" s="13"/>
      <c r="O540" s="13"/>
      <c r="P540" s="13"/>
      <c r="Q540" s="13"/>
      <c r="R540" s="13"/>
      <c r="S540" s="13"/>
      <c r="T540" s="13"/>
      <c r="U540" s="13"/>
      <c r="V540" s="13"/>
      <c r="W540" s="13"/>
      <c r="X540" s="13"/>
      <c r="Y540" s="13"/>
      <c r="Z540" s="13"/>
      <c r="AA540" s="13"/>
      <c r="AB540" s="13"/>
      <c r="AC540" s="13"/>
      <c r="AD540" s="13"/>
      <c r="AE540" s="13"/>
      <c r="AF540" s="13"/>
      <c r="AG540" s="13"/>
      <c r="AH540" s="13"/>
      <c r="AI540" s="13"/>
      <c r="AJ540" s="13"/>
    </row>
    <row r="541" spans="1:36" ht="13.5" customHeight="1" x14ac:dyDescent="0.2">
      <c r="A541" s="13"/>
      <c r="B541" s="13"/>
      <c r="C541" s="13"/>
      <c r="D541" s="13"/>
      <c r="E541" s="13"/>
      <c r="F541" s="13"/>
      <c r="G541" s="13"/>
      <c r="H541" s="13"/>
      <c r="I541" s="13"/>
      <c r="J541" s="13"/>
      <c r="K541" s="13"/>
      <c r="L541" s="13"/>
      <c r="M541" s="13"/>
      <c r="N541" s="13"/>
      <c r="O541" s="13"/>
      <c r="P541" s="13"/>
      <c r="Q541" s="13"/>
      <c r="R541" s="13"/>
      <c r="S541" s="13"/>
      <c r="T541" s="13"/>
      <c r="U541" s="13"/>
      <c r="V541" s="13"/>
      <c r="W541" s="13"/>
      <c r="X541" s="13"/>
      <c r="Y541" s="13"/>
      <c r="Z541" s="13"/>
      <c r="AA541" s="13"/>
      <c r="AB541" s="13"/>
      <c r="AC541" s="13"/>
      <c r="AD541" s="13"/>
      <c r="AE541" s="13"/>
      <c r="AF541" s="13"/>
      <c r="AG541" s="13"/>
      <c r="AH541" s="13"/>
      <c r="AI541" s="13"/>
      <c r="AJ541" s="13"/>
    </row>
    <row r="542" spans="1:36" ht="13.5" customHeight="1" x14ac:dyDescent="0.2">
      <c r="A542" s="13"/>
      <c r="B542" s="13"/>
      <c r="C542" s="13"/>
      <c r="D542" s="13"/>
      <c r="E542" s="13"/>
      <c r="F542" s="13"/>
      <c r="G542" s="13"/>
      <c r="H542" s="13"/>
      <c r="I542" s="13"/>
      <c r="J542" s="13"/>
      <c r="K542" s="13"/>
      <c r="L542" s="13"/>
      <c r="M542" s="13"/>
      <c r="N542" s="13"/>
      <c r="O542" s="13"/>
      <c r="P542" s="13"/>
      <c r="Q542" s="13"/>
      <c r="R542" s="13"/>
      <c r="S542" s="13"/>
      <c r="T542" s="13"/>
      <c r="U542" s="13"/>
      <c r="V542" s="13"/>
      <c r="W542" s="13"/>
      <c r="X542" s="13"/>
      <c r="Y542" s="13"/>
      <c r="Z542" s="13"/>
      <c r="AA542" s="13"/>
      <c r="AB542" s="13"/>
      <c r="AC542" s="13"/>
      <c r="AD542" s="13"/>
      <c r="AE542" s="13"/>
      <c r="AF542" s="13"/>
      <c r="AG542" s="13"/>
      <c r="AH542" s="13"/>
      <c r="AI542" s="13"/>
      <c r="AJ542" s="13"/>
    </row>
    <row r="543" spans="1:36" ht="13.5" customHeight="1" x14ac:dyDescent="0.2">
      <c r="A543" s="13"/>
      <c r="B543" s="13"/>
      <c r="C543" s="13"/>
      <c r="D543" s="13"/>
      <c r="E543" s="13"/>
      <c r="F543" s="13"/>
      <c r="G543" s="13"/>
      <c r="H543" s="13"/>
      <c r="I543" s="13"/>
      <c r="J543" s="13"/>
      <c r="K543" s="13"/>
      <c r="L543" s="13"/>
      <c r="M543" s="13"/>
      <c r="N543" s="13"/>
      <c r="O543" s="13"/>
      <c r="P543" s="13"/>
      <c r="Q543" s="13"/>
      <c r="R543" s="13"/>
      <c r="S543" s="13"/>
      <c r="T543" s="13"/>
      <c r="U543" s="13"/>
      <c r="V543" s="13"/>
      <c r="W543" s="13"/>
      <c r="X543" s="13"/>
      <c r="Y543" s="13"/>
      <c r="Z543" s="13"/>
      <c r="AA543" s="13"/>
      <c r="AB543" s="13"/>
      <c r="AC543" s="13"/>
      <c r="AD543" s="13"/>
      <c r="AE543" s="13"/>
      <c r="AF543" s="13"/>
      <c r="AG543" s="13"/>
      <c r="AH543" s="13"/>
      <c r="AI543" s="13"/>
      <c r="AJ543" s="13"/>
    </row>
    <row r="544" spans="1:36" ht="13.5" customHeight="1" x14ac:dyDescent="0.2">
      <c r="A544" s="13"/>
      <c r="B544" s="13"/>
      <c r="C544" s="13"/>
      <c r="D544" s="13"/>
      <c r="E544" s="13"/>
      <c r="F544" s="13"/>
      <c r="G544" s="13"/>
      <c r="H544" s="13"/>
      <c r="I544" s="13"/>
      <c r="J544" s="13"/>
      <c r="K544" s="13"/>
      <c r="L544" s="13"/>
      <c r="M544" s="13"/>
      <c r="N544" s="13"/>
      <c r="O544" s="13"/>
      <c r="P544" s="13"/>
      <c r="Q544" s="13"/>
      <c r="R544" s="13"/>
      <c r="S544" s="13"/>
      <c r="T544" s="13"/>
      <c r="U544" s="13"/>
      <c r="V544" s="13"/>
      <c r="W544" s="13"/>
      <c r="X544" s="13"/>
      <c r="Y544" s="13"/>
      <c r="Z544" s="13"/>
      <c r="AA544" s="13"/>
      <c r="AB544" s="13"/>
      <c r="AC544" s="13"/>
      <c r="AD544" s="13"/>
      <c r="AE544" s="13"/>
      <c r="AF544" s="13"/>
      <c r="AG544" s="13"/>
      <c r="AH544" s="13"/>
      <c r="AI544" s="13"/>
      <c r="AJ544" s="13"/>
    </row>
    <row r="545" spans="1:36" ht="13.5" customHeight="1" x14ac:dyDescent="0.2">
      <c r="A545" s="13"/>
      <c r="B545" s="13"/>
      <c r="C545" s="13"/>
      <c r="D545" s="13"/>
      <c r="E545" s="13"/>
      <c r="F545" s="13"/>
      <c r="G545" s="13"/>
      <c r="H545" s="13"/>
      <c r="I545" s="13"/>
      <c r="J545" s="13"/>
      <c r="K545" s="13"/>
      <c r="L545" s="13"/>
      <c r="M545" s="13"/>
      <c r="N545" s="13"/>
      <c r="O545" s="13"/>
      <c r="P545" s="13"/>
      <c r="Q545" s="13"/>
      <c r="R545" s="13"/>
      <c r="S545" s="13"/>
      <c r="T545" s="13"/>
      <c r="U545" s="13"/>
      <c r="V545" s="13"/>
      <c r="W545" s="13"/>
      <c r="X545" s="13"/>
      <c r="Y545" s="13"/>
      <c r="Z545" s="13"/>
      <c r="AA545" s="13"/>
      <c r="AB545" s="13"/>
      <c r="AC545" s="13"/>
      <c r="AD545" s="13"/>
      <c r="AE545" s="13"/>
      <c r="AF545" s="13"/>
      <c r="AG545" s="13"/>
      <c r="AH545" s="13"/>
      <c r="AI545" s="13"/>
      <c r="AJ545" s="13"/>
    </row>
    <row r="546" spans="1:36" ht="13.5" customHeight="1" x14ac:dyDescent="0.2">
      <c r="A546" s="13"/>
      <c r="B546" s="13"/>
      <c r="C546" s="13"/>
      <c r="D546" s="13"/>
      <c r="E546" s="13"/>
      <c r="F546" s="13"/>
      <c r="G546" s="13"/>
      <c r="H546" s="13"/>
      <c r="I546" s="13"/>
      <c r="J546" s="13"/>
      <c r="K546" s="13"/>
      <c r="L546" s="13"/>
      <c r="M546" s="13"/>
      <c r="N546" s="13"/>
      <c r="O546" s="13"/>
      <c r="P546" s="13"/>
      <c r="Q546" s="13"/>
      <c r="R546" s="13"/>
      <c r="S546" s="13"/>
      <c r="T546" s="13"/>
      <c r="U546" s="13"/>
      <c r="V546" s="13"/>
      <c r="W546" s="13"/>
      <c r="X546" s="13"/>
      <c r="Y546" s="13"/>
      <c r="Z546" s="13"/>
      <c r="AA546" s="13"/>
      <c r="AB546" s="13"/>
      <c r="AC546" s="13"/>
      <c r="AD546" s="13"/>
      <c r="AE546" s="13"/>
      <c r="AF546" s="13"/>
      <c r="AG546" s="13"/>
      <c r="AH546" s="13"/>
      <c r="AI546" s="13"/>
      <c r="AJ546" s="13"/>
    </row>
    <row r="547" spans="1:36" ht="13.5" customHeight="1" x14ac:dyDescent="0.2">
      <c r="A547" s="13"/>
      <c r="B547" s="13"/>
      <c r="C547" s="13"/>
      <c r="D547" s="13"/>
      <c r="E547" s="13"/>
      <c r="F547" s="13"/>
      <c r="G547" s="13"/>
      <c r="H547" s="13"/>
      <c r="I547" s="13"/>
      <c r="J547" s="13"/>
      <c r="K547" s="13"/>
      <c r="L547" s="13"/>
      <c r="M547" s="13"/>
      <c r="N547" s="13"/>
      <c r="O547" s="13"/>
      <c r="P547" s="13"/>
      <c r="Q547" s="13"/>
      <c r="R547" s="13"/>
      <c r="S547" s="13"/>
      <c r="T547" s="13"/>
      <c r="U547" s="13"/>
      <c r="V547" s="13"/>
      <c r="W547" s="13"/>
      <c r="X547" s="13"/>
      <c r="Y547" s="13"/>
      <c r="Z547" s="13"/>
      <c r="AA547" s="13"/>
      <c r="AB547" s="13"/>
      <c r="AC547" s="13"/>
      <c r="AD547" s="13"/>
      <c r="AE547" s="13"/>
      <c r="AF547" s="13"/>
      <c r="AG547" s="13"/>
      <c r="AH547" s="13"/>
      <c r="AI547" s="13"/>
      <c r="AJ547" s="13"/>
    </row>
    <row r="548" spans="1:36" ht="13.5" customHeight="1" x14ac:dyDescent="0.2">
      <c r="A548" s="13"/>
      <c r="B548" s="13"/>
      <c r="C548" s="13"/>
      <c r="D548" s="13"/>
      <c r="E548" s="13"/>
      <c r="F548" s="13"/>
      <c r="G548" s="13"/>
      <c r="H548" s="13"/>
      <c r="I548" s="13"/>
      <c r="J548" s="13"/>
      <c r="K548" s="13"/>
      <c r="L548" s="13"/>
      <c r="M548" s="13"/>
      <c r="N548" s="13"/>
      <c r="O548" s="13"/>
      <c r="P548" s="13"/>
      <c r="Q548" s="13"/>
      <c r="R548" s="13"/>
      <c r="S548" s="13"/>
      <c r="T548" s="13"/>
      <c r="U548" s="13"/>
      <c r="V548" s="13"/>
      <c r="W548" s="13"/>
      <c r="X548" s="13"/>
      <c r="Y548" s="13"/>
      <c r="Z548" s="13"/>
      <c r="AA548" s="13"/>
      <c r="AB548" s="13"/>
      <c r="AC548" s="13"/>
      <c r="AD548" s="13"/>
      <c r="AE548" s="13"/>
      <c r="AF548" s="13"/>
      <c r="AG548" s="13"/>
      <c r="AH548" s="13"/>
      <c r="AI548" s="13"/>
      <c r="AJ548" s="13"/>
    </row>
    <row r="549" spans="1:36" ht="13.5" customHeight="1" x14ac:dyDescent="0.2">
      <c r="A549" s="13"/>
      <c r="B549" s="13"/>
      <c r="C549" s="13"/>
      <c r="D549" s="13"/>
      <c r="E549" s="13"/>
      <c r="F549" s="13"/>
      <c r="G549" s="13"/>
      <c r="H549" s="13"/>
      <c r="I549" s="13"/>
      <c r="J549" s="13"/>
      <c r="K549" s="13"/>
      <c r="L549" s="13"/>
      <c r="M549" s="13"/>
      <c r="N549" s="13"/>
      <c r="O549" s="13"/>
      <c r="P549" s="13"/>
      <c r="Q549" s="13"/>
      <c r="R549" s="13"/>
      <c r="S549" s="13"/>
      <c r="T549" s="13"/>
      <c r="U549" s="13"/>
      <c r="V549" s="13"/>
      <c r="W549" s="13"/>
      <c r="X549" s="13"/>
      <c r="Y549" s="13"/>
      <c r="Z549" s="13"/>
      <c r="AA549" s="13"/>
      <c r="AB549" s="13"/>
      <c r="AC549" s="13"/>
      <c r="AD549" s="13"/>
      <c r="AE549" s="13"/>
      <c r="AF549" s="13"/>
      <c r="AG549" s="13"/>
      <c r="AH549" s="13"/>
      <c r="AI549" s="13"/>
      <c r="AJ549" s="13"/>
    </row>
    <row r="550" spans="1:36" ht="13.5" customHeight="1" x14ac:dyDescent="0.2">
      <c r="A550" s="13"/>
      <c r="B550" s="13"/>
      <c r="C550" s="13"/>
      <c r="D550" s="13"/>
      <c r="E550" s="13"/>
      <c r="F550" s="13"/>
      <c r="G550" s="13"/>
      <c r="H550" s="13"/>
      <c r="I550" s="13"/>
      <c r="J550" s="13"/>
      <c r="K550" s="13"/>
      <c r="L550" s="13"/>
      <c r="M550" s="13"/>
      <c r="N550" s="13"/>
      <c r="O550" s="13"/>
      <c r="P550" s="13"/>
      <c r="Q550" s="13"/>
      <c r="R550" s="13"/>
      <c r="S550" s="13"/>
      <c r="T550" s="13"/>
      <c r="U550" s="13"/>
      <c r="V550" s="13"/>
      <c r="W550" s="13"/>
      <c r="X550" s="13"/>
      <c r="Y550" s="13"/>
      <c r="Z550" s="13"/>
      <c r="AA550" s="13"/>
      <c r="AB550" s="13"/>
      <c r="AC550" s="13"/>
      <c r="AD550" s="13"/>
      <c r="AE550" s="13"/>
      <c r="AF550" s="13"/>
      <c r="AG550" s="13"/>
      <c r="AH550" s="13"/>
      <c r="AI550" s="13"/>
      <c r="AJ550" s="13"/>
    </row>
    <row r="551" spans="1:36" ht="13.5" customHeight="1" x14ac:dyDescent="0.2">
      <c r="A551" s="13"/>
      <c r="B551" s="13"/>
      <c r="C551" s="13"/>
      <c r="D551" s="13"/>
      <c r="E551" s="13"/>
      <c r="F551" s="13"/>
      <c r="G551" s="13"/>
      <c r="H551" s="13"/>
      <c r="I551" s="13"/>
      <c r="J551" s="13"/>
      <c r="K551" s="13"/>
      <c r="L551" s="13"/>
      <c r="M551" s="13"/>
      <c r="N551" s="13"/>
      <c r="O551" s="13"/>
      <c r="P551" s="13"/>
      <c r="Q551" s="13"/>
      <c r="R551" s="13"/>
      <c r="S551" s="13"/>
      <c r="T551" s="13"/>
      <c r="U551" s="13"/>
      <c r="V551" s="13"/>
      <c r="W551" s="13"/>
      <c r="X551" s="13"/>
      <c r="Y551" s="13"/>
      <c r="Z551" s="13"/>
      <c r="AA551" s="13"/>
      <c r="AB551" s="13"/>
      <c r="AC551" s="13"/>
      <c r="AD551" s="13"/>
      <c r="AE551" s="13"/>
      <c r="AF551" s="13"/>
      <c r="AG551" s="13"/>
      <c r="AH551" s="13"/>
      <c r="AI551" s="13"/>
      <c r="AJ551" s="13"/>
    </row>
    <row r="552" spans="1:36" ht="13.5" customHeight="1" x14ac:dyDescent="0.2">
      <c r="A552" s="13"/>
      <c r="B552" s="13"/>
      <c r="C552" s="13"/>
      <c r="D552" s="13"/>
      <c r="E552" s="13"/>
      <c r="F552" s="13"/>
      <c r="G552" s="13"/>
      <c r="H552" s="13"/>
      <c r="I552" s="13"/>
      <c r="J552" s="13"/>
      <c r="K552" s="13"/>
      <c r="L552" s="13"/>
      <c r="M552" s="13"/>
      <c r="N552" s="13"/>
      <c r="O552" s="13"/>
      <c r="P552" s="13"/>
      <c r="Q552" s="13"/>
      <c r="R552" s="13"/>
      <c r="S552" s="13"/>
      <c r="T552" s="13"/>
      <c r="U552" s="13"/>
      <c r="V552" s="13"/>
      <c r="W552" s="13"/>
      <c r="X552" s="13"/>
      <c r="Y552" s="13"/>
      <c r="Z552" s="13"/>
      <c r="AA552" s="13"/>
      <c r="AB552" s="13"/>
      <c r="AC552" s="13"/>
      <c r="AD552" s="13"/>
      <c r="AE552" s="13"/>
      <c r="AF552" s="13"/>
      <c r="AG552" s="13"/>
      <c r="AH552" s="13"/>
      <c r="AI552" s="13"/>
      <c r="AJ552" s="13"/>
    </row>
    <row r="553" spans="1:36" ht="13.5" customHeight="1" x14ac:dyDescent="0.2">
      <c r="A553" s="13"/>
      <c r="B553" s="13"/>
      <c r="C553" s="13"/>
      <c r="D553" s="13"/>
      <c r="E553" s="13"/>
      <c r="F553" s="13"/>
      <c r="G553" s="13"/>
      <c r="H553" s="13"/>
      <c r="I553" s="13"/>
      <c r="J553" s="13"/>
      <c r="K553" s="13"/>
      <c r="L553" s="13"/>
      <c r="M553" s="13"/>
      <c r="N553" s="13"/>
      <c r="O553" s="13"/>
      <c r="P553" s="13"/>
      <c r="Q553" s="13"/>
      <c r="R553" s="13"/>
      <c r="S553" s="13"/>
      <c r="T553" s="13"/>
      <c r="U553" s="13"/>
      <c r="V553" s="13"/>
      <c r="W553" s="13"/>
      <c r="X553" s="13"/>
      <c r="Y553" s="13"/>
      <c r="Z553" s="13"/>
      <c r="AA553" s="13"/>
      <c r="AB553" s="13"/>
      <c r="AC553" s="13"/>
      <c r="AD553" s="13"/>
      <c r="AE553" s="13"/>
      <c r="AF553" s="13"/>
      <c r="AG553" s="13"/>
      <c r="AH553" s="13"/>
      <c r="AI553" s="13"/>
      <c r="AJ553" s="13"/>
    </row>
    <row r="554" spans="1:36" ht="13.5" customHeight="1" x14ac:dyDescent="0.2">
      <c r="A554" s="13"/>
      <c r="B554" s="13"/>
      <c r="C554" s="13"/>
      <c r="D554" s="13"/>
      <c r="E554" s="13"/>
      <c r="F554" s="13"/>
      <c r="G554" s="13"/>
      <c r="H554" s="13"/>
      <c r="I554" s="13"/>
      <c r="J554" s="13"/>
      <c r="K554" s="13"/>
      <c r="L554" s="13"/>
      <c r="M554" s="13"/>
      <c r="N554" s="13"/>
      <c r="O554" s="13"/>
      <c r="P554" s="13"/>
      <c r="Q554" s="13"/>
      <c r="R554" s="13"/>
      <c r="S554" s="13"/>
      <c r="T554" s="13"/>
      <c r="U554" s="13"/>
      <c r="V554" s="13"/>
      <c r="W554" s="13"/>
      <c r="X554" s="13"/>
      <c r="Y554" s="13"/>
      <c r="Z554" s="13"/>
      <c r="AA554" s="13"/>
      <c r="AB554" s="13"/>
      <c r="AC554" s="13"/>
      <c r="AD554" s="13"/>
      <c r="AE554" s="13"/>
      <c r="AF554" s="13"/>
      <c r="AG554" s="13"/>
      <c r="AH554" s="13"/>
      <c r="AI554" s="13"/>
      <c r="AJ554" s="13"/>
    </row>
    <row r="555" spans="1:36" ht="13.5" customHeight="1" x14ac:dyDescent="0.2">
      <c r="A555" s="13"/>
      <c r="B555" s="13"/>
      <c r="C555" s="13"/>
      <c r="D555" s="13"/>
      <c r="E555" s="13"/>
      <c r="F555" s="13"/>
      <c r="G555" s="13"/>
      <c r="H555" s="13"/>
      <c r="I555" s="13"/>
      <c r="J555" s="13"/>
      <c r="K555" s="13"/>
      <c r="L555" s="13"/>
      <c r="M555" s="13"/>
      <c r="N555" s="13"/>
      <c r="O555" s="13"/>
      <c r="P555" s="13"/>
      <c r="Q555" s="13"/>
      <c r="R555" s="13"/>
      <c r="S555" s="13"/>
      <c r="T555" s="13"/>
      <c r="U555" s="13"/>
      <c r="V555" s="13"/>
      <c r="W555" s="13"/>
      <c r="X555" s="13"/>
      <c r="Y555" s="13"/>
      <c r="Z555" s="13"/>
      <c r="AA555" s="13"/>
      <c r="AB555" s="13"/>
      <c r="AC555" s="13"/>
      <c r="AD555" s="13"/>
      <c r="AE555" s="13"/>
      <c r="AF555" s="13"/>
      <c r="AG555" s="13"/>
      <c r="AH555" s="13"/>
      <c r="AI555" s="13"/>
      <c r="AJ555" s="13"/>
    </row>
    <row r="556" spans="1:36" ht="13.5" customHeight="1" x14ac:dyDescent="0.2">
      <c r="A556" s="13"/>
      <c r="B556" s="13"/>
      <c r="C556" s="13"/>
      <c r="D556" s="13"/>
      <c r="E556" s="13"/>
      <c r="F556" s="13"/>
      <c r="G556" s="13"/>
      <c r="H556" s="13"/>
      <c r="I556" s="13"/>
      <c r="J556" s="13"/>
      <c r="K556" s="13"/>
      <c r="L556" s="13"/>
      <c r="M556" s="13"/>
      <c r="N556" s="13"/>
      <c r="O556" s="13"/>
      <c r="P556" s="13"/>
      <c r="Q556" s="13"/>
      <c r="R556" s="13"/>
      <c r="S556" s="13"/>
      <c r="T556" s="13"/>
      <c r="U556" s="13"/>
      <c r="V556" s="13"/>
      <c r="W556" s="13"/>
      <c r="X556" s="13"/>
      <c r="Y556" s="13"/>
      <c r="Z556" s="13"/>
      <c r="AA556" s="13"/>
      <c r="AB556" s="13"/>
      <c r="AC556" s="13"/>
      <c r="AD556" s="13"/>
      <c r="AE556" s="13"/>
      <c r="AF556" s="13"/>
      <c r="AG556" s="13"/>
      <c r="AH556" s="13"/>
      <c r="AI556" s="13"/>
      <c r="AJ556" s="13"/>
    </row>
    <row r="557" spans="1:36" ht="13.5" customHeight="1" x14ac:dyDescent="0.2">
      <c r="A557" s="13"/>
      <c r="B557" s="13"/>
      <c r="C557" s="13"/>
      <c r="D557" s="13"/>
      <c r="E557" s="13"/>
      <c r="F557" s="13"/>
      <c r="G557" s="13"/>
      <c r="H557" s="13"/>
      <c r="I557" s="13"/>
      <c r="J557" s="13"/>
      <c r="K557" s="13"/>
      <c r="L557" s="13"/>
      <c r="M557" s="13"/>
      <c r="N557" s="13"/>
      <c r="O557" s="13"/>
      <c r="P557" s="13"/>
      <c r="Q557" s="13"/>
      <c r="R557" s="13"/>
      <c r="S557" s="13"/>
      <c r="T557" s="13"/>
      <c r="U557" s="13"/>
      <c r="V557" s="13"/>
      <c r="W557" s="13"/>
      <c r="X557" s="13"/>
      <c r="Y557" s="13"/>
      <c r="Z557" s="13"/>
      <c r="AA557" s="13"/>
      <c r="AB557" s="13"/>
      <c r="AC557" s="13"/>
      <c r="AD557" s="13"/>
      <c r="AE557" s="13"/>
      <c r="AF557" s="13"/>
      <c r="AG557" s="13"/>
      <c r="AH557" s="13"/>
      <c r="AI557" s="13"/>
      <c r="AJ557" s="13"/>
    </row>
    <row r="558" spans="1:36" ht="13.5" customHeight="1" x14ac:dyDescent="0.2">
      <c r="A558" s="13"/>
      <c r="B558" s="13"/>
      <c r="C558" s="13"/>
      <c r="D558" s="13"/>
      <c r="E558" s="13"/>
      <c r="F558" s="13"/>
      <c r="G558" s="13"/>
      <c r="H558" s="13"/>
      <c r="I558" s="13"/>
      <c r="J558" s="13"/>
      <c r="K558" s="13"/>
      <c r="L558" s="13"/>
      <c r="M558" s="13"/>
      <c r="N558" s="13"/>
      <c r="O558" s="13"/>
      <c r="P558" s="13"/>
      <c r="Q558" s="13"/>
      <c r="R558" s="13"/>
      <c r="S558" s="13"/>
      <c r="T558" s="13"/>
      <c r="U558" s="13"/>
      <c r="V558" s="13"/>
      <c r="W558" s="13"/>
      <c r="X558" s="13"/>
      <c r="Y558" s="13"/>
      <c r="Z558" s="13"/>
      <c r="AA558" s="13"/>
      <c r="AB558" s="13"/>
      <c r="AC558" s="13"/>
      <c r="AD558" s="13"/>
      <c r="AE558" s="13"/>
      <c r="AF558" s="13"/>
      <c r="AG558" s="13"/>
      <c r="AH558" s="13"/>
      <c r="AI558" s="13"/>
      <c r="AJ558" s="13"/>
    </row>
    <row r="559" spans="1:36" ht="13.5" customHeight="1" x14ac:dyDescent="0.2">
      <c r="A559" s="13"/>
      <c r="B559" s="13"/>
      <c r="C559" s="13"/>
      <c r="D559" s="13"/>
      <c r="E559" s="13"/>
      <c r="F559" s="13"/>
      <c r="G559" s="13"/>
      <c r="H559" s="13"/>
      <c r="I559" s="13"/>
      <c r="J559" s="13"/>
      <c r="K559" s="13"/>
      <c r="L559" s="13"/>
      <c r="M559" s="13"/>
      <c r="N559" s="13"/>
      <c r="O559" s="13"/>
      <c r="P559" s="13"/>
      <c r="Q559" s="13"/>
      <c r="R559" s="13"/>
      <c r="S559" s="13"/>
      <c r="T559" s="13"/>
      <c r="U559" s="13"/>
      <c r="V559" s="13"/>
      <c r="W559" s="13"/>
      <c r="X559" s="13"/>
      <c r="Y559" s="13"/>
      <c r="Z559" s="13"/>
      <c r="AA559" s="13"/>
      <c r="AB559" s="13"/>
      <c r="AC559" s="13"/>
      <c r="AD559" s="13"/>
      <c r="AE559" s="13"/>
      <c r="AF559" s="13"/>
      <c r="AG559" s="13"/>
      <c r="AH559" s="13"/>
      <c r="AI559" s="13"/>
      <c r="AJ559" s="13"/>
    </row>
    <row r="560" spans="1:36" ht="13.5" customHeight="1" x14ac:dyDescent="0.2">
      <c r="A560" s="13"/>
      <c r="B560" s="13"/>
      <c r="C560" s="13"/>
      <c r="D560" s="13"/>
      <c r="E560" s="13"/>
      <c r="F560" s="13"/>
      <c r="G560" s="13"/>
      <c r="H560" s="13"/>
      <c r="I560" s="13"/>
      <c r="J560" s="13"/>
      <c r="K560" s="13"/>
      <c r="L560" s="13"/>
      <c r="M560" s="13"/>
      <c r="N560" s="13"/>
      <c r="O560" s="13"/>
      <c r="P560" s="13"/>
      <c r="Q560" s="13"/>
      <c r="R560" s="13"/>
      <c r="S560" s="13"/>
      <c r="T560" s="13"/>
      <c r="U560" s="13"/>
      <c r="V560" s="13"/>
      <c r="W560" s="13"/>
      <c r="X560" s="13"/>
      <c r="Y560" s="13"/>
      <c r="Z560" s="13"/>
      <c r="AA560" s="13"/>
      <c r="AB560" s="13"/>
      <c r="AC560" s="13"/>
      <c r="AD560" s="13"/>
      <c r="AE560" s="13"/>
      <c r="AF560" s="13"/>
      <c r="AG560" s="13"/>
      <c r="AH560" s="13"/>
      <c r="AI560" s="13"/>
      <c r="AJ560" s="13"/>
    </row>
    <row r="561" spans="1:36" ht="13.5" customHeight="1" x14ac:dyDescent="0.2">
      <c r="A561" s="13"/>
      <c r="B561" s="13"/>
      <c r="C561" s="13"/>
      <c r="D561" s="13"/>
      <c r="E561" s="13"/>
      <c r="F561" s="13"/>
      <c r="G561" s="13"/>
      <c r="H561" s="13"/>
      <c r="I561" s="13"/>
      <c r="J561" s="13"/>
      <c r="K561" s="13"/>
      <c r="L561" s="13"/>
      <c r="M561" s="13"/>
      <c r="N561" s="13"/>
      <c r="O561" s="13"/>
      <c r="P561" s="13"/>
      <c r="Q561" s="13"/>
      <c r="R561" s="13"/>
      <c r="S561" s="13"/>
      <c r="T561" s="13"/>
      <c r="U561" s="13"/>
      <c r="V561" s="13"/>
      <c r="W561" s="13"/>
      <c r="X561" s="13"/>
      <c r="Y561" s="13"/>
      <c r="Z561" s="13"/>
      <c r="AA561" s="13"/>
      <c r="AB561" s="13"/>
      <c r="AC561" s="13"/>
      <c r="AD561" s="13"/>
      <c r="AE561" s="13"/>
      <c r="AF561" s="13"/>
      <c r="AG561" s="13"/>
      <c r="AH561" s="13"/>
      <c r="AI561" s="13"/>
      <c r="AJ561" s="13"/>
    </row>
    <row r="562" spans="1:36" ht="13.5" customHeight="1" x14ac:dyDescent="0.2">
      <c r="A562" s="13"/>
      <c r="B562" s="13"/>
      <c r="C562" s="13"/>
      <c r="D562" s="13"/>
      <c r="E562" s="13"/>
      <c r="F562" s="13"/>
      <c r="G562" s="13"/>
      <c r="H562" s="13"/>
      <c r="I562" s="13"/>
      <c r="J562" s="13"/>
      <c r="K562" s="13"/>
      <c r="L562" s="13"/>
      <c r="M562" s="13"/>
      <c r="N562" s="13"/>
      <c r="O562" s="13"/>
      <c r="P562" s="13"/>
      <c r="Q562" s="13"/>
      <c r="R562" s="13"/>
      <c r="S562" s="13"/>
      <c r="T562" s="13"/>
      <c r="U562" s="13"/>
      <c r="V562" s="13"/>
      <c r="W562" s="13"/>
      <c r="X562" s="13"/>
      <c r="Y562" s="13"/>
      <c r="Z562" s="13"/>
      <c r="AA562" s="13"/>
      <c r="AB562" s="13"/>
      <c r="AC562" s="13"/>
      <c r="AD562" s="13"/>
      <c r="AE562" s="13"/>
      <c r="AF562" s="13"/>
      <c r="AG562" s="13"/>
      <c r="AH562" s="13"/>
      <c r="AI562" s="13"/>
      <c r="AJ562" s="13"/>
    </row>
    <row r="563" spans="1:36" ht="13.5" customHeight="1" x14ac:dyDescent="0.2">
      <c r="A563" s="13"/>
      <c r="B563" s="13"/>
      <c r="C563" s="13"/>
      <c r="D563" s="13"/>
      <c r="E563" s="13"/>
      <c r="F563" s="13"/>
      <c r="G563" s="13"/>
      <c r="H563" s="13"/>
      <c r="I563" s="13"/>
      <c r="J563" s="13"/>
      <c r="K563" s="13"/>
      <c r="L563" s="13"/>
      <c r="M563" s="13"/>
      <c r="N563" s="13"/>
      <c r="O563" s="13"/>
      <c r="P563" s="13"/>
      <c r="Q563" s="13"/>
      <c r="R563" s="13"/>
      <c r="S563" s="13"/>
      <c r="T563" s="13"/>
      <c r="U563" s="13"/>
      <c r="V563" s="13"/>
      <c r="W563" s="13"/>
      <c r="X563" s="13"/>
      <c r="Y563" s="13"/>
      <c r="Z563" s="13"/>
      <c r="AA563" s="13"/>
      <c r="AB563" s="13"/>
      <c r="AC563" s="13"/>
      <c r="AD563" s="13"/>
      <c r="AE563" s="13"/>
      <c r="AF563" s="13"/>
      <c r="AG563" s="13"/>
      <c r="AH563" s="13"/>
      <c r="AI563" s="13"/>
      <c r="AJ563" s="13"/>
    </row>
    <row r="564" spans="1:36" ht="13.5" customHeight="1" x14ac:dyDescent="0.2">
      <c r="A564" s="13"/>
      <c r="B564" s="13"/>
      <c r="C564" s="13"/>
      <c r="D564" s="13"/>
      <c r="E564" s="13"/>
      <c r="F564" s="13"/>
      <c r="G564" s="13"/>
      <c r="H564" s="13"/>
      <c r="I564" s="13"/>
      <c r="J564" s="13"/>
      <c r="K564" s="13"/>
      <c r="L564" s="13"/>
      <c r="M564" s="13"/>
      <c r="N564" s="13"/>
      <c r="O564" s="13"/>
      <c r="P564" s="13"/>
      <c r="Q564" s="13"/>
      <c r="R564" s="13"/>
      <c r="S564" s="13"/>
      <c r="T564" s="13"/>
      <c r="U564" s="13"/>
      <c r="V564" s="13"/>
      <c r="W564" s="13"/>
      <c r="X564" s="13"/>
      <c r="Y564" s="13"/>
      <c r="Z564" s="13"/>
      <c r="AA564" s="13"/>
      <c r="AB564" s="13"/>
      <c r="AC564" s="13"/>
      <c r="AD564" s="13"/>
      <c r="AE564" s="13"/>
      <c r="AF564" s="13"/>
      <c r="AG564" s="13"/>
      <c r="AH564" s="13"/>
      <c r="AI564" s="13"/>
      <c r="AJ564" s="13"/>
    </row>
    <row r="565" spans="1:36" ht="13.5" customHeight="1" x14ac:dyDescent="0.2">
      <c r="A565" s="13"/>
      <c r="B565" s="13"/>
      <c r="C565" s="13"/>
      <c r="D565" s="13"/>
      <c r="E565" s="13"/>
      <c r="F565" s="13"/>
      <c r="G565" s="13"/>
      <c r="H565" s="13"/>
      <c r="I565" s="13"/>
      <c r="J565" s="13"/>
      <c r="K565" s="13"/>
      <c r="L565" s="13"/>
      <c r="M565" s="13"/>
      <c r="N565" s="13"/>
      <c r="O565" s="13"/>
      <c r="P565" s="13"/>
      <c r="Q565" s="13"/>
      <c r="R565" s="13"/>
      <c r="S565" s="13"/>
      <c r="T565" s="13"/>
      <c r="U565" s="13"/>
      <c r="V565" s="13"/>
      <c r="W565" s="13"/>
      <c r="X565" s="13"/>
      <c r="Y565" s="13"/>
      <c r="Z565" s="13"/>
      <c r="AA565" s="13"/>
      <c r="AB565" s="13"/>
      <c r="AC565" s="13"/>
      <c r="AD565" s="13"/>
      <c r="AE565" s="13"/>
      <c r="AF565" s="13"/>
      <c r="AG565" s="13"/>
      <c r="AH565" s="13"/>
      <c r="AI565" s="13"/>
      <c r="AJ565" s="13"/>
    </row>
    <row r="566" spans="1:36" ht="13.5" customHeight="1" x14ac:dyDescent="0.2">
      <c r="A566" s="13"/>
      <c r="B566" s="13"/>
      <c r="C566" s="13"/>
      <c r="D566" s="13"/>
      <c r="E566" s="13"/>
      <c r="F566" s="13"/>
      <c r="G566" s="13"/>
      <c r="H566" s="13"/>
      <c r="I566" s="13"/>
      <c r="J566" s="13"/>
      <c r="K566" s="13"/>
      <c r="L566" s="13"/>
      <c r="M566" s="13"/>
      <c r="N566" s="13"/>
      <c r="O566" s="13"/>
      <c r="P566" s="13"/>
      <c r="Q566" s="13"/>
      <c r="R566" s="13"/>
      <c r="S566" s="13"/>
      <c r="T566" s="13"/>
      <c r="U566" s="13"/>
      <c r="V566" s="13"/>
      <c r="W566" s="13"/>
      <c r="X566" s="13"/>
      <c r="Y566" s="13"/>
      <c r="Z566" s="13"/>
      <c r="AA566" s="13"/>
      <c r="AB566" s="13"/>
      <c r="AC566" s="13"/>
      <c r="AD566" s="13"/>
      <c r="AE566" s="13"/>
      <c r="AF566" s="13"/>
      <c r="AG566" s="13"/>
      <c r="AH566" s="13"/>
      <c r="AI566" s="13"/>
      <c r="AJ566" s="13"/>
    </row>
    <row r="567" spans="1:36" ht="13.5" customHeight="1" x14ac:dyDescent="0.2">
      <c r="A567" s="13"/>
      <c r="B567" s="13"/>
      <c r="C567" s="13"/>
      <c r="D567" s="13"/>
      <c r="E567" s="13"/>
      <c r="F567" s="13"/>
      <c r="G567" s="13"/>
      <c r="H567" s="13"/>
      <c r="I567" s="13"/>
      <c r="J567" s="13"/>
      <c r="K567" s="13"/>
      <c r="L567" s="13"/>
      <c r="M567" s="13"/>
      <c r="N567" s="13"/>
      <c r="O567" s="13"/>
      <c r="P567" s="13"/>
      <c r="Q567" s="13"/>
      <c r="R567" s="13"/>
      <c r="S567" s="13"/>
      <c r="T567" s="13"/>
      <c r="U567" s="13"/>
      <c r="V567" s="13"/>
      <c r="W567" s="13"/>
      <c r="X567" s="13"/>
      <c r="Y567" s="13"/>
      <c r="Z567" s="13"/>
      <c r="AA567" s="13"/>
      <c r="AB567" s="13"/>
      <c r="AC567" s="13"/>
      <c r="AD567" s="13"/>
      <c r="AE567" s="13"/>
      <c r="AF567" s="13"/>
      <c r="AG567" s="13"/>
      <c r="AH567" s="13"/>
      <c r="AI567" s="13"/>
      <c r="AJ567" s="13"/>
    </row>
    <row r="568" spans="1:36" ht="13.5" customHeight="1" x14ac:dyDescent="0.2">
      <c r="A568" s="13"/>
      <c r="B568" s="13"/>
      <c r="C568" s="13"/>
      <c r="D568" s="13"/>
      <c r="E568" s="13"/>
      <c r="F568" s="13"/>
      <c r="G568" s="13"/>
      <c r="H568" s="13"/>
      <c r="I568" s="13"/>
      <c r="J568" s="13"/>
      <c r="K568" s="13"/>
      <c r="L568" s="13"/>
      <c r="M568" s="13"/>
      <c r="N568" s="13"/>
      <c r="O568" s="13"/>
      <c r="P568" s="13"/>
      <c r="Q568" s="13"/>
      <c r="R568" s="13"/>
      <c r="S568" s="13"/>
      <c r="T568" s="13"/>
      <c r="U568" s="13"/>
      <c r="V568" s="13"/>
      <c r="W568" s="13"/>
      <c r="X568" s="13"/>
      <c r="Y568" s="13"/>
      <c r="Z568" s="13"/>
      <c r="AA568" s="13"/>
      <c r="AB568" s="13"/>
      <c r="AC568" s="13"/>
      <c r="AD568" s="13"/>
      <c r="AE568" s="13"/>
      <c r="AF568" s="13"/>
      <c r="AG568" s="13"/>
      <c r="AH568" s="13"/>
      <c r="AI568" s="13"/>
      <c r="AJ568" s="13"/>
    </row>
    <row r="569" spans="1:36" ht="13.5" customHeight="1" x14ac:dyDescent="0.2">
      <c r="A569" s="13"/>
      <c r="B569" s="13"/>
      <c r="C569" s="13"/>
      <c r="D569" s="13"/>
      <c r="E569" s="13"/>
      <c r="F569" s="13"/>
      <c r="G569" s="13"/>
      <c r="H569" s="13"/>
      <c r="I569" s="13"/>
      <c r="J569" s="13"/>
      <c r="K569" s="13"/>
      <c r="L569" s="13"/>
      <c r="M569" s="13"/>
      <c r="N569" s="13"/>
      <c r="O569" s="13"/>
      <c r="P569" s="13"/>
      <c r="Q569" s="13"/>
      <c r="R569" s="13"/>
      <c r="S569" s="13"/>
      <c r="T569" s="13"/>
      <c r="U569" s="13"/>
      <c r="V569" s="13"/>
      <c r="W569" s="13"/>
      <c r="X569" s="13"/>
      <c r="Y569" s="13"/>
      <c r="Z569" s="13"/>
      <c r="AA569" s="13"/>
      <c r="AB569" s="13"/>
      <c r="AC569" s="13"/>
      <c r="AD569" s="13"/>
      <c r="AE569" s="13"/>
      <c r="AF569" s="13"/>
      <c r="AG569" s="13"/>
      <c r="AH569" s="13"/>
      <c r="AI569" s="13"/>
      <c r="AJ569" s="13"/>
    </row>
    <row r="570" spans="1:36" ht="13.5" customHeight="1" x14ac:dyDescent="0.2">
      <c r="A570" s="13"/>
      <c r="B570" s="13"/>
      <c r="C570" s="13"/>
      <c r="D570" s="13"/>
      <c r="E570" s="13"/>
      <c r="F570" s="13"/>
      <c r="G570" s="13"/>
      <c r="H570" s="13"/>
      <c r="I570" s="13"/>
      <c r="J570" s="13"/>
      <c r="K570" s="13"/>
      <c r="L570" s="13"/>
      <c r="M570" s="13"/>
      <c r="N570" s="13"/>
      <c r="O570" s="13"/>
      <c r="P570" s="13"/>
      <c r="Q570" s="13"/>
      <c r="R570" s="13"/>
      <c r="S570" s="13"/>
      <c r="T570" s="13"/>
      <c r="U570" s="13"/>
      <c r="V570" s="13"/>
      <c r="W570" s="13"/>
      <c r="X570" s="13"/>
      <c r="Y570" s="13"/>
      <c r="Z570" s="13"/>
      <c r="AA570" s="13"/>
      <c r="AB570" s="13"/>
      <c r="AC570" s="13"/>
      <c r="AD570" s="13"/>
      <c r="AE570" s="13"/>
      <c r="AF570" s="13"/>
      <c r="AG570" s="13"/>
      <c r="AH570" s="13"/>
      <c r="AI570" s="13"/>
      <c r="AJ570" s="13"/>
    </row>
    <row r="571" spans="1:36" ht="13.5" customHeight="1" x14ac:dyDescent="0.2">
      <c r="A571" s="13"/>
      <c r="B571" s="13"/>
      <c r="C571" s="13"/>
      <c r="D571" s="13"/>
      <c r="E571" s="13"/>
      <c r="F571" s="13"/>
      <c r="G571" s="13"/>
      <c r="H571" s="13"/>
      <c r="I571" s="13"/>
      <c r="J571" s="13"/>
      <c r="K571" s="13"/>
      <c r="L571" s="13"/>
      <c r="M571" s="13"/>
      <c r="N571" s="13"/>
      <c r="O571" s="13"/>
      <c r="P571" s="13"/>
      <c r="Q571" s="13"/>
      <c r="R571" s="13"/>
      <c r="S571" s="13"/>
      <c r="T571" s="13"/>
      <c r="U571" s="13"/>
      <c r="V571" s="13"/>
      <c r="W571" s="13"/>
      <c r="X571" s="13"/>
      <c r="Y571" s="13"/>
      <c r="Z571" s="13"/>
      <c r="AA571" s="13"/>
      <c r="AB571" s="13"/>
      <c r="AC571" s="13"/>
      <c r="AD571" s="13"/>
      <c r="AE571" s="13"/>
      <c r="AF571" s="13"/>
      <c r="AG571" s="13"/>
      <c r="AH571" s="13"/>
      <c r="AI571" s="13"/>
      <c r="AJ571" s="13"/>
    </row>
    <row r="572" spans="1:36" ht="13.5" customHeight="1" x14ac:dyDescent="0.2">
      <c r="A572" s="13"/>
      <c r="B572" s="13"/>
      <c r="C572" s="13"/>
      <c r="D572" s="13"/>
      <c r="E572" s="13"/>
      <c r="F572" s="13"/>
      <c r="G572" s="13"/>
      <c r="H572" s="13"/>
      <c r="I572" s="13"/>
      <c r="J572" s="13"/>
      <c r="K572" s="13"/>
      <c r="L572" s="13"/>
      <c r="M572" s="13"/>
      <c r="N572" s="13"/>
      <c r="O572" s="13"/>
      <c r="P572" s="13"/>
      <c r="Q572" s="13"/>
      <c r="R572" s="13"/>
      <c r="S572" s="13"/>
      <c r="T572" s="13"/>
      <c r="U572" s="13"/>
      <c r="V572" s="13"/>
      <c r="W572" s="13"/>
      <c r="X572" s="13"/>
      <c r="Y572" s="13"/>
      <c r="Z572" s="13"/>
      <c r="AA572" s="13"/>
      <c r="AB572" s="13"/>
      <c r="AC572" s="13"/>
      <c r="AD572" s="13"/>
      <c r="AE572" s="13"/>
      <c r="AF572" s="13"/>
      <c r="AG572" s="13"/>
      <c r="AH572" s="13"/>
      <c r="AI572" s="13"/>
      <c r="AJ572" s="13"/>
    </row>
    <row r="573" spans="1:36" ht="13.5" customHeight="1" x14ac:dyDescent="0.2">
      <c r="A573" s="13"/>
      <c r="B573" s="13"/>
      <c r="C573" s="13"/>
      <c r="D573" s="13"/>
      <c r="E573" s="13"/>
      <c r="F573" s="13"/>
      <c r="G573" s="13"/>
      <c r="H573" s="13"/>
      <c r="I573" s="13"/>
      <c r="J573" s="13"/>
      <c r="K573" s="13"/>
      <c r="L573" s="13"/>
      <c r="M573" s="13"/>
      <c r="N573" s="13"/>
      <c r="O573" s="13"/>
      <c r="P573" s="13"/>
      <c r="Q573" s="13"/>
      <c r="R573" s="13"/>
      <c r="S573" s="13"/>
      <c r="T573" s="13"/>
      <c r="U573" s="13"/>
      <c r="V573" s="13"/>
      <c r="W573" s="13"/>
      <c r="X573" s="13"/>
      <c r="Y573" s="13"/>
      <c r="Z573" s="13"/>
      <c r="AA573" s="13"/>
      <c r="AB573" s="13"/>
      <c r="AC573" s="13"/>
      <c r="AD573" s="13"/>
      <c r="AE573" s="13"/>
      <c r="AF573" s="13"/>
      <c r="AG573" s="13"/>
      <c r="AH573" s="13"/>
      <c r="AI573" s="13"/>
      <c r="AJ573" s="13"/>
    </row>
    <row r="574" spans="1:36" ht="13.5" customHeight="1" x14ac:dyDescent="0.2">
      <c r="A574" s="13"/>
      <c r="B574" s="13"/>
      <c r="C574" s="13"/>
      <c r="D574" s="13"/>
      <c r="E574" s="13"/>
      <c r="F574" s="13"/>
      <c r="G574" s="13"/>
      <c r="H574" s="13"/>
      <c r="I574" s="13"/>
      <c r="J574" s="13"/>
      <c r="K574" s="13"/>
      <c r="L574" s="13"/>
      <c r="M574" s="13"/>
      <c r="N574" s="13"/>
      <c r="O574" s="13"/>
      <c r="P574" s="13"/>
      <c r="Q574" s="13"/>
      <c r="R574" s="13"/>
      <c r="S574" s="13"/>
      <c r="T574" s="13"/>
      <c r="U574" s="13"/>
      <c r="V574" s="13"/>
      <c r="W574" s="13"/>
      <c r="X574" s="13"/>
      <c r="Y574" s="13"/>
      <c r="Z574" s="13"/>
      <c r="AA574" s="13"/>
      <c r="AB574" s="13"/>
      <c r="AC574" s="13"/>
      <c r="AD574" s="13"/>
      <c r="AE574" s="13"/>
      <c r="AF574" s="13"/>
      <c r="AG574" s="13"/>
      <c r="AH574" s="13"/>
      <c r="AI574" s="13"/>
      <c r="AJ574" s="13"/>
    </row>
    <row r="575" spans="1:36" ht="13.5" customHeight="1" x14ac:dyDescent="0.2">
      <c r="A575" s="13"/>
      <c r="B575" s="13"/>
      <c r="C575" s="13"/>
      <c r="D575" s="13"/>
      <c r="E575" s="13"/>
      <c r="F575" s="13"/>
      <c r="G575" s="13"/>
      <c r="H575" s="13"/>
      <c r="I575" s="13"/>
      <c r="J575" s="13"/>
      <c r="K575" s="13"/>
      <c r="L575" s="13"/>
      <c r="M575" s="13"/>
      <c r="N575" s="13"/>
      <c r="O575" s="13"/>
      <c r="P575" s="13"/>
      <c r="Q575" s="13"/>
      <c r="R575" s="13"/>
      <c r="S575" s="13"/>
      <c r="T575" s="13"/>
      <c r="U575" s="13"/>
      <c r="V575" s="13"/>
      <c r="W575" s="13"/>
      <c r="X575" s="13"/>
      <c r="Y575" s="13"/>
      <c r="Z575" s="13"/>
      <c r="AA575" s="13"/>
      <c r="AB575" s="13"/>
      <c r="AC575" s="13"/>
      <c r="AD575" s="13"/>
      <c r="AE575" s="13"/>
      <c r="AF575" s="13"/>
      <c r="AG575" s="13"/>
      <c r="AH575" s="13"/>
      <c r="AI575" s="13"/>
      <c r="AJ575" s="13"/>
    </row>
    <row r="576" spans="1:36" ht="13.5" customHeight="1" x14ac:dyDescent="0.2">
      <c r="A576" s="13"/>
      <c r="B576" s="13"/>
      <c r="C576" s="13"/>
      <c r="D576" s="13"/>
      <c r="E576" s="13"/>
      <c r="F576" s="13"/>
      <c r="G576" s="13"/>
      <c r="H576" s="13"/>
      <c r="I576" s="13"/>
      <c r="J576" s="13"/>
      <c r="K576" s="13"/>
      <c r="L576" s="13"/>
      <c r="M576" s="13"/>
      <c r="N576" s="13"/>
      <c r="O576" s="13"/>
      <c r="P576" s="13"/>
      <c r="Q576" s="13"/>
      <c r="R576" s="13"/>
      <c r="S576" s="13"/>
      <c r="T576" s="13"/>
      <c r="U576" s="13"/>
      <c r="V576" s="13"/>
      <c r="W576" s="13"/>
      <c r="X576" s="13"/>
      <c r="Y576" s="13"/>
      <c r="Z576" s="13"/>
      <c r="AA576" s="13"/>
      <c r="AB576" s="13"/>
      <c r="AC576" s="13"/>
      <c r="AD576" s="13"/>
      <c r="AE576" s="13"/>
      <c r="AF576" s="13"/>
      <c r="AG576" s="13"/>
      <c r="AH576" s="13"/>
      <c r="AI576" s="13"/>
      <c r="AJ576" s="13"/>
    </row>
    <row r="577" spans="1:36" ht="13.5" customHeight="1" x14ac:dyDescent="0.2">
      <c r="A577" s="13"/>
      <c r="B577" s="13"/>
      <c r="C577" s="13"/>
      <c r="D577" s="13"/>
      <c r="E577" s="13"/>
      <c r="F577" s="13"/>
      <c r="G577" s="13"/>
      <c r="H577" s="13"/>
      <c r="I577" s="13"/>
      <c r="J577" s="13"/>
      <c r="K577" s="13"/>
      <c r="L577" s="13"/>
      <c r="M577" s="13"/>
      <c r="N577" s="13"/>
      <c r="O577" s="13"/>
      <c r="P577" s="13"/>
      <c r="Q577" s="13"/>
      <c r="R577" s="13"/>
      <c r="S577" s="13"/>
      <c r="T577" s="13"/>
      <c r="U577" s="13"/>
      <c r="V577" s="13"/>
      <c r="W577" s="13"/>
      <c r="X577" s="13"/>
      <c r="Y577" s="13"/>
      <c r="Z577" s="13"/>
      <c r="AA577" s="13"/>
      <c r="AB577" s="13"/>
      <c r="AC577" s="13"/>
      <c r="AD577" s="13"/>
      <c r="AE577" s="13"/>
      <c r="AF577" s="13"/>
      <c r="AG577" s="13"/>
      <c r="AH577" s="13"/>
      <c r="AI577" s="13"/>
      <c r="AJ577" s="13"/>
    </row>
    <row r="578" spans="1:36" ht="13.5" customHeight="1" x14ac:dyDescent="0.2">
      <c r="A578" s="13"/>
      <c r="B578" s="13"/>
      <c r="C578" s="13"/>
      <c r="D578" s="13"/>
      <c r="E578" s="13"/>
      <c r="F578" s="13"/>
      <c r="G578" s="13"/>
      <c r="H578" s="13"/>
      <c r="I578" s="13"/>
      <c r="J578" s="13"/>
      <c r="K578" s="13"/>
      <c r="L578" s="13"/>
      <c r="M578" s="13"/>
      <c r="N578" s="13"/>
      <c r="O578" s="13"/>
      <c r="P578" s="13"/>
      <c r="Q578" s="13"/>
      <c r="R578" s="13"/>
      <c r="S578" s="13"/>
      <c r="T578" s="13"/>
      <c r="U578" s="13"/>
      <c r="V578" s="13"/>
      <c r="W578" s="13"/>
      <c r="X578" s="13"/>
      <c r="Y578" s="13"/>
      <c r="Z578" s="13"/>
      <c r="AA578" s="13"/>
      <c r="AB578" s="13"/>
      <c r="AC578" s="13"/>
      <c r="AD578" s="13"/>
      <c r="AE578" s="13"/>
      <c r="AF578" s="13"/>
      <c r="AG578" s="13"/>
      <c r="AH578" s="13"/>
      <c r="AI578" s="13"/>
      <c r="AJ578" s="13"/>
    </row>
    <row r="579" spans="1:36" ht="13.5" customHeight="1" x14ac:dyDescent="0.2">
      <c r="A579" s="13"/>
      <c r="B579" s="13"/>
      <c r="C579" s="13"/>
      <c r="D579" s="13"/>
      <c r="E579" s="13"/>
      <c r="F579" s="13"/>
      <c r="G579" s="13"/>
      <c r="H579" s="13"/>
      <c r="I579" s="13"/>
      <c r="J579" s="13"/>
      <c r="K579" s="13"/>
      <c r="L579" s="13"/>
      <c r="M579" s="13"/>
      <c r="N579" s="13"/>
      <c r="O579" s="13"/>
      <c r="P579" s="13"/>
      <c r="Q579" s="13"/>
      <c r="R579" s="13"/>
      <c r="S579" s="13"/>
      <c r="T579" s="13"/>
      <c r="U579" s="13"/>
      <c r="V579" s="13"/>
      <c r="W579" s="13"/>
      <c r="X579" s="13"/>
      <c r="Y579" s="13"/>
      <c r="Z579" s="13"/>
      <c r="AA579" s="13"/>
      <c r="AB579" s="13"/>
      <c r="AC579" s="13"/>
      <c r="AD579" s="13"/>
      <c r="AE579" s="13"/>
      <c r="AF579" s="13"/>
      <c r="AG579" s="13"/>
      <c r="AH579" s="13"/>
      <c r="AI579" s="13"/>
      <c r="AJ579" s="13"/>
    </row>
    <row r="580" spans="1:36" ht="13.5" customHeight="1" x14ac:dyDescent="0.2">
      <c r="A580" s="13"/>
      <c r="B580" s="13"/>
      <c r="C580" s="13"/>
      <c r="D580" s="13"/>
      <c r="E580" s="13"/>
      <c r="F580" s="13"/>
      <c r="G580" s="13"/>
      <c r="H580" s="13"/>
      <c r="I580" s="13"/>
      <c r="J580" s="13"/>
      <c r="K580" s="13"/>
      <c r="L580" s="13"/>
      <c r="M580" s="13"/>
      <c r="N580" s="13"/>
      <c r="O580" s="13"/>
      <c r="P580" s="13"/>
      <c r="Q580" s="13"/>
      <c r="R580" s="13"/>
      <c r="S580" s="13"/>
      <c r="T580" s="13"/>
      <c r="U580" s="13"/>
      <c r="V580" s="13"/>
      <c r="W580" s="13"/>
      <c r="X580" s="13"/>
      <c r="Y580" s="13"/>
      <c r="Z580" s="13"/>
      <c r="AA580" s="13"/>
      <c r="AB580" s="13"/>
      <c r="AC580" s="13"/>
      <c r="AD580" s="13"/>
      <c r="AE580" s="13"/>
      <c r="AF580" s="13"/>
      <c r="AG580" s="13"/>
      <c r="AH580" s="13"/>
      <c r="AI580" s="13"/>
      <c r="AJ580" s="13"/>
    </row>
    <row r="581" spans="1:36" ht="13.5" customHeight="1" x14ac:dyDescent="0.2">
      <c r="A581" s="13"/>
      <c r="B581" s="13"/>
      <c r="C581" s="13"/>
      <c r="D581" s="13"/>
      <c r="E581" s="13"/>
      <c r="F581" s="13"/>
      <c r="G581" s="13"/>
      <c r="H581" s="13"/>
      <c r="I581" s="13"/>
      <c r="J581" s="13"/>
      <c r="K581" s="13"/>
      <c r="L581" s="13"/>
      <c r="M581" s="13"/>
      <c r="N581" s="13"/>
      <c r="O581" s="13"/>
      <c r="P581" s="13"/>
      <c r="Q581" s="13"/>
      <c r="R581" s="13"/>
      <c r="S581" s="13"/>
      <c r="T581" s="13"/>
      <c r="U581" s="13"/>
      <c r="V581" s="13"/>
      <c r="W581" s="13"/>
      <c r="X581" s="13"/>
      <c r="Y581" s="13"/>
      <c r="Z581" s="13"/>
      <c r="AA581" s="13"/>
      <c r="AB581" s="13"/>
      <c r="AC581" s="13"/>
      <c r="AD581" s="13"/>
      <c r="AE581" s="13"/>
      <c r="AF581" s="13"/>
      <c r="AG581" s="13"/>
      <c r="AH581" s="13"/>
      <c r="AI581" s="13"/>
      <c r="AJ581" s="13"/>
    </row>
    <row r="582" spans="1:36" ht="13.5" customHeight="1" x14ac:dyDescent="0.2">
      <c r="A582" s="13"/>
      <c r="B582" s="13"/>
      <c r="C582" s="13"/>
      <c r="D582" s="13"/>
      <c r="E582" s="13"/>
      <c r="F582" s="13"/>
      <c r="G582" s="13"/>
      <c r="H582" s="13"/>
      <c r="I582" s="13"/>
      <c r="J582" s="13"/>
      <c r="K582" s="13"/>
      <c r="L582" s="13"/>
      <c r="M582" s="13"/>
      <c r="N582" s="13"/>
      <c r="O582" s="13"/>
      <c r="P582" s="13"/>
      <c r="Q582" s="13"/>
      <c r="R582" s="13"/>
      <c r="S582" s="13"/>
      <c r="T582" s="13"/>
      <c r="U582" s="13"/>
      <c r="V582" s="13"/>
      <c r="W582" s="13"/>
      <c r="X582" s="13"/>
      <c r="Y582" s="13"/>
      <c r="Z582" s="13"/>
      <c r="AA582" s="13"/>
      <c r="AB582" s="13"/>
      <c r="AC582" s="13"/>
      <c r="AD582" s="13"/>
      <c r="AE582" s="13"/>
      <c r="AF582" s="13"/>
      <c r="AG582" s="13"/>
      <c r="AH582" s="13"/>
      <c r="AI582" s="13"/>
      <c r="AJ582" s="13"/>
    </row>
    <row r="583" spans="1:36" ht="13.5" customHeight="1" x14ac:dyDescent="0.2">
      <c r="A583" s="13"/>
      <c r="B583" s="13"/>
      <c r="C583" s="13"/>
      <c r="D583" s="13"/>
      <c r="E583" s="13"/>
      <c r="F583" s="13"/>
      <c r="G583" s="13"/>
      <c r="H583" s="13"/>
      <c r="I583" s="13"/>
      <c r="J583" s="13"/>
      <c r="K583" s="13"/>
      <c r="L583" s="13"/>
      <c r="M583" s="13"/>
      <c r="N583" s="13"/>
      <c r="O583" s="13"/>
      <c r="P583" s="13"/>
      <c r="Q583" s="13"/>
      <c r="R583" s="13"/>
      <c r="S583" s="13"/>
      <c r="T583" s="13"/>
      <c r="U583" s="13"/>
      <c r="V583" s="13"/>
      <c r="W583" s="13"/>
      <c r="X583" s="13"/>
      <c r="Y583" s="13"/>
      <c r="Z583" s="13"/>
      <c r="AA583" s="13"/>
      <c r="AB583" s="13"/>
      <c r="AC583" s="13"/>
      <c r="AD583" s="13"/>
      <c r="AE583" s="13"/>
      <c r="AF583" s="13"/>
      <c r="AG583" s="13"/>
      <c r="AH583" s="13"/>
      <c r="AI583" s="13"/>
      <c r="AJ583" s="13"/>
    </row>
    <row r="584" spans="1:36" ht="13.5" customHeight="1" x14ac:dyDescent="0.2">
      <c r="A584" s="13"/>
      <c r="B584" s="13"/>
      <c r="C584" s="13"/>
      <c r="D584" s="13"/>
      <c r="E584" s="13"/>
      <c r="F584" s="13"/>
      <c r="G584" s="13"/>
      <c r="H584" s="13"/>
      <c r="I584" s="13"/>
      <c r="J584" s="13"/>
      <c r="K584" s="13"/>
      <c r="L584" s="13"/>
      <c r="M584" s="13"/>
      <c r="N584" s="13"/>
      <c r="O584" s="13"/>
      <c r="P584" s="13"/>
      <c r="Q584" s="13"/>
      <c r="R584" s="13"/>
      <c r="S584" s="13"/>
      <c r="T584" s="13"/>
      <c r="U584" s="13"/>
      <c r="V584" s="13"/>
      <c r="W584" s="13"/>
      <c r="X584" s="13"/>
      <c r="Y584" s="13"/>
      <c r="Z584" s="13"/>
      <c r="AA584" s="13"/>
      <c r="AB584" s="13"/>
      <c r="AC584" s="13"/>
      <c r="AD584" s="13"/>
      <c r="AE584" s="13"/>
      <c r="AF584" s="13"/>
      <c r="AG584" s="13"/>
      <c r="AH584" s="13"/>
      <c r="AI584" s="13"/>
      <c r="AJ584" s="13"/>
    </row>
    <row r="585" spans="1:36" ht="13.5" customHeight="1" x14ac:dyDescent="0.2">
      <c r="A585" s="13"/>
      <c r="B585" s="13"/>
      <c r="C585" s="13"/>
      <c r="D585" s="13"/>
      <c r="E585" s="13"/>
      <c r="F585" s="13"/>
      <c r="G585" s="13"/>
      <c r="H585" s="13"/>
      <c r="I585" s="13"/>
      <c r="J585" s="13"/>
      <c r="K585" s="13"/>
      <c r="L585" s="13"/>
      <c r="M585" s="13"/>
      <c r="N585" s="13"/>
      <c r="O585" s="13"/>
      <c r="P585" s="13"/>
      <c r="Q585" s="13"/>
      <c r="R585" s="13"/>
      <c r="S585" s="13"/>
      <c r="T585" s="13"/>
      <c r="U585" s="13"/>
      <c r="V585" s="13"/>
      <c r="W585" s="13"/>
      <c r="X585" s="13"/>
      <c r="Y585" s="13"/>
      <c r="Z585" s="13"/>
      <c r="AA585" s="13"/>
      <c r="AB585" s="13"/>
      <c r="AC585" s="13"/>
      <c r="AD585" s="13"/>
      <c r="AE585" s="13"/>
      <c r="AF585" s="13"/>
      <c r="AG585" s="13"/>
      <c r="AH585" s="13"/>
      <c r="AI585" s="13"/>
      <c r="AJ585" s="13"/>
    </row>
    <row r="586" spans="1:36" ht="13.5" customHeight="1" x14ac:dyDescent="0.2">
      <c r="A586" s="13"/>
      <c r="B586" s="13"/>
      <c r="C586" s="13"/>
      <c r="D586" s="13"/>
      <c r="E586" s="13"/>
      <c r="F586" s="13"/>
      <c r="G586" s="13"/>
      <c r="H586" s="13"/>
      <c r="I586" s="13"/>
      <c r="J586" s="13"/>
      <c r="K586" s="13"/>
      <c r="L586" s="13"/>
      <c r="M586" s="13"/>
      <c r="N586" s="13"/>
      <c r="O586" s="13"/>
      <c r="P586" s="13"/>
      <c r="Q586" s="13"/>
      <c r="R586" s="13"/>
      <c r="S586" s="13"/>
      <c r="T586" s="13"/>
      <c r="U586" s="13"/>
      <c r="V586" s="13"/>
      <c r="W586" s="13"/>
      <c r="X586" s="13"/>
      <c r="Y586" s="13"/>
      <c r="Z586" s="13"/>
      <c r="AA586" s="13"/>
      <c r="AB586" s="13"/>
      <c r="AC586" s="13"/>
      <c r="AD586" s="13"/>
      <c r="AE586" s="13"/>
      <c r="AF586" s="13"/>
      <c r="AG586" s="13"/>
      <c r="AH586" s="13"/>
      <c r="AI586" s="13"/>
      <c r="AJ586" s="13"/>
    </row>
    <row r="587" spans="1:36" ht="13.5" customHeight="1" x14ac:dyDescent="0.2">
      <c r="A587" s="13"/>
      <c r="B587" s="13"/>
      <c r="C587" s="13"/>
      <c r="D587" s="13"/>
      <c r="E587" s="13"/>
      <c r="F587" s="13"/>
      <c r="G587" s="13"/>
      <c r="H587" s="13"/>
      <c r="I587" s="13"/>
      <c r="J587" s="13"/>
      <c r="K587" s="13"/>
      <c r="L587" s="13"/>
      <c r="M587" s="13"/>
      <c r="N587" s="13"/>
      <c r="O587" s="13"/>
      <c r="P587" s="13"/>
      <c r="Q587" s="13"/>
      <c r="R587" s="13"/>
      <c r="S587" s="13"/>
      <c r="T587" s="13"/>
      <c r="U587" s="13"/>
      <c r="V587" s="13"/>
      <c r="W587" s="13"/>
      <c r="X587" s="13"/>
      <c r="Y587" s="13"/>
      <c r="Z587" s="13"/>
      <c r="AA587" s="13"/>
      <c r="AB587" s="13"/>
      <c r="AC587" s="13"/>
      <c r="AD587" s="13"/>
      <c r="AE587" s="13"/>
      <c r="AF587" s="13"/>
      <c r="AG587" s="13"/>
      <c r="AH587" s="13"/>
      <c r="AI587" s="13"/>
      <c r="AJ587" s="13"/>
    </row>
    <row r="588" spans="1:36" ht="13.5" customHeight="1" x14ac:dyDescent="0.2">
      <c r="A588" s="13"/>
      <c r="B588" s="13"/>
      <c r="C588" s="13"/>
      <c r="D588" s="13"/>
      <c r="E588" s="13"/>
      <c r="F588" s="13"/>
      <c r="G588" s="13"/>
      <c r="H588" s="13"/>
      <c r="I588" s="13"/>
      <c r="J588" s="13"/>
      <c r="K588" s="13"/>
      <c r="L588" s="13"/>
      <c r="M588" s="13"/>
      <c r="N588" s="13"/>
      <c r="O588" s="13"/>
      <c r="P588" s="13"/>
      <c r="Q588" s="13"/>
      <c r="R588" s="13"/>
      <c r="S588" s="13"/>
      <c r="T588" s="13"/>
      <c r="U588" s="13"/>
      <c r="V588" s="13"/>
      <c r="W588" s="13"/>
      <c r="X588" s="13"/>
      <c r="Y588" s="13"/>
      <c r="Z588" s="13"/>
      <c r="AA588" s="13"/>
      <c r="AB588" s="13"/>
      <c r="AC588" s="13"/>
      <c r="AD588" s="13"/>
      <c r="AE588" s="13"/>
      <c r="AF588" s="13"/>
      <c r="AG588" s="13"/>
      <c r="AH588" s="13"/>
      <c r="AI588" s="13"/>
      <c r="AJ588" s="13"/>
    </row>
    <row r="589" spans="1:36" ht="13.5" customHeight="1" x14ac:dyDescent="0.2">
      <c r="A589" s="13"/>
      <c r="B589" s="13"/>
      <c r="C589" s="13"/>
      <c r="D589" s="13"/>
      <c r="E589" s="13"/>
      <c r="F589" s="13"/>
      <c r="G589" s="13"/>
      <c r="H589" s="13"/>
      <c r="I589" s="13"/>
      <c r="J589" s="13"/>
      <c r="K589" s="13"/>
      <c r="L589" s="13"/>
      <c r="M589" s="13"/>
      <c r="N589" s="13"/>
      <c r="O589" s="13"/>
      <c r="P589" s="13"/>
      <c r="Q589" s="13"/>
      <c r="R589" s="13"/>
      <c r="S589" s="13"/>
      <c r="T589" s="13"/>
      <c r="U589" s="13"/>
      <c r="V589" s="13"/>
      <c r="W589" s="13"/>
      <c r="X589" s="13"/>
      <c r="Y589" s="13"/>
      <c r="Z589" s="13"/>
      <c r="AA589" s="13"/>
      <c r="AB589" s="13"/>
      <c r="AC589" s="13"/>
      <c r="AD589" s="13"/>
      <c r="AE589" s="13"/>
      <c r="AF589" s="13"/>
      <c r="AG589" s="13"/>
      <c r="AH589" s="13"/>
      <c r="AI589" s="13"/>
      <c r="AJ589" s="13"/>
    </row>
    <row r="590" spans="1:36" ht="13.5" customHeight="1" x14ac:dyDescent="0.2">
      <c r="A590" s="13"/>
      <c r="B590" s="13"/>
      <c r="C590" s="13"/>
      <c r="D590" s="13"/>
      <c r="E590" s="13"/>
      <c r="F590" s="13"/>
      <c r="G590" s="13"/>
      <c r="H590" s="13"/>
      <c r="I590" s="13"/>
      <c r="J590" s="13"/>
      <c r="K590" s="13"/>
      <c r="L590" s="13"/>
      <c r="M590" s="13"/>
      <c r="N590" s="13"/>
      <c r="O590" s="13"/>
      <c r="P590" s="13"/>
      <c r="Q590" s="13"/>
      <c r="R590" s="13"/>
      <c r="S590" s="13"/>
      <c r="T590" s="13"/>
      <c r="U590" s="13"/>
      <c r="V590" s="13"/>
      <c r="W590" s="13"/>
      <c r="X590" s="13"/>
      <c r="Y590" s="13"/>
      <c r="Z590" s="13"/>
      <c r="AA590" s="13"/>
      <c r="AB590" s="13"/>
      <c r="AC590" s="13"/>
      <c r="AD590" s="13"/>
      <c r="AE590" s="13"/>
      <c r="AF590" s="13"/>
      <c r="AG590" s="13"/>
      <c r="AH590" s="13"/>
      <c r="AI590" s="13"/>
      <c r="AJ590" s="13"/>
    </row>
    <row r="591" spans="1:36" ht="13.5" customHeight="1" x14ac:dyDescent="0.2">
      <c r="A591" s="13"/>
      <c r="B591" s="13"/>
      <c r="C591" s="13"/>
      <c r="D591" s="13"/>
      <c r="E591" s="13"/>
      <c r="F591" s="13"/>
      <c r="G591" s="13"/>
      <c r="H591" s="13"/>
      <c r="I591" s="13"/>
      <c r="J591" s="13"/>
      <c r="K591" s="13"/>
      <c r="L591" s="13"/>
      <c r="M591" s="13"/>
      <c r="N591" s="13"/>
      <c r="O591" s="13"/>
      <c r="P591" s="13"/>
      <c r="Q591" s="13"/>
      <c r="R591" s="13"/>
      <c r="S591" s="13"/>
      <c r="T591" s="13"/>
      <c r="U591" s="13"/>
      <c r="V591" s="13"/>
      <c r="W591" s="13"/>
      <c r="X591" s="13"/>
      <c r="Y591" s="13"/>
      <c r="Z591" s="13"/>
      <c r="AA591" s="13"/>
      <c r="AB591" s="13"/>
      <c r="AC591" s="13"/>
      <c r="AD591" s="13"/>
      <c r="AE591" s="13"/>
      <c r="AF591" s="13"/>
      <c r="AG591" s="13"/>
      <c r="AH591" s="13"/>
      <c r="AI591" s="13"/>
      <c r="AJ591" s="13"/>
    </row>
    <row r="592" spans="1:36" ht="13.5" customHeight="1" x14ac:dyDescent="0.2">
      <c r="A592" s="13"/>
      <c r="B592" s="13"/>
      <c r="C592" s="13"/>
      <c r="D592" s="13"/>
      <c r="E592" s="13"/>
      <c r="F592" s="13"/>
      <c r="G592" s="13"/>
      <c r="H592" s="13"/>
      <c r="I592" s="13"/>
      <c r="J592" s="13"/>
      <c r="K592" s="13"/>
      <c r="L592" s="13"/>
      <c r="M592" s="13"/>
      <c r="N592" s="13"/>
      <c r="O592" s="13"/>
      <c r="P592" s="13"/>
      <c r="Q592" s="13"/>
      <c r="R592" s="13"/>
      <c r="S592" s="13"/>
      <c r="T592" s="13"/>
      <c r="U592" s="13"/>
      <c r="V592" s="13"/>
      <c r="W592" s="13"/>
      <c r="X592" s="13"/>
      <c r="Y592" s="13"/>
      <c r="Z592" s="13"/>
      <c r="AA592" s="13"/>
      <c r="AB592" s="13"/>
      <c r="AC592" s="13"/>
      <c r="AD592" s="13"/>
      <c r="AE592" s="13"/>
      <c r="AF592" s="13"/>
      <c r="AG592" s="13"/>
      <c r="AH592" s="13"/>
      <c r="AI592" s="13"/>
      <c r="AJ592" s="13"/>
    </row>
    <row r="593" spans="1:36" ht="13.5" customHeight="1" x14ac:dyDescent="0.2">
      <c r="A593" s="13"/>
      <c r="B593" s="13"/>
      <c r="C593" s="13"/>
      <c r="D593" s="13"/>
      <c r="E593" s="13"/>
      <c r="F593" s="13"/>
      <c r="G593" s="13"/>
      <c r="H593" s="13"/>
      <c r="I593" s="13"/>
      <c r="J593" s="13"/>
      <c r="K593" s="13"/>
      <c r="L593" s="13"/>
      <c r="M593" s="13"/>
      <c r="N593" s="13"/>
      <c r="O593" s="13"/>
      <c r="P593" s="13"/>
      <c r="Q593" s="13"/>
      <c r="R593" s="13"/>
      <c r="S593" s="13"/>
      <c r="T593" s="13"/>
      <c r="U593" s="13"/>
      <c r="V593" s="13"/>
      <c r="W593" s="13"/>
      <c r="X593" s="13"/>
      <c r="Y593" s="13"/>
      <c r="Z593" s="13"/>
      <c r="AA593" s="13"/>
      <c r="AB593" s="13"/>
      <c r="AC593" s="13"/>
      <c r="AD593" s="13"/>
      <c r="AE593" s="13"/>
      <c r="AF593" s="13"/>
      <c r="AG593" s="13"/>
      <c r="AH593" s="13"/>
      <c r="AI593" s="13"/>
      <c r="AJ593" s="13"/>
    </row>
    <row r="594" spans="1:36" ht="13.5" customHeight="1" x14ac:dyDescent="0.2">
      <c r="A594" s="13"/>
      <c r="B594" s="13"/>
      <c r="C594" s="13"/>
      <c r="D594" s="13"/>
      <c r="E594" s="13"/>
      <c r="F594" s="13"/>
      <c r="G594" s="13"/>
      <c r="H594" s="13"/>
      <c r="I594" s="13"/>
      <c r="J594" s="13"/>
      <c r="K594" s="13"/>
      <c r="L594" s="13"/>
      <c r="M594" s="13"/>
      <c r="N594" s="13"/>
      <c r="O594" s="13"/>
      <c r="P594" s="13"/>
      <c r="Q594" s="13"/>
      <c r="R594" s="13"/>
      <c r="S594" s="13"/>
      <c r="T594" s="13"/>
      <c r="U594" s="13"/>
      <c r="V594" s="13"/>
      <c r="W594" s="13"/>
      <c r="X594" s="13"/>
      <c r="Y594" s="13"/>
      <c r="Z594" s="13"/>
      <c r="AA594" s="13"/>
      <c r="AB594" s="13"/>
      <c r="AC594" s="13"/>
      <c r="AD594" s="13"/>
      <c r="AE594" s="13"/>
      <c r="AF594" s="13"/>
      <c r="AG594" s="13"/>
      <c r="AH594" s="13"/>
      <c r="AI594" s="13"/>
      <c r="AJ594" s="13"/>
    </row>
    <row r="595" spans="1:36" ht="13.5" customHeight="1" x14ac:dyDescent="0.2">
      <c r="A595" s="13"/>
      <c r="B595" s="13"/>
      <c r="C595" s="13"/>
      <c r="D595" s="13"/>
      <c r="E595" s="13"/>
      <c r="F595" s="13"/>
      <c r="G595" s="13"/>
      <c r="H595" s="13"/>
      <c r="I595" s="13"/>
      <c r="J595" s="13"/>
      <c r="K595" s="13"/>
      <c r="L595" s="13"/>
      <c r="M595" s="13"/>
      <c r="N595" s="13"/>
      <c r="O595" s="13"/>
      <c r="P595" s="13"/>
      <c r="Q595" s="13"/>
      <c r="R595" s="13"/>
      <c r="S595" s="13"/>
      <c r="T595" s="13"/>
      <c r="U595" s="13"/>
      <c r="V595" s="13"/>
      <c r="W595" s="13"/>
      <c r="X595" s="13"/>
      <c r="Y595" s="13"/>
      <c r="Z595" s="13"/>
      <c r="AA595" s="13"/>
      <c r="AB595" s="13"/>
      <c r="AC595" s="13"/>
      <c r="AD595" s="13"/>
      <c r="AE595" s="13"/>
      <c r="AF595" s="13"/>
      <c r="AG595" s="13"/>
      <c r="AH595" s="13"/>
      <c r="AI595" s="13"/>
      <c r="AJ595" s="13"/>
    </row>
    <row r="596" spans="1:36" ht="13.5" customHeight="1" x14ac:dyDescent="0.2">
      <c r="A596" s="13"/>
      <c r="B596" s="13"/>
      <c r="C596" s="13"/>
      <c r="D596" s="13"/>
      <c r="E596" s="13"/>
      <c r="F596" s="13"/>
      <c r="G596" s="13"/>
      <c r="H596" s="13"/>
      <c r="I596" s="13"/>
      <c r="J596" s="13"/>
      <c r="K596" s="13"/>
      <c r="L596" s="13"/>
      <c r="M596" s="13"/>
      <c r="N596" s="13"/>
      <c r="O596" s="13"/>
      <c r="P596" s="13"/>
      <c r="Q596" s="13"/>
      <c r="R596" s="13"/>
      <c r="S596" s="13"/>
      <c r="T596" s="13"/>
      <c r="U596" s="13"/>
      <c r="V596" s="13"/>
      <c r="W596" s="13"/>
      <c r="X596" s="13"/>
      <c r="Y596" s="13"/>
      <c r="Z596" s="13"/>
      <c r="AA596" s="13"/>
      <c r="AB596" s="13"/>
      <c r="AC596" s="13"/>
      <c r="AD596" s="13"/>
      <c r="AE596" s="13"/>
      <c r="AF596" s="13"/>
      <c r="AG596" s="13"/>
      <c r="AH596" s="13"/>
      <c r="AI596" s="13"/>
      <c r="AJ596" s="13"/>
    </row>
    <row r="597" spans="1:36" ht="13.5" customHeight="1" x14ac:dyDescent="0.2">
      <c r="A597" s="13"/>
      <c r="B597" s="13"/>
      <c r="C597" s="13"/>
      <c r="D597" s="13"/>
      <c r="E597" s="13"/>
      <c r="F597" s="13"/>
      <c r="G597" s="13"/>
      <c r="H597" s="13"/>
      <c r="I597" s="13"/>
      <c r="J597" s="13"/>
      <c r="K597" s="13"/>
      <c r="L597" s="13"/>
      <c r="M597" s="13"/>
      <c r="N597" s="13"/>
      <c r="O597" s="13"/>
      <c r="P597" s="13"/>
      <c r="Q597" s="13"/>
      <c r="R597" s="13"/>
      <c r="S597" s="13"/>
      <c r="T597" s="13"/>
      <c r="U597" s="13"/>
      <c r="V597" s="13"/>
      <c r="W597" s="13"/>
      <c r="X597" s="13"/>
      <c r="Y597" s="13"/>
      <c r="Z597" s="13"/>
      <c r="AA597" s="13"/>
      <c r="AB597" s="13"/>
      <c r="AC597" s="13"/>
      <c r="AD597" s="13"/>
      <c r="AE597" s="13"/>
      <c r="AF597" s="13"/>
      <c r="AG597" s="13"/>
      <c r="AH597" s="13"/>
      <c r="AI597" s="13"/>
      <c r="AJ597" s="13"/>
    </row>
    <row r="598" spans="1:36" ht="13.5" customHeight="1" x14ac:dyDescent="0.2">
      <c r="A598" s="13"/>
      <c r="B598" s="13"/>
      <c r="C598" s="13"/>
      <c r="D598" s="13"/>
      <c r="E598" s="13"/>
      <c r="F598" s="13"/>
      <c r="G598" s="13"/>
      <c r="H598" s="13"/>
      <c r="I598" s="13"/>
      <c r="J598" s="13"/>
      <c r="K598" s="13"/>
      <c r="L598" s="13"/>
      <c r="M598" s="13"/>
      <c r="N598" s="13"/>
      <c r="O598" s="13"/>
      <c r="P598" s="13"/>
      <c r="Q598" s="13"/>
      <c r="R598" s="13"/>
      <c r="S598" s="13"/>
      <c r="T598" s="13"/>
      <c r="U598" s="13"/>
      <c r="V598" s="13"/>
      <c r="W598" s="13"/>
      <c r="X598" s="13"/>
      <c r="Y598" s="13"/>
      <c r="Z598" s="13"/>
      <c r="AA598" s="13"/>
      <c r="AB598" s="13"/>
      <c r="AC598" s="13"/>
      <c r="AD598" s="13"/>
      <c r="AE598" s="13"/>
      <c r="AF598" s="13"/>
      <c r="AG598" s="13"/>
      <c r="AH598" s="13"/>
      <c r="AI598" s="13"/>
      <c r="AJ598" s="13"/>
    </row>
    <row r="599" spans="1:36" ht="13.5" customHeight="1" x14ac:dyDescent="0.2">
      <c r="A599" s="13"/>
      <c r="B599" s="13"/>
      <c r="C599" s="13"/>
      <c r="D599" s="13"/>
      <c r="E599" s="13"/>
      <c r="F599" s="13"/>
      <c r="G599" s="13"/>
      <c r="H599" s="13"/>
      <c r="I599" s="13"/>
      <c r="J599" s="13"/>
      <c r="K599" s="13"/>
      <c r="L599" s="13"/>
      <c r="M599" s="13"/>
      <c r="N599" s="13"/>
      <c r="O599" s="13"/>
      <c r="P599" s="13"/>
      <c r="Q599" s="13"/>
      <c r="R599" s="13"/>
      <c r="S599" s="13"/>
      <c r="T599" s="13"/>
      <c r="U599" s="13"/>
      <c r="V599" s="13"/>
      <c r="W599" s="13"/>
      <c r="X599" s="13"/>
      <c r="Y599" s="13"/>
      <c r="Z599" s="13"/>
      <c r="AA599" s="13"/>
      <c r="AB599" s="13"/>
      <c r="AC599" s="13"/>
      <c r="AD599" s="13"/>
      <c r="AE599" s="13"/>
      <c r="AF599" s="13"/>
      <c r="AG599" s="13"/>
      <c r="AH599" s="13"/>
      <c r="AI599" s="13"/>
      <c r="AJ599" s="13"/>
    </row>
    <row r="600" spans="1:36" ht="13.5" customHeight="1" x14ac:dyDescent="0.2">
      <c r="A600" s="13"/>
      <c r="B600" s="13"/>
      <c r="C600" s="13"/>
      <c r="D600" s="13"/>
      <c r="E600" s="13"/>
      <c r="F600" s="13"/>
      <c r="G600" s="13"/>
      <c r="H600" s="13"/>
      <c r="I600" s="13"/>
      <c r="J600" s="13"/>
      <c r="K600" s="13"/>
      <c r="L600" s="13"/>
      <c r="M600" s="13"/>
      <c r="N600" s="13"/>
      <c r="O600" s="13"/>
      <c r="P600" s="13"/>
      <c r="Q600" s="13"/>
      <c r="R600" s="13"/>
      <c r="S600" s="13"/>
      <c r="T600" s="13"/>
      <c r="U600" s="13"/>
      <c r="V600" s="13"/>
      <c r="W600" s="13"/>
      <c r="X600" s="13"/>
      <c r="Y600" s="13"/>
      <c r="Z600" s="13"/>
      <c r="AA600" s="13"/>
      <c r="AB600" s="13"/>
      <c r="AC600" s="13"/>
      <c r="AD600" s="13"/>
      <c r="AE600" s="13"/>
      <c r="AF600" s="13"/>
      <c r="AG600" s="13"/>
      <c r="AH600" s="13"/>
      <c r="AI600" s="13"/>
      <c r="AJ600" s="13"/>
    </row>
    <row r="601" spans="1:36" ht="13.5" customHeight="1" x14ac:dyDescent="0.2">
      <c r="A601" s="13"/>
      <c r="B601" s="13"/>
      <c r="C601" s="13"/>
      <c r="D601" s="13"/>
      <c r="E601" s="13"/>
      <c r="F601" s="13"/>
      <c r="G601" s="13"/>
      <c r="H601" s="13"/>
      <c r="I601" s="13"/>
      <c r="J601" s="13"/>
      <c r="K601" s="13"/>
      <c r="L601" s="13"/>
      <c r="M601" s="13"/>
      <c r="N601" s="13"/>
      <c r="O601" s="13"/>
      <c r="P601" s="13"/>
      <c r="Q601" s="13"/>
      <c r="R601" s="13"/>
      <c r="S601" s="13"/>
      <c r="T601" s="13"/>
      <c r="U601" s="13"/>
      <c r="V601" s="13"/>
      <c r="W601" s="13"/>
      <c r="X601" s="13"/>
      <c r="Y601" s="13"/>
      <c r="Z601" s="13"/>
      <c r="AA601" s="13"/>
      <c r="AB601" s="13"/>
      <c r="AC601" s="13"/>
      <c r="AD601" s="13"/>
      <c r="AE601" s="13"/>
      <c r="AF601" s="13"/>
      <c r="AG601" s="13"/>
      <c r="AH601" s="13"/>
      <c r="AI601" s="13"/>
      <c r="AJ601" s="13"/>
    </row>
    <row r="602" spans="1:36" ht="13.5" customHeight="1" x14ac:dyDescent="0.2">
      <c r="A602" s="13"/>
      <c r="B602" s="13"/>
      <c r="C602" s="13"/>
      <c r="D602" s="13"/>
      <c r="E602" s="13"/>
      <c r="F602" s="13"/>
      <c r="G602" s="13"/>
      <c r="H602" s="13"/>
      <c r="I602" s="13"/>
      <c r="J602" s="13"/>
      <c r="K602" s="13"/>
      <c r="L602" s="13"/>
      <c r="M602" s="13"/>
      <c r="N602" s="13"/>
      <c r="O602" s="13"/>
      <c r="P602" s="13"/>
      <c r="Q602" s="13"/>
      <c r="R602" s="13"/>
      <c r="S602" s="13"/>
      <c r="T602" s="13"/>
      <c r="U602" s="13"/>
      <c r="V602" s="13"/>
      <c r="W602" s="13"/>
      <c r="X602" s="13"/>
      <c r="Y602" s="13"/>
      <c r="Z602" s="13"/>
      <c r="AA602" s="13"/>
      <c r="AB602" s="13"/>
      <c r="AC602" s="13"/>
      <c r="AD602" s="13"/>
      <c r="AE602" s="13"/>
      <c r="AF602" s="13"/>
      <c r="AG602" s="13"/>
      <c r="AH602" s="13"/>
      <c r="AI602" s="13"/>
      <c r="AJ602" s="13"/>
    </row>
    <row r="603" spans="1:36" ht="13.5" customHeight="1" x14ac:dyDescent="0.2">
      <c r="A603" s="13"/>
      <c r="B603" s="13"/>
      <c r="C603" s="13"/>
      <c r="D603" s="13"/>
      <c r="E603" s="13"/>
      <c r="F603" s="13"/>
      <c r="G603" s="13"/>
      <c r="H603" s="13"/>
      <c r="I603" s="13"/>
      <c r="J603" s="13"/>
      <c r="K603" s="13"/>
      <c r="L603" s="13"/>
      <c r="M603" s="13"/>
      <c r="N603" s="13"/>
      <c r="O603" s="13"/>
      <c r="P603" s="13"/>
      <c r="Q603" s="13"/>
      <c r="R603" s="13"/>
      <c r="S603" s="13"/>
      <c r="T603" s="13"/>
      <c r="U603" s="13"/>
      <c r="V603" s="13"/>
      <c r="W603" s="13"/>
      <c r="X603" s="13"/>
      <c r="Y603" s="13"/>
      <c r="Z603" s="13"/>
      <c r="AA603" s="13"/>
      <c r="AB603" s="13"/>
      <c r="AC603" s="13"/>
      <c r="AD603" s="13"/>
      <c r="AE603" s="13"/>
      <c r="AF603" s="13"/>
      <c r="AG603" s="13"/>
      <c r="AH603" s="13"/>
      <c r="AI603" s="13"/>
      <c r="AJ603" s="13"/>
    </row>
    <row r="604" spans="1:36" ht="13.5" customHeight="1" x14ac:dyDescent="0.2">
      <c r="A604" s="13"/>
      <c r="B604" s="13"/>
      <c r="C604" s="13"/>
      <c r="D604" s="13"/>
      <c r="E604" s="13"/>
      <c r="F604" s="13"/>
      <c r="G604" s="13"/>
      <c r="H604" s="13"/>
      <c r="I604" s="13"/>
      <c r="J604" s="13"/>
      <c r="K604" s="13"/>
      <c r="L604" s="13"/>
      <c r="M604" s="13"/>
      <c r="N604" s="13"/>
      <c r="O604" s="13"/>
      <c r="P604" s="13"/>
      <c r="Q604" s="13"/>
      <c r="R604" s="13"/>
      <c r="S604" s="13"/>
      <c r="T604" s="13"/>
      <c r="U604" s="13"/>
      <c r="V604" s="13"/>
      <c r="W604" s="13"/>
      <c r="X604" s="13"/>
      <c r="Y604" s="13"/>
      <c r="Z604" s="13"/>
      <c r="AA604" s="13"/>
      <c r="AB604" s="13"/>
      <c r="AC604" s="13"/>
      <c r="AD604" s="13"/>
      <c r="AE604" s="13"/>
      <c r="AF604" s="13"/>
      <c r="AG604" s="13"/>
      <c r="AH604" s="13"/>
      <c r="AI604" s="13"/>
      <c r="AJ604" s="13"/>
    </row>
    <row r="605" spans="1:36" ht="13.5" customHeight="1" x14ac:dyDescent="0.2">
      <c r="A605" s="13"/>
      <c r="B605" s="13"/>
      <c r="C605" s="13"/>
      <c r="D605" s="13"/>
      <c r="E605" s="13"/>
      <c r="F605" s="13"/>
      <c r="G605" s="13"/>
      <c r="H605" s="13"/>
      <c r="I605" s="13"/>
      <c r="J605" s="13"/>
      <c r="K605" s="13"/>
      <c r="L605" s="13"/>
      <c r="M605" s="13"/>
      <c r="N605" s="13"/>
      <c r="O605" s="13"/>
      <c r="P605" s="13"/>
      <c r="Q605" s="13"/>
      <c r="R605" s="13"/>
      <c r="S605" s="13"/>
      <c r="T605" s="13"/>
      <c r="U605" s="13"/>
      <c r="V605" s="13"/>
      <c r="W605" s="13"/>
      <c r="X605" s="13"/>
      <c r="Y605" s="13"/>
      <c r="Z605" s="13"/>
      <c r="AA605" s="13"/>
      <c r="AB605" s="13"/>
      <c r="AC605" s="13"/>
      <c r="AD605" s="13"/>
      <c r="AE605" s="13"/>
      <c r="AF605" s="13"/>
      <c r="AG605" s="13"/>
      <c r="AH605" s="13"/>
      <c r="AI605" s="13"/>
      <c r="AJ605" s="13"/>
    </row>
    <row r="606" spans="1:36" ht="13.5" customHeight="1" x14ac:dyDescent="0.2">
      <c r="A606" s="13"/>
      <c r="B606" s="13"/>
      <c r="C606" s="13"/>
      <c r="D606" s="13"/>
      <c r="E606" s="13"/>
      <c r="F606" s="13"/>
      <c r="G606" s="13"/>
      <c r="H606" s="13"/>
      <c r="I606" s="13"/>
      <c r="J606" s="13"/>
      <c r="K606" s="13"/>
      <c r="L606" s="13"/>
      <c r="M606" s="13"/>
      <c r="N606" s="13"/>
      <c r="O606" s="13"/>
      <c r="P606" s="13"/>
      <c r="Q606" s="13"/>
      <c r="R606" s="13"/>
      <c r="S606" s="13"/>
      <c r="T606" s="13"/>
      <c r="U606" s="13"/>
      <c r="V606" s="13"/>
      <c r="W606" s="13"/>
      <c r="X606" s="13"/>
      <c r="Y606" s="13"/>
      <c r="Z606" s="13"/>
      <c r="AA606" s="13"/>
      <c r="AB606" s="13"/>
      <c r="AC606" s="13"/>
      <c r="AD606" s="13"/>
      <c r="AE606" s="13"/>
      <c r="AF606" s="13"/>
      <c r="AG606" s="13"/>
      <c r="AH606" s="13"/>
      <c r="AI606" s="13"/>
      <c r="AJ606" s="13"/>
    </row>
    <row r="607" spans="1:36" ht="13.5" customHeight="1" x14ac:dyDescent="0.2">
      <c r="A607" s="13"/>
      <c r="B607" s="13"/>
      <c r="C607" s="13"/>
      <c r="D607" s="13"/>
      <c r="E607" s="13"/>
      <c r="F607" s="13"/>
      <c r="G607" s="13"/>
      <c r="H607" s="13"/>
      <c r="I607" s="13"/>
      <c r="J607" s="13"/>
      <c r="K607" s="13"/>
      <c r="L607" s="13"/>
      <c r="M607" s="13"/>
      <c r="N607" s="13"/>
      <c r="O607" s="13"/>
      <c r="P607" s="13"/>
      <c r="Q607" s="13"/>
      <c r="R607" s="13"/>
      <c r="S607" s="13"/>
      <c r="T607" s="13"/>
      <c r="U607" s="13"/>
      <c r="V607" s="13"/>
      <c r="W607" s="13"/>
      <c r="X607" s="13"/>
      <c r="Y607" s="13"/>
      <c r="Z607" s="13"/>
      <c r="AA607" s="13"/>
      <c r="AB607" s="13"/>
      <c r="AC607" s="13"/>
      <c r="AD607" s="13"/>
      <c r="AE607" s="13"/>
      <c r="AF607" s="13"/>
      <c r="AG607" s="13"/>
      <c r="AH607" s="13"/>
      <c r="AI607" s="13"/>
      <c r="AJ607" s="13"/>
    </row>
    <row r="608" spans="1:36" ht="13.5" customHeight="1" x14ac:dyDescent="0.2">
      <c r="A608" s="13"/>
      <c r="B608" s="13"/>
      <c r="C608" s="13"/>
      <c r="D608" s="13"/>
      <c r="E608" s="13"/>
      <c r="F608" s="13"/>
      <c r="G608" s="13"/>
      <c r="H608" s="13"/>
      <c r="I608" s="13"/>
      <c r="J608" s="13"/>
      <c r="K608" s="13"/>
      <c r="L608" s="13"/>
      <c r="M608" s="13"/>
      <c r="N608" s="13"/>
      <c r="O608" s="13"/>
      <c r="P608" s="13"/>
      <c r="Q608" s="13"/>
      <c r="R608" s="13"/>
      <c r="S608" s="13"/>
      <c r="T608" s="13"/>
      <c r="U608" s="13"/>
      <c r="V608" s="13"/>
      <c r="W608" s="13"/>
      <c r="X608" s="13"/>
      <c r="Y608" s="13"/>
      <c r="Z608" s="13"/>
      <c r="AA608" s="13"/>
      <c r="AB608" s="13"/>
      <c r="AC608" s="13"/>
      <c r="AD608" s="13"/>
      <c r="AE608" s="13"/>
      <c r="AF608" s="13"/>
      <c r="AG608" s="13"/>
      <c r="AH608" s="13"/>
      <c r="AI608" s="13"/>
      <c r="AJ608" s="13"/>
    </row>
    <row r="609" spans="1:36" ht="13.5" customHeight="1" x14ac:dyDescent="0.2">
      <c r="A609" s="13"/>
      <c r="B609" s="13"/>
      <c r="C609" s="13"/>
      <c r="D609" s="13"/>
      <c r="E609" s="13"/>
      <c r="F609" s="13"/>
      <c r="G609" s="13"/>
      <c r="H609" s="13"/>
      <c r="I609" s="13"/>
      <c r="J609" s="13"/>
      <c r="K609" s="13"/>
      <c r="L609" s="13"/>
      <c r="M609" s="13"/>
      <c r="N609" s="13"/>
      <c r="O609" s="13"/>
      <c r="P609" s="13"/>
      <c r="Q609" s="13"/>
      <c r="R609" s="13"/>
      <c r="S609" s="13"/>
      <c r="T609" s="13"/>
      <c r="U609" s="13"/>
      <c r="V609" s="13"/>
      <c r="W609" s="13"/>
      <c r="X609" s="13"/>
      <c r="Y609" s="13"/>
      <c r="Z609" s="13"/>
      <c r="AA609" s="13"/>
      <c r="AB609" s="13"/>
      <c r="AC609" s="13"/>
      <c r="AD609" s="13"/>
      <c r="AE609" s="13"/>
      <c r="AF609" s="13"/>
      <c r="AG609" s="13"/>
      <c r="AH609" s="13"/>
      <c r="AI609" s="13"/>
      <c r="AJ609" s="13"/>
    </row>
    <row r="610" spans="1:36" ht="13.5" customHeight="1" x14ac:dyDescent="0.2">
      <c r="A610" s="13"/>
      <c r="B610" s="13"/>
      <c r="C610" s="13"/>
      <c r="D610" s="13"/>
      <c r="E610" s="13"/>
      <c r="F610" s="13"/>
      <c r="G610" s="13"/>
      <c r="H610" s="13"/>
      <c r="I610" s="13"/>
      <c r="J610" s="13"/>
      <c r="K610" s="13"/>
      <c r="L610" s="13"/>
      <c r="M610" s="13"/>
      <c r="N610" s="13"/>
      <c r="O610" s="13"/>
      <c r="P610" s="13"/>
      <c r="Q610" s="13"/>
      <c r="R610" s="13"/>
      <c r="S610" s="13"/>
      <c r="T610" s="13"/>
      <c r="U610" s="13"/>
      <c r="V610" s="13"/>
      <c r="W610" s="13"/>
      <c r="X610" s="13"/>
      <c r="Y610" s="13"/>
      <c r="Z610" s="13"/>
      <c r="AA610" s="13"/>
      <c r="AB610" s="13"/>
      <c r="AC610" s="13"/>
      <c r="AD610" s="13"/>
      <c r="AE610" s="13"/>
      <c r="AF610" s="13"/>
      <c r="AG610" s="13"/>
      <c r="AH610" s="13"/>
      <c r="AI610" s="13"/>
      <c r="AJ610" s="13"/>
    </row>
    <row r="611" spans="1:36" ht="13.5" customHeight="1" x14ac:dyDescent="0.2">
      <c r="A611" s="13"/>
      <c r="B611" s="13"/>
      <c r="C611" s="13"/>
      <c r="D611" s="13"/>
      <c r="E611" s="13"/>
      <c r="F611" s="13"/>
      <c r="G611" s="13"/>
      <c r="H611" s="13"/>
      <c r="I611" s="13"/>
      <c r="J611" s="13"/>
      <c r="K611" s="13"/>
      <c r="L611" s="13"/>
      <c r="M611" s="13"/>
      <c r="N611" s="13"/>
      <c r="O611" s="13"/>
      <c r="P611" s="13"/>
      <c r="Q611" s="13"/>
      <c r="R611" s="13"/>
      <c r="S611" s="13"/>
      <c r="T611" s="13"/>
      <c r="U611" s="13"/>
      <c r="V611" s="13"/>
      <c r="W611" s="13"/>
      <c r="X611" s="13"/>
      <c r="Y611" s="13"/>
      <c r="Z611" s="13"/>
      <c r="AA611" s="13"/>
      <c r="AB611" s="13"/>
      <c r="AC611" s="13"/>
      <c r="AD611" s="13"/>
      <c r="AE611" s="13"/>
      <c r="AF611" s="13"/>
      <c r="AG611" s="13"/>
      <c r="AH611" s="13"/>
      <c r="AI611" s="13"/>
      <c r="AJ611" s="13"/>
    </row>
    <row r="612" spans="1:36" ht="13.5" customHeight="1" x14ac:dyDescent="0.2">
      <c r="A612" s="13"/>
      <c r="B612" s="13"/>
      <c r="C612" s="13"/>
      <c r="D612" s="13"/>
      <c r="E612" s="13"/>
      <c r="F612" s="13"/>
      <c r="G612" s="13"/>
      <c r="H612" s="13"/>
      <c r="I612" s="13"/>
      <c r="J612" s="13"/>
      <c r="K612" s="13"/>
      <c r="L612" s="13"/>
      <c r="M612" s="13"/>
      <c r="N612" s="13"/>
      <c r="O612" s="13"/>
      <c r="P612" s="13"/>
      <c r="Q612" s="13"/>
      <c r="R612" s="13"/>
      <c r="S612" s="13"/>
      <c r="T612" s="13"/>
      <c r="U612" s="13"/>
      <c r="V612" s="13"/>
      <c r="W612" s="13"/>
      <c r="X612" s="13"/>
      <c r="Y612" s="13"/>
      <c r="Z612" s="13"/>
      <c r="AA612" s="13"/>
      <c r="AB612" s="13"/>
      <c r="AC612" s="13"/>
      <c r="AD612" s="13"/>
      <c r="AE612" s="13"/>
      <c r="AF612" s="13"/>
      <c r="AG612" s="13"/>
      <c r="AH612" s="13"/>
      <c r="AI612" s="13"/>
      <c r="AJ612" s="13"/>
    </row>
    <row r="613" spans="1:36" ht="13.5" customHeight="1" x14ac:dyDescent="0.2">
      <c r="A613" s="13"/>
      <c r="B613" s="13"/>
      <c r="C613" s="13"/>
      <c r="D613" s="13"/>
      <c r="E613" s="13"/>
      <c r="F613" s="13"/>
      <c r="G613" s="13"/>
      <c r="H613" s="13"/>
      <c r="I613" s="13"/>
      <c r="J613" s="13"/>
      <c r="K613" s="13"/>
      <c r="L613" s="13"/>
      <c r="M613" s="13"/>
      <c r="N613" s="13"/>
      <c r="O613" s="13"/>
      <c r="P613" s="13"/>
      <c r="Q613" s="13"/>
      <c r="R613" s="13"/>
      <c r="S613" s="13"/>
      <c r="T613" s="13"/>
      <c r="U613" s="13"/>
      <c r="V613" s="13"/>
      <c r="W613" s="13"/>
      <c r="X613" s="13"/>
      <c r="Y613" s="13"/>
      <c r="Z613" s="13"/>
      <c r="AA613" s="13"/>
      <c r="AB613" s="13"/>
      <c r="AC613" s="13"/>
      <c r="AD613" s="13"/>
      <c r="AE613" s="13"/>
      <c r="AF613" s="13"/>
      <c r="AG613" s="13"/>
      <c r="AH613" s="13"/>
      <c r="AI613" s="13"/>
      <c r="AJ613" s="13"/>
    </row>
    <row r="614" spans="1:36" ht="13.5" customHeight="1" x14ac:dyDescent="0.2">
      <c r="A614" s="13"/>
      <c r="B614" s="13"/>
      <c r="C614" s="13"/>
      <c r="D614" s="13"/>
      <c r="E614" s="13"/>
      <c r="F614" s="13"/>
      <c r="G614" s="13"/>
      <c r="H614" s="13"/>
      <c r="I614" s="13"/>
      <c r="J614" s="13"/>
      <c r="K614" s="13"/>
      <c r="L614" s="13"/>
      <c r="M614" s="13"/>
      <c r="N614" s="13"/>
      <c r="O614" s="13"/>
      <c r="P614" s="13"/>
      <c r="Q614" s="13"/>
      <c r="R614" s="13"/>
      <c r="S614" s="13"/>
      <c r="T614" s="13"/>
      <c r="U614" s="13"/>
      <c r="V614" s="13"/>
      <c r="W614" s="13"/>
      <c r="X614" s="13"/>
      <c r="Y614" s="13"/>
      <c r="Z614" s="13"/>
      <c r="AA614" s="13"/>
      <c r="AB614" s="13"/>
      <c r="AC614" s="13"/>
      <c r="AD614" s="13"/>
      <c r="AE614" s="13"/>
      <c r="AF614" s="13"/>
      <c r="AG614" s="13"/>
      <c r="AH614" s="13"/>
      <c r="AI614" s="13"/>
      <c r="AJ614" s="13"/>
    </row>
    <row r="615" spans="1:36" ht="13.5" customHeight="1" x14ac:dyDescent="0.2">
      <c r="A615" s="13"/>
      <c r="B615" s="13"/>
      <c r="C615" s="13"/>
      <c r="D615" s="13"/>
      <c r="E615" s="13"/>
      <c r="F615" s="13"/>
      <c r="G615" s="13"/>
      <c r="H615" s="13"/>
      <c r="I615" s="13"/>
      <c r="J615" s="13"/>
      <c r="K615" s="13"/>
      <c r="L615" s="13"/>
      <c r="M615" s="13"/>
      <c r="N615" s="13"/>
      <c r="O615" s="13"/>
      <c r="P615" s="13"/>
      <c r="Q615" s="13"/>
      <c r="R615" s="13"/>
      <c r="S615" s="13"/>
      <c r="T615" s="13"/>
      <c r="U615" s="13"/>
      <c r="V615" s="13"/>
      <c r="W615" s="13"/>
      <c r="X615" s="13"/>
      <c r="Y615" s="13"/>
      <c r="Z615" s="13"/>
      <c r="AA615" s="13"/>
      <c r="AB615" s="13"/>
      <c r="AC615" s="13"/>
      <c r="AD615" s="13"/>
      <c r="AE615" s="13"/>
      <c r="AF615" s="13"/>
      <c r="AG615" s="13"/>
      <c r="AH615" s="13"/>
      <c r="AI615" s="13"/>
      <c r="AJ615" s="13"/>
    </row>
    <row r="616" spans="1:36" ht="13.5" customHeight="1" x14ac:dyDescent="0.2">
      <c r="A616" s="13"/>
      <c r="B616" s="13"/>
      <c r="C616" s="13"/>
      <c r="D616" s="13"/>
      <c r="E616" s="13"/>
      <c r="F616" s="13"/>
      <c r="G616" s="13"/>
      <c r="H616" s="13"/>
      <c r="I616" s="13"/>
      <c r="J616" s="13"/>
      <c r="K616" s="13"/>
      <c r="L616" s="13"/>
      <c r="M616" s="13"/>
      <c r="N616" s="13"/>
      <c r="O616" s="13"/>
      <c r="P616" s="13"/>
      <c r="Q616" s="13"/>
      <c r="R616" s="13"/>
      <c r="S616" s="13"/>
      <c r="T616" s="13"/>
      <c r="U616" s="13"/>
      <c r="V616" s="13"/>
      <c r="W616" s="13"/>
      <c r="X616" s="13"/>
      <c r="Y616" s="13"/>
      <c r="Z616" s="13"/>
      <c r="AA616" s="13"/>
      <c r="AB616" s="13"/>
      <c r="AC616" s="13"/>
      <c r="AD616" s="13"/>
      <c r="AE616" s="13"/>
      <c r="AF616" s="13"/>
      <c r="AG616" s="13"/>
      <c r="AH616" s="13"/>
      <c r="AI616" s="13"/>
      <c r="AJ616" s="13"/>
    </row>
    <row r="617" spans="1:36" ht="13.5" customHeight="1" x14ac:dyDescent="0.2">
      <c r="A617" s="13"/>
      <c r="B617" s="13"/>
      <c r="C617" s="13"/>
      <c r="D617" s="13"/>
      <c r="E617" s="13"/>
      <c r="F617" s="13"/>
      <c r="G617" s="13"/>
      <c r="H617" s="13"/>
      <c r="I617" s="13"/>
      <c r="J617" s="13"/>
      <c r="K617" s="13"/>
      <c r="L617" s="13"/>
      <c r="M617" s="13"/>
      <c r="N617" s="13"/>
      <c r="O617" s="13"/>
      <c r="P617" s="13"/>
      <c r="Q617" s="13"/>
      <c r="R617" s="13"/>
      <c r="S617" s="13"/>
      <c r="T617" s="13"/>
      <c r="U617" s="13"/>
      <c r="V617" s="13"/>
      <c r="W617" s="13"/>
      <c r="X617" s="13"/>
      <c r="Y617" s="13"/>
      <c r="Z617" s="13"/>
      <c r="AA617" s="13"/>
      <c r="AB617" s="13"/>
      <c r="AC617" s="13"/>
      <c r="AD617" s="13"/>
      <c r="AE617" s="13"/>
      <c r="AF617" s="13"/>
      <c r="AG617" s="13"/>
      <c r="AH617" s="13"/>
      <c r="AI617" s="13"/>
      <c r="AJ617" s="13"/>
    </row>
    <row r="618" spans="1:36" ht="13.5" customHeight="1" x14ac:dyDescent="0.2">
      <c r="A618" s="13"/>
      <c r="B618" s="13"/>
      <c r="C618" s="13"/>
      <c r="D618" s="13"/>
      <c r="E618" s="13"/>
      <c r="F618" s="13"/>
      <c r="G618" s="13"/>
      <c r="H618" s="13"/>
      <c r="I618" s="13"/>
      <c r="J618" s="13"/>
      <c r="K618" s="13"/>
      <c r="L618" s="13"/>
      <c r="M618" s="13"/>
      <c r="N618" s="13"/>
      <c r="O618" s="13"/>
      <c r="P618" s="13"/>
      <c r="Q618" s="13"/>
      <c r="R618" s="13"/>
      <c r="S618" s="13"/>
      <c r="T618" s="13"/>
      <c r="U618" s="13"/>
      <c r="V618" s="13"/>
      <c r="W618" s="13"/>
      <c r="X618" s="13"/>
      <c r="Y618" s="13"/>
      <c r="Z618" s="13"/>
      <c r="AA618" s="13"/>
      <c r="AB618" s="13"/>
      <c r="AC618" s="13"/>
      <c r="AD618" s="13"/>
      <c r="AE618" s="13"/>
      <c r="AF618" s="13"/>
      <c r="AG618" s="13"/>
      <c r="AH618" s="13"/>
      <c r="AI618" s="13"/>
      <c r="AJ618" s="13"/>
    </row>
    <row r="619" spans="1:36" ht="13.5" customHeight="1" x14ac:dyDescent="0.2">
      <c r="A619" s="13"/>
      <c r="B619" s="13"/>
      <c r="C619" s="13"/>
      <c r="D619" s="13"/>
      <c r="E619" s="13"/>
      <c r="F619" s="13"/>
      <c r="G619" s="13"/>
      <c r="H619" s="13"/>
      <c r="I619" s="13"/>
      <c r="J619" s="13"/>
      <c r="K619" s="13"/>
      <c r="L619" s="13"/>
      <c r="M619" s="13"/>
      <c r="N619" s="13"/>
      <c r="O619" s="13"/>
      <c r="P619" s="13"/>
      <c r="Q619" s="13"/>
      <c r="R619" s="13"/>
      <c r="S619" s="13"/>
      <c r="T619" s="13"/>
      <c r="U619" s="13"/>
      <c r="V619" s="13"/>
      <c r="W619" s="13"/>
      <c r="X619" s="13"/>
      <c r="Y619" s="13"/>
      <c r="Z619" s="13"/>
      <c r="AA619" s="13"/>
      <c r="AB619" s="13"/>
      <c r="AC619" s="13"/>
      <c r="AD619" s="13"/>
      <c r="AE619" s="13"/>
      <c r="AF619" s="13"/>
      <c r="AG619" s="13"/>
      <c r="AH619" s="13"/>
      <c r="AI619" s="13"/>
      <c r="AJ619" s="13"/>
    </row>
    <row r="620" spans="1:36" ht="13.5" customHeight="1" x14ac:dyDescent="0.2">
      <c r="A620" s="13"/>
      <c r="B620" s="13"/>
      <c r="C620" s="13"/>
      <c r="D620" s="13"/>
      <c r="E620" s="13"/>
      <c r="F620" s="13"/>
      <c r="G620" s="13"/>
      <c r="H620" s="13"/>
      <c r="I620" s="13"/>
      <c r="J620" s="13"/>
      <c r="K620" s="13"/>
      <c r="L620" s="13"/>
      <c r="M620" s="13"/>
      <c r="N620" s="13"/>
      <c r="O620" s="13"/>
      <c r="P620" s="13"/>
      <c r="Q620" s="13"/>
      <c r="R620" s="13"/>
      <c r="S620" s="13"/>
      <c r="T620" s="13"/>
      <c r="U620" s="13"/>
      <c r="V620" s="13"/>
      <c r="W620" s="13"/>
      <c r="X620" s="13"/>
      <c r="Y620" s="13"/>
      <c r="Z620" s="13"/>
      <c r="AA620" s="13"/>
      <c r="AB620" s="13"/>
      <c r="AC620" s="13"/>
      <c r="AD620" s="13"/>
      <c r="AE620" s="13"/>
      <c r="AF620" s="13"/>
      <c r="AG620" s="13"/>
      <c r="AH620" s="13"/>
      <c r="AI620" s="13"/>
      <c r="AJ620" s="13"/>
    </row>
    <row r="621" spans="1:36" ht="13.5" customHeight="1" x14ac:dyDescent="0.2">
      <c r="A621" s="13"/>
      <c r="B621" s="13"/>
      <c r="C621" s="13"/>
      <c r="D621" s="13"/>
      <c r="E621" s="13"/>
      <c r="F621" s="13"/>
      <c r="G621" s="13"/>
      <c r="H621" s="13"/>
      <c r="I621" s="13"/>
      <c r="J621" s="13"/>
      <c r="K621" s="13"/>
      <c r="L621" s="13"/>
      <c r="M621" s="13"/>
      <c r="N621" s="13"/>
      <c r="O621" s="13"/>
      <c r="P621" s="13"/>
      <c r="Q621" s="13"/>
      <c r="R621" s="13"/>
      <c r="S621" s="13"/>
      <c r="T621" s="13"/>
      <c r="U621" s="13"/>
      <c r="V621" s="13"/>
      <c r="W621" s="13"/>
      <c r="X621" s="13"/>
      <c r="Y621" s="13"/>
      <c r="Z621" s="13"/>
      <c r="AA621" s="13"/>
      <c r="AB621" s="13"/>
      <c r="AC621" s="13"/>
      <c r="AD621" s="13"/>
      <c r="AE621" s="13"/>
      <c r="AF621" s="13"/>
      <c r="AG621" s="13"/>
      <c r="AH621" s="13"/>
      <c r="AI621" s="13"/>
      <c r="AJ621" s="13"/>
    </row>
    <row r="622" spans="1:36" ht="13.5" customHeight="1" x14ac:dyDescent="0.2">
      <c r="A622" s="13"/>
      <c r="B622" s="13"/>
      <c r="C622" s="13"/>
      <c r="D622" s="13"/>
      <c r="E622" s="13"/>
      <c r="F622" s="13"/>
      <c r="G622" s="13"/>
      <c r="H622" s="13"/>
      <c r="I622" s="13"/>
      <c r="J622" s="13"/>
      <c r="K622" s="13"/>
      <c r="L622" s="13"/>
      <c r="M622" s="13"/>
      <c r="N622" s="13"/>
      <c r="O622" s="13"/>
      <c r="P622" s="13"/>
      <c r="Q622" s="13"/>
      <c r="R622" s="13"/>
      <c r="S622" s="13"/>
      <c r="T622" s="13"/>
      <c r="U622" s="13"/>
      <c r="V622" s="13"/>
      <c r="W622" s="13"/>
      <c r="X622" s="13"/>
      <c r="Y622" s="13"/>
      <c r="Z622" s="13"/>
      <c r="AA622" s="13"/>
      <c r="AB622" s="13"/>
      <c r="AC622" s="13"/>
      <c r="AD622" s="13"/>
      <c r="AE622" s="13"/>
      <c r="AF622" s="13"/>
      <c r="AG622" s="13"/>
      <c r="AH622" s="13"/>
      <c r="AI622" s="13"/>
      <c r="AJ622" s="13"/>
    </row>
    <row r="623" spans="1:36" ht="13.5" customHeight="1" x14ac:dyDescent="0.2">
      <c r="A623" s="13"/>
      <c r="B623" s="13"/>
      <c r="C623" s="13"/>
      <c r="D623" s="13"/>
      <c r="E623" s="13"/>
      <c r="F623" s="13"/>
      <c r="G623" s="13"/>
      <c r="H623" s="13"/>
      <c r="I623" s="13"/>
      <c r="J623" s="13"/>
      <c r="K623" s="13"/>
      <c r="L623" s="13"/>
      <c r="M623" s="13"/>
      <c r="N623" s="13"/>
      <c r="O623" s="13"/>
      <c r="P623" s="13"/>
      <c r="Q623" s="13"/>
      <c r="R623" s="13"/>
      <c r="S623" s="13"/>
      <c r="T623" s="13"/>
      <c r="U623" s="13"/>
      <c r="V623" s="13"/>
      <c r="W623" s="13"/>
      <c r="X623" s="13"/>
      <c r="Y623" s="13"/>
      <c r="Z623" s="13"/>
      <c r="AA623" s="13"/>
      <c r="AB623" s="13"/>
      <c r="AC623" s="13"/>
      <c r="AD623" s="13"/>
      <c r="AE623" s="13"/>
      <c r="AF623" s="13"/>
      <c r="AG623" s="13"/>
      <c r="AH623" s="13"/>
      <c r="AI623" s="13"/>
      <c r="AJ623" s="13"/>
    </row>
    <row r="624" spans="1:36" ht="13.5" customHeight="1" x14ac:dyDescent="0.2">
      <c r="A624" s="13"/>
      <c r="B624" s="13"/>
      <c r="C624" s="13"/>
      <c r="D624" s="13"/>
      <c r="E624" s="13"/>
      <c r="F624" s="13"/>
      <c r="G624" s="13"/>
      <c r="H624" s="13"/>
      <c r="I624" s="13"/>
      <c r="J624" s="13"/>
      <c r="K624" s="13"/>
      <c r="L624" s="13"/>
      <c r="M624" s="13"/>
      <c r="N624" s="13"/>
      <c r="O624" s="13"/>
      <c r="P624" s="13"/>
      <c r="Q624" s="13"/>
      <c r="R624" s="13"/>
      <c r="S624" s="13"/>
      <c r="T624" s="13"/>
      <c r="U624" s="13"/>
      <c r="V624" s="13"/>
      <c r="W624" s="13"/>
      <c r="X624" s="13"/>
      <c r="Y624" s="13"/>
      <c r="Z624" s="13"/>
      <c r="AA624" s="13"/>
      <c r="AB624" s="13"/>
      <c r="AC624" s="13"/>
      <c r="AD624" s="13"/>
      <c r="AE624" s="13"/>
      <c r="AF624" s="13"/>
      <c r="AG624" s="13"/>
      <c r="AH624" s="13"/>
      <c r="AI624" s="13"/>
      <c r="AJ624" s="13"/>
    </row>
    <row r="625" spans="1:36" ht="13.5" customHeight="1" x14ac:dyDescent="0.2">
      <c r="A625" s="13"/>
      <c r="B625" s="13"/>
      <c r="C625" s="13"/>
      <c r="D625" s="13"/>
      <c r="E625" s="13"/>
      <c r="F625" s="13"/>
      <c r="G625" s="13"/>
      <c r="H625" s="13"/>
      <c r="I625" s="13"/>
      <c r="J625" s="13"/>
      <c r="K625" s="13"/>
      <c r="L625" s="13"/>
      <c r="M625" s="13"/>
      <c r="N625" s="13"/>
      <c r="O625" s="13"/>
      <c r="P625" s="13"/>
      <c r="Q625" s="13"/>
      <c r="R625" s="13"/>
      <c r="S625" s="13"/>
      <c r="T625" s="13"/>
      <c r="U625" s="13"/>
      <c r="V625" s="13"/>
      <c r="W625" s="13"/>
      <c r="X625" s="13"/>
      <c r="Y625" s="13"/>
      <c r="Z625" s="13"/>
      <c r="AA625" s="13"/>
      <c r="AB625" s="13"/>
      <c r="AC625" s="13"/>
      <c r="AD625" s="13"/>
      <c r="AE625" s="13"/>
      <c r="AF625" s="13"/>
      <c r="AG625" s="13"/>
      <c r="AH625" s="13"/>
      <c r="AI625" s="13"/>
      <c r="AJ625" s="13"/>
    </row>
    <row r="626" spans="1:36" ht="13.5" customHeight="1" x14ac:dyDescent="0.2">
      <c r="A626" s="13"/>
      <c r="B626" s="13"/>
      <c r="C626" s="13"/>
      <c r="D626" s="13"/>
      <c r="E626" s="13"/>
      <c r="F626" s="13"/>
      <c r="G626" s="13"/>
      <c r="H626" s="13"/>
      <c r="I626" s="13"/>
      <c r="J626" s="13"/>
      <c r="K626" s="13"/>
      <c r="L626" s="13"/>
      <c r="M626" s="13"/>
      <c r="N626" s="13"/>
      <c r="O626" s="13"/>
      <c r="P626" s="13"/>
      <c r="Q626" s="13"/>
      <c r="R626" s="13"/>
      <c r="S626" s="13"/>
      <c r="T626" s="13"/>
      <c r="U626" s="13"/>
      <c r="V626" s="13"/>
      <c r="W626" s="13"/>
      <c r="X626" s="13"/>
      <c r="Y626" s="13"/>
      <c r="Z626" s="13"/>
      <c r="AA626" s="13"/>
      <c r="AB626" s="13"/>
      <c r="AC626" s="13"/>
      <c r="AD626" s="13"/>
      <c r="AE626" s="13"/>
      <c r="AF626" s="13"/>
      <c r="AG626" s="13"/>
      <c r="AH626" s="13"/>
      <c r="AI626" s="13"/>
      <c r="AJ626" s="13"/>
    </row>
    <row r="627" spans="1:36" ht="13.5" customHeight="1" x14ac:dyDescent="0.2">
      <c r="A627" s="13"/>
      <c r="B627" s="13"/>
      <c r="C627" s="13"/>
      <c r="D627" s="13"/>
      <c r="E627" s="13"/>
      <c r="F627" s="13"/>
      <c r="G627" s="13"/>
      <c r="H627" s="13"/>
      <c r="I627" s="13"/>
      <c r="J627" s="13"/>
      <c r="K627" s="13"/>
      <c r="L627" s="13"/>
      <c r="M627" s="13"/>
      <c r="N627" s="13"/>
      <c r="O627" s="13"/>
      <c r="P627" s="13"/>
      <c r="Q627" s="13"/>
      <c r="R627" s="13"/>
      <c r="S627" s="13"/>
      <c r="T627" s="13"/>
      <c r="U627" s="13"/>
      <c r="V627" s="13"/>
      <c r="W627" s="13"/>
      <c r="X627" s="13"/>
      <c r="Y627" s="13"/>
      <c r="Z627" s="13"/>
      <c r="AA627" s="13"/>
      <c r="AB627" s="13"/>
      <c r="AC627" s="13"/>
      <c r="AD627" s="13"/>
      <c r="AE627" s="13"/>
      <c r="AF627" s="13"/>
      <c r="AG627" s="13"/>
      <c r="AH627" s="13"/>
      <c r="AI627" s="13"/>
      <c r="AJ627" s="13"/>
    </row>
    <row r="628" spans="1:36" ht="13.5" customHeight="1" x14ac:dyDescent="0.2">
      <c r="A628" s="13"/>
      <c r="B628" s="13"/>
      <c r="C628" s="13"/>
      <c r="D628" s="13"/>
      <c r="E628" s="13"/>
      <c r="F628" s="13"/>
      <c r="G628" s="13"/>
      <c r="H628" s="13"/>
      <c r="I628" s="13"/>
      <c r="J628" s="13"/>
      <c r="K628" s="13"/>
      <c r="L628" s="13"/>
      <c r="M628" s="13"/>
      <c r="N628" s="13"/>
      <c r="O628" s="13"/>
      <c r="P628" s="13"/>
      <c r="Q628" s="13"/>
      <c r="R628" s="13"/>
      <c r="S628" s="13"/>
      <c r="T628" s="13"/>
      <c r="U628" s="13"/>
      <c r="V628" s="13"/>
      <c r="W628" s="13"/>
      <c r="X628" s="13"/>
      <c r="Y628" s="13"/>
      <c r="Z628" s="13"/>
      <c r="AA628" s="13"/>
      <c r="AB628" s="13"/>
      <c r="AC628" s="13"/>
      <c r="AD628" s="13"/>
      <c r="AE628" s="13"/>
      <c r="AF628" s="13"/>
      <c r="AG628" s="13"/>
      <c r="AH628" s="13"/>
      <c r="AI628" s="13"/>
      <c r="AJ628" s="13"/>
    </row>
    <row r="629" spans="1:36" ht="13.5" customHeight="1" x14ac:dyDescent="0.2">
      <c r="A629" s="13"/>
      <c r="B629" s="13"/>
      <c r="C629" s="13"/>
      <c r="D629" s="13"/>
      <c r="E629" s="13"/>
      <c r="F629" s="13"/>
      <c r="G629" s="13"/>
      <c r="H629" s="13"/>
      <c r="I629" s="13"/>
      <c r="J629" s="13"/>
      <c r="K629" s="13"/>
      <c r="L629" s="13"/>
      <c r="M629" s="13"/>
      <c r="N629" s="13"/>
      <c r="O629" s="13"/>
      <c r="P629" s="13"/>
      <c r="Q629" s="13"/>
      <c r="R629" s="13"/>
      <c r="S629" s="13"/>
      <c r="T629" s="13"/>
      <c r="U629" s="13"/>
      <c r="V629" s="13"/>
      <c r="W629" s="13"/>
      <c r="X629" s="13"/>
      <c r="Y629" s="13"/>
      <c r="Z629" s="13"/>
      <c r="AA629" s="13"/>
      <c r="AB629" s="13"/>
      <c r="AC629" s="13"/>
      <c r="AD629" s="13"/>
      <c r="AE629" s="13"/>
      <c r="AF629" s="13"/>
      <c r="AG629" s="13"/>
      <c r="AH629" s="13"/>
      <c r="AI629" s="13"/>
      <c r="AJ629" s="13"/>
    </row>
    <row r="630" spans="1:36" ht="13.5" customHeight="1" x14ac:dyDescent="0.2">
      <c r="A630" s="13"/>
      <c r="B630" s="13"/>
      <c r="C630" s="13"/>
      <c r="D630" s="13"/>
      <c r="E630" s="13"/>
      <c r="F630" s="13"/>
      <c r="G630" s="13"/>
      <c r="H630" s="13"/>
      <c r="I630" s="13"/>
      <c r="J630" s="13"/>
      <c r="K630" s="13"/>
      <c r="L630" s="13"/>
      <c r="M630" s="13"/>
      <c r="N630" s="13"/>
      <c r="O630" s="13"/>
      <c r="P630" s="13"/>
      <c r="Q630" s="13"/>
      <c r="R630" s="13"/>
      <c r="S630" s="13"/>
      <c r="T630" s="13"/>
      <c r="U630" s="13"/>
      <c r="V630" s="13"/>
      <c r="W630" s="13"/>
      <c r="X630" s="13"/>
      <c r="Y630" s="13"/>
      <c r="Z630" s="13"/>
      <c r="AA630" s="13"/>
      <c r="AB630" s="13"/>
      <c r="AC630" s="13"/>
      <c r="AD630" s="13"/>
      <c r="AE630" s="13"/>
      <c r="AF630" s="13"/>
      <c r="AG630" s="13"/>
      <c r="AH630" s="13"/>
      <c r="AI630" s="13"/>
      <c r="AJ630" s="13"/>
    </row>
    <row r="631" spans="1:36" ht="13.5" customHeight="1" x14ac:dyDescent="0.2">
      <c r="A631" s="13"/>
      <c r="B631" s="13"/>
      <c r="C631" s="13"/>
      <c r="D631" s="13"/>
      <c r="E631" s="13"/>
      <c r="F631" s="13"/>
      <c r="G631" s="13"/>
      <c r="H631" s="13"/>
      <c r="I631" s="13"/>
      <c r="J631" s="13"/>
      <c r="K631" s="13"/>
      <c r="L631" s="13"/>
      <c r="M631" s="13"/>
      <c r="N631" s="13"/>
      <c r="O631" s="13"/>
      <c r="P631" s="13"/>
      <c r="Q631" s="13"/>
      <c r="R631" s="13"/>
      <c r="S631" s="13"/>
      <c r="T631" s="13"/>
      <c r="U631" s="13"/>
      <c r="V631" s="13"/>
      <c r="W631" s="13"/>
      <c r="X631" s="13"/>
      <c r="Y631" s="13"/>
      <c r="Z631" s="13"/>
      <c r="AA631" s="13"/>
      <c r="AB631" s="13"/>
      <c r="AC631" s="13"/>
      <c r="AD631" s="13"/>
      <c r="AE631" s="13"/>
      <c r="AF631" s="13"/>
      <c r="AG631" s="13"/>
      <c r="AH631" s="13"/>
      <c r="AI631" s="13"/>
      <c r="AJ631" s="13"/>
    </row>
    <row r="632" spans="1:36" ht="13.5" customHeight="1" x14ac:dyDescent="0.2">
      <c r="A632" s="13"/>
      <c r="B632" s="13"/>
      <c r="C632" s="13"/>
      <c r="D632" s="13"/>
      <c r="E632" s="13"/>
      <c r="F632" s="13"/>
      <c r="G632" s="13"/>
      <c r="H632" s="13"/>
      <c r="I632" s="13"/>
      <c r="J632" s="13"/>
      <c r="K632" s="13"/>
      <c r="L632" s="13"/>
      <c r="M632" s="13"/>
      <c r="N632" s="13"/>
      <c r="O632" s="13"/>
      <c r="P632" s="13"/>
      <c r="Q632" s="13"/>
      <c r="R632" s="13"/>
      <c r="S632" s="13"/>
      <c r="T632" s="13"/>
      <c r="U632" s="13"/>
      <c r="V632" s="13"/>
      <c r="W632" s="13"/>
      <c r="X632" s="13"/>
      <c r="Y632" s="13"/>
      <c r="Z632" s="13"/>
      <c r="AA632" s="13"/>
      <c r="AB632" s="13"/>
      <c r="AC632" s="13"/>
      <c r="AD632" s="13"/>
      <c r="AE632" s="13"/>
      <c r="AF632" s="13"/>
      <c r="AG632" s="13"/>
      <c r="AH632" s="13"/>
      <c r="AI632" s="13"/>
      <c r="AJ632" s="13"/>
    </row>
    <row r="633" spans="1:36" ht="13.5" customHeight="1" x14ac:dyDescent="0.2">
      <c r="A633" s="13"/>
      <c r="B633" s="13"/>
      <c r="C633" s="13"/>
      <c r="D633" s="13"/>
      <c r="E633" s="13"/>
      <c r="F633" s="13"/>
      <c r="G633" s="13"/>
      <c r="H633" s="13"/>
      <c r="I633" s="13"/>
      <c r="J633" s="13"/>
      <c r="K633" s="13"/>
      <c r="L633" s="13"/>
      <c r="M633" s="13"/>
      <c r="N633" s="13"/>
      <c r="O633" s="13"/>
      <c r="P633" s="13"/>
      <c r="Q633" s="13"/>
      <c r="R633" s="13"/>
      <c r="S633" s="13"/>
      <c r="T633" s="13"/>
      <c r="U633" s="13"/>
      <c r="V633" s="13"/>
      <c r="W633" s="13"/>
      <c r="X633" s="13"/>
      <c r="Y633" s="13"/>
      <c r="Z633" s="13"/>
      <c r="AA633" s="13"/>
      <c r="AB633" s="13"/>
      <c r="AC633" s="13"/>
      <c r="AD633" s="13"/>
      <c r="AE633" s="13"/>
      <c r="AF633" s="13"/>
      <c r="AG633" s="13"/>
      <c r="AH633" s="13"/>
      <c r="AI633" s="13"/>
      <c r="AJ633" s="13"/>
    </row>
    <row r="634" spans="1:36" ht="13.5" customHeight="1" x14ac:dyDescent="0.2">
      <c r="A634" s="13"/>
      <c r="B634" s="13"/>
      <c r="C634" s="13"/>
      <c r="D634" s="13"/>
      <c r="E634" s="13"/>
      <c r="F634" s="13"/>
      <c r="G634" s="13"/>
      <c r="H634" s="13"/>
      <c r="I634" s="13"/>
      <c r="J634" s="13"/>
      <c r="K634" s="13"/>
      <c r="L634" s="13"/>
      <c r="M634" s="13"/>
      <c r="N634" s="13"/>
      <c r="O634" s="13"/>
      <c r="P634" s="13"/>
      <c r="Q634" s="13"/>
      <c r="R634" s="13"/>
      <c r="S634" s="13"/>
      <c r="T634" s="13"/>
      <c r="U634" s="13"/>
      <c r="V634" s="13"/>
      <c r="W634" s="13"/>
      <c r="X634" s="13"/>
      <c r="Y634" s="13"/>
      <c r="Z634" s="13"/>
      <c r="AA634" s="13"/>
      <c r="AB634" s="13"/>
      <c r="AC634" s="13"/>
      <c r="AD634" s="13"/>
      <c r="AE634" s="13"/>
      <c r="AF634" s="13"/>
      <c r="AG634" s="13"/>
      <c r="AH634" s="13"/>
      <c r="AI634" s="13"/>
      <c r="AJ634" s="13"/>
    </row>
    <row r="635" spans="1:36" ht="13.5" customHeight="1" x14ac:dyDescent="0.2">
      <c r="A635" s="13"/>
      <c r="B635" s="13"/>
      <c r="C635" s="13"/>
      <c r="D635" s="13"/>
      <c r="E635" s="13"/>
      <c r="F635" s="13"/>
      <c r="G635" s="13"/>
      <c r="H635" s="13"/>
      <c r="I635" s="13"/>
      <c r="J635" s="13"/>
      <c r="K635" s="13"/>
      <c r="L635" s="13"/>
      <c r="M635" s="13"/>
      <c r="N635" s="13"/>
      <c r="O635" s="13"/>
      <c r="P635" s="13"/>
      <c r="Q635" s="13"/>
      <c r="R635" s="13"/>
      <c r="S635" s="13"/>
      <c r="T635" s="13"/>
      <c r="U635" s="13"/>
      <c r="V635" s="13"/>
      <c r="W635" s="13"/>
      <c r="X635" s="13"/>
      <c r="Y635" s="13"/>
      <c r="Z635" s="13"/>
      <c r="AA635" s="13"/>
      <c r="AB635" s="13"/>
      <c r="AC635" s="13"/>
      <c r="AD635" s="13"/>
      <c r="AE635" s="13"/>
      <c r="AF635" s="13"/>
      <c r="AG635" s="13"/>
      <c r="AH635" s="13"/>
      <c r="AI635" s="13"/>
      <c r="AJ635" s="13"/>
    </row>
    <row r="636" spans="1:36" ht="13.5" customHeight="1" x14ac:dyDescent="0.2">
      <c r="A636" s="13"/>
      <c r="B636" s="13"/>
      <c r="C636" s="13"/>
      <c r="D636" s="13"/>
      <c r="E636" s="13"/>
      <c r="F636" s="13"/>
      <c r="G636" s="13"/>
      <c r="H636" s="13"/>
      <c r="I636" s="13"/>
      <c r="J636" s="13"/>
      <c r="K636" s="13"/>
      <c r="L636" s="13"/>
      <c r="M636" s="13"/>
      <c r="N636" s="13"/>
      <c r="O636" s="13"/>
      <c r="P636" s="13"/>
      <c r="Q636" s="13"/>
      <c r="R636" s="13"/>
      <c r="S636" s="13"/>
      <c r="T636" s="13"/>
      <c r="U636" s="13"/>
      <c r="V636" s="13"/>
      <c r="W636" s="13"/>
      <c r="X636" s="13"/>
      <c r="Y636" s="13"/>
      <c r="Z636" s="13"/>
      <c r="AA636" s="13"/>
      <c r="AB636" s="13"/>
      <c r="AC636" s="13"/>
      <c r="AD636" s="13"/>
      <c r="AE636" s="13"/>
      <c r="AF636" s="13"/>
      <c r="AG636" s="13"/>
      <c r="AH636" s="13"/>
      <c r="AI636" s="13"/>
      <c r="AJ636" s="13"/>
    </row>
    <row r="637" spans="1:36" ht="13.5" customHeight="1" x14ac:dyDescent="0.2">
      <c r="A637" s="13"/>
      <c r="B637" s="13"/>
      <c r="C637" s="13"/>
      <c r="D637" s="13"/>
      <c r="E637" s="13"/>
      <c r="F637" s="13"/>
      <c r="G637" s="13"/>
      <c r="H637" s="13"/>
      <c r="I637" s="13"/>
      <c r="J637" s="13"/>
      <c r="K637" s="13"/>
      <c r="L637" s="13"/>
      <c r="M637" s="13"/>
      <c r="N637" s="13"/>
      <c r="O637" s="13"/>
      <c r="P637" s="13"/>
      <c r="Q637" s="13"/>
      <c r="R637" s="13"/>
      <c r="S637" s="13"/>
      <c r="T637" s="13"/>
      <c r="U637" s="13"/>
      <c r="V637" s="13"/>
      <c r="W637" s="13"/>
      <c r="X637" s="13"/>
      <c r="Y637" s="13"/>
      <c r="Z637" s="13"/>
      <c r="AA637" s="13"/>
      <c r="AB637" s="13"/>
      <c r="AC637" s="13"/>
      <c r="AD637" s="13"/>
      <c r="AE637" s="13"/>
      <c r="AF637" s="13"/>
      <c r="AG637" s="13"/>
      <c r="AH637" s="13"/>
      <c r="AI637" s="13"/>
      <c r="AJ637" s="13"/>
    </row>
    <row r="638" spans="1:36" ht="13.5" customHeight="1" x14ac:dyDescent="0.2">
      <c r="A638" s="13"/>
      <c r="B638" s="13"/>
      <c r="C638" s="13"/>
      <c r="D638" s="13"/>
      <c r="E638" s="13"/>
      <c r="F638" s="13"/>
      <c r="G638" s="13"/>
      <c r="H638" s="13"/>
      <c r="I638" s="13"/>
      <c r="J638" s="13"/>
      <c r="K638" s="13"/>
      <c r="L638" s="13"/>
      <c r="M638" s="13"/>
      <c r="N638" s="13"/>
      <c r="O638" s="13"/>
      <c r="P638" s="13"/>
      <c r="Q638" s="13"/>
      <c r="R638" s="13"/>
      <c r="S638" s="13"/>
      <c r="T638" s="13"/>
      <c r="U638" s="13"/>
      <c r="V638" s="13"/>
      <c r="W638" s="13"/>
      <c r="X638" s="13"/>
      <c r="Y638" s="13"/>
      <c r="Z638" s="13"/>
      <c r="AA638" s="13"/>
      <c r="AB638" s="13"/>
      <c r="AC638" s="13"/>
      <c r="AD638" s="13"/>
      <c r="AE638" s="13"/>
      <c r="AF638" s="13"/>
      <c r="AG638" s="13"/>
      <c r="AH638" s="13"/>
      <c r="AI638" s="13"/>
      <c r="AJ638" s="13"/>
    </row>
    <row r="639" spans="1:36" ht="13.5" customHeight="1" x14ac:dyDescent="0.2">
      <c r="A639" s="13"/>
      <c r="B639" s="13"/>
      <c r="C639" s="13"/>
      <c r="D639" s="13"/>
      <c r="E639" s="13"/>
      <c r="F639" s="13"/>
      <c r="G639" s="13"/>
      <c r="H639" s="13"/>
      <c r="I639" s="13"/>
      <c r="J639" s="13"/>
      <c r="K639" s="13"/>
      <c r="L639" s="13"/>
      <c r="M639" s="13"/>
      <c r="N639" s="13"/>
      <c r="O639" s="13"/>
      <c r="P639" s="13"/>
      <c r="Q639" s="13"/>
      <c r="R639" s="13"/>
      <c r="S639" s="13"/>
      <c r="T639" s="13"/>
      <c r="U639" s="13"/>
      <c r="V639" s="13"/>
      <c r="W639" s="13"/>
      <c r="X639" s="13"/>
      <c r="Y639" s="13"/>
      <c r="Z639" s="13"/>
      <c r="AA639" s="13"/>
      <c r="AB639" s="13"/>
      <c r="AC639" s="13"/>
      <c r="AD639" s="13"/>
      <c r="AE639" s="13"/>
      <c r="AF639" s="13"/>
      <c r="AG639" s="13"/>
      <c r="AH639" s="13"/>
      <c r="AI639" s="13"/>
      <c r="AJ639" s="13"/>
    </row>
    <row r="640" spans="1:36" ht="13.5" customHeight="1" x14ac:dyDescent="0.2">
      <c r="A640" s="13"/>
      <c r="B640" s="13"/>
      <c r="C640" s="13"/>
      <c r="D640" s="13"/>
      <c r="E640" s="13"/>
      <c r="F640" s="13"/>
      <c r="G640" s="13"/>
      <c r="H640" s="13"/>
      <c r="I640" s="13"/>
      <c r="J640" s="13"/>
      <c r="K640" s="13"/>
      <c r="L640" s="13"/>
      <c r="M640" s="13"/>
      <c r="N640" s="13"/>
      <c r="O640" s="13"/>
      <c r="P640" s="13"/>
      <c r="Q640" s="13"/>
      <c r="R640" s="13"/>
      <c r="S640" s="13"/>
      <c r="T640" s="13"/>
      <c r="U640" s="13"/>
      <c r="V640" s="13"/>
      <c r="W640" s="13"/>
      <c r="X640" s="13"/>
      <c r="Y640" s="13"/>
      <c r="Z640" s="13"/>
      <c r="AA640" s="13"/>
      <c r="AB640" s="13"/>
      <c r="AC640" s="13"/>
      <c r="AD640" s="13"/>
      <c r="AE640" s="13"/>
      <c r="AF640" s="13"/>
      <c r="AG640" s="13"/>
      <c r="AH640" s="13"/>
      <c r="AI640" s="13"/>
      <c r="AJ640" s="13"/>
    </row>
    <row r="641" spans="1:36" ht="13.5" customHeight="1" x14ac:dyDescent="0.2">
      <c r="A641" s="13"/>
      <c r="B641" s="13"/>
      <c r="C641" s="13"/>
      <c r="D641" s="13"/>
      <c r="E641" s="13"/>
      <c r="F641" s="13"/>
      <c r="G641" s="13"/>
      <c r="H641" s="13"/>
      <c r="I641" s="13"/>
      <c r="J641" s="13"/>
      <c r="K641" s="13"/>
      <c r="L641" s="13"/>
      <c r="M641" s="13"/>
      <c r="N641" s="13"/>
      <c r="O641" s="13"/>
      <c r="P641" s="13"/>
      <c r="Q641" s="13"/>
      <c r="R641" s="13"/>
      <c r="S641" s="13"/>
      <c r="T641" s="13"/>
      <c r="U641" s="13"/>
      <c r="V641" s="13"/>
      <c r="W641" s="13"/>
      <c r="X641" s="13"/>
      <c r="Y641" s="13"/>
      <c r="Z641" s="13"/>
      <c r="AA641" s="13"/>
      <c r="AB641" s="13"/>
      <c r="AC641" s="13"/>
      <c r="AD641" s="13"/>
      <c r="AE641" s="13"/>
      <c r="AF641" s="13"/>
      <c r="AG641" s="13"/>
      <c r="AH641" s="13"/>
      <c r="AI641" s="13"/>
      <c r="AJ641" s="13"/>
    </row>
    <row r="642" spans="1:36" ht="13.5" customHeight="1" x14ac:dyDescent="0.2">
      <c r="A642" s="13"/>
      <c r="B642" s="13"/>
      <c r="C642" s="13"/>
      <c r="D642" s="13"/>
      <c r="E642" s="13"/>
      <c r="F642" s="13"/>
      <c r="G642" s="13"/>
      <c r="H642" s="13"/>
      <c r="I642" s="13"/>
      <c r="J642" s="13"/>
      <c r="K642" s="13"/>
      <c r="L642" s="13"/>
      <c r="M642" s="13"/>
      <c r="N642" s="13"/>
      <c r="O642" s="13"/>
      <c r="P642" s="13"/>
      <c r="Q642" s="13"/>
      <c r="R642" s="13"/>
      <c r="S642" s="13"/>
      <c r="T642" s="13"/>
      <c r="U642" s="13"/>
      <c r="V642" s="13"/>
      <c r="W642" s="13"/>
      <c r="X642" s="13"/>
      <c r="Y642" s="13"/>
      <c r="Z642" s="13"/>
      <c r="AA642" s="13"/>
      <c r="AB642" s="13"/>
      <c r="AC642" s="13"/>
      <c r="AD642" s="13"/>
      <c r="AE642" s="13"/>
      <c r="AF642" s="13"/>
      <c r="AG642" s="13"/>
      <c r="AH642" s="13"/>
      <c r="AI642" s="13"/>
      <c r="AJ642" s="13"/>
    </row>
    <row r="643" spans="1:36" ht="13.5" customHeight="1" x14ac:dyDescent="0.2">
      <c r="A643" s="13"/>
      <c r="B643" s="13"/>
      <c r="C643" s="13"/>
      <c r="D643" s="13"/>
      <c r="E643" s="13"/>
      <c r="F643" s="13"/>
      <c r="G643" s="13"/>
      <c r="H643" s="13"/>
      <c r="I643" s="13"/>
      <c r="J643" s="13"/>
      <c r="K643" s="13"/>
      <c r="L643" s="13"/>
      <c r="M643" s="13"/>
      <c r="N643" s="13"/>
      <c r="O643" s="13"/>
      <c r="P643" s="13"/>
      <c r="Q643" s="13"/>
      <c r="R643" s="13"/>
      <c r="S643" s="13"/>
      <c r="T643" s="13"/>
      <c r="U643" s="13"/>
      <c r="V643" s="13"/>
      <c r="W643" s="13"/>
      <c r="X643" s="13"/>
      <c r="Y643" s="13"/>
      <c r="Z643" s="13"/>
      <c r="AA643" s="13"/>
      <c r="AB643" s="13"/>
      <c r="AC643" s="13"/>
      <c r="AD643" s="13"/>
      <c r="AE643" s="13"/>
      <c r="AF643" s="13"/>
      <c r="AG643" s="13"/>
      <c r="AH643" s="13"/>
      <c r="AI643" s="13"/>
      <c r="AJ643" s="13"/>
    </row>
    <row r="644" spans="1:36" ht="13.5" customHeight="1" x14ac:dyDescent="0.2">
      <c r="A644" s="13"/>
      <c r="B644" s="13"/>
      <c r="C644" s="13"/>
      <c r="D644" s="13"/>
      <c r="E644" s="13"/>
      <c r="F644" s="13"/>
      <c r="G644" s="13"/>
      <c r="H644" s="13"/>
      <c r="I644" s="13"/>
      <c r="J644" s="13"/>
      <c r="K644" s="13"/>
      <c r="L644" s="13"/>
      <c r="M644" s="13"/>
      <c r="N644" s="13"/>
      <c r="O644" s="13"/>
      <c r="P644" s="13"/>
      <c r="Q644" s="13"/>
      <c r="R644" s="13"/>
      <c r="S644" s="13"/>
      <c r="T644" s="13"/>
      <c r="U644" s="13"/>
      <c r="V644" s="13"/>
      <c r="W644" s="13"/>
      <c r="X644" s="13"/>
      <c r="Y644" s="13"/>
      <c r="Z644" s="13"/>
      <c r="AA644" s="13"/>
      <c r="AB644" s="13"/>
      <c r="AC644" s="13"/>
      <c r="AD644" s="13"/>
      <c r="AE644" s="13"/>
      <c r="AF644" s="13"/>
      <c r="AG644" s="13"/>
      <c r="AH644" s="13"/>
      <c r="AI644" s="13"/>
      <c r="AJ644" s="13"/>
    </row>
    <row r="645" spans="1:36" ht="13.5" customHeight="1" x14ac:dyDescent="0.2">
      <c r="A645" s="13"/>
      <c r="B645" s="13"/>
      <c r="C645" s="13"/>
      <c r="D645" s="13"/>
      <c r="E645" s="13"/>
      <c r="F645" s="13"/>
      <c r="G645" s="13"/>
      <c r="H645" s="13"/>
      <c r="I645" s="13"/>
      <c r="J645" s="13"/>
      <c r="K645" s="13"/>
      <c r="L645" s="13"/>
      <c r="M645" s="13"/>
      <c r="N645" s="13"/>
      <c r="O645" s="13"/>
      <c r="P645" s="13"/>
      <c r="Q645" s="13"/>
      <c r="R645" s="13"/>
      <c r="S645" s="13"/>
      <c r="T645" s="13"/>
      <c r="U645" s="13"/>
      <c r="V645" s="13"/>
      <c r="W645" s="13"/>
      <c r="X645" s="13"/>
      <c r="Y645" s="13"/>
      <c r="Z645" s="13"/>
      <c r="AA645" s="13"/>
      <c r="AB645" s="13"/>
      <c r="AC645" s="13"/>
      <c r="AD645" s="13"/>
      <c r="AE645" s="13"/>
      <c r="AF645" s="13"/>
      <c r="AG645" s="13"/>
      <c r="AH645" s="13"/>
      <c r="AI645" s="13"/>
      <c r="AJ645" s="13"/>
    </row>
    <row r="646" spans="1:36" ht="13.5" customHeight="1" x14ac:dyDescent="0.2">
      <c r="A646" s="13"/>
      <c r="B646" s="13"/>
      <c r="C646" s="13"/>
      <c r="D646" s="13"/>
      <c r="E646" s="13"/>
      <c r="F646" s="13"/>
      <c r="G646" s="13"/>
      <c r="H646" s="13"/>
      <c r="I646" s="13"/>
      <c r="J646" s="13"/>
      <c r="K646" s="13"/>
      <c r="L646" s="13"/>
      <c r="M646" s="13"/>
      <c r="N646" s="13"/>
      <c r="O646" s="13"/>
      <c r="P646" s="13"/>
      <c r="Q646" s="13"/>
      <c r="R646" s="13"/>
      <c r="S646" s="13"/>
      <c r="T646" s="13"/>
      <c r="U646" s="13"/>
      <c r="V646" s="13"/>
      <c r="W646" s="13"/>
      <c r="X646" s="13"/>
      <c r="Y646" s="13"/>
      <c r="Z646" s="13"/>
      <c r="AA646" s="13"/>
      <c r="AB646" s="13"/>
      <c r="AC646" s="13"/>
      <c r="AD646" s="13"/>
      <c r="AE646" s="13"/>
      <c r="AF646" s="13"/>
      <c r="AG646" s="13"/>
      <c r="AH646" s="13"/>
      <c r="AI646" s="13"/>
      <c r="AJ646" s="13"/>
    </row>
    <row r="647" spans="1:36" ht="13.5" customHeight="1" x14ac:dyDescent="0.2">
      <c r="A647" s="13"/>
      <c r="B647" s="13"/>
      <c r="C647" s="13"/>
      <c r="D647" s="13"/>
      <c r="E647" s="13"/>
      <c r="F647" s="13"/>
      <c r="G647" s="13"/>
      <c r="H647" s="13"/>
      <c r="I647" s="13"/>
      <c r="J647" s="13"/>
      <c r="K647" s="13"/>
      <c r="L647" s="13"/>
      <c r="M647" s="13"/>
      <c r="N647" s="13"/>
      <c r="O647" s="13"/>
      <c r="P647" s="13"/>
      <c r="Q647" s="13"/>
      <c r="R647" s="13"/>
      <c r="S647" s="13"/>
      <c r="T647" s="13"/>
      <c r="U647" s="13"/>
      <c r="V647" s="13"/>
      <c r="W647" s="13"/>
      <c r="X647" s="13"/>
      <c r="Y647" s="13"/>
      <c r="Z647" s="13"/>
      <c r="AA647" s="13"/>
      <c r="AB647" s="13"/>
      <c r="AC647" s="13"/>
      <c r="AD647" s="13"/>
      <c r="AE647" s="13"/>
      <c r="AF647" s="13"/>
      <c r="AG647" s="13"/>
      <c r="AH647" s="13"/>
      <c r="AI647" s="13"/>
      <c r="AJ647" s="13"/>
    </row>
    <row r="648" spans="1:36" ht="13.5" customHeight="1" x14ac:dyDescent="0.2">
      <c r="A648" s="13"/>
      <c r="B648" s="13"/>
      <c r="C648" s="13"/>
      <c r="D648" s="13"/>
      <c r="E648" s="13"/>
      <c r="F648" s="13"/>
      <c r="G648" s="13"/>
      <c r="H648" s="13"/>
      <c r="I648" s="13"/>
      <c r="J648" s="13"/>
      <c r="K648" s="13"/>
      <c r="L648" s="13"/>
      <c r="M648" s="13"/>
      <c r="N648" s="13"/>
      <c r="O648" s="13"/>
      <c r="P648" s="13"/>
      <c r="Q648" s="13"/>
      <c r="R648" s="13"/>
      <c r="S648" s="13"/>
      <c r="T648" s="13"/>
      <c r="U648" s="13"/>
      <c r="V648" s="13"/>
      <c r="W648" s="13"/>
      <c r="X648" s="13"/>
      <c r="Y648" s="13"/>
      <c r="Z648" s="13"/>
      <c r="AA648" s="13"/>
      <c r="AB648" s="13"/>
      <c r="AC648" s="13"/>
      <c r="AD648" s="13"/>
      <c r="AE648" s="13"/>
      <c r="AF648" s="13"/>
      <c r="AG648" s="13"/>
      <c r="AH648" s="13"/>
      <c r="AI648" s="13"/>
      <c r="AJ648" s="13"/>
    </row>
    <row r="649" spans="1:36" ht="13.5" customHeight="1" x14ac:dyDescent="0.2">
      <c r="A649" s="13"/>
      <c r="B649" s="13"/>
      <c r="C649" s="13"/>
      <c r="D649" s="13"/>
      <c r="E649" s="13"/>
      <c r="F649" s="13"/>
      <c r="G649" s="13"/>
      <c r="H649" s="13"/>
      <c r="I649" s="13"/>
      <c r="J649" s="13"/>
      <c r="K649" s="13"/>
      <c r="L649" s="13"/>
      <c r="M649" s="13"/>
      <c r="N649" s="13"/>
      <c r="O649" s="13"/>
      <c r="P649" s="13"/>
      <c r="Q649" s="13"/>
      <c r="R649" s="13"/>
      <c r="S649" s="13"/>
      <c r="T649" s="13"/>
      <c r="U649" s="13"/>
      <c r="V649" s="13"/>
      <c r="W649" s="13"/>
      <c r="X649" s="13"/>
      <c r="Y649" s="13"/>
      <c r="Z649" s="13"/>
      <c r="AA649" s="13"/>
      <c r="AB649" s="13"/>
      <c r="AC649" s="13"/>
      <c r="AD649" s="13"/>
      <c r="AE649" s="13"/>
      <c r="AF649" s="13"/>
      <c r="AG649" s="13"/>
      <c r="AH649" s="13"/>
      <c r="AI649" s="13"/>
      <c r="AJ649" s="13"/>
    </row>
    <row r="650" spans="1:36" ht="13.5" customHeight="1" x14ac:dyDescent="0.2">
      <c r="A650" s="13"/>
      <c r="B650" s="13"/>
      <c r="C650" s="13"/>
      <c r="D650" s="13"/>
      <c r="E650" s="13"/>
      <c r="F650" s="13"/>
      <c r="G650" s="13"/>
      <c r="H650" s="13"/>
      <c r="I650" s="13"/>
      <c r="J650" s="13"/>
      <c r="K650" s="13"/>
      <c r="L650" s="13"/>
      <c r="M650" s="13"/>
      <c r="N650" s="13"/>
      <c r="O650" s="13"/>
      <c r="P650" s="13"/>
      <c r="Q650" s="13"/>
      <c r="R650" s="13"/>
      <c r="S650" s="13"/>
      <c r="T650" s="13"/>
      <c r="U650" s="13"/>
      <c r="V650" s="13"/>
      <c r="W650" s="13"/>
      <c r="X650" s="13"/>
      <c r="Y650" s="13"/>
      <c r="Z650" s="13"/>
      <c r="AA650" s="13"/>
      <c r="AB650" s="13"/>
      <c r="AC650" s="13"/>
      <c r="AD650" s="13"/>
      <c r="AE650" s="13"/>
      <c r="AF650" s="13"/>
      <c r="AG650" s="13"/>
      <c r="AH650" s="13"/>
      <c r="AI650" s="13"/>
      <c r="AJ650" s="13"/>
    </row>
    <row r="651" spans="1:36" ht="13.5" customHeight="1" x14ac:dyDescent="0.2">
      <c r="A651" s="13"/>
      <c r="B651" s="13"/>
      <c r="C651" s="13"/>
      <c r="D651" s="13"/>
      <c r="E651" s="13"/>
      <c r="F651" s="13"/>
      <c r="G651" s="13"/>
      <c r="H651" s="13"/>
      <c r="I651" s="13"/>
      <c r="J651" s="13"/>
      <c r="K651" s="13"/>
      <c r="L651" s="13"/>
      <c r="M651" s="13"/>
      <c r="N651" s="13"/>
      <c r="O651" s="13"/>
      <c r="P651" s="13"/>
      <c r="Q651" s="13"/>
      <c r="R651" s="13"/>
      <c r="S651" s="13"/>
      <c r="T651" s="13"/>
      <c r="U651" s="13"/>
      <c r="V651" s="13"/>
      <c r="W651" s="13"/>
      <c r="X651" s="13"/>
      <c r="Y651" s="13"/>
      <c r="Z651" s="13"/>
      <c r="AA651" s="13"/>
      <c r="AB651" s="13"/>
      <c r="AC651" s="13"/>
      <c r="AD651" s="13"/>
      <c r="AE651" s="13"/>
      <c r="AF651" s="13"/>
      <c r="AG651" s="13"/>
      <c r="AH651" s="13"/>
      <c r="AI651" s="13"/>
      <c r="AJ651" s="13"/>
    </row>
    <row r="652" spans="1:36" ht="13.5" customHeight="1" x14ac:dyDescent="0.2">
      <c r="A652" s="13"/>
      <c r="B652" s="13"/>
      <c r="C652" s="13"/>
      <c r="D652" s="13"/>
      <c r="E652" s="13"/>
      <c r="F652" s="13"/>
      <c r="G652" s="13"/>
      <c r="H652" s="13"/>
      <c r="I652" s="13"/>
      <c r="J652" s="13"/>
      <c r="K652" s="13"/>
      <c r="L652" s="13"/>
      <c r="M652" s="13"/>
      <c r="N652" s="13"/>
      <c r="O652" s="13"/>
      <c r="P652" s="13"/>
      <c r="Q652" s="13"/>
      <c r="R652" s="13"/>
      <c r="S652" s="13"/>
      <c r="T652" s="13"/>
      <c r="U652" s="13"/>
      <c r="V652" s="13"/>
      <c r="W652" s="13"/>
      <c r="X652" s="13"/>
      <c r="Y652" s="13"/>
      <c r="Z652" s="13"/>
      <c r="AA652" s="13"/>
      <c r="AB652" s="13"/>
      <c r="AC652" s="13"/>
      <c r="AD652" s="13"/>
      <c r="AE652" s="13"/>
      <c r="AF652" s="13"/>
      <c r="AG652" s="13"/>
      <c r="AH652" s="13"/>
      <c r="AI652" s="13"/>
      <c r="AJ652" s="13"/>
    </row>
    <row r="653" spans="1:36" ht="13.5" customHeight="1" x14ac:dyDescent="0.2">
      <c r="A653" s="13"/>
      <c r="B653" s="13"/>
      <c r="C653" s="13"/>
      <c r="D653" s="13"/>
      <c r="E653" s="13"/>
      <c r="F653" s="13"/>
      <c r="G653" s="13"/>
      <c r="H653" s="13"/>
      <c r="I653" s="13"/>
      <c r="J653" s="13"/>
      <c r="K653" s="13"/>
      <c r="L653" s="13"/>
      <c r="M653" s="13"/>
      <c r="N653" s="13"/>
      <c r="O653" s="13"/>
      <c r="P653" s="13"/>
      <c r="Q653" s="13"/>
      <c r="R653" s="13"/>
      <c r="S653" s="13"/>
      <c r="T653" s="13"/>
      <c r="U653" s="13"/>
      <c r="V653" s="13"/>
      <c r="W653" s="13"/>
      <c r="X653" s="13"/>
      <c r="Y653" s="13"/>
      <c r="Z653" s="13"/>
      <c r="AA653" s="13"/>
      <c r="AB653" s="13"/>
      <c r="AC653" s="13"/>
      <c r="AD653" s="13"/>
      <c r="AE653" s="13"/>
      <c r="AF653" s="13"/>
      <c r="AG653" s="13"/>
      <c r="AH653" s="13"/>
      <c r="AI653" s="13"/>
      <c r="AJ653" s="13"/>
    </row>
    <row r="654" spans="1:36" ht="13.5" customHeight="1" x14ac:dyDescent="0.2">
      <c r="A654" s="13"/>
      <c r="B654" s="13"/>
      <c r="C654" s="13"/>
      <c r="D654" s="13"/>
      <c r="E654" s="13"/>
      <c r="F654" s="13"/>
      <c r="G654" s="13"/>
      <c r="H654" s="13"/>
      <c r="I654" s="13"/>
      <c r="J654" s="13"/>
      <c r="K654" s="13"/>
      <c r="L654" s="13"/>
      <c r="M654" s="13"/>
      <c r="N654" s="13"/>
      <c r="O654" s="13"/>
      <c r="P654" s="13"/>
      <c r="Q654" s="13"/>
      <c r="R654" s="13"/>
      <c r="S654" s="13"/>
      <c r="T654" s="13"/>
      <c r="U654" s="13"/>
      <c r="V654" s="13"/>
      <c r="W654" s="13"/>
      <c r="X654" s="13"/>
      <c r="Y654" s="13"/>
      <c r="Z654" s="13"/>
      <c r="AA654" s="13"/>
      <c r="AB654" s="13"/>
      <c r="AC654" s="13"/>
      <c r="AD654" s="13"/>
      <c r="AE654" s="13"/>
      <c r="AF654" s="13"/>
      <c r="AG654" s="13"/>
      <c r="AH654" s="13"/>
      <c r="AI654" s="13"/>
      <c r="AJ654" s="13"/>
    </row>
    <row r="655" spans="1:36" ht="13.5" customHeight="1" x14ac:dyDescent="0.2">
      <c r="A655" s="13"/>
      <c r="B655" s="13"/>
      <c r="C655" s="13"/>
      <c r="D655" s="13"/>
      <c r="E655" s="13"/>
      <c r="F655" s="13"/>
      <c r="G655" s="13"/>
      <c r="H655" s="13"/>
      <c r="I655" s="13"/>
      <c r="J655" s="13"/>
      <c r="K655" s="13"/>
      <c r="L655" s="13"/>
      <c r="M655" s="13"/>
      <c r="N655" s="13"/>
      <c r="O655" s="13"/>
      <c r="P655" s="13"/>
      <c r="Q655" s="13"/>
      <c r="R655" s="13"/>
      <c r="S655" s="13"/>
      <c r="T655" s="13"/>
      <c r="U655" s="13"/>
      <c r="V655" s="13"/>
      <c r="W655" s="13"/>
      <c r="X655" s="13"/>
      <c r="Y655" s="13"/>
      <c r="Z655" s="13"/>
      <c r="AA655" s="13"/>
      <c r="AB655" s="13"/>
      <c r="AC655" s="13"/>
      <c r="AD655" s="13"/>
      <c r="AE655" s="13"/>
      <c r="AF655" s="13"/>
      <c r="AG655" s="13"/>
      <c r="AH655" s="13"/>
      <c r="AI655" s="13"/>
      <c r="AJ655" s="13"/>
    </row>
    <row r="656" spans="1:36" ht="13.5" customHeight="1" x14ac:dyDescent="0.2">
      <c r="A656" s="13"/>
      <c r="B656" s="13"/>
      <c r="C656" s="13"/>
      <c r="D656" s="13"/>
      <c r="E656" s="13"/>
      <c r="F656" s="13"/>
      <c r="G656" s="13"/>
      <c r="H656" s="13"/>
      <c r="I656" s="13"/>
      <c r="J656" s="13"/>
      <c r="K656" s="13"/>
      <c r="L656" s="13"/>
      <c r="M656" s="13"/>
      <c r="N656" s="13"/>
      <c r="O656" s="13"/>
      <c r="P656" s="13"/>
      <c r="Q656" s="13"/>
      <c r="R656" s="13"/>
      <c r="S656" s="13"/>
      <c r="T656" s="13"/>
      <c r="U656" s="13"/>
      <c r="V656" s="13"/>
      <c r="W656" s="13"/>
      <c r="X656" s="13"/>
      <c r="Y656" s="13"/>
      <c r="Z656" s="13"/>
      <c r="AA656" s="13"/>
      <c r="AB656" s="13"/>
      <c r="AC656" s="13"/>
      <c r="AD656" s="13"/>
      <c r="AE656" s="13"/>
      <c r="AF656" s="13"/>
      <c r="AG656" s="13"/>
      <c r="AH656" s="13"/>
      <c r="AI656" s="13"/>
      <c r="AJ656" s="13"/>
    </row>
    <row r="657" spans="1:36" ht="13.5" customHeight="1" x14ac:dyDescent="0.2">
      <c r="A657" s="13"/>
      <c r="B657" s="13"/>
      <c r="C657" s="13"/>
      <c r="D657" s="13"/>
      <c r="E657" s="13"/>
      <c r="F657" s="13"/>
      <c r="G657" s="13"/>
      <c r="H657" s="13"/>
      <c r="I657" s="13"/>
      <c r="J657" s="13"/>
      <c r="K657" s="13"/>
      <c r="L657" s="13"/>
      <c r="M657" s="13"/>
      <c r="N657" s="13"/>
      <c r="O657" s="13"/>
      <c r="P657" s="13"/>
      <c r="Q657" s="13"/>
      <c r="R657" s="13"/>
      <c r="S657" s="13"/>
      <c r="T657" s="13"/>
      <c r="U657" s="13"/>
      <c r="V657" s="13"/>
      <c r="W657" s="13"/>
      <c r="X657" s="13"/>
      <c r="Y657" s="13"/>
      <c r="Z657" s="13"/>
      <c r="AA657" s="13"/>
      <c r="AB657" s="13"/>
      <c r="AC657" s="13"/>
      <c r="AD657" s="13"/>
      <c r="AE657" s="13"/>
      <c r="AF657" s="13"/>
      <c r="AG657" s="13"/>
      <c r="AH657" s="13"/>
      <c r="AI657" s="13"/>
      <c r="AJ657" s="13"/>
    </row>
    <row r="658" spans="1:36" ht="13.5" customHeight="1" x14ac:dyDescent="0.2">
      <c r="A658" s="13"/>
      <c r="B658" s="13"/>
      <c r="C658" s="13"/>
      <c r="D658" s="13"/>
      <c r="E658" s="13"/>
      <c r="F658" s="13"/>
      <c r="G658" s="13"/>
      <c r="H658" s="13"/>
      <c r="I658" s="13"/>
      <c r="J658" s="13"/>
      <c r="K658" s="13"/>
      <c r="L658" s="13"/>
      <c r="M658" s="13"/>
      <c r="N658" s="13"/>
      <c r="O658" s="13"/>
      <c r="P658" s="13"/>
      <c r="Q658" s="13"/>
      <c r="R658" s="13"/>
      <c r="S658" s="13"/>
      <c r="T658" s="13"/>
      <c r="U658" s="13"/>
      <c r="V658" s="13"/>
      <c r="W658" s="13"/>
      <c r="X658" s="13"/>
      <c r="Y658" s="13"/>
      <c r="Z658" s="13"/>
      <c r="AA658" s="13"/>
      <c r="AB658" s="13"/>
      <c r="AC658" s="13"/>
      <c r="AD658" s="13"/>
      <c r="AE658" s="13"/>
      <c r="AF658" s="13"/>
      <c r="AG658" s="13"/>
      <c r="AH658" s="13"/>
      <c r="AI658" s="13"/>
      <c r="AJ658" s="13"/>
    </row>
    <row r="659" spans="1:36" ht="13.5" customHeight="1" x14ac:dyDescent="0.2">
      <c r="A659" s="13"/>
      <c r="B659" s="13"/>
      <c r="C659" s="13"/>
      <c r="D659" s="13"/>
      <c r="E659" s="13"/>
      <c r="F659" s="13"/>
      <c r="G659" s="13"/>
      <c r="H659" s="13"/>
      <c r="I659" s="13"/>
      <c r="J659" s="13"/>
      <c r="K659" s="13"/>
      <c r="L659" s="13"/>
      <c r="M659" s="13"/>
      <c r="N659" s="13"/>
      <c r="O659" s="13"/>
      <c r="P659" s="13"/>
      <c r="Q659" s="13"/>
      <c r="R659" s="13"/>
      <c r="S659" s="13"/>
      <c r="T659" s="13"/>
      <c r="U659" s="13"/>
      <c r="V659" s="13"/>
      <c r="W659" s="13"/>
      <c r="X659" s="13"/>
      <c r="Y659" s="13"/>
      <c r="Z659" s="13"/>
      <c r="AA659" s="13"/>
      <c r="AB659" s="13"/>
      <c r="AC659" s="13"/>
      <c r="AD659" s="13"/>
      <c r="AE659" s="13"/>
      <c r="AF659" s="13"/>
      <c r="AG659" s="13"/>
      <c r="AH659" s="13"/>
      <c r="AI659" s="13"/>
      <c r="AJ659" s="13"/>
    </row>
    <row r="660" spans="1:36" ht="13.5" customHeight="1" x14ac:dyDescent="0.2">
      <c r="A660" s="13"/>
      <c r="B660" s="13"/>
      <c r="C660" s="13"/>
      <c r="D660" s="13"/>
      <c r="E660" s="13"/>
      <c r="F660" s="13"/>
      <c r="G660" s="13"/>
      <c r="H660" s="13"/>
      <c r="I660" s="13"/>
      <c r="J660" s="13"/>
      <c r="K660" s="13"/>
      <c r="L660" s="13"/>
      <c r="M660" s="13"/>
      <c r="N660" s="13"/>
      <c r="O660" s="13"/>
      <c r="P660" s="13"/>
      <c r="Q660" s="13"/>
      <c r="R660" s="13"/>
      <c r="S660" s="13"/>
      <c r="T660" s="13"/>
      <c r="U660" s="13"/>
      <c r="V660" s="13"/>
      <c r="W660" s="13"/>
      <c r="X660" s="13"/>
      <c r="Y660" s="13"/>
      <c r="Z660" s="13"/>
      <c r="AA660" s="13"/>
      <c r="AB660" s="13"/>
      <c r="AC660" s="13"/>
      <c r="AD660" s="13"/>
      <c r="AE660" s="13"/>
      <c r="AF660" s="13"/>
      <c r="AG660" s="13"/>
      <c r="AH660" s="13"/>
      <c r="AI660" s="13"/>
      <c r="AJ660" s="13"/>
    </row>
    <row r="661" spans="1:36" ht="13.5" customHeight="1" x14ac:dyDescent="0.2">
      <c r="A661" s="13"/>
      <c r="B661" s="13"/>
      <c r="C661" s="13"/>
      <c r="D661" s="13"/>
      <c r="E661" s="13"/>
      <c r="F661" s="13"/>
      <c r="G661" s="13"/>
      <c r="H661" s="13"/>
      <c r="I661" s="13"/>
      <c r="J661" s="13"/>
      <c r="K661" s="13"/>
      <c r="L661" s="13"/>
      <c r="M661" s="13"/>
      <c r="N661" s="13"/>
      <c r="O661" s="13"/>
      <c r="P661" s="13"/>
      <c r="Q661" s="13"/>
      <c r="R661" s="13"/>
      <c r="S661" s="13"/>
      <c r="T661" s="13"/>
      <c r="U661" s="13"/>
      <c r="V661" s="13"/>
      <c r="W661" s="13"/>
      <c r="X661" s="13"/>
      <c r="Y661" s="13"/>
      <c r="Z661" s="13"/>
      <c r="AA661" s="13"/>
      <c r="AB661" s="13"/>
      <c r="AC661" s="13"/>
      <c r="AD661" s="13"/>
      <c r="AE661" s="13"/>
      <c r="AF661" s="13"/>
      <c r="AG661" s="13"/>
      <c r="AH661" s="13"/>
      <c r="AI661" s="13"/>
      <c r="AJ661" s="13"/>
    </row>
    <row r="662" spans="1:36" ht="13.5" customHeight="1" x14ac:dyDescent="0.2">
      <c r="A662" s="13"/>
      <c r="B662" s="13"/>
      <c r="C662" s="13"/>
      <c r="D662" s="13"/>
      <c r="E662" s="13"/>
      <c r="F662" s="13"/>
      <c r="G662" s="13"/>
      <c r="H662" s="13"/>
      <c r="I662" s="13"/>
      <c r="J662" s="13"/>
      <c r="K662" s="13"/>
      <c r="L662" s="13"/>
      <c r="M662" s="13"/>
      <c r="N662" s="13"/>
      <c r="O662" s="13"/>
      <c r="P662" s="13"/>
      <c r="Q662" s="13"/>
      <c r="R662" s="13"/>
      <c r="S662" s="13"/>
      <c r="T662" s="13"/>
      <c r="U662" s="13"/>
      <c r="V662" s="13"/>
      <c r="W662" s="13"/>
      <c r="X662" s="13"/>
      <c r="Y662" s="13"/>
      <c r="Z662" s="13"/>
      <c r="AA662" s="13"/>
      <c r="AB662" s="13"/>
      <c r="AC662" s="13"/>
      <c r="AD662" s="13"/>
      <c r="AE662" s="13"/>
      <c r="AF662" s="13"/>
      <c r="AG662" s="13"/>
      <c r="AH662" s="13"/>
      <c r="AI662" s="13"/>
      <c r="AJ662" s="13"/>
    </row>
    <row r="663" spans="1:36" ht="13.5" customHeight="1" x14ac:dyDescent="0.2">
      <c r="A663" s="13"/>
      <c r="B663" s="13"/>
      <c r="C663" s="13"/>
      <c r="D663" s="13"/>
      <c r="E663" s="13"/>
      <c r="F663" s="13"/>
      <c r="G663" s="13"/>
      <c r="H663" s="13"/>
      <c r="I663" s="13"/>
      <c r="J663" s="13"/>
      <c r="K663" s="13"/>
      <c r="L663" s="13"/>
      <c r="M663" s="13"/>
      <c r="N663" s="13"/>
      <c r="O663" s="13"/>
      <c r="P663" s="13"/>
      <c r="Q663" s="13"/>
      <c r="R663" s="13"/>
      <c r="S663" s="13"/>
      <c r="T663" s="13"/>
      <c r="U663" s="13"/>
      <c r="V663" s="13"/>
      <c r="W663" s="13"/>
      <c r="X663" s="13"/>
      <c r="Y663" s="13"/>
      <c r="Z663" s="13"/>
      <c r="AA663" s="13"/>
      <c r="AB663" s="13"/>
      <c r="AC663" s="13"/>
      <c r="AD663" s="13"/>
      <c r="AE663" s="13"/>
      <c r="AF663" s="13"/>
      <c r="AG663" s="13"/>
      <c r="AH663" s="13"/>
      <c r="AI663" s="13"/>
      <c r="AJ663" s="13"/>
    </row>
    <row r="664" spans="1:36" ht="13.5" customHeight="1" x14ac:dyDescent="0.2">
      <c r="A664" s="13"/>
      <c r="B664" s="13"/>
      <c r="C664" s="13"/>
      <c r="D664" s="13"/>
      <c r="E664" s="13"/>
      <c r="F664" s="13"/>
      <c r="G664" s="13"/>
      <c r="H664" s="13"/>
      <c r="I664" s="13"/>
      <c r="J664" s="13"/>
      <c r="K664" s="13"/>
      <c r="L664" s="13"/>
      <c r="M664" s="13"/>
      <c r="N664" s="13"/>
      <c r="O664" s="13"/>
      <c r="P664" s="13"/>
      <c r="Q664" s="13"/>
      <c r="R664" s="13"/>
      <c r="S664" s="13"/>
      <c r="T664" s="13"/>
      <c r="U664" s="13"/>
      <c r="V664" s="13"/>
      <c r="W664" s="13"/>
      <c r="X664" s="13"/>
      <c r="Y664" s="13"/>
      <c r="Z664" s="13"/>
      <c r="AA664" s="13"/>
      <c r="AB664" s="13"/>
      <c r="AC664" s="13"/>
      <c r="AD664" s="13"/>
      <c r="AE664" s="13"/>
      <c r="AF664" s="13"/>
      <c r="AG664" s="13"/>
      <c r="AH664" s="13"/>
      <c r="AI664" s="13"/>
      <c r="AJ664" s="13"/>
    </row>
    <row r="665" spans="1:36" ht="13.5" customHeight="1" x14ac:dyDescent="0.2">
      <c r="A665" s="13"/>
      <c r="B665" s="13"/>
      <c r="C665" s="13"/>
      <c r="D665" s="13"/>
      <c r="E665" s="13"/>
      <c r="F665" s="13"/>
      <c r="G665" s="13"/>
      <c r="H665" s="13"/>
      <c r="I665" s="13"/>
      <c r="J665" s="13"/>
      <c r="K665" s="13"/>
      <c r="L665" s="13"/>
      <c r="M665" s="13"/>
      <c r="N665" s="13"/>
      <c r="O665" s="13"/>
      <c r="P665" s="13"/>
      <c r="Q665" s="13"/>
      <c r="R665" s="13"/>
      <c r="S665" s="13"/>
      <c r="T665" s="13"/>
      <c r="U665" s="13"/>
      <c r="V665" s="13"/>
      <c r="W665" s="13"/>
      <c r="X665" s="13"/>
      <c r="Y665" s="13"/>
      <c r="Z665" s="13"/>
      <c r="AA665" s="13"/>
      <c r="AB665" s="13"/>
      <c r="AC665" s="13"/>
      <c r="AD665" s="13"/>
      <c r="AE665" s="13"/>
      <c r="AF665" s="13"/>
      <c r="AG665" s="13"/>
      <c r="AH665" s="13"/>
      <c r="AI665" s="13"/>
      <c r="AJ665" s="13"/>
    </row>
    <row r="666" spans="1:36" ht="13.5" customHeight="1" x14ac:dyDescent="0.2">
      <c r="A666" s="13"/>
      <c r="B666" s="13"/>
      <c r="C666" s="13"/>
      <c r="D666" s="13"/>
      <c r="E666" s="13"/>
      <c r="F666" s="13"/>
      <c r="G666" s="13"/>
      <c r="H666" s="13"/>
      <c r="I666" s="13"/>
      <c r="J666" s="13"/>
      <c r="K666" s="13"/>
      <c r="L666" s="13"/>
      <c r="M666" s="13"/>
      <c r="N666" s="13"/>
      <c r="O666" s="13"/>
      <c r="P666" s="13"/>
      <c r="Q666" s="13"/>
      <c r="R666" s="13"/>
      <c r="S666" s="13"/>
      <c r="T666" s="13"/>
      <c r="U666" s="13"/>
      <c r="V666" s="13"/>
      <c r="W666" s="13"/>
      <c r="X666" s="13"/>
      <c r="Y666" s="13"/>
      <c r="Z666" s="13"/>
      <c r="AA666" s="13"/>
      <c r="AB666" s="13"/>
      <c r="AC666" s="13"/>
      <c r="AD666" s="13"/>
      <c r="AE666" s="13"/>
      <c r="AF666" s="13"/>
      <c r="AG666" s="13"/>
      <c r="AH666" s="13"/>
      <c r="AI666" s="13"/>
      <c r="AJ666" s="13"/>
    </row>
    <row r="667" spans="1:36" ht="13.5" customHeight="1" x14ac:dyDescent="0.2">
      <c r="A667" s="13"/>
      <c r="B667" s="13"/>
      <c r="C667" s="13"/>
      <c r="D667" s="13"/>
      <c r="E667" s="13"/>
      <c r="F667" s="13"/>
      <c r="G667" s="13"/>
      <c r="H667" s="13"/>
      <c r="I667" s="13"/>
      <c r="J667" s="13"/>
      <c r="K667" s="13"/>
      <c r="L667" s="13"/>
      <c r="M667" s="13"/>
      <c r="N667" s="13"/>
      <c r="O667" s="13"/>
      <c r="P667" s="13"/>
      <c r="Q667" s="13"/>
      <c r="R667" s="13"/>
      <c r="S667" s="13"/>
      <c r="T667" s="13"/>
      <c r="U667" s="13"/>
      <c r="V667" s="13"/>
      <c r="W667" s="13"/>
      <c r="X667" s="13"/>
      <c r="Y667" s="13"/>
      <c r="Z667" s="13"/>
      <c r="AA667" s="13"/>
      <c r="AB667" s="13"/>
      <c r="AC667" s="13"/>
      <c r="AD667" s="13"/>
      <c r="AE667" s="13"/>
      <c r="AF667" s="13"/>
      <c r="AG667" s="13"/>
      <c r="AH667" s="13"/>
      <c r="AI667" s="13"/>
      <c r="AJ667" s="13"/>
    </row>
    <row r="668" spans="1:36" ht="13.5" customHeight="1" x14ac:dyDescent="0.2">
      <c r="A668" s="13"/>
      <c r="B668" s="13"/>
      <c r="C668" s="13"/>
      <c r="D668" s="13"/>
      <c r="E668" s="13"/>
      <c r="F668" s="13"/>
      <c r="G668" s="13"/>
      <c r="H668" s="13"/>
      <c r="I668" s="13"/>
      <c r="J668" s="13"/>
      <c r="K668" s="13"/>
      <c r="L668" s="13"/>
      <c r="M668" s="13"/>
      <c r="N668" s="13"/>
      <c r="O668" s="13"/>
      <c r="P668" s="13"/>
      <c r="Q668" s="13"/>
      <c r="R668" s="13"/>
      <c r="S668" s="13"/>
      <c r="T668" s="13"/>
      <c r="U668" s="13"/>
      <c r="V668" s="13"/>
      <c r="W668" s="13"/>
      <c r="X668" s="13"/>
      <c r="Y668" s="13"/>
      <c r="Z668" s="13"/>
      <c r="AA668" s="13"/>
      <c r="AB668" s="13"/>
      <c r="AC668" s="13"/>
      <c r="AD668" s="13"/>
      <c r="AE668" s="13"/>
      <c r="AF668" s="13"/>
      <c r="AG668" s="13"/>
      <c r="AH668" s="13"/>
      <c r="AI668" s="13"/>
      <c r="AJ668" s="13"/>
    </row>
    <row r="669" spans="1:36" ht="13.5" customHeight="1" x14ac:dyDescent="0.2">
      <c r="A669" s="13"/>
      <c r="B669" s="13"/>
      <c r="C669" s="13"/>
      <c r="D669" s="13"/>
      <c r="E669" s="13"/>
      <c r="F669" s="13"/>
      <c r="G669" s="13"/>
      <c r="H669" s="13"/>
      <c r="I669" s="13"/>
      <c r="J669" s="13"/>
      <c r="K669" s="13"/>
      <c r="L669" s="13"/>
      <c r="M669" s="13"/>
      <c r="N669" s="13"/>
      <c r="O669" s="13"/>
      <c r="P669" s="13"/>
      <c r="Q669" s="13"/>
      <c r="R669" s="13"/>
      <c r="S669" s="13"/>
      <c r="T669" s="13"/>
      <c r="U669" s="13"/>
      <c r="V669" s="13"/>
      <c r="W669" s="13"/>
      <c r="X669" s="13"/>
      <c r="Y669" s="13"/>
      <c r="Z669" s="13"/>
      <c r="AA669" s="13"/>
      <c r="AB669" s="13"/>
      <c r="AC669" s="13"/>
      <c r="AD669" s="13"/>
      <c r="AE669" s="13"/>
      <c r="AF669" s="13"/>
      <c r="AG669" s="13"/>
      <c r="AH669" s="13"/>
      <c r="AI669" s="13"/>
      <c r="AJ669" s="13"/>
    </row>
    <row r="670" spans="1:36" ht="13.5" customHeight="1" x14ac:dyDescent="0.2">
      <c r="A670" s="13"/>
      <c r="B670" s="13"/>
      <c r="C670" s="13"/>
      <c r="D670" s="13"/>
      <c r="E670" s="13"/>
      <c r="F670" s="13"/>
      <c r="G670" s="13"/>
      <c r="H670" s="13"/>
      <c r="I670" s="13"/>
      <c r="J670" s="13"/>
      <c r="K670" s="13"/>
      <c r="L670" s="13"/>
      <c r="M670" s="13"/>
      <c r="N670" s="13"/>
      <c r="O670" s="13"/>
      <c r="P670" s="13"/>
      <c r="Q670" s="13"/>
      <c r="R670" s="13"/>
      <c r="S670" s="13"/>
      <c r="T670" s="13"/>
      <c r="U670" s="13"/>
      <c r="V670" s="13"/>
      <c r="W670" s="13"/>
      <c r="X670" s="13"/>
      <c r="Y670" s="13"/>
      <c r="Z670" s="13"/>
      <c r="AA670" s="13"/>
      <c r="AB670" s="13"/>
      <c r="AC670" s="13"/>
      <c r="AD670" s="13"/>
      <c r="AE670" s="13"/>
      <c r="AF670" s="13"/>
      <c r="AG670" s="13"/>
      <c r="AH670" s="13"/>
      <c r="AI670" s="13"/>
      <c r="AJ670" s="13"/>
    </row>
    <row r="671" spans="1:36" ht="13.5" customHeight="1" x14ac:dyDescent="0.2">
      <c r="A671" s="13"/>
      <c r="B671" s="13"/>
      <c r="C671" s="13"/>
      <c r="D671" s="13"/>
      <c r="E671" s="13"/>
      <c r="F671" s="13"/>
      <c r="G671" s="13"/>
      <c r="H671" s="13"/>
      <c r="I671" s="13"/>
      <c r="J671" s="13"/>
      <c r="K671" s="13"/>
      <c r="L671" s="13"/>
      <c r="M671" s="13"/>
      <c r="N671" s="13"/>
      <c r="O671" s="13"/>
      <c r="P671" s="13"/>
      <c r="Q671" s="13"/>
      <c r="R671" s="13"/>
      <c r="S671" s="13"/>
      <c r="T671" s="13"/>
      <c r="U671" s="13"/>
      <c r="V671" s="13"/>
      <c r="W671" s="13"/>
      <c r="X671" s="13"/>
      <c r="Y671" s="13"/>
      <c r="Z671" s="13"/>
      <c r="AA671" s="13"/>
      <c r="AB671" s="13"/>
      <c r="AC671" s="13"/>
      <c r="AD671" s="13"/>
      <c r="AE671" s="13"/>
      <c r="AF671" s="13"/>
      <c r="AG671" s="13"/>
      <c r="AH671" s="13"/>
      <c r="AI671" s="13"/>
      <c r="AJ671" s="13"/>
    </row>
    <row r="672" spans="1:36" ht="13.5" customHeight="1" x14ac:dyDescent="0.2">
      <c r="A672" s="13"/>
      <c r="B672" s="13"/>
      <c r="C672" s="13"/>
      <c r="D672" s="13"/>
      <c r="E672" s="13"/>
      <c r="F672" s="13"/>
      <c r="G672" s="13"/>
      <c r="H672" s="13"/>
      <c r="I672" s="13"/>
      <c r="J672" s="13"/>
      <c r="K672" s="13"/>
      <c r="L672" s="13"/>
      <c r="M672" s="13"/>
      <c r="N672" s="13"/>
      <c r="O672" s="13"/>
      <c r="P672" s="13"/>
      <c r="Q672" s="13"/>
      <c r="R672" s="13"/>
      <c r="S672" s="13"/>
      <c r="T672" s="13"/>
      <c r="U672" s="13"/>
      <c r="V672" s="13"/>
      <c r="W672" s="13"/>
      <c r="X672" s="13"/>
      <c r="Y672" s="13"/>
      <c r="Z672" s="13"/>
      <c r="AA672" s="13"/>
      <c r="AB672" s="13"/>
      <c r="AC672" s="13"/>
      <c r="AD672" s="13"/>
      <c r="AE672" s="13"/>
      <c r="AF672" s="13"/>
      <c r="AG672" s="13"/>
      <c r="AH672" s="13"/>
      <c r="AI672" s="13"/>
      <c r="AJ672" s="13"/>
    </row>
    <row r="673" spans="1:36" ht="13.5" customHeight="1" x14ac:dyDescent="0.2">
      <c r="A673" s="13"/>
      <c r="B673" s="13"/>
      <c r="C673" s="13"/>
      <c r="D673" s="13"/>
      <c r="E673" s="13"/>
      <c r="F673" s="13"/>
      <c r="G673" s="13"/>
      <c r="H673" s="13"/>
      <c r="I673" s="13"/>
      <c r="J673" s="13"/>
      <c r="K673" s="13"/>
      <c r="L673" s="13"/>
      <c r="M673" s="13"/>
      <c r="N673" s="13"/>
      <c r="O673" s="13"/>
      <c r="P673" s="13"/>
      <c r="Q673" s="13"/>
      <c r="R673" s="13"/>
      <c r="S673" s="13"/>
      <c r="T673" s="13"/>
      <c r="U673" s="13"/>
      <c r="V673" s="13"/>
      <c r="W673" s="13"/>
      <c r="X673" s="13"/>
      <c r="Y673" s="13"/>
      <c r="Z673" s="13"/>
      <c r="AA673" s="13"/>
      <c r="AB673" s="13"/>
      <c r="AC673" s="13"/>
      <c r="AD673" s="13"/>
      <c r="AE673" s="13"/>
      <c r="AF673" s="13"/>
      <c r="AG673" s="13"/>
      <c r="AH673" s="13"/>
      <c r="AI673" s="13"/>
      <c r="AJ673" s="13"/>
    </row>
    <row r="674" spans="1:36" ht="13.5" customHeight="1" x14ac:dyDescent="0.2">
      <c r="A674" s="13"/>
      <c r="B674" s="13"/>
      <c r="C674" s="13"/>
      <c r="D674" s="13"/>
      <c r="E674" s="13"/>
      <c r="F674" s="13"/>
      <c r="G674" s="13"/>
      <c r="H674" s="13"/>
      <c r="I674" s="13"/>
      <c r="J674" s="13"/>
      <c r="K674" s="13"/>
      <c r="L674" s="13"/>
      <c r="M674" s="13"/>
      <c r="N674" s="13"/>
      <c r="O674" s="13"/>
      <c r="P674" s="13"/>
      <c r="Q674" s="13"/>
      <c r="R674" s="13"/>
      <c r="S674" s="13"/>
      <c r="T674" s="13"/>
      <c r="U674" s="13"/>
      <c r="V674" s="13"/>
      <c r="W674" s="13"/>
      <c r="X674" s="13"/>
      <c r="Y674" s="13"/>
      <c r="Z674" s="13"/>
      <c r="AA674" s="13"/>
      <c r="AB674" s="13"/>
      <c r="AC674" s="13"/>
      <c r="AD674" s="13"/>
      <c r="AE674" s="13"/>
      <c r="AF674" s="13"/>
      <c r="AG674" s="13"/>
      <c r="AH674" s="13"/>
      <c r="AI674" s="13"/>
      <c r="AJ674" s="13"/>
    </row>
    <row r="675" spans="1:36" ht="13.5" customHeight="1" x14ac:dyDescent="0.2">
      <c r="A675" s="13"/>
      <c r="B675" s="13"/>
      <c r="C675" s="13"/>
      <c r="D675" s="13"/>
      <c r="E675" s="13"/>
      <c r="F675" s="13"/>
      <c r="G675" s="13"/>
      <c r="H675" s="13"/>
      <c r="I675" s="13"/>
      <c r="J675" s="13"/>
      <c r="K675" s="13"/>
      <c r="L675" s="13"/>
      <c r="M675" s="13"/>
      <c r="N675" s="13"/>
      <c r="O675" s="13"/>
      <c r="P675" s="13"/>
      <c r="Q675" s="13"/>
      <c r="R675" s="13"/>
      <c r="S675" s="13"/>
      <c r="T675" s="13"/>
      <c r="U675" s="13"/>
      <c r="V675" s="13"/>
      <c r="W675" s="13"/>
      <c r="X675" s="13"/>
      <c r="Y675" s="13"/>
      <c r="Z675" s="13"/>
      <c r="AA675" s="13"/>
      <c r="AB675" s="13"/>
      <c r="AC675" s="13"/>
      <c r="AD675" s="13"/>
      <c r="AE675" s="13"/>
      <c r="AF675" s="13"/>
      <c r="AG675" s="13"/>
      <c r="AH675" s="13"/>
      <c r="AI675" s="13"/>
      <c r="AJ675" s="13"/>
    </row>
    <row r="676" spans="1:36" ht="13.5" customHeight="1" x14ac:dyDescent="0.2">
      <c r="A676" s="13"/>
      <c r="B676" s="13"/>
      <c r="C676" s="13"/>
      <c r="D676" s="13"/>
      <c r="E676" s="13"/>
      <c r="F676" s="13"/>
      <c r="G676" s="13"/>
      <c r="H676" s="13"/>
      <c r="I676" s="13"/>
      <c r="J676" s="13"/>
      <c r="K676" s="13"/>
      <c r="L676" s="13"/>
      <c r="M676" s="13"/>
      <c r="N676" s="13"/>
      <c r="O676" s="13"/>
      <c r="P676" s="13"/>
      <c r="Q676" s="13"/>
      <c r="R676" s="13"/>
      <c r="S676" s="13"/>
      <c r="T676" s="13"/>
      <c r="U676" s="13"/>
      <c r="V676" s="13"/>
      <c r="W676" s="13"/>
      <c r="X676" s="13"/>
      <c r="Y676" s="13"/>
      <c r="Z676" s="13"/>
      <c r="AA676" s="13"/>
      <c r="AB676" s="13"/>
      <c r="AC676" s="13"/>
      <c r="AD676" s="13"/>
      <c r="AE676" s="13"/>
      <c r="AF676" s="13"/>
      <c r="AG676" s="13"/>
      <c r="AH676" s="13"/>
      <c r="AI676" s="13"/>
      <c r="AJ676" s="13"/>
    </row>
    <row r="677" spans="1:36" ht="13.5" customHeight="1" x14ac:dyDescent="0.2">
      <c r="A677" s="13"/>
      <c r="B677" s="13"/>
      <c r="C677" s="13"/>
      <c r="D677" s="13"/>
      <c r="E677" s="13"/>
      <c r="F677" s="13"/>
      <c r="G677" s="13"/>
      <c r="H677" s="13"/>
      <c r="I677" s="13"/>
      <c r="J677" s="13"/>
      <c r="K677" s="13"/>
      <c r="L677" s="13"/>
      <c r="M677" s="13"/>
      <c r="N677" s="13"/>
      <c r="O677" s="13"/>
      <c r="P677" s="13"/>
      <c r="Q677" s="13"/>
      <c r="R677" s="13"/>
      <c r="S677" s="13"/>
      <c r="T677" s="13"/>
      <c r="U677" s="13"/>
      <c r="V677" s="13"/>
      <c r="W677" s="13"/>
      <c r="X677" s="13"/>
      <c r="Y677" s="13"/>
      <c r="Z677" s="13"/>
      <c r="AA677" s="13"/>
      <c r="AB677" s="13"/>
      <c r="AC677" s="13"/>
      <c r="AD677" s="13"/>
      <c r="AE677" s="13"/>
      <c r="AF677" s="13"/>
      <c r="AG677" s="13"/>
      <c r="AH677" s="13"/>
      <c r="AI677" s="13"/>
      <c r="AJ677" s="13"/>
    </row>
    <row r="678" spans="1:36" ht="13.5" customHeight="1" x14ac:dyDescent="0.2">
      <c r="A678" s="13"/>
      <c r="B678" s="13"/>
      <c r="C678" s="13"/>
      <c r="D678" s="13"/>
      <c r="E678" s="13"/>
      <c r="F678" s="13"/>
      <c r="G678" s="13"/>
      <c r="H678" s="13"/>
      <c r="I678" s="13"/>
      <c r="J678" s="13"/>
      <c r="K678" s="13"/>
      <c r="L678" s="13"/>
      <c r="M678" s="13"/>
      <c r="N678" s="13"/>
      <c r="O678" s="13"/>
      <c r="P678" s="13"/>
      <c r="Q678" s="13"/>
      <c r="R678" s="13"/>
      <c r="S678" s="13"/>
      <c r="T678" s="13"/>
      <c r="U678" s="13"/>
      <c r="V678" s="13"/>
      <c r="W678" s="13"/>
      <c r="X678" s="13"/>
      <c r="Y678" s="13"/>
      <c r="Z678" s="13"/>
      <c r="AA678" s="13"/>
      <c r="AB678" s="13"/>
      <c r="AC678" s="13"/>
      <c r="AD678" s="13"/>
      <c r="AE678" s="13"/>
      <c r="AF678" s="13"/>
      <c r="AG678" s="13"/>
      <c r="AH678" s="13"/>
      <c r="AI678" s="13"/>
      <c r="AJ678" s="13"/>
    </row>
    <row r="679" spans="1:36" ht="13.5" customHeight="1" x14ac:dyDescent="0.2">
      <c r="A679" s="13"/>
      <c r="B679" s="13"/>
      <c r="C679" s="13"/>
      <c r="D679" s="13"/>
      <c r="E679" s="13"/>
      <c r="F679" s="13"/>
      <c r="G679" s="13"/>
      <c r="H679" s="13"/>
      <c r="I679" s="13"/>
      <c r="J679" s="13"/>
      <c r="K679" s="13"/>
      <c r="L679" s="13"/>
      <c r="M679" s="13"/>
      <c r="N679" s="13"/>
      <c r="O679" s="13"/>
      <c r="P679" s="13"/>
      <c r="Q679" s="13"/>
      <c r="R679" s="13"/>
      <c r="S679" s="13"/>
      <c r="T679" s="13"/>
      <c r="U679" s="13"/>
      <c r="V679" s="13"/>
      <c r="W679" s="13"/>
      <c r="X679" s="13"/>
      <c r="Y679" s="13"/>
      <c r="Z679" s="13"/>
      <c r="AA679" s="13"/>
      <c r="AB679" s="13"/>
      <c r="AC679" s="13"/>
      <c r="AD679" s="13"/>
      <c r="AE679" s="13"/>
      <c r="AF679" s="13"/>
      <c r="AG679" s="13"/>
      <c r="AH679" s="13"/>
      <c r="AI679" s="13"/>
      <c r="AJ679" s="13"/>
    </row>
    <row r="680" spans="1:36" ht="13.5" customHeight="1" x14ac:dyDescent="0.2">
      <c r="A680" s="13"/>
      <c r="B680" s="13"/>
      <c r="C680" s="13"/>
      <c r="D680" s="13"/>
      <c r="E680" s="13"/>
      <c r="F680" s="13"/>
      <c r="G680" s="13"/>
      <c r="H680" s="13"/>
      <c r="I680" s="13"/>
      <c r="J680" s="13"/>
      <c r="K680" s="13"/>
      <c r="L680" s="13"/>
      <c r="M680" s="13"/>
      <c r="N680" s="13"/>
      <c r="O680" s="13"/>
      <c r="P680" s="13"/>
      <c r="Q680" s="13"/>
      <c r="R680" s="13"/>
      <c r="S680" s="13"/>
      <c r="T680" s="13"/>
      <c r="U680" s="13"/>
      <c r="V680" s="13"/>
      <c r="W680" s="13"/>
      <c r="X680" s="13"/>
      <c r="Y680" s="13"/>
      <c r="Z680" s="13"/>
      <c r="AA680" s="13"/>
      <c r="AB680" s="13"/>
      <c r="AC680" s="13"/>
      <c r="AD680" s="13"/>
      <c r="AE680" s="13"/>
      <c r="AF680" s="13"/>
      <c r="AG680" s="13"/>
      <c r="AH680" s="13"/>
      <c r="AI680" s="13"/>
      <c r="AJ680" s="13"/>
    </row>
    <row r="681" spans="1:36" ht="13.5" customHeight="1" x14ac:dyDescent="0.2">
      <c r="A681" s="13"/>
      <c r="B681" s="13"/>
      <c r="C681" s="13"/>
      <c r="D681" s="13"/>
      <c r="E681" s="13"/>
      <c r="F681" s="13"/>
      <c r="G681" s="13"/>
      <c r="H681" s="13"/>
      <c r="I681" s="13"/>
      <c r="J681" s="13"/>
      <c r="K681" s="13"/>
      <c r="L681" s="13"/>
      <c r="M681" s="13"/>
      <c r="N681" s="13"/>
      <c r="O681" s="13"/>
      <c r="P681" s="13"/>
      <c r="Q681" s="13"/>
      <c r="R681" s="13"/>
      <c r="S681" s="13"/>
      <c r="T681" s="13"/>
      <c r="U681" s="13"/>
      <c r="V681" s="13"/>
      <c r="W681" s="13"/>
      <c r="X681" s="13"/>
      <c r="Y681" s="13"/>
      <c r="Z681" s="13"/>
      <c r="AA681" s="13"/>
      <c r="AB681" s="13"/>
      <c r="AC681" s="13"/>
      <c r="AD681" s="13"/>
      <c r="AE681" s="13"/>
      <c r="AF681" s="13"/>
      <c r="AG681" s="13"/>
      <c r="AH681" s="13"/>
      <c r="AI681" s="13"/>
      <c r="AJ681" s="13"/>
    </row>
    <row r="682" spans="1:36" ht="13.5" customHeight="1" x14ac:dyDescent="0.2">
      <c r="A682" s="13"/>
      <c r="B682" s="13"/>
      <c r="C682" s="13"/>
      <c r="D682" s="13"/>
      <c r="E682" s="13"/>
      <c r="F682" s="13"/>
      <c r="G682" s="13"/>
      <c r="H682" s="13"/>
      <c r="I682" s="13"/>
      <c r="J682" s="13"/>
      <c r="K682" s="13"/>
      <c r="L682" s="13"/>
      <c r="M682" s="13"/>
      <c r="N682" s="13"/>
      <c r="O682" s="13"/>
      <c r="P682" s="13"/>
      <c r="Q682" s="13"/>
      <c r="R682" s="13"/>
      <c r="S682" s="13"/>
      <c r="T682" s="13"/>
      <c r="U682" s="13"/>
      <c r="V682" s="13"/>
      <c r="W682" s="13"/>
      <c r="X682" s="13"/>
      <c r="Y682" s="13"/>
      <c r="Z682" s="13"/>
      <c r="AA682" s="13"/>
      <c r="AB682" s="13"/>
      <c r="AC682" s="13"/>
      <c r="AD682" s="13"/>
      <c r="AE682" s="13"/>
      <c r="AF682" s="13"/>
      <c r="AG682" s="13"/>
      <c r="AH682" s="13"/>
      <c r="AI682" s="13"/>
      <c r="AJ682" s="13"/>
    </row>
    <row r="683" spans="1:36" ht="13.5" customHeight="1" x14ac:dyDescent="0.2">
      <c r="A683" s="13"/>
      <c r="B683" s="13"/>
      <c r="C683" s="13"/>
      <c r="D683" s="13"/>
      <c r="E683" s="13"/>
      <c r="F683" s="13"/>
      <c r="G683" s="13"/>
      <c r="H683" s="13"/>
      <c r="I683" s="13"/>
      <c r="J683" s="13"/>
      <c r="K683" s="13"/>
      <c r="L683" s="13"/>
      <c r="M683" s="13"/>
      <c r="N683" s="13"/>
      <c r="O683" s="13"/>
      <c r="P683" s="13"/>
      <c r="Q683" s="13"/>
      <c r="R683" s="13"/>
      <c r="S683" s="13"/>
      <c r="T683" s="13"/>
      <c r="U683" s="13"/>
      <c r="V683" s="13"/>
      <c r="W683" s="13"/>
      <c r="X683" s="13"/>
      <c r="Y683" s="13"/>
      <c r="Z683" s="13"/>
      <c r="AA683" s="13"/>
      <c r="AB683" s="13"/>
      <c r="AC683" s="13"/>
      <c r="AD683" s="13"/>
      <c r="AE683" s="13"/>
      <c r="AF683" s="13"/>
      <c r="AG683" s="13"/>
      <c r="AH683" s="13"/>
      <c r="AI683" s="13"/>
      <c r="AJ683" s="13"/>
    </row>
    <row r="684" spans="1:36" ht="13.5" customHeight="1" x14ac:dyDescent="0.2">
      <c r="A684" s="13"/>
      <c r="B684" s="13"/>
      <c r="C684" s="13"/>
      <c r="D684" s="13"/>
      <c r="E684" s="13"/>
      <c r="F684" s="13"/>
      <c r="G684" s="13"/>
      <c r="H684" s="13"/>
      <c r="I684" s="13"/>
      <c r="J684" s="13"/>
      <c r="K684" s="13"/>
      <c r="L684" s="13"/>
      <c r="M684" s="13"/>
      <c r="N684" s="13"/>
      <c r="O684" s="13"/>
      <c r="P684" s="13"/>
      <c r="Q684" s="13"/>
      <c r="R684" s="13"/>
      <c r="S684" s="13"/>
      <c r="T684" s="13"/>
      <c r="U684" s="13"/>
      <c r="V684" s="13"/>
      <c r="W684" s="13"/>
      <c r="X684" s="13"/>
      <c r="Y684" s="13"/>
      <c r="Z684" s="13"/>
      <c r="AA684" s="13"/>
      <c r="AB684" s="13"/>
      <c r="AC684" s="13"/>
      <c r="AD684" s="13"/>
      <c r="AE684" s="13"/>
      <c r="AF684" s="13"/>
      <c r="AG684" s="13"/>
      <c r="AH684" s="13"/>
      <c r="AI684" s="13"/>
      <c r="AJ684" s="13"/>
    </row>
    <row r="685" spans="1:36" ht="13.5" customHeight="1" x14ac:dyDescent="0.2">
      <c r="A685" s="13"/>
      <c r="B685" s="13"/>
      <c r="C685" s="13"/>
      <c r="D685" s="13"/>
      <c r="E685" s="13"/>
      <c r="F685" s="13"/>
      <c r="G685" s="13"/>
      <c r="H685" s="13"/>
      <c r="I685" s="13"/>
      <c r="J685" s="13"/>
      <c r="K685" s="13"/>
      <c r="L685" s="13"/>
      <c r="M685" s="13"/>
      <c r="N685" s="13"/>
      <c r="O685" s="13"/>
      <c r="P685" s="13"/>
      <c r="Q685" s="13"/>
      <c r="R685" s="13"/>
      <c r="S685" s="13"/>
      <c r="T685" s="13"/>
      <c r="U685" s="13"/>
      <c r="V685" s="13"/>
      <c r="W685" s="13"/>
      <c r="X685" s="13"/>
      <c r="Y685" s="13"/>
      <c r="Z685" s="13"/>
      <c r="AA685" s="13"/>
      <c r="AB685" s="13"/>
      <c r="AC685" s="13"/>
      <c r="AD685" s="13"/>
      <c r="AE685" s="13"/>
      <c r="AF685" s="13"/>
      <c r="AG685" s="13"/>
      <c r="AH685" s="13"/>
      <c r="AI685" s="13"/>
      <c r="AJ685" s="13"/>
    </row>
    <row r="686" spans="1:36" ht="13.5" customHeight="1" x14ac:dyDescent="0.2">
      <c r="A686" s="13"/>
      <c r="B686" s="13"/>
      <c r="C686" s="13"/>
      <c r="D686" s="13"/>
      <c r="E686" s="13"/>
      <c r="F686" s="13"/>
      <c r="G686" s="13"/>
      <c r="H686" s="13"/>
      <c r="I686" s="13"/>
      <c r="J686" s="13"/>
      <c r="K686" s="13"/>
      <c r="L686" s="13"/>
      <c r="M686" s="13"/>
      <c r="N686" s="13"/>
      <c r="O686" s="13"/>
      <c r="P686" s="13"/>
      <c r="Q686" s="13"/>
      <c r="R686" s="13"/>
      <c r="S686" s="13"/>
      <c r="T686" s="13"/>
      <c r="U686" s="13"/>
      <c r="V686" s="13"/>
      <c r="W686" s="13"/>
      <c r="X686" s="13"/>
      <c r="Y686" s="13"/>
      <c r="Z686" s="13"/>
      <c r="AA686" s="13"/>
      <c r="AB686" s="13"/>
      <c r="AC686" s="13"/>
      <c r="AD686" s="13"/>
      <c r="AE686" s="13"/>
      <c r="AF686" s="13"/>
      <c r="AG686" s="13"/>
      <c r="AH686" s="13"/>
      <c r="AI686" s="13"/>
      <c r="AJ686" s="13"/>
    </row>
    <row r="687" spans="1:36" ht="13.5" customHeight="1" x14ac:dyDescent="0.2">
      <c r="A687" s="13"/>
      <c r="B687" s="13"/>
      <c r="C687" s="13"/>
      <c r="D687" s="13"/>
      <c r="E687" s="13"/>
      <c r="F687" s="13"/>
      <c r="G687" s="13"/>
      <c r="H687" s="13"/>
      <c r="I687" s="13"/>
      <c r="J687" s="13"/>
      <c r="K687" s="13"/>
      <c r="L687" s="13"/>
      <c r="M687" s="13"/>
      <c r="N687" s="13"/>
      <c r="O687" s="13"/>
      <c r="P687" s="13"/>
      <c r="Q687" s="13"/>
      <c r="R687" s="13"/>
      <c r="S687" s="13"/>
      <c r="T687" s="13"/>
      <c r="U687" s="13"/>
      <c r="V687" s="13"/>
      <c r="W687" s="13"/>
      <c r="X687" s="13"/>
      <c r="Y687" s="13"/>
      <c r="Z687" s="13"/>
      <c r="AA687" s="13"/>
      <c r="AB687" s="13"/>
      <c r="AC687" s="13"/>
      <c r="AD687" s="13"/>
      <c r="AE687" s="13"/>
      <c r="AF687" s="13"/>
      <c r="AG687" s="13"/>
      <c r="AH687" s="13"/>
      <c r="AI687" s="13"/>
      <c r="AJ687" s="13"/>
    </row>
    <row r="688" spans="1:36" ht="13.5" customHeight="1" x14ac:dyDescent="0.2">
      <c r="A688" s="13"/>
      <c r="B688" s="13"/>
      <c r="C688" s="13"/>
      <c r="D688" s="13"/>
      <c r="E688" s="13"/>
      <c r="F688" s="13"/>
      <c r="G688" s="13"/>
      <c r="H688" s="13"/>
      <c r="I688" s="13"/>
      <c r="J688" s="13"/>
      <c r="K688" s="13"/>
      <c r="L688" s="13"/>
      <c r="M688" s="13"/>
      <c r="N688" s="13"/>
      <c r="O688" s="13"/>
      <c r="P688" s="13"/>
      <c r="Q688" s="13"/>
      <c r="R688" s="13"/>
      <c r="S688" s="13"/>
      <c r="T688" s="13"/>
      <c r="U688" s="13"/>
      <c r="V688" s="13"/>
      <c r="W688" s="13"/>
      <c r="X688" s="13"/>
      <c r="Y688" s="13"/>
      <c r="Z688" s="13"/>
      <c r="AA688" s="13"/>
      <c r="AB688" s="13"/>
      <c r="AC688" s="13"/>
      <c r="AD688" s="13"/>
      <c r="AE688" s="13"/>
      <c r="AF688" s="13"/>
      <c r="AG688" s="13"/>
      <c r="AH688" s="13"/>
      <c r="AI688" s="13"/>
      <c r="AJ688" s="13"/>
    </row>
    <row r="689" spans="1:36" ht="13.5" customHeight="1" x14ac:dyDescent="0.2">
      <c r="A689" s="13"/>
      <c r="B689" s="13"/>
      <c r="C689" s="13"/>
      <c r="D689" s="13"/>
      <c r="E689" s="13"/>
      <c r="F689" s="13"/>
      <c r="G689" s="13"/>
      <c r="H689" s="13"/>
      <c r="I689" s="13"/>
      <c r="J689" s="13"/>
      <c r="K689" s="13"/>
      <c r="L689" s="13"/>
      <c r="M689" s="13"/>
      <c r="N689" s="13"/>
      <c r="O689" s="13"/>
      <c r="P689" s="13"/>
      <c r="Q689" s="13"/>
      <c r="R689" s="13"/>
      <c r="S689" s="13"/>
      <c r="T689" s="13"/>
      <c r="U689" s="13"/>
      <c r="V689" s="13"/>
      <c r="W689" s="13"/>
      <c r="X689" s="13"/>
      <c r="Y689" s="13"/>
      <c r="Z689" s="13"/>
      <c r="AA689" s="13"/>
      <c r="AB689" s="13"/>
      <c r="AC689" s="13"/>
      <c r="AD689" s="13"/>
      <c r="AE689" s="13"/>
      <c r="AF689" s="13"/>
      <c r="AG689" s="13"/>
      <c r="AH689" s="13"/>
      <c r="AI689" s="13"/>
      <c r="AJ689" s="13"/>
    </row>
    <row r="690" spans="1:36" ht="13.5" customHeight="1" x14ac:dyDescent="0.2">
      <c r="A690" s="13"/>
      <c r="B690" s="13"/>
      <c r="C690" s="13"/>
      <c r="D690" s="13"/>
      <c r="E690" s="13"/>
      <c r="F690" s="13"/>
      <c r="G690" s="13"/>
      <c r="H690" s="13"/>
      <c r="I690" s="13"/>
      <c r="J690" s="13"/>
      <c r="K690" s="13"/>
      <c r="L690" s="13"/>
      <c r="M690" s="13"/>
      <c r="N690" s="13"/>
      <c r="O690" s="13"/>
      <c r="P690" s="13"/>
      <c r="Q690" s="13"/>
      <c r="R690" s="13"/>
      <c r="S690" s="13"/>
      <c r="T690" s="13"/>
      <c r="U690" s="13"/>
      <c r="V690" s="13"/>
      <c r="W690" s="13"/>
      <c r="X690" s="13"/>
      <c r="Y690" s="13"/>
      <c r="Z690" s="13"/>
      <c r="AA690" s="13"/>
      <c r="AB690" s="13"/>
      <c r="AC690" s="13"/>
      <c r="AD690" s="13"/>
      <c r="AE690" s="13"/>
      <c r="AF690" s="13"/>
      <c r="AG690" s="13"/>
      <c r="AH690" s="13"/>
      <c r="AI690" s="13"/>
      <c r="AJ690" s="13"/>
    </row>
    <row r="691" spans="1:36" ht="13.5" customHeight="1" x14ac:dyDescent="0.2">
      <c r="A691" s="13"/>
      <c r="B691" s="13"/>
      <c r="C691" s="13"/>
      <c r="D691" s="13"/>
      <c r="E691" s="13"/>
      <c r="F691" s="13"/>
      <c r="G691" s="13"/>
      <c r="H691" s="13"/>
      <c r="I691" s="13"/>
      <c r="J691" s="13"/>
      <c r="K691" s="13"/>
      <c r="L691" s="13"/>
      <c r="M691" s="13"/>
      <c r="N691" s="13"/>
      <c r="O691" s="13"/>
      <c r="P691" s="13"/>
      <c r="Q691" s="13"/>
      <c r="R691" s="13"/>
      <c r="S691" s="13"/>
      <c r="T691" s="13"/>
      <c r="U691" s="13"/>
      <c r="V691" s="13"/>
      <c r="W691" s="13"/>
      <c r="X691" s="13"/>
      <c r="Y691" s="13"/>
      <c r="Z691" s="13"/>
      <c r="AA691" s="13"/>
      <c r="AB691" s="13"/>
      <c r="AC691" s="13"/>
      <c r="AD691" s="13"/>
      <c r="AE691" s="13"/>
      <c r="AF691" s="13"/>
      <c r="AG691" s="13"/>
      <c r="AH691" s="13"/>
      <c r="AI691" s="13"/>
      <c r="AJ691" s="13"/>
    </row>
    <row r="692" spans="1:36" ht="13.5" customHeight="1" x14ac:dyDescent="0.2">
      <c r="A692" s="13"/>
      <c r="B692" s="13"/>
      <c r="C692" s="13"/>
      <c r="D692" s="13"/>
      <c r="E692" s="13"/>
      <c r="F692" s="13"/>
      <c r="G692" s="13"/>
      <c r="H692" s="13"/>
      <c r="I692" s="13"/>
      <c r="J692" s="13"/>
      <c r="K692" s="13"/>
      <c r="L692" s="13"/>
      <c r="M692" s="13"/>
      <c r="N692" s="13"/>
      <c r="O692" s="13"/>
      <c r="P692" s="13"/>
      <c r="Q692" s="13"/>
      <c r="R692" s="13"/>
      <c r="S692" s="13"/>
      <c r="T692" s="13"/>
      <c r="U692" s="13"/>
      <c r="V692" s="13"/>
      <c r="W692" s="13"/>
      <c r="X692" s="13"/>
      <c r="Y692" s="13"/>
      <c r="Z692" s="13"/>
      <c r="AA692" s="13"/>
      <c r="AB692" s="13"/>
      <c r="AC692" s="13"/>
      <c r="AD692" s="13"/>
      <c r="AE692" s="13"/>
      <c r="AF692" s="13"/>
      <c r="AG692" s="13"/>
      <c r="AH692" s="13"/>
      <c r="AI692" s="13"/>
      <c r="AJ692" s="13"/>
    </row>
    <row r="693" spans="1:36" ht="13.5" customHeight="1" x14ac:dyDescent="0.2">
      <c r="A693" s="13"/>
      <c r="B693" s="13"/>
      <c r="C693" s="13"/>
      <c r="D693" s="13"/>
      <c r="E693" s="13"/>
      <c r="F693" s="13"/>
      <c r="G693" s="13"/>
      <c r="H693" s="13"/>
      <c r="I693" s="13"/>
      <c r="J693" s="13"/>
      <c r="K693" s="13"/>
      <c r="L693" s="13"/>
      <c r="M693" s="13"/>
      <c r="N693" s="13"/>
      <c r="O693" s="13"/>
      <c r="P693" s="13"/>
      <c r="Q693" s="13"/>
      <c r="R693" s="13"/>
      <c r="S693" s="13"/>
      <c r="T693" s="13"/>
      <c r="U693" s="13"/>
      <c r="V693" s="13"/>
      <c r="W693" s="13"/>
      <c r="X693" s="13"/>
      <c r="Y693" s="13"/>
      <c r="Z693" s="13"/>
      <c r="AA693" s="13"/>
      <c r="AB693" s="13"/>
      <c r="AC693" s="13"/>
      <c r="AD693" s="13"/>
      <c r="AE693" s="13"/>
      <c r="AF693" s="13"/>
      <c r="AG693" s="13"/>
      <c r="AH693" s="13"/>
      <c r="AI693" s="13"/>
      <c r="AJ693" s="13"/>
    </row>
    <row r="694" spans="1:36" ht="13.5" customHeight="1" x14ac:dyDescent="0.2">
      <c r="A694" s="13"/>
      <c r="B694" s="13"/>
      <c r="C694" s="13"/>
      <c r="D694" s="13"/>
      <c r="E694" s="13"/>
      <c r="F694" s="13"/>
      <c r="G694" s="13"/>
      <c r="H694" s="13"/>
      <c r="I694" s="13"/>
      <c r="J694" s="13"/>
      <c r="K694" s="13"/>
      <c r="L694" s="13"/>
      <c r="M694" s="13"/>
      <c r="N694" s="13"/>
      <c r="O694" s="13"/>
      <c r="P694" s="13"/>
      <c r="Q694" s="13"/>
      <c r="R694" s="13"/>
      <c r="S694" s="13"/>
      <c r="T694" s="13"/>
      <c r="U694" s="13"/>
      <c r="V694" s="13"/>
      <c r="W694" s="13"/>
      <c r="X694" s="13"/>
      <c r="Y694" s="13"/>
      <c r="Z694" s="13"/>
      <c r="AA694" s="13"/>
      <c r="AB694" s="13"/>
      <c r="AC694" s="13"/>
      <c r="AD694" s="13"/>
      <c r="AE694" s="13"/>
      <c r="AF694" s="13"/>
      <c r="AG694" s="13"/>
      <c r="AH694" s="13"/>
      <c r="AI694" s="13"/>
      <c r="AJ694" s="13"/>
    </row>
    <row r="695" spans="1:36" ht="13.5" customHeight="1" x14ac:dyDescent="0.2">
      <c r="A695" s="13"/>
      <c r="B695" s="13"/>
      <c r="C695" s="13"/>
      <c r="D695" s="13"/>
      <c r="E695" s="13"/>
      <c r="F695" s="13"/>
      <c r="G695" s="13"/>
      <c r="H695" s="13"/>
      <c r="I695" s="13"/>
      <c r="J695" s="13"/>
      <c r="K695" s="13"/>
      <c r="L695" s="13"/>
      <c r="M695" s="13"/>
      <c r="N695" s="13"/>
      <c r="O695" s="13"/>
      <c r="P695" s="13"/>
      <c r="Q695" s="13"/>
      <c r="R695" s="13"/>
      <c r="S695" s="13"/>
      <c r="T695" s="13"/>
      <c r="U695" s="13"/>
      <c r="V695" s="13"/>
      <c r="W695" s="13"/>
      <c r="X695" s="13"/>
      <c r="Y695" s="13"/>
      <c r="Z695" s="13"/>
      <c r="AA695" s="13"/>
      <c r="AB695" s="13"/>
      <c r="AC695" s="13"/>
      <c r="AD695" s="13"/>
      <c r="AE695" s="13"/>
      <c r="AF695" s="13"/>
      <c r="AG695" s="13"/>
      <c r="AH695" s="13"/>
      <c r="AI695" s="13"/>
      <c r="AJ695" s="13"/>
    </row>
    <row r="696" spans="1:36" ht="13.5" customHeight="1" x14ac:dyDescent="0.2">
      <c r="A696" s="13"/>
      <c r="B696" s="13"/>
      <c r="C696" s="13"/>
      <c r="D696" s="13"/>
      <c r="E696" s="13"/>
      <c r="F696" s="13"/>
      <c r="G696" s="13"/>
      <c r="H696" s="13"/>
      <c r="I696" s="13"/>
      <c r="J696" s="13"/>
      <c r="K696" s="13"/>
      <c r="L696" s="13"/>
      <c r="M696" s="13"/>
      <c r="N696" s="13"/>
      <c r="O696" s="13"/>
      <c r="P696" s="13"/>
      <c r="Q696" s="13"/>
      <c r="R696" s="13"/>
      <c r="S696" s="13"/>
      <c r="T696" s="13"/>
      <c r="U696" s="13"/>
      <c r="V696" s="13"/>
      <c r="W696" s="13"/>
      <c r="X696" s="13"/>
      <c r="Y696" s="13"/>
      <c r="Z696" s="13"/>
      <c r="AA696" s="13"/>
      <c r="AB696" s="13"/>
      <c r="AC696" s="13"/>
      <c r="AD696" s="13"/>
      <c r="AE696" s="13"/>
      <c r="AF696" s="13"/>
      <c r="AG696" s="13"/>
      <c r="AH696" s="13"/>
      <c r="AI696" s="13"/>
      <c r="AJ696" s="13"/>
    </row>
    <row r="697" spans="1:36" ht="13.5" customHeight="1" x14ac:dyDescent="0.2">
      <c r="A697" s="13"/>
      <c r="B697" s="13"/>
      <c r="C697" s="13"/>
      <c r="D697" s="13"/>
      <c r="E697" s="13"/>
      <c r="F697" s="13"/>
      <c r="G697" s="13"/>
      <c r="H697" s="13"/>
      <c r="I697" s="13"/>
      <c r="J697" s="13"/>
      <c r="K697" s="13"/>
      <c r="L697" s="13"/>
      <c r="M697" s="13"/>
      <c r="N697" s="13"/>
      <c r="O697" s="13"/>
      <c r="P697" s="13"/>
      <c r="Q697" s="13"/>
      <c r="R697" s="13"/>
      <c r="S697" s="13"/>
      <c r="T697" s="13"/>
      <c r="U697" s="13"/>
      <c r="V697" s="13"/>
      <c r="W697" s="13"/>
      <c r="X697" s="13"/>
      <c r="Y697" s="13"/>
      <c r="Z697" s="13"/>
      <c r="AA697" s="13"/>
      <c r="AB697" s="13"/>
      <c r="AC697" s="13"/>
      <c r="AD697" s="13"/>
      <c r="AE697" s="13"/>
      <c r="AF697" s="13"/>
      <c r="AG697" s="13"/>
      <c r="AH697" s="13"/>
      <c r="AI697" s="13"/>
      <c r="AJ697" s="13"/>
    </row>
    <row r="698" spans="1:36" ht="13.5" customHeight="1" x14ac:dyDescent="0.2">
      <c r="A698" s="13"/>
      <c r="B698" s="13"/>
      <c r="C698" s="13"/>
      <c r="D698" s="13"/>
      <c r="E698" s="13"/>
      <c r="F698" s="13"/>
      <c r="G698" s="13"/>
      <c r="H698" s="13"/>
      <c r="I698" s="13"/>
      <c r="J698" s="13"/>
      <c r="K698" s="13"/>
      <c r="L698" s="13"/>
      <c r="M698" s="13"/>
      <c r="N698" s="13"/>
      <c r="O698" s="13"/>
      <c r="P698" s="13"/>
      <c r="Q698" s="13"/>
      <c r="R698" s="13"/>
      <c r="S698" s="13"/>
      <c r="T698" s="13"/>
      <c r="U698" s="13"/>
      <c r="V698" s="13"/>
      <c r="W698" s="13"/>
      <c r="X698" s="13"/>
      <c r="Y698" s="13"/>
      <c r="Z698" s="13"/>
      <c r="AA698" s="13"/>
      <c r="AB698" s="13"/>
      <c r="AC698" s="13"/>
      <c r="AD698" s="13"/>
      <c r="AE698" s="13"/>
      <c r="AF698" s="13"/>
      <c r="AG698" s="13"/>
      <c r="AH698" s="13"/>
      <c r="AI698" s="13"/>
      <c r="AJ698" s="13"/>
    </row>
    <row r="699" spans="1:36" ht="13.5" customHeight="1" x14ac:dyDescent="0.2">
      <c r="A699" s="13"/>
      <c r="B699" s="13"/>
      <c r="C699" s="13"/>
      <c r="D699" s="13"/>
      <c r="E699" s="13"/>
      <c r="F699" s="13"/>
      <c r="G699" s="13"/>
      <c r="H699" s="13"/>
      <c r="I699" s="13"/>
      <c r="J699" s="13"/>
      <c r="K699" s="13"/>
      <c r="L699" s="13"/>
      <c r="M699" s="13"/>
      <c r="N699" s="13"/>
      <c r="O699" s="13"/>
      <c r="P699" s="13"/>
      <c r="Q699" s="13"/>
      <c r="R699" s="13"/>
      <c r="S699" s="13"/>
      <c r="T699" s="13"/>
      <c r="U699" s="13"/>
      <c r="V699" s="13"/>
      <c r="W699" s="13"/>
      <c r="X699" s="13"/>
      <c r="Y699" s="13"/>
      <c r="Z699" s="13"/>
      <c r="AA699" s="13"/>
      <c r="AB699" s="13"/>
      <c r="AC699" s="13"/>
      <c r="AD699" s="13"/>
      <c r="AE699" s="13"/>
      <c r="AF699" s="13"/>
      <c r="AG699" s="13"/>
      <c r="AH699" s="13"/>
      <c r="AI699" s="13"/>
      <c r="AJ699" s="13"/>
    </row>
    <row r="700" spans="1:36" ht="13.5" customHeight="1" x14ac:dyDescent="0.2">
      <c r="A700" s="13"/>
      <c r="B700" s="13"/>
      <c r="C700" s="13"/>
      <c r="D700" s="13"/>
      <c r="E700" s="13"/>
      <c r="F700" s="13"/>
      <c r="G700" s="13"/>
      <c r="H700" s="13"/>
      <c r="I700" s="13"/>
      <c r="J700" s="13"/>
      <c r="K700" s="13"/>
      <c r="L700" s="13"/>
      <c r="M700" s="13"/>
      <c r="N700" s="13"/>
      <c r="O700" s="13"/>
      <c r="P700" s="13"/>
      <c r="Q700" s="13"/>
      <c r="R700" s="13"/>
      <c r="S700" s="13"/>
      <c r="T700" s="13"/>
      <c r="U700" s="13"/>
      <c r="V700" s="13"/>
      <c r="W700" s="13"/>
      <c r="X700" s="13"/>
      <c r="Y700" s="13"/>
      <c r="Z700" s="13"/>
      <c r="AA700" s="13"/>
      <c r="AB700" s="13"/>
      <c r="AC700" s="13"/>
      <c r="AD700" s="13"/>
      <c r="AE700" s="13"/>
      <c r="AF700" s="13"/>
      <c r="AG700" s="13"/>
      <c r="AH700" s="13"/>
      <c r="AI700" s="13"/>
      <c r="AJ700" s="13"/>
    </row>
    <row r="701" spans="1:36" ht="13.5" customHeight="1" x14ac:dyDescent="0.2">
      <c r="A701" s="13"/>
      <c r="B701" s="13"/>
      <c r="C701" s="13"/>
      <c r="D701" s="13"/>
      <c r="E701" s="13"/>
      <c r="F701" s="13"/>
      <c r="G701" s="13"/>
      <c r="H701" s="13"/>
      <c r="I701" s="13"/>
      <c r="J701" s="13"/>
      <c r="K701" s="13"/>
      <c r="L701" s="13"/>
      <c r="M701" s="13"/>
      <c r="N701" s="13"/>
      <c r="O701" s="13"/>
      <c r="P701" s="13"/>
      <c r="Q701" s="13"/>
      <c r="R701" s="13"/>
      <c r="S701" s="13"/>
      <c r="T701" s="13"/>
      <c r="U701" s="13"/>
      <c r="V701" s="13"/>
      <c r="W701" s="13"/>
      <c r="X701" s="13"/>
      <c r="Y701" s="13"/>
      <c r="Z701" s="13"/>
      <c r="AA701" s="13"/>
      <c r="AB701" s="13"/>
      <c r="AC701" s="13"/>
      <c r="AD701" s="13"/>
      <c r="AE701" s="13"/>
      <c r="AF701" s="13"/>
      <c r="AG701" s="13"/>
      <c r="AH701" s="13"/>
      <c r="AI701" s="13"/>
      <c r="AJ701" s="13"/>
    </row>
    <row r="702" spans="1:36" ht="13.5" customHeight="1" x14ac:dyDescent="0.2">
      <c r="A702" s="13"/>
      <c r="B702" s="13"/>
      <c r="C702" s="13"/>
      <c r="D702" s="13"/>
      <c r="E702" s="13"/>
      <c r="F702" s="13"/>
      <c r="G702" s="13"/>
      <c r="H702" s="13"/>
      <c r="I702" s="13"/>
      <c r="J702" s="13"/>
      <c r="K702" s="13"/>
      <c r="L702" s="13"/>
      <c r="M702" s="13"/>
      <c r="N702" s="13"/>
      <c r="O702" s="13"/>
      <c r="P702" s="13"/>
      <c r="Q702" s="13"/>
      <c r="R702" s="13"/>
      <c r="S702" s="13"/>
      <c r="T702" s="13"/>
      <c r="U702" s="13"/>
      <c r="V702" s="13"/>
      <c r="W702" s="13"/>
      <c r="X702" s="13"/>
      <c r="Y702" s="13"/>
      <c r="Z702" s="13"/>
      <c r="AA702" s="13"/>
      <c r="AB702" s="13"/>
      <c r="AC702" s="13"/>
      <c r="AD702" s="13"/>
      <c r="AE702" s="13"/>
      <c r="AF702" s="13"/>
      <c r="AG702" s="13"/>
      <c r="AH702" s="13"/>
      <c r="AI702" s="13"/>
      <c r="AJ702" s="13"/>
    </row>
    <row r="703" spans="1:36" ht="13.5" customHeight="1" x14ac:dyDescent="0.2">
      <c r="A703" s="13"/>
      <c r="B703" s="13"/>
      <c r="C703" s="13"/>
      <c r="D703" s="13"/>
      <c r="E703" s="13"/>
      <c r="F703" s="13"/>
      <c r="G703" s="13"/>
      <c r="H703" s="13"/>
      <c r="I703" s="13"/>
      <c r="J703" s="13"/>
      <c r="K703" s="13"/>
      <c r="L703" s="13"/>
      <c r="M703" s="13"/>
      <c r="N703" s="13"/>
      <c r="O703" s="13"/>
      <c r="P703" s="13"/>
      <c r="Q703" s="13"/>
      <c r="R703" s="13"/>
      <c r="S703" s="13"/>
      <c r="T703" s="13"/>
      <c r="U703" s="13"/>
      <c r="V703" s="13"/>
      <c r="W703" s="13"/>
      <c r="X703" s="13"/>
      <c r="Y703" s="13"/>
      <c r="Z703" s="13"/>
      <c r="AA703" s="13"/>
      <c r="AB703" s="13"/>
      <c r="AC703" s="13"/>
      <c r="AD703" s="13"/>
      <c r="AE703" s="13"/>
      <c r="AF703" s="13"/>
      <c r="AG703" s="13"/>
      <c r="AH703" s="13"/>
      <c r="AI703" s="13"/>
      <c r="AJ703" s="13"/>
    </row>
    <row r="704" spans="1:36" ht="13.5" customHeight="1" x14ac:dyDescent="0.2">
      <c r="A704" s="13"/>
      <c r="B704" s="13"/>
      <c r="C704" s="13"/>
      <c r="D704" s="13"/>
      <c r="E704" s="13"/>
      <c r="F704" s="13"/>
      <c r="G704" s="13"/>
      <c r="H704" s="13"/>
      <c r="I704" s="13"/>
      <c r="J704" s="13"/>
      <c r="K704" s="13"/>
      <c r="L704" s="13"/>
      <c r="M704" s="13"/>
      <c r="N704" s="13"/>
      <c r="O704" s="13"/>
      <c r="P704" s="13"/>
      <c r="Q704" s="13"/>
      <c r="R704" s="13"/>
      <c r="S704" s="13"/>
      <c r="T704" s="13"/>
      <c r="U704" s="13"/>
      <c r="V704" s="13"/>
      <c r="W704" s="13"/>
      <c r="X704" s="13"/>
      <c r="Y704" s="13"/>
      <c r="Z704" s="13"/>
      <c r="AA704" s="13"/>
      <c r="AB704" s="13"/>
      <c r="AC704" s="13"/>
      <c r="AD704" s="13"/>
      <c r="AE704" s="13"/>
      <c r="AF704" s="13"/>
      <c r="AG704" s="13"/>
      <c r="AH704" s="13"/>
      <c r="AI704" s="13"/>
      <c r="AJ704" s="13"/>
    </row>
    <row r="705" spans="1:36" ht="13.5" customHeight="1" x14ac:dyDescent="0.2">
      <c r="A705" s="13"/>
      <c r="B705" s="13"/>
      <c r="C705" s="13"/>
      <c r="D705" s="13"/>
      <c r="E705" s="13"/>
      <c r="F705" s="13"/>
      <c r="G705" s="13"/>
      <c r="H705" s="13"/>
      <c r="I705" s="13"/>
      <c r="J705" s="13"/>
      <c r="K705" s="13"/>
      <c r="L705" s="13"/>
      <c r="M705" s="13"/>
      <c r="N705" s="13"/>
      <c r="O705" s="13"/>
      <c r="P705" s="13"/>
      <c r="Q705" s="13"/>
      <c r="R705" s="13"/>
      <c r="S705" s="13"/>
      <c r="T705" s="13"/>
      <c r="U705" s="13"/>
      <c r="V705" s="13"/>
      <c r="W705" s="13"/>
      <c r="X705" s="13"/>
      <c r="Y705" s="13"/>
      <c r="Z705" s="13"/>
      <c r="AA705" s="13"/>
      <c r="AB705" s="13"/>
      <c r="AC705" s="13"/>
      <c r="AD705" s="13"/>
      <c r="AE705" s="13"/>
      <c r="AF705" s="13"/>
      <c r="AG705" s="13"/>
      <c r="AH705" s="13"/>
      <c r="AI705" s="13"/>
      <c r="AJ705" s="13"/>
    </row>
    <row r="706" spans="1:36" ht="13.5" customHeight="1" x14ac:dyDescent="0.2">
      <c r="A706" s="13"/>
      <c r="B706" s="13"/>
      <c r="C706" s="13"/>
      <c r="D706" s="13"/>
      <c r="E706" s="13"/>
      <c r="F706" s="13"/>
      <c r="G706" s="13"/>
      <c r="H706" s="13"/>
      <c r="I706" s="13"/>
      <c r="J706" s="13"/>
      <c r="K706" s="13"/>
      <c r="L706" s="13"/>
      <c r="M706" s="13"/>
      <c r="N706" s="13"/>
      <c r="O706" s="13"/>
      <c r="P706" s="13"/>
      <c r="Q706" s="13"/>
      <c r="R706" s="13"/>
      <c r="S706" s="13"/>
      <c r="T706" s="13"/>
      <c r="U706" s="13"/>
      <c r="V706" s="13"/>
      <c r="W706" s="13"/>
      <c r="X706" s="13"/>
      <c r="Y706" s="13"/>
      <c r="Z706" s="13"/>
      <c r="AA706" s="13"/>
      <c r="AB706" s="13"/>
      <c r="AC706" s="13"/>
      <c r="AD706" s="13"/>
      <c r="AE706" s="13"/>
      <c r="AF706" s="13"/>
      <c r="AG706" s="13"/>
      <c r="AH706" s="13"/>
      <c r="AI706" s="13"/>
      <c r="AJ706" s="13"/>
    </row>
    <row r="707" spans="1:36" ht="13.5" customHeight="1" x14ac:dyDescent="0.2">
      <c r="A707" s="13"/>
      <c r="B707" s="13"/>
      <c r="C707" s="13"/>
      <c r="D707" s="13"/>
      <c r="E707" s="13"/>
      <c r="F707" s="13"/>
      <c r="G707" s="13"/>
      <c r="H707" s="13"/>
      <c r="I707" s="13"/>
      <c r="J707" s="13"/>
      <c r="K707" s="13"/>
      <c r="L707" s="13"/>
      <c r="M707" s="13"/>
      <c r="N707" s="13"/>
      <c r="O707" s="13"/>
      <c r="P707" s="13"/>
      <c r="Q707" s="13"/>
      <c r="R707" s="13"/>
      <c r="S707" s="13"/>
      <c r="T707" s="13"/>
      <c r="U707" s="13"/>
      <c r="V707" s="13"/>
      <c r="W707" s="13"/>
      <c r="X707" s="13"/>
      <c r="Y707" s="13"/>
      <c r="Z707" s="13"/>
      <c r="AA707" s="13"/>
      <c r="AB707" s="13"/>
      <c r="AC707" s="13"/>
      <c r="AD707" s="13"/>
      <c r="AE707" s="13"/>
      <c r="AF707" s="13"/>
      <c r="AG707" s="13"/>
      <c r="AH707" s="13"/>
      <c r="AI707" s="13"/>
      <c r="AJ707" s="13"/>
    </row>
    <row r="708" spans="1:36" ht="13.5" customHeight="1" x14ac:dyDescent="0.2">
      <c r="A708" s="13"/>
      <c r="B708" s="13"/>
      <c r="C708" s="13"/>
      <c r="D708" s="13"/>
      <c r="E708" s="13"/>
      <c r="F708" s="13"/>
      <c r="G708" s="13"/>
      <c r="H708" s="13"/>
      <c r="I708" s="13"/>
      <c r="J708" s="13"/>
      <c r="K708" s="13"/>
      <c r="L708" s="13"/>
      <c r="M708" s="13"/>
      <c r="N708" s="13"/>
      <c r="O708" s="13"/>
      <c r="P708" s="13"/>
      <c r="Q708" s="13"/>
      <c r="R708" s="13"/>
      <c r="S708" s="13"/>
      <c r="T708" s="13"/>
      <c r="U708" s="13"/>
      <c r="V708" s="13"/>
      <c r="W708" s="13"/>
      <c r="X708" s="13"/>
      <c r="Y708" s="13"/>
      <c r="Z708" s="13"/>
      <c r="AA708" s="13"/>
      <c r="AB708" s="13"/>
      <c r="AC708" s="13"/>
      <c r="AD708" s="13"/>
      <c r="AE708" s="13"/>
      <c r="AF708" s="13"/>
      <c r="AG708" s="13"/>
      <c r="AH708" s="13"/>
      <c r="AI708" s="13"/>
      <c r="AJ708" s="13"/>
    </row>
    <row r="709" spans="1:36" ht="13.5" customHeight="1" x14ac:dyDescent="0.2">
      <c r="A709" s="13"/>
      <c r="B709" s="13"/>
      <c r="C709" s="13"/>
      <c r="D709" s="13"/>
      <c r="E709" s="13"/>
      <c r="F709" s="13"/>
      <c r="G709" s="13"/>
      <c r="H709" s="13"/>
      <c r="I709" s="13"/>
      <c r="J709" s="13"/>
      <c r="K709" s="13"/>
      <c r="L709" s="13"/>
      <c r="M709" s="13"/>
      <c r="N709" s="13"/>
      <c r="O709" s="13"/>
      <c r="P709" s="13"/>
      <c r="Q709" s="13"/>
      <c r="R709" s="13"/>
      <c r="S709" s="13"/>
      <c r="T709" s="13"/>
      <c r="U709" s="13"/>
      <c r="V709" s="13"/>
      <c r="W709" s="13"/>
      <c r="X709" s="13"/>
      <c r="Y709" s="13"/>
      <c r="Z709" s="13"/>
      <c r="AA709" s="13"/>
      <c r="AB709" s="13"/>
      <c r="AC709" s="13"/>
      <c r="AD709" s="13"/>
      <c r="AE709" s="13"/>
      <c r="AF709" s="13"/>
      <c r="AG709" s="13"/>
      <c r="AH709" s="13"/>
      <c r="AI709" s="13"/>
      <c r="AJ709" s="13"/>
    </row>
    <row r="710" spans="1:36" ht="13.5" customHeight="1" x14ac:dyDescent="0.2">
      <c r="A710" s="13"/>
      <c r="B710" s="13"/>
      <c r="C710" s="13"/>
      <c r="D710" s="13"/>
      <c r="E710" s="13"/>
      <c r="F710" s="13"/>
      <c r="G710" s="13"/>
      <c r="H710" s="13"/>
      <c r="I710" s="13"/>
      <c r="J710" s="13"/>
      <c r="K710" s="13"/>
      <c r="L710" s="13"/>
      <c r="M710" s="13"/>
      <c r="N710" s="13"/>
      <c r="O710" s="13"/>
      <c r="P710" s="13"/>
      <c r="Q710" s="13"/>
      <c r="R710" s="13"/>
      <c r="S710" s="13"/>
      <c r="T710" s="13"/>
      <c r="U710" s="13"/>
      <c r="V710" s="13"/>
      <c r="W710" s="13"/>
      <c r="X710" s="13"/>
      <c r="Y710" s="13"/>
      <c r="Z710" s="13"/>
      <c r="AA710" s="13"/>
      <c r="AB710" s="13"/>
      <c r="AC710" s="13"/>
      <c r="AD710" s="13"/>
      <c r="AE710" s="13"/>
      <c r="AF710" s="13"/>
      <c r="AG710" s="13"/>
      <c r="AH710" s="13"/>
      <c r="AI710" s="13"/>
      <c r="AJ710" s="13"/>
    </row>
    <row r="711" spans="1:36" ht="13.5" customHeight="1" x14ac:dyDescent="0.2">
      <c r="A711" s="13"/>
      <c r="B711" s="13"/>
      <c r="C711" s="13"/>
      <c r="D711" s="13"/>
      <c r="E711" s="13"/>
      <c r="F711" s="13"/>
      <c r="G711" s="13"/>
      <c r="H711" s="13"/>
      <c r="I711" s="13"/>
      <c r="J711" s="13"/>
      <c r="K711" s="13"/>
      <c r="L711" s="13"/>
      <c r="M711" s="13"/>
      <c r="N711" s="13"/>
      <c r="O711" s="13"/>
      <c r="P711" s="13"/>
      <c r="Q711" s="13"/>
      <c r="R711" s="13"/>
      <c r="S711" s="13"/>
      <c r="T711" s="13"/>
      <c r="U711" s="13"/>
      <c r="V711" s="13"/>
      <c r="W711" s="13"/>
      <c r="X711" s="13"/>
      <c r="Y711" s="13"/>
      <c r="Z711" s="13"/>
      <c r="AA711" s="13"/>
      <c r="AB711" s="13"/>
      <c r="AC711" s="13"/>
      <c r="AD711" s="13"/>
      <c r="AE711" s="13"/>
      <c r="AF711" s="13"/>
      <c r="AG711" s="13"/>
      <c r="AH711" s="13"/>
      <c r="AI711" s="13"/>
      <c r="AJ711" s="13"/>
    </row>
    <row r="712" spans="1:36" ht="13.5" customHeight="1" x14ac:dyDescent="0.2">
      <c r="A712" s="13"/>
      <c r="B712" s="13"/>
      <c r="C712" s="13"/>
      <c r="D712" s="13"/>
      <c r="E712" s="13"/>
      <c r="F712" s="13"/>
      <c r="G712" s="13"/>
      <c r="H712" s="13"/>
      <c r="I712" s="13"/>
      <c r="J712" s="13"/>
      <c r="K712" s="13"/>
      <c r="L712" s="13"/>
      <c r="M712" s="13"/>
      <c r="N712" s="13"/>
      <c r="O712" s="13"/>
      <c r="P712" s="13"/>
      <c r="Q712" s="13"/>
      <c r="R712" s="13"/>
      <c r="S712" s="13"/>
      <c r="T712" s="13"/>
      <c r="U712" s="13"/>
      <c r="V712" s="13"/>
      <c r="W712" s="13"/>
      <c r="X712" s="13"/>
      <c r="Y712" s="13"/>
      <c r="Z712" s="13"/>
      <c r="AA712" s="13"/>
      <c r="AB712" s="13"/>
      <c r="AC712" s="13"/>
      <c r="AD712" s="13"/>
      <c r="AE712" s="13"/>
      <c r="AF712" s="13"/>
      <c r="AG712" s="13"/>
      <c r="AH712" s="13"/>
      <c r="AI712" s="13"/>
      <c r="AJ712" s="13"/>
    </row>
    <row r="713" spans="1:36" ht="13.5" customHeight="1" x14ac:dyDescent="0.2">
      <c r="A713" s="13"/>
      <c r="B713" s="13"/>
      <c r="C713" s="13"/>
      <c r="D713" s="13"/>
      <c r="E713" s="13"/>
      <c r="F713" s="13"/>
      <c r="G713" s="13"/>
      <c r="H713" s="13"/>
      <c r="I713" s="13"/>
      <c r="J713" s="13"/>
      <c r="K713" s="13"/>
      <c r="L713" s="13"/>
      <c r="M713" s="13"/>
      <c r="N713" s="13"/>
      <c r="O713" s="13"/>
      <c r="P713" s="13"/>
      <c r="Q713" s="13"/>
      <c r="R713" s="13"/>
      <c r="S713" s="13"/>
      <c r="T713" s="13"/>
      <c r="U713" s="13"/>
      <c r="V713" s="13"/>
      <c r="W713" s="13"/>
      <c r="X713" s="13"/>
      <c r="Y713" s="13"/>
      <c r="Z713" s="13"/>
      <c r="AA713" s="13"/>
      <c r="AB713" s="13"/>
      <c r="AC713" s="13"/>
      <c r="AD713" s="13"/>
      <c r="AE713" s="13"/>
      <c r="AF713" s="13"/>
      <c r="AG713" s="13"/>
      <c r="AH713" s="13"/>
      <c r="AI713" s="13"/>
      <c r="AJ713" s="13"/>
    </row>
    <row r="714" spans="1:36" ht="13.5" customHeight="1" x14ac:dyDescent="0.2">
      <c r="A714" s="13"/>
      <c r="B714" s="13"/>
      <c r="C714" s="13"/>
      <c r="D714" s="13"/>
      <c r="E714" s="13"/>
      <c r="F714" s="13"/>
      <c r="G714" s="13"/>
      <c r="H714" s="13"/>
      <c r="I714" s="13"/>
      <c r="J714" s="13"/>
      <c r="K714" s="13"/>
      <c r="L714" s="13"/>
      <c r="M714" s="13"/>
      <c r="N714" s="13"/>
      <c r="O714" s="13"/>
      <c r="P714" s="13"/>
      <c r="Q714" s="13"/>
      <c r="R714" s="13"/>
      <c r="S714" s="13"/>
      <c r="T714" s="13"/>
      <c r="U714" s="13"/>
      <c r="V714" s="13"/>
      <c r="W714" s="13"/>
      <c r="X714" s="13"/>
      <c r="Y714" s="13"/>
      <c r="Z714" s="13"/>
      <c r="AA714" s="13"/>
      <c r="AB714" s="13"/>
      <c r="AC714" s="13"/>
      <c r="AD714" s="13"/>
      <c r="AE714" s="13"/>
      <c r="AF714" s="13"/>
      <c r="AG714" s="13"/>
      <c r="AH714" s="13"/>
      <c r="AI714" s="13"/>
      <c r="AJ714" s="13"/>
    </row>
    <row r="715" spans="1:36" ht="13.5" customHeight="1" x14ac:dyDescent="0.2">
      <c r="A715" s="13"/>
      <c r="B715" s="13"/>
      <c r="C715" s="13"/>
      <c r="D715" s="13"/>
      <c r="E715" s="13"/>
      <c r="F715" s="13"/>
      <c r="G715" s="13"/>
      <c r="H715" s="13"/>
      <c r="I715" s="13"/>
      <c r="J715" s="13"/>
      <c r="K715" s="13"/>
      <c r="L715" s="13"/>
      <c r="M715" s="13"/>
      <c r="N715" s="13"/>
      <c r="O715" s="13"/>
      <c r="P715" s="13"/>
      <c r="Q715" s="13"/>
      <c r="R715" s="13"/>
      <c r="S715" s="13"/>
      <c r="T715" s="13"/>
      <c r="U715" s="13"/>
      <c r="V715" s="13"/>
      <c r="W715" s="13"/>
      <c r="X715" s="13"/>
      <c r="Y715" s="13"/>
      <c r="Z715" s="13"/>
      <c r="AA715" s="13"/>
      <c r="AB715" s="13"/>
      <c r="AC715" s="13"/>
      <c r="AD715" s="13"/>
      <c r="AE715" s="13"/>
      <c r="AF715" s="13"/>
      <c r="AG715" s="13"/>
      <c r="AH715" s="13"/>
      <c r="AI715" s="13"/>
      <c r="AJ715" s="13"/>
    </row>
    <row r="716" spans="1:36" ht="13.5" customHeight="1" x14ac:dyDescent="0.2">
      <c r="A716" s="13"/>
      <c r="B716" s="13"/>
      <c r="C716" s="13"/>
      <c r="D716" s="13"/>
      <c r="E716" s="13"/>
      <c r="F716" s="13"/>
      <c r="G716" s="13"/>
      <c r="H716" s="13"/>
      <c r="I716" s="13"/>
      <c r="J716" s="13"/>
      <c r="K716" s="13"/>
      <c r="L716" s="13"/>
      <c r="M716" s="13"/>
      <c r="N716" s="13"/>
      <c r="O716" s="13"/>
      <c r="P716" s="13"/>
      <c r="Q716" s="13"/>
      <c r="R716" s="13"/>
      <c r="S716" s="13"/>
      <c r="T716" s="13"/>
      <c r="U716" s="13"/>
      <c r="V716" s="13"/>
      <c r="W716" s="13"/>
      <c r="X716" s="13"/>
      <c r="Y716" s="13"/>
      <c r="Z716" s="13"/>
      <c r="AA716" s="13"/>
      <c r="AB716" s="13"/>
      <c r="AC716" s="13"/>
      <c r="AD716" s="13"/>
      <c r="AE716" s="13"/>
      <c r="AF716" s="13"/>
      <c r="AG716" s="13"/>
      <c r="AH716" s="13"/>
      <c r="AI716" s="13"/>
      <c r="AJ716" s="13"/>
    </row>
    <row r="717" spans="1:36" ht="13.5" customHeight="1" x14ac:dyDescent="0.2">
      <c r="A717" s="13"/>
      <c r="B717" s="13"/>
      <c r="C717" s="13"/>
      <c r="D717" s="13"/>
      <c r="E717" s="13"/>
      <c r="F717" s="13"/>
      <c r="G717" s="13"/>
      <c r="H717" s="13"/>
      <c r="I717" s="13"/>
      <c r="J717" s="13"/>
      <c r="K717" s="13"/>
      <c r="L717" s="13"/>
      <c r="M717" s="13"/>
      <c r="N717" s="13"/>
      <c r="O717" s="13"/>
      <c r="P717" s="13"/>
      <c r="Q717" s="13"/>
      <c r="R717" s="13"/>
      <c r="S717" s="13"/>
      <c r="T717" s="13"/>
      <c r="U717" s="13"/>
      <c r="V717" s="13"/>
      <c r="W717" s="13"/>
      <c r="X717" s="13"/>
      <c r="Y717" s="13"/>
      <c r="Z717" s="13"/>
      <c r="AA717" s="13"/>
      <c r="AB717" s="13"/>
      <c r="AC717" s="13"/>
      <c r="AD717" s="13"/>
      <c r="AE717" s="13"/>
      <c r="AF717" s="13"/>
      <c r="AG717" s="13"/>
      <c r="AH717" s="13"/>
      <c r="AI717" s="13"/>
      <c r="AJ717" s="13"/>
    </row>
    <row r="718" spans="1:36" ht="13.5" customHeight="1" x14ac:dyDescent="0.2">
      <c r="A718" s="13"/>
      <c r="B718" s="13"/>
      <c r="C718" s="13"/>
      <c r="D718" s="13"/>
      <c r="E718" s="13"/>
      <c r="F718" s="13"/>
      <c r="G718" s="13"/>
      <c r="H718" s="13"/>
      <c r="I718" s="13"/>
      <c r="J718" s="13"/>
      <c r="K718" s="13"/>
      <c r="L718" s="13"/>
      <c r="M718" s="13"/>
      <c r="N718" s="13"/>
      <c r="O718" s="13"/>
      <c r="P718" s="13"/>
      <c r="Q718" s="13"/>
      <c r="R718" s="13"/>
      <c r="S718" s="13"/>
      <c r="T718" s="13"/>
      <c r="U718" s="13"/>
      <c r="V718" s="13"/>
      <c r="W718" s="13"/>
      <c r="X718" s="13"/>
      <c r="Y718" s="13"/>
      <c r="Z718" s="13"/>
      <c r="AA718" s="13"/>
      <c r="AB718" s="13"/>
      <c r="AC718" s="13"/>
      <c r="AD718" s="13"/>
      <c r="AE718" s="13"/>
      <c r="AF718" s="13"/>
      <c r="AG718" s="13"/>
      <c r="AH718" s="13"/>
      <c r="AI718" s="13"/>
      <c r="AJ718" s="13"/>
    </row>
    <row r="719" spans="1:36" ht="13.5" customHeight="1" x14ac:dyDescent="0.2">
      <c r="A719" s="13"/>
      <c r="B719" s="13"/>
      <c r="C719" s="13"/>
      <c r="D719" s="13"/>
      <c r="E719" s="13"/>
      <c r="F719" s="13"/>
      <c r="G719" s="13"/>
      <c r="H719" s="13"/>
      <c r="I719" s="13"/>
      <c r="J719" s="13"/>
      <c r="K719" s="13"/>
      <c r="L719" s="13"/>
      <c r="M719" s="13"/>
      <c r="N719" s="13"/>
      <c r="O719" s="13"/>
      <c r="P719" s="13"/>
      <c r="Q719" s="13"/>
      <c r="R719" s="13"/>
      <c r="S719" s="13"/>
      <c r="T719" s="13"/>
      <c r="U719" s="13"/>
      <c r="V719" s="13"/>
      <c r="W719" s="13"/>
      <c r="X719" s="13"/>
      <c r="Y719" s="13"/>
      <c r="Z719" s="13"/>
      <c r="AA719" s="13"/>
      <c r="AB719" s="13"/>
      <c r="AC719" s="13"/>
      <c r="AD719" s="13"/>
      <c r="AE719" s="13"/>
      <c r="AF719" s="13"/>
      <c r="AG719" s="13"/>
      <c r="AH719" s="13"/>
      <c r="AI719" s="13"/>
      <c r="AJ719" s="13"/>
    </row>
    <row r="720" spans="1:36" ht="13.5" customHeight="1" x14ac:dyDescent="0.2">
      <c r="A720" s="13"/>
      <c r="B720" s="13"/>
      <c r="C720" s="13"/>
      <c r="D720" s="13"/>
      <c r="E720" s="13"/>
      <c r="F720" s="13"/>
      <c r="G720" s="13"/>
      <c r="H720" s="13"/>
      <c r="I720" s="13"/>
      <c r="J720" s="13"/>
      <c r="K720" s="13"/>
      <c r="L720" s="13"/>
      <c r="M720" s="13"/>
      <c r="N720" s="13"/>
      <c r="O720" s="13"/>
      <c r="P720" s="13"/>
      <c r="Q720" s="13"/>
      <c r="R720" s="13"/>
      <c r="S720" s="13"/>
      <c r="T720" s="13"/>
      <c r="U720" s="13"/>
      <c r="V720" s="13"/>
      <c r="W720" s="13"/>
      <c r="X720" s="13"/>
      <c r="Y720" s="13"/>
      <c r="Z720" s="13"/>
      <c r="AA720" s="13"/>
      <c r="AB720" s="13"/>
      <c r="AC720" s="13"/>
      <c r="AD720" s="13"/>
      <c r="AE720" s="13"/>
      <c r="AF720" s="13"/>
      <c r="AG720" s="13"/>
      <c r="AH720" s="13"/>
      <c r="AI720" s="13"/>
      <c r="AJ720" s="13"/>
    </row>
    <row r="721" spans="1:36" ht="13.5" customHeight="1" x14ac:dyDescent="0.2">
      <c r="A721" s="13"/>
      <c r="B721" s="13"/>
      <c r="C721" s="13"/>
      <c r="D721" s="13"/>
      <c r="E721" s="13"/>
      <c r="F721" s="13"/>
      <c r="G721" s="13"/>
      <c r="H721" s="13"/>
      <c r="I721" s="13"/>
      <c r="J721" s="13"/>
      <c r="K721" s="13"/>
      <c r="L721" s="13"/>
      <c r="M721" s="13"/>
      <c r="N721" s="13"/>
      <c r="O721" s="13"/>
      <c r="P721" s="13"/>
      <c r="Q721" s="13"/>
      <c r="R721" s="13"/>
      <c r="S721" s="13"/>
      <c r="T721" s="13"/>
      <c r="U721" s="13"/>
      <c r="V721" s="13"/>
      <c r="W721" s="13"/>
      <c r="X721" s="13"/>
      <c r="Y721" s="13"/>
      <c r="Z721" s="13"/>
      <c r="AA721" s="13"/>
      <c r="AB721" s="13"/>
      <c r="AC721" s="13"/>
      <c r="AD721" s="13"/>
      <c r="AE721" s="13"/>
      <c r="AF721" s="13"/>
      <c r="AG721" s="13"/>
      <c r="AH721" s="13"/>
      <c r="AI721" s="13"/>
      <c r="AJ721" s="13"/>
    </row>
    <row r="722" spans="1:36" ht="13.5" customHeight="1" x14ac:dyDescent="0.2">
      <c r="A722" s="13"/>
      <c r="B722" s="13"/>
      <c r="C722" s="13"/>
      <c r="D722" s="13"/>
      <c r="E722" s="13"/>
      <c r="F722" s="13"/>
      <c r="G722" s="13"/>
      <c r="H722" s="13"/>
      <c r="I722" s="13"/>
      <c r="J722" s="13"/>
      <c r="K722" s="13"/>
      <c r="L722" s="13"/>
      <c r="M722" s="13"/>
      <c r="N722" s="13"/>
      <c r="O722" s="13"/>
      <c r="P722" s="13"/>
      <c r="Q722" s="13"/>
      <c r="R722" s="13"/>
      <c r="S722" s="13"/>
      <c r="T722" s="13"/>
      <c r="U722" s="13"/>
      <c r="V722" s="13"/>
      <c r="W722" s="13"/>
      <c r="X722" s="13"/>
      <c r="Y722" s="13"/>
      <c r="Z722" s="13"/>
      <c r="AA722" s="13"/>
      <c r="AB722" s="13"/>
      <c r="AC722" s="13"/>
      <c r="AD722" s="13"/>
      <c r="AE722" s="13"/>
      <c r="AF722" s="13"/>
      <c r="AG722" s="13"/>
      <c r="AH722" s="13"/>
      <c r="AI722" s="13"/>
      <c r="AJ722" s="13"/>
    </row>
    <row r="723" spans="1:36" ht="13.5" customHeight="1" x14ac:dyDescent="0.2">
      <c r="A723" s="13"/>
      <c r="B723" s="13"/>
      <c r="C723" s="13"/>
      <c r="D723" s="13"/>
      <c r="E723" s="13"/>
      <c r="F723" s="13"/>
      <c r="G723" s="13"/>
      <c r="H723" s="13"/>
      <c r="I723" s="13"/>
      <c r="J723" s="13"/>
      <c r="K723" s="13"/>
      <c r="L723" s="13"/>
      <c r="M723" s="13"/>
      <c r="N723" s="13"/>
      <c r="O723" s="13"/>
      <c r="P723" s="13"/>
      <c r="Q723" s="13"/>
      <c r="R723" s="13"/>
      <c r="S723" s="13"/>
      <c r="T723" s="13"/>
      <c r="U723" s="13"/>
      <c r="V723" s="13"/>
      <c r="W723" s="13"/>
      <c r="X723" s="13"/>
      <c r="Y723" s="13"/>
      <c r="Z723" s="13"/>
      <c r="AA723" s="13"/>
      <c r="AB723" s="13"/>
      <c r="AC723" s="13"/>
      <c r="AD723" s="13"/>
      <c r="AE723" s="13"/>
      <c r="AF723" s="13"/>
      <c r="AG723" s="13"/>
      <c r="AH723" s="13"/>
      <c r="AI723" s="13"/>
      <c r="AJ723" s="13"/>
    </row>
    <row r="724" spans="1:36" ht="13.5" customHeight="1" x14ac:dyDescent="0.2">
      <c r="A724" s="13"/>
      <c r="B724" s="13"/>
      <c r="C724" s="13"/>
      <c r="D724" s="13"/>
      <c r="E724" s="13"/>
      <c r="F724" s="13"/>
      <c r="G724" s="13"/>
      <c r="H724" s="13"/>
      <c r="I724" s="13"/>
      <c r="J724" s="13"/>
      <c r="K724" s="13"/>
      <c r="L724" s="13"/>
      <c r="M724" s="13"/>
      <c r="N724" s="13"/>
      <c r="O724" s="13"/>
      <c r="P724" s="13"/>
      <c r="Q724" s="13"/>
      <c r="R724" s="13"/>
      <c r="S724" s="13"/>
      <c r="T724" s="13"/>
      <c r="U724" s="13"/>
      <c r="V724" s="13"/>
      <c r="W724" s="13"/>
      <c r="X724" s="13"/>
      <c r="Y724" s="13"/>
      <c r="Z724" s="13"/>
      <c r="AA724" s="13"/>
      <c r="AB724" s="13"/>
      <c r="AC724" s="13"/>
      <c r="AD724" s="13"/>
      <c r="AE724" s="13"/>
      <c r="AF724" s="13"/>
      <c r="AG724" s="13"/>
      <c r="AH724" s="13"/>
      <c r="AI724" s="13"/>
      <c r="AJ724" s="13"/>
    </row>
    <row r="725" spans="1:36" ht="13.5" customHeight="1" x14ac:dyDescent="0.2">
      <c r="A725" s="13"/>
      <c r="B725" s="13"/>
      <c r="C725" s="13"/>
      <c r="D725" s="13"/>
      <c r="E725" s="13"/>
      <c r="F725" s="13"/>
      <c r="G725" s="13"/>
      <c r="H725" s="13"/>
      <c r="I725" s="13"/>
      <c r="J725" s="13"/>
      <c r="K725" s="13"/>
      <c r="L725" s="13"/>
      <c r="M725" s="13"/>
      <c r="N725" s="13"/>
      <c r="O725" s="13"/>
      <c r="P725" s="13"/>
      <c r="Q725" s="13"/>
      <c r="R725" s="13"/>
      <c r="S725" s="13"/>
      <c r="T725" s="13"/>
      <c r="U725" s="13"/>
      <c r="V725" s="13"/>
      <c r="W725" s="13"/>
      <c r="X725" s="13"/>
      <c r="Y725" s="13"/>
      <c r="Z725" s="13"/>
      <c r="AA725" s="13"/>
      <c r="AB725" s="13"/>
      <c r="AC725" s="13"/>
      <c r="AD725" s="13"/>
      <c r="AE725" s="13"/>
      <c r="AF725" s="13"/>
      <c r="AG725" s="13"/>
      <c r="AH725" s="13"/>
      <c r="AI725" s="13"/>
      <c r="AJ725" s="13"/>
    </row>
    <row r="726" spans="1:36" ht="13.5" customHeight="1" x14ac:dyDescent="0.2">
      <c r="A726" s="13"/>
      <c r="B726" s="13"/>
      <c r="C726" s="13"/>
      <c r="D726" s="13"/>
      <c r="E726" s="13"/>
      <c r="F726" s="13"/>
      <c r="G726" s="13"/>
      <c r="H726" s="13"/>
      <c r="I726" s="13"/>
      <c r="J726" s="13"/>
      <c r="K726" s="13"/>
      <c r="L726" s="13"/>
      <c r="M726" s="13"/>
      <c r="N726" s="13"/>
      <c r="O726" s="13"/>
      <c r="P726" s="13"/>
      <c r="Q726" s="13"/>
      <c r="R726" s="13"/>
      <c r="S726" s="13"/>
      <c r="T726" s="13"/>
      <c r="U726" s="13"/>
      <c r="V726" s="13"/>
      <c r="W726" s="13"/>
      <c r="X726" s="13"/>
      <c r="Y726" s="13"/>
      <c r="Z726" s="13"/>
      <c r="AA726" s="13"/>
      <c r="AB726" s="13"/>
      <c r="AC726" s="13"/>
      <c r="AD726" s="13"/>
      <c r="AE726" s="13"/>
      <c r="AF726" s="13"/>
      <c r="AG726" s="13"/>
      <c r="AH726" s="13"/>
      <c r="AI726" s="13"/>
      <c r="AJ726" s="13"/>
    </row>
    <row r="727" spans="1:36" ht="13.5" customHeight="1" x14ac:dyDescent="0.2">
      <c r="A727" s="13"/>
      <c r="B727" s="13"/>
      <c r="C727" s="13"/>
      <c r="D727" s="13"/>
      <c r="E727" s="13"/>
      <c r="F727" s="13"/>
      <c r="G727" s="13"/>
      <c r="H727" s="13"/>
      <c r="I727" s="13"/>
      <c r="J727" s="13"/>
      <c r="K727" s="13"/>
      <c r="L727" s="13"/>
      <c r="M727" s="13"/>
      <c r="N727" s="13"/>
      <c r="O727" s="13"/>
      <c r="P727" s="13"/>
      <c r="Q727" s="13"/>
      <c r="R727" s="13"/>
      <c r="S727" s="13"/>
      <c r="T727" s="13"/>
      <c r="U727" s="13"/>
      <c r="V727" s="13"/>
      <c r="W727" s="13"/>
      <c r="X727" s="13"/>
      <c r="Y727" s="13"/>
      <c r="Z727" s="13"/>
      <c r="AA727" s="13"/>
      <c r="AB727" s="13"/>
      <c r="AC727" s="13"/>
      <c r="AD727" s="13"/>
      <c r="AE727" s="13"/>
      <c r="AF727" s="13"/>
      <c r="AG727" s="13"/>
      <c r="AH727" s="13"/>
      <c r="AI727" s="13"/>
      <c r="AJ727" s="13"/>
    </row>
    <row r="728" spans="1:36" ht="13.5" customHeight="1" x14ac:dyDescent="0.2">
      <c r="A728" s="13"/>
      <c r="B728" s="13"/>
      <c r="C728" s="13"/>
      <c r="D728" s="13"/>
      <c r="E728" s="13"/>
      <c r="F728" s="13"/>
      <c r="G728" s="13"/>
      <c r="H728" s="13"/>
      <c r="I728" s="13"/>
      <c r="J728" s="13"/>
      <c r="K728" s="13"/>
      <c r="L728" s="13"/>
      <c r="M728" s="13"/>
      <c r="N728" s="13"/>
      <c r="O728" s="13"/>
      <c r="P728" s="13"/>
      <c r="Q728" s="13"/>
      <c r="R728" s="13"/>
      <c r="S728" s="13"/>
      <c r="T728" s="13"/>
      <c r="U728" s="13"/>
      <c r="V728" s="13"/>
      <c r="W728" s="13"/>
      <c r="X728" s="13"/>
      <c r="Y728" s="13"/>
      <c r="Z728" s="13"/>
      <c r="AA728" s="13"/>
      <c r="AB728" s="13"/>
      <c r="AC728" s="13"/>
      <c r="AD728" s="13"/>
      <c r="AE728" s="13"/>
      <c r="AF728" s="13"/>
      <c r="AG728" s="13"/>
      <c r="AH728" s="13"/>
      <c r="AI728" s="13"/>
      <c r="AJ728" s="13"/>
    </row>
    <row r="729" spans="1:36" ht="13.5" customHeight="1" x14ac:dyDescent="0.2">
      <c r="A729" s="13"/>
      <c r="B729" s="13"/>
      <c r="C729" s="13"/>
      <c r="D729" s="13"/>
      <c r="E729" s="13"/>
      <c r="F729" s="13"/>
      <c r="G729" s="13"/>
      <c r="H729" s="13"/>
      <c r="I729" s="13"/>
      <c r="J729" s="13"/>
      <c r="K729" s="13"/>
      <c r="L729" s="13"/>
      <c r="M729" s="13"/>
      <c r="N729" s="13"/>
      <c r="O729" s="13"/>
      <c r="P729" s="13"/>
      <c r="Q729" s="13"/>
      <c r="R729" s="13"/>
      <c r="S729" s="13"/>
      <c r="T729" s="13"/>
      <c r="U729" s="13"/>
      <c r="V729" s="13"/>
      <c r="W729" s="13"/>
      <c r="X729" s="13"/>
      <c r="Y729" s="13"/>
      <c r="Z729" s="13"/>
      <c r="AA729" s="13"/>
      <c r="AB729" s="13"/>
      <c r="AC729" s="13"/>
      <c r="AD729" s="13"/>
      <c r="AE729" s="13"/>
      <c r="AF729" s="13"/>
      <c r="AG729" s="13"/>
      <c r="AH729" s="13"/>
      <c r="AI729" s="13"/>
      <c r="AJ729" s="13"/>
    </row>
    <row r="730" spans="1:36" ht="13.5" customHeight="1" x14ac:dyDescent="0.2">
      <c r="A730" s="13"/>
      <c r="B730" s="13"/>
      <c r="C730" s="13"/>
      <c r="D730" s="13"/>
      <c r="E730" s="13"/>
      <c r="F730" s="13"/>
      <c r="G730" s="13"/>
      <c r="H730" s="13"/>
      <c r="I730" s="13"/>
      <c r="J730" s="13"/>
      <c r="K730" s="13"/>
      <c r="L730" s="13"/>
      <c r="M730" s="13"/>
      <c r="N730" s="13"/>
      <c r="O730" s="13"/>
      <c r="P730" s="13"/>
      <c r="Q730" s="13"/>
      <c r="R730" s="13"/>
      <c r="S730" s="13"/>
      <c r="T730" s="13"/>
      <c r="U730" s="13"/>
      <c r="V730" s="13"/>
      <c r="W730" s="13"/>
      <c r="X730" s="13"/>
      <c r="Y730" s="13"/>
      <c r="Z730" s="13"/>
      <c r="AA730" s="13"/>
      <c r="AB730" s="13"/>
      <c r="AC730" s="13"/>
      <c r="AD730" s="13"/>
      <c r="AE730" s="13"/>
      <c r="AF730" s="13"/>
      <c r="AG730" s="13"/>
      <c r="AH730" s="13"/>
      <c r="AI730" s="13"/>
      <c r="AJ730" s="13"/>
    </row>
    <row r="731" spans="1:36" ht="13.5" customHeight="1" x14ac:dyDescent="0.2">
      <c r="A731" s="13"/>
      <c r="B731" s="13"/>
      <c r="C731" s="13"/>
      <c r="D731" s="13"/>
      <c r="E731" s="13"/>
      <c r="F731" s="13"/>
      <c r="G731" s="13"/>
      <c r="H731" s="13"/>
      <c r="I731" s="13"/>
      <c r="J731" s="13"/>
      <c r="K731" s="13"/>
      <c r="L731" s="13"/>
      <c r="M731" s="13"/>
      <c r="N731" s="13"/>
      <c r="O731" s="13"/>
      <c r="P731" s="13"/>
      <c r="Q731" s="13"/>
      <c r="R731" s="13"/>
      <c r="S731" s="13"/>
      <c r="T731" s="13"/>
      <c r="U731" s="13"/>
      <c r="V731" s="13"/>
      <c r="W731" s="13"/>
      <c r="X731" s="13"/>
      <c r="Y731" s="13"/>
      <c r="Z731" s="13"/>
      <c r="AA731" s="13"/>
      <c r="AB731" s="13"/>
      <c r="AC731" s="13"/>
      <c r="AD731" s="13"/>
      <c r="AE731" s="13"/>
      <c r="AF731" s="13"/>
      <c r="AG731" s="13"/>
      <c r="AH731" s="13"/>
      <c r="AI731" s="13"/>
      <c r="AJ731" s="13"/>
    </row>
    <row r="732" spans="1:36" ht="13.5" customHeight="1" x14ac:dyDescent="0.2">
      <c r="A732" s="13"/>
      <c r="B732" s="13"/>
      <c r="C732" s="13"/>
      <c r="D732" s="13"/>
      <c r="E732" s="13"/>
      <c r="F732" s="13"/>
      <c r="G732" s="13"/>
      <c r="H732" s="13"/>
      <c r="I732" s="13"/>
      <c r="J732" s="13"/>
      <c r="K732" s="13"/>
      <c r="L732" s="13"/>
      <c r="M732" s="13"/>
      <c r="N732" s="13"/>
      <c r="O732" s="13"/>
      <c r="P732" s="13"/>
      <c r="Q732" s="13"/>
      <c r="R732" s="13"/>
      <c r="S732" s="13"/>
      <c r="T732" s="13"/>
      <c r="U732" s="13"/>
      <c r="V732" s="13"/>
      <c r="W732" s="13"/>
      <c r="X732" s="13"/>
      <c r="Y732" s="13"/>
      <c r="Z732" s="13"/>
      <c r="AA732" s="13"/>
      <c r="AB732" s="13"/>
      <c r="AC732" s="13"/>
      <c r="AD732" s="13"/>
      <c r="AE732" s="13"/>
      <c r="AF732" s="13"/>
      <c r="AG732" s="13"/>
      <c r="AH732" s="13"/>
      <c r="AI732" s="13"/>
      <c r="AJ732" s="13"/>
    </row>
    <row r="733" spans="1:36" ht="13.5" customHeight="1" x14ac:dyDescent="0.2">
      <c r="A733" s="13"/>
      <c r="B733" s="13"/>
      <c r="C733" s="13"/>
      <c r="D733" s="13"/>
      <c r="E733" s="13"/>
      <c r="F733" s="13"/>
      <c r="G733" s="13"/>
      <c r="H733" s="13"/>
      <c r="I733" s="13"/>
      <c r="J733" s="13"/>
      <c r="K733" s="13"/>
      <c r="L733" s="13"/>
      <c r="M733" s="13"/>
      <c r="N733" s="13"/>
      <c r="O733" s="13"/>
      <c r="P733" s="13"/>
      <c r="Q733" s="13"/>
      <c r="R733" s="13"/>
      <c r="S733" s="13"/>
      <c r="T733" s="13"/>
      <c r="U733" s="13"/>
      <c r="V733" s="13"/>
      <c r="W733" s="13"/>
      <c r="X733" s="13"/>
      <c r="Y733" s="13"/>
      <c r="Z733" s="13"/>
      <c r="AA733" s="13"/>
      <c r="AB733" s="13"/>
      <c r="AC733" s="13"/>
      <c r="AD733" s="13"/>
      <c r="AE733" s="13"/>
      <c r="AF733" s="13"/>
      <c r="AG733" s="13"/>
      <c r="AH733" s="13"/>
      <c r="AI733" s="13"/>
      <c r="AJ733" s="13"/>
    </row>
    <row r="734" spans="1:36" ht="13.5" customHeight="1" x14ac:dyDescent="0.2">
      <c r="A734" s="13"/>
      <c r="B734" s="13"/>
      <c r="C734" s="13"/>
      <c r="D734" s="13"/>
      <c r="E734" s="13"/>
      <c r="F734" s="13"/>
      <c r="G734" s="13"/>
      <c r="H734" s="13"/>
      <c r="I734" s="13"/>
      <c r="J734" s="13"/>
      <c r="K734" s="13"/>
      <c r="L734" s="13"/>
      <c r="M734" s="13"/>
      <c r="N734" s="13"/>
      <c r="O734" s="13"/>
      <c r="P734" s="13"/>
      <c r="Q734" s="13"/>
      <c r="R734" s="13"/>
      <c r="S734" s="13"/>
      <c r="T734" s="13"/>
      <c r="U734" s="13"/>
      <c r="V734" s="13"/>
      <c r="W734" s="13"/>
      <c r="X734" s="13"/>
      <c r="Y734" s="13"/>
      <c r="Z734" s="13"/>
      <c r="AA734" s="13"/>
      <c r="AB734" s="13"/>
      <c r="AC734" s="13"/>
      <c r="AD734" s="13"/>
      <c r="AE734" s="13"/>
      <c r="AF734" s="13"/>
      <c r="AG734" s="13"/>
      <c r="AH734" s="13"/>
      <c r="AI734" s="13"/>
      <c r="AJ734" s="13"/>
    </row>
    <row r="735" spans="1:36" ht="13.5" customHeight="1" x14ac:dyDescent="0.2">
      <c r="A735" s="13"/>
      <c r="B735" s="13"/>
      <c r="C735" s="13"/>
      <c r="D735" s="13"/>
      <c r="E735" s="13"/>
      <c r="F735" s="13"/>
      <c r="G735" s="13"/>
      <c r="H735" s="13"/>
      <c r="I735" s="13"/>
      <c r="J735" s="13"/>
      <c r="K735" s="13"/>
      <c r="L735" s="13"/>
      <c r="M735" s="13"/>
      <c r="N735" s="13"/>
      <c r="O735" s="13"/>
      <c r="P735" s="13"/>
      <c r="Q735" s="13"/>
      <c r="R735" s="13"/>
      <c r="S735" s="13"/>
      <c r="T735" s="13"/>
      <c r="U735" s="13"/>
      <c r="V735" s="13"/>
      <c r="W735" s="13"/>
      <c r="X735" s="13"/>
      <c r="Y735" s="13"/>
      <c r="Z735" s="13"/>
      <c r="AA735" s="13"/>
      <c r="AB735" s="13"/>
      <c r="AC735" s="13"/>
      <c r="AD735" s="13"/>
      <c r="AE735" s="13"/>
      <c r="AF735" s="13"/>
      <c r="AG735" s="13"/>
      <c r="AH735" s="13"/>
      <c r="AI735" s="13"/>
      <c r="AJ735" s="13"/>
    </row>
    <row r="736" spans="1:36" ht="13.5" customHeight="1" x14ac:dyDescent="0.2">
      <c r="A736" s="13"/>
      <c r="B736" s="13"/>
      <c r="C736" s="13"/>
      <c r="D736" s="13"/>
      <c r="E736" s="13"/>
      <c r="F736" s="13"/>
      <c r="G736" s="13"/>
      <c r="H736" s="13"/>
      <c r="I736" s="13"/>
      <c r="J736" s="13"/>
      <c r="K736" s="13"/>
      <c r="L736" s="13"/>
      <c r="M736" s="13"/>
      <c r="N736" s="13"/>
      <c r="O736" s="13"/>
      <c r="P736" s="13"/>
      <c r="Q736" s="13"/>
      <c r="R736" s="13"/>
      <c r="S736" s="13"/>
      <c r="T736" s="13"/>
      <c r="U736" s="13"/>
      <c r="V736" s="13"/>
      <c r="W736" s="13"/>
      <c r="X736" s="13"/>
      <c r="Y736" s="13"/>
      <c r="Z736" s="13"/>
      <c r="AA736" s="13"/>
      <c r="AB736" s="13"/>
      <c r="AC736" s="13"/>
      <c r="AD736" s="13"/>
      <c r="AE736" s="13"/>
      <c r="AF736" s="13"/>
      <c r="AG736" s="13"/>
      <c r="AH736" s="13"/>
      <c r="AI736" s="13"/>
      <c r="AJ736" s="13"/>
    </row>
    <row r="737" spans="1:36" ht="13.5" customHeight="1" x14ac:dyDescent="0.2">
      <c r="A737" s="13"/>
      <c r="B737" s="13"/>
      <c r="C737" s="13"/>
      <c r="D737" s="13"/>
      <c r="E737" s="13"/>
      <c r="F737" s="13"/>
      <c r="G737" s="13"/>
      <c r="H737" s="13"/>
      <c r="I737" s="13"/>
      <c r="J737" s="13"/>
      <c r="K737" s="13"/>
      <c r="L737" s="13"/>
      <c r="M737" s="13"/>
      <c r="N737" s="13"/>
      <c r="O737" s="13"/>
      <c r="P737" s="13"/>
      <c r="Q737" s="13"/>
      <c r="R737" s="13"/>
      <c r="S737" s="13"/>
      <c r="T737" s="13"/>
      <c r="U737" s="13"/>
      <c r="V737" s="13"/>
      <c r="W737" s="13"/>
      <c r="X737" s="13"/>
      <c r="Y737" s="13"/>
      <c r="Z737" s="13"/>
      <c r="AA737" s="13"/>
      <c r="AB737" s="13"/>
      <c r="AC737" s="13"/>
      <c r="AD737" s="13"/>
      <c r="AE737" s="13"/>
      <c r="AF737" s="13"/>
      <c r="AG737" s="13"/>
      <c r="AH737" s="13"/>
      <c r="AI737" s="13"/>
      <c r="AJ737" s="13"/>
    </row>
    <row r="738" spans="1:36" ht="13.5" customHeight="1" x14ac:dyDescent="0.2">
      <c r="A738" s="13"/>
      <c r="B738" s="13"/>
      <c r="C738" s="13"/>
      <c r="D738" s="13"/>
      <c r="E738" s="13"/>
      <c r="F738" s="13"/>
      <c r="G738" s="13"/>
      <c r="H738" s="13"/>
      <c r="I738" s="13"/>
      <c r="J738" s="13"/>
      <c r="K738" s="13"/>
      <c r="L738" s="13"/>
      <c r="M738" s="13"/>
      <c r="N738" s="13"/>
      <c r="O738" s="13"/>
      <c r="P738" s="13"/>
      <c r="Q738" s="13"/>
      <c r="R738" s="13"/>
      <c r="S738" s="13"/>
      <c r="T738" s="13"/>
      <c r="U738" s="13"/>
      <c r="V738" s="13"/>
      <c r="W738" s="13"/>
      <c r="X738" s="13"/>
      <c r="Y738" s="13"/>
      <c r="Z738" s="13"/>
      <c r="AA738" s="13"/>
      <c r="AB738" s="13"/>
      <c r="AC738" s="13"/>
      <c r="AD738" s="13"/>
      <c r="AE738" s="13"/>
      <c r="AF738" s="13"/>
      <c r="AG738" s="13"/>
      <c r="AH738" s="13"/>
      <c r="AI738" s="13"/>
      <c r="AJ738" s="13"/>
    </row>
    <row r="739" spans="1:36" ht="13.5" customHeight="1" x14ac:dyDescent="0.2">
      <c r="A739" s="13"/>
      <c r="B739" s="13"/>
      <c r="C739" s="13"/>
      <c r="D739" s="13"/>
      <c r="E739" s="13"/>
      <c r="F739" s="13"/>
      <c r="G739" s="13"/>
      <c r="H739" s="13"/>
      <c r="I739" s="13"/>
      <c r="J739" s="13"/>
      <c r="K739" s="13"/>
      <c r="L739" s="13"/>
      <c r="M739" s="13"/>
      <c r="N739" s="13"/>
      <c r="O739" s="13"/>
      <c r="P739" s="13"/>
      <c r="Q739" s="13"/>
      <c r="R739" s="13"/>
      <c r="S739" s="13"/>
      <c r="T739" s="13"/>
      <c r="U739" s="13"/>
      <c r="V739" s="13"/>
      <c r="W739" s="13"/>
      <c r="X739" s="13"/>
      <c r="Y739" s="13"/>
      <c r="Z739" s="13"/>
      <c r="AA739" s="13"/>
      <c r="AB739" s="13"/>
      <c r="AC739" s="13"/>
      <c r="AD739" s="13"/>
      <c r="AE739" s="13"/>
      <c r="AF739" s="13"/>
      <c r="AG739" s="13"/>
      <c r="AH739" s="13"/>
      <c r="AI739" s="13"/>
      <c r="AJ739" s="13"/>
    </row>
    <row r="740" spans="1:36" ht="13.5" customHeight="1" x14ac:dyDescent="0.2">
      <c r="A740" s="13"/>
      <c r="B740" s="13"/>
      <c r="C740" s="13"/>
      <c r="D740" s="13"/>
      <c r="E740" s="13"/>
      <c r="F740" s="13"/>
      <c r="G740" s="13"/>
      <c r="H740" s="13"/>
      <c r="I740" s="13"/>
      <c r="J740" s="13"/>
      <c r="K740" s="13"/>
      <c r="L740" s="13"/>
      <c r="M740" s="13"/>
      <c r="N740" s="13"/>
      <c r="O740" s="13"/>
      <c r="P740" s="13"/>
      <c r="Q740" s="13"/>
      <c r="R740" s="13"/>
      <c r="S740" s="13"/>
      <c r="T740" s="13"/>
      <c r="U740" s="13"/>
      <c r="V740" s="13"/>
      <c r="W740" s="13"/>
      <c r="X740" s="13"/>
      <c r="Y740" s="13"/>
      <c r="Z740" s="13"/>
      <c r="AA740" s="13"/>
      <c r="AB740" s="13"/>
      <c r="AC740" s="13"/>
      <c r="AD740" s="13"/>
      <c r="AE740" s="13"/>
      <c r="AF740" s="13"/>
      <c r="AG740" s="13"/>
      <c r="AH740" s="13"/>
      <c r="AI740" s="13"/>
      <c r="AJ740" s="13"/>
    </row>
    <row r="741" spans="1:36" ht="13.5" customHeight="1" x14ac:dyDescent="0.2">
      <c r="A741" s="13"/>
      <c r="B741" s="13"/>
      <c r="C741" s="13"/>
      <c r="D741" s="13"/>
      <c r="E741" s="13"/>
      <c r="F741" s="13"/>
      <c r="G741" s="13"/>
      <c r="H741" s="13"/>
      <c r="I741" s="13"/>
      <c r="J741" s="13"/>
      <c r="K741" s="13"/>
      <c r="L741" s="13"/>
      <c r="M741" s="13"/>
      <c r="N741" s="13"/>
      <c r="O741" s="13"/>
      <c r="P741" s="13"/>
      <c r="Q741" s="13"/>
      <c r="R741" s="13"/>
      <c r="S741" s="13"/>
      <c r="T741" s="13"/>
      <c r="U741" s="13"/>
      <c r="V741" s="13"/>
      <c r="W741" s="13"/>
      <c r="X741" s="13"/>
      <c r="Y741" s="13"/>
      <c r="Z741" s="13"/>
      <c r="AA741" s="13"/>
      <c r="AB741" s="13"/>
      <c r="AC741" s="13"/>
      <c r="AD741" s="13"/>
      <c r="AE741" s="13"/>
      <c r="AF741" s="13"/>
      <c r="AG741" s="13"/>
      <c r="AH741" s="13"/>
      <c r="AI741" s="13"/>
      <c r="AJ741" s="13"/>
    </row>
    <row r="742" spans="1:36" ht="13.5" customHeight="1" x14ac:dyDescent="0.2">
      <c r="A742" s="13"/>
      <c r="B742" s="13"/>
      <c r="C742" s="13"/>
      <c r="D742" s="13"/>
      <c r="E742" s="13"/>
      <c r="F742" s="13"/>
      <c r="G742" s="13"/>
      <c r="H742" s="13"/>
      <c r="I742" s="13"/>
      <c r="J742" s="13"/>
      <c r="K742" s="13"/>
      <c r="L742" s="13"/>
      <c r="M742" s="13"/>
      <c r="N742" s="13"/>
      <c r="O742" s="13"/>
      <c r="P742" s="13"/>
      <c r="Q742" s="13"/>
      <c r="R742" s="13"/>
      <c r="S742" s="13"/>
      <c r="T742" s="13"/>
      <c r="U742" s="13"/>
      <c r="V742" s="13"/>
      <c r="W742" s="13"/>
      <c r="X742" s="13"/>
      <c r="Y742" s="13"/>
      <c r="Z742" s="13"/>
      <c r="AA742" s="13"/>
      <c r="AB742" s="13"/>
      <c r="AC742" s="13"/>
      <c r="AD742" s="13"/>
      <c r="AE742" s="13"/>
      <c r="AF742" s="13"/>
      <c r="AG742" s="13"/>
      <c r="AH742" s="13"/>
      <c r="AI742" s="13"/>
      <c r="AJ742" s="13"/>
    </row>
    <row r="743" spans="1:36" ht="13.5" customHeight="1" x14ac:dyDescent="0.2">
      <c r="A743" s="13"/>
      <c r="B743" s="13"/>
      <c r="C743" s="13"/>
      <c r="D743" s="13"/>
      <c r="E743" s="13"/>
      <c r="F743" s="13"/>
      <c r="G743" s="13"/>
      <c r="H743" s="13"/>
      <c r="I743" s="13"/>
      <c r="J743" s="13"/>
      <c r="K743" s="13"/>
      <c r="L743" s="13"/>
      <c r="M743" s="13"/>
      <c r="N743" s="13"/>
      <c r="O743" s="13"/>
      <c r="P743" s="13"/>
      <c r="Q743" s="13"/>
      <c r="R743" s="13"/>
      <c r="S743" s="13"/>
      <c r="T743" s="13"/>
      <c r="U743" s="13"/>
      <c r="V743" s="13"/>
      <c r="W743" s="13"/>
      <c r="X743" s="13"/>
      <c r="Y743" s="13"/>
      <c r="Z743" s="13"/>
      <c r="AA743" s="13"/>
      <c r="AB743" s="13"/>
      <c r="AC743" s="13"/>
      <c r="AD743" s="13"/>
      <c r="AE743" s="13"/>
      <c r="AF743" s="13"/>
      <c r="AG743" s="13"/>
      <c r="AH743" s="13"/>
      <c r="AI743" s="13"/>
      <c r="AJ743" s="13"/>
    </row>
    <row r="744" spans="1:36" ht="13.5" customHeight="1" x14ac:dyDescent="0.2">
      <c r="A744" s="13"/>
      <c r="B744" s="13"/>
      <c r="C744" s="13"/>
      <c r="D744" s="13"/>
      <c r="E744" s="13"/>
      <c r="F744" s="13"/>
      <c r="G744" s="13"/>
      <c r="H744" s="13"/>
      <c r="I744" s="13"/>
      <c r="J744" s="13"/>
      <c r="K744" s="13"/>
      <c r="L744" s="13"/>
      <c r="M744" s="13"/>
      <c r="N744" s="13"/>
      <c r="O744" s="13"/>
      <c r="P744" s="13"/>
      <c r="Q744" s="13"/>
      <c r="R744" s="13"/>
      <c r="S744" s="13"/>
      <c r="T744" s="13"/>
      <c r="U744" s="13"/>
      <c r="V744" s="13"/>
      <c r="W744" s="13"/>
      <c r="X744" s="13"/>
      <c r="Y744" s="13"/>
      <c r="Z744" s="13"/>
      <c r="AA744" s="13"/>
      <c r="AB744" s="13"/>
      <c r="AC744" s="13"/>
      <c r="AD744" s="13"/>
      <c r="AE744" s="13"/>
      <c r="AF744" s="13"/>
      <c r="AG744" s="13"/>
      <c r="AH744" s="13"/>
      <c r="AI744" s="13"/>
      <c r="AJ744" s="13"/>
    </row>
    <row r="745" spans="1:36" ht="13.5" customHeight="1" x14ac:dyDescent="0.2">
      <c r="A745" s="13"/>
      <c r="B745" s="13"/>
      <c r="C745" s="13"/>
      <c r="D745" s="13"/>
      <c r="E745" s="13"/>
      <c r="F745" s="13"/>
      <c r="G745" s="13"/>
      <c r="H745" s="13"/>
      <c r="I745" s="13"/>
      <c r="J745" s="13"/>
      <c r="K745" s="13"/>
      <c r="L745" s="13"/>
      <c r="M745" s="13"/>
      <c r="N745" s="13"/>
      <c r="O745" s="13"/>
      <c r="P745" s="13"/>
      <c r="Q745" s="13"/>
      <c r="R745" s="13"/>
      <c r="S745" s="13"/>
      <c r="T745" s="13"/>
      <c r="U745" s="13"/>
      <c r="V745" s="13"/>
      <c r="W745" s="13"/>
      <c r="X745" s="13"/>
      <c r="Y745" s="13"/>
      <c r="Z745" s="13"/>
      <c r="AA745" s="13"/>
      <c r="AB745" s="13"/>
      <c r="AC745" s="13"/>
      <c r="AD745" s="13"/>
      <c r="AE745" s="13"/>
      <c r="AF745" s="13"/>
      <c r="AG745" s="13"/>
      <c r="AH745" s="13"/>
      <c r="AI745" s="13"/>
      <c r="AJ745" s="13"/>
    </row>
    <row r="746" spans="1:36" ht="13.5" customHeight="1" x14ac:dyDescent="0.2">
      <c r="A746" s="13"/>
      <c r="B746" s="13"/>
      <c r="C746" s="13"/>
      <c r="D746" s="13"/>
      <c r="E746" s="13"/>
      <c r="F746" s="13"/>
      <c r="G746" s="13"/>
      <c r="H746" s="13"/>
      <c r="I746" s="13"/>
      <c r="J746" s="13"/>
      <c r="K746" s="13"/>
      <c r="L746" s="13"/>
      <c r="M746" s="13"/>
      <c r="N746" s="13"/>
      <c r="O746" s="13"/>
      <c r="P746" s="13"/>
      <c r="Q746" s="13"/>
      <c r="R746" s="13"/>
      <c r="S746" s="13"/>
      <c r="T746" s="13"/>
      <c r="U746" s="13"/>
      <c r="V746" s="13"/>
      <c r="W746" s="13"/>
      <c r="X746" s="13"/>
      <c r="Y746" s="13"/>
      <c r="Z746" s="13"/>
      <c r="AA746" s="13"/>
      <c r="AB746" s="13"/>
      <c r="AC746" s="13"/>
      <c r="AD746" s="13"/>
      <c r="AE746" s="13"/>
      <c r="AF746" s="13"/>
      <c r="AG746" s="13"/>
      <c r="AH746" s="13"/>
      <c r="AI746" s="13"/>
      <c r="AJ746" s="13"/>
    </row>
    <row r="747" spans="1:36" ht="13.5" customHeight="1" x14ac:dyDescent="0.2">
      <c r="A747" s="13"/>
      <c r="B747" s="13"/>
      <c r="C747" s="13"/>
      <c r="D747" s="13"/>
      <c r="E747" s="13"/>
      <c r="F747" s="13"/>
      <c r="G747" s="13"/>
      <c r="H747" s="13"/>
      <c r="I747" s="13"/>
      <c r="J747" s="13"/>
      <c r="K747" s="13"/>
      <c r="L747" s="13"/>
      <c r="M747" s="13"/>
      <c r="N747" s="13"/>
      <c r="O747" s="13"/>
      <c r="P747" s="13"/>
      <c r="Q747" s="13"/>
      <c r="R747" s="13"/>
      <c r="S747" s="13"/>
      <c r="T747" s="13"/>
      <c r="U747" s="13"/>
      <c r="V747" s="13"/>
      <c r="W747" s="13"/>
      <c r="X747" s="13"/>
      <c r="Y747" s="13"/>
      <c r="Z747" s="13"/>
      <c r="AA747" s="13"/>
      <c r="AB747" s="13"/>
      <c r="AC747" s="13"/>
      <c r="AD747" s="13"/>
      <c r="AE747" s="13"/>
      <c r="AF747" s="13"/>
      <c r="AG747" s="13"/>
      <c r="AH747" s="13"/>
      <c r="AI747" s="13"/>
      <c r="AJ747" s="13"/>
    </row>
    <row r="748" spans="1:36" ht="13.5" customHeight="1" x14ac:dyDescent="0.2">
      <c r="A748" s="13"/>
      <c r="B748" s="13"/>
      <c r="C748" s="13"/>
      <c r="D748" s="13"/>
      <c r="E748" s="13"/>
      <c r="F748" s="13"/>
      <c r="G748" s="13"/>
      <c r="H748" s="13"/>
      <c r="I748" s="13"/>
      <c r="J748" s="13"/>
      <c r="K748" s="13"/>
      <c r="L748" s="13"/>
      <c r="M748" s="13"/>
      <c r="N748" s="13"/>
      <c r="O748" s="13"/>
      <c r="P748" s="13"/>
      <c r="Q748" s="13"/>
      <c r="R748" s="13"/>
      <c r="S748" s="13"/>
      <c r="T748" s="13"/>
      <c r="U748" s="13"/>
      <c r="V748" s="13"/>
      <c r="W748" s="13"/>
      <c r="X748" s="13"/>
      <c r="Y748" s="13"/>
      <c r="Z748" s="13"/>
      <c r="AA748" s="13"/>
      <c r="AB748" s="13"/>
      <c r="AC748" s="13"/>
      <c r="AD748" s="13"/>
      <c r="AE748" s="13"/>
      <c r="AF748" s="13"/>
      <c r="AG748" s="13"/>
      <c r="AH748" s="13"/>
      <c r="AI748" s="13"/>
      <c r="AJ748" s="13"/>
    </row>
    <row r="749" spans="1:36" ht="13.5" customHeight="1" x14ac:dyDescent="0.2">
      <c r="A749" s="13"/>
      <c r="B749" s="13"/>
      <c r="C749" s="13"/>
      <c r="D749" s="13"/>
      <c r="E749" s="13"/>
      <c r="F749" s="13"/>
      <c r="G749" s="13"/>
      <c r="H749" s="13"/>
      <c r="I749" s="13"/>
      <c r="J749" s="13"/>
      <c r="K749" s="13"/>
      <c r="L749" s="13"/>
      <c r="M749" s="13"/>
      <c r="N749" s="13"/>
      <c r="O749" s="13"/>
      <c r="P749" s="13"/>
      <c r="Q749" s="13"/>
      <c r="R749" s="13"/>
      <c r="S749" s="13"/>
      <c r="T749" s="13"/>
      <c r="U749" s="13"/>
      <c r="V749" s="13"/>
      <c r="W749" s="13"/>
      <c r="X749" s="13"/>
      <c r="Y749" s="13"/>
      <c r="Z749" s="13"/>
      <c r="AA749" s="13"/>
      <c r="AB749" s="13"/>
      <c r="AC749" s="13"/>
      <c r="AD749" s="13"/>
      <c r="AE749" s="13"/>
      <c r="AF749" s="13"/>
      <c r="AG749" s="13"/>
      <c r="AH749" s="13"/>
      <c r="AI749" s="13"/>
      <c r="AJ749" s="13"/>
    </row>
    <row r="750" spans="1:36" ht="13.5" customHeight="1" x14ac:dyDescent="0.2">
      <c r="A750" s="13"/>
      <c r="B750" s="13"/>
      <c r="C750" s="13"/>
      <c r="D750" s="13"/>
      <c r="E750" s="13"/>
      <c r="F750" s="13"/>
      <c r="G750" s="13"/>
      <c r="H750" s="13"/>
      <c r="I750" s="13"/>
      <c r="J750" s="13"/>
      <c r="K750" s="13"/>
      <c r="L750" s="13"/>
      <c r="M750" s="13"/>
      <c r="N750" s="13"/>
      <c r="O750" s="13"/>
      <c r="P750" s="13"/>
      <c r="Q750" s="13"/>
      <c r="R750" s="13"/>
      <c r="S750" s="13"/>
      <c r="T750" s="13"/>
      <c r="U750" s="13"/>
      <c r="V750" s="13"/>
      <c r="W750" s="13"/>
      <c r="X750" s="13"/>
      <c r="Y750" s="13"/>
      <c r="Z750" s="13"/>
      <c r="AA750" s="13"/>
      <c r="AB750" s="13"/>
      <c r="AC750" s="13"/>
      <c r="AD750" s="13"/>
      <c r="AE750" s="13"/>
      <c r="AF750" s="13"/>
      <c r="AG750" s="13"/>
      <c r="AH750" s="13"/>
      <c r="AI750" s="13"/>
      <c r="AJ750" s="13"/>
    </row>
    <row r="751" spans="1:36" ht="13.5" customHeight="1" x14ac:dyDescent="0.2">
      <c r="A751" s="13"/>
      <c r="B751" s="13"/>
      <c r="C751" s="13"/>
      <c r="D751" s="13"/>
      <c r="E751" s="13"/>
      <c r="F751" s="13"/>
      <c r="G751" s="13"/>
      <c r="H751" s="13"/>
      <c r="I751" s="13"/>
      <c r="J751" s="13"/>
      <c r="K751" s="13"/>
      <c r="L751" s="13"/>
      <c r="M751" s="13"/>
      <c r="N751" s="13"/>
      <c r="O751" s="13"/>
      <c r="P751" s="13"/>
      <c r="Q751" s="13"/>
      <c r="R751" s="13"/>
      <c r="S751" s="13"/>
      <c r="T751" s="13"/>
      <c r="U751" s="13"/>
      <c r="V751" s="13"/>
      <c r="W751" s="13"/>
      <c r="X751" s="13"/>
      <c r="Y751" s="13"/>
      <c r="Z751" s="13"/>
      <c r="AA751" s="13"/>
      <c r="AB751" s="13"/>
      <c r="AC751" s="13"/>
      <c r="AD751" s="13"/>
      <c r="AE751" s="13"/>
      <c r="AF751" s="13"/>
      <c r="AG751" s="13"/>
      <c r="AH751" s="13"/>
      <c r="AI751" s="13"/>
      <c r="AJ751" s="13"/>
    </row>
    <row r="752" spans="1:36" ht="13.5" customHeight="1" x14ac:dyDescent="0.2">
      <c r="A752" s="13"/>
      <c r="B752" s="13"/>
      <c r="C752" s="13"/>
      <c r="D752" s="13"/>
      <c r="E752" s="13"/>
      <c r="F752" s="13"/>
      <c r="G752" s="13"/>
      <c r="H752" s="13"/>
      <c r="I752" s="13"/>
      <c r="J752" s="13"/>
      <c r="K752" s="13"/>
      <c r="L752" s="13"/>
      <c r="M752" s="13"/>
      <c r="N752" s="13"/>
      <c r="O752" s="13"/>
      <c r="P752" s="13"/>
      <c r="Q752" s="13"/>
      <c r="R752" s="13"/>
      <c r="S752" s="13"/>
      <c r="T752" s="13"/>
      <c r="U752" s="13"/>
      <c r="V752" s="13"/>
      <c r="W752" s="13"/>
      <c r="X752" s="13"/>
      <c r="Y752" s="13"/>
      <c r="Z752" s="13"/>
      <c r="AA752" s="13"/>
      <c r="AB752" s="13"/>
      <c r="AC752" s="13"/>
      <c r="AD752" s="13"/>
      <c r="AE752" s="13"/>
      <c r="AF752" s="13"/>
      <c r="AG752" s="13"/>
      <c r="AH752" s="13"/>
      <c r="AI752" s="13"/>
      <c r="AJ752" s="13"/>
    </row>
    <row r="753" spans="1:36" ht="13.5" customHeight="1" x14ac:dyDescent="0.2">
      <c r="A753" s="13"/>
      <c r="B753" s="13"/>
      <c r="C753" s="13"/>
      <c r="D753" s="13"/>
      <c r="E753" s="13"/>
      <c r="F753" s="13"/>
      <c r="G753" s="13"/>
      <c r="H753" s="13"/>
      <c r="I753" s="13"/>
      <c r="J753" s="13"/>
      <c r="K753" s="13"/>
      <c r="L753" s="13"/>
      <c r="M753" s="13"/>
      <c r="N753" s="13"/>
      <c r="O753" s="13"/>
      <c r="P753" s="13"/>
      <c r="Q753" s="13"/>
      <c r="R753" s="13"/>
      <c r="S753" s="13"/>
      <c r="T753" s="13"/>
      <c r="U753" s="13"/>
      <c r="V753" s="13"/>
      <c r="W753" s="13"/>
      <c r="X753" s="13"/>
      <c r="Y753" s="13"/>
      <c r="Z753" s="13"/>
      <c r="AA753" s="13"/>
      <c r="AB753" s="13"/>
      <c r="AC753" s="13"/>
      <c r="AD753" s="13"/>
      <c r="AE753" s="13"/>
      <c r="AF753" s="13"/>
      <c r="AG753" s="13"/>
      <c r="AH753" s="13"/>
      <c r="AI753" s="13"/>
      <c r="AJ753" s="13"/>
    </row>
    <row r="754" spans="1:36" ht="13.5" customHeight="1" x14ac:dyDescent="0.2">
      <c r="A754" s="13"/>
      <c r="B754" s="13"/>
      <c r="C754" s="13"/>
      <c r="D754" s="13"/>
      <c r="E754" s="13"/>
      <c r="F754" s="13"/>
      <c r="G754" s="13"/>
      <c r="H754" s="13"/>
      <c r="I754" s="13"/>
      <c r="J754" s="13"/>
      <c r="K754" s="13"/>
      <c r="L754" s="13"/>
      <c r="M754" s="13"/>
      <c r="N754" s="13"/>
      <c r="O754" s="13"/>
      <c r="P754" s="13"/>
      <c r="Q754" s="13"/>
      <c r="R754" s="13"/>
      <c r="S754" s="13"/>
      <c r="T754" s="13"/>
      <c r="U754" s="13"/>
      <c r="V754" s="13"/>
      <c r="W754" s="13"/>
      <c r="X754" s="13"/>
      <c r="Y754" s="13"/>
      <c r="Z754" s="13"/>
      <c r="AA754" s="13"/>
      <c r="AB754" s="13"/>
      <c r="AC754" s="13"/>
      <c r="AD754" s="13"/>
      <c r="AE754" s="13"/>
      <c r="AF754" s="13"/>
      <c r="AG754" s="13"/>
      <c r="AH754" s="13"/>
      <c r="AI754" s="13"/>
      <c r="AJ754" s="13"/>
    </row>
    <row r="755" spans="1:36" ht="13.5" customHeight="1" x14ac:dyDescent="0.2">
      <c r="A755" s="13"/>
      <c r="B755" s="13"/>
      <c r="C755" s="13"/>
      <c r="D755" s="13"/>
      <c r="E755" s="13"/>
      <c r="F755" s="13"/>
      <c r="G755" s="13"/>
      <c r="H755" s="13"/>
      <c r="I755" s="13"/>
      <c r="J755" s="13"/>
      <c r="K755" s="13"/>
      <c r="L755" s="13"/>
      <c r="M755" s="13"/>
      <c r="N755" s="13"/>
      <c r="O755" s="13"/>
      <c r="P755" s="13"/>
      <c r="Q755" s="13"/>
      <c r="R755" s="13"/>
      <c r="S755" s="13"/>
      <c r="T755" s="13"/>
      <c r="U755" s="13"/>
      <c r="V755" s="13"/>
      <c r="W755" s="13"/>
      <c r="X755" s="13"/>
      <c r="Y755" s="13"/>
      <c r="Z755" s="13"/>
      <c r="AA755" s="13"/>
      <c r="AB755" s="13"/>
      <c r="AC755" s="13"/>
      <c r="AD755" s="13"/>
      <c r="AE755" s="13"/>
      <c r="AF755" s="13"/>
      <c r="AG755" s="13"/>
      <c r="AH755" s="13"/>
      <c r="AI755" s="13"/>
      <c r="AJ755" s="13"/>
    </row>
    <row r="756" spans="1:36" ht="13.5" customHeight="1" x14ac:dyDescent="0.2">
      <c r="A756" s="13"/>
      <c r="B756" s="13"/>
      <c r="C756" s="13"/>
      <c r="D756" s="13"/>
      <c r="E756" s="13"/>
      <c r="F756" s="13"/>
      <c r="G756" s="13"/>
      <c r="H756" s="13"/>
      <c r="I756" s="13"/>
      <c r="J756" s="13"/>
      <c r="K756" s="13"/>
      <c r="L756" s="13"/>
      <c r="M756" s="13"/>
      <c r="N756" s="13"/>
      <c r="O756" s="13"/>
      <c r="P756" s="13"/>
      <c r="Q756" s="13"/>
      <c r="R756" s="13"/>
      <c r="S756" s="13"/>
      <c r="T756" s="13"/>
      <c r="U756" s="13"/>
      <c r="V756" s="13"/>
      <c r="W756" s="13"/>
      <c r="X756" s="13"/>
      <c r="Y756" s="13"/>
      <c r="Z756" s="13"/>
      <c r="AA756" s="13"/>
      <c r="AB756" s="13"/>
      <c r="AC756" s="13"/>
      <c r="AD756" s="13"/>
      <c r="AE756" s="13"/>
      <c r="AF756" s="13"/>
      <c r="AG756" s="13"/>
      <c r="AH756" s="13"/>
      <c r="AI756" s="13"/>
      <c r="AJ756" s="13"/>
    </row>
    <row r="757" spans="1:36" ht="13.5" customHeight="1" x14ac:dyDescent="0.2">
      <c r="A757" s="13"/>
      <c r="B757" s="13"/>
      <c r="C757" s="13"/>
      <c r="D757" s="13"/>
      <c r="E757" s="13"/>
      <c r="F757" s="13"/>
      <c r="G757" s="13"/>
      <c r="H757" s="13"/>
      <c r="I757" s="13"/>
      <c r="J757" s="13"/>
      <c r="K757" s="13"/>
      <c r="L757" s="13"/>
      <c r="M757" s="13"/>
      <c r="N757" s="13"/>
      <c r="O757" s="13"/>
      <c r="P757" s="13"/>
      <c r="Q757" s="13"/>
      <c r="R757" s="13"/>
      <c r="S757" s="13"/>
      <c r="T757" s="13"/>
      <c r="U757" s="13"/>
      <c r="V757" s="13"/>
      <c r="W757" s="13"/>
      <c r="X757" s="13"/>
      <c r="Y757" s="13"/>
      <c r="Z757" s="13"/>
      <c r="AA757" s="13"/>
      <c r="AB757" s="13"/>
      <c r="AC757" s="13"/>
      <c r="AD757" s="13"/>
      <c r="AE757" s="13"/>
      <c r="AF757" s="13"/>
      <c r="AG757" s="13"/>
      <c r="AH757" s="13"/>
      <c r="AI757" s="13"/>
      <c r="AJ757" s="13"/>
    </row>
    <row r="758" spans="1:36" ht="13.5" customHeight="1" x14ac:dyDescent="0.2">
      <c r="A758" s="13"/>
      <c r="B758" s="13"/>
      <c r="C758" s="13"/>
      <c r="D758" s="13"/>
      <c r="E758" s="13"/>
      <c r="F758" s="13"/>
      <c r="G758" s="13"/>
      <c r="H758" s="13"/>
      <c r="I758" s="13"/>
      <c r="J758" s="13"/>
      <c r="K758" s="13"/>
      <c r="L758" s="13"/>
      <c r="M758" s="13"/>
      <c r="N758" s="13"/>
      <c r="O758" s="13"/>
      <c r="P758" s="13"/>
      <c r="Q758" s="13"/>
      <c r="R758" s="13"/>
      <c r="S758" s="13"/>
      <c r="T758" s="13"/>
      <c r="U758" s="13"/>
      <c r="V758" s="13"/>
      <c r="W758" s="13"/>
      <c r="X758" s="13"/>
      <c r="Y758" s="13"/>
      <c r="Z758" s="13"/>
      <c r="AA758" s="13"/>
      <c r="AB758" s="13"/>
      <c r="AC758" s="13"/>
      <c r="AD758" s="13"/>
      <c r="AE758" s="13"/>
      <c r="AF758" s="13"/>
      <c r="AG758" s="13"/>
      <c r="AH758" s="13"/>
      <c r="AI758" s="13"/>
      <c r="AJ758" s="13"/>
    </row>
    <row r="759" spans="1:36" ht="13.5" customHeight="1" x14ac:dyDescent="0.2">
      <c r="A759" s="13"/>
      <c r="B759" s="13"/>
      <c r="C759" s="13"/>
      <c r="D759" s="13"/>
      <c r="E759" s="13"/>
      <c r="F759" s="13"/>
      <c r="G759" s="13"/>
      <c r="H759" s="13"/>
      <c r="I759" s="13"/>
      <c r="J759" s="13"/>
      <c r="K759" s="13"/>
      <c r="L759" s="13"/>
      <c r="M759" s="13"/>
      <c r="N759" s="13"/>
      <c r="O759" s="13"/>
      <c r="P759" s="13"/>
      <c r="Q759" s="13"/>
      <c r="R759" s="13"/>
      <c r="S759" s="13"/>
      <c r="T759" s="13"/>
      <c r="U759" s="13"/>
      <c r="V759" s="13"/>
      <c r="W759" s="13"/>
      <c r="X759" s="13"/>
      <c r="Y759" s="13"/>
      <c r="Z759" s="13"/>
      <c r="AA759" s="13"/>
      <c r="AB759" s="13"/>
      <c r="AC759" s="13"/>
      <c r="AD759" s="13"/>
      <c r="AE759" s="13"/>
      <c r="AF759" s="13"/>
      <c r="AG759" s="13"/>
      <c r="AH759" s="13"/>
      <c r="AI759" s="13"/>
      <c r="AJ759" s="13"/>
    </row>
    <row r="760" spans="1:36" ht="13.5" customHeight="1" x14ac:dyDescent="0.2">
      <c r="A760" s="13"/>
      <c r="B760" s="13"/>
      <c r="C760" s="13"/>
      <c r="D760" s="13"/>
      <c r="E760" s="13"/>
      <c r="F760" s="13"/>
      <c r="G760" s="13"/>
      <c r="H760" s="13"/>
      <c r="I760" s="13"/>
      <c r="J760" s="13"/>
      <c r="K760" s="13"/>
      <c r="L760" s="13"/>
      <c r="M760" s="13"/>
      <c r="N760" s="13"/>
      <c r="O760" s="13"/>
      <c r="P760" s="13"/>
      <c r="Q760" s="13"/>
      <c r="R760" s="13"/>
      <c r="S760" s="13"/>
      <c r="T760" s="13"/>
      <c r="U760" s="13"/>
      <c r="V760" s="13"/>
      <c r="W760" s="13"/>
      <c r="X760" s="13"/>
      <c r="Y760" s="13"/>
      <c r="Z760" s="13"/>
      <c r="AA760" s="13"/>
      <c r="AB760" s="13"/>
      <c r="AC760" s="13"/>
      <c r="AD760" s="13"/>
      <c r="AE760" s="13"/>
      <c r="AF760" s="13"/>
      <c r="AG760" s="13"/>
      <c r="AH760" s="13"/>
      <c r="AI760" s="13"/>
      <c r="AJ760" s="13"/>
    </row>
    <row r="761" spans="1:36" ht="13.5" customHeight="1" x14ac:dyDescent="0.2">
      <c r="A761" s="13"/>
      <c r="B761" s="13"/>
      <c r="C761" s="13"/>
      <c r="D761" s="13"/>
      <c r="E761" s="13"/>
      <c r="F761" s="13"/>
      <c r="G761" s="13"/>
      <c r="H761" s="13"/>
      <c r="I761" s="13"/>
      <c r="J761" s="13"/>
      <c r="K761" s="13"/>
      <c r="L761" s="13"/>
      <c r="M761" s="13"/>
      <c r="N761" s="13"/>
      <c r="O761" s="13"/>
      <c r="P761" s="13"/>
      <c r="Q761" s="13"/>
      <c r="R761" s="13"/>
      <c r="S761" s="13"/>
      <c r="T761" s="13"/>
      <c r="U761" s="13"/>
      <c r="V761" s="13"/>
      <c r="W761" s="13"/>
      <c r="X761" s="13"/>
      <c r="Y761" s="13"/>
      <c r="Z761" s="13"/>
      <c r="AA761" s="13"/>
      <c r="AB761" s="13"/>
      <c r="AC761" s="13"/>
      <c r="AD761" s="13"/>
      <c r="AE761" s="13"/>
      <c r="AF761" s="13"/>
      <c r="AG761" s="13"/>
      <c r="AH761" s="13"/>
      <c r="AI761" s="13"/>
      <c r="AJ761" s="13"/>
    </row>
    <row r="762" spans="1:36" ht="13.5" customHeight="1" x14ac:dyDescent="0.2">
      <c r="A762" s="13"/>
      <c r="B762" s="13"/>
      <c r="C762" s="13"/>
      <c r="D762" s="13"/>
      <c r="E762" s="13"/>
      <c r="F762" s="13"/>
      <c r="G762" s="13"/>
      <c r="H762" s="13"/>
      <c r="I762" s="13"/>
      <c r="J762" s="13"/>
      <c r="K762" s="13"/>
      <c r="L762" s="13"/>
      <c r="M762" s="13"/>
      <c r="N762" s="13"/>
      <c r="O762" s="13"/>
      <c r="P762" s="13"/>
      <c r="Q762" s="13"/>
      <c r="R762" s="13"/>
      <c r="S762" s="13"/>
      <c r="T762" s="13"/>
      <c r="U762" s="13"/>
      <c r="V762" s="13"/>
      <c r="W762" s="13"/>
      <c r="X762" s="13"/>
      <c r="Y762" s="13"/>
      <c r="Z762" s="13"/>
      <c r="AA762" s="13"/>
      <c r="AB762" s="13"/>
      <c r="AC762" s="13"/>
      <c r="AD762" s="13"/>
      <c r="AE762" s="13"/>
      <c r="AF762" s="13"/>
      <c r="AG762" s="13"/>
      <c r="AH762" s="13"/>
      <c r="AI762" s="13"/>
      <c r="AJ762" s="13"/>
    </row>
    <row r="763" spans="1:36" ht="13.5" customHeight="1" x14ac:dyDescent="0.2">
      <c r="A763" s="13"/>
      <c r="B763" s="13"/>
      <c r="C763" s="13"/>
      <c r="D763" s="13"/>
      <c r="E763" s="13"/>
      <c r="F763" s="13"/>
      <c r="G763" s="13"/>
      <c r="H763" s="13"/>
      <c r="I763" s="13"/>
      <c r="J763" s="13"/>
      <c r="K763" s="13"/>
      <c r="L763" s="13"/>
      <c r="M763" s="13"/>
      <c r="N763" s="13"/>
      <c r="O763" s="13"/>
      <c r="P763" s="13"/>
      <c r="Q763" s="13"/>
      <c r="R763" s="13"/>
      <c r="S763" s="13"/>
      <c r="T763" s="13"/>
      <c r="U763" s="13"/>
      <c r="V763" s="13"/>
      <c r="W763" s="13"/>
      <c r="X763" s="13"/>
      <c r="Y763" s="13"/>
      <c r="Z763" s="13"/>
      <c r="AA763" s="13"/>
      <c r="AB763" s="13"/>
      <c r="AC763" s="13"/>
      <c r="AD763" s="13"/>
      <c r="AE763" s="13"/>
      <c r="AF763" s="13"/>
      <c r="AG763" s="13"/>
      <c r="AH763" s="13"/>
      <c r="AI763" s="13"/>
      <c r="AJ763" s="13"/>
    </row>
    <row r="764" spans="1:36" ht="13.5" customHeight="1" x14ac:dyDescent="0.2">
      <c r="A764" s="13"/>
      <c r="B764" s="13"/>
      <c r="C764" s="13"/>
      <c r="D764" s="13"/>
      <c r="E764" s="13"/>
      <c r="F764" s="13"/>
      <c r="G764" s="13"/>
      <c r="H764" s="13"/>
      <c r="I764" s="13"/>
      <c r="J764" s="13"/>
      <c r="K764" s="13"/>
      <c r="L764" s="13"/>
      <c r="M764" s="13"/>
      <c r="N764" s="13"/>
      <c r="O764" s="13"/>
      <c r="P764" s="13"/>
      <c r="Q764" s="13"/>
      <c r="R764" s="13"/>
      <c r="S764" s="13"/>
      <c r="T764" s="13"/>
      <c r="U764" s="13"/>
      <c r="V764" s="13"/>
      <c r="W764" s="13"/>
      <c r="X764" s="13"/>
      <c r="Y764" s="13"/>
      <c r="Z764" s="13"/>
      <c r="AA764" s="13"/>
      <c r="AB764" s="13"/>
      <c r="AC764" s="13"/>
      <c r="AD764" s="13"/>
      <c r="AE764" s="13"/>
      <c r="AF764" s="13"/>
      <c r="AG764" s="13"/>
      <c r="AH764" s="13"/>
      <c r="AI764" s="13"/>
      <c r="AJ764" s="13"/>
    </row>
    <row r="765" spans="1:36" ht="13.5" customHeight="1" x14ac:dyDescent="0.2">
      <c r="A765" s="13"/>
      <c r="B765" s="13"/>
      <c r="C765" s="13"/>
      <c r="D765" s="13"/>
      <c r="E765" s="13"/>
      <c r="F765" s="13"/>
      <c r="G765" s="13"/>
      <c r="H765" s="13"/>
      <c r="I765" s="13"/>
      <c r="J765" s="13"/>
      <c r="K765" s="13"/>
      <c r="L765" s="13"/>
      <c r="M765" s="13"/>
      <c r="N765" s="13"/>
      <c r="O765" s="13"/>
      <c r="P765" s="13"/>
      <c r="Q765" s="13"/>
      <c r="R765" s="13"/>
      <c r="S765" s="13"/>
      <c r="T765" s="13"/>
      <c r="U765" s="13"/>
      <c r="V765" s="13"/>
      <c r="W765" s="13"/>
      <c r="X765" s="13"/>
      <c r="Y765" s="13"/>
      <c r="Z765" s="13"/>
      <c r="AA765" s="13"/>
      <c r="AB765" s="13"/>
      <c r="AC765" s="13"/>
      <c r="AD765" s="13"/>
      <c r="AE765" s="13"/>
      <c r="AF765" s="13"/>
      <c r="AG765" s="13"/>
      <c r="AH765" s="13"/>
      <c r="AI765" s="13"/>
      <c r="AJ765" s="13"/>
    </row>
    <row r="766" spans="1:36" ht="13.5" customHeight="1" x14ac:dyDescent="0.2">
      <c r="A766" s="13"/>
      <c r="B766" s="13"/>
      <c r="C766" s="13"/>
      <c r="D766" s="13"/>
      <c r="E766" s="13"/>
      <c r="F766" s="13"/>
      <c r="G766" s="13"/>
      <c r="H766" s="13"/>
      <c r="I766" s="13"/>
      <c r="J766" s="13"/>
      <c r="K766" s="13"/>
      <c r="L766" s="13"/>
      <c r="M766" s="13"/>
      <c r="N766" s="13"/>
      <c r="O766" s="13"/>
      <c r="P766" s="13"/>
      <c r="Q766" s="13"/>
      <c r="R766" s="13"/>
      <c r="S766" s="13"/>
      <c r="T766" s="13"/>
      <c r="U766" s="13"/>
      <c r="V766" s="13"/>
      <c r="W766" s="13"/>
      <c r="X766" s="13"/>
      <c r="Y766" s="13"/>
      <c r="Z766" s="13"/>
      <c r="AA766" s="13"/>
      <c r="AB766" s="13"/>
      <c r="AC766" s="13"/>
      <c r="AD766" s="13"/>
      <c r="AE766" s="13"/>
      <c r="AF766" s="13"/>
      <c r="AG766" s="13"/>
      <c r="AH766" s="13"/>
      <c r="AI766" s="13"/>
      <c r="AJ766" s="13"/>
    </row>
    <row r="767" spans="1:36" ht="13.5" customHeight="1" x14ac:dyDescent="0.2">
      <c r="A767" s="13"/>
      <c r="B767" s="13"/>
      <c r="C767" s="13"/>
      <c r="D767" s="13"/>
      <c r="E767" s="13"/>
      <c r="F767" s="13"/>
      <c r="G767" s="13"/>
      <c r="H767" s="13"/>
      <c r="I767" s="13"/>
      <c r="J767" s="13"/>
      <c r="K767" s="13"/>
      <c r="L767" s="13"/>
      <c r="M767" s="13"/>
      <c r="N767" s="13"/>
      <c r="O767" s="13"/>
      <c r="P767" s="13"/>
      <c r="Q767" s="13"/>
      <c r="R767" s="13"/>
      <c r="S767" s="13"/>
      <c r="T767" s="13"/>
      <c r="U767" s="13"/>
      <c r="V767" s="13"/>
      <c r="W767" s="13"/>
      <c r="X767" s="13"/>
      <c r="Y767" s="13"/>
      <c r="Z767" s="13"/>
      <c r="AA767" s="13"/>
      <c r="AB767" s="13"/>
      <c r="AC767" s="13"/>
      <c r="AD767" s="13"/>
      <c r="AE767" s="13"/>
      <c r="AF767" s="13"/>
      <c r="AG767" s="13"/>
      <c r="AH767" s="13"/>
      <c r="AI767" s="13"/>
      <c r="AJ767" s="13"/>
    </row>
    <row r="768" spans="1:36" ht="13.5" customHeight="1" x14ac:dyDescent="0.2">
      <c r="A768" s="13"/>
      <c r="B768" s="13"/>
      <c r="C768" s="13"/>
      <c r="D768" s="13"/>
      <c r="E768" s="13"/>
      <c r="F768" s="13"/>
      <c r="G768" s="13"/>
      <c r="H768" s="13"/>
      <c r="I768" s="13"/>
      <c r="J768" s="13"/>
      <c r="K768" s="13"/>
      <c r="L768" s="13"/>
      <c r="M768" s="13"/>
      <c r="N768" s="13"/>
      <c r="O768" s="13"/>
      <c r="P768" s="13"/>
      <c r="Q768" s="13"/>
      <c r="R768" s="13"/>
      <c r="S768" s="13"/>
      <c r="T768" s="13"/>
      <c r="U768" s="13"/>
      <c r="V768" s="13"/>
      <c r="W768" s="13"/>
      <c r="X768" s="13"/>
      <c r="Y768" s="13"/>
      <c r="Z768" s="13"/>
      <c r="AA768" s="13"/>
      <c r="AB768" s="13"/>
      <c r="AC768" s="13"/>
      <c r="AD768" s="13"/>
      <c r="AE768" s="13"/>
      <c r="AF768" s="13"/>
      <c r="AG768" s="13"/>
      <c r="AH768" s="13"/>
      <c r="AI768" s="13"/>
      <c r="AJ768" s="13"/>
    </row>
    <row r="769" spans="1:36" ht="13.5" customHeight="1" x14ac:dyDescent="0.2">
      <c r="A769" s="13"/>
      <c r="B769" s="13"/>
      <c r="C769" s="13"/>
      <c r="D769" s="13"/>
      <c r="E769" s="13"/>
      <c r="F769" s="13"/>
      <c r="G769" s="13"/>
      <c r="H769" s="13"/>
      <c r="I769" s="13"/>
      <c r="J769" s="13"/>
      <c r="K769" s="13"/>
      <c r="L769" s="13"/>
      <c r="M769" s="13"/>
      <c r="N769" s="13"/>
      <c r="O769" s="13"/>
      <c r="P769" s="13"/>
      <c r="Q769" s="13"/>
      <c r="R769" s="13"/>
      <c r="S769" s="13"/>
      <c r="T769" s="13"/>
      <c r="U769" s="13"/>
      <c r="V769" s="13"/>
      <c r="W769" s="13"/>
      <c r="X769" s="13"/>
      <c r="Y769" s="13"/>
      <c r="Z769" s="13"/>
      <c r="AA769" s="13"/>
      <c r="AB769" s="13"/>
      <c r="AC769" s="13"/>
      <c r="AD769" s="13"/>
      <c r="AE769" s="13"/>
      <c r="AF769" s="13"/>
      <c r="AG769" s="13"/>
      <c r="AH769" s="13"/>
      <c r="AI769" s="13"/>
      <c r="AJ769" s="13"/>
    </row>
    <row r="770" spans="1:36" ht="13.5" customHeight="1" x14ac:dyDescent="0.2">
      <c r="A770" s="13"/>
      <c r="B770" s="13"/>
      <c r="C770" s="13"/>
      <c r="D770" s="13"/>
      <c r="E770" s="13"/>
      <c r="F770" s="13"/>
      <c r="G770" s="13"/>
      <c r="H770" s="13"/>
      <c r="I770" s="13"/>
      <c r="J770" s="13"/>
      <c r="K770" s="13"/>
      <c r="L770" s="13"/>
      <c r="M770" s="13"/>
      <c r="N770" s="13"/>
      <c r="O770" s="13"/>
      <c r="P770" s="13"/>
      <c r="Q770" s="13"/>
      <c r="R770" s="13"/>
      <c r="S770" s="13"/>
      <c r="T770" s="13"/>
      <c r="U770" s="13"/>
      <c r="V770" s="13"/>
      <c r="W770" s="13"/>
      <c r="X770" s="13"/>
      <c r="Y770" s="13"/>
      <c r="Z770" s="13"/>
      <c r="AA770" s="13"/>
      <c r="AB770" s="13"/>
      <c r="AC770" s="13"/>
      <c r="AD770" s="13"/>
      <c r="AE770" s="13"/>
      <c r="AF770" s="13"/>
      <c r="AG770" s="13"/>
      <c r="AH770" s="13"/>
      <c r="AI770" s="13"/>
      <c r="AJ770" s="13"/>
    </row>
    <row r="771" spans="1:36" ht="13.5" customHeight="1" x14ac:dyDescent="0.2">
      <c r="A771" s="13"/>
      <c r="B771" s="13"/>
      <c r="C771" s="13"/>
      <c r="D771" s="13"/>
      <c r="E771" s="13"/>
      <c r="F771" s="13"/>
      <c r="G771" s="13"/>
      <c r="H771" s="13"/>
      <c r="I771" s="13"/>
      <c r="J771" s="13"/>
      <c r="K771" s="13"/>
      <c r="L771" s="13"/>
      <c r="M771" s="13"/>
      <c r="N771" s="13"/>
      <c r="O771" s="13"/>
      <c r="P771" s="13"/>
      <c r="Q771" s="13"/>
      <c r="R771" s="13"/>
      <c r="S771" s="13"/>
      <c r="T771" s="13"/>
      <c r="U771" s="13"/>
      <c r="V771" s="13"/>
      <c r="W771" s="13"/>
      <c r="X771" s="13"/>
      <c r="Y771" s="13"/>
      <c r="Z771" s="13"/>
      <c r="AA771" s="13"/>
      <c r="AB771" s="13"/>
      <c r="AC771" s="13"/>
      <c r="AD771" s="13"/>
      <c r="AE771" s="13"/>
      <c r="AF771" s="13"/>
      <c r="AG771" s="13"/>
      <c r="AH771" s="13"/>
      <c r="AI771" s="13"/>
      <c r="AJ771" s="13"/>
    </row>
    <row r="772" spans="1:36" ht="13.5" customHeight="1" x14ac:dyDescent="0.2">
      <c r="A772" s="13"/>
      <c r="B772" s="13"/>
      <c r="C772" s="13"/>
      <c r="D772" s="13"/>
      <c r="E772" s="13"/>
      <c r="F772" s="13"/>
      <c r="G772" s="13"/>
      <c r="H772" s="13"/>
      <c r="I772" s="13"/>
      <c r="J772" s="13"/>
      <c r="K772" s="13"/>
      <c r="L772" s="13"/>
      <c r="M772" s="13"/>
      <c r="N772" s="13"/>
      <c r="O772" s="13"/>
      <c r="P772" s="13"/>
      <c r="Q772" s="13"/>
      <c r="R772" s="13"/>
      <c r="S772" s="13"/>
      <c r="T772" s="13"/>
      <c r="U772" s="13"/>
      <c r="V772" s="13"/>
      <c r="W772" s="13"/>
      <c r="X772" s="13"/>
      <c r="Y772" s="13"/>
      <c r="Z772" s="13"/>
      <c r="AA772" s="13"/>
      <c r="AB772" s="13"/>
      <c r="AC772" s="13"/>
      <c r="AD772" s="13"/>
      <c r="AE772" s="13"/>
      <c r="AF772" s="13"/>
      <c r="AG772" s="13"/>
      <c r="AH772" s="13"/>
      <c r="AI772" s="13"/>
      <c r="AJ772" s="13"/>
    </row>
    <row r="773" spans="1:36" ht="13.5" customHeight="1" x14ac:dyDescent="0.2">
      <c r="A773" s="13"/>
      <c r="B773" s="13"/>
      <c r="C773" s="13"/>
      <c r="D773" s="13"/>
      <c r="E773" s="13"/>
      <c r="F773" s="13"/>
      <c r="G773" s="13"/>
      <c r="H773" s="13"/>
      <c r="I773" s="13"/>
      <c r="J773" s="13"/>
      <c r="K773" s="13"/>
      <c r="L773" s="13"/>
      <c r="M773" s="13"/>
      <c r="N773" s="13"/>
      <c r="O773" s="13"/>
      <c r="P773" s="13"/>
      <c r="Q773" s="13"/>
      <c r="R773" s="13"/>
      <c r="S773" s="13"/>
      <c r="T773" s="13"/>
      <c r="U773" s="13"/>
      <c r="V773" s="13"/>
      <c r="W773" s="13"/>
      <c r="X773" s="13"/>
      <c r="Y773" s="13"/>
      <c r="Z773" s="13"/>
      <c r="AA773" s="13"/>
      <c r="AB773" s="13"/>
      <c r="AC773" s="13"/>
      <c r="AD773" s="13"/>
      <c r="AE773" s="13"/>
      <c r="AF773" s="13"/>
      <c r="AG773" s="13"/>
      <c r="AH773" s="13"/>
      <c r="AI773" s="13"/>
      <c r="AJ773" s="13"/>
    </row>
    <row r="774" spans="1:36" ht="13.5" customHeight="1" x14ac:dyDescent="0.2">
      <c r="A774" s="13"/>
      <c r="B774" s="13"/>
      <c r="C774" s="13"/>
      <c r="D774" s="13"/>
      <c r="E774" s="13"/>
      <c r="F774" s="13"/>
      <c r="G774" s="13"/>
      <c r="H774" s="13"/>
      <c r="I774" s="13"/>
      <c r="J774" s="13"/>
      <c r="K774" s="13"/>
      <c r="L774" s="13"/>
      <c r="M774" s="13"/>
      <c r="N774" s="13"/>
      <c r="O774" s="13"/>
      <c r="P774" s="13"/>
      <c r="Q774" s="13"/>
      <c r="R774" s="13"/>
      <c r="S774" s="13"/>
      <c r="T774" s="13"/>
      <c r="U774" s="13"/>
      <c r="V774" s="13"/>
      <c r="W774" s="13"/>
      <c r="X774" s="13"/>
      <c r="Y774" s="13"/>
      <c r="Z774" s="13"/>
      <c r="AA774" s="13"/>
      <c r="AB774" s="13"/>
      <c r="AC774" s="13"/>
      <c r="AD774" s="13"/>
      <c r="AE774" s="13"/>
      <c r="AF774" s="13"/>
      <c r="AG774" s="13"/>
      <c r="AH774" s="13"/>
      <c r="AI774" s="13"/>
      <c r="AJ774" s="13"/>
    </row>
    <row r="775" spans="1:36" ht="13.5" customHeight="1" x14ac:dyDescent="0.2">
      <c r="A775" s="13"/>
      <c r="B775" s="13"/>
      <c r="C775" s="13"/>
      <c r="D775" s="13"/>
      <c r="E775" s="13"/>
      <c r="F775" s="13"/>
      <c r="G775" s="13"/>
      <c r="H775" s="13"/>
      <c r="I775" s="13"/>
      <c r="J775" s="13"/>
      <c r="K775" s="13"/>
      <c r="L775" s="13"/>
      <c r="M775" s="13"/>
      <c r="N775" s="13"/>
      <c r="O775" s="13"/>
      <c r="P775" s="13"/>
      <c r="Q775" s="13"/>
      <c r="R775" s="13"/>
      <c r="S775" s="13"/>
      <c r="T775" s="13"/>
      <c r="U775" s="13"/>
      <c r="V775" s="13"/>
      <c r="W775" s="13"/>
      <c r="X775" s="13"/>
      <c r="Y775" s="13"/>
      <c r="Z775" s="13"/>
      <c r="AA775" s="13"/>
      <c r="AB775" s="13"/>
      <c r="AC775" s="13"/>
      <c r="AD775" s="13"/>
      <c r="AE775" s="13"/>
      <c r="AF775" s="13"/>
      <c r="AG775" s="13"/>
      <c r="AH775" s="13"/>
      <c r="AI775" s="13"/>
      <c r="AJ775" s="13"/>
    </row>
    <row r="776" spans="1:36" ht="13.5" customHeight="1" x14ac:dyDescent="0.2">
      <c r="A776" s="13"/>
      <c r="B776" s="13"/>
      <c r="C776" s="13"/>
      <c r="D776" s="13"/>
      <c r="E776" s="13"/>
      <c r="F776" s="13"/>
      <c r="G776" s="13"/>
      <c r="H776" s="13"/>
      <c r="I776" s="13"/>
      <c r="J776" s="13"/>
      <c r="K776" s="13"/>
      <c r="L776" s="13"/>
      <c r="M776" s="13"/>
      <c r="N776" s="13"/>
      <c r="O776" s="13"/>
      <c r="P776" s="13"/>
      <c r="Q776" s="13"/>
      <c r="R776" s="13"/>
      <c r="S776" s="13"/>
      <c r="T776" s="13"/>
      <c r="U776" s="13"/>
      <c r="V776" s="13"/>
      <c r="W776" s="13"/>
      <c r="X776" s="13"/>
      <c r="Y776" s="13"/>
      <c r="Z776" s="13"/>
      <c r="AA776" s="13"/>
      <c r="AB776" s="13"/>
      <c r="AC776" s="13"/>
      <c r="AD776" s="13"/>
      <c r="AE776" s="13"/>
      <c r="AF776" s="13"/>
      <c r="AG776" s="13"/>
      <c r="AH776" s="13"/>
      <c r="AI776" s="13"/>
      <c r="AJ776" s="13"/>
    </row>
    <row r="777" spans="1:36" ht="13.5" customHeight="1" x14ac:dyDescent="0.2">
      <c r="A777" s="13"/>
      <c r="B777" s="13"/>
      <c r="C777" s="13"/>
      <c r="D777" s="13"/>
      <c r="E777" s="13"/>
      <c r="F777" s="13"/>
      <c r="G777" s="13"/>
      <c r="H777" s="13"/>
      <c r="I777" s="13"/>
      <c r="J777" s="13"/>
      <c r="K777" s="13"/>
      <c r="L777" s="13"/>
      <c r="M777" s="13"/>
      <c r="N777" s="13"/>
      <c r="O777" s="13"/>
      <c r="P777" s="13"/>
      <c r="Q777" s="13"/>
      <c r="R777" s="13"/>
      <c r="S777" s="13"/>
      <c r="T777" s="13"/>
      <c r="U777" s="13"/>
      <c r="V777" s="13"/>
      <c r="W777" s="13"/>
      <c r="X777" s="13"/>
      <c r="Y777" s="13"/>
      <c r="Z777" s="13"/>
      <c r="AA777" s="13"/>
      <c r="AB777" s="13"/>
      <c r="AC777" s="13"/>
      <c r="AD777" s="13"/>
      <c r="AE777" s="13"/>
      <c r="AF777" s="13"/>
      <c r="AG777" s="13"/>
      <c r="AH777" s="13"/>
      <c r="AI777" s="13"/>
      <c r="AJ777" s="13"/>
    </row>
    <row r="778" spans="1:36" ht="13.5" customHeight="1" x14ac:dyDescent="0.2">
      <c r="A778" s="13"/>
      <c r="B778" s="13"/>
      <c r="C778" s="13"/>
      <c r="D778" s="13"/>
      <c r="E778" s="13"/>
      <c r="F778" s="13"/>
      <c r="G778" s="13"/>
      <c r="H778" s="13"/>
      <c r="I778" s="13"/>
      <c r="J778" s="13"/>
      <c r="K778" s="13"/>
      <c r="L778" s="13"/>
      <c r="M778" s="13"/>
      <c r="N778" s="13"/>
      <c r="O778" s="13"/>
      <c r="P778" s="13"/>
      <c r="Q778" s="13"/>
      <c r="R778" s="13"/>
      <c r="S778" s="13"/>
      <c r="T778" s="13"/>
      <c r="U778" s="13"/>
      <c r="V778" s="13"/>
      <c r="W778" s="13"/>
      <c r="X778" s="13"/>
      <c r="Y778" s="13"/>
      <c r="Z778" s="13"/>
      <c r="AA778" s="13"/>
      <c r="AB778" s="13"/>
      <c r="AC778" s="13"/>
      <c r="AD778" s="13"/>
      <c r="AE778" s="13"/>
      <c r="AF778" s="13"/>
      <c r="AG778" s="13"/>
      <c r="AH778" s="13"/>
      <c r="AI778" s="13"/>
      <c r="AJ778" s="13"/>
    </row>
    <row r="779" spans="1:36" ht="13.5" customHeight="1" x14ac:dyDescent="0.2">
      <c r="A779" s="13"/>
      <c r="B779" s="13"/>
      <c r="C779" s="13"/>
      <c r="D779" s="13"/>
      <c r="E779" s="13"/>
      <c r="F779" s="13"/>
      <c r="G779" s="13"/>
      <c r="H779" s="13"/>
      <c r="I779" s="13"/>
      <c r="J779" s="13"/>
      <c r="K779" s="13"/>
      <c r="L779" s="13"/>
      <c r="M779" s="13"/>
      <c r="N779" s="13"/>
      <c r="O779" s="13"/>
      <c r="P779" s="13"/>
      <c r="Q779" s="13"/>
      <c r="R779" s="13"/>
      <c r="S779" s="13"/>
      <c r="T779" s="13"/>
      <c r="U779" s="13"/>
      <c r="V779" s="13"/>
      <c r="W779" s="13"/>
      <c r="X779" s="13"/>
      <c r="Y779" s="13"/>
      <c r="Z779" s="13"/>
      <c r="AA779" s="13"/>
      <c r="AB779" s="13"/>
      <c r="AC779" s="13"/>
      <c r="AD779" s="13"/>
      <c r="AE779" s="13"/>
      <c r="AF779" s="13"/>
      <c r="AG779" s="13"/>
      <c r="AH779" s="13"/>
      <c r="AI779" s="13"/>
      <c r="AJ779" s="13"/>
    </row>
    <row r="780" spans="1:36" ht="13.5" customHeight="1" x14ac:dyDescent="0.2">
      <c r="A780" s="13"/>
      <c r="B780" s="13"/>
      <c r="C780" s="13"/>
      <c r="D780" s="13"/>
      <c r="E780" s="13"/>
      <c r="F780" s="13"/>
      <c r="G780" s="13"/>
      <c r="H780" s="13"/>
      <c r="I780" s="13"/>
      <c r="J780" s="13"/>
      <c r="K780" s="13"/>
      <c r="L780" s="13"/>
      <c r="M780" s="13"/>
      <c r="N780" s="13"/>
      <c r="O780" s="13"/>
      <c r="P780" s="13"/>
      <c r="Q780" s="13"/>
      <c r="R780" s="13"/>
      <c r="S780" s="13"/>
      <c r="T780" s="13"/>
      <c r="U780" s="13"/>
      <c r="V780" s="13"/>
      <c r="W780" s="13"/>
      <c r="X780" s="13"/>
      <c r="Y780" s="13"/>
      <c r="Z780" s="13"/>
      <c r="AA780" s="13"/>
      <c r="AB780" s="13"/>
      <c r="AC780" s="13"/>
      <c r="AD780" s="13"/>
      <c r="AE780" s="13"/>
      <c r="AF780" s="13"/>
      <c r="AG780" s="13"/>
      <c r="AH780" s="13"/>
      <c r="AI780" s="13"/>
      <c r="AJ780" s="13"/>
    </row>
    <row r="781" spans="1:36" ht="13.5" customHeight="1" x14ac:dyDescent="0.2">
      <c r="A781" s="13"/>
      <c r="B781" s="13"/>
      <c r="C781" s="13"/>
      <c r="D781" s="13"/>
      <c r="E781" s="13"/>
      <c r="F781" s="13"/>
      <c r="G781" s="13"/>
      <c r="H781" s="13"/>
      <c r="I781" s="13"/>
      <c r="J781" s="13"/>
      <c r="K781" s="13"/>
      <c r="L781" s="13"/>
      <c r="M781" s="13"/>
      <c r="N781" s="13"/>
      <c r="O781" s="13"/>
      <c r="P781" s="13"/>
      <c r="Q781" s="13"/>
      <c r="R781" s="13"/>
      <c r="S781" s="13"/>
      <c r="T781" s="13"/>
      <c r="U781" s="13"/>
      <c r="V781" s="13"/>
      <c r="W781" s="13"/>
      <c r="X781" s="13"/>
      <c r="Y781" s="13"/>
      <c r="Z781" s="13"/>
      <c r="AA781" s="13"/>
      <c r="AB781" s="13"/>
      <c r="AC781" s="13"/>
      <c r="AD781" s="13"/>
      <c r="AE781" s="13"/>
      <c r="AF781" s="13"/>
      <c r="AG781" s="13"/>
      <c r="AH781" s="13"/>
      <c r="AI781" s="13"/>
      <c r="AJ781" s="13"/>
    </row>
    <row r="782" spans="1:36" ht="13.5" customHeight="1" x14ac:dyDescent="0.2">
      <c r="A782" s="13"/>
      <c r="B782" s="13"/>
      <c r="C782" s="13"/>
      <c r="D782" s="13"/>
      <c r="E782" s="13"/>
      <c r="F782" s="13"/>
      <c r="G782" s="13"/>
      <c r="H782" s="13"/>
      <c r="I782" s="13"/>
      <c r="J782" s="13"/>
      <c r="K782" s="13"/>
      <c r="L782" s="13"/>
      <c r="M782" s="13"/>
      <c r="N782" s="13"/>
      <c r="O782" s="13"/>
      <c r="P782" s="13"/>
      <c r="Q782" s="13"/>
      <c r="R782" s="13"/>
      <c r="S782" s="13"/>
      <c r="T782" s="13"/>
      <c r="U782" s="13"/>
      <c r="V782" s="13"/>
      <c r="W782" s="13"/>
      <c r="X782" s="13"/>
      <c r="Y782" s="13"/>
      <c r="Z782" s="13"/>
      <c r="AA782" s="13"/>
      <c r="AB782" s="13"/>
      <c r="AC782" s="13"/>
      <c r="AD782" s="13"/>
      <c r="AE782" s="13"/>
      <c r="AF782" s="13"/>
      <c r="AG782" s="13"/>
      <c r="AH782" s="13"/>
      <c r="AI782" s="13"/>
      <c r="AJ782" s="13"/>
    </row>
    <row r="783" spans="1:36" ht="13.5" customHeight="1" x14ac:dyDescent="0.2">
      <c r="A783" s="13"/>
      <c r="B783" s="13"/>
      <c r="C783" s="13"/>
      <c r="D783" s="13"/>
      <c r="E783" s="13"/>
      <c r="F783" s="13"/>
      <c r="G783" s="13"/>
      <c r="H783" s="13"/>
      <c r="I783" s="13"/>
      <c r="J783" s="13"/>
      <c r="K783" s="13"/>
      <c r="L783" s="13"/>
      <c r="M783" s="13"/>
      <c r="N783" s="13"/>
      <c r="O783" s="13"/>
      <c r="P783" s="13"/>
      <c r="Q783" s="13"/>
      <c r="R783" s="13"/>
      <c r="S783" s="13"/>
      <c r="T783" s="13"/>
      <c r="U783" s="13"/>
      <c r="V783" s="13"/>
      <c r="W783" s="13"/>
      <c r="X783" s="13"/>
      <c r="Y783" s="13"/>
      <c r="Z783" s="13"/>
      <c r="AA783" s="13"/>
      <c r="AB783" s="13"/>
      <c r="AC783" s="13"/>
      <c r="AD783" s="13"/>
      <c r="AE783" s="13"/>
      <c r="AF783" s="13"/>
      <c r="AG783" s="13"/>
      <c r="AH783" s="13"/>
      <c r="AI783" s="13"/>
      <c r="AJ783" s="13"/>
    </row>
    <row r="784" spans="1:36" ht="13.5" customHeight="1" x14ac:dyDescent="0.2">
      <c r="A784" s="13"/>
      <c r="B784" s="13"/>
      <c r="C784" s="13"/>
      <c r="D784" s="13"/>
      <c r="E784" s="13"/>
      <c r="F784" s="13"/>
      <c r="G784" s="13"/>
      <c r="H784" s="13"/>
      <c r="I784" s="13"/>
      <c r="J784" s="13"/>
      <c r="K784" s="13"/>
      <c r="L784" s="13"/>
      <c r="M784" s="13"/>
      <c r="N784" s="13"/>
      <c r="O784" s="13"/>
      <c r="P784" s="13"/>
      <c r="Q784" s="13"/>
      <c r="R784" s="13"/>
      <c r="S784" s="13"/>
      <c r="T784" s="13"/>
      <c r="U784" s="13"/>
      <c r="V784" s="13"/>
      <c r="W784" s="13"/>
      <c r="X784" s="13"/>
      <c r="Y784" s="13"/>
      <c r="Z784" s="13"/>
      <c r="AA784" s="13"/>
      <c r="AB784" s="13"/>
      <c r="AC784" s="13"/>
      <c r="AD784" s="13"/>
      <c r="AE784" s="13"/>
      <c r="AF784" s="13"/>
      <c r="AG784" s="13"/>
      <c r="AH784" s="13"/>
      <c r="AI784" s="13"/>
      <c r="AJ784" s="13"/>
    </row>
    <row r="785" spans="1:36" ht="13.5" customHeight="1" x14ac:dyDescent="0.2">
      <c r="A785" s="13"/>
      <c r="B785" s="13"/>
      <c r="C785" s="13"/>
      <c r="D785" s="13"/>
      <c r="E785" s="13"/>
      <c r="F785" s="13"/>
      <c r="G785" s="13"/>
      <c r="H785" s="13"/>
      <c r="I785" s="13"/>
      <c r="J785" s="13"/>
      <c r="K785" s="13"/>
      <c r="L785" s="13"/>
      <c r="M785" s="13"/>
      <c r="N785" s="13"/>
      <c r="O785" s="13"/>
      <c r="P785" s="13"/>
      <c r="Q785" s="13"/>
      <c r="R785" s="13"/>
      <c r="S785" s="13"/>
      <c r="T785" s="13"/>
      <c r="U785" s="13"/>
      <c r="V785" s="13"/>
      <c r="W785" s="13"/>
      <c r="X785" s="13"/>
      <c r="Y785" s="13"/>
      <c r="Z785" s="13"/>
      <c r="AA785" s="13"/>
      <c r="AB785" s="13"/>
      <c r="AC785" s="13"/>
      <c r="AD785" s="13"/>
      <c r="AE785" s="13"/>
      <c r="AF785" s="13"/>
      <c r="AG785" s="13"/>
      <c r="AH785" s="13"/>
      <c r="AI785" s="13"/>
      <c r="AJ785" s="13"/>
    </row>
    <row r="786" spans="1:36" ht="13.5" customHeight="1" x14ac:dyDescent="0.2">
      <c r="A786" s="13"/>
      <c r="B786" s="13"/>
      <c r="C786" s="13"/>
      <c r="D786" s="13"/>
      <c r="E786" s="13"/>
      <c r="F786" s="13"/>
      <c r="G786" s="13"/>
      <c r="H786" s="13"/>
      <c r="I786" s="13"/>
      <c r="J786" s="13"/>
      <c r="K786" s="13"/>
      <c r="L786" s="13"/>
      <c r="M786" s="13"/>
      <c r="N786" s="13"/>
      <c r="O786" s="13"/>
      <c r="P786" s="13"/>
      <c r="Q786" s="13"/>
      <c r="R786" s="13"/>
      <c r="S786" s="13"/>
      <c r="T786" s="13"/>
      <c r="U786" s="13"/>
      <c r="V786" s="13"/>
      <c r="W786" s="13"/>
      <c r="X786" s="13"/>
      <c r="Y786" s="13"/>
      <c r="Z786" s="13"/>
      <c r="AA786" s="13"/>
      <c r="AB786" s="13"/>
      <c r="AC786" s="13"/>
      <c r="AD786" s="13"/>
      <c r="AE786" s="13"/>
      <c r="AF786" s="13"/>
      <c r="AG786" s="13"/>
      <c r="AH786" s="13"/>
      <c r="AI786" s="13"/>
      <c r="AJ786" s="13"/>
    </row>
    <row r="787" spans="1:36" ht="13.5" customHeight="1" x14ac:dyDescent="0.2">
      <c r="A787" s="13"/>
      <c r="B787" s="13"/>
      <c r="C787" s="13"/>
      <c r="D787" s="13"/>
      <c r="E787" s="13"/>
      <c r="F787" s="13"/>
      <c r="G787" s="13"/>
      <c r="H787" s="13"/>
      <c r="I787" s="13"/>
      <c r="J787" s="13"/>
      <c r="K787" s="13"/>
      <c r="L787" s="13"/>
      <c r="M787" s="13"/>
      <c r="N787" s="13"/>
      <c r="O787" s="13"/>
      <c r="P787" s="13"/>
      <c r="Q787" s="13"/>
      <c r="R787" s="13"/>
      <c r="S787" s="13"/>
      <c r="T787" s="13"/>
      <c r="U787" s="13"/>
      <c r="V787" s="13"/>
      <c r="W787" s="13"/>
      <c r="X787" s="13"/>
      <c r="Y787" s="13"/>
      <c r="Z787" s="13"/>
      <c r="AA787" s="13"/>
      <c r="AB787" s="13"/>
      <c r="AC787" s="13"/>
      <c r="AD787" s="13"/>
      <c r="AE787" s="13"/>
      <c r="AF787" s="13"/>
      <c r="AG787" s="13"/>
      <c r="AH787" s="13"/>
      <c r="AI787" s="13"/>
      <c r="AJ787" s="13"/>
    </row>
    <row r="788" spans="1:36" ht="13.5" customHeight="1" x14ac:dyDescent="0.2">
      <c r="A788" s="13"/>
      <c r="B788" s="13"/>
      <c r="C788" s="13"/>
      <c r="D788" s="13"/>
      <c r="E788" s="13"/>
      <c r="F788" s="13"/>
      <c r="G788" s="13"/>
      <c r="H788" s="13"/>
      <c r="I788" s="13"/>
      <c r="J788" s="13"/>
      <c r="K788" s="13"/>
      <c r="L788" s="13"/>
      <c r="M788" s="13"/>
      <c r="N788" s="13"/>
      <c r="O788" s="13"/>
      <c r="P788" s="13"/>
      <c r="Q788" s="13"/>
      <c r="R788" s="13"/>
      <c r="S788" s="13"/>
      <c r="T788" s="13"/>
      <c r="U788" s="13"/>
      <c r="V788" s="13"/>
      <c r="W788" s="13"/>
      <c r="X788" s="13"/>
      <c r="Y788" s="13"/>
      <c r="Z788" s="13"/>
      <c r="AA788" s="13"/>
      <c r="AB788" s="13"/>
      <c r="AC788" s="13"/>
      <c r="AD788" s="13"/>
      <c r="AE788" s="13"/>
      <c r="AF788" s="13"/>
      <c r="AG788" s="13"/>
      <c r="AH788" s="13"/>
      <c r="AI788" s="13"/>
      <c r="AJ788" s="13"/>
    </row>
    <row r="789" spans="1:36" ht="13.5" customHeight="1" x14ac:dyDescent="0.2">
      <c r="A789" s="13"/>
      <c r="B789" s="13"/>
      <c r="C789" s="13"/>
      <c r="D789" s="13"/>
      <c r="E789" s="13"/>
      <c r="F789" s="13"/>
      <c r="G789" s="13"/>
      <c r="H789" s="13"/>
      <c r="I789" s="13"/>
      <c r="J789" s="13"/>
      <c r="K789" s="13"/>
      <c r="L789" s="13"/>
      <c r="M789" s="13"/>
      <c r="N789" s="13"/>
      <c r="O789" s="13"/>
      <c r="P789" s="13"/>
      <c r="Q789" s="13"/>
      <c r="R789" s="13"/>
      <c r="S789" s="13"/>
      <c r="T789" s="13"/>
      <c r="U789" s="13"/>
      <c r="V789" s="13"/>
      <c r="W789" s="13"/>
      <c r="X789" s="13"/>
      <c r="Y789" s="13"/>
      <c r="Z789" s="13"/>
      <c r="AA789" s="13"/>
      <c r="AB789" s="13"/>
      <c r="AC789" s="13"/>
      <c r="AD789" s="13"/>
      <c r="AE789" s="13"/>
      <c r="AF789" s="13"/>
      <c r="AG789" s="13"/>
      <c r="AH789" s="13"/>
      <c r="AI789" s="13"/>
      <c r="AJ789" s="13"/>
    </row>
    <row r="790" spans="1:36" ht="13.5" customHeight="1" x14ac:dyDescent="0.2">
      <c r="A790" s="13"/>
      <c r="B790" s="13"/>
      <c r="C790" s="13"/>
      <c r="D790" s="13"/>
      <c r="E790" s="13"/>
      <c r="F790" s="13"/>
      <c r="G790" s="13"/>
      <c r="H790" s="13"/>
      <c r="I790" s="13"/>
      <c r="J790" s="13"/>
      <c r="K790" s="13"/>
      <c r="L790" s="13"/>
      <c r="M790" s="13"/>
      <c r="N790" s="13"/>
      <c r="O790" s="13"/>
      <c r="P790" s="13"/>
      <c r="Q790" s="13"/>
      <c r="R790" s="13"/>
      <c r="S790" s="13"/>
      <c r="T790" s="13"/>
      <c r="U790" s="13"/>
      <c r="V790" s="13"/>
      <c r="W790" s="13"/>
      <c r="X790" s="13"/>
      <c r="Y790" s="13"/>
      <c r="Z790" s="13"/>
      <c r="AA790" s="13"/>
      <c r="AB790" s="13"/>
      <c r="AC790" s="13"/>
      <c r="AD790" s="13"/>
      <c r="AE790" s="13"/>
      <c r="AF790" s="13"/>
      <c r="AG790" s="13"/>
      <c r="AH790" s="13"/>
      <c r="AI790" s="13"/>
      <c r="AJ790" s="13"/>
    </row>
    <row r="791" spans="1:36" ht="13.5" customHeight="1" x14ac:dyDescent="0.2">
      <c r="A791" s="13"/>
      <c r="B791" s="13"/>
      <c r="C791" s="13"/>
      <c r="D791" s="13"/>
      <c r="E791" s="13"/>
      <c r="F791" s="13"/>
      <c r="G791" s="13"/>
      <c r="H791" s="13"/>
      <c r="I791" s="13"/>
      <c r="J791" s="13"/>
      <c r="K791" s="13"/>
      <c r="L791" s="13"/>
      <c r="M791" s="13"/>
      <c r="N791" s="13"/>
      <c r="O791" s="13"/>
      <c r="P791" s="13"/>
      <c r="Q791" s="13"/>
      <c r="R791" s="13"/>
      <c r="S791" s="13"/>
      <c r="T791" s="13"/>
      <c r="U791" s="13"/>
      <c r="V791" s="13"/>
      <c r="W791" s="13"/>
      <c r="X791" s="13"/>
      <c r="Y791" s="13"/>
      <c r="Z791" s="13"/>
      <c r="AA791" s="13"/>
      <c r="AB791" s="13"/>
      <c r="AC791" s="13"/>
      <c r="AD791" s="13"/>
      <c r="AE791" s="13"/>
      <c r="AF791" s="13"/>
      <c r="AG791" s="13"/>
      <c r="AH791" s="13"/>
      <c r="AI791" s="13"/>
      <c r="AJ791" s="13"/>
    </row>
    <row r="792" spans="1:36" ht="13.5" customHeight="1" x14ac:dyDescent="0.2">
      <c r="A792" s="13"/>
      <c r="B792" s="13"/>
      <c r="C792" s="13"/>
      <c r="D792" s="13"/>
      <c r="E792" s="13"/>
      <c r="F792" s="13"/>
      <c r="G792" s="13"/>
      <c r="H792" s="13"/>
      <c r="I792" s="13"/>
      <c r="J792" s="13"/>
      <c r="K792" s="13"/>
      <c r="L792" s="13"/>
      <c r="M792" s="13"/>
      <c r="N792" s="13"/>
      <c r="O792" s="13"/>
      <c r="P792" s="13"/>
      <c r="Q792" s="13"/>
      <c r="R792" s="13"/>
      <c r="S792" s="13"/>
      <c r="T792" s="13"/>
      <c r="U792" s="13"/>
      <c r="V792" s="13"/>
      <c r="W792" s="13"/>
      <c r="X792" s="13"/>
      <c r="Y792" s="13"/>
      <c r="Z792" s="13"/>
      <c r="AA792" s="13"/>
      <c r="AB792" s="13"/>
      <c r="AC792" s="13"/>
      <c r="AD792" s="13"/>
      <c r="AE792" s="13"/>
      <c r="AF792" s="13"/>
      <c r="AG792" s="13"/>
      <c r="AH792" s="13"/>
      <c r="AI792" s="13"/>
      <c r="AJ792" s="13"/>
    </row>
    <row r="793" spans="1:36" ht="13.5" customHeight="1" x14ac:dyDescent="0.2">
      <c r="A793" s="13"/>
      <c r="B793" s="13"/>
      <c r="C793" s="13"/>
      <c r="D793" s="13"/>
      <c r="E793" s="13"/>
      <c r="F793" s="13"/>
      <c r="G793" s="13"/>
      <c r="H793" s="13"/>
      <c r="I793" s="13"/>
      <c r="J793" s="13"/>
      <c r="K793" s="13"/>
      <c r="L793" s="13"/>
      <c r="M793" s="13"/>
      <c r="N793" s="13"/>
      <c r="O793" s="13"/>
      <c r="P793" s="13"/>
      <c r="Q793" s="13"/>
      <c r="R793" s="13"/>
      <c r="S793" s="13"/>
      <c r="T793" s="13"/>
      <c r="U793" s="13"/>
      <c r="V793" s="13"/>
      <c r="W793" s="13"/>
      <c r="X793" s="13"/>
      <c r="Y793" s="13"/>
      <c r="Z793" s="13"/>
      <c r="AA793" s="13"/>
      <c r="AB793" s="13"/>
      <c r="AC793" s="13"/>
      <c r="AD793" s="13"/>
      <c r="AE793" s="13"/>
      <c r="AF793" s="13"/>
      <c r="AG793" s="13"/>
      <c r="AH793" s="13"/>
      <c r="AI793" s="13"/>
      <c r="AJ793" s="13"/>
    </row>
    <row r="794" spans="1:36" ht="13.5" customHeight="1" x14ac:dyDescent="0.2">
      <c r="A794" s="13"/>
      <c r="B794" s="13"/>
      <c r="C794" s="13"/>
      <c r="D794" s="13"/>
      <c r="E794" s="13"/>
      <c r="F794" s="13"/>
      <c r="G794" s="13"/>
      <c r="H794" s="13"/>
      <c r="I794" s="13"/>
      <c r="J794" s="13"/>
      <c r="K794" s="13"/>
      <c r="L794" s="13"/>
      <c r="M794" s="13"/>
      <c r="N794" s="13"/>
      <c r="O794" s="13"/>
      <c r="P794" s="13"/>
      <c r="Q794" s="13"/>
      <c r="R794" s="13"/>
      <c r="S794" s="13"/>
      <c r="T794" s="13"/>
      <c r="U794" s="13"/>
      <c r="V794" s="13"/>
      <c r="W794" s="13"/>
      <c r="X794" s="13"/>
      <c r="Y794" s="13"/>
      <c r="Z794" s="13"/>
      <c r="AA794" s="13"/>
      <c r="AB794" s="13"/>
      <c r="AC794" s="13"/>
      <c r="AD794" s="13"/>
      <c r="AE794" s="13"/>
      <c r="AF794" s="13"/>
      <c r="AG794" s="13"/>
      <c r="AH794" s="13"/>
      <c r="AI794" s="13"/>
      <c r="AJ794" s="13"/>
    </row>
    <row r="795" spans="1:36" ht="13.5" customHeight="1" x14ac:dyDescent="0.2">
      <c r="A795" s="13"/>
      <c r="B795" s="13"/>
      <c r="C795" s="13"/>
      <c r="D795" s="13"/>
      <c r="E795" s="13"/>
      <c r="F795" s="13"/>
      <c r="G795" s="13"/>
      <c r="H795" s="13"/>
      <c r="I795" s="13"/>
      <c r="J795" s="13"/>
      <c r="K795" s="13"/>
      <c r="L795" s="13"/>
      <c r="M795" s="13"/>
      <c r="N795" s="13"/>
      <c r="O795" s="13"/>
      <c r="P795" s="13"/>
      <c r="Q795" s="13"/>
      <c r="R795" s="13"/>
      <c r="S795" s="13"/>
      <c r="T795" s="13"/>
      <c r="U795" s="13"/>
      <c r="V795" s="13"/>
      <c r="W795" s="13"/>
      <c r="X795" s="13"/>
      <c r="Y795" s="13"/>
      <c r="Z795" s="13"/>
      <c r="AA795" s="13"/>
      <c r="AB795" s="13"/>
      <c r="AC795" s="13"/>
      <c r="AD795" s="13"/>
      <c r="AE795" s="13"/>
      <c r="AF795" s="13"/>
      <c r="AG795" s="13"/>
      <c r="AH795" s="13"/>
      <c r="AI795" s="13"/>
      <c r="AJ795" s="13"/>
    </row>
    <row r="796" spans="1:36" ht="13.5" customHeight="1" x14ac:dyDescent="0.2">
      <c r="A796" s="13"/>
      <c r="B796" s="13"/>
      <c r="C796" s="13"/>
      <c r="D796" s="13"/>
      <c r="E796" s="13"/>
      <c r="F796" s="13"/>
      <c r="G796" s="13"/>
      <c r="H796" s="13"/>
      <c r="I796" s="13"/>
      <c r="J796" s="13"/>
      <c r="K796" s="13"/>
      <c r="L796" s="13"/>
      <c r="M796" s="13"/>
      <c r="N796" s="13"/>
      <c r="O796" s="13"/>
      <c r="P796" s="13"/>
      <c r="Q796" s="13"/>
      <c r="R796" s="13"/>
      <c r="S796" s="13"/>
      <c r="T796" s="13"/>
      <c r="U796" s="13"/>
      <c r="V796" s="13"/>
      <c r="W796" s="13"/>
      <c r="X796" s="13"/>
      <c r="Y796" s="13"/>
      <c r="Z796" s="13"/>
      <c r="AA796" s="13"/>
      <c r="AB796" s="13"/>
      <c r="AC796" s="13"/>
      <c r="AD796" s="13"/>
      <c r="AE796" s="13"/>
      <c r="AF796" s="13"/>
      <c r="AG796" s="13"/>
      <c r="AH796" s="13"/>
      <c r="AI796" s="13"/>
      <c r="AJ796" s="13"/>
    </row>
    <row r="797" spans="1:36" ht="13.5" customHeight="1" x14ac:dyDescent="0.2">
      <c r="A797" s="13"/>
      <c r="B797" s="13"/>
      <c r="C797" s="13"/>
      <c r="D797" s="13"/>
      <c r="E797" s="13"/>
      <c r="F797" s="13"/>
      <c r="G797" s="13"/>
      <c r="H797" s="13"/>
      <c r="I797" s="13"/>
      <c r="J797" s="13"/>
      <c r="K797" s="13"/>
      <c r="L797" s="13"/>
      <c r="M797" s="13"/>
      <c r="N797" s="13"/>
      <c r="O797" s="13"/>
      <c r="P797" s="13"/>
      <c r="Q797" s="13"/>
      <c r="R797" s="13"/>
      <c r="S797" s="13"/>
      <c r="T797" s="13"/>
      <c r="U797" s="13"/>
      <c r="V797" s="13"/>
      <c r="W797" s="13"/>
      <c r="X797" s="13"/>
      <c r="Y797" s="13"/>
      <c r="Z797" s="13"/>
      <c r="AA797" s="13"/>
      <c r="AB797" s="13"/>
      <c r="AC797" s="13"/>
      <c r="AD797" s="13"/>
      <c r="AE797" s="13"/>
      <c r="AF797" s="13"/>
      <c r="AG797" s="13"/>
      <c r="AH797" s="13"/>
      <c r="AI797" s="13"/>
      <c r="AJ797" s="13"/>
    </row>
    <row r="798" spans="1:36" ht="13.5" customHeight="1" x14ac:dyDescent="0.2">
      <c r="A798" s="13"/>
      <c r="B798" s="13"/>
      <c r="C798" s="13"/>
      <c r="D798" s="13"/>
      <c r="E798" s="13"/>
      <c r="F798" s="13"/>
      <c r="G798" s="13"/>
      <c r="H798" s="13"/>
      <c r="I798" s="13"/>
      <c r="J798" s="13"/>
      <c r="K798" s="13"/>
      <c r="L798" s="13"/>
      <c r="M798" s="13"/>
      <c r="N798" s="13"/>
      <c r="O798" s="13"/>
      <c r="P798" s="13"/>
      <c r="Q798" s="13"/>
      <c r="R798" s="13"/>
      <c r="S798" s="13"/>
      <c r="T798" s="13"/>
      <c r="U798" s="13"/>
      <c r="V798" s="13"/>
      <c r="W798" s="13"/>
      <c r="X798" s="13"/>
      <c r="Y798" s="13"/>
      <c r="Z798" s="13"/>
      <c r="AA798" s="13"/>
      <c r="AB798" s="13"/>
      <c r="AC798" s="13"/>
      <c r="AD798" s="13"/>
      <c r="AE798" s="13"/>
      <c r="AF798" s="13"/>
      <c r="AG798" s="13"/>
      <c r="AH798" s="13"/>
      <c r="AI798" s="13"/>
      <c r="AJ798" s="13"/>
    </row>
    <row r="799" spans="1:36" ht="13.5" customHeight="1" x14ac:dyDescent="0.2">
      <c r="A799" s="13"/>
      <c r="B799" s="13"/>
      <c r="C799" s="13"/>
      <c r="D799" s="13"/>
      <c r="E799" s="13"/>
      <c r="F799" s="13"/>
      <c r="G799" s="13"/>
      <c r="H799" s="13"/>
      <c r="I799" s="13"/>
      <c r="J799" s="13"/>
      <c r="K799" s="13"/>
      <c r="L799" s="13"/>
      <c r="M799" s="13"/>
      <c r="N799" s="13"/>
      <c r="O799" s="13"/>
      <c r="P799" s="13"/>
      <c r="Q799" s="13"/>
      <c r="R799" s="13"/>
      <c r="S799" s="13"/>
      <c r="T799" s="13"/>
      <c r="U799" s="13"/>
      <c r="V799" s="13"/>
      <c r="W799" s="13"/>
      <c r="X799" s="13"/>
      <c r="Y799" s="13"/>
      <c r="Z799" s="13"/>
      <c r="AA799" s="13"/>
      <c r="AB799" s="13"/>
      <c r="AC799" s="13"/>
      <c r="AD799" s="13"/>
      <c r="AE799" s="13"/>
      <c r="AF799" s="13"/>
      <c r="AG799" s="13"/>
      <c r="AH799" s="13"/>
      <c r="AI799" s="13"/>
      <c r="AJ799" s="13"/>
    </row>
    <row r="800" spans="1:36" ht="13.5" customHeight="1" x14ac:dyDescent="0.2">
      <c r="A800" s="13"/>
      <c r="B800" s="13"/>
      <c r="C800" s="13"/>
      <c r="D800" s="13"/>
      <c r="E800" s="13"/>
      <c r="F800" s="13"/>
      <c r="G800" s="13"/>
      <c r="H800" s="13"/>
      <c r="I800" s="13"/>
      <c r="J800" s="13"/>
      <c r="K800" s="13"/>
      <c r="L800" s="13"/>
      <c r="M800" s="13"/>
      <c r="N800" s="13"/>
      <c r="O800" s="13"/>
      <c r="P800" s="13"/>
      <c r="Q800" s="13"/>
      <c r="R800" s="13"/>
      <c r="S800" s="13"/>
      <c r="T800" s="13"/>
      <c r="U800" s="13"/>
      <c r="V800" s="13"/>
      <c r="W800" s="13"/>
      <c r="X800" s="13"/>
      <c r="Y800" s="13"/>
      <c r="Z800" s="13"/>
      <c r="AA800" s="13"/>
      <c r="AB800" s="13"/>
      <c r="AC800" s="13"/>
      <c r="AD800" s="13"/>
      <c r="AE800" s="13"/>
      <c r="AF800" s="13"/>
      <c r="AG800" s="13"/>
      <c r="AH800" s="13"/>
      <c r="AI800" s="13"/>
      <c r="AJ800" s="13"/>
    </row>
    <row r="801" spans="1:36" ht="13.5" customHeight="1" x14ac:dyDescent="0.2">
      <c r="A801" s="13"/>
      <c r="B801" s="13"/>
      <c r="C801" s="13"/>
      <c r="D801" s="13"/>
      <c r="E801" s="13"/>
      <c r="F801" s="13"/>
      <c r="G801" s="13"/>
      <c r="H801" s="13"/>
      <c r="I801" s="13"/>
      <c r="J801" s="13"/>
      <c r="K801" s="13"/>
      <c r="L801" s="13"/>
      <c r="M801" s="13"/>
      <c r="N801" s="13"/>
      <c r="O801" s="13"/>
      <c r="P801" s="13"/>
      <c r="Q801" s="13"/>
      <c r="R801" s="13"/>
      <c r="S801" s="13"/>
      <c r="T801" s="13"/>
      <c r="U801" s="13"/>
      <c r="V801" s="13"/>
      <c r="W801" s="13"/>
      <c r="X801" s="13"/>
      <c r="Y801" s="13"/>
      <c r="Z801" s="13"/>
      <c r="AA801" s="13"/>
      <c r="AB801" s="13"/>
      <c r="AC801" s="13"/>
      <c r="AD801" s="13"/>
      <c r="AE801" s="13"/>
      <c r="AF801" s="13"/>
      <c r="AG801" s="13"/>
      <c r="AH801" s="13"/>
      <c r="AI801" s="13"/>
      <c r="AJ801" s="13"/>
    </row>
    <row r="802" spans="1:36" ht="13.5" customHeight="1" x14ac:dyDescent="0.2">
      <c r="A802" s="13"/>
      <c r="B802" s="13"/>
      <c r="C802" s="13"/>
      <c r="D802" s="13"/>
      <c r="E802" s="13"/>
      <c r="F802" s="13"/>
      <c r="G802" s="13"/>
      <c r="H802" s="13"/>
      <c r="I802" s="13"/>
      <c r="J802" s="13"/>
      <c r="K802" s="13"/>
      <c r="L802" s="13"/>
      <c r="M802" s="13"/>
      <c r="N802" s="13"/>
      <c r="O802" s="13"/>
      <c r="P802" s="13"/>
      <c r="Q802" s="13"/>
      <c r="R802" s="13"/>
      <c r="S802" s="13"/>
      <c r="T802" s="13"/>
      <c r="U802" s="13"/>
      <c r="V802" s="13"/>
      <c r="W802" s="13"/>
      <c r="X802" s="13"/>
      <c r="Y802" s="13"/>
      <c r="Z802" s="13"/>
      <c r="AA802" s="13"/>
      <c r="AB802" s="13"/>
      <c r="AC802" s="13"/>
      <c r="AD802" s="13"/>
      <c r="AE802" s="13"/>
      <c r="AF802" s="13"/>
      <c r="AG802" s="13"/>
      <c r="AH802" s="13"/>
      <c r="AI802" s="13"/>
      <c r="AJ802" s="13"/>
    </row>
    <row r="803" spans="1:36" ht="13.5" customHeight="1" x14ac:dyDescent="0.2">
      <c r="A803" s="13"/>
      <c r="B803" s="13"/>
      <c r="C803" s="13"/>
      <c r="D803" s="13"/>
      <c r="E803" s="13"/>
      <c r="F803" s="13"/>
      <c r="G803" s="13"/>
      <c r="H803" s="13"/>
      <c r="I803" s="13"/>
      <c r="J803" s="13"/>
      <c r="K803" s="13"/>
      <c r="L803" s="13"/>
      <c r="M803" s="13"/>
      <c r="N803" s="13"/>
      <c r="O803" s="13"/>
      <c r="P803" s="13"/>
      <c r="Q803" s="13"/>
      <c r="R803" s="13"/>
      <c r="S803" s="13"/>
      <c r="T803" s="13"/>
      <c r="U803" s="13"/>
      <c r="V803" s="13"/>
      <c r="W803" s="13"/>
      <c r="X803" s="13"/>
      <c r="Y803" s="13"/>
      <c r="Z803" s="13"/>
      <c r="AA803" s="13"/>
      <c r="AB803" s="13"/>
      <c r="AC803" s="13"/>
      <c r="AD803" s="13"/>
      <c r="AE803" s="13"/>
      <c r="AF803" s="13"/>
      <c r="AG803" s="13"/>
      <c r="AH803" s="13"/>
      <c r="AI803" s="13"/>
      <c r="AJ803" s="13"/>
    </row>
    <row r="804" spans="1:36" ht="13.5" customHeight="1" x14ac:dyDescent="0.2">
      <c r="A804" s="13"/>
      <c r="B804" s="13"/>
      <c r="C804" s="13"/>
      <c r="D804" s="13"/>
      <c r="E804" s="13"/>
      <c r="F804" s="13"/>
      <c r="G804" s="13"/>
      <c r="H804" s="13"/>
      <c r="I804" s="13"/>
      <c r="J804" s="13"/>
      <c r="K804" s="13"/>
      <c r="L804" s="13"/>
      <c r="M804" s="13"/>
      <c r="N804" s="13"/>
      <c r="O804" s="13"/>
      <c r="P804" s="13"/>
      <c r="Q804" s="13"/>
      <c r="R804" s="13"/>
      <c r="S804" s="13"/>
      <c r="T804" s="13"/>
      <c r="U804" s="13"/>
      <c r="V804" s="13"/>
      <c r="W804" s="13"/>
      <c r="X804" s="13"/>
      <c r="Y804" s="13"/>
      <c r="Z804" s="13"/>
      <c r="AA804" s="13"/>
      <c r="AB804" s="13"/>
      <c r="AC804" s="13"/>
      <c r="AD804" s="13"/>
      <c r="AE804" s="13"/>
      <c r="AF804" s="13"/>
      <c r="AG804" s="13"/>
      <c r="AH804" s="13"/>
      <c r="AI804" s="13"/>
      <c r="AJ804" s="13"/>
    </row>
    <row r="805" spans="1:36" ht="13.5" customHeight="1" x14ac:dyDescent="0.2">
      <c r="A805" s="13"/>
      <c r="B805" s="13"/>
      <c r="C805" s="13"/>
      <c r="D805" s="13"/>
      <c r="E805" s="13"/>
      <c r="F805" s="13"/>
      <c r="G805" s="13"/>
      <c r="H805" s="13"/>
      <c r="I805" s="13"/>
      <c r="J805" s="13"/>
      <c r="K805" s="13"/>
      <c r="L805" s="13"/>
      <c r="M805" s="13"/>
      <c r="N805" s="13"/>
      <c r="O805" s="13"/>
      <c r="P805" s="13"/>
      <c r="Q805" s="13"/>
      <c r="R805" s="13"/>
      <c r="S805" s="13"/>
      <c r="T805" s="13"/>
      <c r="U805" s="13"/>
      <c r="V805" s="13"/>
      <c r="W805" s="13"/>
      <c r="X805" s="13"/>
      <c r="Y805" s="13"/>
      <c r="Z805" s="13"/>
      <c r="AA805" s="13"/>
      <c r="AB805" s="13"/>
      <c r="AC805" s="13"/>
      <c r="AD805" s="13"/>
      <c r="AE805" s="13"/>
      <c r="AF805" s="13"/>
      <c r="AG805" s="13"/>
      <c r="AH805" s="13"/>
      <c r="AI805" s="13"/>
      <c r="AJ805" s="13"/>
    </row>
    <row r="806" spans="1:36" ht="13.5" customHeight="1" x14ac:dyDescent="0.2">
      <c r="A806" s="13"/>
      <c r="B806" s="13"/>
      <c r="C806" s="13"/>
      <c r="D806" s="13"/>
      <c r="E806" s="13"/>
      <c r="F806" s="13"/>
      <c r="G806" s="13"/>
      <c r="H806" s="13"/>
      <c r="I806" s="13"/>
      <c r="J806" s="13"/>
      <c r="K806" s="13"/>
      <c r="L806" s="13"/>
      <c r="M806" s="13"/>
      <c r="N806" s="13"/>
      <c r="O806" s="13"/>
      <c r="P806" s="13"/>
      <c r="Q806" s="13"/>
      <c r="R806" s="13"/>
      <c r="S806" s="13"/>
      <c r="T806" s="13"/>
      <c r="U806" s="13"/>
      <c r="V806" s="13"/>
      <c r="W806" s="13"/>
      <c r="X806" s="13"/>
      <c r="Y806" s="13"/>
      <c r="Z806" s="13"/>
      <c r="AA806" s="13"/>
      <c r="AB806" s="13"/>
      <c r="AC806" s="13"/>
      <c r="AD806" s="13"/>
      <c r="AE806" s="13"/>
      <c r="AF806" s="13"/>
      <c r="AG806" s="13"/>
      <c r="AH806" s="13"/>
      <c r="AI806" s="13"/>
      <c r="AJ806" s="13"/>
    </row>
    <row r="807" spans="1:36" ht="13.5" customHeight="1" x14ac:dyDescent="0.2">
      <c r="A807" s="13"/>
      <c r="B807" s="13"/>
      <c r="C807" s="13"/>
      <c r="D807" s="13"/>
      <c r="E807" s="13"/>
      <c r="F807" s="13"/>
      <c r="G807" s="13"/>
      <c r="H807" s="13"/>
      <c r="I807" s="13"/>
      <c r="J807" s="13"/>
      <c r="K807" s="13"/>
      <c r="L807" s="13"/>
      <c r="M807" s="13"/>
      <c r="N807" s="13"/>
      <c r="O807" s="13"/>
      <c r="P807" s="13"/>
      <c r="Q807" s="13"/>
      <c r="R807" s="13"/>
      <c r="S807" s="13"/>
      <c r="T807" s="13"/>
      <c r="U807" s="13"/>
      <c r="V807" s="13"/>
      <c r="W807" s="13"/>
      <c r="X807" s="13"/>
      <c r="Y807" s="13"/>
      <c r="Z807" s="13"/>
      <c r="AA807" s="13"/>
      <c r="AB807" s="13"/>
      <c r="AC807" s="13"/>
      <c r="AD807" s="13"/>
      <c r="AE807" s="13"/>
      <c r="AF807" s="13"/>
      <c r="AG807" s="13"/>
      <c r="AH807" s="13"/>
      <c r="AI807" s="13"/>
      <c r="AJ807" s="13"/>
    </row>
    <row r="808" spans="1:36" ht="13.5" customHeight="1" x14ac:dyDescent="0.2">
      <c r="A808" s="13"/>
      <c r="B808" s="13"/>
      <c r="C808" s="13"/>
      <c r="D808" s="13"/>
      <c r="E808" s="13"/>
      <c r="F808" s="13"/>
      <c r="G808" s="13"/>
      <c r="H808" s="13"/>
      <c r="I808" s="13"/>
      <c r="J808" s="13"/>
      <c r="K808" s="13"/>
      <c r="L808" s="13"/>
      <c r="M808" s="13"/>
      <c r="N808" s="13"/>
      <c r="O808" s="13"/>
      <c r="P808" s="13"/>
      <c r="Q808" s="13"/>
      <c r="R808" s="13"/>
      <c r="S808" s="13"/>
      <c r="T808" s="13"/>
      <c r="U808" s="13"/>
      <c r="V808" s="13"/>
      <c r="W808" s="13"/>
      <c r="X808" s="13"/>
      <c r="Y808" s="13"/>
      <c r="Z808" s="13"/>
      <c r="AA808" s="13"/>
      <c r="AB808" s="13"/>
      <c r="AC808" s="13"/>
      <c r="AD808" s="13"/>
      <c r="AE808" s="13"/>
      <c r="AF808" s="13"/>
      <c r="AG808" s="13"/>
      <c r="AH808" s="13"/>
      <c r="AI808" s="13"/>
      <c r="AJ808" s="13"/>
    </row>
    <row r="809" spans="1:36" ht="13.5" customHeight="1" x14ac:dyDescent="0.2">
      <c r="A809" s="13"/>
      <c r="B809" s="13"/>
      <c r="C809" s="13"/>
      <c r="D809" s="13"/>
      <c r="E809" s="13"/>
      <c r="F809" s="13"/>
      <c r="G809" s="13"/>
      <c r="H809" s="13"/>
      <c r="I809" s="13"/>
      <c r="J809" s="13"/>
      <c r="K809" s="13"/>
      <c r="L809" s="13"/>
      <c r="M809" s="13"/>
      <c r="N809" s="13"/>
      <c r="O809" s="13"/>
      <c r="P809" s="13"/>
      <c r="Q809" s="13"/>
      <c r="R809" s="13"/>
      <c r="S809" s="13"/>
      <c r="T809" s="13"/>
      <c r="U809" s="13"/>
      <c r="V809" s="13"/>
      <c r="W809" s="13"/>
      <c r="X809" s="13"/>
      <c r="Y809" s="13"/>
      <c r="Z809" s="13"/>
      <c r="AA809" s="13"/>
      <c r="AB809" s="13"/>
      <c r="AC809" s="13"/>
      <c r="AD809" s="13"/>
      <c r="AE809" s="13"/>
      <c r="AF809" s="13"/>
      <c r="AG809" s="13"/>
      <c r="AH809" s="13"/>
      <c r="AI809" s="13"/>
      <c r="AJ809" s="13"/>
    </row>
    <row r="810" spans="1:36" ht="13.5" customHeight="1" x14ac:dyDescent="0.2">
      <c r="A810" s="13"/>
      <c r="B810" s="13"/>
      <c r="C810" s="13"/>
      <c r="D810" s="13"/>
      <c r="E810" s="13"/>
      <c r="F810" s="13"/>
      <c r="G810" s="13"/>
      <c r="H810" s="13"/>
      <c r="I810" s="13"/>
      <c r="J810" s="13"/>
      <c r="K810" s="13"/>
      <c r="L810" s="13"/>
      <c r="M810" s="13"/>
      <c r="N810" s="13"/>
      <c r="O810" s="13"/>
      <c r="P810" s="13"/>
      <c r="Q810" s="13"/>
      <c r="R810" s="13"/>
      <c r="S810" s="13"/>
      <c r="T810" s="13"/>
      <c r="U810" s="13"/>
      <c r="V810" s="13"/>
      <c r="W810" s="13"/>
      <c r="X810" s="13"/>
      <c r="Y810" s="13"/>
      <c r="Z810" s="13"/>
      <c r="AA810" s="13"/>
      <c r="AB810" s="13"/>
      <c r="AC810" s="13"/>
      <c r="AD810" s="13"/>
      <c r="AE810" s="13"/>
      <c r="AF810" s="13"/>
      <c r="AG810" s="13"/>
      <c r="AH810" s="13"/>
      <c r="AI810" s="13"/>
      <c r="AJ810" s="13"/>
    </row>
    <row r="811" spans="1:36" ht="13.5" customHeight="1" x14ac:dyDescent="0.2">
      <c r="A811" s="13"/>
      <c r="B811" s="13"/>
      <c r="C811" s="13"/>
      <c r="D811" s="13"/>
      <c r="E811" s="13"/>
      <c r="F811" s="13"/>
      <c r="G811" s="13"/>
      <c r="H811" s="13"/>
      <c r="I811" s="13"/>
      <c r="J811" s="13"/>
      <c r="K811" s="13"/>
      <c r="L811" s="13"/>
      <c r="M811" s="13"/>
      <c r="N811" s="13"/>
      <c r="O811" s="13"/>
      <c r="P811" s="13"/>
      <c r="Q811" s="13"/>
      <c r="R811" s="13"/>
      <c r="S811" s="13"/>
      <c r="T811" s="13"/>
      <c r="U811" s="13"/>
      <c r="V811" s="13"/>
      <c r="W811" s="13"/>
      <c r="X811" s="13"/>
      <c r="Y811" s="13"/>
      <c r="Z811" s="13"/>
      <c r="AA811" s="13"/>
      <c r="AB811" s="13"/>
      <c r="AC811" s="13"/>
      <c r="AD811" s="13"/>
      <c r="AE811" s="13"/>
      <c r="AF811" s="13"/>
      <c r="AG811" s="13"/>
      <c r="AH811" s="13"/>
      <c r="AI811" s="13"/>
      <c r="AJ811" s="13"/>
    </row>
    <row r="812" spans="1:36" ht="13.5" customHeight="1" x14ac:dyDescent="0.2">
      <c r="A812" s="13"/>
      <c r="B812" s="13"/>
      <c r="C812" s="13"/>
      <c r="D812" s="13"/>
      <c r="E812" s="13"/>
      <c r="F812" s="13"/>
      <c r="G812" s="13"/>
      <c r="H812" s="13"/>
      <c r="I812" s="13"/>
      <c r="J812" s="13"/>
      <c r="K812" s="13"/>
      <c r="L812" s="13"/>
      <c r="M812" s="13"/>
      <c r="N812" s="13"/>
      <c r="O812" s="13"/>
      <c r="P812" s="13"/>
      <c r="Q812" s="13"/>
      <c r="R812" s="13"/>
      <c r="S812" s="13"/>
      <c r="T812" s="13"/>
      <c r="U812" s="13"/>
      <c r="V812" s="13"/>
      <c r="W812" s="13"/>
      <c r="X812" s="13"/>
      <c r="Y812" s="13"/>
      <c r="Z812" s="13"/>
      <c r="AA812" s="13"/>
      <c r="AB812" s="13"/>
      <c r="AC812" s="13"/>
      <c r="AD812" s="13"/>
      <c r="AE812" s="13"/>
      <c r="AF812" s="13"/>
      <c r="AG812" s="13"/>
      <c r="AH812" s="13"/>
      <c r="AI812" s="13"/>
      <c r="AJ812" s="13"/>
    </row>
    <row r="813" spans="1:36" ht="13.5" customHeight="1" x14ac:dyDescent="0.2">
      <c r="A813" s="13"/>
      <c r="B813" s="13"/>
      <c r="C813" s="13"/>
      <c r="D813" s="13"/>
      <c r="E813" s="13"/>
      <c r="F813" s="13"/>
      <c r="G813" s="13"/>
      <c r="H813" s="13"/>
      <c r="I813" s="13"/>
      <c r="J813" s="13"/>
      <c r="K813" s="13"/>
      <c r="L813" s="13"/>
      <c r="M813" s="13"/>
      <c r="N813" s="13"/>
      <c r="O813" s="13"/>
      <c r="P813" s="13"/>
      <c r="Q813" s="13"/>
      <c r="R813" s="13"/>
      <c r="S813" s="13"/>
      <c r="T813" s="13"/>
      <c r="U813" s="13"/>
      <c r="V813" s="13"/>
      <c r="W813" s="13"/>
      <c r="X813" s="13"/>
      <c r="Y813" s="13"/>
      <c r="Z813" s="13"/>
      <c r="AA813" s="13"/>
      <c r="AB813" s="13"/>
      <c r="AC813" s="13"/>
      <c r="AD813" s="13"/>
      <c r="AE813" s="13"/>
      <c r="AF813" s="13"/>
      <c r="AG813" s="13"/>
      <c r="AH813" s="13"/>
      <c r="AI813" s="13"/>
      <c r="AJ813" s="13"/>
    </row>
    <row r="814" spans="1:36" ht="13.5" customHeight="1" x14ac:dyDescent="0.2">
      <c r="A814" s="13"/>
      <c r="B814" s="13"/>
      <c r="C814" s="13"/>
      <c r="D814" s="13"/>
      <c r="E814" s="13"/>
      <c r="F814" s="13"/>
      <c r="G814" s="13"/>
      <c r="H814" s="13"/>
      <c r="I814" s="13"/>
      <c r="J814" s="13"/>
      <c r="K814" s="13"/>
      <c r="L814" s="13"/>
      <c r="M814" s="13"/>
      <c r="N814" s="13"/>
      <c r="O814" s="13"/>
      <c r="P814" s="13"/>
      <c r="Q814" s="13"/>
      <c r="R814" s="13"/>
      <c r="S814" s="13"/>
      <c r="T814" s="13"/>
      <c r="U814" s="13"/>
      <c r="V814" s="13"/>
      <c r="W814" s="13"/>
      <c r="X814" s="13"/>
      <c r="Y814" s="13"/>
      <c r="Z814" s="13"/>
      <c r="AA814" s="13"/>
      <c r="AB814" s="13"/>
      <c r="AC814" s="13"/>
      <c r="AD814" s="13"/>
      <c r="AE814" s="13"/>
      <c r="AF814" s="13"/>
      <c r="AG814" s="13"/>
      <c r="AH814" s="13"/>
      <c r="AI814" s="13"/>
      <c r="AJ814" s="13"/>
    </row>
    <row r="815" spans="1:36" ht="13.5" customHeight="1" x14ac:dyDescent="0.2">
      <c r="A815" s="13"/>
      <c r="B815" s="13"/>
      <c r="C815" s="13"/>
      <c r="D815" s="13"/>
      <c r="E815" s="13"/>
      <c r="F815" s="13"/>
      <c r="G815" s="13"/>
      <c r="H815" s="13"/>
      <c r="I815" s="13"/>
      <c r="J815" s="13"/>
      <c r="K815" s="13"/>
      <c r="L815" s="13"/>
      <c r="M815" s="13"/>
      <c r="N815" s="13"/>
      <c r="O815" s="13"/>
      <c r="P815" s="13"/>
      <c r="Q815" s="13"/>
      <c r="R815" s="13"/>
      <c r="S815" s="13"/>
      <c r="T815" s="13"/>
      <c r="U815" s="13"/>
      <c r="V815" s="13"/>
      <c r="W815" s="13"/>
      <c r="X815" s="13"/>
      <c r="Y815" s="13"/>
      <c r="Z815" s="13"/>
      <c r="AA815" s="13"/>
      <c r="AB815" s="13"/>
      <c r="AC815" s="13"/>
      <c r="AD815" s="13"/>
      <c r="AE815" s="13"/>
      <c r="AF815" s="13"/>
      <c r="AG815" s="13"/>
      <c r="AH815" s="13"/>
      <c r="AI815" s="13"/>
      <c r="AJ815" s="13"/>
    </row>
    <row r="816" spans="1:36" ht="13.5" customHeight="1" x14ac:dyDescent="0.2">
      <c r="A816" s="13"/>
      <c r="B816" s="13"/>
      <c r="C816" s="13"/>
      <c r="D816" s="13"/>
      <c r="E816" s="13"/>
      <c r="F816" s="13"/>
      <c r="G816" s="13"/>
      <c r="H816" s="13"/>
      <c r="I816" s="13"/>
      <c r="J816" s="13"/>
      <c r="K816" s="13"/>
      <c r="L816" s="13"/>
      <c r="M816" s="13"/>
      <c r="N816" s="13"/>
      <c r="O816" s="13"/>
      <c r="P816" s="13"/>
      <c r="Q816" s="13"/>
      <c r="R816" s="13"/>
      <c r="S816" s="13"/>
      <c r="T816" s="13"/>
      <c r="U816" s="13"/>
      <c r="V816" s="13"/>
      <c r="W816" s="13"/>
      <c r="X816" s="13"/>
      <c r="Y816" s="13"/>
      <c r="Z816" s="13"/>
      <c r="AA816" s="13"/>
      <c r="AB816" s="13"/>
      <c r="AC816" s="13"/>
      <c r="AD816" s="13"/>
      <c r="AE816" s="13"/>
      <c r="AF816" s="13"/>
      <c r="AG816" s="13"/>
      <c r="AH816" s="13"/>
      <c r="AI816" s="13"/>
      <c r="AJ816" s="13"/>
    </row>
    <row r="817" spans="1:36" ht="13.5" customHeight="1" x14ac:dyDescent="0.2">
      <c r="A817" s="13"/>
      <c r="B817" s="13"/>
      <c r="C817" s="13"/>
      <c r="D817" s="13"/>
      <c r="E817" s="13"/>
      <c r="F817" s="13"/>
      <c r="G817" s="13"/>
      <c r="H817" s="13"/>
      <c r="I817" s="13"/>
      <c r="J817" s="13"/>
      <c r="K817" s="13"/>
      <c r="L817" s="13"/>
      <c r="M817" s="13"/>
      <c r="N817" s="13"/>
      <c r="O817" s="13"/>
      <c r="P817" s="13"/>
      <c r="Q817" s="13"/>
      <c r="R817" s="13"/>
      <c r="S817" s="13"/>
      <c r="T817" s="13"/>
      <c r="U817" s="13"/>
      <c r="V817" s="13"/>
      <c r="W817" s="13"/>
      <c r="X817" s="13"/>
      <c r="Y817" s="13"/>
      <c r="Z817" s="13"/>
      <c r="AA817" s="13"/>
      <c r="AB817" s="13"/>
      <c r="AC817" s="13"/>
      <c r="AD817" s="13"/>
      <c r="AE817" s="13"/>
      <c r="AF817" s="13"/>
      <c r="AG817" s="13"/>
      <c r="AH817" s="13"/>
      <c r="AI817" s="13"/>
      <c r="AJ817" s="13"/>
    </row>
    <row r="818" spans="1:36" ht="13.5" customHeight="1" x14ac:dyDescent="0.2">
      <c r="A818" s="13"/>
      <c r="B818" s="13"/>
      <c r="C818" s="13"/>
      <c r="D818" s="13"/>
      <c r="E818" s="13"/>
      <c r="F818" s="13"/>
      <c r="G818" s="13"/>
      <c r="H818" s="13"/>
      <c r="I818" s="13"/>
      <c r="J818" s="13"/>
      <c r="K818" s="13"/>
      <c r="L818" s="13"/>
      <c r="M818" s="13"/>
      <c r="N818" s="13"/>
      <c r="O818" s="13"/>
      <c r="P818" s="13"/>
      <c r="Q818" s="13"/>
      <c r="R818" s="13"/>
      <c r="S818" s="13"/>
      <c r="T818" s="13"/>
      <c r="U818" s="13"/>
      <c r="V818" s="13"/>
      <c r="W818" s="13"/>
      <c r="X818" s="13"/>
      <c r="Y818" s="13"/>
      <c r="Z818" s="13"/>
      <c r="AA818" s="13"/>
      <c r="AB818" s="13"/>
      <c r="AC818" s="13"/>
      <c r="AD818" s="13"/>
      <c r="AE818" s="13"/>
      <c r="AF818" s="13"/>
      <c r="AG818" s="13"/>
      <c r="AH818" s="13"/>
      <c r="AI818" s="13"/>
      <c r="AJ818" s="13"/>
    </row>
    <row r="819" spans="1:36" ht="13.5" customHeight="1" x14ac:dyDescent="0.2">
      <c r="A819" s="13"/>
      <c r="B819" s="13"/>
      <c r="C819" s="13"/>
      <c r="D819" s="13"/>
      <c r="E819" s="13"/>
      <c r="F819" s="13"/>
      <c r="G819" s="13"/>
      <c r="H819" s="13"/>
      <c r="I819" s="13"/>
      <c r="J819" s="13"/>
      <c r="K819" s="13"/>
      <c r="L819" s="13"/>
      <c r="M819" s="13"/>
      <c r="N819" s="13"/>
      <c r="O819" s="13"/>
      <c r="P819" s="13"/>
      <c r="Q819" s="13"/>
      <c r="R819" s="13"/>
      <c r="S819" s="13"/>
      <c r="T819" s="13"/>
      <c r="U819" s="13"/>
      <c r="V819" s="13"/>
      <c r="W819" s="13"/>
      <c r="X819" s="13"/>
      <c r="Y819" s="13"/>
      <c r="Z819" s="13"/>
      <c r="AA819" s="13"/>
      <c r="AB819" s="13"/>
      <c r="AC819" s="13"/>
      <c r="AD819" s="13"/>
      <c r="AE819" s="13"/>
      <c r="AF819" s="13"/>
      <c r="AG819" s="13"/>
      <c r="AH819" s="13"/>
      <c r="AI819" s="13"/>
      <c r="AJ819" s="13"/>
    </row>
    <row r="820" spans="1:36" ht="13.5" customHeight="1" x14ac:dyDescent="0.2">
      <c r="A820" s="13"/>
      <c r="B820" s="13"/>
      <c r="C820" s="13"/>
      <c r="D820" s="13"/>
      <c r="E820" s="13"/>
      <c r="F820" s="13"/>
      <c r="G820" s="13"/>
      <c r="H820" s="13"/>
      <c r="I820" s="13"/>
      <c r="J820" s="13"/>
      <c r="K820" s="13"/>
      <c r="L820" s="13"/>
      <c r="M820" s="13"/>
      <c r="N820" s="13"/>
      <c r="O820" s="13"/>
      <c r="P820" s="13"/>
      <c r="Q820" s="13"/>
      <c r="R820" s="13"/>
      <c r="S820" s="13"/>
      <c r="T820" s="13"/>
      <c r="U820" s="13"/>
      <c r="V820" s="13"/>
      <c r="W820" s="13"/>
      <c r="X820" s="13"/>
      <c r="Y820" s="13"/>
      <c r="Z820" s="13"/>
      <c r="AA820" s="13"/>
      <c r="AB820" s="13"/>
      <c r="AC820" s="13"/>
      <c r="AD820" s="13"/>
      <c r="AE820" s="13"/>
      <c r="AF820" s="13"/>
      <c r="AG820" s="13"/>
      <c r="AH820" s="13"/>
      <c r="AI820" s="13"/>
      <c r="AJ820" s="13"/>
    </row>
    <row r="821" spans="1:36" ht="13.5" customHeight="1" x14ac:dyDescent="0.2">
      <c r="A821" s="13"/>
      <c r="B821" s="13"/>
      <c r="C821" s="13"/>
      <c r="D821" s="13"/>
      <c r="E821" s="13"/>
      <c r="F821" s="13"/>
      <c r="G821" s="13"/>
      <c r="H821" s="13"/>
      <c r="I821" s="13"/>
      <c r="J821" s="13"/>
      <c r="K821" s="13"/>
      <c r="L821" s="13"/>
      <c r="M821" s="13"/>
      <c r="N821" s="13"/>
      <c r="O821" s="13"/>
      <c r="P821" s="13"/>
      <c r="Q821" s="13"/>
      <c r="R821" s="13"/>
      <c r="S821" s="13"/>
      <c r="T821" s="13"/>
      <c r="U821" s="13"/>
      <c r="V821" s="13"/>
      <c r="W821" s="13"/>
      <c r="X821" s="13"/>
      <c r="Y821" s="13"/>
      <c r="Z821" s="13"/>
      <c r="AA821" s="13"/>
      <c r="AB821" s="13"/>
      <c r="AC821" s="13"/>
      <c r="AD821" s="13"/>
      <c r="AE821" s="13"/>
      <c r="AF821" s="13"/>
      <c r="AG821" s="13"/>
      <c r="AH821" s="13"/>
      <c r="AI821" s="13"/>
      <c r="AJ821" s="13"/>
    </row>
    <row r="822" spans="1:36" ht="13.5" customHeight="1" x14ac:dyDescent="0.2">
      <c r="A822" s="13"/>
      <c r="B822" s="13"/>
      <c r="C822" s="13"/>
      <c r="D822" s="13"/>
      <c r="E822" s="13"/>
      <c r="F822" s="13"/>
      <c r="G822" s="13"/>
      <c r="H822" s="13"/>
      <c r="I822" s="13"/>
      <c r="J822" s="13"/>
      <c r="K822" s="13"/>
      <c r="L822" s="13"/>
      <c r="M822" s="13"/>
      <c r="N822" s="13"/>
      <c r="O822" s="13"/>
      <c r="P822" s="13"/>
      <c r="Q822" s="13"/>
      <c r="R822" s="13"/>
      <c r="S822" s="13"/>
      <c r="T822" s="13"/>
      <c r="U822" s="13"/>
      <c r="V822" s="13"/>
      <c r="W822" s="13"/>
      <c r="X822" s="13"/>
      <c r="Y822" s="13"/>
      <c r="Z822" s="13"/>
      <c r="AA822" s="13"/>
      <c r="AB822" s="13"/>
      <c r="AC822" s="13"/>
      <c r="AD822" s="13"/>
      <c r="AE822" s="13"/>
      <c r="AF822" s="13"/>
      <c r="AG822" s="13"/>
      <c r="AH822" s="13"/>
      <c r="AI822" s="13"/>
      <c r="AJ822" s="13"/>
    </row>
    <row r="823" spans="1:36" ht="13.5" customHeight="1" x14ac:dyDescent="0.2">
      <c r="A823" s="13"/>
      <c r="B823" s="13"/>
      <c r="C823" s="13"/>
      <c r="D823" s="13"/>
      <c r="E823" s="13"/>
      <c r="F823" s="13"/>
      <c r="G823" s="13"/>
      <c r="H823" s="13"/>
      <c r="I823" s="13"/>
      <c r="J823" s="13"/>
      <c r="K823" s="13"/>
      <c r="L823" s="13"/>
      <c r="M823" s="13"/>
      <c r="N823" s="13"/>
      <c r="O823" s="13"/>
      <c r="P823" s="13"/>
      <c r="Q823" s="13"/>
      <c r="R823" s="13"/>
      <c r="S823" s="13"/>
      <c r="T823" s="13"/>
      <c r="U823" s="13"/>
      <c r="V823" s="13"/>
      <c r="W823" s="13"/>
      <c r="X823" s="13"/>
      <c r="Y823" s="13"/>
      <c r="Z823" s="13"/>
      <c r="AA823" s="13"/>
      <c r="AB823" s="13"/>
      <c r="AC823" s="13"/>
      <c r="AD823" s="13"/>
      <c r="AE823" s="13"/>
      <c r="AF823" s="13"/>
      <c r="AG823" s="13"/>
      <c r="AH823" s="13"/>
      <c r="AI823" s="13"/>
      <c r="AJ823" s="13"/>
    </row>
    <row r="824" spans="1:36" ht="13.5" customHeight="1" x14ac:dyDescent="0.2">
      <c r="A824" s="13"/>
      <c r="B824" s="13"/>
      <c r="C824" s="13"/>
      <c r="D824" s="13"/>
      <c r="E824" s="13"/>
      <c r="F824" s="13"/>
      <c r="G824" s="13"/>
      <c r="H824" s="13"/>
      <c r="I824" s="13"/>
      <c r="J824" s="13"/>
      <c r="K824" s="13"/>
      <c r="L824" s="13"/>
      <c r="M824" s="13"/>
      <c r="N824" s="13"/>
      <c r="O824" s="13"/>
      <c r="P824" s="13"/>
      <c r="Q824" s="13"/>
      <c r="R824" s="13"/>
      <c r="S824" s="13"/>
      <c r="T824" s="13"/>
      <c r="U824" s="13"/>
      <c r="V824" s="13"/>
      <c r="W824" s="13"/>
      <c r="X824" s="13"/>
      <c r="Y824" s="13"/>
      <c r="Z824" s="13"/>
      <c r="AA824" s="13"/>
      <c r="AB824" s="13"/>
      <c r="AC824" s="13"/>
      <c r="AD824" s="13"/>
      <c r="AE824" s="13"/>
      <c r="AF824" s="13"/>
      <c r="AG824" s="13"/>
      <c r="AH824" s="13"/>
      <c r="AI824" s="13"/>
      <c r="AJ824" s="13"/>
    </row>
    <row r="825" spans="1:36" ht="13.5" customHeight="1" x14ac:dyDescent="0.2">
      <c r="A825" s="13"/>
      <c r="B825" s="13"/>
      <c r="C825" s="13"/>
      <c r="D825" s="13"/>
      <c r="E825" s="13"/>
      <c r="F825" s="13"/>
      <c r="G825" s="13"/>
      <c r="H825" s="13"/>
      <c r="I825" s="13"/>
      <c r="J825" s="13"/>
      <c r="K825" s="13"/>
      <c r="L825" s="13"/>
      <c r="M825" s="13"/>
      <c r="N825" s="13"/>
      <c r="O825" s="13"/>
      <c r="P825" s="13"/>
      <c r="Q825" s="13"/>
      <c r="R825" s="13"/>
      <c r="S825" s="13"/>
      <c r="T825" s="13"/>
      <c r="U825" s="13"/>
      <c r="V825" s="13"/>
      <c r="W825" s="13"/>
      <c r="X825" s="13"/>
      <c r="Y825" s="13"/>
      <c r="Z825" s="13"/>
      <c r="AA825" s="13"/>
      <c r="AB825" s="13"/>
      <c r="AC825" s="13"/>
      <c r="AD825" s="13"/>
      <c r="AE825" s="13"/>
      <c r="AF825" s="13"/>
      <c r="AG825" s="13"/>
      <c r="AH825" s="13"/>
      <c r="AI825" s="13"/>
      <c r="AJ825" s="13"/>
    </row>
    <row r="826" spans="1:36" ht="13.5" customHeight="1" x14ac:dyDescent="0.2">
      <c r="A826" s="13"/>
      <c r="B826" s="13"/>
      <c r="C826" s="13"/>
      <c r="D826" s="13"/>
      <c r="E826" s="13"/>
      <c r="F826" s="13"/>
      <c r="G826" s="13"/>
      <c r="H826" s="13"/>
      <c r="I826" s="13"/>
      <c r="J826" s="13"/>
      <c r="K826" s="13"/>
      <c r="L826" s="13"/>
      <c r="M826" s="13"/>
      <c r="N826" s="13"/>
      <c r="O826" s="13"/>
      <c r="P826" s="13"/>
      <c r="Q826" s="13"/>
      <c r="R826" s="13"/>
      <c r="S826" s="13"/>
      <c r="T826" s="13"/>
      <c r="U826" s="13"/>
      <c r="V826" s="13"/>
      <c r="W826" s="13"/>
      <c r="X826" s="13"/>
      <c r="Y826" s="13"/>
      <c r="Z826" s="13"/>
      <c r="AA826" s="13"/>
      <c r="AB826" s="13"/>
      <c r="AC826" s="13"/>
      <c r="AD826" s="13"/>
      <c r="AE826" s="13"/>
      <c r="AF826" s="13"/>
      <c r="AG826" s="13"/>
      <c r="AH826" s="13"/>
      <c r="AI826" s="13"/>
      <c r="AJ826" s="13"/>
    </row>
    <row r="827" spans="1:36" ht="13.5" customHeight="1" x14ac:dyDescent="0.2">
      <c r="A827" s="13"/>
      <c r="B827" s="13"/>
      <c r="C827" s="13"/>
      <c r="D827" s="13"/>
      <c r="E827" s="13"/>
      <c r="F827" s="13"/>
      <c r="G827" s="13"/>
      <c r="H827" s="13"/>
      <c r="I827" s="13"/>
      <c r="J827" s="13"/>
      <c r="K827" s="13"/>
      <c r="L827" s="13"/>
      <c r="M827" s="13"/>
      <c r="N827" s="13"/>
      <c r="O827" s="13"/>
      <c r="P827" s="13"/>
      <c r="Q827" s="13"/>
      <c r="R827" s="13"/>
      <c r="S827" s="13"/>
      <c r="T827" s="13"/>
      <c r="U827" s="13"/>
      <c r="V827" s="13"/>
      <c r="W827" s="13"/>
      <c r="X827" s="13"/>
      <c r="Y827" s="13"/>
      <c r="Z827" s="13"/>
      <c r="AA827" s="13"/>
      <c r="AB827" s="13"/>
      <c r="AC827" s="13"/>
      <c r="AD827" s="13"/>
      <c r="AE827" s="13"/>
      <c r="AF827" s="13"/>
      <c r="AG827" s="13"/>
      <c r="AH827" s="13"/>
      <c r="AI827" s="13"/>
      <c r="AJ827" s="13"/>
    </row>
    <row r="828" spans="1:36" ht="13.5" customHeight="1" x14ac:dyDescent="0.2">
      <c r="A828" s="13"/>
      <c r="B828" s="13"/>
      <c r="C828" s="13"/>
      <c r="D828" s="13"/>
      <c r="E828" s="13"/>
      <c r="F828" s="13"/>
      <c r="G828" s="13"/>
      <c r="H828" s="13"/>
      <c r="I828" s="13"/>
      <c r="J828" s="13"/>
      <c r="K828" s="13"/>
      <c r="L828" s="13"/>
      <c r="M828" s="13"/>
      <c r="N828" s="13"/>
      <c r="O828" s="13"/>
      <c r="P828" s="13"/>
      <c r="Q828" s="13"/>
      <c r="R828" s="13"/>
      <c r="S828" s="13"/>
      <c r="T828" s="13"/>
      <c r="U828" s="13"/>
      <c r="V828" s="13"/>
      <c r="W828" s="13"/>
      <c r="X828" s="13"/>
      <c r="Y828" s="13"/>
      <c r="Z828" s="13"/>
      <c r="AA828" s="13"/>
      <c r="AB828" s="13"/>
      <c r="AC828" s="13"/>
      <c r="AD828" s="13"/>
      <c r="AE828" s="13"/>
      <c r="AF828" s="13"/>
      <c r="AG828" s="13"/>
      <c r="AH828" s="13"/>
      <c r="AI828" s="13"/>
      <c r="AJ828" s="13"/>
    </row>
    <row r="829" spans="1:36" ht="13.5" customHeight="1" x14ac:dyDescent="0.2">
      <c r="A829" s="13"/>
      <c r="B829" s="13"/>
      <c r="C829" s="13"/>
      <c r="D829" s="13"/>
      <c r="E829" s="13"/>
      <c r="F829" s="13"/>
      <c r="G829" s="13"/>
      <c r="H829" s="13"/>
      <c r="I829" s="13"/>
      <c r="J829" s="13"/>
      <c r="K829" s="13"/>
      <c r="L829" s="13"/>
      <c r="M829" s="13"/>
      <c r="N829" s="13"/>
      <c r="O829" s="13"/>
      <c r="P829" s="13"/>
      <c r="Q829" s="13"/>
      <c r="R829" s="13"/>
      <c r="S829" s="13"/>
      <c r="T829" s="13"/>
      <c r="U829" s="13"/>
      <c r="V829" s="13"/>
      <c r="W829" s="13"/>
      <c r="X829" s="13"/>
      <c r="Y829" s="13"/>
      <c r="Z829" s="13"/>
      <c r="AA829" s="13"/>
      <c r="AB829" s="13"/>
      <c r="AC829" s="13"/>
      <c r="AD829" s="13"/>
      <c r="AE829" s="13"/>
      <c r="AF829" s="13"/>
      <c r="AG829" s="13"/>
      <c r="AH829" s="13"/>
      <c r="AI829" s="13"/>
      <c r="AJ829" s="13"/>
    </row>
    <row r="830" spans="1:36" ht="13.5" customHeight="1" x14ac:dyDescent="0.2">
      <c r="A830" s="13"/>
      <c r="B830" s="13"/>
      <c r="C830" s="13"/>
      <c r="D830" s="13"/>
      <c r="E830" s="13"/>
      <c r="F830" s="13"/>
      <c r="G830" s="13"/>
      <c r="H830" s="13"/>
      <c r="I830" s="13"/>
      <c r="J830" s="13"/>
      <c r="K830" s="13"/>
      <c r="L830" s="13"/>
      <c r="M830" s="13"/>
      <c r="N830" s="13"/>
      <c r="O830" s="13"/>
      <c r="P830" s="13"/>
      <c r="Q830" s="13"/>
      <c r="R830" s="13"/>
      <c r="S830" s="13"/>
      <c r="T830" s="13"/>
      <c r="U830" s="13"/>
      <c r="V830" s="13"/>
      <c r="W830" s="13"/>
      <c r="X830" s="13"/>
      <c r="Y830" s="13"/>
      <c r="Z830" s="13"/>
      <c r="AA830" s="13"/>
      <c r="AB830" s="13"/>
      <c r="AC830" s="13"/>
      <c r="AD830" s="13"/>
      <c r="AE830" s="13"/>
      <c r="AF830" s="13"/>
      <c r="AG830" s="13"/>
      <c r="AH830" s="13"/>
      <c r="AI830" s="13"/>
      <c r="AJ830" s="13"/>
    </row>
    <row r="831" spans="1:36" ht="13.5" customHeight="1" x14ac:dyDescent="0.2">
      <c r="A831" s="13"/>
      <c r="B831" s="13"/>
      <c r="C831" s="13"/>
      <c r="D831" s="13"/>
      <c r="E831" s="13"/>
      <c r="F831" s="13"/>
      <c r="G831" s="13"/>
      <c r="H831" s="13"/>
      <c r="I831" s="13"/>
      <c r="J831" s="13"/>
      <c r="K831" s="13"/>
      <c r="L831" s="13"/>
      <c r="M831" s="13"/>
      <c r="N831" s="13"/>
      <c r="O831" s="13"/>
      <c r="P831" s="13"/>
      <c r="Q831" s="13"/>
      <c r="R831" s="13"/>
      <c r="S831" s="13"/>
      <c r="T831" s="13"/>
      <c r="U831" s="13"/>
      <c r="V831" s="13"/>
      <c r="W831" s="13"/>
      <c r="X831" s="13"/>
      <c r="Y831" s="13"/>
      <c r="Z831" s="13"/>
      <c r="AA831" s="13"/>
      <c r="AB831" s="13"/>
      <c r="AC831" s="13"/>
      <c r="AD831" s="13"/>
      <c r="AE831" s="13"/>
      <c r="AF831" s="13"/>
      <c r="AG831" s="13"/>
      <c r="AH831" s="13"/>
      <c r="AI831" s="13"/>
      <c r="AJ831" s="13"/>
    </row>
    <row r="832" spans="1:36" ht="13.5" customHeight="1" x14ac:dyDescent="0.2">
      <c r="A832" s="13"/>
      <c r="B832" s="13"/>
      <c r="C832" s="13"/>
      <c r="D832" s="13"/>
      <c r="E832" s="13"/>
      <c r="F832" s="13"/>
      <c r="G832" s="13"/>
      <c r="H832" s="13"/>
      <c r="I832" s="13"/>
      <c r="J832" s="13"/>
      <c r="K832" s="13"/>
      <c r="L832" s="13"/>
      <c r="M832" s="13"/>
      <c r="N832" s="13"/>
      <c r="O832" s="13"/>
      <c r="P832" s="13"/>
      <c r="Q832" s="13"/>
      <c r="R832" s="13"/>
      <c r="S832" s="13"/>
      <c r="T832" s="13"/>
      <c r="U832" s="13"/>
      <c r="V832" s="13"/>
      <c r="W832" s="13"/>
      <c r="X832" s="13"/>
      <c r="Y832" s="13"/>
      <c r="Z832" s="13"/>
      <c r="AA832" s="13"/>
      <c r="AB832" s="13"/>
      <c r="AC832" s="13"/>
      <c r="AD832" s="13"/>
      <c r="AE832" s="13"/>
      <c r="AF832" s="13"/>
      <c r="AG832" s="13"/>
      <c r="AH832" s="13"/>
      <c r="AI832" s="13"/>
      <c r="AJ832" s="13"/>
    </row>
    <row r="833" spans="1:36" ht="13.5" customHeight="1" x14ac:dyDescent="0.2">
      <c r="A833" s="13"/>
      <c r="B833" s="13"/>
      <c r="C833" s="13"/>
      <c r="D833" s="13"/>
      <c r="E833" s="13"/>
      <c r="F833" s="13"/>
      <c r="G833" s="13"/>
      <c r="H833" s="13"/>
      <c r="I833" s="13"/>
      <c r="J833" s="13"/>
      <c r="K833" s="13"/>
      <c r="L833" s="13"/>
      <c r="M833" s="13"/>
      <c r="N833" s="13"/>
      <c r="O833" s="13"/>
      <c r="P833" s="13"/>
      <c r="Q833" s="13"/>
      <c r="R833" s="13"/>
      <c r="S833" s="13"/>
      <c r="T833" s="13"/>
      <c r="U833" s="13"/>
      <c r="V833" s="13"/>
      <c r="W833" s="13"/>
      <c r="X833" s="13"/>
      <c r="Y833" s="13"/>
      <c r="Z833" s="13"/>
      <c r="AA833" s="13"/>
      <c r="AB833" s="13"/>
      <c r="AC833" s="13"/>
      <c r="AD833" s="13"/>
      <c r="AE833" s="13"/>
      <c r="AF833" s="13"/>
      <c r="AG833" s="13"/>
      <c r="AH833" s="13"/>
      <c r="AI833" s="13"/>
      <c r="AJ833" s="13"/>
    </row>
    <row r="834" spans="1:36" ht="13.5" customHeight="1" x14ac:dyDescent="0.2">
      <c r="A834" s="13"/>
      <c r="B834" s="13"/>
      <c r="C834" s="13"/>
      <c r="D834" s="13"/>
      <c r="E834" s="13"/>
      <c r="F834" s="13"/>
      <c r="G834" s="13"/>
      <c r="H834" s="13"/>
      <c r="I834" s="13"/>
      <c r="J834" s="13"/>
      <c r="K834" s="13"/>
      <c r="L834" s="13"/>
      <c r="M834" s="13"/>
      <c r="N834" s="13"/>
      <c r="O834" s="13"/>
      <c r="P834" s="13"/>
      <c r="Q834" s="13"/>
      <c r="R834" s="13"/>
      <c r="S834" s="13"/>
      <c r="T834" s="13"/>
      <c r="U834" s="13"/>
      <c r="V834" s="13"/>
      <c r="W834" s="13"/>
      <c r="X834" s="13"/>
      <c r="Y834" s="13"/>
      <c r="Z834" s="13"/>
      <c r="AA834" s="13"/>
      <c r="AB834" s="13"/>
      <c r="AC834" s="13"/>
      <c r="AD834" s="13"/>
      <c r="AE834" s="13"/>
      <c r="AF834" s="13"/>
      <c r="AG834" s="13"/>
      <c r="AH834" s="13"/>
      <c r="AI834" s="13"/>
      <c r="AJ834" s="13"/>
    </row>
    <row r="835" spans="1:36" ht="13.5" customHeight="1" x14ac:dyDescent="0.2">
      <c r="A835" s="13"/>
      <c r="B835" s="13"/>
      <c r="C835" s="13"/>
      <c r="D835" s="13"/>
      <c r="E835" s="13"/>
      <c r="F835" s="13"/>
      <c r="G835" s="13"/>
      <c r="H835" s="13"/>
      <c r="I835" s="13"/>
      <c r="J835" s="13"/>
      <c r="K835" s="13"/>
      <c r="L835" s="13"/>
      <c r="M835" s="13"/>
      <c r="N835" s="13"/>
      <c r="O835" s="13"/>
      <c r="P835" s="13"/>
      <c r="Q835" s="13"/>
      <c r="R835" s="13"/>
      <c r="S835" s="13"/>
      <c r="T835" s="13"/>
      <c r="U835" s="13"/>
      <c r="V835" s="13"/>
      <c r="W835" s="13"/>
      <c r="X835" s="13"/>
      <c r="Y835" s="13"/>
      <c r="Z835" s="13"/>
      <c r="AA835" s="13"/>
      <c r="AB835" s="13"/>
      <c r="AC835" s="13"/>
      <c r="AD835" s="13"/>
      <c r="AE835" s="13"/>
      <c r="AF835" s="13"/>
      <c r="AG835" s="13"/>
      <c r="AH835" s="13"/>
      <c r="AI835" s="13"/>
      <c r="AJ835" s="13"/>
    </row>
    <row r="836" spans="1:36" ht="13.5" customHeight="1" x14ac:dyDescent="0.2">
      <c r="A836" s="13"/>
      <c r="B836" s="13"/>
      <c r="C836" s="13"/>
      <c r="D836" s="13"/>
      <c r="E836" s="13"/>
      <c r="F836" s="13"/>
      <c r="G836" s="13"/>
      <c r="H836" s="13"/>
      <c r="I836" s="13"/>
      <c r="J836" s="13"/>
      <c r="K836" s="13"/>
      <c r="L836" s="13"/>
      <c r="M836" s="13"/>
      <c r="N836" s="13"/>
      <c r="O836" s="13"/>
      <c r="P836" s="13"/>
      <c r="Q836" s="13"/>
      <c r="R836" s="13"/>
      <c r="S836" s="13"/>
      <c r="T836" s="13"/>
      <c r="U836" s="13"/>
      <c r="V836" s="13"/>
      <c r="W836" s="13"/>
      <c r="X836" s="13"/>
      <c r="Y836" s="13"/>
      <c r="Z836" s="13"/>
      <c r="AA836" s="13"/>
      <c r="AB836" s="13"/>
      <c r="AC836" s="13"/>
      <c r="AD836" s="13"/>
      <c r="AE836" s="13"/>
      <c r="AF836" s="13"/>
      <c r="AG836" s="13"/>
      <c r="AH836" s="13"/>
      <c r="AI836" s="13"/>
      <c r="AJ836" s="13"/>
    </row>
    <row r="837" spans="1:36" ht="13.5" customHeight="1" x14ac:dyDescent="0.2">
      <c r="A837" s="13"/>
      <c r="B837" s="13"/>
      <c r="C837" s="13"/>
      <c r="D837" s="13"/>
      <c r="E837" s="13"/>
      <c r="F837" s="13"/>
      <c r="G837" s="13"/>
      <c r="H837" s="13"/>
      <c r="I837" s="13"/>
      <c r="J837" s="13"/>
      <c r="K837" s="13"/>
      <c r="L837" s="13"/>
      <c r="M837" s="13"/>
      <c r="N837" s="13"/>
      <c r="O837" s="13"/>
      <c r="P837" s="13"/>
      <c r="Q837" s="13"/>
      <c r="R837" s="13"/>
      <c r="S837" s="13"/>
      <c r="T837" s="13"/>
      <c r="U837" s="13"/>
      <c r="V837" s="13"/>
      <c r="W837" s="13"/>
      <c r="X837" s="13"/>
      <c r="Y837" s="13"/>
      <c r="Z837" s="13"/>
      <c r="AA837" s="13"/>
      <c r="AB837" s="13"/>
      <c r="AC837" s="13"/>
      <c r="AD837" s="13"/>
      <c r="AE837" s="13"/>
      <c r="AF837" s="13"/>
      <c r="AG837" s="13"/>
      <c r="AH837" s="13"/>
      <c r="AI837" s="13"/>
      <c r="AJ837" s="13"/>
    </row>
    <row r="838" spans="1:36" ht="13.5" customHeight="1" x14ac:dyDescent="0.2">
      <c r="A838" s="13"/>
      <c r="B838" s="13"/>
      <c r="C838" s="13"/>
      <c r="D838" s="13"/>
      <c r="E838" s="13"/>
      <c r="F838" s="13"/>
      <c r="G838" s="13"/>
      <c r="H838" s="13"/>
      <c r="I838" s="13"/>
      <c r="J838" s="13"/>
      <c r="K838" s="13"/>
      <c r="L838" s="13"/>
      <c r="M838" s="13"/>
      <c r="N838" s="13"/>
      <c r="O838" s="13"/>
      <c r="P838" s="13"/>
      <c r="Q838" s="13"/>
      <c r="R838" s="13"/>
      <c r="S838" s="13"/>
      <c r="T838" s="13"/>
      <c r="U838" s="13"/>
      <c r="V838" s="13"/>
      <c r="W838" s="13"/>
      <c r="X838" s="13"/>
      <c r="Y838" s="13"/>
      <c r="Z838" s="13"/>
      <c r="AA838" s="13"/>
      <c r="AB838" s="13"/>
      <c r="AC838" s="13"/>
      <c r="AD838" s="13"/>
      <c r="AE838" s="13"/>
      <c r="AF838" s="13"/>
      <c r="AG838" s="13"/>
      <c r="AH838" s="13"/>
      <c r="AI838" s="13"/>
      <c r="AJ838" s="13"/>
    </row>
    <row r="839" spans="1:36" ht="13.5" customHeight="1" x14ac:dyDescent="0.2">
      <c r="A839" s="13"/>
      <c r="B839" s="13"/>
      <c r="C839" s="13"/>
      <c r="D839" s="13"/>
      <c r="E839" s="13"/>
      <c r="F839" s="13"/>
      <c r="G839" s="13"/>
      <c r="H839" s="13"/>
      <c r="I839" s="13"/>
      <c r="J839" s="13"/>
      <c r="K839" s="13"/>
      <c r="L839" s="13"/>
      <c r="M839" s="13"/>
      <c r="N839" s="13"/>
      <c r="O839" s="13"/>
      <c r="P839" s="13"/>
      <c r="Q839" s="13"/>
      <c r="R839" s="13"/>
      <c r="S839" s="13"/>
      <c r="T839" s="13"/>
      <c r="U839" s="13"/>
      <c r="V839" s="13"/>
      <c r="W839" s="13"/>
      <c r="X839" s="13"/>
      <c r="Y839" s="13"/>
      <c r="Z839" s="13"/>
      <c r="AA839" s="13"/>
      <c r="AB839" s="13"/>
      <c r="AC839" s="13"/>
      <c r="AD839" s="13"/>
      <c r="AE839" s="13"/>
      <c r="AF839" s="13"/>
      <c r="AG839" s="13"/>
      <c r="AH839" s="13"/>
      <c r="AI839" s="13"/>
      <c r="AJ839" s="13"/>
    </row>
    <row r="840" spans="1:36" ht="13.5" customHeight="1" x14ac:dyDescent="0.2">
      <c r="A840" s="13"/>
      <c r="B840" s="13"/>
      <c r="C840" s="13"/>
      <c r="D840" s="13"/>
      <c r="E840" s="13"/>
      <c r="F840" s="13"/>
      <c r="G840" s="13"/>
      <c r="H840" s="13"/>
      <c r="I840" s="13"/>
      <c r="J840" s="13"/>
      <c r="K840" s="13"/>
      <c r="L840" s="13"/>
      <c r="M840" s="13"/>
      <c r="N840" s="13"/>
      <c r="O840" s="13"/>
      <c r="P840" s="13"/>
      <c r="Q840" s="13"/>
      <c r="R840" s="13"/>
      <c r="S840" s="13"/>
      <c r="T840" s="13"/>
      <c r="U840" s="13"/>
      <c r="V840" s="13"/>
      <c r="W840" s="13"/>
      <c r="X840" s="13"/>
      <c r="Y840" s="13"/>
      <c r="Z840" s="13"/>
      <c r="AA840" s="13"/>
      <c r="AB840" s="13"/>
      <c r="AC840" s="13"/>
      <c r="AD840" s="13"/>
      <c r="AE840" s="13"/>
      <c r="AF840" s="13"/>
      <c r="AG840" s="13"/>
      <c r="AH840" s="13"/>
      <c r="AI840" s="13"/>
      <c r="AJ840" s="13"/>
    </row>
    <row r="841" spans="1:36" ht="13.5" customHeight="1" x14ac:dyDescent="0.2">
      <c r="A841" s="13"/>
      <c r="B841" s="13"/>
      <c r="C841" s="13"/>
      <c r="D841" s="13"/>
      <c r="E841" s="13"/>
      <c r="F841" s="13"/>
      <c r="G841" s="13"/>
      <c r="H841" s="13"/>
      <c r="I841" s="13"/>
      <c r="J841" s="13"/>
      <c r="K841" s="13"/>
      <c r="L841" s="13"/>
      <c r="M841" s="13"/>
      <c r="N841" s="13"/>
      <c r="O841" s="13"/>
      <c r="P841" s="13"/>
      <c r="Q841" s="13"/>
      <c r="R841" s="13"/>
      <c r="S841" s="13"/>
      <c r="T841" s="13"/>
      <c r="U841" s="13"/>
      <c r="V841" s="13"/>
      <c r="W841" s="13"/>
      <c r="X841" s="13"/>
      <c r="Y841" s="13"/>
      <c r="Z841" s="13"/>
      <c r="AA841" s="13"/>
      <c r="AB841" s="13"/>
      <c r="AC841" s="13"/>
      <c r="AD841" s="13"/>
      <c r="AE841" s="13"/>
      <c r="AF841" s="13"/>
      <c r="AG841" s="13"/>
      <c r="AH841" s="13"/>
      <c r="AI841" s="13"/>
      <c r="AJ841" s="13"/>
    </row>
    <row r="842" spans="1:36" ht="13.5" customHeight="1" x14ac:dyDescent="0.2">
      <c r="A842" s="13"/>
      <c r="B842" s="13"/>
      <c r="C842" s="13"/>
      <c r="D842" s="13"/>
      <c r="E842" s="13"/>
      <c r="F842" s="13"/>
      <c r="G842" s="13"/>
      <c r="H842" s="13"/>
      <c r="I842" s="13"/>
      <c r="J842" s="13"/>
      <c r="K842" s="13"/>
      <c r="L842" s="13"/>
      <c r="M842" s="13"/>
      <c r="N842" s="13"/>
      <c r="O842" s="13"/>
      <c r="P842" s="13"/>
      <c r="Q842" s="13"/>
      <c r="R842" s="13"/>
      <c r="S842" s="13"/>
      <c r="T842" s="13"/>
      <c r="U842" s="13"/>
      <c r="V842" s="13"/>
      <c r="W842" s="13"/>
      <c r="X842" s="13"/>
      <c r="Y842" s="13"/>
      <c r="Z842" s="13"/>
      <c r="AA842" s="13"/>
      <c r="AB842" s="13"/>
      <c r="AC842" s="13"/>
      <c r="AD842" s="13"/>
      <c r="AE842" s="13"/>
      <c r="AF842" s="13"/>
      <c r="AG842" s="13"/>
      <c r="AH842" s="13"/>
      <c r="AI842" s="13"/>
      <c r="AJ842" s="13"/>
    </row>
    <row r="843" spans="1:36" ht="13.5" customHeight="1" x14ac:dyDescent="0.2">
      <c r="A843" s="13"/>
      <c r="B843" s="13"/>
      <c r="C843" s="13"/>
      <c r="D843" s="13"/>
      <c r="E843" s="13"/>
      <c r="F843" s="13"/>
      <c r="G843" s="13"/>
      <c r="H843" s="13"/>
      <c r="I843" s="13"/>
      <c r="J843" s="13"/>
      <c r="K843" s="13"/>
      <c r="L843" s="13"/>
      <c r="M843" s="13"/>
      <c r="N843" s="13"/>
      <c r="O843" s="13"/>
      <c r="P843" s="13"/>
      <c r="Q843" s="13"/>
      <c r="R843" s="13"/>
      <c r="S843" s="13"/>
      <c r="T843" s="13"/>
      <c r="U843" s="13"/>
      <c r="V843" s="13"/>
      <c r="W843" s="13"/>
      <c r="X843" s="13"/>
      <c r="Y843" s="13"/>
      <c r="Z843" s="13"/>
      <c r="AA843" s="13"/>
      <c r="AB843" s="13"/>
      <c r="AC843" s="13"/>
      <c r="AD843" s="13"/>
      <c r="AE843" s="13"/>
      <c r="AF843" s="13"/>
      <c r="AG843" s="13"/>
      <c r="AH843" s="13"/>
      <c r="AI843" s="13"/>
      <c r="AJ843" s="13"/>
    </row>
    <row r="844" spans="1:36" ht="13.5" customHeight="1" x14ac:dyDescent="0.2">
      <c r="A844" s="13"/>
      <c r="B844" s="13"/>
      <c r="C844" s="13"/>
      <c r="D844" s="13"/>
      <c r="E844" s="13"/>
      <c r="F844" s="13"/>
      <c r="G844" s="13"/>
      <c r="H844" s="13"/>
      <c r="I844" s="13"/>
      <c r="J844" s="13"/>
      <c r="K844" s="13"/>
      <c r="L844" s="13"/>
      <c r="M844" s="13"/>
      <c r="N844" s="13"/>
      <c r="O844" s="13"/>
      <c r="P844" s="13"/>
      <c r="Q844" s="13"/>
      <c r="R844" s="13"/>
      <c r="S844" s="13"/>
      <c r="T844" s="13"/>
      <c r="U844" s="13"/>
      <c r="V844" s="13"/>
      <c r="W844" s="13"/>
      <c r="X844" s="13"/>
      <c r="Y844" s="13"/>
      <c r="Z844" s="13"/>
      <c r="AA844" s="13"/>
      <c r="AB844" s="13"/>
      <c r="AC844" s="13"/>
      <c r="AD844" s="13"/>
      <c r="AE844" s="13"/>
      <c r="AF844" s="13"/>
      <c r="AG844" s="13"/>
      <c r="AH844" s="13"/>
      <c r="AI844" s="13"/>
      <c r="AJ844" s="13"/>
    </row>
    <row r="845" spans="1:36" ht="13.5" customHeight="1" x14ac:dyDescent="0.2">
      <c r="A845" s="13"/>
      <c r="B845" s="13"/>
      <c r="C845" s="13"/>
      <c r="D845" s="13"/>
      <c r="E845" s="13"/>
      <c r="F845" s="13"/>
      <c r="G845" s="13"/>
      <c r="H845" s="13"/>
      <c r="I845" s="13"/>
      <c r="J845" s="13"/>
      <c r="K845" s="13"/>
      <c r="L845" s="13"/>
      <c r="M845" s="13"/>
      <c r="N845" s="13"/>
      <c r="O845" s="13"/>
      <c r="P845" s="13"/>
      <c r="Q845" s="13"/>
      <c r="R845" s="13"/>
      <c r="S845" s="13"/>
      <c r="T845" s="13"/>
      <c r="U845" s="13"/>
      <c r="V845" s="13"/>
      <c r="W845" s="13"/>
      <c r="X845" s="13"/>
      <c r="Y845" s="13"/>
      <c r="Z845" s="13"/>
      <c r="AA845" s="13"/>
      <c r="AB845" s="13"/>
      <c r="AC845" s="13"/>
      <c r="AD845" s="13"/>
      <c r="AE845" s="13"/>
      <c r="AF845" s="13"/>
      <c r="AG845" s="13"/>
      <c r="AH845" s="13"/>
      <c r="AI845" s="13"/>
      <c r="AJ845" s="13"/>
    </row>
    <row r="846" spans="1:36" ht="13.5" customHeight="1" x14ac:dyDescent="0.2">
      <c r="A846" s="13"/>
      <c r="B846" s="13"/>
      <c r="C846" s="13"/>
      <c r="D846" s="13"/>
      <c r="E846" s="13"/>
      <c r="F846" s="13"/>
      <c r="G846" s="13"/>
      <c r="H846" s="13"/>
      <c r="I846" s="13"/>
      <c r="J846" s="13"/>
      <c r="K846" s="13"/>
      <c r="L846" s="13"/>
      <c r="M846" s="13"/>
      <c r="N846" s="13"/>
      <c r="O846" s="13"/>
      <c r="P846" s="13"/>
      <c r="Q846" s="13"/>
      <c r="R846" s="13"/>
      <c r="S846" s="13"/>
      <c r="T846" s="13"/>
      <c r="U846" s="13"/>
      <c r="V846" s="13"/>
      <c r="W846" s="13"/>
      <c r="X846" s="13"/>
      <c r="Y846" s="13"/>
      <c r="Z846" s="13"/>
      <c r="AA846" s="13"/>
      <c r="AB846" s="13"/>
      <c r="AC846" s="13"/>
      <c r="AD846" s="13"/>
      <c r="AE846" s="13"/>
      <c r="AF846" s="13"/>
      <c r="AG846" s="13"/>
      <c r="AH846" s="13"/>
      <c r="AI846" s="13"/>
      <c r="AJ846" s="13"/>
    </row>
    <row r="847" spans="1:36" ht="13.5" customHeight="1" x14ac:dyDescent="0.2">
      <c r="A847" s="13"/>
      <c r="B847" s="13"/>
      <c r="C847" s="13"/>
      <c r="D847" s="13"/>
      <c r="E847" s="13"/>
      <c r="F847" s="13"/>
      <c r="G847" s="13"/>
      <c r="H847" s="13"/>
      <c r="I847" s="13"/>
      <c r="J847" s="13"/>
      <c r="K847" s="13"/>
      <c r="L847" s="13"/>
      <c r="M847" s="13"/>
      <c r="N847" s="13"/>
      <c r="O847" s="13"/>
      <c r="P847" s="13"/>
      <c r="Q847" s="13"/>
      <c r="R847" s="13"/>
      <c r="S847" s="13"/>
      <c r="T847" s="13"/>
      <c r="U847" s="13"/>
      <c r="V847" s="13"/>
      <c r="W847" s="13"/>
      <c r="X847" s="13"/>
      <c r="Y847" s="13"/>
      <c r="Z847" s="13"/>
      <c r="AA847" s="13"/>
      <c r="AB847" s="13"/>
      <c r="AC847" s="13"/>
      <c r="AD847" s="13"/>
      <c r="AE847" s="13"/>
      <c r="AF847" s="13"/>
      <c r="AG847" s="13"/>
      <c r="AH847" s="13"/>
      <c r="AI847" s="13"/>
      <c r="AJ847" s="13"/>
    </row>
    <row r="848" spans="1:36" ht="13.5" customHeight="1" x14ac:dyDescent="0.2">
      <c r="A848" s="13"/>
      <c r="B848" s="13"/>
      <c r="C848" s="13"/>
      <c r="D848" s="13"/>
      <c r="E848" s="13"/>
      <c r="F848" s="13"/>
      <c r="G848" s="13"/>
      <c r="H848" s="13"/>
      <c r="I848" s="13"/>
      <c r="J848" s="13"/>
      <c r="K848" s="13"/>
      <c r="L848" s="13"/>
      <c r="M848" s="13"/>
      <c r="N848" s="13"/>
      <c r="O848" s="13"/>
      <c r="P848" s="13"/>
      <c r="Q848" s="13"/>
      <c r="R848" s="13"/>
      <c r="S848" s="13"/>
      <c r="T848" s="13"/>
      <c r="U848" s="13"/>
      <c r="V848" s="13"/>
      <c r="W848" s="13"/>
      <c r="X848" s="13"/>
      <c r="Y848" s="13"/>
      <c r="Z848" s="13"/>
      <c r="AA848" s="13"/>
      <c r="AB848" s="13"/>
      <c r="AC848" s="13"/>
      <c r="AD848" s="13"/>
      <c r="AE848" s="13"/>
      <c r="AF848" s="13"/>
      <c r="AG848" s="13"/>
      <c r="AH848" s="13"/>
      <c r="AI848" s="13"/>
      <c r="AJ848" s="13"/>
    </row>
    <row r="849" spans="1:36" ht="13.5" customHeight="1" x14ac:dyDescent="0.2">
      <c r="A849" s="13"/>
      <c r="B849" s="13"/>
      <c r="C849" s="13"/>
      <c r="D849" s="13"/>
      <c r="E849" s="13"/>
      <c r="F849" s="13"/>
      <c r="G849" s="13"/>
      <c r="H849" s="13"/>
      <c r="I849" s="13"/>
      <c r="J849" s="13"/>
      <c r="K849" s="13"/>
      <c r="L849" s="13"/>
      <c r="M849" s="13"/>
      <c r="N849" s="13"/>
      <c r="O849" s="13"/>
      <c r="P849" s="13"/>
      <c r="Q849" s="13"/>
      <c r="R849" s="13"/>
      <c r="S849" s="13"/>
      <c r="T849" s="13"/>
      <c r="U849" s="13"/>
      <c r="V849" s="13"/>
      <c r="W849" s="13"/>
      <c r="X849" s="13"/>
      <c r="Y849" s="13"/>
      <c r="Z849" s="13"/>
      <c r="AA849" s="13"/>
      <c r="AB849" s="13"/>
      <c r="AC849" s="13"/>
      <c r="AD849" s="13"/>
      <c r="AE849" s="13"/>
      <c r="AF849" s="13"/>
      <c r="AG849" s="13"/>
      <c r="AH849" s="13"/>
      <c r="AI849" s="13"/>
      <c r="AJ849" s="13"/>
    </row>
    <row r="850" spans="1:36" ht="13.5" customHeight="1" x14ac:dyDescent="0.2">
      <c r="A850" s="13"/>
      <c r="B850" s="13"/>
      <c r="C850" s="13"/>
      <c r="D850" s="13"/>
      <c r="E850" s="13"/>
      <c r="F850" s="13"/>
      <c r="G850" s="13"/>
      <c r="H850" s="13"/>
      <c r="I850" s="13"/>
      <c r="J850" s="13"/>
      <c r="K850" s="13"/>
      <c r="L850" s="13"/>
      <c r="M850" s="13"/>
      <c r="N850" s="13"/>
      <c r="O850" s="13"/>
      <c r="P850" s="13"/>
      <c r="Q850" s="13"/>
      <c r="R850" s="13"/>
      <c r="S850" s="13"/>
      <c r="T850" s="13"/>
      <c r="U850" s="13"/>
      <c r="V850" s="13"/>
      <c r="W850" s="13"/>
      <c r="X850" s="13"/>
      <c r="Y850" s="13"/>
      <c r="Z850" s="13"/>
      <c r="AA850" s="13"/>
      <c r="AB850" s="13"/>
      <c r="AC850" s="13"/>
      <c r="AD850" s="13"/>
      <c r="AE850" s="13"/>
      <c r="AF850" s="13"/>
      <c r="AG850" s="13"/>
      <c r="AH850" s="13"/>
      <c r="AI850" s="13"/>
      <c r="AJ850" s="13"/>
    </row>
    <row r="851" spans="1:36" ht="13.5" customHeight="1" x14ac:dyDescent="0.2">
      <c r="A851" s="13"/>
      <c r="B851" s="13"/>
      <c r="C851" s="13"/>
      <c r="D851" s="13"/>
      <c r="E851" s="13"/>
      <c r="F851" s="13"/>
      <c r="G851" s="13"/>
      <c r="H851" s="13"/>
      <c r="I851" s="13"/>
      <c r="J851" s="13"/>
      <c r="K851" s="13"/>
      <c r="L851" s="13"/>
      <c r="M851" s="13"/>
      <c r="N851" s="13"/>
      <c r="O851" s="13"/>
      <c r="P851" s="13"/>
      <c r="Q851" s="13"/>
      <c r="R851" s="13"/>
      <c r="S851" s="13"/>
      <c r="T851" s="13"/>
      <c r="U851" s="13"/>
      <c r="V851" s="13"/>
      <c r="W851" s="13"/>
      <c r="X851" s="13"/>
      <c r="Y851" s="13"/>
      <c r="Z851" s="13"/>
      <c r="AA851" s="13"/>
      <c r="AB851" s="13"/>
      <c r="AC851" s="13"/>
      <c r="AD851" s="13"/>
      <c r="AE851" s="13"/>
      <c r="AF851" s="13"/>
      <c r="AG851" s="13"/>
      <c r="AH851" s="13"/>
      <c r="AI851" s="13"/>
      <c r="AJ851" s="13"/>
    </row>
    <row r="852" spans="1:36" ht="13.5" customHeight="1" x14ac:dyDescent="0.2">
      <c r="A852" s="13"/>
      <c r="B852" s="13"/>
      <c r="C852" s="13"/>
      <c r="D852" s="13"/>
      <c r="E852" s="13"/>
      <c r="F852" s="13"/>
      <c r="G852" s="13"/>
      <c r="H852" s="13"/>
      <c r="I852" s="13"/>
      <c r="J852" s="13"/>
      <c r="K852" s="13"/>
      <c r="L852" s="13"/>
      <c r="M852" s="13"/>
      <c r="N852" s="13"/>
      <c r="O852" s="13"/>
      <c r="P852" s="13"/>
      <c r="Q852" s="13"/>
      <c r="R852" s="13"/>
      <c r="S852" s="13"/>
      <c r="T852" s="13"/>
      <c r="U852" s="13"/>
      <c r="V852" s="13"/>
      <c r="W852" s="13"/>
      <c r="X852" s="13"/>
      <c r="Y852" s="13"/>
      <c r="Z852" s="13"/>
      <c r="AA852" s="13"/>
      <c r="AB852" s="13"/>
      <c r="AC852" s="13"/>
      <c r="AD852" s="13"/>
      <c r="AE852" s="13"/>
      <c r="AF852" s="13"/>
      <c r="AG852" s="13"/>
      <c r="AH852" s="13"/>
      <c r="AI852" s="13"/>
      <c r="AJ852" s="13"/>
    </row>
    <row r="853" spans="1:36" ht="13.5" customHeight="1" x14ac:dyDescent="0.2">
      <c r="A853" s="13"/>
      <c r="B853" s="13"/>
      <c r="C853" s="13"/>
      <c r="D853" s="13"/>
      <c r="E853" s="13"/>
      <c r="F853" s="13"/>
      <c r="G853" s="13"/>
      <c r="H853" s="13"/>
      <c r="I853" s="13"/>
      <c r="J853" s="13"/>
      <c r="K853" s="13"/>
      <c r="L853" s="13"/>
      <c r="M853" s="13"/>
      <c r="N853" s="13"/>
      <c r="O853" s="13"/>
      <c r="P853" s="13"/>
      <c r="Q853" s="13"/>
      <c r="R853" s="13"/>
      <c r="S853" s="13"/>
      <c r="T853" s="13"/>
      <c r="U853" s="13"/>
      <c r="V853" s="13"/>
      <c r="W853" s="13"/>
      <c r="X853" s="13"/>
      <c r="Y853" s="13"/>
      <c r="Z853" s="13"/>
      <c r="AA853" s="13"/>
      <c r="AB853" s="13"/>
      <c r="AC853" s="13"/>
      <c r="AD853" s="13"/>
      <c r="AE853" s="13"/>
      <c r="AF853" s="13"/>
      <c r="AG853" s="13"/>
      <c r="AH853" s="13"/>
      <c r="AI853" s="13"/>
      <c r="AJ853" s="13"/>
    </row>
    <row r="854" spans="1:36" ht="13.5" customHeight="1" x14ac:dyDescent="0.2">
      <c r="A854" s="13"/>
      <c r="B854" s="13"/>
      <c r="C854" s="13"/>
      <c r="D854" s="13"/>
      <c r="E854" s="13"/>
      <c r="F854" s="13"/>
      <c r="G854" s="13"/>
      <c r="H854" s="13"/>
      <c r="I854" s="13"/>
      <c r="J854" s="13"/>
      <c r="K854" s="13"/>
      <c r="L854" s="13"/>
      <c r="M854" s="13"/>
      <c r="N854" s="13"/>
      <c r="O854" s="13"/>
      <c r="P854" s="13"/>
      <c r="Q854" s="13"/>
      <c r="R854" s="13"/>
      <c r="S854" s="13"/>
      <c r="T854" s="13"/>
      <c r="U854" s="13"/>
      <c r="V854" s="13"/>
      <c r="W854" s="13"/>
      <c r="X854" s="13"/>
      <c r="Y854" s="13"/>
      <c r="Z854" s="13"/>
      <c r="AA854" s="13"/>
      <c r="AB854" s="13"/>
      <c r="AC854" s="13"/>
      <c r="AD854" s="13"/>
      <c r="AE854" s="13"/>
      <c r="AF854" s="13"/>
      <c r="AG854" s="13"/>
      <c r="AH854" s="13"/>
      <c r="AI854" s="13"/>
      <c r="AJ854" s="13"/>
    </row>
    <row r="855" spans="1:36" ht="13.5" customHeight="1" x14ac:dyDescent="0.2">
      <c r="A855" s="13"/>
      <c r="B855" s="13"/>
      <c r="C855" s="13"/>
      <c r="D855" s="13"/>
      <c r="E855" s="13"/>
      <c r="F855" s="13"/>
      <c r="G855" s="13"/>
      <c r="H855" s="13"/>
      <c r="I855" s="13"/>
      <c r="J855" s="13"/>
      <c r="K855" s="13"/>
      <c r="L855" s="13"/>
      <c r="M855" s="13"/>
      <c r="N855" s="13"/>
      <c r="O855" s="13"/>
      <c r="P855" s="13"/>
      <c r="Q855" s="13"/>
      <c r="R855" s="13"/>
      <c r="S855" s="13"/>
      <c r="T855" s="13"/>
      <c r="U855" s="13"/>
      <c r="V855" s="13"/>
      <c r="W855" s="13"/>
      <c r="X855" s="13"/>
      <c r="Y855" s="13"/>
      <c r="Z855" s="13"/>
      <c r="AA855" s="13"/>
      <c r="AB855" s="13"/>
      <c r="AC855" s="13"/>
      <c r="AD855" s="13"/>
      <c r="AE855" s="13"/>
      <c r="AF855" s="13"/>
      <c r="AG855" s="13"/>
      <c r="AH855" s="13"/>
      <c r="AI855" s="13"/>
      <c r="AJ855" s="13"/>
    </row>
    <row r="856" spans="1:36" ht="13.5" customHeight="1" x14ac:dyDescent="0.2">
      <c r="A856" s="13"/>
      <c r="B856" s="13"/>
      <c r="C856" s="13"/>
      <c r="D856" s="13"/>
      <c r="E856" s="13"/>
      <c r="F856" s="13"/>
      <c r="G856" s="13"/>
      <c r="H856" s="13"/>
      <c r="I856" s="13"/>
      <c r="J856" s="13"/>
      <c r="K856" s="13"/>
      <c r="L856" s="13"/>
      <c r="M856" s="13"/>
      <c r="N856" s="13"/>
      <c r="O856" s="13"/>
      <c r="P856" s="13"/>
      <c r="Q856" s="13"/>
      <c r="R856" s="13"/>
      <c r="S856" s="13"/>
      <c r="T856" s="13"/>
      <c r="U856" s="13"/>
      <c r="V856" s="13"/>
      <c r="W856" s="13"/>
      <c r="X856" s="13"/>
      <c r="Y856" s="13"/>
      <c r="Z856" s="13"/>
      <c r="AA856" s="13"/>
      <c r="AB856" s="13"/>
      <c r="AC856" s="13"/>
      <c r="AD856" s="13"/>
      <c r="AE856" s="13"/>
      <c r="AF856" s="13"/>
      <c r="AG856" s="13"/>
      <c r="AH856" s="13"/>
      <c r="AI856" s="13"/>
      <c r="AJ856" s="13"/>
    </row>
    <row r="857" spans="1:36" ht="13.5" customHeight="1" x14ac:dyDescent="0.2">
      <c r="A857" s="13"/>
      <c r="B857" s="13"/>
      <c r="C857" s="13"/>
      <c r="D857" s="13"/>
      <c r="E857" s="13"/>
      <c r="F857" s="13"/>
      <c r="G857" s="13"/>
      <c r="H857" s="13"/>
      <c r="I857" s="13"/>
      <c r="J857" s="13"/>
      <c r="K857" s="13"/>
      <c r="L857" s="13"/>
      <c r="M857" s="13"/>
      <c r="N857" s="13"/>
      <c r="O857" s="13"/>
      <c r="P857" s="13"/>
      <c r="Q857" s="13"/>
      <c r="R857" s="13"/>
      <c r="S857" s="13"/>
      <c r="T857" s="13"/>
      <c r="U857" s="13"/>
      <c r="V857" s="13"/>
      <c r="W857" s="13"/>
      <c r="X857" s="13"/>
      <c r="Y857" s="13"/>
      <c r="Z857" s="13"/>
      <c r="AA857" s="13"/>
      <c r="AB857" s="13"/>
      <c r="AC857" s="13"/>
      <c r="AD857" s="13"/>
      <c r="AE857" s="13"/>
      <c r="AF857" s="13"/>
      <c r="AG857" s="13"/>
      <c r="AH857" s="13"/>
      <c r="AI857" s="13"/>
      <c r="AJ857" s="13"/>
    </row>
    <row r="858" spans="1:36" ht="13.5" customHeight="1" x14ac:dyDescent="0.2">
      <c r="A858" s="13"/>
      <c r="B858" s="13"/>
      <c r="C858" s="13"/>
      <c r="D858" s="13"/>
      <c r="E858" s="13"/>
      <c r="F858" s="13"/>
      <c r="G858" s="13"/>
      <c r="H858" s="13"/>
      <c r="I858" s="13"/>
      <c r="J858" s="13"/>
      <c r="K858" s="13"/>
      <c r="L858" s="13"/>
      <c r="M858" s="13"/>
      <c r="N858" s="13"/>
      <c r="O858" s="13"/>
      <c r="P858" s="13"/>
      <c r="Q858" s="13"/>
      <c r="R858" s="13"/>
      <c r="S858" s="13"/>
      <c r="T858" s="13"/>
      <c r="U858" s="13"/>
      <c r="V858" s="13"/>
      <c r="W858" s="13"/>
      <c r="X858" s="13"/>
      <c r="Y858" s="13"/>
      <c r="Z858" s="13"/>
      <c r="AA858" s="13"/>
      <c r="AB858" s="13"/>
      <c r="AC858" s="13"/>
      <c r="AD858" s="13"/>
      <c r="AE858" s="13"/>
      <c r="AF858" s="13"/>
      <c r="AG858" s="13"/>
      <c r="AH858" s="13"/>
      <c r="AI858" s="13"/>
      <c r="AJ858" s="13"/>
    </row>
    <row r="859" spans="1:36" ht="13.5" customHeight="1" x14ac:dyDescent="0.2">
      <c r="A859" s="13"/>
      <c r="B859" s="13"/>
      <c r="C859" s="13"/>
      <c r="D859" s="13"/>
      <c r="E859" s="13"/>
      <c r="F859" s="13"/>
      <c r="G859" s="13"/>
      <c r="H859" s="13"/>
      <c r="I859" s="13"/>
      <c r="J859" s="13"/>
      <c r="K859" s="13"/>
      <c r="L859" s="13"/>
      <c r="M859" s="13"/>
      <c r="N859" s="13"/>
      <c r="O859" s="13"/>
      <c r="P859" s="13"/>
      <c r="Q859" s="13"/>
      <c r="R859" s="13"/>
      <c r="S859" s="13"/>
      <c r="T859" s="13"/>
      <c r="U859" s="13"/>
      <c r="V859" s="13"/>
      <c r="W859" s="13"/>
      <c r="X859" s="13"/>
      <c r="Y859" s="13"/>
      <c r="Z859" s="13"/>
      <c r="AA859" s="13"/>
      <c r="AB859" s="13"/>
      <c r="AC859" s="13"/>
      <c r="AD859" s="13"/>
      <c r="AE859" s="13"/>
      <c r="AF859" s="13"/>
      <c r="AG859" s="13"/>
      <c r="AH859" s="13"/>
      <c r="AI859" s="13"/>
      <c r="AJ859" s="13"/>
    </row>
    <row r="860" spans="1:36" ht="13.5" customHeight="1" x14ac:dyDescent="0.2">
      <c r="A860" s="13"/>
      <c r="B860" s="13"/>
      <c r="C860" s="13"/>
      <c r="D860" s="13"/>
      <c r="E860" s="13"/>
      <c r="F860" s="13"/>
      <c r="G860" s="13"/>
      <c r="H860" s="13"/>
      <c r="I860" s="13"/>
      <c r="J860" s="13"/>
      <c r="K860" s="13"/>
      <c r="L860" s="13"/>
      <c r="M860" s="13"/>
      <c r="N860" s="13"/>
      <c r="O860" s="13"/>
      <c r="P860" s="13"/>
      <c r="Q860" s="13"/>
      <c r="R860" s="13"/>
      <c r="S860" s="13"/>
      <c r="T860" s="13"/>
      <c r="U860" s="13"/>
      <c r="V860" s="13"/>
      <c r="W860" s="13"/>
      <c r="X860" s="13"/>
      <c r="Y860" s="13"/>
      <c r="Z860" s="13"/>
      <c r="AA860" s="13"/>
      <c r="AB860" s="13"/>
      <c r="AC860" s="13"/>
      <c r="AD860" s="13"/>
      <c r="AE860" s="13"/>
      <c r="AF860" s="13"/>
      <c r="AG860" s="13"/>
      <c r="AH860" s="13"/>
      <c r="AI860" s="13"/>
      <c r="AJ860" s="13"/>
    </row>
    <row r="861" spans="1:36" ht="13.5" customHeight="1" x14ac:dyDescent="0.2">
      <c r="A861" s="13"/>
      <c r="B861" s="13"/>
      <c r="C861" s="13"/>
      <c r="D861" s="13"/>
      <c r="E861" s="13"/>
      <c r="F861" s="13"/>
      <c r="G861" s="13"/>
      <c r="H861" s="13"/>
      <c r="I861" s="13"/>
      <c r="J861" s="13"/>
      <c r="K861" s="13"/>
      <c r="L861" s="13"/>
      <c r="M861" s="13"/>
      <c r="N861" s="13"/>
      <c r="O861" s="13"/>
      <c r="P861" s="13"/>
      <c r="Q861" s="13"/>
      <c r="R861" s="13"/>
      <c r="S861" s="13"/>
      <c r="T861" s="13"/>
      <c r="U861" s="13"/>
      <c r="V861" s="13"/>
      <c r="W861" s="13"/>
      <c r="X861" s="13"/>
      <c r="Y861" s="13"/>
      <c r="Z861" s="13"/>
      <c r="AA861" s="13"/>
      <c r="AB861" s="13"/>
      <c r="AC861" s="13"/>
      <c r="AD861" s="13"/>
      <c r="AE861" s="13"/>
      <c r="AF861" s="13"/>
      <c r="AG861" s="13"/>
      <c r="AH861" s="13"/>
      <c r="AI861" s="13"/>
      <c r="AJ861" s="13"/>
    </row>
    <row r="862" spans="1:36" ht="13.5" customHeight="1" x14ac:dyDescent="0.2">
      <c r="A862" s="13"/>
      <c r="B862" s="13"/>
      <c r="C862" s="13"/>
      <c r="D862" s="13"/>
      <c r="E862" s="13"/>
      <c r="F862" s="13"/>
      <c r="G862" s="13"/>
      <c r="H862" s="13"/>
      <c r="I862" s="13"/>
      <c r="J862" s="13"/>
      <c r="K862" s="13"/>
      <c r="L862" s="13"/>
      <c r="M862" s="13"/>
      <c r="N862" s="13"/>
      <c r="O862" s="13"/>
      <c r="P862" s="13"/>
      <c r="Q862" s="13"/>
      <c r="R862" s="13"/>
      <c r="S862" s="13"/>
      <c r="T862" s="13"/>
      <c r="U862" s="13"/>
      <c r="V862" s="13"/>
      <c r="W862" s="13"/>
      <c r="X862" s="13"/>
      <c r="Y862" s="13"/>
      <c r="Z862" s="13"/>
      <c r="AA862" s="13"/>
      <c r="AB862" s="13"/>
      <c r="AC862" s="13"/>
      <c r="AD862" s="13"/>
      <c r="AE862" s="13"/>
      <c r="AF862" s="13"/>
      <c r="AG862" s="13"/>
      <c r="AH862" s="13"/>
      <c r="AI862" s="13"/>
      <c r="AJ862" s="13"/>
    </row>
    <row r="863" spans="1:36" ht="13.5" customHeight="1" x14ac:dyDescent="0.2">
      <c r="A863" s="13"/>
      <c r="B863" s="13"/>
      <c r="C863" s="13"/>
      <c r="D863" s="13"/>
      <c r="E863" s="13"/>
      <c r="F863" s="13"/>
      <c r="G863" s="13"/>
      <c r="H863" s="13"/>
      <c r="I863" s="13"/>
      <c r="J863" s="13"/>
      <c r="K863" s="13"/>
      <c r="L863" s="13"/>
      <c r="M863" s="13"/>
      <c r="N863" s="13"/>
      <c r="O863" s="13"/>
      <c r="P863" s="13"/>
      <c r="Q863" s="13"/>
      <c r="R863" s="13"/>
      <c r="S863" s="13"/>
      <c r="T863" s="13"/>
      <c r="U863" s="13"/>
      <c r="V863" s="13"/>
      <c r="W863" s="13"/>
      <c r="X863" s="13"/>
      <c r="Y863" s="13"/>
      <c r="Z863" s="13"/>
      <c r="AA863" s="13"/>
      <c r="AB863" s="13"/>
      <c r="AC863" s="13"/>
      <c r="AD863" s="13"/>
      <c r="AE863" s="13"/>
      <c r="AF863" s="13"/>
      <c r="AG863" s="13"/>
      <c r="AH863" s="13"/>
      <c r="AI863" s="13"/>
      <c r="AJ863" s="13"/>
    </row>
    <row r="864" spans="1:36" ht="13.5" customHeight="1" x14ac:dyDescent="0.2">
      <c r="A864" s="13"/>
      <c r="B864" s="13"/>
      <c r="C864" s="13"/>
      <c r="D864" s="13"/>
      <c r="E864" s="13"/>
      <c r="F864" s="13"/>
      <c r="G864" s="13"/>
      <c r="H864" s="13"/>
      <c r="I864" s="13"/>
      <c r="J864" s="13"/>
      <c r="K864" s="13"/>
      <c r="L864" s="13"/>
      <c r="M864" s="13"/>
      <c r="N864" s="13"/>
      <c r="O864" s="13"/>
      <c r="P864" s="13"/>
      <c r="Q864" s="13"/>
      <c r="R864" s="13"/>
      <c r="S864" s="13"/>
      <c r="T864" s="13"/>
      <c r="U864" s="13"/>
      <c r="V864" s="13"/>
      <c r="W864" s="13"/>
      <c r="X864" s="13"/>
      <c r="Y864" s="13"/>
      <c r="Z864" s="13"/>
      <c r="AA864" s="13"/>
      <c r="AB864" s="13"/>
      <c r="AC864" s="13"/>
      <c r="AD864" s="13"/>
      <c r="AE864" s="13"/>
      <c r="AF864" s="13"/>
      <c r="AG864" s="13"/>
      <c r="AH864" s="13"/>
      <c r="AI864" s="13"/>
      <c r="AJ864" s="13"/>
    </row>
    <row r="865" spans="1:36" ht="13.5" customHeight="1" x14ac:dyDescent="0.2">
      <c r="A865" s="13"/>
      <c r="B865" s="13"/>
      <c r="C865" s="13"/>
      <c r="D865" s="13"/>
      <c r="E865" s="13"/>
      <c r="F865" s="13"/>
      <c r="G865" s="13"/>
      <c r="H865" s="13"/>
      <c r="I865" s="13"/>
      <c r="J865" s="13"/>
      <c r="K865" s="13"/>
      <c r="L865" s="13"/>
      <c r="M865" s="13"/>
      <c r="N865" s="13"/>
      <c r="O865" s="13"/>
      <c r="P865" s="13"/>
      <c r="Q865" s="13"/>
      <c r="R865" s="13"/>
      <c r="S865" s="13"/>
      <c r="T865" s="13"/>
      <c r="U865" s="13"/>
      <c r="V865" s="13"/>
      <c r="W865" s="13"/>
      <c r="X865" s="13"/>
      <c r="Y865" s="13"/>
      <c r="Z865" s="13"/>
      <c r="AA865" s="13"/>
      <c r="AB865" s="13"/>
      <c r="AC865" s="13"/>
      <c r="AD865" s="13"/>
      <c r="AE865" s="13"/>
      <c r="AF865" s="13"/>
      <c r="AG865" s="13"/>
      <c r="AH865" s="13"/>
      <c r="AI865" s="13"/>
      <c r="AJ865" s="13"/>
    </row>
    <row r="866" spans="1:36" ht="13.5" customHeight="1" x14ac:dyDescent="0.2">
      <c r="A866" s="13"/>
      <c r="B866" s="13"/>
      <c r="C866" s="13"/>
      <c r="D866" s="13"/>
      <c r="E866" s="13"/>
      <c r="F866" s="13"/>
      <c r="G866" s="13"/>
      <c r="H866" s="13"/>
      <c r="I866" s="13"/>
      <c r="J866" s="13"/>
      <c r="K866" s="13"/>
      <c r="L866" s="13"/>
      <c r="M866" s="13"/>
      <c r="N866" s="13"/>
      <c r="O866" s="13"/>
      <c r="P866" s="13"/>
      <c r="Q866" s="13"/>
      <c r="R866" s="13"/>
      <c r="S866" s="13"/>
      <c r="T866" s="13"/>
      <c r="U866" s="13"/>
      <c r="V866" s="13"/>
      <c r="W866" s="13"/>
      <c r="X866" s="13"/>
      <c r="Y866" s="13"/>
      <c r="Z866" s="13"/>
      <c r="AA866" s="13"/>
      <c r="AB866" s="13"/>
      <c r="AC866" s="13"/>
      <c r="AD866" s="13"/>
      <c r="AE866" s="13"/>
      <c r="AF866" s="13"/>
      <c r="AG866" s="13"/>
      <c r="AH866" s="13"/>
      <c r="AI866" s="13"/>
      <c r="AJ866" s="13"/>
    </row>
    <row r="867" spans="1:36" ht="13.5" customHeight="1" x14ac:dyDescent="0.2">
      <c r="A867" s="13"/>
      <c r="B867" s="13"/>
      <c r="C867" s="13"/>
      <c r="D867" s="13"/>
      <c r="E867" s="13"/>
      <c r="F867" s="13"/>
      <c r="G867" s="13"/>
      <c r="H867" s="13"/>
      <c r="I867" s="13"/>
      <c r="J867" s="13"/>
      <c r="K867" s="13"/>
      <c r="L867" s="13"/>
      <c r="M867" s="13"/>
      <c r="N867" s="13"/>
      <c r="O867" s="13"/>
      <c r="P867" s="13"/>
      <c r="Q867" s="13"/>
      <c r="R867" s="13"/>
      <c r="S867" s="13"/>
      <c r="T867" s="13"/>
      <c r="U867" s="13"/>
      <c r="V867" s="13"/>
      <c r="W867" s="13"/>
      <c r="X867" s="13"/>
      <c r="Y867" s="13"/>
      <c r="Z867" s="13"/>
      <c r="AA867" s="13"/>
      <c r="AB867" s="13"/>
      <c r="AC867" s="13"/>
      <c r="AD867" s="13"/>
      <c r="AE867" s="13"/>
      <c r="AF867" s="13"/>
      <c r="AG867" s="13"/>
      <c r="AH867" s="13"/>
      <c r="AI867" s="13"/>
      <c r="AJ867" s="13"/>
    </row>
    <row r="868" spans="1:36" ht="13.5" customHeight="1" x14ac:dyDescent="0.2">
      <c r="A868" s="13"/>
      <c r="B868" s="13"/>
      <c r="C868" s="13"/>
      <c r="D868" s="13"/>
      <c r="E868" s="13"/>
      <c r="F868" s="13"/>
      <c r="G868" s="13"/>
      <c r="H868" s="13"/>
      <c r="I868" s="13"/>
      <c r="J868" s="13"/>
      <c r="K868" s="13"/>
      <c r="L868" s="13"/>
      <c r="M868" s="13"/>
      <c r="N868" s="13"/>
      <c r="O868" s="13"/>
      <c r="P868" s="13"/>
      <c r="Q868" s="13"/>
      <c r="R868" s="13"/>
      <c r="S868" s="13"/>
      <c r="T868" s="13"/>
      <c r="U868" s="13"/>
      <c r="V868" s="13"/>
      <c r="W868" s="13"/>
      <c r="X868" s="13"/>
      <c r="Y868" s="13"/>
      <c r="Z868" s="13"/>
      <c r="AA868" s="13"/>
      <c r="AB868" s="13"/>
      <c r="AC868" s="13"/>
      <c r="AD868" s="13"/>
      <c r="AE868" s="13"/>
      <c r="AF868" s="13"/>
      <c r="AG868" s="13"/>
      <c r="AH868" s="13"/>
      <c r="AI868" s="13"/>
      <c r="AJ868" s="13"/>
    </row>
    <row r="869" spans="1:36" ht="13.5" customHeight="1" x14ac:dyDescent="0.2">
      <c r="A869" s="13"/>
      <c r="B869" s="13"/>
      <c r="C869" s="13"/>
      <c r="D869" s="13"/>
      <c r="E869" s="13"/>
      <c r="F869" s="13"/>
      <c r="G869" s="13"/>
      <c r="H869" s="13"/>
      <c r="I869" s="13"/>
      <c r="J869" s="13"/>
      <c r="K869" s="13"/>
      <c r="L869" s="13"/>
      <c r="M869" s="13"/>
      <c r="N869" s="13"/>
      <c r="O869" s="13"/>
      <c r="P869" s="13"/>
      <c r="Q869" s="13"/>
      <c r="R869" s="13"/>
      <c r="S869" s="13"/>
      <c r="T869" s="13"/>
      <c r="U869" s="13"/>
      <c r="V869" s="13"/>
      <c r="W869" s="13"/>
      <c r="X869" s="13"/>
      <c r="Y869" s="13"/>
      <c r="Z869" s="13"/>
      <c r="AA869" s="13"/>
      <c r="AB869" s="13"/>
      <c r="AC869" s="13"/>
      <c r="AD869" s="13"/>
      <c r="AE869" s="13"/>
      <c r="AF869" s="13"/>
      <c r="AG869" s="13"/>
      <c r="AH869" s="13"/>
      <c r="AI869" s="13"/>
      <c r="AJ869" s="13"/>
    </row>
    <row r="870" spans="1:36" ht="13.5" customHeight="1" x14ac:dyDescent="0.2">
      <c r="A870" s="13"/>
      <c r="B870" s="13"/>
      <c r="C870" s="13"/>
      <c r="D870" s="13"/>
      <c r="E870" s="13"/>
      <c r="F870" s="13"/>
      <c r="G870" s="13"/>
      <c r="H870" s="13"/>
      <c r="I870" s="13"/>
      <c r="J870" s="13"/>
      <c r="K870" s="13"/>
      <c r="L870" s="13"/>
      <c r="M870" s="13"/>
      <c r="N870" s="13"/>
      <c r="O870" s="13"/>
      <c r="P870" s="13"/>
      <c r="Q870" s="13"/>
      <c r="R870" s="13"/>
      <c r="S870" s="13"/>
      <c r="T870" s="13"/>
      <c r="U870" s="13"/>
      <c r="V870" s="13"/>
      <c r="W870" s="13"/>
      <c r="X870" s="13"/>
      <c r="Y870" s="13"/>
      <c r="Z870" s="13"/>
      <c r="AA870" s="13"/>
      <c r="AB870" s="13"/>
      <c r="AC870" s="13"/>
      <c r="AD870" s="13"/>
      <c r="AE870" s="13"/>
      <c r="AF870" s="13"/>
      <c r="AG870" s="13"/>
      <c r="AH870" s="13"/>
      <c r="AI870" s="13"/>
      <c r="AJ870" s="13"/>
    </row>
    <row r="871" spans="1:36" ht="13.5" customHeight="1" x14ac:dyDescent="0.2">
      <c r="A871" s="13"/>
      <c r="B871" s="13"/>
      <c r="C871" s="13"/>
      <c r="D871" s="13"/>
      <c r="E871" s="13"/>
      <c r="F871" s="13"/>
      <c r="G871" s="13"/>
      <c r="H871" s="13"/>
      <c r="I871" s="13"/>
      <c r="J871" s="13"/>
      <c r="K871" s="13"/>
      <c r="L871" s="13"/>
      <c r="M871" s="13"/>
      <c r="N871" s="13"/>
      <c r="O871" s="13"/>
      <c r="P871" s="13"/>
      <c r="Q871" s="13"/>
      <c r="R871" s="13"/>
      <c r="S871" s="13"/>
      <c r="T871" s="13"/>
      <c r="U871" s="13"/>
      <c r="V871" s="13"/>
      <c r="W871" s="13"/>
      <c r="X871" s="13"/>
      <c r="Y871" s="13"/>
      <c r="Z871" s="13"/>
      <c r="AA871" s="13"/>
      <c r="AB871" s="13"/>
      <c r="AC871" s="13"/>
      <c r="AD871" s="13"/>
      <c r="AE871" s="13"/>
      <c r="AF871" s="13"/>
      <c r="AG871" s="13"/>
      <c r="AH871" s="13"/>
      <c r="AI871" s="13"/>
      <c r="AJ871" s="13"/>
    </row>
    <row r="872" spans="1:36" ht="13.5" customHeight="1" x14ac:dyDescent="0.2">
      <c r="A872" s="13"/>
      <c r="B872" s="13"/>
      <c r="C872" s="13"/>
      <c r="D872" s="13"/>
      <c r="E872" s="13"/>
      <c r="F872" s="13"/>
      <c r="G872" s="13"/>
      <c r="H872" s="13"/>
      <c r="I872" s="13"/>
      <c r="J872" s="13"/>
      <c r="K872" s="13"/>
      <c r="L872" s="13"/>
      <c r="M872" s="13"/>
      <c r="N872" s="13"/>
      <c r="O872" s="13"/>
      <c r="P872" s="13"/>
      <c r="Q872" s="13"/>
      <c r="R872" s="13"/>
      <c r="S872" s="13"/>
      <c r="T872" s="13"/>
      <c r="U872" s="13"/>
      <c r="V872" s="13"/>
      <c r="W872" s="13"/>
      <c r="X872" s="13"/>
      <c r="Y872" s="13"/>
      <c r="Z872" s="13"/>
      <c r="AA872" s="13"/>
      <c r="AB872" s="13"/>
      <c r="AC872" s="13"/>
      <c r="AD872" s="13"/>
      <c r="AE872" s="13"/>
      <c r="AF872" s="13"/>
      <c r="AG872" s="13"/>
      <c r="AH872" s="13"/>
      <c r="AI872" s="13"/>
      <c r="AJ872" s="13"/>
    </row>
    <row r="873" spans="1:36" ht="13.5" customHeight="1" x14ac:dyDescent="0.2">
      <c r="A873" s="13"/>
      <c r="B873" s="13"/>
      <c r="C873" s="13"/>
      <c r="D873" s="13"/>
      <c r="E873" s="13"/>
      <c r="F873" s="13"/>
      <c r="G873" s="13"/>
      <c r="H873" s="13"/>
      <c r="I873" s="13"/>
      <c r="J873" s="13"/>
      <c r="K873" s="13"/>
      <c r="L873" s="13"/>
      <c r="M873" s="13"/>
      <c r="N873" s="13"/>
      <c r="O873" s="13"/>
      <c r="P873" s="13"/>
      <c r="Q873" s="13"/>
      <c r="R873" s="13"/>
      <c r="S873" s="13"/>
      <c r="T873" s="13"/>
      <c r="U873" s="13"/>
      <c r="V873" s="13"/>
      <c r="W873" s="13"/>
      <c r="X873" s="13"/>
      <c r="Y873" s="13"/>
      <c r="Z873" s="13"/>
      <c r="AA873" s="13"/>
      <c r="AB873" s="13"/>
      <c r="AC873" s="13"/>
      <c r="AD873" s="13"/>
      <c r="AE873" s="13"/>
      <c r="AF873" s="13"/>
      <c r="AG873" s="13"/>
      <c r="AH873" s="13"/>
      <c r="AI873" s="13"/>
      <c r="AJ873" s="13"/>
    </row>
    <row r="874" spans="1:36" ht="13.5" customHeight="1" x14ac:dyDescent="0.2">
      <c r="A874" s="13"/>
      <c r="B874" s="13"/>
      <c r="C874" s="13"/>
      <c r="D874" s="13"/>
      <c r="E874" s="13"/>
      <c r="F874" s="13"/>
      <c r="G874" s="13"/>
      <c r="H874" s="13"/>
      <c r="I874" s="13"/>
      <c r="J874" s="13"/>
      <c r="K874" s="13"/>
      <c r="L874" s="13"/>
      <c r="M874" s="13"/>
      <c r="N874" s="13"/>
      <c r="O874" s="13"/>
      <c r="P874" s="13"/>
      <c r="Q874" s="13"/>
      <c r="R874" s="13"/>
      <c r="S874" s="13"/>
      <c r="T874" s="13"/>
      <c r="U874" s="13"/>
      <c r="V874" s="13"/>
      <c r="W874" s="13"/>
      <c r="X874" s="13"/>
      <c r="Y874" s="13"/>
      <c r="Z874" s="13"/>
      <c r="AA874" s="13"/>
      <c r="AB874" s="13"/>
      <c r="AC874" s="13"/>
      <c r="AD874" s="13"/>
      <c r="AE874" s="13"/>
      <c r="AF874" s="13"/>
      <c r="AG874" s="13"/>
      <c r="AH874" s="13"/>
      <c r="AI874" s="13"/>
      <c r="AJ874" s="13"/>
    </row>
    <row r="875" spans="1:36" ht="13.5" customHeight="1" x14ac:dyDescent="0.2">
      <c r="A875" s="13"/>
      <c r="B875" s="13"/>
      <c r="C875" s="13"/>
      <c r="D875" s="13"/>
      <c r="E875" s="13"/>
      <c r="F875" s="13"/>
      <c r="G875" s="13"/>
      <c r="H875" s="13"/>
      <c r="I875" s="13"/>
      <c r="J875" s="13"/>
      <c r="K875" s="13"/>
      <c r="L875" s="13"/>
      <c r="M875" s="13"/>
      <c r="N875" s="13"/>
      <c r="O875" s="13"/>
      <c r="P875" s="13"/>
      <c r="Q875" s="13"/>
      <c r="R875" s="13"/>
      <c r="S875" s="13"/>
      <c r="T875" s="13"/>
      <c r="U875" s="13"/>
      <c r="V875" s="13"/>
      <c r="W875" s="13"/>
      <c r="X875" s="13"/>
      <c r="Y875" s="13"/>
      <c r="Z875" s="13"/>
      <c r="AA875" s="13"/>
      <c r="AB875" s="13"/>
      <c r="AC875" s="13"/>
      <c r="AD875" s="13"/>
      <c r="AE875" s="13"/>
      <c r="AF875" s="13"/>
      <c r="AG875" s="13"/>
      <c r="AH875" s="13"/>
      <c r="AI875" s="13"/>
      <c r="AJ875" s="13"/>
    </row>
    <row r="876" spans="1:36" ht="13.5" customHeight="1" x14ac:dyDescent="0.2">
      <c r="A876" s="13"/>
      <c r="B876" s="13"/>
      <c r="C876" s="13"/>
      <c r="D876" s="13"/>
      <c r="E876" s="13"/>
      <c r="F876" s="13"/>
      <c r="G876" s="13"/>
      <c r="H876" s="13"/>
      <c r="I876" s="13"/>
      <c r="J876" s="13"/>
      <c r="K876" s="13"/>
      <c r="L876" s="13"/>
      <c r="M876" s="13"/>
      <c r="N876" s="13"/>
      <c r="O876" s="13"/>
      <c r="P876" s="13"/>
      <c r="Q876" s="13"/>
      <c r="R876" s="13"/>
      <c r="S876" s="13"/>
      <c r="T876" s="13"/>
      <c r="U876" s="13"/>
      <c r="V876" s="13"/>
      <c r="W876" s="13"/>
      <c r="X876" s="13"/>
      <c r="Y876" s="13"/>
      <c r="Z876" s="13"/>
      <c r="AA876" s="13"/>
      <c r="AB876" s="13"/>
      <c r="AC876" s="13"/>
      <c r="AD876" s="13"/>
      <c r="AE876" s="13"/>
      <c r="AF876" s="13"/>
      <c r="AG876" s="13"/>
      <c r="AH876" s="13"/>
      <c r="AI876" s="13"/>
      <c r="AJ876" s="13"/>
    </row>
    <row r="877" spans="1:36" ht="13.5" customHeight="1" x14ac:dyDescent="0.2">
      <c r="A877" s="13"/>
      <c r="B877" s="13"/>
      <c r="C877" s="13"/>
      <c r="D877" s="13"/>
      <c r="E877" s="13"/>
      <c r="F877" s="13"/>
      <c r="G877" s="13"/>
      <c r="H877" s="13"/>
      <c r="I877" s="13"/>
      <c r="J877" s="13"/>
      <c r="K877" s="13"/>
      <c r="L877" s="13"/>
      <c r="M877" s="13"/>
      <c r="N877" s="13"/>
      <c r="O877" s="13"/>
      <c r="P877" s="13"/>
      <c r="Q877" s="13"/>
      <c r="R877" s="13"/>
      <c r="S877" s="13"/>
      <c r="T877" s="13"/>
      <c r="U877" s="13"/>
      <c r="V877" s="13"/>
      <c r="W877" s="13"/>
      <c r="X877" s="13"/>
      <c r="Y877" s="13"/>
      <c r="Z877" s="13"/>
      <c r="AA877" s="13"/>
      <c r="AB877" s="13"/>
      <c r="AC877" s="13"/>
      <c r="AD877" s="13"/>
      <c r="AE877" s="13"/>
      <c r="AF877" s="13"/>
      <c r="AG877" s="13"/>
      <c r="AH877" s="13"/>
      <c r="AI877" s="13"/>
      <c r="AJ877" s="13"/>
    </row>
    <row r="878" spans="1:36" ht="13.5" customHeight="1" x14ac:dyDescent="0.2">
      <c r="A878" s="13"/>
      <c r="B878" s="13"/>
      <c r="C878" s="13"/>
      <c r="D878" s="13"/>
      <c r="E878" s="13"/>
      <c r="F878" s="13"/>
      <c r="G878" s="13"/>
      <c r="H878" s="13"/>
      <c r="I878" s="13"/>
      <c r="J878" s="13"/>
      <c r="K878" s="13"/>
      <c r="L878" s="13"/>
      <c r="M878" s="13"/>
      <c r="N878" s="13"/>
      <c r="O878" s="13"/>
      <c r="P878" s="13"/>
      <c r="Q878" s="13"/>
      <c r="R878" s="13"/>
      <c r="S878" s="13"/>
      <c r="T878" s="13"/>
      <c r="U878" s="13"/>
      <c r="V878" s="13"/>
      <c r="W878" s="13"/>
      <c r="X878" s="13"/>
      <c r="Y878" s="13"/>
      <c r="Z878" s="13"/>
      <c r="AA878" s="13"/>
      <c r="AB878" s="13"/>
      <c r="AC878" s="13"/>
      <c r="AD878" s="13"/>
      <c r="AE878" s="13"/>
      <c r="AF878" s="13"/>
      <c r="AG878" s="13"/>
      <c r="AH878" s="13"/>
      <c r="AI878" s="13"/>
      <c r="AJ878" s="13"/>
    </row>
    <row r="879" spans="1:36" ht="13.5" customHeight="1" x14ac:dyDescent="0.2">
      <c r="A879" s="13"/>
      <c r="B879" s="13"/>
      <c r="C879" s="13"/>
      <c r="D879" s="13"/>
      <c r="E879" s="13"/>
      <c r="F879" s="13"/>
      <c r="G879" s="13"/>
      <c r="H879" s="13"/>
      <c r="I879" s="13"/>
      <c r="J879" s="13"/>
      <c r="K879" s="13"/>
      <c r="L879" s="13"/>
      <c r="M879" s="13"/>
      <c r="N879" s="13"/>
      <c r="O879" s="13"/>
      <c r="P879" s="13"/>
      <c r="Q879" s="13"/>
      <c r="R879" s="13"/>
      <c r="S879" s="13"/>
      <c r="T879" s="13"/>
      <c r="U879" s="13"/>
      <c r="V879" s="13"/>
      <c r="W879" s="13"/>
      <c r="X879" s="13"/>
      <c r="Y879" s="13"/>
      <c r="Z879" s="13"/>
      <c r="AA879" s="13"/>
      <c r="AB879" s="13"/>
      <c r="AC879" s="13"/>
      <c r="AD879" s="13"/>
      <c r="AE879" s="13"/>
      <c r="AF879" s="13"/>
      <c r="AG879" s="13"/>
      <c r="AH879" s="13"/>
      <c r="AI879" s="13"/>
      <c r="AJ879" s="13"/>
    </row>
    <row r="880" spans="1:36" ht="13.5" customHeight="1" x14ac:dyDescent="0.2">
      <c r="A880" s="13"/>
      <c r="B880" s="13"/>
      <c r="C880" s="13"/>
      <c r="D880" s="13"/>
      <c r="E880" s="13"/>
      <c r="F880" s="13"/>
      <c r="G880" s="13"/>
      <c r="H880" s="13"/>
      <c r="I880" s="13"/>
      <c r="J880" s="13"/>
      <c r="K880" s="13"/>
      <c r="L880" s="13"/>
      <c r="M880" s="13"/>
      <c r="N880" s="13"/>
      <c r="O880" s="13"/>
      <c r="P880" s="13"/>
      <c r="Q880" s="13"/>
      <c r="R880" s="13"/>
      <c r="S880" s="13"/>
      <c r="T880" s="13"/>
      <c r="U880" s="13"/>
      <c r="V880" s="13"/>
      <c r="W880" s="13"/>
      <c r="X880" s="13"/>
      <c r="Y880" s="13"/>
      <c r="Z880" s="13"/>
      <c r="AA880" s="13"/>
      <c r="AB880" s="13"/>
      <c r="AC880" s="13"/>
      <c r="AD880" s="13"/>
      <c r="AE880" s="13"/>
      <c r="AF880" s="13"/>
      <c r="AG880" s="13"/>
      <c r="AH880" s="13"/>
      <c r="AI880" s="13"/>
      <c r="AJ880" s="13"/>
    </row>
    <row r="881" spans="1:36" ht="13.5" customHeight="1" x14ac:dyDescent="0.2">
      <c r="A881" s="13"/>
      <c r="B881" s="13"/>
      <c r="C881" s="13"/>
      <c r="D881" s="13"/>
      <c r="E881" s="13"/>
      <c r="F881" s="13"/>
      <c r="G881" s="13"/>
      <c r="H881" s="13"/>
      <c r="I881" s="13"/>
      <c r="J881" s="13"/>
      <c r="K881" s="13"/>
      <c r="L881" s="13"/>
      <c r="M881" s="13"/>
      <c r="N881" s="13"/>
      <c r="O881" s="13"/>
      <c r="P881" s="13"/>
      <c r="Q881" s="13"/>
      <c r="R881" s="13"/>
      <c r="S881" s="13"/>
      <c r="T881" s="13"/>
      <c r="U881" s="13"/>
      <c r="V881" s="13"/>
      <c r="W881" s="13"/>
      <c r="X881" s="13"/>
      <c r="Y881" s="13"/>
      <c r="Z881" s="13"/>
      <c r="AA881" s="13"/>
      <c r="AB881" s="13"/>
      <c r="AC881" s="13"/>
      <c r="AD881" s="13"/>
      <c r="AE881" s="13"/>
      <c r="AF881" s="13"/>
      <c r="AG881" s="13"/>
      <c r="AH881" s="13"/>
      <c r="AI881" s="13"/>
      <c r="AJ881" s="13"/>
    </row>
    <row r="882" spans="1:36" ht="13.5" customHeight="1" x14ac:dyDescent="0.2">
      <c r="A882" s="13"/>
      <c r="B882" s="13"/>
      <c r="C882" s="13"/>
      <c r="D882" s="13"/>
      <c r="E882" s="13"/>
      <c r="F882" s="13"/>
      <c r="G882" s="13"/>
      <c r="H882" s="13"/>
      <c r="I882" s="13"/>
      <c r="J882" s="13"/>
      <c r="K882" s="13"/>
      <c r="L882" s="13"/>
      <c r="M882" s="13"/>
      <c r="N882" s="13"/>
      <c r="O882" s="13"/>
      <c r="P882" s="13"/>
      <c r="Q882" s="13"/>
      <c r="R882" s="13"/>
      <c r="S882" s="13"/>
      <c r="T882" s="13"/>
      <c r="U882" s="13"/>
      <c r="V882" s="13"/>
      <c r="W882" s="13"/>
      <c r="X882" s="13"/>
      <c r="Y882" s="13"/>
      <c r="Z882" s="13"/>
      <c r="AA882" s="13"/>
      <c r="AB882" s="13"/>
      <c r="AC882" s="13"/>
      <c r="AD882" s="13"/>
      <c r="AE882" s="13"/>
      <c r="AF882" s="13"/>
      <c r="AG882" s="13"/>
      <c r="AH882" s="13"/>
      <c r="AI882" s="13"/>
      <c r="AJ882" s="13"/>
    </row>
    <row r="883" spans="1:36" ht="13.5" customHeight="1" x14ac:dyDescent="0.2">
      <c r="A883" s="13"/>
      <c r="B883" s="13"/>
      <c r="C883" s="13"/>
      <c r="D883" s="13"/>
      <c r="E883" s="13"/>
      <c r="F883" s="13"/>
      <c r="G883" s="13"/>
      <c r="H883" s="13"/>
      <c r="I883" s="13"/>
      <c r="J883" s="13"/>
      <c r="K883" s="13"/>
      <c r="L883" s="13"/>
      <c r="M883" s="13"/>
      <c r="N883" s="13"/>
      <c r="O883" s="13"/>
      <c r="P883" s="13"/>
      <c r="Q883" s="13"/>
      <c r="R883" s="13"/>
      <c r="S883" s="13"/>
      <c r="T883" s="13"/>
      <c r="U883" s="13"/>
      <c r="V883" s="13"/>
      <c r="W883" s="13"/>
      <c r="X883" s="13"/>
      <c r="Y883" s="13"/>
      <c r="Z883" s="13"/>
      <c r="AA883" s="13"/>
      <c r="AB883" s="13"/>
      <c r="AC883" s="13"/>
      <c r="AD883" s="13"/>
      <c r="AE883" s="13"/>
      <c r="AF883" s="13"/>
      <c r="AG883" s="13"/>
      <c r="AH883" s="13"/>
      <c r="AI883" s="13"/>
      <c r="AJ883" s="13"/>
    </row>
    <row r="884" spans="1:36" ht="13.5" customHeight="1" x14ac:dyDescent="0.2">
      <c r="A884" s="13"/>
      <c r="B884" s="13"/>
      <c r="C884" s="13"/>
      <c r="D884" s="13"/>
      <c r="E884" s="13"/>
      <c r="F884" s="13"/>
      <c r="G884" s="13"/>
      <c r="H884" s="13"/>
      <c r="I884" s="13"/>
      <c r="J884" s="13"/>
      <c r="K884" s="13"/>
      <c r="L884" s="13"/>
      <c r="M884" s="13"/>
      <c r="N884" s="13"/>
      <c r="O884" s="13"/>
      <c r="P884" s="13"/>
      <c r="Q884" s="13"/>
      <c r="R884" s="13"/>
      <c r="S884" s="13"/>
      <c r="T884" s="13"/>
      <c r="U884" s="13"/>
      <c r="V884" s="13"/>
      <c r="W884" s="13"/>
      <c r="X884" s="13"/>
      <c r="Y884" s="13"/>
      <c r="Z884" s="13"/>
      <c r="AA884" s="13"/>
      <c r="AB884" s="13"/>
      <c r="AC884" s="13"/>
      <c r="AD884" s="13"/>
      <c r="AE884" s="13"/>
      <c r="AF884" s="13"/>
      <c r="AG884" s="13"/>
      <c r="AH884" s="13"/>
      <c r="AI884" s="13"/>
      <c r="AJ884" s="13"/>
    </row>
    <row r="885" spans="1:36" ht="13.5" customHeight="1" x14ac:dyDescent="0.2">
      <c r="A885" s="13"/>
      <c r="B885" s="13"/>
      <c r="C885" s="13"/>
      <c r="D885" s="13"/>
      <c r="E885" s="13"/>
      <c r="F885" s="13"/>
      <c r="G885" s="13"/>
      <c r="H885" s="13"/>
      <c r="I885" s="13"/>
      <c r="J885" s="13"/>
      <c r="K885" s="13"/>
      <c r="L885" s="13"/>
      <c r="M885" s="13"/>
      <c r="N885" s="13"/>
      <c r="O885" s="13"/>
      <c r="P885" s="13"/>
      <c r="Q885" s="13"/>
      <c r="R885" s="13"/>
      <c r="S885" s="13"/>
      <c r="T885" s="13"/>
      <c r="U885" s="13"/>
      <c r="V885" s="13"/>
      <c r="W885" s="13"/>
      <c r="X885" s="13"/>
      <c r="Y885" s="13"/>
      <c r="Z885" s="13"/>
      <c r="AA885" s="13"/>
      <c r="AB885" s="13"/>
      <c r="AC885" s="13"/>
      <c r="AD885" s="13"/>
      <c r="AE885" s="13"/>
      <c r="AF885" s="13"/>
      <c r="AG885" s="13"/>
      <c r="AH885" s="13"/>
      <c r="AI885" s="13"/>
      <c r="AJ885" s="13"/>
    </row>
    <row r="886" spans="1:36" ht="13.5" customHeight="1" x14ac:dyDescent="0.2">
      <c r="A886" s="13"/>
      <c r="B886" s="13"/>
      <c r="C886" s="13"/>
      <c r="D886" s="13"/>
      <c r="E886" s="13"/>
      <c r="F886" s="13"/>
      <c r="G886" s="13"/>
      <c r="H886" s="13"/>
      <c r="I886" s="13"/>
      <c r="J886" s="13"/>
      <c r="K886" s="13"/>
      <c r="L886" s="13"/>
      <c r="M886" s="13"/>
      <c r="N886" s="13"/>
      <c r="O886" s="13"/>
      <c r="P886" s="13"/>
      <c r="Q886" s="13"/>
      <c r="R886" s="13"/>
      <c r="S886" s="13"/>
      <c r="T886" s="13"/>
      <c r="U886" s="13"/>
      <c r="V886" s="13"/>
      <c r="W886" s="13"/>
      <c r="X886" s="13"/>
      <c r="Y886" s="13"/>
      <c r="Z886" s="13"/>
      <c r="AA886" s="13"/>
      <c r="AB886" s="13"/>
      <c r="AC886" s="13"/>
      <c r="AD886" s="13"/>
      <c r="AE886" s="13"/>
      <c r="AF886" s="13"/>
      <c r="AG886" s="13"/>
      <c r="AH886" s="13"/>
      <c r="AI886" s="13"/>
      <c r="AJ886" s="13"/>
    </row>
    <row r="887" spans="1:36" ht="13.5" customHeight="1" x14ac:dyDescent="0.2">
      <c r="A887" s="13"/>
      <c r="B887" s="13"/>
      <c r="C887" s="13"/>
      <c r="D887" s="13"/>
      <c r="E887" s="13"/>
      <c r="F887" s="13"/>
      <c r="G887" s="13"/>
      <c r="H887" s="13"/>
      <c r="I887" s="13"/>
      <c r="J887" s="13"/>
      <c r="K887" s="13"/>
      <c r="L887" s="13"/>
      <c r="M887" s="13"/>
      <c r="N887" s="13"/>
      <c r="O887" s="13"/>
      <c r="P887" s="13"/>
      <c r="Q887" s="13"/>
      <c r="R887" s="13"/>
      <c r="S887" s="13"/>
      <c r="T887" s="13"/>
      <c r="U887" s="13"/>
      <c r="V887" s="13"/>
      <c r="W887" s="13"/>
      <c r="X887" s="13"/>
      <c r="Y887" s="13"/>
      <c r="Z887" s="13"/>
      <c r="AA887" s="13"/>
      <c r="AB887" s="13"/>
      <c r="AC887" s="13"/>
      <c r="AD887" s="13"/>
      <c r="AE887" s="13"/>
      <c r="AF887" s="13"/>
      <c r="AG887" s="13"/>
      <c r="AH887" s="13"/>
      <c r="AI887" s="13"/>
      <c r="AJ887" s="13"/>
    </row>
    <row r="888" spans="1:36" ht="13.5" customHeight="1" x14ac:dyDescent="0.2">
      <c r="A888" s="13"/>
      <c r="B888" s="13"/>
      <c r="C888" s="13"/>
      <c r="D888" s="13"/>
      <c r="E888" s="13"/>
      <c r="F888" s="13"/>
      <c r="G888" s="13"/>
      <c r="H888" s="13"/>
      <c r="I888" s="13"/>
      <c r="J888" s="13"/>
      <c r="K888" s="13"/>
      <c r="L888" s="13"/>
      <c r="M888" s="13"/>
      <c r="N888" s="13"/>
      <c r="O888" s="13"/>
      <c r="P888" s="13"/>
      <c r="Q888" s="13"/>
      <c r="R888" s="13"/>
      <c r="S888" s="13"/>
      <c r="T888" s="13"/>
      <c r="U888" s="13"/>
      <c r="V888" s="13"/>
      <c r="W888" s="13"/>
      <c r="X888" s="13"/>
      <c r="Y888" s="13"/>
      <c r="Z888" s="13"/>
      <c r="AA888" s="13"/>
      <c r="AB888" s="13"/>
      <c r="AC888" s="13"/>
      <c r="AD888" s="13"/>
      <c r="AE888" s="13"/>
      <c r="AF888" s="13"/>
      <c r="AG888" s="13"/>
      <c r="AH888" s="13"/>
      <c r="AI888" s="13"/>
      <c r="AJ888" s="13"/>
    </row>
    <row r="889" spans="1:36" ht="13.5" customHeight="1" x14ac:dyDescent="0.2">
      <c r="A889" s="13"/>
      <c r="B889" s="13"/>
      <c r="C889" s="13"/>
      <c r="D889" s="13"/>
      <c r="E889" s="13"/>
      <c r="F889" s="13"/>
      <c r="G889" s="13"/>
      <c r="H889" s="13"/>
      <c r="I889" s="13"/>
      <c r="J889" s="13"/>
      <c r="K889" s="13"/>
      <c r="L889" s="13"/>
      <c r="M889" s="13"/>
      <c r="N889" s="13"/>
      <c r="O889" s="13"/>
      <c r="P889" s="13"/>
      <c r="Q889" s="13"/>
      <c r="R889" s="13"/>
      <c r="S889" s="13"/>
      <c r="T889" s="13"/>
      <c r="U889" s="13"/>
      <c r="V889" s="13"/>
      <c r="W889" s="13"/>
      <c r="X889" s="13"/>
      <c r="Y889" s="13"/>
      <c r="Z889" s="13"/>
      <c r="AA889" s="13"/>
      <c r="AB889" s="13"/>
      <c r="AC889" s="13"/>
      <c r="AD889" s="13"/>
      <c r="AE889" s="13"/>
      <c r="AF889" s="13"/>
      <c r="AG889" s="13"/>
      <c r="AH889" s="13"/>
      <c r="AI889" s="13"/>
      <c r="AJ889" s="13"/>
    </row>
    <row r="890" spans="1:36" ht="13.5" customHeight="1" x14ac:dyDescent="0.2">
      <c r="A890" s="13"/>
      <c r="B890" s="13"/>
      <c r="C890" s="13"/>
      <c r="D890" s="13"/>
      <c r="E890" s="13"/>
      <c r="F890" s="13"/>
      <c r="G890" s="13"/>
      <c r="H890" s="13"/>
      <c r="I890" s="13"/>
      <c r="J890" s="13"/>
      <c r="K890" s="13"/>
      <c r="L890" s="13"/>
      <c r="M890" s="13"/>
      <c r="N890" s="13"/>
      <c r="O890" s="13"/>
      <c r="P890" s="13"/>
      <c r="Q890" s="13"/>
      <c r="R890" s="13"/>
      <c r="S890" s="13"/>
      <c r="T890" s="13"/>
      <c r="U890" s="13"/>
      <c r="V890" s="13"/>
      <c r="W890" s="13"/>
      <c r="X890" s="13"/>
      <c r="Y890" s="13"/>
      <c r="Z890" s="13"/>
      <c r="AA890" s="13"/>
      <c r="AB890" s="13"/>
      <c r="AC890" s="13"/>
      <c r="AD890" s="13"/>
      <c r="AE890" s="13"/>
      <c r="AF890" s="13"/>
      <c r="AG890" s="13"/>
      <c r="AH890" s="13"/>
      <c r="AI890" s="13"/>
      <c r="AJ890" s="13"/>
    </row>
    <row r="891" spans="1:36" ht="13.5" customHeight="1" x14ac:dyDescent="0.2">
      <c r="A891" s="13"/>
      <c r="B891" s="13"/>
      <c r="C891" s="13"/>
      <c r="D891" s="13"/>
      <c r="E891" s="13"/>
      <c r="F891" s="13"/>
      <c r="G891" s="13"/>
      <c r="H891" s="13"/>
      <c r="I891" s="13"/>
      <c r="J891" s="13"/>
      <c r="K891" s="13"/>
      <c r="L891" s="13"/>
      <c r="M891" s="13"/>
      <c r="N891" s="13"/>
      <c r="O891" s="13"/>
      <c r="P891" s="13"/>
      <c r="Q891" s="13"/>
      <c r="R891" s="13"/>
      <c r="S891" s="13"/>
      <c r="T891" s="13"/>
      <c r="U891" s="13"/>
      <c r="V891" s="13"/>
      <c r="W891" s="13"/>
      <c r="X891" s="13"/>
      <c r="Y891" s="13"/>
      <c r="Z891" s="13"/>
      <c r="AA891" s="13"/>
      <c r="AB891" s="13"/>
      <c r="AC891" s="13"/>
      <c r="AD891" s="13"/>
      <c r="AE891" s="13"/>
      <c r="AF891" s="13"/>
      <c r="AG891" s="13"/>
      <c r="AH891" s="13"/>
      <c r="AI891" s="13"/>
      <c r="AJ891" s="13"/>
    </row>
    <row r="892" spans="1:36" ht="13.5" customHeight="1" x14ac:dyDescent="0.2">
      <c r="A892" s="13"/>
      <c r="B892" s="13"/>
      <c r="C892" s="13"/>
      <c r="D892" s="13"/>
      <c r="E892" s="13"/>
      <c r="F892" s="13"/>
      <c r="G892" s="13"/>
      <c r="H892" s="13"/>
      <c r="I892" s="13"/>
      <c r="J892" s="13"/>
      <c r="K892" s="13"/>
      <c r="L892" s="13"/>
      <c r="M892" s="13"/>
      <c r="N892" s="13"/>
      <c r="O892" s="13"/>
      <c r="P892" s="13"/>
      <c r="Q892" s="13"/>
      <c r="R892" s="13"/>
      <c r="S892" s="13"/>
      <c r="T892" s="13"/>
      <c r="U892" s="13"/>
      <c r="V892" s="13"/>
      <c r="W892" s="13"/>
      <c r="X892" s="13"/>
      <c r="Y892" s="13"/>
      <c r="Z892" s="13"/>
      <c r="AA892" s="13"/>
      <c r="AB892" s="13"/>
      <c r="AC892" s="13"/>
      <c r="AD892" s="13"/>
      <c r="AE892" s="13"/>
      <c r="AF892" s="13"/>
      <c r="AG892" s="13"/>
      <c r="AH892" s="13"/>
      <c r="AI892" s="13"/>
      <c r="AJ892" s="13"/>
    </row>
    <row r="893" spans="1:36" ht="13.5" customHeight="1" x14ac:dyDescent="0.2">
      <c r="A893" s="13"/>
      <c r="B893" s="13"/>
      <c r="C893" s="13"/>
      <c r="D893" s="13"/>
      <c r="E893" s="13"/>
      <c r="F893" s="13"/>
      <c r="G893" s="13"/>
      <c r="H893" s="13"/>
      <c r="I893" s="13"/>
      <c r="J893" s="13"/>
      <c r="K893" s="13"/>
      <c r="L893" s="13"/>
      <c r="M893" s="13"/>
      <c r="N893" s="13"/>
      <c r="O893" s="13"/>
      <c r="P893" s="13"/>
      <c r="Q893" s="13"/>
      <c r="R893" s="13"/>
      <c r="S893" s="13"/>
      <c r="T893" s="13"/>
      <c r="U893" s="13"/>
      <c r="V893" s="13"/>
      <c r="W893" s="13"/>
      <c r="X893" s="13"/>
      <c r="Y893" s="13"/>
      <c r="Z893" s="13"/>
      <c r="AA893" s="13"/>
      <c r="AB893" s="13"/>
      <c r="AC893" s="13"/>
      <c r="AD893" s="13"/>
      <c r="AE893" s="13"/>
      <c r="AF893" s="13"/>
      <c r="AG893" s="13"/>
      <c r="AH893" s="13"/>
      <c r="AI893" s="13"/>
      <c r="AJ893" s="13"/>
    </row>
    <row r="894" spans="1:36" ht="13.5" customHeight="1" x14ac:dyDescent="0.2">
      <c r="A894" s="13"/>
      <c r="B894" s="13"/>
      <c r="C894" s="13"/>
      <c r="D894" s="13"/>
      <c r="E894" s="13"/>
      <c r="F894" s="13"/>
      <c r="G894" s="13"/>
      <c r="H894" s="13"/>
      <c r="I894" s="13"/>
      <c r="J894" s="13"/>
      <c r="K894" s="13"/>
      <c r="L894" s="13"/>
      <c r="M894" s="13"/>
      <c r="N894" s="13"/>
      <c r="O894" s="13"/>
      <c r="P894" s="13"/>
      <c r="Q894" s="13"/>
      <c r="R894" s="13"/>
      <c r="S894" s="13"/>
      <c r="T894" s="13"/>
      <c r="U894" s="13"/>
      <c r="V894" s="13"/>
      <c r="W894" s="13"/>
      <c r="X894" s="13"/>
      <c r="Y894" s="13"/>
      <c r="Z894" s="13"/>
      <c r="AA894" s="13"/>
      <c r="AB894" s="13"/>
      <c r="AC894" s="13"/>
      <c r="AD894" s="13"/>
      <c r="AE894" s="13"/>
      <c r="AF894" s="13"/>
      <c r="AG894" s="13"/>
      <c r="AH894" s="13"/>
      <c r="AI894" s="13"/>
      <c r="AJ894" s="13"/>
    </row>
    <row r="895" spans="1:36" ht="13.5" customHeight="1" x14ac:dyDescent="0.2">
      <c r="A895" s="13"/>
      <c r="B895" s="13"/>
      <c r="C895" s="13"/>
      <c r="D895" s="13"/>
      <c r="E895" s="13"/>
      <c r="F895" s="13"/>
      <c r="G895" s="13"/>
      <c r="H895" s="13"/>
      <c r="I895" s="13"/>
      <c r="J895" s="13"/>
      <c r="K895" s="13"/>
      <c r="L895" s="13"/>
      <c r="M895" s="13"/>
      <c r="N895" s="13"/>
      <c r="O895" s="13"/>
      <c r="P895" s="13"/>
      <c r="Q895" s="13"/>
      <c r="R895" s="13"/>
      <c r="S895" s="13"/>
      <c r="T895" s="13"/>
      <c r="U895" s="13"/>
      <c r="V895" s="13"/>
      <c r="W895" s="13"/>
      <c r="X895" s="13"/>
      <c r="Y895" s="13"/>
      <c r="Z895" s="13"/>
      <c r="AA895" s="13"/>
      <c r="AB895" s="13"/>
      <c r="AC895" s="13"/>
      <c r="AD895" s="13"/>
      <c r="AE895" s="13"/>
      <c r="AF895" s="13"/>
      <c r="AG895" s="13"/>
      <c r="AH895" s="13"/>
      <c r="AI895" s="13"/>
      <c r="AJ895" s="13"/>
    </row>
    <row r="896" spans="1:36" ht="13.5" customHeight="1" x14ac:dyDescent="0.2">
      <c r="A896" s="13"/>
      <c r="B896" s="13"/>
      <c r="C896" s="13"/>
      <c r="D896" s="13"/>
      <c r="E896" s="13"/>
      <c r="F896" s="13"/>
      <c r="G896" s="13"/>
      <c r="H896" s="13"/>
      <c r="I896" s="13"/>
      <c r="J896" s="13"/>
      <c r="K896" s="13"/>
      <c r="L896" s="13"/>
      <c r="M896" s="13"/>
      <c r="N896" s="13"/>
      <c r="O896" s="13"/>
      <c r="P896" s="13"/>
      <c r="Q896" s="13"/>
      <c r="R896" s="13"/>
      <c r="S896" s="13"/>
      <c r="T896" s="13"/>
      <c r="U896" s="13"/>
      <c r="V896" s="13"/>
      <c r="W896" s="13"/>
      <c r="X896" s="13"/>
      <c r="Y896" s="13"/>
      <c r="Z896" s="13"/>
      <c r="AA896" s="13"/>
      <c r="AB896" s="13"/>
      <c r="AC896" s="13"/>
      <c r="AD896" s="13"/>
      <c r="AE896" s="13"/>
      <c r="AF896" s="13"/>
      <c r="AG896" s="13"/>
      <c r="AH896" s="13"/>
      <c r="AI896" s="13"/>
      <c r="AJ896" s="13"/>
    </row>
    <row r="897" spans="1:36" ht="13.5" customHeight="1" x14ac:dyDescent="0.2">
      <c r="A897" s="13"/>
      <c r="B897" s="13"/>
      <c r="C897" s="13"/>
      <c r="D897" s="13"/>
      <c r="E897" s="13"/>
      <c r="F897" s="13"/>
      <c r="G897" s="13"/>
      <c r="H897" s="13"/>
      <c r="I897" s="13"/>
      <c r="J897" s="13"/>
      <c r="K897" s="13"/>
      <c r="L897" s="13"/>
      <c r="M897" s="13"/>
      <c r="N897" s="13"/>
      <c r="O897" s="13"/>
      <c r="P897" s="13"/>
      <c r="Q897" s="13"/>
      <c r="R897" s="13"/>
      <c r="S897" s="13"/>
      <c r="T897" s="13"/>
      <c r="U897" s="13"/>
      <c r="V897" s="13"/>
      <c r="W897" s="13"/>
      <c r="X897" s="13"/>
      <c r="Y897" s="13"/>
      <c r="Z897" s="13"/>
      <c r="AA897" s="13"/>
      <c r="AB897" s="13"/>
      <c r="AC897" s="13"/>
      <c r="AD897" s="13"/>
      <c r="AE897" s="13"/>
      <c r="AF897" s="13"/>
      <c r="AG897" s="13"/>
      <c r="AH897" s="13"/>
      <c r="AI897" s="13"/>
      <c r="AJ897" s="13"/>
    </row>
    <row r="898" spans="1:36" ht="13.5" customHeight="1" x14ac:dyDescent="0.2">
      <c r="A898" s="13"/>
      <c r="B898" s="13"/>
      <c r="C898" s="13"/>
      <c r="D898" s="13"/>
      <c r="E898" s="13"/>
      <c r="F898" s="13"/>
      <c r="G898" s="13"/>
      <c r="H898" s="13"/>
      <c r="I898" s="13"/>
      <c r="J898" s="13"/>
      <c r="K898" s="13"/>
      <c r="L898" s="13"/>
      <c r="M898" s="13"/>
      <c r="N898" s="13"/>
      <c r="O898" s="13"/>
      <c r="P898" s="13"/>
      <c r="Q898" s="13"/>
      <c r="R898" s="13"/>
      <c r="S898" s="13"/>
      <c r="T898" s="13"/>
      <c r="U898" s="13"/>
      <c r="V898" s="13"/>
      <c r="W898" s="13"/>
      <c r="X898" s="13"/>
      <c r="Y898" s="13"/>
      <c r="Z898" s="13"/>
      <c r="AA898" s="13"/>
      <c r="AB898" s="13"/>
      <c r="AC898" s="13"/>
      <c r="AD898" s="13"/>
      <c r="AE898" s="13"/>
      <c r="AF898" s="13"/>
      <c r="AG898" s="13"/>
      <c r="AH898" s="13"/>
      <c r="AI898" s="13"/>
      <c r="AJ898" s="13"/>
    </row>
    <row r="899" spans="1:36" ht="13.5" customHeight="1" x14ac:dyDescent="0.2">
      <c r="A899" s="13"/>
      <c r="B899" s="13"/>
      <c r="C899" s="13"/>
      <c r="D899" s="13"/>
      <c r="E899" s="13"/>
      <c r="F899" s="13"/>
      <c r="G899" s="13"/>
      <c r="H899" s="13"/>
      <c r="I899" s="13"/>
      <c r="J899" s="13"/>
      <c r="K899" s="13"/>
      <c r="L899" s="13"/>
      <c r="M899" s="13"/>
      <c r="N899" s="13"/>
      <c r="O899" s="13"/>
      <c r="P899" s="13"/>
      <c r="Q899" s="13"/>
      <c r="R899" s="13"/>
      <c r="S899" s="13"/>
      <c r="T899" s="13"/>
      <c r="U899" s="13"/>
      <c r="V899" s="13"/>
      <c r="W899" s="13"/>
      <c r="X899" s="13"/>
      <c r="Y899" s="13"/>
      <c r="Z899" s="13"/>
      <c r="AA899" s="13"/>
      <c r="AB899" s="13"/>
      <c r="AC899" s="13"/>
      <c r="AD899" s="13"/>
      <c r="AE899" s="13"/>
      <c r="AF899" s="13"/>
      <c r="AG899" s="13"/>
      <c r="AH899" s="13"/>
      <c r="AI899" s="13"/>
      <c r="AJ899" s="13"/>
    </row>
    <row r="900" spans="1:36" ht="13.5" customHeight="1" x14ac:dyDescent="0.2">
      <c r="A900" s="13"/>
      <c r="B900" s="13"/>
      <c r="C900" s="13"/>
      <c r="D900" s="13"/>
      <c r="E900" s="13"/>
      <c r="F900" s="13"/>
      <c r="G900" s="13"/>
      <c r="H900" s="13"/>
      <c r="I900" s="13"/>
      <c r="J900" s="13"/>
      <c r="K900" s="13"/>
      <c r="L900" s="13"/>
      <c r="M900" s="13"/>
      <c r="N900" s="13"/>
      <c r="O900" s="13"/>
      <c r="P900" s="13"/>
      <c r="Q900" s="13"/>
      <c r="R900" s="13"/>
      <c r="S900" s="13"/>
      <c r="T900" s="13"/>
      <c r="U900" s="13"/>
      <c r="V900" s="13"/>
      <c r="W900" s="13"/>
      <c r="X900" s="13"/>
      <c r="Y900" s="13"/>
      <c r="Z900" s="13"/>
      <c r="AA900" s="13"/>
      <c r="AB900" s="13"/>
      <c r="AC900" s="13"/>
      <c r="AD900" s="13"/>
      <c r="AE900" s="13"/>
      <c r="AF900" s="13"/>
      <c r="AG900" s="13"/>
      <c r="AH900" s="13"/>
      <c r="AI900" s="13"/>
      <c r="AJ900" s="13"/>
    </row>
    <row r="901" spans="1:36" ht="13.5" customHeight="1" x14ac:dyDescent="0.2">
      <c r="A901" s="13"/>
      <c r="B901" s="13"/>
      <c r="C901" s="13"/>
      <c r="D901" s="13"/>
      <c r="E901" s="13"/>
      <c r="F901" s="13"/>
      <c r="G901" s="13"/>
      <c r="H901" s="13"/>
      <c r="I901" s="13"/>
      <c r="J901" s="13"/>
      <c r="K901" s="13"/>
      <c r="L901" s="13"/>
      <c r="M901" s="13"/>
      <c r="N901" s="13"/>
      <c r="O901" s="13"/>
      <c r="P901" s="13"/>
      <c r="Q901" s="13"/>
      <c r="R901" s="13"/>
      <c r="S901" s="13"/>
      <c r="T901" s="13"/>
      <c r="U901" s="13"/>
      <c r="V901" s="13"/>
      <c r="W901" s="13"/>
      <c r="X901" s="13"/>
      <c r="Y901" s="13"/>
      <c r="Z901" s="13"/>
      <c r="AA901" s="13"/>
      <c r="AB901" s="13"/>
      <c r="AC901" s="13"/>
      <c r="AD901" s="13"/>
      <c r="AE901" s="13"/>
      <c r="AF901" s="13"/>
      <c r="AG901" s="13"/>
      <c r="AH901" s="13"/>
      <c r="AI901" s="13"/>
      <c r="AJ901" s="13"/>
    </row>
    <row r="902" spans="1:36" ht="13.5" customHeight="1" x14ac:dyDescent="0.2">
      <c r="A902" s="13"/>
      <c r="B902" s="13"/>
      <c r="C902" s="13"/>
      <c r="D902" s="13"/>
      <c r="E902" s="13"/>
      <c r="F902" s="13"/>
      <c r="G902" s="13"/>
      <c r="H902" s="13"/>
      <c r="I902" s="13"/>
      <c r="J902" s="13"/>
      <c r="K902" s="13"/>
      <c r="L902" s="13"/>
      <c r="M902" s="13"/>
      <c r="N902" s="13"/>
      <c r="O902" s="13"/>
      <c r="P902" s="13"/>
      <c r="Q902" s="13"/>
      <c r="R902" s="13"/>
      <c r="S902" s="13"/>
      <c r="T902" s="13"/>
      <c r="U902" s="13"/>
      <c r="V902" s="13"/>
      <c r="W902" s="13"/>
      <c r="X902" s="13"/>
      <c r="Y902" s="13"/>
      <c r="Z902" s="13"/>
      <c r="AA902" s="13"/>
      <c r="AB902" s="13"/>
      <c r="AC902" s="13"/>
      <c r="AD902" s="13"/>
      <c r="AE902" s="13"/>
      <c r="AF902" s="13"/>
      <c r="AG902" s="13"/>
      <c r="AH902" s="13"/>
      <c r="AI902" s="13"/>
      <c r="AJ902" s="13"/>
    </row>
    <row r="903" spans="1:36" ht="13.5" customHeight="1" x14ac:dyDescent="0.2">
      <c r="A903" s="13"/>
      <c r="B903" s="13"/>
      <c r="C903" s="13"/>
      <c r="D903" s="13"/>
      <c r="E903" s="13"/>
      <c r="F903" s="13"/>
      <c r="G903" s="13"/>
      <c r="H903" s="13"/>
      <c r="I903" s="13"/>
      <c r="J903" s="13"/>
      <c r="K903" s="13"/>
      <c r="L903" s="13"/>
      <c r="M903" s="13"/>
      <c r="N903" s="13"/>
      <c r="O903" s="13"/>
      <c r="P903" s="13"/>
      <c r="Q903" s="13"/>
      <c r="R903" s="13"/>
      <c r="S903" s="13"/>
      <c r="T903" s="13"/>
      <c r="U903" s="13"/>
      <c r="V903" s="13"/>
      <c r="W903" s="13"/>
      <c r="X903" s="13"/>
      <c r="Y903" s="13"/>
      <c r="Z903" s="13"/>
      <c r="AA903" s="13"/>
      <c r="AB903" s="13"/>
      <c r="AC903" s="13"/>
      <c r="AD903" s="13"/>
      <c r="AE903" s="13"/>
      <c r="AF903" s="13"/>
      <c r="AG903" s="13"/>
      <c r="AH903" s="13"/>
      <c r="AI903" s="13"/>
      <c r="AJ903" s="13"/>
    </row>
    <row r="904" spans="1:36" ht="13.5" customHeight="1" x14ac:dyDescent="0.2">
      <c r="A904" s="13"/>
      <c r="B904" s="13"/>
      <c r="C904" s="13"/>
      <c r="D904" s="13"/>
      <c r="E904" s="13"/>
      <c r="F904" s="13"/>
      <c r="G904" s="13"/>
      <c r="H904" s="13"/>
      <c r="I904" s="13"/>
      <c r="J904" s="13"/>
      <c r="K904" s="13"/>
      <c r="L904" s="13"/>
      <c r="M904" s="13"/>
      <c r="N904" s="13"/>
      <c r="O904" s="13"/>
      <c r="P904" s="13"/>
      <c r="Q904" s="13"/>
      <c r="R904" s="13"/>
      <c r="S904" s="13"/>
      <c r="T904" s="13"/>
      <c r="U904" s="13"/>
      <c r="V904" s="13"/>
      <c r="W904" s="13"/>
      <c r="X904" s="13"/>
      <c r="Y904" s="13"/>
      <c r="Z904" s="13"/>
      <c r="AA904" s="13"/>
      <c r="AB904" s="13"/>
      <c r="AC904" s="13"/>
      <c r="AD904" s="13"/>
      <c r="AE904" s="13"/>
      <c r="AF904" s="13"/>
      <c r="AG904" s="13"/>
      <c r="AH904" s="13"/>
      <c r="AI904" s="13"/>
      <c r="AJ904" s="13"/>
    </row>
    <row r="905" spans="1:36" ht="13.5" customHeight="1" x14ac:dyDescent="0.2">
      <c r="A905" s="13"/>
      <c r="B905" s="13"/>
      <c r="C905" s="13"/>
      <c r="D905" s="13"/>
      <c r="E905" s="13"/>
      <c r="F905" s="13"/>
      <c r="G905" s="13"/>
      <c r="H905" s="13"/>
      <c r="I905" s="13"/>
      <c r="J905" s="13"/>
      <c r="K905" s="13"/>
      <c r="L905" s="13"/>
      <c r="M905" s="13"/>
      <c r="N905" s="13"/>
      <c r="O905" s="13"/>
      <c r="P905" s="13"/>
      <c r="Q905" s="13"/>
      <c r="R905" s="13"/>
      <c r="S905" s="13"/>
      <c r="T905" s="13"/>
      <c r="U905" s="13"/>
      <c r="V905" s="13"/>
      <c r="W905" s="13"/>
      <c r="X905" s="13"/>
      <c r="Y905" s="13"/>
      <c r="Z905" s="13"/>
      <c r="AA905" s="13"/>
      <c r="AB905" s="13"/>
      <c r="AC905" s="13"/>
      <c r="AD905" s="13"/>
      <c r="AE905" s="13"/>
      <c r="AF905" s="13"/>
      <c r="AG905" s="13"/>
      <c r="AH905" s="13"/>
      <c r="AI905" s="13"/>
      <c r="AJ905" s="13"/>
    </row>
    <row r="906" spans="1:36" ht="13.5" customHeight="1" x14ac:dyDescent="0.2">
      <c r="A906" s="13"/>
      <c r="B906" s="13"/>
      <c r="C906" s="13"/>
      <c r="D906" s="13"/>
      <c r="E906" s="13"/>
      <c r="F906" s="13"/>
      <c r="G906" s="13"/>
      <c r="H906" s="13"/>
      <c r="I906" s="13"/>
      <c r="J906" s="13"/>
      <c r="K906" s="13"/>
      <c r="L906" s="13"/>
      <c r="M906" s="13"/>
      <c r="N906" s="13"/>
      <c r="O906" s="13"/>
      <c r="P906" s="13"/>
      <c r="Q906" s="13"/>
      <c r="R906" s="13"/>
      <c r="S906" s="13"/>
      <c r="T906" s="13"/>
      <c r="U906" s="13"/>
      <c r="V906" s="13"/>
      <c r="W906" s="13"/>
      <c r="X906" s="13"/>
      <c r="Y906" s="13"/>
      <c r="Z906" s="13"/>
      <c r="AA906" s="13"/>
      <c r="AB906" s="13"/>
      <c r="AC906" s="13"/>
      <c r="AD906" s="13"/>
      <c r="AE906" s="13"/>
      <c r="AF906" s="13"/>
      <c r="AG906" s="13"/>
      <c r="AH906" s="13"/>
      <c r="AI906" s="13"/>
      <c r="AJ906" s="13"/>
    </row>
    <row r="907" spans="1:36" ht="13.5" customHeight="1" x14ac:dyDescent="0.2">
      <c r="A907" s="13"/>
      <c r="B907" s="13"/>
      <c r="C907" s="13"/>
      <c r="D907" s="13"/>
      <c r="E907" s="13"/>
      <c r="F907" s="13"/>
      <c r="G907" s="13"/>
      <c r="H907" s="13"/>
      <c r="I907" s="13"/>
      <c r="J907" s="13"/>
      <c r="K907" s="13"/>
      <c r="L907" s="13"/>
      <c r="M907" s="13"/>
      <c r="N907" s="13"/>
      <c r="O907" s="13"/>
      <c r="P907" s="13"/>
      <c r="Q907" s="13"/>
      <c r="R907" s="13"/>
      <c r="S907" s="13"/>
      <c r="T907" s="13"/>
      <c r="U907" s="13"/>
      <c r="V907" s="13"/>
      <c r="W907" s="13"/>
      <c r="X907" s="13"/>
      <c r="Y907" s="13"/>
      <c r="Z907" s="13"/>
      <c r="AA907" s="13"/>
      <c r="AB907" s="13"/>
      <c r="AC907" s="13"/>
      <c r="AD907" s="13"/>
      <c r="AE907" s="13"/>
      <c r="AF907" s="13"/>
      <c r="AG907" s="13"/>
      <c r="AH907" s="13"/>
      <c r="AI907" s="13"/>
      <c r="AJ907" s="13"/>
    </row>
    <row r="908" spans="1:36" ht="13.5" customHeight="1" x14ac:dyDescent="0.2">
      <c r="A908" s="13"/>
      <c r="B908" s="13"/>
      <c r="C908" s="13"/>
      <c r="D908" s="13"/>
      <c r="E908" s="13"/>
      <c r="F908" s="13"/>
      <c r="G908" s="13"/>
      <c r="H908" s="13"/>
      <c r="I908" s="13"/>
      <c r="J908" s="13"/>
      <c r="K908" s="13"/>
      <c r="L908" s="13"/>
      <c r="M908" s="13"/>
      <c r="N908" s="13"/>
      <c r="O908" s="13"/>
      <c r="P908" s="13"/>
      <c r="Q908" s="13"/>
      <c r="R908" s="13"/>
      <c r="S908" s="13"/>
      <c r="T908" s="13"/>
      <c r="U908" s="13"/>
      <c r="V908" s="13"/>
      <c r="W908" s="13"/>
      <c r="X908" s="13"/>
      <c r="Y908" s="13"/>
      <c r="Z908" s="13"/>
      <c r="AA908" s="13"/>
      <c r="AB908" s="13"/>
      <c r="AC908" s="13"/>
      <c r="AD908" s="13"/>
      <c r="AE908" s="13"/>
      <c r="AF908" s="13"/>
      <c r="AG908" s="13"/>
      <c r="AH908" s="13"/>
      <c r="AI908" s="13"/>
      <c r="AJ908" s="13"/>
    </row>
    <row r="909" spans="1:36" ht="13.5" customHeight="1" x14ac:dyDescent="0.2">
      <c r="A909" s="13"/>
      <c r="B909" s="13"/>
      <c r="C909" s="13"/>
      <c r="D909" s="13"/>
      <c r="E909" s="13"/>
      <c r="F909" s="13"/>
      <c r="G909" s="13"/>
      <c r="H909" s="13"/>
      <c r="I909" s="13"/>
      <c r="J909" s="13"/>
      <c r="K909" s="13"/>
      <c r="L909" s="13"/>
      <c r="M909" s="13"/>
      <c r="N909" s="13"/>
      <c r="O909" s="13"/>
      <c r="P909" s="13"/>
      <c r="Q909" s="13"/>
      <c r="R909" s="13"/>
      <c r="S909" s="13"/>
      <c r="T909" s="13"/>
      <c r="U909" s="13"/>
      <c r="V909" s="13"/>
      <c r="W909" s="13"/>
      <c r="X909" s="13"/>
      <c r="Y909" s="13"/>
      <c r="Z909" s="13"/>
      <c r="AA909" s="13"/>
      <c r="AB909" s="13"/>
      <c r="AC909" s="13"/>
      <c r="AD909" s="13"/>
      <c r="AE909" s="13"/>
      <c r="AF909" s="13"/>
      <c r="AG909" s="13"/>
      <c r="AH909" s="13"/>
      <c r="AI909" s="13"/>
      <c r="AJ909" s="13"/>
    </row>
    <row r="910" spans="1:36" ht="13.5" customHeight="1" x14ac:dyDescent="0.2">
      <c r="A910" s="13"/>
      <c r="B910" s="13"/>
      <c r="C910" s="13"/>
      <c r="D910" s="13"/>
      <c r="E910" s="13"/>
      <c r="F910" s="13"/>
      <c r="G910" s="13"/>
      <c r="H910" s="13"/>
      <c r="I910" s="13"/>
      <c r="J910" s="13"/>
      <c r="K910" s="13"/>
      <c r="L910" s="13"/>
      <c r="M910" s="13"/>
      <c r="N910" s="13"/>
      <c r="O910" s="13"/>
      <c r="P910" s="13"/>
      <c r="Q910" s="13"/>
      <c r="R910" s="13"/>
      <c r="S910" s="13"/>
      <c r="T910" s="13"/>
      <c r="U910" s="13"/>
      <c r="V910" s="13"/>
      <c r="W910" s="13"/>
      <c r="X910" s="13"/>
      <c r="Y910" s="13"/>
      <c r="Z910" s="13"/>
      <c r="AA910" s="13"/>
      <c r="AB910" s="13"/>
      <c r="AC910" s="13"/>
      <c r="AD910" s="13"/>
      <c r="AE910" s="13"/>
      <c r="AF910" s="13"/>
      <c r="AG910" s="13"/>
      <c r="AH910" s="13"/>
      <c r="AI910" s="13"/>
      <c r="AJ910" s="13"/>
    </row>
    <row r="911" spans="1:36" ht="13.5" customHeight="1" x14ac:dyDescent="0.2">
      <c r="A911" s="13"/>
      <c r="B911" s="13"/>
      <c r="C911" s="13"/>
      <c r="D911" s="13"/>
      <c r="E911" s="13"/>
      <c r="F911" s="13"/>
      <c r="G911" s="13"/>
      <c r="H911" s="13"/>
      <c r="I911" s="13"/>
      <c r="J911" s="13"/>
      <c r="K911" s="13"/>
      <c r="L911" s="13"/>
      <c r="M911" s="13"/>
      <c r="N911" s="13"/>
      <c r="O911" s="13"/>
      <c r="P911" s="13"/>
      <c r="Q911" s="13"/>
      <c r="R911" s="13"/>
      <c r="S911" s="13"/>
      <c r="T911" s="13"/>
      <c r="U911" s="13"/>
      <c r="V911" s="13"/>
      <c r="W911" s="13"/>
      <c r="X911" s="13"/>
      <c r="Y911" s="13"/>
      <c r="Z911" s="13"/>
      <c r="AA911" s="13"/>
      <c r="AB911" s="13"/>
      <c r="AC911" s="13"/>
      <c r="AD911" s="13"/>
      <c r="AE911" s="13"/>
      <c r="AF911" s="13"/>
      <c r="AG911" s="13"/>
      <c r="AH911" s="13"/>
      <c r="AI911" s="13"/>
      <c r="AJ911" s="13"/>
    </row>
    <row r="912" spans="1:36" ht="13.5" customHeight="1" x14ac:dyDescent="0.2">
      <c r="A912" s="13"/>
      <c r="B912" s="13"/>
      <c r="C912" s="13"/>
      <c r="D912" s="13"/>
      <c r="E912" s="13"/>
      <c r="F912" s="13"/>
      <c r="G912" s="13"/>
      <c r="H912" s="13"/>
      <c r="I912" s="13"/>
      <c r="J912" s="13"/>
      <c r="K912" s="13"/>
      <c r="L912" s="13"/>
      <c r="M912" s="13"/>
      <c r="N912" s="13"/>
      <c r="O912" s="13"/>
      <c r="P912" s="13"/>
      <c r="Q912" s="13"/>
      <c r="R912" s="13"/>
      <c r="S912" s="13"/>
      <c r="T912" s="13"/>
      <c r="U912" s="13"/>
      <c r="V912" s="13"/>
      <c r="W912" s="13"/>
      <c r="X912" s="13"/>
      <c r="Y912" s="13"/>
      <c r="Z912" s="13"/>
      <c r="AA912" s="13"/>
      <c r="AB912" s="13"/>
      <c r="AC912" s="13"/>
      <c r="AD912" s="13"/>
      <c r="AE912" s="13"/>
      <c r="AF912" s="13"/>
      <c r="AG912" s="13"/>
      <c r="AH912" s="13"/>
      <c r="AI912" s="13"/>
      <c r="AJ912" s="13"/>
    </row>
    <row r="913" spans="1:36" ht="13.5" customHeight="1" x14ac:dyDescent="0.2">
      <c r="A913" s="13"/>
      <c r="B913" s="13"/>
      <c r="C913" s="13"/>
      <c r="D913" s="13"/>
      <c r="E913" s="13"/>
      <c r="F913" s="13"/>
      <c r="G913" s="13"/>
      <c r="H913" s="13"/>
      <c r="I913" s="13"/>
      <c r="J913" s="13"/>
      <c r="K913" s="13"/>
      <c r="L913" s="13"/>
      <c r="M913" s="13"/>
      <c r="N913" s="13"/>
      <c r="O913" s="13"/>
      <c r="P913" s="13"/>
      <c r="Q913" s="13"/>
      <c r="R913" s="13"/>
      <c r="S913" s="13"/>
      <c r="T913" s="13"/>
      <c r="U913" s="13"/>
      <c r="V913" s="13"/>
      <c r="W913" s="13"/>
      <c r="X913" s="13"/>
      <c r="Y913" s="13"/>
      <c r="Z913" s="13"/>
      <c r="AA913" s="13"/>
      <c r="AB913" s="13"/>
      <c r="AC913" s="13"/>
      <c r="AD913" s="13"/>
      <c r="AE913" s="13"/>
      <c r="AF913" s="13"/>
      <c r="AG913" s="13"/>
      <c r="AH913" s="13"/>
      <c r="AI913" s="13"/>
      <c r="AJ913" s="13"/>
    </row>
    <row r="914" spans="1:36" ht="13.5" customHeight="1" x14ac:dyDescent="0.2">
      <c r="A914" s="13"/>
      <c r="B914" s="13"/>
      <c r="C914" s="13"/>
      <c r="D914" s="13"/>
      <c r="E914" s="13"/>
      <c r="F914" s="13"/>
      <c r="G914" s="13"/>
      <c r="H914" s="13"/>
      <c r="I914" s="13"/>
      <c r="J914" s="13"/>
      <c r="K914" s="13"/>
      <c r="L914" s="13"/>
      <c r="M914" s="13"/>
      <c r="N914" s="13"/>
      <c r="O914" s="13"/>
      <c r="P914" s="13"/>
      <c r="Q914" s="13"/>
      <c r="R914" s="13"/>
      <c r="S914" s="13"/>
      <c r="T914" s="13"/>
      <c r="U914" s="13"/>
      <c r="V914" s="13"/>
      <c r="W914" s="13"/>
      <c r="X914" s="13"/>
      <c r="Y914" s="13"/>
      <c r="Z914" s="13"/>
      <c r="AA914" s="13"/>
      <c r="AB914" s="13"/>
      <c r="AC914" s="13"/>
      <c r="AD914" s="13"/>
      <c r="AE914" s="13"/>
      <c r="AF914" s="13"/>
      <c r="AG914" s="13"/>
      <c r="AH914" s="13"/>
      <c r="AI914" s="13"/>
      <c r="AJ914" s="13"/>
    </row>
    <row r="915" spans="1:36" ht="13.5" customHeight="1" x14ac:dyDescent="0.2">
      <c r="A915" s="13"/>
      <c r="B915" s="13"/>
      <c r="C915" s="13"/>
      <c r="D915" s="13"/>
      <c r="E915" s="13"/>
      <c r="F915" s="13"/>
      <c r="G915" s="13"/>
      <c r="H915" s="13"/>
      <c r="I915" s="13"/>
      <c r="J915" s="13"/>
      <c r="K915" s="13"/>
      <c r="L915" s="13"/>
      <c r="M915" s="13"/>
      <c r="N915" s="13"/>
      <c r="O915" s="13"/>
      <c r="P915" s="13"/>
      <c r="Q915" s="13"/>
      <c r="R915" s="13"/>
      <c r="S915" s="13"/>
      <c r="T915" s="13"/>
      <c r="U915" s="13"/>
      <c r="V915" s="13"/>
      <c r="W915" s="13"/>
      <c r="X915" s="13"/>
      <c r="Y915" s="13"/>
      <c r="Z915" s="13"/>
      <c r="AA915" s="13"/>
      <c r="AB915" s="13"/>
      <c r="AC915" s="13"/>
      <c r="AD915" s="13"/>
      <c r="AE915" s="13"/>
      <c r="AF915" s="13"/>
      <c r="AG915" s="13"/>
      <c r="AH915" s="13"/>
      <c r="AI915" s="13"/>
      <c r="AJ915" s="13"/>
    </row>
    <row r="916" spans="1:36" ht="13.5" customHeight="1" x14ac:dyDescent="0.2">
      <c r="A916" s="13"/>
      <c r="B916" s="13"/>
      <c r="C916" s="13"/>
      <c r="D916" s="13"/>
      <c r="E916" s="13"/>
      <c r="F916" s="13"/>
      <c r="G916" s="13"/>
      <c r="H916" s="13"/>
      <c r="I916" s="13"/>
      <c r="J916" s="13"/>
      <c r="K916" s="13"/>
      <c r="L916" s="13"/>
      <c r="M916" s="13"/>
      <c r="N916" s="13"/>
      <c r="O916" s="13"/>
      <c r="P916" s="13"/>
      <c r="Q916" s="13"/>
      <c r="R916" s="13"/>
      <c r="S916" s="13"/>
      <c r="T916" s="13"/>
      <c r="U916" s="13"/>
      <c r="V916" s="13"/>
      <c r="W916" s="13"/>
      <c r="X916" s="13"/>
      <c r="Y916" s="13"/>
      <c r="Z916" s="13"/>
      <c r="AA916" s="13"/>
      <c r="AB916" s="13"/>
      <c r="AC916" s="13"/>
      <c r="AD916" s="13"/>
      <c r="AE916" s="13"/>
      <c r="AF916" s="13"/>
      <c r="AG916" s="13"/>
      <c r="AH916" s="13"/>
      <c r="AI916" s="13"/>
      <c r="AJ916" s="13"/>
    </row>
    <row r="917" spans="1:36" ht="13.5" customHeight="1" x14ac:dyDescent="0.2">
      <c r="A917" s="13"/>
      <c r="B917" s="13"/>
      <c r="C917" s="13"/>
      <c r="D917" s="13"/>
      <c r="E917" s="13"/>
      <c r="F917" s="13"/>
      <c r="G917" s="13"/>
      <c r="H917" s="13"/>
      <c r="I917" s="13"/>
      <c r="J917" s="13"/>
      <c r="K917" s="13"/>
      <c r="L917" s="13"/>
      <c r="M917" s="13"/>
      <c r="N917" s="13"/>
      <c r="O917" s="13"/>
      <c r="P917" s="13"/>
      <c r="Q917" s="13"/>
      <c r="R917" s="13"/>
      <c r="S917" s="13"/>
      <c r="T917" s="13"/>
      <c r="U917" s="13"/>
      <c r="V917" s="13"/>
      <c r="W917" s="13"/>
      <c r="X917" s="13"/>
      <c r="Y917" s="13"/>
      <c r="Z917" s="13"/>
      <c r="AA917" s="13"/>
      <c r="AB917" s="13"/>
      <c r="AC917" s="13"/>
      <c r="AD917" s="13"/>
      <c r="AE917" s="13"/>
      <c r="AF917" s="13"/>
      <c r="AG917" s="13"/>
      <c r="AH917" s="13"/>
      <c r="AI917" s="13"/>
      <c r="AJ917" s="13"/>
    </row>
    <row r="918" spans="1:36" ht="13.5" customHeight="1" x14ac:dyDescent="0.2">
      <c r="A918" s="13"/>
      <c r="B918" s="13"/>
      <c r="C918" s="13"/>
      <c r="D918" s="13"/>
      <c r="E918" s="13"/>
      <c r="F918" s="13"/>
      <c r="G918" s="13"/>
      <c r="H918" s="13"/>
      <c r="I918" s="13"/>
      <c r="J918" s="13"/>
      <c r="K918" s="13"/>
      <c r="L918" s="13"/>
      <c r="M918" s="13"/>
      <c r="N918" s="13"/>
      <c r="O918" s="13"/>
      <c r="P918" s="13"/>
      <c r="Q918" s="13"/>
      <c r="R918" s="13"/>
      <c r="S918" s="13"/>
      <c r="T918" s="13"/>
      <c r="U918" s="13"/>
      <c r="V918" s="13"/>
      <c r="W918" s="13"/>
      <c r="X918" s="13"/>
      <c r="Y918" s="13"/>
      <c r="Z918" s="13"/>
      <c r="AA918" s="13"/>
      <c r="AB918" s="13"/>
      <c r="AC918" s="13"/>
      <c r="AD918" s="13"/>
      <c r="AE918" s="13"/>
      <c r="AF918" s="13"/>
      <c r="AG918" s="13"/>
      <c r="AH918" s="13"/>
      <c r="AI918" s="13"/>
      <c r="AJ918" s="13"/>
    </row>
    <row r="919" spans="1:36" ht="13.5" customHeight="1" x14ac:dyDescent="0.2">
      <c r="A919" s="13"/>
      <c r="B919" s="13"/>
      <c r="C919" s="13"/>
      <c r="D919" s="13"/>
      <c r="E919" s="13"/>
      <c r="F919" s="13"/>
      <c r="G919" s="13"/>
      <c r="H919" s="13"/>
      <c r="I919" s="13"/>
      <c r="J919" s="13"/>
      <c r="K919" s="13"/>
      <c r="L919" s="13"/>
      <c r="M919" s="13"/>
      <c r="N919" s="13"/>
      <c r="O919" s="13"/>
      <c r="P919" s="13"/>
      <c r="Q919" s="13"/>
      <c r="R919" s="13"/>
      <c r="S919" s="13"/>
      <c r="T919" s="13"/>
      <c r="U919" s="13"/>
      <c r="V919" s="13"/>
      <c r="W919" s="13"/>
      <c r="X919" s="13"/>
      <c r="Y919" s="13"/>
      <c r="Z919" s="13"/>
      <c r="AA919" s="13"/>
      <c r="AB919" s="13"/>
      <c r="AC919" s="13"/>
      <c r="AD919" s="13"/>
      <c r="AE919" s="13"/>
      <c r="AF919" s="13"/>
      <c r="AG919" s="13"/>
      <c r="AH919" s="13"/>
      <c r="AI919" s="13"/>
      <c r="AJ919" s="13"/>
    </row>
    <row r="920" spans="1:36" ht="13.5" customHeight="1" x14ac:dyDescent="0.2">
      <c r="A920" s="13"/>
      <c r="B920" s="13"/>
      <c r="C920" s="13"/>
      <c r="D920" s="13"/>
      <c r="E920" s="13"/>
      <c r="F920" s="13"/>
      <c r="G920" s="13"/>
      <c r="H920" s="13"/>
      <c r="I920" s="13"/>
      <c r="J920" s="13"/>
      <c r="K920" s="13"/>
      <c r="L920" s="13"/>
      <c r="M920" s="13"/>
      <c r="N920" s="13"/>
      <c r="O920" s="13"/>
      <c r="P920" s="13"/>
      <c r="Q920" s="13"/>
      <c r="R920" s="13"/>
      <c r="S920" s="13"/>
      <c r="T920" s="13"/>
      <c r="U920" s="13"/>
      <c r="V920" s="13"/>
      <c r="W920" s="13"/>
      <c r="X920" s="13"/>
      <c r="Y920" s="13"/>
      <c r="Z920" s="13"/>
      <c r="AA920" s="13"/>
      <c r="AB920" s="13"/>
      <c r="AC920" s="13"/>
      <c r="AD920" s="13"/>
      <c r="AE920" s="13"/>
      <c r="AF920" s="13"/>
      <c r="AG920" s="13"/>
      <c r="AH920" s="13"/>
      <c r="AI920" s="13"/>
      <c r="AJ920" s="13"/>
    </row>
    <row r="921" spans="1:36" ht="13.5" customHeight="1" x14ac:dyDescent="0.2">
      <c r="A921" s="13"/>
      <c r="B921" s="13"/>
      <c r="C921" s="13"/>
      <c r="D921" s="13"/>
      <c r="E921" s="13"/>
      <c r="F921" s="13"/>
      <c r="G921" s="13"/>
      <c r="H921" s="13"/>
      <c r="I921" s="13"/>
      <c r="J921" s="13"/>
      <c r="K921" s="13"/>
      <c r="L921" s="13"/>
      <c r="M921" s="13"/>
      <c r="N921" s="13"/>
      <c r="O921" s="13"/>
      <c r="P921" s="13"/>
      <c r="Q921" s="13"/>
      <c r="R921" s="13"/>
      <c r="S921" s="13"/>
      <c r="T921" s="13"/>
      <c r="U921" s="13"/>
      <c r="V921" s="13"/>
      <c r="W921" s="13"/>
      <c r="X921" s="13"/>
      <c r="Y921" s="13"/>
      <c r="Z921" s="13"/>
      <c r="AA921" s="13"/>
      <c r="AB921" s="13"/>
      <c r="AC921" s="13"/>
      <c r="AD921" s="13"/>
      <c r="AE921" s="13"/>
      <c r="AF921" s="13"/>
      <c r="AG921" s="13"/>
      <c r="AH921" s="13"/>
      <c r="AI921" s="13"/>
      <c r="AJ921" s="13"/>
    </row>
    <row r="922" spans="1:36" ht="13.5" customHeight="1" x14ac:dyDescent="0.2">
      <c r="A922" s="13"/>
      <c r="B922" s="13"/>
      <c r="C922" s="13"/>
      <c r="D922" s="13"/>
      <c r="E922" s="13"/>
      <c r="F922" s="13"/>
      <c r="G922" s="13"/>
      <c r="H922" s="13"/>
      <c r="I922" s="13"/>
      <c r="J922" s="13"/>
      <c r="K922" s="13"/>
      <c r="L922" s="13"/>
      <c r="M922" s="13"/>
      <c r="N922" s="13"/>
      <c r="O922" s="13"/>
      <c r="P922" s="13"/>
      <c r="Q922" s="13"/>
      <c r="R922" s="13"/>
      <c r="S922" s="13"/>
      <c r="T922" s="13"/>
      <c r="U922" s="13"/>
      <c r="V922" s="13"/>
      <c r="W922" s="13"/>
      <c r="X922" s="13"/>
      <c r="Y922" s="13"/>
      <c r="Z922" s="13"/>
      <c r="AA922" s="13"/>
      <c r="AB922" s="13"/>
      <c r="AC922" s="13"/>
      <c r="AD922" s="13"/>
      <c r="AE922" s="13"/>
      <c r="AF922" s="13"/>
      <c r="AG922" s="13"/>
      <c r="AH922" s="13"/>
      <c r="AI922" s="13"/>
      <c r="AJ922" s="13"/>
    </row>
    <row r="923" spans="1:36" ht="13.5" customHeight="1" x14ac:dyDescent="0.2">
      <c r="A923" s="13"/>
      <c r="B923" s="13"/>
      <c r="C923" s="13"/>
      <c r="D923" s="13"/>
      <c r="E923" s="13"/>
      <c r="F923" s="13"/>
      <c r="G923" s="13"/>
      <c r="H923" s="13"/>
      <c r="I923" s="13"/>
      <c r="J923" s="13"/>
      <c r="K923" s="13"/>
      <c r="L923" s="13"/>
      <c r="M923" s="13"/>
      <c r="N923" s="13"/>
      <c r="O923" s="13"/>
      <c r="P923" s="13"/>
      <c r="Q923" s="13"/>
      <c r="R923" s="13"/>
      <c r="S923" s="13"/>
      <c r="T923" s="13"/>
      <c r="U923" s="13"/>
      <c r="V923" s="13"/>
      <c r="W923" s="13"/>
      <c r="X923" s="13"/>
      <c r="Y923" s="13"/>
      <c r="Z923" s="13"/>
      <c r="AA923" s="13"/>
      <c r="AB923" s="13"/>
      <c r="AC923" s="13"/>
      <c r="AD923" s="13"/>
      <c r="AE923" s="13"/>
      <c r="AF923" s="13"/>
      <c r="AG923" s="13"/>
      <c r="AH923" s="13"/>
      <c r="AI923" s="13"/>
      <c r="AJ923" s="13"/>
    </row>
    <row r="924" spans="1:36" ht="13.5" customHeight="1" x14ac:dyDescent="0.2">
      <c r="A924" s="13"/>
      <c r="B924" s="13"/>
      <c r="C924" s="13"/>
      <c r="D924" s="13"/>
      <c r="E924" s="13"/>
      <c r="F924" s="13"/>
      <c r="G924" s="13"/>
      <c r="H924" s="13"/>
      <c r="I924" s="13"/>
      <c r="J924" s="13"/>
      <c r="K924" s="13"/>
      <c r="L924" s="13"/>
      <c r="M924" s="13"/>
      <c r="N924" s="13"/>
      <c r="O924" s="13"/>
      <c r="P924" s="13"/>
      <c r="Q924" s="13"/>
      <c r="R924" s="13"/>
      <c r="S924" s="13"/>
      <c r="T924" s="13"/>
      <c r="U924" s="13"/>
      <c r="V924" s="13"/>
      <c r="W924" s="13"/>
      <c r="X924" s="13"/>
      <c r="Y924" s="13"/>
      <c r="Z924" s="13"/>
      <c r="AA924" s="13"/>
      <c r="AB924" s="13"/>
      <c r="AC924" s="13"/>
      <c r="AD924" s="13"/>
      <c r="AE924" s="13"/>
      <c r="AF924" s="13"/>
      <c r="AG924" s="13"/>
      <c r="AH924" s="13"/>
      <c r="AI924" s="13"/>
      <c r="AJ924" s="13"/>
    </row>
    <row r="925" spans="1:36" ht="13.5" customHeight="1" x14ac:dyDescent="0.2">
      <c r="A925" s="13"/>
      <c r="B925" s="13"/>
      <c r="C925" s="13"/>
      <c r="D925" s="13"/>
      <c r="E925" s="13"/>
      <c r="F925" s="13"/>
      <c r="G925" s="13"/>
      <c r="H925" s="13"/>
      <c r="I925" s="13"/>
      <c r="J925" s="13"/>
      <c r="K925" s="13"/>
      <c r="L925" s="13"/>
      <c r="M925" s="13"/>
      <c r="N925" s="13"/>
      <c r="O925" s="13"/>
      <c r="P925" s="13"/>
      <c r="Q925" s="13"/>
      <c r="R925" s="13"/>
      <c r="S925" s="13"/>
      <c r="T925" s="13"/>
      <c r="U925" s="13"/>
      <c r="V925" s="13"/>
      <c r="W925" s="13"/>
      <c r="X925" s="13"/>
      <c r="Y925" s="13"/>
      <c r="Z925" s="13"/>
      <c r="AA925" s="13"/>
      <c r="AB925" s="13"/>
      <c r="AC925" s="13"/>
      <c r="AD925" s="13"/>
      <c r="AE925" s="13"/>
      <c r="AF925" s="13"/>
      <c r="AG925" s="13"/>
      <c r="AH925" s="13"/>
      <c r="AI925" s="13"/>
      <c r="AJ925" s="13"/>
    </row>
    <row r="926" spans="1:36" ht="13.5" customHeight="1" x14ac:dyDescent="0.2">
      <c r="A926" s="13"/>
      <c r="B926" s="13"/>
      <c r="C926" s="13"/>
      <c r="D926" s="13"/>
      <c r="E926" s="13"/>
      <c r="F926" s="13"/>
      <c r="G926" s="13"/>
      <c r="H926" s="13"/>
      <c r="I926" s="13"/>
      <c r="J926" s="13"/>
      <c r="K926" s="13"/>
      <c r="L926" s="13"/>
      <c r="M926" s="13"/>
      <c r="N926" s="13"/>
      <c r="O926" s="13"/>
      <c r="P926" s="13"/>
      <c r="Q926" s="13"/>
      <c r="R926" s="13"/>
      <c r="S926" s="13"/>
      <c r="T926" s="13"/>
      <c r="U926" s="13"/>
      <c r="V926" s="13"/>
      <c r="W926" s="13"/>
      <c r="X926" s="13"/>
      <c r="Y926" s="13"/>
      <c r="Z926" s="13"/>
      <c r="AA926" s="13"/>
      <c r="AB926" s="13"/>
      <c r="AC926" s="13"/>
      <c r="AD926" s="13"/>
      <c r="AE926" s="13"/>
      <c r="AF926" s="13"/>
      <c r="AG926" s="13"/>
      <c r="AH926" s="13"/>
      <c r="AI926" s="13"/>
      <c r="AJ926" s="13"/>
    </row>
    <row r="927" spans="1:36" ht="13.5" customHeight="1" x14ac:dyDescent="0.2">
      <c r="A927" s="13"/>
      <c r="B927" s="13"/>
      <c r="C927" s="13"/>
      <c r="D927" s="13"/>
      <c r="E927" s="13"/>
      <c r="F927" s="13"/>
      <c r="G927" s="13"/>
      <c r="H927" s="13"/>
      <c r="I927" s="13"/>
      <c r="J927" s="13"/>
      <c r="K927" s="13"/>
      <c r="L927" s="13"/>
      <c r="M927" s="13"/>
      <c r="N927" s="13"/>
      <c r="O927" s="13"/>
      <c r="P927" s="13"/>
      <c r="Q927" s="13"/>
      <c r="R927" s="13"/>
      <c r="S927" s="13"/>
      <c r="T927" s="13"/>
      <c r="U927" s="13"/>
      <c r="V927" s="13"/>
      <c r="W927" s="13"/>
      <c r="X927" s="13"/>
      <c r="Y927" s="13"/>
      <c r="Z927" s="13"/>
      <c r="AA927" s="13"/>
      <c r="AB927" s="13"/>
      <c r="AC927" s="13"/>
      <c r="AD927" s="13"/>
      <c r="AE927" s="13"/>
      <c r="AF927" s="13"/>
      <c r="AG927" s="13"/>
      <c r="AH927" s="13"/>
      <c r="AI927" s="13"/>
      <c r="AJ927" s="13"/>
    </row>
    <row r="928" spans="1:36" ht="13.5" customHeight="1" x14ac:dyDescent="0.2">
      <c r="A928" s="13"/>
      <c r="B928" s="13"/>
      <c r="C928" s="13"/>
      <c r="D928" s="13"/>
      <c r="E928" s="13"/>
      <c r="F928" s="13"/>
      <c r="G928" s="13"/>
      <c r="H928" s="13"/>
      <c r="I928" s="13"/>
      <c r="J928" s="13"/>
      <c r="K928" s="13"/>
      <c r="L928" s="13"/>
      <c r="M928" s="13"/>
      <c r="N928" s="13"/>
      <c r="O928" s="13"/>
      <c r="P928" s="13"/>
      <c r="Q928" s="13"/>
      <c r="R928" s="13"/>
      <c r="S928" s="13"/>
      <c r="T928" s="13"/>
      <c r="U928" s="13"/>
      <c r="V928" s="13"/>
      <c r="W928" s="13"/>
      <c r="X928" s="13"/>
      <c r="Y928" s="13"/>
      <c r="Z928" s="13"/>
      <c r="AA928" s="13"/>
      <c r="AB928" s="13"/>
      <c r="AC928" s="13"/>
      <c r="AD928" s="13"/>
      <c r="AE928" s="13"/>
      <c r="AF928" s="13"/>
      <c r="AG928" s="13"/>
      <c r="AH928" s="13"/>
      <c r="AI928" s="13"/>
      <c r="AJ928" s="13"/>
    </row>
    <row r="929" spans="1:36" ht="13.5" customHeight="1" x14ac:dyDescent="0.2">
      <c r="A929" s="13"/>
      <c r="B929" s="13"/>
      <c r="C929" s="13"/>
      <c r="D929" s="13"/>
      <c r="E929" s="13"/>
      <c r="F929" s="13"/>
      <c r="G929" s="13"/>
      <c r="H929" s="13"/>
      <c r="I929" s="13"/>
      <c r="J929" s="13"/>
      <c r="K929" s="13"/>
      <c r="L929" s="13"/>
      <c r="M929" s="13"/>
      <c r="N929" s="13"/>
      <c r="O929" s="13"/>
      <c r="P929" s="13"/>
      <c r="Q929" s="13"/>
      <c r="R929" s="13"/>
      <c r="S929" s="13"/>
      <c r="T929" s="13"/>
      <c r="U929" s="13"/>
      <c r="V929" s="13"/>
      <c r="W929" s="13"/>
      <c r="X929" s="13"/>
      <c r="Y929" s="13"/>
      <c r="Z929" s="13"/>
      <c r="AA929" s="13"/>
      <c r="AB929" s="13"/>
      <c r="AC929" s="13"/>
      <c r="AD929" s="13"/>
      <c r="AE929" s="13"/>
      <c r="AF929" s="13"/>
      <c r="AG929" s="13"/>
      <c r="AH929" s="13"/>
      <c r="AI929" s="13"/>
      <c r="AJ929" s="13"/>
    </row>
    <row r="930" spans="1:36" ht="13.5" customHeight="1" x14ac:dyDescent="0.2">
      <c r="A930" s="13"/>
      <c r="B930" s="13"/>
      <c r="C930" s="13"/>
      <c r="D930" s="13"/>
      <c r="E930" s="13"/>
      <c r="F930" s="13"/>
      <c r="G930" s="13"/>
      <c r="H930" s="13"/>
      <c r="I930" s="13"/>
      <c r="J930" s="13"/>
      <c r="K930" s="13"/>
      <c r="L930" s="13"/>
      <c r="M930" s="13"/>
      <c r="N930" s="13"/>
      <c r="O930" s="13"/>
      <c r="P930" s="13"/>
      <c r="Q930" s="13"/>
      <c r="R930" s="13"/>
      <c r="S930" s="13"/>
      <c r="T930" s="13"/>
      <c r="U930" s="13"/>
      <c r="V930" s="13"/>
      <c r="W930" s="13"/>
      <c r="X930" s="13"/>
      <c r="Y930" s="13"/>
      <c r="Z930" s="13"/>
      <c r="AA930" s="13"/>
      <c r="AB930" s="13"/>
      <c r="AC930" s="13"/>
      <c r="AD930" s="13"/>
      <c r="AE930" s="13"/>
      <c r="AF930" s="13"/>
      <c r="AG930" s="13"/>
      <c r="AH930" s="13"/>
      <c r="AI930" s="13"/>
      <c r="AJ930" s="13"/>
    </row>
    <row r="931" spans="1:36" ht="13.5" customHeight="1" x14ac:dyDescent="0.2">
      <c r="A931" s="13"/>
      <c r="B931" s="13"/>
      <c r="C931" s="13"/>
      <c r="D931" s="13"/>
      <c r="E931" s="13"/>
      <c r="F931" s="13"/>
      <c r="G931" s="13"/>
      <c r="H931" s="13"/>
      <c r="I931" s="13"/>
      <c r="J931" s="13"/>
      <c r="K931" s="13"/>
      <c r="L931" s="13"/>
      <c r="M931" s="13"/>
      <c r="N931" s="13"/>
      <c r="O931" s="13"/>
      <c r="P931" s="13"/>
      <c r="Q931" s="13"/>
      <c r="R931" s="13"/>
      <c r="S931" s="13"/>
      <c r="T931" s="13"/>
      <c r="U931" s="13"/>
      <c r="V931" s="13"/>
      <c r="W931" s="13"/>
      <c r="X931" s="13"/>
      <c r="Y931" s="13"/>
      <c r="Z931" s="13"/>
      <c r="AA931" s="13"/>
      <c r="AB931" s="13"/>
      <c r="AC931" s="13"/>
      <c r="AD931" s="13"/>
      <c r="AE931" s="13"/>
      <c r="AF931" s="13"/>
      <c r="AG931" s="13"/>
      <c r="AH931" s="13"/>
      <c r="AI931" s="13"/>
      <c r="AJ931" s="13"/>
    </row>
    <row r="932" spans="1:36" ht="13.5" customHeight="1" x14ac:dyDescent="0.2">
      <c r="A932" s="13"/>
      <c r="B932" s="13"/>
      <c r="C932" s="13"/>
      <c r="D932" s="13"/>
      <c r="E932" s="13"/>
      <c r="F932" s="13"/>
      <c r="G932" s="13"/>
      <c r="H932" s="13"/>
      <c r="I932" s="13"/>
      <c r="J932" s="13"/>
      <c r="K932" s="13"/>
      <c r="L932" s="13"/>
      <c r="M932" s="13"/>
      <c r="N932" s="13"/>
      <c r="O932" s="13"/>
      <c r="P932" s="13"/>
      <c r="Q932" s="13"/>
      <c r="R932" s="13"/>
      <c r="S932" s="13"/>
      <c r="T932" s="13"/>
      <c r="U932" s="13"/>
      <c r="V932" s="13"/>
      <c r="W932" s="13"/>
      <c r="X932" s="13"/>
      <c r="Y932" s="13"/>
      <c r="Z932" s="13"/>
      <c r="AA932" s="13"/>
      <c r="AB932" s="13"/>
      <c r="AC932" s="13"/>
      <c r="AD932" s="13"/>
      <c r="AE932" s="13"/>
      <c r="AF932" s="13"/>
      <c r="AG932" s="13"/>
      <c r="AH932" s="13"/>
      <c r="AI932" s="13"/>
      <c r="AJ932" s="13"/>
    </row>
    <row r="933" spans="1:36" ht="13.5" customHeight="1" x14ac:dyDescent="0.2">
      <c r="A933" s="13"/>
      <c r="B933" s="13"/>
      <c r="C933" s="13"/>
      <c r="D933" s="13"/>
      <c r="E933" s="13"/>
      <c r="F933" s="13"/>
      <c r="G933" s="13"/>
      <c r="H933" s="13"/>
      <c r="I933" s="13"/>
      <c r="J933" s="13"/>
      <c r="K933" s="13"/>
      <c r="L933" s="13"/>
      <c r="M933" s="13"/>
      <c r="N933" s="13"/>
      <c r="O933" s="13"/>
      <c r="P933" s="13"/>
      <c r="Q933" s="13"/>
      <c r="R933" s="13"/>
      <c r="S933" s="13"/>
      <c r="T933" s="13"/>
      <c r="U933" s="13"/>
      <c r="V933" s="13"/>
      <c r="W933" s="13"/>
      <c r="X933" s="13"/>
      <c r="Y933" s="13"/>
      <c r="Z933" s="13"/>
      <c r="AA933" s="13"/>
      <c r="AB933" s="13"/>
      <c r="AC933" s="13"/>
      <c r="AD933" s="13"/>
      <c r="AE933" s="13"/>
      <c r="AF933" s="13"/>
      <c r="AG933" s="13"/>
      <c r="AH933" s="13"/>
      <c r="AI933" s="13"/>
      <c r="AJ933" s="13"/>
    </row>
    <row r="934" spans="1:36" ht="13.5" customHeight="1" x14ac:dyDescent="0.2">
      <c r="A934" s="13"/>
      <c r="B934" s="13"/>
      <c r="C934" s="13"/>
      <c r="D934" s="13"/>
      <c r="E934" s="13"/>
      <c r="F934" s="13"/>
      <c r="G934" s="13"/>
      <c r="H934" s="13"/>
      <c r="I934" s="13"/>
      <c r="J934" s="13"/>
      <c r="K934" s="13"/>
      <c r="L934" s="13"/>
      <c r="M934" s="13"/>
      <c r="N934" s="13"/>
      <c r="O934" s="13"/>
      <c r="P934" s="13"/>
      <c r="Q934" s="13"/>
      <c r="R934" s="13"/>
      <c r="S934" s="13"/>
      <c r="T934" s="13"/>
      <c r="U934" s="13"/>
      <c r="V934" s="13"/>
      <c r="W934" s="13"/>
      <c r="X934" s="13"/>
      <c r="Y934" s="13"/>
      <c r="Z934" s="13"/>
      <c r="AA934" s="13"/>
      <c r="AB934" s="13"/>
      <c r="AC934" s="13"/>
      <c r="AD934" s="13"/>
      <c r="AE934" s="13"/>
      <c r="AF934" s="13"/>
      <c r="AG934" s="13"/>
      <c r="AH934" s="13"/>
      <c r="AI934" s="13"/>
      <c r="AJ934" s="13"/>
    </row>
    <row r="935" spans="1:36" ht="13.5" customHeight="1" x14ac:dyDescent="0.2">
      <c r="A935" s="13"/>
      <c r="B935" s="13"/>
      <c r="C935" s="13"/>
      <c r="D935" s="13"/>
      <c r="E935" s="13"/>
      <c r="F935" s="13"/>
      <c r="G935" s="13"/>
      <c r="H935" s="13"/>
      <c r="I935" s="13"/>
      <c r="J935" s="13"/>
      <c r="K935" s="13"/>
      <c r="L935" s="13"/>
      <c r="M935" s="13"/>
      <c r="N935" s="13"/>
      <c r="O935" s="13"/>
      <c r="P935" s="13"/>
      <c r="Q935" s="13"/>
      <c r="R935" s="13"/>
      <c r="S935" s="13"/>
      <c r="T935" s="13"/>
      <c r="U935" s="13"/>
      <c r="V935" s="13"/>
      <c r="W935" s="13"/>
      <c r="X935" s="13"/>
      <c r="Y935" s="13"/>
      <c r="Z935" s="13"/>
      <c r="AA935" s="13"/>
      <c r="AB935" s="13"/>
      <c r="AC935" s="13"/>
      <c r="AD935" s="13"/>
      <c r="AE935" s="13"/>
      <c r="AF935" s="13"/>
      <c r="AG935" s="13"/>
      <c r="AH935" s="13"/>
      <c r="AI935" s="13"/>
      <c r="AJ935" s="13"/>
    </row>
    <row r="936" spans="1:36" ht="13.5" customHeight="1" x14ac:dyDescent="0.2">
      <c r="A936" s="13"/>
      <c r="B936" s="13"/>
      <c r="C936" s="13"/>
      <c r="D936" s="13"/>
      <c r="E936" s="13"/>
      <c r="F936" s="13"/>
      <c r="G936" s="13"/>
      <c r="H936" s="13"/>
      <c r="I936" s="13"/>
      <c r="J936" s="13"/>
      <c r="K936" s="13"/>
      <c r="L936" s="13"/>
      <c r="M936" s="13"/>
      <c r="N936" s="13"/>
      <c r="O936" s="13"/>
      <c r="P936" s="13"/>
      <c r="Q936" s="13"/>
      <c r="R936" s="13"/>
      <c r="S936" s="13"/>
      <c r="T936" s="13"/>
      <c r="U936" s="13"/>
      <c r="V936" s="13"/>
      <c r="W936" s="13"/>
      <c r="X936" s="13"/>
      <c r="Y936" s="13"/>
      <c r="Z936" s="13"/>
      <c r="AA936" s="13"/>
      <c r="AB936" s="13"/>
      <c r="AC936" s="13"/>
      <c r="AD936" s="13"/>
      <c r="AE936" s="13"/>
      <c r="AF936" s="13"/>
      <c r="AG936" s="13"/>
      <c r="AH936" s="13"/>
      <c r="AI936" s="13"/>
      <c r="AJ936" s="13"/>
    </row>
    <row r="937" spans="1:36" ht="13.5" customHeight="1" x14ac:dyDescent="0.2">
      <c r="A937" s="13"/>
      <c r="B937" s="13"/>
      <c r="C937" s="13"/>
      <c r="D937" s="13"/>
      <c r="E937" s="13"/>
      <c r="F937" s="13"/>
      <c r="G937" s="13"/>
      <c r="H937" s="13"/>
      <c r="I937" s="13"/>
      <c r="J937" s="13"/>
      <c r="K937" s="13"/>
      <c r="L937" s="13"/>
      <c r="M937" s="13"/>
      <c r="N937" s="13"/>
      <c r="O937" s="13"/>
      <c r="P937" s="13"/>
      <c r="Q937" s="13"/>
      <c r="R937" s="13"/>
      <c r="S937" s="13"/>
      <c r="T937" s="13"/>
      <c r="U937" s="13"/>
      <c r="V937" s="13"/>
      <c r="W937" s="13"/>
      <c r="X937" s="13"/>
      <c r="Y937" s="13"/>
      <c r="Z937" s="13"/>
      <c r="AA937" s="13"/>
      <c r="AB937" s="13"/>
      <c r="AC937" s="13"/>
      <c r="AD937" s="13"/>
      <c r="AE937" s="13"/>
      <c r="AF937" s="13"/>
      <c r="AG937" s="13"/>
      <c r="AH937" s="13"/>
      <c r="AI937" s="13"/>
      <c r="AJ937" s="13"/>
    </row>
    <row r="938" spans="1:36" ht="13.5" customHeight="1" x14ac:dyDescent="0.2">
      <c r="A938" s="13"/>
      <c r="B938" s="13"/>
      <c r="C938" s="13"/>
      <c r="D938" s="13"/>
      <c r="E938" s="13"/>
      <c r="F938" s="13"/>
      <c r="G938" s="13"/>
      <c r="H938" s="13"/>
      <c r="I938" s="13"/>
      <c r="J938" s="13"/>
      <c r="K938" s="13"/>
      <c r="L938" s="13"/>
      <c r="M938" s="13"/>
      <c r="N938" s="13"/>
      <c r="O938" s="13"/>
      <c r="P938" s="13"/>
      <c r="Q938" s="13"/>
      <c r="R938" s="13"/>
      <c r="S938" s="13"/>
      <c r="T938" s="13"/>
      <c r="U938" s="13"/>
      <c r="V938" s="13"/>
      <c r="W938" s="13"/>
      <c r="X938" s="13"/>
      <c r="Y938" s="13"/>
      <c r="Z938" s="13"/>
      <c r="AA938" s="13"/>
      <c r="AB938" s="13"/>
      <c r="AC938" s="13"/>
      <c r="AD938" s="13"/>
      <c r="AE938" s="13"/>
      <c r="AF938" s="13"/>
      <c r="AG938" s="13"/>
      <c r="AH938" s="13"/>
      <c r="AI938" s="13"/>
      <c r="AJ938" s="13"/>
    </row>
    <row r="939" spans="1:36" ht="13.5" customHeight="1" x14ac:dyDescent="0.2">
      <c r="A939" s="13"/>
      <c r="B939" s="13"/>
      <c r="C939" s="13"/>
      <c r="D939" s="13"/>
      <c r="E939" s="13"/>
      <c r="F939" s="13"/>
      <c r="G939" s="13"/>
      <c r="H939" s="13"/>
      <c r="I939" s="13"/>
      <c r="J939" s="13"/>
      <c r="K939" s="13"/>
      <c r="L939" s="13"/>
      <c r="M939" s="13"/>
      <c r="N939" s="13"/>
      <c r="O939" s="13"/>
      <c r="P939" s="13"/>
      <c r="Q939" s="13"/>
      <c r="R939" s="13"/>
      <c r="S939" s="13"/>
      <c r="T939" s="13"/>
      <c r="U939" s="13"/>
      <c r="V939" s="13"/>
      <c r="W939" s="13"/>
      <c r="X939" s="13"/>
      <c r="Y939" s="13"/>
      <c r="Z939" s="13"/>
      <c r="AA939" s="13"/>
      <c r="AB939" s="13"/>
      <c r="AC939" s="13"/>
      <c r="AD939" s="13"/>
      <c r="AE939" s="13"/>
      <c r="AF939" s="13"/>
      <c r="AG939" s="13"/>
      <c r="AH939" s="13"/>
      <c r="AI939" s="13"/>
      <c r="AJ939" s="13"/>
    </row>
    <row r="940" spans="1:36" ht="13.5" customHeight="1" x14ac:dyDescent="0.2">
      <c r="A940" s="13"/>
      <c r="B940" s="13"/>
      <c r="C940" s="13"/>
      <c r="D940" s="13"/>
      <c r="E940" s="13"/>
      <c r="F940" s="13"/>
      <c r="G940" s="13"/>
      <c r="H940" s="13"/>
      <c r="I940" s="13"/>
      <c r="J940" s="13"/>
      <c r="K940" s="13"/>
      <c r="L940" s="13"/>
      <c r="M940" s="13"/>
      <c r="N940" s="13"/>
      <c r="O940" s="13"/>
      <c r="P940" s="13"/>
      <c r="Q940" s="13"/>
      <c r="R940" s="13"/>
      <c r="S940" s="13"/>
      <c r="T940" s="13"/>
      <c r="U940" s="13"/>
      <c r="V940" s="13"/>
      <c r="W940" s="13"/>
      <c r="X940" s="13"/>
      <c r="Y940" s="13"/>
      <c r="Z940" s="13"/>
      <c r="AA940" s="13"/>
      <c r="AB940" s="13"/>
      <c r="AC940" s="13"/>
      <c r="AD940" s="13"/>
      <c r="AE940" s="13"/>
      <c r="AF940" s="13"/>
      <c r="AG940" s="13"/>
      <c r="AH940" s="13"/>
      <c r="AI940" s="13"/>
      <c r="AJ940" s="13"/>
    </row>
    <row r="941" spans="1:36" ht="13.5" customHeight="1" x14ac:dyDescent="0.2">
      <c r="A941" s="13"/>
      <c r="B941" s="13"/>
      <c r="C941" s="13"/>
      <c r="D941" s="13"/>
      <c r="E941" s="13"/>
      <c r="F941" s="13"/>
      <c r="G941" s="13"/>
      <c r="H941" s="13"/>
      <c r="I941" s="13"/>
      <c r="J941" s="13"/>
      <c r="K941" s="13"/>
      <c r="L941" s="13"/>
      <c r="M941" s="13"/>
      <c r="N941" s="13"/>
      <c r="O941" s="13"/>
      <c r="P941" s="13"/>
      <c r="Q941" s="13"/>
      <c r="R941" s="13"/>
      <c r="S941" s="13"/>
      <c r="T941" s="13"/>
      <c r="U941" s="13"/>
      <c r="V941" s="13"/>
      <c r="W941" s="13"/>
      <c r="X941" s="13"/>
      <c r="Y941" s="13"/>
      <c r="Z941" s="13"/>
      <c r="AA941" s="13"/>
      <c r="AB941" s="13"/>
      <c r="AC941" s="13"/>
      <c r="AD941" s="13"/>
      <c r="AE941" s="13"/>
      <c r="AF941" s="13"/>
      <c r="AG941" s="13"/>
      <c r="AH941" s="13"/>
      <c r="AI941" s="13"/>
      <c r="AJ941" s="13"/>
    </row>
    <row r="942" spans="1:36" ht="13.5" customHeight="1" x14ac:dyDescent="0.2">
      <c r="A942" s="13"/>
      <c r="B942" s="13"/>
      <c r="C942" s="13"/>
      <c r="D942" s="13"/>
      <c r="E942" s="13"/>
      <c r="F942" s="13"/>
      <c r="G942" s="13"/>
      <c r="H942" s="13"/>
      <c r="I942" s="13"/>
      <c r="J942" s="13"/>
      <c r="K942" s="13"/>
      <c r="L942" s="13"/>
      <c r="M942" s="13"/>
      <c r="N942" s="13"/>
      <c r="O942" s="13"/>
      <c r="P942" s="13"/>
      <c r="Q942" s="13"/>
      <c r="R942" s="13"/>
      <c r="S942" s="13"/>
      <c r="T942" s="13"/>
      <c r="U942" s="13"/>
      <c r="V942" s="13"/>
      <c r="W942" s="13"/>
      <c r="X942" s="13"/>
      <c r="Y942" s="13"/>
      <c r="Z942" s="13"/>
      <c r="AA942" s="13"/>
      <c r="AB942" s="13"/>
      <c r="AC942" s="13"/>
      <c r="AD942" s="13"/>
      <c r="AE942" s="13"/>
      <c r="AF942" s="13"/>
      <c r="AG942" s="13"/>
      <c r="AH942" s="13"/>
      <c r="AI942" s="13"/>
      <c r="AJ942" s="13"/>
    </row>
    <row r="943" spans="1:36" ht="13.5" customHeight="1" x14ac:dyDescent="0.2">
      <c r="A943" s="13"/>
      <c r="B943" s="13"/>
      <c r="C943" s="13"/>
      <c r="D943" s="13"/>
      <c r="E943" s="13"/>
      <c r="F943" s="13"/>
      <c r="G943" s="13"/>
      <c r="H943" s="13"/>
      <c r="I943" s="13"/>
      <c r="J943" s="13"/>
      <c r="K943" s="13"/>
      <c r="L943" s="13"/>
      <c r="M943" s="13"/>
      <c r="N943" s="13"/>
      <c r="O943" s="13"/>
      <c r="P943" s="13"/>
      <c r="Q943" s="13"/>
      <c r="R943" s="13"/>
      <c r="S943" s="13"/>
      <c r="T943" s="13"/>
      <c r="U943" s="13"/>
      <c r="V943" s="13"/>
      <c r="W943" s="13"/>
      <c r="X943" s="13"/>
      <c r="Y943" s="13"/>
      <c r="Z943" s="13"/>
      <c r="AA943" s="13"/>
      <c r="AB943" s="13"/>
      <c r="AC943" s="13"/>
      <c r="AD943" s="13"/>
      <c r="AE943" s="13"/>
      <c r="AF943" s="13"/>
      <c r="AG943" s="13"/>
      <c r="AH943" s="13"/>
      <c r="AI943" s="13"/>
      <c r="AJ943" s="13"/>
    </row>
    <row r="944" spans="1:36" ht="13.5" customHeight="1" x14ac:dyDescent="0.2">
      <c r="A944" s="13"/>
      <c r="B944" s="13"/>
      <c r="C944" s="13"/>
      <c r="D944" s="13"/>
      <c r="E944" s="13"/>
      <c r="F944" s="13"/>
      <c r="G944" s="13"/>
      <c r="H944" s="13"/>
      <c r="I944" s="13"/>
      <c r="J944" s="13"/>
      <c r="K944" s="13"/>
      <c r="L944" s="13"/>
      <c r="M944" s="13"/>
      <c r="N944" s="13"/>
      <c r="O944" s="13"/>
      <c r="P944" s="13"/>
      <c r="Q944" s="13"/>
      <c r="R944" s="13"/>
      <c r="S944" s="13"/>
      <c r="T944" s="13"/>
      <c r="U944" s="13"/>
      <c r="V944" s="13"/>
      <c r="W944" s="13"/>
      <c r="X944" s="13"/>
      <c r="Y944" s="13"/>
      <c r="Z944" s="13"/>
      <c r="AA944" s="13"/>
      <c r="AB944" s="13"/>
      <c r="AC944" s="13"/>
      <c r="AD944" s="13"/>
      <c r="AE944" s="13"/>
      <c r="AF944" s="13"/>
      <c r="AG944" s="13"/>
      <c r="AH944" s="13"/>
      <c r="AI944" s="13"/>
      <c r="AJ944" s="13"/>
    </row>
    <row r="945" spans="1:36" ht="13.5" customHeight="1" x14ac:dyDescent="0.2">
      <c r="A945" s="13"/>
      <c r="B945" s="13"/>
      <c r="C945" s="13"/>
      <c r="D945" s="13"/>
      <c r="E945" s="13"/>
      <c r="F945" s="13"/>
      <c r="G945" s="13"/>
      <c r="H945" s="13"/>
      <c r="I945" s="13"/>
      <c r="J945" s="13"/>
      <c r="K945" s="13"/>
      <c r="L945" s="13"/>
      <c r="M945" s="13"/>
      <c r="N945" s="13"/>
      <c r="O945" s="13"/>
      <c r="P945" s="13"/>
      <c r="Q945" s="13"/>
      <c r="R945" s="13"/>
      <c r="S945" s="13"/>
      <c r="T945" s="13"/>
      <c r="U945" s="13"/>
      <c r="V945" s="13"/>
      <c r="W945" s="13"/>
      <c r="X945" s="13"/>
      <c r="Y945" s="13"/>
      <c r="Z945" s="13"/>
      <c r="AA945" s="13"/>
      <c r="AB945" s="13"/>
      <c r="AC945" s="13"/>
      <c r="AD945" s="13"/>
      <c r="AE945" s="13"/>
      <c r="AF945" s="13"/>
      <c r="AG945" s="13"/>
      <c r="AH945" s="13"/>
      <c r="AI945" s="13"/>
      <c r="AJ945" s="13"/>
    </row>
    <row r="946" spans="1:36" ht="13.5" customHeight="1" x14ac:dyDescent="0.2">
      <c r="A946" s="13"/>
      <c r="B946" s="13"/>
      <c r="C946" s="13"/>
      <c r="D946" s="13"/>
      <c r="E946" s="13"/>
      <c r="F946" s="13"/>
      <c r="G946" s="13"/>
      <c r="H946" s="13"/>
      <c r="I946" s="13"/>
      <c r="J946" s="13"/>
      <c r="K946" s="13"/>
      <c r="L946" s="13"/>
      <c r="M946" s="13"/>
      <c r="N946" s="13"/>
      <c r="O946" s="13"/>
      <c r="P946" s="13"/>
      <c r="Q946" s="13"/>
      <c r="R946" s="13"/>
      <c r="S946" s="13"/>
      <c r="T946" s="13"/>
      <c r="U946" s="13"/>
      <c r="V946" s="13"/>
      <c r="W946" s="13"/>
      <c r="X946" s="13"/>
      <c r="Y946" s="13"/>
      <c r="Z946" s="13"/>
      <c r="AA946" s="13"/>
      <c r="AB946" s="13"/>
      <c r="AC946" s="13"/>
      <c r="AD946" s="13"/>
      <c r="AE946" s="13"/>
      <c r="AF946" s="13"/>
      <c r="AG946" s="13"/>
      <c r="AH946" s="13"/>
      <c r="AI946" s="13"/>
      <c r="AJ946" s="13"/>
    </row>
    <row r="947" spans="1:36" ht="13.5" customHeight="1" x14ac:dyDescent="0.2">
      <c r="A947" s="13"/>
      <c r="B947" s="13"/>
      <c r="C947" s="13"/>
      <c r="D947" s="13"/>
      <c r="E947" s="13"/>
      <c r="F947" s="13"/>
      <c r="G947" s="13"/>
      <c r="H947" s="13"/>
      <c r="I947" s="13"/>
      <c r="J947" s="13"/>
      <c r="K947" s="13"/>
      <c r="L947" s="13"/>
      <c r="M947" s="13"/>
      <c r="N947" s="13"/>
      <c r="O947" s="13"/>
      <c r="P947" s="13"/>
      <c r="Q947" s="13"/>
      <c r="R947" s="13"/>
      <c r="S947" s="13"/>
      <c r="T947" s="13"/>
      <c r="U947" s="13"/>
      <c r="V947" s="13"/>
      <c r="W947" s="13"/>
      <c r="X947" s="13"/>
      <c r="Y947" s="13"/>
      <c r="Z947" s="13"/>
      <c r="AA947" s="13"/>
      <c r="AB947" s="13"/>
      <c r="AC947" s="13"/>
      <c r="AD947" s="13"/>
      <c r="AE947" s="13"/>
      <c r="AF947" s="13"/>
      <c r="AG947" s="13"/>
      <c r="AH947" s="13"/>
      <c r="AI947" s="13"/>
      <c r="AJ947" s="13"/>
    </row>
    <row r="948" spans="1:36" ht="13.5" customHeight="1" x14ac:dyDescent="0.2">
      <c r="A948" s="13"/>
      <c r="B948" s="13"/>
      <c r="C948" s="13"/>
      <c r="D948" s="13"/>
      <c r="E948" s="13"/>
      <c r="F948" s="13"/>
      <c r="G948" s="13"/>
      <c r="H948" s="13"/>
      <c r="I948" s="13"/>
      <c r="J948" s="13"/>
      <c r="K948" s="13"/>
      <c r="L948" s="13"/>
      <c r="M948" s="13"/>
      <c r="N948" s="13"/>
      <c r="O948" s="13"/>
      <c r="P948" s="13"/>
      <c r="Q948" s="13"/>
      <c r="R948" s="13"/>
      <c r="S948" s="13"/>
      <c r="T948" s="13"/>
      <c r="U948" s="13"/>
      <c r="V948" s="13"/>
      <c r="W948" s="13"/>
      <c r="X948" s="13"/>
      <c r="Y948" s="13"/>
      <c r="Z948" s="13"/>
      <c r="AA948" s="13"/>
      <c r="AB948" s="13"/>
      <c r="AC948" s="13"/>
      <c r="AD948" s="13"/>
      <c r="AE948" s="13"/>
      <c r="AF948" s="13"/>
      <c r="AG948" s="13"/>
      <c r="AH948" s="13"/>
      <c r="AI948" s="13"/>
      <c r="AJ948" s="13"/>
    </row>
    <row r="949" spans="1:36" ht="13.5" customHeight="1" x14ac:dyDescent="0.2">
      <c r="A949" s="13"/>
      <c r="B949" s="13"/>
      <c r="C949" s="13"/>
      <c r="D949" s="13"/>
      <c r="E949" s="13"/>
      <c r="F949" s="13"/>
      <c r="G949" s="13"/>
      <c r="H949" s="13"/>
      <c r="I949" s="13"/>
      <c r="J949" s="13"/>
      <c r="K949" s="13"/>
      <c r="L949" s="13"/>
      <c r="M949" s="13"/>
      <c r="N949" s="13"/>
      <c r="O949" s="13"/>
      <c r="P949" s="13"/>
      <c r="Q949" s="13"/>
      <c r="R949" s="13"/>
      <c r="S949" s="13"/>
      <c r="T949" s="13"/>
      <c r="U949" s="13"/>
      <c r="V949" s="13"/>
      <c r="W949" s="13"/>
      <c r="X949" s="13"/>
      <c r="Y949" s="13"/>
      <c r="Z949" s="13"/>
      <c r="AA949" s="13"/>
      <c r="AB949" s="13"/>
      <c r="AC949" s="13"/>
      <c r="AD949" s="13"/>
      <c r="AE949" s="13"/>
      <c r="AF949" s="13"/>
      <c r="AG949" s="13"/>
      <c r="AH949" s="13"/>
      <c r="AI949" s="13"/>
      <c r="AJ949" s="13"/>
    </row>
    <row r="950" spans="1:36" ht="13.5" customHeight="1" x14ac:dyDescent="0.2">
      <c r="A950" s="13"/>
      <c r="B950" s="13"/>
      <c r="C950" s="13"/>
      <c r="D950" s="13"/>
      <c r="E950" s="13"/>
      <c r="F950" s="13"/>
      <c r="G950" s="13"/>
      <c r="H950" s="13"/>
      <c r="I950" s="13"/>
      <c r="J950" s="13"/>
      <c r="K950" s="13"/>
      <c r="L950" s="13"/>
      <c r="M950" s="13"/>
      <c r="N950" s="13"/>
      <c r="O950" s="13"/>
      <c r="P950" s="13"/>
      <c r="Q950" s="13"/>
      <c r="R950" s="13"/>
      <c r="S950" s="13"/>
      <c r="T950" s="13"/>
      <c r="U950" s="13"/>
      <c r="V950" s="13"/>
      <c r="W950" s="13"/>
      <c r="X950" s="13"/>
      <c r="Y950" s="13"/>
      <c r="Z950" s="13"/>
      <c r="AA950" s="13"/>
      <c r="AB950" s="13"/>
      <c r="AC950" s="13"/>
      <c r="AD950" s="13"/>
      <c r="AE950" s="13"/>
      <c r="AF950" s="13"/>
      <c r="AG950" s="13"/>
      <c r="AH950" s="13"/>
      <c r="AI950" s="13"/>
      <c r="AJ950" s="13"/>
    </row>
    <row r="951" spans="1:36" ht="13.5" customHeight="1" x14ac:dyDescent="0.2">
      <c r="A951" s="13"/>
      <c r="B951" s="13"/>
      <c r="C951" s="13"/>
      <c r="D951" s="13"/>
      <c r="E951" s="13"/>
      <c r="F951" s="13"/>
      <c r="G951" s="13"/>
      <c r="H951" s="13"/>
      <c r="I951" s="13"/>
      <c r="J951" s="13"/>
      <c r="K951" s="13"/>
      <c r="L951" s="13"/>
      <c r="M951" s="13"/>
      <c r="N951" s="13"/>
      <c r="O951" s="13"/>
      <c r="P951" s="13"/>
      <c r="Q951" s="13"/>
      <c r="R951" s="13"/>
      <c r="S951" s="13"/>
      <c r="T951" s="13"/>
      <c r="U951" s="13"/>
      <c r="V951" s="13"/>
      <c r="W951" s="13"/>
      <c r="X951" s="13"/>
      <c r="Y951" s="13"/>
      <c r="Z951" s="13"/>
      <c r="AA951" s="13"/>
      <c r="AB951" s="13"/>
      <c r="AC951" s="13"/>
      <c r="AD951" s="13"/>
      <c r="AE951" s="13"/>
      <c r="AF951" s="13"/>
      <c r="AG951" s="13"/>
      <c r="AH951" s="13"/>
      <c r="AI951" s="13"/>
      <c r="AJ951" s="13"/>
    </row>
    <row r="952" spans="1:36" ht="13.5" customHeight="1" x14ac:dyDescent="0.2">
      <c r="A952" s="13"/>
      <c r="B952" s="13"/>
      <c r="C952" s="13"/>
      <c r="D952" s="13"/>
      <c r="E952" s="13"/>
      <c r="F952" s="13"/>
      <c r="G952" s="13"/>
      <c r="H952" s="13"/>
      <c r="I952" s="13"/>
      <c r="J952" s="13"/>
      <c r="K952" s="13"/>
      <c r="L952" s="13"/>
      <c r="M952" s="13"/>
      <c r="N952" s="13"/>
      <c r="O952" s="13"/>
      <c r="P952" s="13"/>
      <c r="Q952" s="13"/>
      <c r="R952" s="13"/>
      <c r="S952" s="13"/>
      <c r="T952" s="13"/>
      <c r="U952" s="13"/>
      <c r="V952" s="13"/>
      <c r="W952" s="13"/>
      <c r="X952" s="13"/>
      <c r="Y952" s="13"/>
      <c r="Z952" s="13"/>
      <c r="AA952" s="13"/>
      <c r="AB952" s="13"/>
      <c r="AC952" s="13"/>
      <c r="AD952" s="13"/>
      <c r="AE952" s="13"/>
      <c r="AF952" s="13"/>
      <c r="AG952" s="13"/>
      <c r="AH952" s="13"/>
      <c r="AI952" s="13"/>
      <c r="AJ952" s="13"/>
    </row>
    <row r="953" spans="1:36" ht="13.5" customHeight="1" x14ac:dyDescent="0.2">
      <c r="A953" s="13"/>
      <c r="B953" s="13"/>
      <c r="C953" s="13"/>
      <c r="D953" s="13"/>
      <c r="E953" s="13"/>
      <c r="F953" s="13"/>
      <c r="G953" s="13"/>
      <c r="H953" s="13"/>
      <c r="I953" s="13"/>
      <c r="J953" s="13"/>
      <c r="K953" s="13"/>
      <c r="L953" s="13"/>
      <c r="M953" s="13"/>
      <c r="N953" s="13"/>
      <c r="O953" s="13"/>
      <c r="P953" s="13"/>
      <c r="Q953" s="13"/>
      <c r="R953" s="13"/>
      <c r="S953" s="13"/>
      <c r="T953" s="13"/>
      <c r="U953" s="13"/>
      <c r="V953" s="13"/>
      <c r="W953" s="13"/>
      <c r="X953" s="13"/>
      <c r="Y953" s="13"/>
      <c r="Z953" s="13"/>
      <c r="AA953" s="13"/>
      <c r="AB953" s="13"/>
      <c r="AC953" s="13"/>
      <c r="AD953" s="13"/>
      <c r="AE953" s="13"/>
      <c r="AF953" s="13"/>
      <c r="AG953" s="13"/>
      <c r="AH953" s="13"/>
      <c r="AI953" s="13"/>
      <c r="AJ953" s="13"/>
    </row>
    <row r="954" spans="1:36" ht="13.5" customHeight="1" x14ac:dyDescent="0.2">
      <c r="A954" s="13"/>
      <c r="B954" s="13"/>
      <c r="C954" s="13"/>
      <c r="D954" s="13"/>
      <c r="E954" s="13"/>
      <c r="F954" s="13"/>
      <c r="G954" s="13"/>
      <c r="H954" s="13"/>
      <c r="I954" s="13"/>
      <c r="J954" s="13"/>
      <c r="K954" s="13"/>
      <c r="L954" s="13"/>
      <c r="M954" s="13"/>
      <c r="N954" s="13"/>
      <c r="O954" s="13"/>
      <c r="P954" s="13"/>
      <c r="Q954" s="13"/>
      <c r="R954" s="13"/>
      <c r="S954" s="13"/>
      <c r="T954" s="13"/>
      <c r="U954" s="13"/>
      <c r="V954" s="13"/>
      <c r="W954" s="13"/>
      <c r="X954" s="13"/>
      <c r="Y954" s="13"/>
      <c r="Z954" s="13"/>
      <c r="AA954" s="13"/>
      <c r="AB954" s="13"/>
      <c r="AC954" s="13"/>
      <c r="AD954" s="13"/>
      <c r="AE954" s="13"/>
      <c r="AF954" s="13"/>
      <c r="AG954" s="13"/>
      <c r="AH954" s="13"/>
      <c r="AI954" s="13"/>
      <c r="AJ954" s="13"/>
    </row>
    <row r="955" spans="1:36" ht="13.5" customHeight="1" x14ac:dyDescent="0.2">
      <c r="A955" s="13"/>
      <c r="B955" s="13"/>
      <c r="C955" s="13"/>
      <c r="D955" s="13"/>
      <c r="E955" s="13"/>
      <c r="F955" s="13"/>
      <c r="G955" s="13"/>
      <c r="H955" s="13"/>
      <c r="I955" s="13"/>
      <c r="J955" s="13"/>
      <c r="K955" s="13"/>
      <c r="L955" s="13"/>
      <c r="M955" s="13"/>
      <c r="N955" s="13"/>
      <c r="O955" s="13"/>
      <c r="P955" s="13"/>
      <c r="Q955" s="13"/>
      <c r="R955" s="13"/>
      <c r="S955" s="13"/>
      <c r="T955" s="13"/>
      <c r="U955" s="13"/>
      <c r="V955" s="13"/>
      <c r="W955" s="13"/>
      <c r="X955" s="13"/>
      <c r="Y955" s="13"/>
      <c r="Z955" s="13"/>
      <c r="AA955" s="13"/>
      <c r="AB955" s="13"/>
      <c r="AC955" s="13"/>
      <c r="AD955" s="13"/>
      <c r="AE955" s="13"/>
      <c r="AF955" s="13"/>
      <c r="AG955" s="13"/>
      <c r="AH955" s="13"/>
      <c r="AI955" s="13"/>
      <c r="AJ955" s="13"/>
    </row>
    <row r="956" spans="1:36" ht="13.5" customHeight="1" x14ac:dyDescent="0.2">
      <c r="A956" s="13"/>
      <c r="B956" s="13"/>
      <c r="C956" s="13"/>
      <c r="D956" s="13"/>
      <c r="E956" s="13"/>
      <c r="F956" s="13"/>
      <c r="G956" s="13"/>
      <c r="H956" s="13"/>
      <c r="I956" s="13"/>
      <c r="J956" s="13"/>
      <c r="K956" s="13"/>
      <c r="L956" s="13"/>
      <c r="M956" s="13"/>
      <c r="N956" s="13"/>
      <c r="O956" s="13"/>
      <c r="P956" s="13"/>
      <c r="Q956" s="13"/>
      <c r="R956" s="13"/>
      <c r="S956" s="13"/>
      <c r="T956" s="13"/>
      <c r="U956" s="13"/>
      <c r="V956" s="13"/>
      <c r="W956" s="13"/>
      <c r="X956" s="13"/>
      <c r="Y956" s="13"/>
      <c r="Z956" s="13"/>
      <c r="AA956" s="13"/>
      <c r="AB956" s="13"/>
      <c r="AC956" s="13"/>
      <c r="AD956" s="13"/>
      <c r="AE956" s="13"/>
      <c r="AF956" s="13"/>
      <c r="AG956" s="13"/>
      <c r="AH956" s="13"/>
      <c r="AI956" s="13"/>
      <c r="AJ956" s="13"/>
    </row>
    <row r="957" spans="1:36" ht="13.5" customHeight="1" x14ac:dyDescent="0.2">
      <c r="A957" s="13"/>
      <c r="B957" s="13"/>
      <c r="C957" s="13"/>
      <c r="D957" s="13"/>
      <c r="E957" s="13"/>
      <c r="F957" s="13"/>
      <c r="G957" s="13"/>
      <c r="H957" s="13"/>
      <c r="I957" s="13"/>
      <c r="J957" s="13"/>
      <c r="K957" s="13"/>
      <c r="L957" s="13"/>
      <c r="M957" s="13"/>
      <c r="N957" s="13"/>
      <c r="O957" s="13"/>
      <c r="P957" s="13"/>
      <c r="Q957" s="13"/>
      <c r="R957" s="13"/>
      <c r="S957" s="13"/>
      <c r="T957" s="13"/>
      <c r="U957" s="13"/>
      <c r="V957" s="13"/>
      <c r="W957" s="13"/>
      <c r="X957" s="13"/>
      <c r="Y957" s="13"/>
      <c r="Z957" s="13"/>
      <c r="AA957" s="13"/>
      <c r="AB957" s="13"/>
      <c r="AC957" s="13"/>
      <c r="AD957" s="13"/>
      <c r="AE957" s="13"/>
      <c r="AF957" s="13"/>
      <c r="AG957" s="13"/>
      <c r="AH957" s="13"/>
      <c r="AI957" s="13"/>
      <c r="AJ957" s="13"/>
    </row>
    <row r="958" spans="1:36" ht="13.5" customHeight="1" x14ac:dyDescent="0.2">
      <c r="A958" s="13"/>
      <c r="B958" s="13"/>
      <c r="C958" s="13"/>
      <c r="D958" s="13"/>
      <c r="E958" s="13"/>
      <c r="F958" s="13"/>
      <c r="G958" s="13"/>
      <c r="H958" s="13"/>
      <c r="I958" s="13"/>
      <c r="J958" s="13"/>
      <c r="K958" s="13"/>
      <c r="L958" s="13"/>
      <c r="M958" s="13"/>
      <c r="N958" s="13"/>
      <c r="O958" s="13"/>
      <c r="P958" s="13"/>
      <c r="Q958" s="13"/>
      <c r="R958" s="13"/>
      <c r="S958" s="13"/>
      <c r="T958" s="13"/>
      <c r="U958" s="13"/>
      <c r="V958" s="13"/>
      <c r="W958" s="13"/>
      <c r="X958" s="13"/>
      <c r="Y958" s="13"/>
      <c r="Z958" s="13"/>
      <c r="AA958" s="13"/>
      <c r="AB958" s="13"/>
      <c r="AC958" s="13"/>
      <c r="AD958" s="13"/>
      <c r="AE958" s="13"/>
      <c r="AF958" s="13"/>
      <c r="AG958" s="13"/>
      <c r="AH958" s="13"/>
      <c r="AI958" s="13"/>
      <c r="AJ958" s="13"/>
    </row>
    <row r="959" spans="1:36" ht="13.5" customHeight="1" x14ac:dyDescent="0.2">
      <c r="A959" s="13"/>
      <c r="B959" s="13"/>
      <c r="C959" s="13"/>
      <c r="D959" s="13"/>
      <c r="E959" s="13"/>
      <c r="F959" s="13"/>
      <c r="G959" s="13"/>
      <c r="H959" s="13"/>
      <c r="I959" s="13"/>
      <c r="J959" s="13"/>
      <c r="K959" s="13"/>
      <c r="L959" s="13"/>
      <c r="M959" s="13"/>
      <c r="N959" s="13"/>
      <c r="O959" s="13"/>
      <c r="P959" s="13"/>
      <c r="Q959" s="13"/>
      <c r="R959" s="13"/>
      <c r="S959" s="13"/>
      <c r="T959" s="13"/>
      <c r="U959" s="13"/>
      <c r="V959" s="13"/>
      <c r="W959" s="13"/>
      <c r="X959" s="13"/>
      <c r="Y959" s="13"/>
      <c r="Z959" s="13"/>
      <c r="AA959" s="13"/>
      <c r="AB959" s="13"/>
      <c r="AC959" s="13"/>
      <c r="AD959" s="13"/>
      <c r="AE959" s="13"/>
      <c r="AF959" s="13"/>
      <c r="AG959" s="13"/>
      <c r="AH959" s="13"/>
      <c r="AI959" s="13"/>
      <c r="AJ959" s="13"/>
    </row>
    <row r="960" spans="1:36" ht="13.5" customHeight="1" x14ac:dyDescent="0.2">
      <c r="A960" s="13"/>
      <c r="B960" s="13"/>
      <c r="C960" s="13"/>
      <c r="D960" s="13"/>
      <c r="E960" s="13"/>
      <c r="F960" s="13"/>
      <c r="G960" s="13"/>
      <c r="H960" s="13"/>
      <c r="I960" s="13"/>
      <c r="J960" s="13"/>
      <c r="K960" s="13"/>
      <c r="L960" s="13"/>
      <c r="M960" s="13"/>
      <c r="N960" s="13"/>
      <c r="O960" s="13"/>
      <c r="P960" s="13"/>
      <c r="Q960" s="13"/>
      <c r="R960" s="13"/>
      <c r="S960" s="13"/>
      <c r="T960" s="13"/>
      <c r="U960" s="13"/>
      <c r="V960" s="13"/>
      <c r="W960" s="13"/>
      <c r="X960" s="13"/>
      <c r="Y960" s="13"/>
      <c r="Z960" s="13"/>
      <c r="AA960" s="13"/>
      <c r="AB960" s="13"/>
      <c r="AC960" s="13"/>
      <c r="AD960" s="13"/>
      <c r="AE960" s="13"/>
      <c r="AF960" s="13"/>
      <c r="AG960" s="13"/>
      <c r="AH960" s="13"/>
      <c r="AI960" s="13"/>
      <c r="AJ960" s="13"/>
    </row>
    <row r="961" spans="1:36" ht="13.5" customHeight="1" x14ac:dyDescent="0.2">
      <c r="A961" s="13"/>
      <c r="B961" s="13"/>
      <c r="C961" s="13"/>
      <c r="D961" s="13"/>
      <c r="E961" s="13"/>
      <c r="F961" s="13"/>
      <c r="G961" s="13"/>
      <c r="H961" s="13"/>
      <c r="I961" s="13"/>
      <c r="J961" s="13"/>
      <c r="K961" s="13"/>
      <c r="L961" s="13"/>
      <c r="M961" s="13"/>
      <c r="N961" s="13"/>
      <c r="O961" s="13"/>
      <c r="P961" s="13"/>
      <c r="Q961" s="13"/>
      <c r="R961" s="13"/>
      <c r="S961" s="13"/>
      <c r="T961" s="13"/>
      <c r="U961" s="13"/>
      <c r="V961" s="13"/>
      <c r="W961" s="13"/>
      <c r="X961" s="13"/>
      <c r="Y961" s="13"/>
      <c r="Z961" s="13"/>
      <c r="AA961" s="13"/>
      <c r="AB961" s="13"/>
      <c r="AC961" s="13"/>
      <c r="AD961" s="13"/>
      <c r="AE961" s="13"/>
      <c r="AF961" s="13"/>
      <c r="AG961" s="13"/>
      <c r="AH961" s="13"/>
      <c r="AI961" s="13"/>
      <c r="AJ961" s="13"/>
    </row>
    <row r="962" spans="1:36" ht="13.5" customHeight="1" x14ac:dyDescent="0.2">
      <c r="A962" s="13"/>
      <c r="B962" s="13"/>
      <c r="C962" s="13"/>
      <c r="D962" s="13"/>
      <c r="E962" s="13"/>
      <c r="F962" s="13"/>
      <c r="G962" s="13"/>
      <c r="H962" s="13"/>
      <c r="I962" s="13"/>
      <c r="J962" s="13"/>
      <c r="K962" s="13"/>
      <c r="L962" s="13"/>
      <c r="M962" s="13"/>
      <c r="N962" s="13"/>
      <c r="O962" s="13"/>
      <c r="P962" s="13"/>
      <c r="Q962" s="13"/>
      <c r="R962" s="13"/>
      <c r="S962" s="13"/>
      <c r="T962" s="13"/>
      <c r="U962" s="13"/>
      <c r="V962" s="13"/>
      <c r="W962" s="13"/>
      <c r="X962" s="13"/>
      <c r="Y962" s="13"/>
      <c r="Z962" s="13"/>
      <c r="AA962" s="13"/>
      <c r="AB962" s="13"/>
      <c r="AC962" s="13"/>
      <c r="AD962" s="13"/>
      <c r="AE962" s="13"/>
      <c r="AF962" s="13"/>
      <c r="AG962" s="13"/>
      <c r="AH962" s="13"/>
      <c r="AI962" s="13"/>
      <c r="AJ962" s="13"/>
    </row>
    <row r="963" spans="1:36" ht="13.5" customHeight="1" x14ac:dyDescent="0.2">
      <c r="A963" s="13"/>
      <c r="B963" s="13"/>
      <c r="C963" s="13"/>
      <c r="D963" s="13"/>
      <c r="E963" s="13"/>
      <c r="F963" s="13"/>
      <c r="G963" s="13"/>
      <c r="H963" s="13"/>
      <c r="I963" s="13"/>
      <c r="J963" s="13"/>
      <c r="K963" s="13"/>
      <c r="L963" s="13"/>
      <c r="M963" s="13"/>
      <c r="N963" s="13"/>
      <c r="O963" s="13"/>
      <c r="P963" s="13"/>
      <c r="Q963" s="13"/>
      <c r="R963" s="13"/>
      <c r="S963" s="13"/>
      <c r="T963" s="13"/>
      <c r="U963" s="13"/>
      <c r="V963" s="13"/>
      <c r="W963" s="13"/>
      <c r="X963" s="13"/>
      <c r="Y963" s="13"/>
      <c r="Z963" s="13"/>
      <c r="AA963" s="13"/>
      <c r="AB963" s="13"/>
      <c r="AC963" s="13"/>
      <c r="AD963" s="13"/>
      <c r="AE963" s="13"/>
      <c r="AF963" s="13"/>
      <c r="AG963" s="13"/>
      <c r="AH963" s="13"/>
      <c r="AI963" s="13"/>
      <c r="AJ963" s="13"/>
    </row>
    <row r="964" spans="1:36" ht="13.5" customHeight="1" x14ac:dyDescent="0.2">
      <c r="A964" s="13"/>
      <c r="B964" s="13"/>
      <c r="C964" s="13"/>
      <c r="D964" s="13"/>
      <c r="E964" s="13"/>
      <c r="F964" s="13"/>
      <c r="G964" s="13"/>
      <c r="H964" s="13"/>
      <c r="I964" s="13"/>
      <c r="J964" s="13"/>
      <c r="K964" s="13"/>
      <c r="L964" s="13"/>
      <c r="M964" s="13"/>
      <c r="N964" s="13"/>
      <c r="O964" s="13"/>
      <c r="P964" s="13"/>
      <c r="Q964" s="13"/>
      <c r="R964" s="13"/>
      <c r="S964" s="13"/>
      <c r="T964" s="13"/>
      <c r="U964" s="13"/>
      <c r="V964" s="13"/>
      <c r="W964" s="13"/>
      <c r="X964" s="13"/>
      <c r="Y964" s="13"/>
      <c r="Z964" s="13"/>
      <c r="AA964" s="13"/>
      <c r="AB964" s="13"/>
      <c r="AC964" s="13"/>
      <c r="AD964" s="13"/>
      <c r="AE964" s="13"/>
      <c r="AF964" s="13"/>
      <c r="AG964" s="13"/>
      <c r="AH964" s="13"/>
      <c r="AI964" s="13"/>
      <c r="AJ964" s="13"/>
    </row>
    <row r="965" spans="1:36" ht="13.5" customHeight="1" x14ac:dyDescent="0.2">
      <c r="A965" s="13"/>
      <c r="B965" s="13"/>
      <c r="C965" s="13"/>
      <c r="D965" s="13"/>
      <c r="E965" s="13"/>
      <c r="F965" s="13"/>
      <c r="G965" s="13"/>
      <c r="H965" s="13"/>
      <c r="I965" s="13"/>
      <c r="J965" s="13"/>
      <c r="K965" s="13"/>
      <c r="L965" s="13"/>
      <c r="M965" s="13"/>
      <c r="N965" s="13"/>
      <c r="O965" s="13"/>
      <c r="P965" s="13"/>
      <c r="Q965" s="13"/>
      <c r="R965" s="13"/>
      <c r="S965" s="13"/>
      <c r="T965" s="13"/>
      <c r="U965" s="13"/>
      <c r="V965" s="13"/>
      <c r="W965" s="13"/>
      <c r="X965" s="13"/>
      <c r="Y965" s="13"/>
      <c r="Z965" s="13"/>
      <c r="AA965" s="13"/>
      <c r="AB965" s="13"/>
      <c r="AC965" s="13"/>
      <c r="AD965" s="13"/>
      <c r="AE965" s="13"/>
      <c r="AF965" s="13"/>
      <c r="AG965" s="13"/>
      <c r="AH965" s="13"/>
      <c r="AI965" s="13"/>
      <c r="AJ965" s="13"/>
    </row>
    <row r="966" spans="1:36" ht="13.5" customHeight="1" x14ac:dyDescent="0.2">
      <c r="A966" s="13"/>
      <c r="B966" s="13"/>
      <c r="C966" s="13"/>
      <c r="D966" s="13"/>
      <c r="E966" s="13"/>
      <c r="F966" s="13"/>
      <c r="G966" s="13"/>
      <c r="H966" s="13"/>
      <c r="I966" s="13"/>
      <c r="J966" s="13"/>
      <c r="K966" s="13"/>
      <c r="L966" s="13"/>
      <c r="M966" s="13"/>
      <c r="N966" s="13"/>
      <c r="O966" s="13"/>
      <c r="P966" s="13"/>
      <c r="Q966" s="13"/>
      <c r="R966" s="13"/>
      <c r="S966" s="13"/>
      <c r="T966" s="13"/>
      <c r="U966" s="13"/>
      <c r="V966" s="13"/>
      <c r="W966" s="13"/>
      <c r="X966" s="13"/>
      <c r="Y966" s="13"/>
      <c r="Z966" s="13"/>
      <c r="AA966" s="13"/>
      <c r="AB966" s="13"/>
      <c r="AC966" s="13"/>
      <c r="AD966" s="13"/>
      <c r="AE966" s="13"/>
      <c r="AF966" s="13"/>
      <c r="AG966" s="13"/>
      <c r="AH966" s="13"/>
      <c r="AI966" s="13"/>
      <c r="AJ966" s="13"/>
    </row>
    <row r="967" spans="1:36" ht="13.5" customHeight="1" x14ac:dyDescent="0.2">
      <c r="A967" s="13"/>
      <c r="B967" s="13"/>
      <c r="C967" s="13"/>
      <c r="D967" s="13"/>
      <c r="E967" s="13"/>
      <c r="F967" s="13"/>
      <c r="G967" s="13"/>
      <c r="H967" s="13"/>
      <c r="I967" s="13"/>
      <c r="J967" s="13"/>
      <c r="K967" s="13"/>
      <c r="L967" s="13"/>
      <c r="M967" s="13"/>
      <c r="N967" s="13"/>
      <c r="O967" s="13"/>
      <c r="P967" s="13"/>
      <c r="Q967" s="13"/>
      <c r="R967" s="13"/>
      <c r="S967" s="13"/>
      <c r="T967" s="13"/>
      <c r="U967" s="13"/>
      <c r="V967" s="13"/>
      <c r="W967" s="13"/>
      <c r="X967" s="13"/>
      <c r="Y967" s="13"/>
      <c r="Z967" s="13"/>
      <c r="AA967" s="13"/>
      <c r="AB967" s="13"/>
      <c r="AC967" s="13"/>
      <c r="AD967" s="13"/>
      <c r="AE967" s="13"/>
      <c r="AF967" s="13"/>
      <c r="AG967" s="13"/>
      <c r="AH967" s="13"/>
      <c r="AI967" s="13"/>
      <c r="AJ967" s="13"/>
    </row>
    <row r="968" spans="1:36" ht="13.5" customHeight="1" x14ac:dyDescent="0.2">
      <c r="A968" s="13"/>
      <c r="B968" s="13"/>
      <c r="C968" s="13"/>
      <c r="D968" s="13"/>
      <c r="E968" s="13"/>
      <c r="F968" s="13"/>
      <c r="G968" s="13"/>
      <c r="H968" s="13"/>
      <c r="I968" s="13"/>
      <c r="J968" s="13"/>
      <c r="K968" s="13"/>
      <c r="L968" s="13"/>
      <c r="M968" s="13"/>
      <c r="N968" s="13"/>
      <c r="O968" s="13"/>
      <c r="P968" s="13"/>
      <c r="Q968" s="13"/>
      <c r="R968" s="13"/>
      <c r="S968" s="13"/>
      <c r="T968" s="13"/>
      <c r="U968" s="13"/>
      <c r="V968" s="13"/>
      <c r="W968" s="13"/>
      <c r="X968" s="13"/>
      <c r="Y968" s="13"/>
      <c r="Z968" s="13"/>
      <c r="AA968" s="13"/>
      <c r="AB968" s="13"/>
      <c r="AC968" s="13"/>
      <c r="AD968" s="13"/>
      <c r="AE968" s="13"/>
      <c r="AF968" s="13"/>
      <c r="AG968" s="13"/>
      <c r="AH968" s="13"/>
      <c r="AI968" s="13"/>
      <c r="AJ968" s="13"/>
    </row>
    <row r="969" spans="1:36" ht="13.5" customHeight="1" x14ac:dyDescent="0.2">
      <c r="A969" s="13"/>
      <c r="B969" s="13"/>
      <c r="C969" s="13"/>
      <c r="D969" s="13"/>
      <c r="E969" s="13"/>
      <c r="F969" s="13"/>
      <c r="G969" s="13"/>
      <c r="H969" s="13"/>
      <c r="I969" s="13"/>
      <c r="J969" s="13"/>
      <c r="K969" s="13"/>
      <c r="L969" s="13"/>
      <c r="M969" s="13"/>
      <c r="N969" s="13"/>
      <c r="O969" s="13"/>
      <c r="P969" s="13"/>
      <c r="Q969" s="13"/>
      <c r="R969" s="13"/>
      <c r="S969" s="13"/>
      <c r="T969" s="13"/>
      <c r="U969" s="13"/>
      <c r="V969" s="13"/>
      <c r="W969" s="13"/>
      <c r="X969" s="13"/>
      <c r="Y969" s="13"/>
      <c r="Z969" s="13"/>
      <c r="AA969" s="13"/>
      <c r="AB969" s="13"/>
      <c r="AC969" s="13"/>
      <c r="AD969" s="13"/>
      <c r="AE969" s="13"/>
      <c r="AF969" s="13"/>
      <c r="AG969" s="13"/>
      <c r="AH969" s="13"/>
      <c r="AI969" s="13"/>
      <c r="AJ969" s="13"/>
    </row>
    <row r="970" spans="1:36" ht="13.5" customHeight="1" x14ac:dyDescent="0.2">
      <c r="A970" s="13"/>
      <c r="B970" s="13"/>
      <c r="C970" s="13"/>
      <c r="D970" s="13"/>
      <c r="E970" s="13"/>
      <c r="F970" s="13"/>
      <c r="G970" s="13"/>
      <c r="H970" s="13"/>
      <c r="I970" s="13"/>
      <c r="J970" s="13"/>
      <c r="K970" s="13"/>
      <c r="L970" s="13"/>
      <c r="M970" s="13"/>
      <c r="N970" s="13"/>
      <c r="O970" s="13"/>
      <c r="P970" s="13"/>
      <c r="Q970" s="13"/>
      <c r="R970" s="13"/>
      <c r="S970" s="13"/>
      <c r="T970" s="13"/>
      <c r="U970" s="13"/>
      <c r="V970" s="13"/>
      <c r="W970" s="13"/>
      <c r="X970" s="13"/>
      <c r="Y970" s="13"/>
      <c r="Z970" s="13"/>
      <c r="AA970" s="13"/>
      <c r="AB970" s="13"/>
      <c r="AC970" s="13"/>
      <c r="AD970" s="13"/>
      <c r="AE970" s="13"/>
      <c r="AF970" s="13"/>
      <c r="AG970" s="13"/>
      <c r="AH970" s="13"/>
      <c r="AI970" s="13"/>
      <c r="AJ970" s="13"/>
    </row>
    <row r="971" spans="1:36" ht="13.5" customHeight="1" x14ac:dyDescent="0.2">
      <c r="A971" s="13"/>
      <c r="B971" s="13"/>
      <c r="C971" s="13"/>
      <c r="D971" s="13"/>
      <c r="E971" s="13"/>
      <c r="F971" s="13"/>
      <c r="G971" s="13"/>
      <c r="H971" s="13"/>
      <c r="I971" s="13"/>
      <c r="J971" s="13"/>
      <c r="K971" s="13"/>
      <c r="L971" s="13"/>
      <c r="M971" s="13"/>
      <c r="N971" s="13"/>
      <c r="O971" s="13"/>
      <c r="P971" s="13"/>
      <c r="Q971" s="13"/>
      <c r="R971" s="13"/>
      <c r="S971" s="13"/>
      <c r="T971" s="13"/>
      <c r="U971" s="13"/>
      <c r="V971" s="13"/>
      <c r="W971" s="13"/>
      <c r="X971" s="13"/>
      <c r="Y971" s="13"/>
      <c r="Z971" s="13"/>
      <c r="AA971" s="13"/>
      <c r="AB971" s="13"/>
      <c r="AC971" s="13"/>
      <c r="AD971" s="13"/>
      <c r="AE971" s="13"/>
      <c r="AF971" s="13"/>
      <c r="AG971" s="13"/>
      <c r="AH971" s="13"/>
      <c r="AI971" s="13"/>
      <c r="AJ971" s="13"/>
    </row>
    <row r="972" spans="1:36" ht="13.5" customHeight="1" x14ac:dyDescent="0.2">
      <c r="A972" s="13"/>
      <c r="B972" s="13"/>
      <c r="C972" s="13"/>
      <c r="D972" s="13"/>
      <c r="E972" s="13"/>
      <c r="F972" s="13"/>
      <c r="G972" s="13"/>
      <c r="H972" s="13"/>
      <c r="I972" s="13"/>
      <c r="J972" s="13"/>
      <c r="K972" s="13"/>
      <c r="L972" s="13"/>
      <c r="M972" s="13"/>
      <c r="N972" s="13"/>
      <c r="O972" s="13"/>
      <c r="P972" s="13"/>
      <c r="Q972" s="13"/>
      <c r="R972" s="13"/>
      <c r="S972" s="13"/>
      <c r="T972" s="13"/>
      <c r="U972" s="13"/>
      <c r="V972" s="13"/>
      <c r="W972" s="13"/>
      <c r="X972" s="13"/>
      <c r="Y972" s="13"/>
      <c r="Z972" s="13"/>
      <c r="AA972" s="13"/>
      <c r="AB972" s="13"/>
      <c r="AC972" s="13"/>
      <c r="AD972" s="13"/>
      <c r="AE972" s="13"/>
      <c r="AF972" s="13"/>
      <c r="AG972" s="13"/>
      <c r="AH972" s="13"/>
      <c r="AI972" s="13"/>
      <c r="AJ972" s="13"/>
    </row>
    <row r="973" spans="1:36" ht="13.5" customHeight="1" x14ac:dyDescent="0.2">
      <c r="A973" s="13"/>
      <c r="B973" s="13"/>
      <c r="C973" s="13"/>
      <c r="D973" s="13"/>
      <c r="E973" s="13"/>
      <c r="F973" s="13"/>
      <c r="G973" s="13"/>
      <c r="H973" s="13"/>
      <c r="I973" s="13"/>
      <c r="J973" s="13"/>
      <c r="K973" s="13"/>
      <c r="L973" s="13"/>
      <c r="M973" s="13"/>
      <c r="N973" s="13"/>
      <c r="O973" s="13"/>
      <c r="P973" s="13"/>
      <c r="Q973" s="13"/>
      <c r="R973" s="13"/>
      <c r="S973" s="13"/>
      <c r="T973" s="13"/>
      <c r="U973" s="13"/>
      <c r="V973" s="13"/>
      <c r="W973" s="13"/>
      <c r="X973" s="13"/>
      <c r="Y973" s="13"/>
      <c r="Z973" s="13"/>
      <c r="AA973" s="13"/>
      <c r="AB973" s="13"/>
      <c r="AC973" s="13"/>
      <c r="AD973" s="13"/>
      <c r="AE973" s="13"/>
      <c r="AF973" s="13"/>
      <c r="AG973" s="13"/>
      <c r="AH973" s="13"/>
      <c r="AI973" s="13"/>
      <c r="AJ973" s="13"/>
    </row>
    <row r="974" spans="1:36" ht="13.5" customHeight="1" x14ac:dyDescent="0.2">
      <c r="A974" s="13"/>
      <c r="B974" s="13"/>
      <c r="C974" s="13"/>
      <c r="D974" s="13"/>
      <c r="E974" s="13"/>
      <c r="F974" s="13"/>
      <c r="G974" s="13"/>
      <c r="H974" s="13"/>
      <c r="I974" s="13"/>
      <c r="J974" s="13"/>
      <c r="K974" s="13"/>
      <c r="L974" s="13"/>
      <c r="M974" s="13"/>
      <c r="N974" s="13"/>
      <c r="O974" s="13"/>
      <c r="P974" s="13"/>
      <c r="Q974" s="13"/>
      <c r="R974" s="13"/>
      <c r="S974" s="13"/>
      <c r="T974" s="13"/>
      <c r="U974" s="13"/>
      <c r="V974" s="13"/>
      <c r="W974" s="13"/>
      <c r="X974" s="13"/>
      <c r="Y974" s="13"/>
      <c r="Z974" s="13"/>
      <c r="AA974" s="13"/>
      <c r="AB974" s="13"/>
      <c r="AC974" s="13"/>
      <c r="AD974" s="13"/>
      <c r="AE974" s="13"/>
      <c r="AF974" s="13"/>
      <c r="AG974" s="13"/>
      <c r="AH974" s="13"/>
      <c r="AI974" s="13"/>
      <c r="AJ974" s="13"/>
    </row>
    <row r="975" spans="1:36" ht="13.5" customHeight="1" x14ac:dyDescent="0.2">
      <c r="A975" s="13"/>
      <c r="B975" s="13"/>
      <c r="C975" s="13"/>
      <c r="D975" s="13"/>
      <c r="E975" s="13"/>
      <c r="F975" s="13"/>
      <c r="G975" s="13"/>
      <c r="H975" s="13"/>
      <c r="I975" s="13"/>
      <c r="J975" s="13"/>
      <c r="K975" s="13"/>
      <c r="L975" s="13"/>
      <c r="M975" s="13"/>
      <c r="N975" s="13"/>
      <c r="O975" s="13"/>
      <c r="P975" s="13"/>
      <c r="Q975" s="13"/>
      <c r="R975" s="13"/>
      <c r="S975" s="13"/>
      <c r="T975" s="13"/>
      <c r="U975" s="13"/>
      <c r="V975" s="13"/>
      <c r="W975" s="13"/>
      <c r="X975" s="13"/>
      <c r="Y975" s="13"/>
      <c r="Z975" s="13"/>
      <c r="AA975" s="13"/>
      <c r="AB975" s="13"/>
      <c r="AC975" s="13"/>
      <c r="AD975" s="13"/>
      <c r="AE975" s="13"/>
      <c r="AF975" s="13"/>
      <c r="AG975" s="13"/>
      <c r="AH975" s="13"/>
      <c r="AI975" s="13"/>
      <c r="AJ975" s="13"/>
    </row>
    <row r="976" spans="1:36" ht="13.5" customHeight="1" x14ac:dyDescent="0.2">
      <c r="A976" s="13"/>
      <c r="B976" s="13"/>
      <c r="C976" s="13"/>
      <c r="D976" s="13"/>
      <c r="E976" s="13"/>
      <c r="F976" s="13"/>
      <c r="G976" s="13"/>
      <c r="H976" s="13"/>
      <c r="I976" s="13"/>
      <c r="J976" s="13"/>
      <c r="K976" s="13"/>
      <c r="L976" s="13"/>
      <c r="M976" s="13"/>
      <c r="N976" s="13"/>
      <c r="O976" s="13"/>
      <c r="P976" s="13"/>
      <c r="Q976" s="13"/>
      <c r="R976" s="13"/>
      <c r="S976" s="13"/>
      <c r="T976" s="13"/>
      <c r="U976" s="13"/>
      <c r="V976" s="13"/>
      <c r="W976" s="13"/>
      <c r="X976" s="13"/>
      <c r="Y976" s="13"/>
      <c r="Z976" s="13"/>
      <c r="AA976" s="13"/>
      <c r="AB976" s="13"/>
      <c r="AC976" s="13"/>
      <c r="AD976" s="13"/>
      <c r="AE976" s="13"/>
      <c r="AF976" s="13"/>
      <c r="AG976" s="13"/>
      <c r="AH976" s="13"/>
      <c r="AI976" s="13"/>
      <c r="AJ976" s="13"/>
    </row>
    <row r="977" spans="1:36" ht="13.5" customHeight="1" x14ac:dyDescent="0.2">
      <c r="A977" s="13"/>
      <c r="B977" s="13"/>
      <c r="C977" s="13"/>
      <c r="D977" s="13"/>
      <c r="E977" s="13"/>
      <c r="F977" s="13"/>
      <c r="G977" s="13"/>
      <c r="H977" s="13"/>
      <c r="I977" s="13"/>
      <c r="J977" s="13"/>
      <c r="K977" s="13"/>
      <c r="L977" s="13"/>
      <c r="M977" s="13"/>
      <c r="N977" s="13"/>
      <c r="O977" s="13"/>
      <c r="P977" s="13"/>
      <c r="Q977" s="13"/>
      <c r="R977" s="13"/>
      <c r="S977" s="13"/>
      <c r="T977" s="13"/>
      <c r="U977" s="13"/>
      <c r="V977" s="13"/>
      <c r="W977" s="13"/>
      <c r="X977" s="13"/>
      <c r="Y977" s="13"/>
      <c r="Z977" s="13"/>
      <c r="AA977" s="13"/>
      <c r="AB977" s="13"/>
      <c r="AC977" s="13"/>
      <c r="AD977" s="13"/>
      <c r="AE977" s="13"/>
      <c r="AF977" s="13"/>
      <c r="AG977" s="13"/>
      <c r="AH977" s="13"/>
      <c r="AI977" s="13"/>
      <c r="AJ977" s="13"/>
    </row>
    <row r="978" spans="1:36" ht="13.5" customHeight="1" x14ac:dyDescent="0.2">
      <c r="A978" s="13"/>
      <c r="B978" s="13"/>
      <c r="C978" s="13"/>
      <c r="D978" s="13"/>
      <c r="E978" s="13"/>
      <c r="F978" s="13"/>
      <c r="G978" s="13"/>
      <c r="H978" s="13"/>
      <c r="I978" s="13"/>
      <c r="J978" s="13"/>
      <c r="K978" s="13"/>
      <c r="L978" s="13"/>
      <c r="M978" s="13"/>
      <c r="N978" s="13"/>
      <c r="O978" s="13"/>
      <c r="P978" s="13"/>
      <c r="Q978" s="13"/>
      <c r="R978" s="13"/>
      <c r="S978" s="13"/>
      <c r="T978" s="13"/>
      <c r="U978" s="13"/>
      <c r="V978" s="13"/>
      <c r="W978" s="13"/>
      <c r="X978" s="13"/>
      <c r="Y978" s="13"/>
      <c r="Z978" s="13"/>
      <c r="AA978" s="13"/>
      <c r="AB978" s="13"/>
      <c r="AC978" s="13"/>
      <c r="AD978" s="13"/>
      <c r="AE978" s="13"/>
      <c r="AF978" s="13"/>
      <c r="AG978" s="13"/>
      <c r="AH978" s="13"/>
      <c r="AI978" s="13"/>
      <c r="AJ978" s="13"/>
    </row>
    <row r="979" spans="1:36" ht="13.5" customHeight="1" x14ac:dyDescent="0.2">
      <c r="A979" s="13"/>
      <c r="B979" s="13"/>
      <c r="C979" s="13"/>
      <c r="D979" s="13"/>
      <c r="E979" s="13"/>
      <c r="F979" s="13"/>
      <c r="G979" s="13"/>
      <c r="H979" s="13"/>
      <c r="I979" s="13"/>
      <c r="J979" s="13"/>
      <c r="K979" s="13"/>
      <c r="L979" s="13"/>
      <c r="M979" s="13"/>
      <c r="N979" s="13"/>
      <c r="O979" s="13"/>
      <c r="P979" s="13"/>
      <c r="Q979" s="13"/>
      <c r="R979" s="13"/>
      <c r="S979" s="13"/>
      <c r="T979" s="13"/>
      <c r="U979" s="13"/>
      <c r="V979" s="13"/>
      <c r="W979" s="13"/>
      <c r="X979" s="13"/>
      <c r="Y979" s="13"/>
      <c r="Z979" s="13"/>
      <c r="AA979" s="13"/>
      <c r="AB979" s="13"/>
      <c r="AC979" s="13"/>
      <c r="AD979" s="13"/>
      <c r="AE979" s="13"/>
      <c r="AF979" s="13"/>
      <c r="AG979" s="13"/>
      <c r="AH979" s="13"/>
      <c r="AI979" s="13"/>
      <c r="AJ979" s="13"/>
    </row>
    <row r="980" spans="1:36" ht="13.5" customHeight="1" x14ac:dyDescent="0.2">
      <c r="A980" s="13"/>
      <c r="B980" s="13"/>
      <c r="C980" s="13"/>
      <c r="D980" s="13"/>
      <c r="E980" s="13"/>
      <c r="F980" s="13"/>
      <c r="G980" s="13"/>
      <c r="H980" s="13"/>
      <c r="I980" s="13"/>
      <c r="J980" s="13"/>
      <c r="K980" s="13"/>
      <c r="L980" s="13"/>
      <c r="M980" s="13"/>
      <c r="N980" s="13"/>
      <c r="O980" s="13"/>
      <c r="P980" s="13"/>
      <c r="Q980" s="13"/>
      <c r="R980" s="13"/>
      <c r="S980" s="13"/>
      <c r="T980" s="13"/>
      <c r="U980" s="13"/>
      <c r="V980" s="13"/>
      <c r="W980" s="13"/>
      <c r="X980" s="13"/>
      <c r="Y980" s="13"/>
      <c r="Z980" s="13"/>
      <c r="AA980" s="13"/>
      <c r="AB980" s="13"/>
      <c r="AC980" s="13"/>
      <c r="AD980" s="13"/>
      <c r="AE980" s="13"/>
      <c r="AF980" s="13"/>
      <c r="AG980" s="13"/>
      <c r="AH980" s="13"/>
      <c r="AI980" s="13"/>
      <c r="AJ980" s="13"/>
    </row>
    <row r="981" spans="1:36" ht="13.5" customHeight="1" x14ac:dyDescent="0.2">
      <c r="A981" s="13"/>
      <c r="B981" s="13"/>
      <c r="C981" s="13"/>
      <c r="D981" s="13"/>
      <c r="E981" s="13"/>
      <c r="F981" s="13"/>
      <c r="G981" s="13"/>
      <c r="H981" s="13"/>
      <c r="I981" s="13"/>
      <c r="J981" s="13"/>
      <c r="K981" s="13"/>
      <c r="L981" s="13"/>
      <c r="M981" s="13"/>
      <c r="N981" s="13"/>
      <c r="O981" s="13"/>
      <c r="P981" s="13"/>
      <c r="Q981" s="13"/>
      <c r="R981" s="13"/>
      <c r="S981" s="13"/>
      <c r="T981" s="13"/>
      <c r="U981" s="13"/>
      <c r="V981" s="13"/>
      <c r="W981" s="13"/>
      <c r="X981" s="13"/>
      <c r="Y981" s="13"/>
      <c r="Z981" s="13"/>
      <c r="AA981" s="13"/>
      <c r="AB981" s="13"/>
      <c r="AC981" s="13"/>
      <c r="AD981" s="13"/>
      <c r="AE981" s="13"/>
      <c r="AF981" s="13"/>
      <c r="AG981" s="13"/>
      <c r="AH981" s="13"/>
      <c r="AI981" s="13"/>
      <c r="AJ981" s="13"/>
    </row>
    <row r="982" spans="1:36" ht="13.5" customHeight="1" x14ac:dyDescent="0.2">
      <c r="A982" s="13"/>
      <c r="B982" s="13"/>
      <c r="C982" s="13"/>
      <c r="D982" s="13"/>
      <c r="E982" s="13"/>
      <c r="F982" s="13"/>
      <c r="G982" s="13"/>
      <c r="H982" s="13"/>
      <c r="I982" s="13"/>
      <c r="J982" s="13"/>
      <c r="K982" s="13"/>
      <c r="L982" s="13"/>
      <c r="M982" s="13"/>
      <c r="N982" s="13"/>
      <c r="O982" s="13"/>
      <c r="P982" s="13"/>
      <c r="Q982" s="13"/>
      <c r="R982" s="13"/>
      <c r="S982" s="13"/>
      <c r="T982" s="13"/>
      <c r="U982" s="13"/>
      <c r="V982" s="13"/>
      <c r="W982" s="13"/>
      <c r="X982" s="13"/>
      <c r="Y982" s="13"/>
      <c r="Z982" s="13"/>
      <c r="AA982" s="13"/>
      <c r="AB982" s="13"/>
      <c r="AC982" s="13"/>
      <c r="AD982" s="13"/>
      <c r="AE982" s="13"/>
      <c r="AF982" s="13"/>
      <c r="AG982" s="13"/>
      <c r="AH982" s="13"/>
      <c r="AI982" s="13"/>
      <c r="AJ982" s="13"/>
    </row>
    <row r="983" spans="1:36" ht="13.5" customHeight="1" x14ac:dyDescent="0.2">
      <c r="A983" s="13"/>
      <c r="B983" s="13"/>
      <c r="C983" s="13"/>
      <c r="D983" s="13"/>
      <c r="E983" s="13"/>
      <c r="F983" s="13"/>
      <c r="G983" s="13"/>
      <c r="H983" s="13"/>
      <c r="I983" s="13"/>
      <c r="J983" s="13"/>
      <c r="K983" s="13"/>
      <c r="L983" s="13"/>
      <c r="M983" s="13"/>
      <c r="N983" s="13"/>
      <c r="O983" s="13"/>
      <c r="P983" s="13"/>
      <c r="Q983" s="13"/>
      <c r="R983" s="13"/>
      <c r="S983" s="13"/>
      <c r="T983" s="13"/>
      <c r="U983" s="13"/>
      <c r="V983" s="13"/>
      <c r="W983" s="13"/>
      <c r="X983" s="13"/>
      <c r="Y983" s="13"/>
      <c r="Z983" s="13"/>
      <c r="AA983" s="13"/>
      <c r="AB983" s="13"/>
      <c r="AC983" s="13"/>
      <c r="AD983" s="13"/>
      <c r="AE983" s="13"/>
      <c r="AF983" s="13"/>
      <c r="AG983" s="13"/>
      <c r="AH983" s="13"/>
      <c r="AI983" s="13"/>
      <c r="AJ983" s="13"/>
    </row>
    <row r="984" spans="1:36" ht="13.5" customHeight="1" x14ac:dyDescent="0.2">
      <c r="A984" s="13"/>
      <c r="B984" s="13"/>
      <c r="C984" s="13"/>
      <c r="D984" s="13"/>
      <c r="E984" s="13"/>
      <c r="F984" s="13"/>
      <c r="G984" s="13"/>
      <c r="H984" s="13"/>
      <c r="I984" s="13"/>
      <c r="J984" s="13"/>
      <c r="K984" s="13"/>
      <c r="L984" s="13"/>
      <c r="M984" s="13"/>
      <c r="N984" s="13"/>
      <c r="O984" s="13"/>
      <c r="P984" s="13"/>
      <c r="Q984" s="13"/>
      <c r="R984" s="13"/>
      <c r="S984" s="13"/>
      <c r="T984" s="13"/>
      <c r="U984" s="13"/>
      <c r="V984" s="13"/>
      <c r="W984" s="13"/>
      <c r="X984" s="13"/>
      <c r="Y984" s="13"/>
      <c r="Z984" s="13"/>
      <c r="AA984" s="13"/>
      <c r="AB984" s="13"/>
      <c r="AC984" s="13"/>
      <c r="AD984" s="13"/>
      <c r="AE984" s="13"/>
      <c r="AF984" s="13"/>
      <c r="AG984" s="13"/>
      <c r="AH984" s="13"/>
      <c r="AI984" s="13"/>
      <c r="AJ984" s="13"/>
    </row>
    <row r="985" spans="1:36" ht="13.5" customHeight="1" x14ac:dyDescent="0.2">
      <c r="A985" s="13"/>
      <c r="B985" s="13"/>
      <c r="C985" s="13"/>
      <c r="D985" s="13"/>
      <c r="E985" s="13"/>
      <c r="F985" s="13"/>
      <c r="G985" s="13"/>
      <c r="H985" s="13"/>
      <c r="I985" s="13"/>
      <c r="J985" s="13"/>
      <c r="K985" s="13"/>
      <c r="L985" s="13"/>
      <c r="M985" s="13"/>
      <c r="N985" s="13"/>
      <c r="O985" s="13"/>
      <c r="P985" s="13"/>
      <c r="Q985" s="13"/>
      <c r="R985" s="13"/>
      <c r="S985" s="13"/>
      <c r="T985" s="13"/>
      <c r="U985" s="13"/>
      <c r="V985" s="13"/>
      <c r="W985" s="13"/>
      <c r="X985" s="13"/>
      <c r="Y985" s="13"/>
      <c r="Z985" s="13"/>
      <c r="AA985" s="13"/>
      <c r="AB985" s="13"/>
      <c r="AC985" s="13"/>
      <c r="AD985" s="13"/>
      <c r="AE985" s="13"/>
      <c r="AF985" s="13"/>
      <c r="AG985" s="13"/>
      <c r="AH985" s="13"/>
      <c r="AI985" s="13"/>
      <c r="AJ985" s="13"/>
    </row>
    <row r="986" spans="1:36" ht="13.5" customHeight="1" x14ac:dyDescent="0.2">
      <c r="A986" s="13"/>
      <c r="B986" s="13"/>
      <c r="C986" s="13"/>
      <c r="D986" s="13"/>
      <c r="E986" s="13"/>
      <c r="F986" s="13"/>
      <c r="G986" s="13"/>
      <c r="H986" s="13"/>
      <c r="I986" s="13"/>
      <c r="J986" s="13"/>
      <c r="K986" s="13"/>
      <c r="L986" s="13"/>
      <c r="M986" s="13"/>
      <c r="N986" s="13"/>
      <c r="O986" s="13"/>
      <c r="P986" s="13"/>
      <c r="Q986" s="13"/>
      <c r="R986" s="13"/>
      <c r="S986" s="13"/>
      <c r="T986" s="13"/>
      <c r="U986" s="13"/>
      <c r="V986" s="13"/>
      <c r="W986" s="13"/>
      <c r="X986" s="13"/>
      <c r="Y986" s="13"/>
      <c r="Z986" s="13"/>
      <c r="AA986" s="13"/>
      <c r="AB986" s="13"/>
      <c r="AC986" s="13"/>
      <c r="AD986" s="13"/>
      <c r="AE986" s="13"/>
      <c r="AF986" s="13"/>
      <c r="AG986" s="13"/>
      <c r="AH986" s="13"/>
      <c r="AI986" s="13"/>
      <c r="AJ986" s="13"/>
    </row>
    <row r="987" spans="1:36" ht="13.5" customHeight="1" x14ac:dyDescent="0.2">
      <c r="A987" s="13"/>
      <c r="B987" s="13"/>
      <c r="C987" s="13"/>
      <c r="D987" s="13"/>
      <c r="E987" s="13"/>
      <c r="F987" s="13"/>
      <c r="G987" s="13"/>
      <c r="H987" s="13"/>
      <c r="I987" s="13"/>
      <c r="J987" s="13"/>
      <c r="K987" s="13"/>
      <c r="L987" s="13"/>
      <c r="M987" s="13"/>
      <c r="N987" s="13"/>
      <c r="O987" s="13"/>
      <c r="P987" s="13"/>
      <c r="Q987" s="13"/>
      <c r="R987" s="13"/>
      <c r="S987" s="13"/>
      <c r="T987" s="13"/>
      <c r="U987" s="13"/>
      <c r="V987" s="13"/>
      <c r="W987" s="13"/>
      <c r="X987" s="13"/>
      <c r="Y987" s="13"/>
      <c r="Z987" s="13"/>
      <c r="AA987" s="13"/>
      <c r="AB987" s="13"/>
      <c r="AC987" s="13"/>
      <c r="AD987" s="13"/>
      <c r="AE987" s="13"/>
      <c r="AF987" s="13"/>
      <c r="AG987" s="13"/>
      <c r="AH987" s="13"/>
      <c r="AI987" s="13"/>
      <c r="AJ987" s="13"/>
    </row>
    <row r="988" spans="1:36" ht="13.5" customHeight="1" x14ac:dyDescent="0.2">
      <c r="A988" s="13"/>
      <c r="B988" s="13"/>
      <c r="C988" s="13"/>
      <c r="D988" s="13"/>
      <c r="E988" s="13"/>
      <c r="F988" s="13"/>
      <c r="G988" s="13"/>
      <c r="H988" s="13"/>
      <c r="I988" s="13"/>
      <c r="J988" s="13"/>
      <c r="K988" s="13"/>
      <c r="L988" s="13"/>
      <c r="M988" s="13"/>
      <c r="N988" s="13"/>
      <c r="O988" s="13"/>
      <c r="P988" s="13"/>
      <c r="Q988" s="13"/>
      <c r="R988" s="13"/>
      <c r="S988" s="13"/>
      <c r="T988" s="13"/>
      <c r="U988" s="13"/>
      <c r="V988" s="13"/>
      <c r="W988" s="13"/>
      <c r="X988" s="13"/>
      <c r="Y988" s="13"/>
      <c r="Z988" s="13"/>
      <c r="AA988" s="13"/>
      <c r="AB988" s="13"/>
      <c r="AC988" s="13"/>
      <c r="AD988" s="13"/>
      <c r="AE988" s="13"/>
      <c r="AF988" s="13"/>
      <c r="AG988" s="13"/>
      <c r="AH988" s="13"/>
      <c r="AI988" s="13"/>
      <c r="AJ988" s="13"/>
    </row>
    <row r="989" spans="1:36" ht="13.5" customHeight="1" x14ac:dyDescent="0.2">
      <c r="A989" s="13"/>
      <c r="B989" s="13"/>
      <c r="C989" s="13"/>
      <c r="D989" s="13"/>
      <c r="E989" s="13"/>
      <c r="F989" s="13"/>
      <c r="G989" s="13"/>
      <c r="H989" s="13"/>
      <c r="I989" s="13"/>
      <c r="J989" s="13"/>
      <c r="K989" s="13"/>
      <c r="L989" s="13"/>
      <c r="M989" s="13"/>
      <c r="N989" s="13"/>
      <c r="O989" s="13"/>
      <c r="P989" s="13"/>
      <c r="Q989" s="13"/>
      <c r="R989" s="13"/>
      <c r="S989" s="13"/>
      <c r="T989" s="13"/>
      <c r="U989" s="13"/>
      <c r="V989" s="13"/>
      <c r="W989" s="13"/>
      <c r="X989" s="13"/>
      <c r="Y989" s="13"/>
      <c r="Z989" s="13"/>
      <c r="AA989" s="13"/>
      <c r="AB989" s="13"/>
      <c r="AC989" s="13"/>
      <c r="AD989" s="13"/>
      <c r="AE989" s="13"/>
      <c r="AF989" s="13"/>
      <c r="AG989" s="13"/>
      <c r="AH989" s="13"/>
      <c r="AI989" s="13"/>
      <c r="AJ989" s="13"/>
    </row>
    <row r="990" spans="1:36" ht="13.5" customHeight="1" x14ac:dyDescent="0.2">
      <c r="A990" s="13"/>
      <c r="B990" s="13"/>
      <c r="C990" s="13"/>
      <c r="D990" s="13"/>
      <c r="E990" s="13"/>
      <c r="F990" s="13"/>
      <c r="G990" s="13"/>
      <c r="H990" s="13"/>
      <c r="I990" s="13"/>
      <c r="J990" s="13"/>
      <c r="K990" s="13"/>
      <c r="L990" s="13"/>
      <c r="M990" s="13"/>
      <c r="N990" s="13"/>
      <c r="O990" s="13"/>
      <c r="P990" s="13"/>
      <c r="Q990" s="13"/>
      <c r="R990" s="13"/>
      <c r="S990" s="13"/>
      <c r="T990" s="13"/>
      <c r="U990" s="13"/>
      <c r="V990" s="13"/>
      <c r="W990" s="13"/>
      <c r="X990" s="13"/>
      <c r="Y990" s="13"/>
      <c r="Z990" s="13"/>
      <c r="AA990" s="13"/>
      <c r="AB990" s="13"/>
      <c r="AC990" s="13"/>
      <c r="AD990" s="13"/>
      <c r="AE990" s="13"/>
      <c r="AF990" s="13"/>
      <c r="AG990" s="13"/>
      <c r="AH990" s="13"/>
      <c r="AI990" s="13"/>
      <c r="AJ990" s="13"/>
    </row>
    <row r="991" spans="1:36" ht="13.5" customHeight="1" x14ac:dyDescent="0.2">
      <c r="A991" s="13"/>
      <c r="B991" s="13"/>
      <c r="C991" s="13"/>
      <c r="D991" s="13"/>
      <c r="E991" s="13"/>
      <c r="F991" s="13"/>
      <c r="G991" s="13"/>
      <c r="H991" s="13"/>
      <c r="I991" s="13"/>
      <c r="J991" s="13"/>
      <c r="K991" s="13"/>
      <c r="L991" s="13"/>
      <c r="M991" s="13"/>
      <c r="N991" s="13"/>
      <c r="O991" s="13"/>
      <c r="P991" s="13"/>
      <c r="Q991" s="13"/>
      <c r="R991" s="13"/>
      <c r="S991" s="13"/>
      <c r="T991" s="13"/>
      <c r="U991" s="13"/>
      <c r="V991" s="13"/>
      <c r="W991" s="13"/>
      <c r="X991" s="13"/>
      <c r="Y991" s="13"/>
      <c r="Z991" s="13"/>
      <c r="AA991" s="13"/>
      <c r="AB991" s="13"/>
      <c r="AC991" s="13"/>
      <c r="AD991" s="13"/>
      <c r="AE991" s="13"/>
      <c r="AF991" s="13"/>
      <c r="AG991" s="13"/>
      <c r="AH991" s="13"/>
      <c r="AI991" s="13"/>
      <c r="AJ991" s="13"/>
    </row>
    <row r="992" spans="1:36" ht="13.5" customHeight="1" x14ac:dyDescent="0.2">
      <c r="A992" s="13"/>
      <c r="B992" s="13"/>
      <c r="C992" s="13"/>
      <c r="D992" s="13"/>
      <c r="E992" s="13"/>
      <c r="F992" s="13"/>
      <c r="G992" s="13"/>
      <c r="H992" s="13"/>
      <c r="I992" s="13"/>
      <c r="J992" s="13"/>
      <c r="K992" s="13"/>
      <c r="L992" s="13"/>
      <c r="M992" s="13"/>
      <c r="N992" s="13"/>
      <c r="O992" s="13"/>
      <c r="P992" s="13"/>
      <c r="Q992" s="13"/>
      <c r="R992" s="13"/>
      <c r="S992" s="13"/>
      <c r="T992" s="13"/>
      <c r="U992" s="13"/>
      <c r="V992" s="13"/>
      <c r="W992" s="13"/>
      <c r="X992" s="13"/>
      <c r="Y992" s="13"/>
      <c r="Z992" s="13"/>
      <c r="AA992" s="13"/>
      <c r="AB992" s="13"/>
      <c r="AC992" s="13"/>
      <c r="AD992" s="13"/>
      <c r="AE992" s="13"/>
      <c r="AF992" s="13"/>
      <c r="AG992" s="13"/>
      <c r="AH992" s="13"/>
      <c r="AI992" s="13"/>
      <c r="AJ992" s="13"/>
    </row>
    <row r="993" spans="1:36" ht="13.5" customHeight="1" x14ac:dyDescent="0.2">
      <c r="A993" s="13"/>
      <c r="B993" s="13"/>
      <c r="C993" s="13"/>
      <c r="D993" s="13"/>
      <c r="E993" s="13"/>
      <c r="F993" s="13"/>
      <c r="G993" s="13"/>
      <c r="H993" s="13"/>
      <c r="I993" s="13"/>
      <c r="J993" s="13"/>
      <c r="K993" s="13"/>
      <c r="L993" s="13"/>
      <c r="M993" s="13"/>
      <c r="N993" s="13"/>
      <c r="O993" s="13"/>
      <c r="P993" s="13"/>
      <c r="Q993" s="13"/>
      <c r="R993" s="13"/>
      <c r="S993" s="13"/>
      <c r="T993" s="13"/>
      <c r="U993" s="13"/>
      <c r="V993" s="13"/>
      <c r="W993" s="13"/>
      <c r="X993" s="13"/>
      <c r="Y993" s="13"/>
      <c r="Z993" s="13"/>
      <c r="AA993" s="13"/>
      <c r="AB993" s="13"/>
      <c r="AC993" s="13"/>
      <c r="AD993" s="13"/>
      <c r="AE993" s="13"/>
      <c r="AF993" s="13"/>
      <c r="AG993" s="13"/>
      <c r="AH993" s="13"/>
      <c r="AI993" s="13"/>
      <c r="AJ993" s="13"/>
    </row>
    <row r="994" spans="1:36" ht="13.5" customHeight="1" x14ac:dyDescent="0.2">
      <c r="A994" s="13"/>
      <c r="B994" s="13"/>
      <c r="C994" s="13"/>
      <c r="D994" s="13"/>
      <c r="E994" s="13"/>
      <c r="F994" s="13"/>
      <c r="G994" s="13"/>
      <c r="H994" s="13"/>
      <c r="I994" s="13"/>
      <c r="J994" s="13"/>
      <c r="K994" s="13"/>
      <c r="L994" s="13"/>
      <c r="M994" s="13"/>
      <c r="N994" s="13"/>
      <c r="O994" s="13"/>
      <c r="P994" s="13"/>
      <c r="Q994" s="13"/>
      <c r="R994" s="13"/>
      <c r="S994" s="13"/>
      <c r="T994" s="13"/>
      <c r="U994" s="13"/>
      <c r="V994" s="13"/>
      <c r="W994" s="13"/>
      <c r="X994" s="13"/>
      <c r="Y994" s="13"/>
      <c r="Z994" s="13"/>
      <c r="AA994" s="13"/>
      <c r="AB994" s="13"/>
      <c r="AC994" s="13"/>
      <c r="AD994" s="13"/>
      <c r="AE994" s="13"/>
      <c r="AF994" s="13"/>
      <c r="AG994" s="13"/>
      <c r="AH994" s="13"/>
      <c r="AI994" s="13"/>
      <c r="AJ994" s="13"/>
    </row>
    <row r="995" spans="1:36" ht="13.5" customHeight="1" x14ac:dyDescent="0.2">
      <c r="A995" s="13"/>
      <c r="B995" s="13"/>
      <c r="C995" s="13"/>
      <c r="D995" s="13"/>
      <c r="E995" s="13"/>
      <c r="F995" s="13"/>
      <c r="G995" s="13"/>
      <c r="H995" s="13"/>
      <c r="I995" s="13"/>
      <c r="J995" s="13"/>
      <c r="K995" s="13"/>
      <c r="L995" s="13"/>
      <c r="M995" s="13"/>
      <c r="N995" s="13"/>
      <c r="O995" s="13"/>
      <c r="P995" s="13"/>
      <c r="Q995" s="13"/>
      <c r="R995" s="13"/>
      <c r="S995" s="13"/>
      <c r="T995" s="13"/>
      <c r="U995" s="13"/>
      <c r="V995" s="13"/>
      <c r="W995" s="13"/>
      <c r="X995" s="13"/>
      <c r="Y995" s="13"/>
      <c r="Z995" s="13"/>
      <c r="AA995" s="13"/>
      <c r="AB995" s="13"/>
      <c r="AC995" s="13"/>
      <c r="AD995" s="13"/>
      <c r="AE995" s="13"/>
      <c r="AF995" s="13"/>
      <c r="AG995" s="13"/>
      <c r="AH995" s="13"/>
      <c r="AI995" s="13"/>
      <c r="AJ995" s="13"/>
    </row>
    <row r="996" spans="1:36" ht="13.5" customHeight="1" x14ac:dyDescent="0.2">
      <c r="A996" s="13"/>
      <c r="B996" s="13"/>
      <c r="C996" s="13"/>
      <c r="D996" s="13"/>
      <c r="E996" s="13"/>
      <c r="F996" s="13"/>
      <c r="G996" s="13"/>
      <c r="H996" s="13"/>
      <c r="I996" s="13"/>
      <c r="J996" s="13"/>
      <c r="K996" s="13"/>
      <c r="L996" s="13"/>
      <c r="M996" s="13"/>
      <c r="N996" s="13"/>
      <c r="O996" s="13"/>
      <c r="P996" s="13"/>
      <c r="Q996" s="13"/>
      <c r="R996" s="13"/>
      <c r="S996" s="13"/>
      <c r="T996" s="13"/>
      <c r="U996" s="13"/>
      <c r="V996" s="13"/>
      <c r="W996" s="13"/>
      <c r="X996" s="13"/>
      <c r="Y996" s="13"/>
      <c r="Z996" s="13"/>
      <c r="AA996" s="13"/>
      <c r="AB996" s="13"/>
      <c r="AC996" s="13"/>
      <c r="AD996" s="13"/>
      <c r="AE996" s="13"/>
      <c r="AF996" s="13"/>
      <c r="AG996" s="13"/>
      <c r="AH996" s="13"/>
      <c r="AI996" s="13"/>
      <c r="AJ996" s="13"/>
    </row>
    <row r="997" spans="1:36" ht="13.5" customHeight="1" x14ac:dyDescent="0.2">
      <c r="A997" s="13"/>
      <c r="B997" s="13"/>
      <c r="C997" s="13"/>
      <c r="D997" s="13"/>
      <c r="E997" s="13"/>
      <c r="F997" s="13"/>
      <c r="G997" s="13"/>
      <c r="H997" s="13"/>
      <c r="I997" s="13"/>
      <c r="J997" s="13"/>
      <c r="K997" s="13"/>
      <c r="L997" s="13"/>
      <c r="M997" s="13"/>
      <c r="N997" s="13"/>
      <c r="O997" s="13"/>
      <c r="P997" s="13"/>
      <c r="Q997" s="13"/>
      <c r="R997" s="13"/>
      <c r="S997" s="13"/>
      <c r="T997" s="13"/>
      <c r="U997" s="13"/>
      <c r="V997" s="13"/>
      <c r="W997" s="13"/>
      <c r="X997" s="13"/>
      <c r="Y997" s="13"/>
      <c r="Z997" s="13"/>
      <c r="AA997" s="13"/>
      <c r="AB997" s="13"/>
      <c r="AC997" s="13"/>
      <c r="AD997" s="13"/>
      <c r="AE997" s="13"/>
      <c r="AF997" s="13"/>
      <c r="AG997" s="13"/>
      <c r="AH997" s="13"/>
      <c r="AI997" s="13"/>
      <c r="AJ997" s="13"/>
    </row>
    <row r="998" spans="1:36" ht="13.5" customHeight="1" x14ac:dyDescent="0.2">
      <c r="A998" s="13"/>
      <c r="B998" s="13"/>
      <c r="C998" s="13"/>
      <c r="D998" s="13"/>
      <c r="E998" s="13"/>
      <c r="F998" s="13"/>
      <c r="G998" s="13"/>
      <c r="H998" s="13"/>
      <c r="I998" s="13"/>
      <c r="J998" s="13"/>
      <c r="K998" s="13"/>
      <c r="L998" s="13"/>
      <c r="M998" s="13"/>
      <c r="N998" s="13"/>
      <c r="O998" s="13"/>
      <c r="P998" s="13"/>
      <c r="Q998" s="13"/>
      <c r="R998" s="13"/>
      <c r="S998" s="13"/>
      <c r="T998" s="13"/>
      <c r="U998" s="13"/>
      <c r="V998" s="13"/>
      <c r="W998" s="13"/>
      <c r="X998" s="13"/>
      <c r="Y998" s="13"/>
      <c r="Z998" s="13"/>
      <c r="AA998" s="13"/>
      <c r="AB998" s="13"/>
      <c r="AC998" s="13"/>
      <c r="AD998" s="13"/>
      <c r="AE998" s="13"/>
      <c r="AF998" s="13"/>
      <c r="AG998" s="13"/>
      <c r="AH998" s="13"/>
      <c r="AI998" s="13"/>
      <c r="AJ998" s="13"/>
    </row>
    <row r="999" spans="1:36" ht="13.5" customHeight="1" x14ac:dyDescent="0.2">
      <c r="A999" s="13"/>
      <c r="B999" s="13"/>
      <c r="C999" s="13"/>
      <c r="D999" s="13"/>
      <c r="E999" s="13"/>
      <c r="F999" s="13"/>
      <c r="G999" s="13"/>
      <c r="H999" s="13"/>
      <c r="I999" s="13"/>
      <c r="J999" s="13"/>
      <c r="K999" s="13"/>
      <c r="L999" s="13"/>
      <c r="M999" s="13"/>
      <c r="N999" s="13"/>
      <c r="O999" s="13"/>
      <c r="P999" s="13"/>
      <c r="Q999" s="13"/>
      <c r="R999" s="13"/>
      <c r="S999" s="13"/>
      <c r="T999" s="13"/>
      <c r="U999" s="13"/>
      <c r="V999" s="13"/>
      <c r="W999" s="13"/>
      <c r="X999" s="13"/>
      <c r="Y999" s="13"/>
      <c r="Z999" s="13"/>
      <c r="AA999" s="13"/>
      <c r="AB999" s="13"/>
      <c r="AC999" s="13"/>
      <c r="AD999" s="13"/>
      <c r="AE999" s="13"/>
      <c r="AF999" s="13"/>
      <c r="AG999" s="13"/>
      <c r="AH999" s="13"/>
      <c r="AI999" s="13"/>
      <c r="AJ999" s="13"/>
    </row>
    <row r="1000" spans="1:36" ht="13.5" customHeight="1" x14ac:dyDescent="0.2">
      <c r="A1000" s="13"/>
      <c r="B1000" s="13"/>
      <c r="C1000" s="13"/>
      <c r="D1000" s="13"/>
      <c r="E1000" s="13"/>
      <c r="F1000" s="13"/>
      <c r="G1000" s="13"/>
      <c r="H1000" s="13"/>
      <c r="I1000" s="13"/>
      <c r="J1000" s="13"/>
      <c r="K1000" s="13"/>
      <c r="L1000" s="13"/>
      <c r="M1000" s="13"/>
      <c r="N1000" s="13"/>
      <c r="O1000" s="13"/>
      <c r="P1000" s="13"/>
      <c r="Q1000" s="13"/>
      <c r="R1000" s="13"/>
      <c r="S1000" s="13"/>
      <c r="T1000" s="13"/>
      <c r="U1000" s="13"/>
      <c r="V1000" s="13"/>
      <c r="W1000" s="13"/>
      <c r="X1000" s="13"/>
      <c r="Y1000" s="13"/>
      <c r="Z1000" s="13"/>
      <c r="AA1000" s="13"/>
      <c r="AB1000" s="13"/>
      <c r="AC1000" s="13"/>
      <c r="AD1000" s="13"/>
      <c r="AE1000" s="13"/>
      <c r="AF1000" s="13"/>
      <c r="AG1000" s="13"/>
      <c r="AH1000" s="13"/>
      <c r="AI1000" s="13"/>
      <c r="AJ1000" s="13"/>
    </row>
  </sheetData>
  <conditionalFormatting sqref="S12:S13">
    <cfRule type="expression" dxfId="75" priority="2">
      <formula>AND(NOT(_xludf.isformula(S12)),ISNUMBER(S12))</formula>
    </cfRule>
  </conditionalFormatting>
  <conditionalFormatting sqref="S15">
    <cfRule type="expression" dxfId="74" priority="3">
      <formula>AND(NOT(_xludf.isformula(S15)),ISNUMBER(S15))</formula>
    </cfRule>
  </conditionalFormatting>
  <conditionalFormatting sqref="S19:S22">
    <cfRule type="expression" dxfId="73" priority="4">
      <formula>AND(NOT(_xludf.isformula(S19)),ISNUMBER(S19))</formula>
    </cfRule>
  </conditionalFormatting>
  <conditionalFormatting sqref="S24:S26">
    <cfRule type="expression" dxfId="72" priority="5">
      <formula>AND(NOT(_xludf.isformula(S24)),ISNUMBER(S24))</formula>
    </cfRule>
  </conditionalFormatting>
  <conditionalFormatting sqref="S28:S31">
    <cfRule type="expression" dxfId="71" priority="6">
      <formula>AND(NOT(_xludf.isformula(S28)),ISNUMBER(S28))</formula>
    </cfRule>
  </conditionalFormatting>
  <conditionalFormatting sqref="S38:S42">
    <cfRule type="expression" dxfId="70" priority="7">
      <formula>AND(NOT(_xludf.isformula(S38)),ISNUMBER(S38))</formula>
    </cfRule>
  </conditionalFormatting>
  <conditionalFormatting sqref="S44:S50">
    <cfRule type="expression" dxfId="69" priority="8">
      <formula>AND(NOT(_xludf.isformula(S44)),ISNUMBER(S44))</formula>
    </cfRule>
  </conditionalFormatting>
  <conditionalFormatting sqref="S58:S60">
    <cfRule type="expression" dxfId="68" priority="9">
      <formula>AND(NOT(_xludf.isformula(S58)),ISNUMBER(S58))</formula>
    </cfRule>
  </conditionalFormatting>
  <conditionalFormatting sqref="S62">
    <cfRule type="expression" dxfId="67" priority="10">
      <formula>AND(NOT(_xludf.isformula(S62)),ISNUMBER(S62))</formula>
    </cfRule>
  </conditionalFormatting>
  <conditionalFormatting sqref="S70:S72">
    <cfRule type="expression" dxfId="66" priority="11">
      <formula>AND(NOT(_xludf.isformula(S70)),ISNUMBER(S70))</formula>
    </cfRule>
  </conditionalFormatting>
  <conditionalFormatting sqref="S74:S80">
    <cfRule type="expression" dxfId="65" priority="12">
      <formula>AND(NOT(_xludf.isformula(S74)),ISNUMBER(S74))</formula>
    </cfRule>
  </conditionalFormatting>
  <conditionalFormatting sqref="S82:S86">
    <cfRule type="expression" dxfId="64" priority="13">
      <formula>AND(NOT(_xludf.isformula(S82)),ISNUMBER(S82))</formula>
    </cfRule>
  </conditionalFormatting>
  <conditionalFormatting sqref="S88:S115">
    <cfRule type="expression" dxfId="63" priority="14">
      <formula>AND(NOT(_xludf.isformula(S88)),ISNUMBER(S88))</formula>
    </cfRule>
  </conditionalFormatting>
  <conditionalFormatting sqref="S120:S121">
    <cfRule type="expression" dxfId="62" priority="15">
      <formula>AND(NOT(_xludf.isformula(S120)),ISNUMBER(S120))</formula>
    </cfRule>
  </conditionalFormatting>
  <conditionalFormatting sqref="S124:S129">
    <cfRule type="expression" dxfId="61" priority="16">
      <formula>AND(NOT(_xludf.isformula(S124)),ISNUMBER(S124))</formula>
    </cfRule>
  </conditionalFormatting>
  <dataValidations count="2">
    <dataValidation type="decimal" allowBlank="1" showInputMessage="1" showErrorMessage="1" prompt="Numbers only - Please enter a number (no text)." sqref="S12:AF13 S15:AF15 S19:AF22 S24:AF26 S28:AF31 S38:AF42 S44:AF50 S58:AF60 S62:AF62 S70:AF72 S74:AF80 S82:AF86 S88:AF115 S120:AF121 S124:AF129" xr:uid="{00000000-0002-0000-0200-000000000000}">
      <formula1>-1000000000000000</formula1>
      <formula2>1000000000000000</formula2>
    </dataValidation>
    <dataValidation type="list" allowBlank="1" showErrorMessage="1" sqref="R12:R13 R15 R19:R22 R24:R26 R28:R31 R38:R42 R44:R50 R58:R60 R62 R70:R72 R74:R80 R82:R86 R88:R115 R120:R121 R124:R129" xr:uid="{00000000-0002-0000-0200-000001000000}">
      <formula1>"Even,YOY Growth,Manual"</formula1>
      <formula2>0</formula2>
    </dataValidation>
  </dataValidations>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B3E5A1"/>
  </sheetPr>
  <dimension ref="A1:AJ1000"/>
  <sheetViews>
    <sheetView zoomScaleNormal="100" workbookViewId="0">
      <pane xSplit="1" ySplit="8" topLeftCell="B76" activePane="bottomRight" state="frozen"/>
      <selection pane="topRight" activeCell="B1" sqref="B1"/>
      <selection pane="bottomLeft" activeCell="A9" sqref="A9"/>
      <selection pane="bottomRight" activeCell="U33" sqref="U33"/>
    </sheetView>
  </sheetViews>
  <sheetFormatPr baseColWidth="10" defaultColWidth="14.5" defaultRowHeight="15" outlineLevelCol="1" x14ac:dyDescent="0.2"/>
  <cols>
    <col min="1" max="1" width="54.6640625" customWidth="1"/>
    <col min="2" max="13" width="11.33203125" customWidth="1" outlineLevel="1"/>
    <col min="14" max="14" width="14.33203125" customWidth="1"/>
    <col min="15" max="15" width="12.6640625" customWidth="1"/>
    <col min="16" max="17" width="7.5" customWidth="1"/>
    <col min="18" max="18" width="15" customWidth="1"/>
    <col min="19" max="19" width="13.6640625" customWidth="1"/>
    <col min="20" max="20" width="12.6640625" customWidth="1"/>
    <col min="21" max="32" width="11.33203125" customWidth="1" outlineLevel="1"/>
    <col min="33" max="33" width="14.33203125" customWidth="1"/>
    <col min="34" max="34" width="12.6640625" customWidth="1"/>
    <col min="35" max="35" width="7.5" customWidth="1"/>
    <col min="36" max="36" width="13.1640625" customWidth="1"/>
  </cols>
  <sheetData>
    <row r="1" spans="1:36" ht="13.5" customHeight="1" x14ac:dyDescent="0.25">
      <c r="A1" s="58" t="s">
        <v>1329</v>
      </c>
      <c r="B1" s="13"/>
      <c r="C1" s="13"/>
      <c r="D1" s="13"/>
      <c r="E1" s="13"/>
      <c r="F1" s="13"/>
      <c r="G1" s="13"/>
      <c r="H1" s="13"/>
      <c r="I1" s="13"/>
      <c r="J1" s="13"/>
      <c r="K1" s="13"/>
      <c r="L1" s="13"/>
      <c r="M1" s="13"/>
      <c r="N1" s="13"/>
      <c r="O1" s="13"/>
      <c r="P1" s="13"/>
      <c r="Q1" s="13"/>
      <c r="R1" s="13"/>
      <c r="S1" s="13"/>
      <c r="T1" s="13"/>
      <c r="U1" s="59"/>
      <c r="V1" s="59"/>
      <c r="W1" s="59"/>
      <c r="X1" s="59"/>
      <c r="Y1" s="59"/>
      <c r="Z1" s="59"/>
      <c r="AA1" s="59"/>
      <c r="AB1" s="59"/>
      <c r="AC1" s="59"/>
      <c r="AD1" s="59"/>
      <c r="AE1" s="59"/>
      <c r="AF1" s="59"/>
      <c r="AG1" s="13"/>
      <c r="AH1" s="13"/>
      <c r="AI1" s="13"/>
      <c r="AJ1" s="13"/>
    </row>
    <row r="2" spans="1:36" ht="13.5" customHeight="1" x14ac:dyDescent="0.2">
      <c r="A2" s="14" t="s">
        <v>1174</v>
      </c>
      <c r="B2" s="13"/>
      <c r="C2" s="13"/>
      <c r="D2" s="13"/>
      <c r="E2" s="13"/>
      <c r="F2" s="13"/>
      <c r="G2" s="13"/>
      <c r="H2" s="13"/>
      <c r="I2" s="13"/>
      <c r="J2" s="13"/>
      <c r="K2" s="13"/>
      <c r="L2" s="13"/>
      <c r="M2" s="13"/>
      <c r="N2" s="13"/>
      <c r="O2" s="13"/>
      <c r="P2" s="13"/>
      <c r="Q2" s="13"/>
      <c r="R2" s="13"/>
      <c r="S2" s="13"/>
      <c r="T2" s="13"/>
      <c r="U2" s="59"/>
      <c r="V2" s="59"/>
      <c r="W2" s="59"/>
      <c r="X2" s="59"/>
      <c r="Y2" s="59"/>
      <c r="Z2" s="59"/>
      <c r="AA2" s="59"/>
      <c r="AB2" s="59"/>
      <c r="AC2" s="59"/>
      <c r="AD2" s="59"/>
      <c r="AE2" s="59"/>
      <c r="AF2" s="59"/>
      <c r="AG2" s="13"/>
      <c r="AH2" s="13"/>
      <c r="AI2" s="13"/>
      <c r="AJ2" s="13"/>
    </row>
    <row r="3" spans="1:36" ht="13.5" customHeight="1" x14ac:dyDescent="0.2">
      <c r="A3" s="13"/>
      <c r="B3" s="13"/>
      <c r="C3" s="13"/>
      <c r="D3" s="13"/>
      <c r="E3" s="13"/>
      <c r="F3" s="13"/>
      <c r="G3" s="13"/>
      <c r="H3" s="13"/>
      <c r="I3" s="13"/>
      <c r="J3" s="13"/>
      <c r="K3" s="13"/>
      <c r="L3" s="13"/>
      <c r="M3" s="13"/>
      <c r="N3" s="13"/>
      <c r="O3" s="13"/>
      <c r="P3" s="13"/>
      <c r="Q3" s="13"/>
      <c r="R3" s="13"/>
      <c r="S3" s="13"/>
      <c r="T3" s="13"/>
      <c r="U3" s="13"/>
      <c r="V3" s="13"/>
      <c r="W3" s="13"/>
      <c r="X3" s="13"/>
      <c r="Y3" s="13"/>
      <c r="Z3" s="13"/>
      <c r="AA3" s="13"/>
      <c r="AB3" s="13"/>
      <c r="AC3" s="13"/>
      <c r="AD3" s="13"/>
      <c r="AE3" s="13"/>
      <c r="AF3" s="13"/>
      <c r="AG3" s="13"/>
      <c r="AH3" s="13"/>
      <c r="AI3" s="13"/>
      <c r="AJ3" s="13"/>
    </row>
    <row r="4" spans="1:36" ht="13.5" customHeight="1" x14ac:dyDescent="0.2">
      <c r="B4" s="13"/>
      <c r="C4" s="13"/>
      <c r="D4" s="13"/>
      <c r="E4" s="13"/>
      <c r="F4" s="13"/>
      <c r="G4" s="13"/>
      <c r="H4" s="13"/>
      <c r="I4" s="13"/>
      <c r="J4" s="13"/>
      <c r="K4" s="13"/>
      <c r="L4" s="13"/>
      <c r="M4" s="13"/>
      <c r="N4" s="13"/>
      <c r="O4" s="13"/>
      <c r="P4" s="13"/>
      <c r="Q4" s="13"/>
      <c r="R4" s="13"/>
      <c r="S4" s="13"/>
      <c r="T4" s="13"/>
      <c r="U4" s="13"/>
      <c r="V4" s="13"/>
      <c r="W4" s="13"/>
      <c r="X4" s="13"/>
      <c r="Y4" s="13"/>
      <c r="Z4" s="13"/>
      <c r="AA4" s="13"/>
      <c r="AB4" s="13"/>
      <c r="AC4" s="13"/>
      <c r="AD4" s="13"/>
      <c r="AE4" s="13"/>
      <c r="AF4" s="13"/>
      <c r="AG4" s="13"/>
      <c r="AH4" s="13"/>
      <c r="AI4" s="13"/>
      <c r="AJ4" s="13"/>
    </row>
    <row r="5" spans="1:36" ht="13.5" customHeight="1" x14ac:dyDescent="0.2">
      <c r="A5" s="13"/>
      <c r="B5" s="13"/>
      <c r="C5" s="13"/>
      <c r="D5" s="13"/>
      <c r="E5" s="13"/>
      <c r="F5" s="13"/>
      <c r="G5" s="13"/>
      <c r="H5" s="13"/>
      <c r="I5" s="13"/>
      <c r="J5" s="13"/>
      <c r="K5" s="13"/>
      <c r="L5" s="13"/>
      <c r="M5" s="13"/>
      <c r="N5" s="13"/>
      <c r="O5" s="13"/>
      <c r="P5" s="13"/>
      <c r="Q5" s="13"/>
      <c r="R5" s="13"/>
      <c r="S5" s="13"/>
      <c r="T5" s="13"/>
      <c r="U5" s="60"/>
      <c r="V5" s="60"/>
      <c r="W5" s="60"/>
      <c r="X5" s="60"/>
      <c r="Y5" s="60"/>
      <c r="Z5" s="60"/>
      <c r="AA5" s="60"/>
      <c r="AB5" s="60"/>
      <c r="AC5" s="60"/>
      <c r="AD5" s="60"/>
      <c r="AE5" s="60"/>
      <c r="AF5" s="60"/>
      <c r="AG5" s="13"/>
      <c r="AH5" s="13"/>
      <c r="AI5" s="13"/>
      <c r="AJ5" s="13"/>
    </row>
    <row r="6" spans="1:36" ht="13.5" customHeight="1" x14ac:dyDescent="0.2">
      <c r="A6" s="13"/>
      <c r="B6" s="13"/>
      <c r="C6" s="13"/>
      <c r="D6" s="13"/>
      <c r="E6" s="13"/>
      <c r="F6" s="13"/>
      <c r="G6" s="13"/>
      <c r="H6" s="13"/>
      <c r="I6" s="13"/>
      <c r="J6" s="13"/>
      <c r="K6" s="13"/>
      <c r="L6" s="13"/>
      <c r="M6" s="13"/>
      <c r="N6" s="13"/>
      <c r="O6" s="13"/>
      <c r="P6" s="13"/>
      <c r="Q6" s="13"/>
      <c r="R6" s="13"/>
      <c r="S6" s="13"/>
      <c r="T6" s="13"/>
      <c r="U6" s="13"/>
      <c r="V6" s="13"/>
      <c r="W6" s="13"/>
      <c r="X6" s="13"/>
      <c r="Y6" s="13"/>
      <c r="Z6" s="13"/>
      <c r="AA6" s="13"/>
      <c r="AB6" s="13"/>
      <c r="AC6" s="13"/>
      <c r="AD6" s="13"/>
      <c r="AE6" s="13"/>
      <c r="AF6" s="13"/>
      <c r="AG6" s="13"/>
      <c r="AH6" s="13"/>
      <c r="AI6" s="13"/>
      <c r="AJ6" s="13"/>
    </row>
    <row r="7" spans="1:36" ht="13.5" customHeight="1" x14ac:dyDescent="0.2">
      <c r="A7" s="17"/>
      <c r="B7" s="18" t="s">
        <v>1175</v>
      </c>
      <c r="C7" s="18" t="s">
        <v>1175</v>
      </c>
      <c r="D7" s="18" t="s">
        <v>1175</v>
      </c>
      <c r="E7" s="18" t="s">
        <v>1175</v>
      </c>
      <c r="F7" s="18" t="s">
        <v>1175</v>
      </c>
      <c r="G7" s="18" t="s">
        <v>1175</v>
      </c>
      <c r="H7" s="18" t="s">
        <v>1175</v>
      </c>
      <c r="I7" s="18" t="s">
        <v>1175</v>
      </c>
      <c r="J7" s="19" t="s">
        <v>1176</v>
      </c>
      <c r="K7" s="19" t="s">
        <v>1176</v>
      </c>
      <c r="L7" s="19" t="s">
        <v>1176</v>
      </c>
      <c r="M7" s="19" t="s">
        <v>1176</v>
      </c>
      <c r="N7" s="19" t="s">
        <v>1176</v>
      </c>
      <c r="O7" s="19" t="s">
        <v>1176</v>
      </c>
      <c r="P7" s="13"/>
      <c r="Q7" s="13"/>
      <c r="R7" s="61"/>
      <c r="S7" s="62" t="s">
        <v>1323</v>
      </c>
      <c r="T7" s="62" t="s">
        <v>1178</v>
      </c>
      <c r="U7" s="20" t="s">
        <v>1177</v>
      </c>
      <c r="V7" s="20" t="s">
        <v>1177</v>
      </c>
      <c r="W7" s="20" t="s">
        <v>1177</v>
      </c>
      <c r="X7" s="20" t="s">
        <v>1177</v>
      </c>
      <c r="Y7" s="20" t="s">
        <v>1177</v>
      </c>
      <c r="Z7" s="20" t="s">
        <v>1177</v>
      </c>
      <c r="AA7" s="20" t="s">
        <v>1177</v>
      </c>
      <c r="AB7" s="20" t="s">
        <v>1177</v>
      </c>
      <c r="AC7" s="20" t="s">
        <v>1177</v>
      </c>
      <c r="AD7" s="20" t="s">
        <v>1177</v>
      </c>
      <c r="AE7" s="20" t="s">
        <v>1177</v>
      </c>
      <c r="AF7" s="20" t="s">
        <v>1177</v>
      </c>
      <c r="AG7" s="20" t="s">
        <v>1177</v>
      </c>
      <c r="AH7" s="20" t="s">
        <v>1177</v>
      </c>
      <c r="AI7" s="13" t="s">
        <v>1330</v>
      </c>
      <c r="AJ7" s="21" t="s">
        <v>1178</v>
      </c>
    </row>
    <row r="8" spans="1:36" ht="13.5" customHeight="1" x14ac:dyDescent="0.2">
      <c r="A8" s="17" t="s">
        <v>1179</v>
      </c>
      <c r="B8" s="22" t="s">
        <v>1180</v>
      </c>
      <c r="C8" s="22" t="s">
        <v>1181</v>
      </c>
      <c r="D8" s="22" t="s">
        <v>1182</v>
      </c>
      <c r="E8" s="22" t="s">
        <v>1183</v>
      </c>
      <c r="F8" s="22" t="s">
        <v>1184</v>
      </c>
      <c r="G8" s="22" t="s">
        <v>1185</v>
      </c>
      <c r="H8" s="22" t="s">
        <v>1186</v>
      </c>
      <c r="I8" s="22" t="s">
        <v>1187</v>
      </c>
      <c r="J8" s="22" t="s">
        <v>1188</v>
      </c>
      <c r="K8" s="22" t="s">
        <v>1189</v>
      </c>
      <c r="L8" s="22" t="s">
        <v>1190</v>
      </c>
      <c r="M8" s="22" t="s">
        <v>1191</v>
      </c>
      <c r="N8" s="18">
        <v>2026</v>
      </c>
      <c r="O8" s="18" t="s">
        <v>1192</v>
      </c>
      <c r="P8" s="13"/>
      <c r="Q8" s="13"/>
      <c r="R8" s="61" t="s">
        <v>1324</v>
      </c>
      <c r="S8" s="62" t="s">
        <v>1325</v>
      </c>
      <c r="T8" s="62" t="s">
        <v>1326</v>
      </c>
      <c r="U8" s="23" t="s">
        <v>1180</v>
      </c>
      <c r="V8" s="23" t="s">
        <v>1181</v>
      </c>
      <c r="W8" s="23" t="s">
        <v>1182</v>
      </c>
      <c r="X8" s="23" t="s">
        <v>1183</v>
      </c>
      <c r="Y8" s="23" t="s">
        <v>1184</v>
      </c>
      <c r="Z8" s="23" t="s">
        <v>1185</v>
      </c>
      <c r="AA8" s="23" t="s">
        <v>1186</v>
      </c>
      <c r="AB8" s="23" t="s">
        <v>1187</v>
      </c>
      <c r="AC8" s="23" t="s">
        <v>1188</v>
      </c>
      <c r="AD8" s="23" t="s">
        <v>1189</v>
      </c>
      <c r="AE8" s="23" t="s">
        <v>1190</v>
      </c>
      <c r="AF8" s="23" t="s">
        <v>1191</v>
      </c>
      <c r="AG8" s="23" t="s">
        <v>1193</v>
      </c>
      <c r="AH8" s="20" t="s">
        <v>1192</v>
      </c>
      <c r="AI8" s="13"/>
      <c r="AJ8" s="24" t="s">
        <v>1194</v>
      </c>
    </row>
    <row r="9" spans="1:36" ht="13.5" customHeight="1" x14ac:dyDescent="0.2">
      <c r="A9" s="25" t="s">
        <v>1195</v>
      </c>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3"/>
      <c r="AI9" s="13"/>
      <c r="AJ9" s="13"/>
    </row>
    <row r="10" spans="1:36" ht="13.5" customHeight="1" x14ac:dyDescent="0.2">
      <c r="A10" s="26" t="s">
        <v>1196</v>
      </c>
      <c r="B10" s="16"/>
      <c r="C10" s="16"/>
      <c r="D10" s="16"/>
      <c r="E10" s="16"/>
      <c r="F10" s="16"/>
      <c r="G10" s="16"/>
      <c r="H10" s="16"/>
      <c r="I10" s="16"/>
      <c r="J10" s="16"/>
      <c r="K10" s="16"/>
      <c r="L10" s="16"/>
      <c r="M10" s="16"/>
      <c r="N10" s="16"/>
      <c r="O10" s="16"/>
      <c r="P10" s="16"/>
      <c r="Q10" s="16"/>
      <c r="R10" s="16"/>
      <c r="S10" s="16"/>
      <c r="T10" s="16"/>
      <c r="U10" s="16"/>
      <c r="V10" s="16"/>
      <c r="W10" s="16"/>
      <c r="X10" s="16"/>
      <c r="Y10" s="16"/>
      <c r="Z10" s="16"/>
      <c r="AA10" s="16"/>
      <c r="AB10" s="16"/>
      <c r="AC10" s="16"/>
      <c r="AD10" s="16"/>
      <c r="AE10" s="16"/>
      <c r="AF10" s="16"/>
      <c r="AG10" s="16"/>
      <c r="AH10" s="13"/>
      <c r="AI10" s="13"/>
      <c r="AJ10" s="13"/>
    </row>
    <row r="11" spans="1:36" ht="13.5" customHeight="1" x14ac:dyDescent="0.2">
      <c r="A11" s="26" t="s">
        <v>1197</v>
      </c>
      <c r="B11" s="16"/>
      <c r="C11" s="16"/>
      <c r="D11" s="16"/>
      <c r="E11" s="16"/>
      <c r="F11" s="16"/>
      <c r="G11" s="16"/>
      <c r="H11" s="16"/>
      <c r="I11" s="16"/>
      <c r="J11" s="16"/>
      <c r="K11" s="16"/>
      <c r="L11" s="16"/>
      <c r="M11" s="16"/>
      <c r="N11" s="16"/>
      <c r="O11" s="16"/>
      <c r="P11" s="16"/>
      <c r="Q11" s="16"/>
      <c r="R11" s="16"/>
      <c r="S11" s="16"/>
      <c r="T11" s="16"/>
      <c r="U11" s="16"/>
      <c r="V11" s="16"/>
      <c r="W11" s="16"/>
      <c r="X11" s="16"/>
      <c r="Y11" s="16"/>
      <c r="Z11" s="16"/>
      <c r="AA11" s="16"/>
      <c r="AB11" s="16"/>
      <c r="AC11" s="16"/>
      <c r="AD11" s="16"/>
      <c r="AE11" s="16"/>
      <c r="AF11" s="16"/>
      <c r="AG11" s="16"/>
      <c r="AH11" s="13"/>
      <c r="AI11" s="13"/>
      <c r="AJ11" s="13"/>
    </row>
    <row r="12" spans="1:36" ht="13.5" customHeight="1" x14ac:dyDescent="0.2">
      <c r="A12" s="27" t="s">
        <v>1198</v>
      </c>
      <c r="B12" s="16">
        <v>534716.78</v>
      </c>
      <c r="C12" s="16">
        <v>494949.28</v>
      </c>
      <c r="D12" s="16">
        <v>468603.55</v>
      </c>
      <c r="E12" s="16">
        <v>481426.2</v>
      </c>
      <c r="F12" s="16">
        <v>501668.11</v>
      </c>
      <c r="G12" s="16">
        <v>473687.43</v>
      </c>
      <c r="H12" s="16">
        <v>454042.16</v>
      </c>
      <c r="I12" s="16">
        <v>467055.56</v>
      </c>
      <c r="J12" s="68">
        <v>531107.33333333302</v>
      </c>
      <c r="K12" s="68">
        <v>626940.66666666698</v>
      </c>
      <c r="L12" s="68">
        <v>651940.66666666698</v>
      </c>
      <c r="M12" s="68">
        <v>676940.66666666698</v>
      </c>
      <c r="N12" s="16">
        <f>SUM(B12:M12)</f>
        <v>6363078.4033333343</v>
      </c>
      <c r="O12" s="28">
        <f>IFERROR(N12/N$16,"")</f>
        <v>0.85710266984156025</v>
      </c>
      <c r="P12" s="16"/>
      <c r="Q12" s="16"/>
      <c r="R12" s="64" t="s">
        <v>1328</v>
      </c>
      <c r="S12" s="65"/>
      <c r="T12" s="66">
        <v>0.05</v>
      </c>
      <c r="U12" s="63">
        <f>DeploySum!F40</f>
        <v>783428.41666666698</v>
      </c>
      <c r="V12" s="63">
        <f>DeploySum!G40</f>
        <v>821920.5</v>
      </c>
      <c r="W12" s="63">
        <f>DeploySum!H40</f>
        <v>807745.91666666698</v>
      </c>
      <c r="X12" s="63">
        <f>DeploySum!I40</f>
        <v>907121.875</v>
      </c>
      <c r="Y12" s="63">
        <f>DeploySum!J40</f>
        <v>997375.83333333395</v>
      </c>
      <c r="Z12" s="63">
        <f>DeploySum!K40</f>
        <v>1116046.45833333</v>
      </c>
      <c r="AA12" s="63">
        <f>DeploySum!L40</f>
        <v>1231592.08333333</v>
      </c>
      <c r="AB12" s="63">
        <f>DeploySum!M40</f>
        <v>1379626.04166667</v>
      </c>
      <c r="AC12" s="63">
        <f>DeploySum!N40</f>
        <v>1561856.66666667</v>
      </c>
      <c r="AD12" s="63">
        <f>DeploySum!O40</f>
        <v>1751627.29166667</v>
      </c>
      <c r="AE12" s="63">
        <f>DeploySum!P40</f>
        <v>1975163.25</v>
      </c>
      <c r="AF12" s="63">
        <f>DeploySum!Q40</f>
        <v>2230141.2083333302</v>
      </c>
      <c r="AG12" s="16">
        <f>SUM(U12:AF12)</f>
        <v>15563645.541666668</v>
      </c>
      <c r="AH12" s="28">
        <f>IFERROR(AG12/AG$16,"")</f>
        <v>1</v>
      </c>
      <c r="AI12" s="13" t="s">
        <v>1331</v>
      </c>
      <c r="AJ12" s="16">
        <f>AG12-N12</f>
        <v>9200567.1383333337</v>
      </c>
    </row>
    <row r="13" spans="1:36" ht="13.5" customHeight="1" x14ac:dyDescent="0.2">
      <c r="A13" s="27" t="s">
        <v>1199</v>
      </c>
      <c r="B13" s="16">
        <v>8277.7800000000007</v>
      </c>
      <c r="C13" s="16">
        <v>8277.7800000000007</v>
      </c>
      <c r="D13" s="16">
        <v>18277.78</v>
      </c>
      <c r="E13" s="16">
        <v>18277.78</v>
      </c>
      <c r="F13" s="16">
        <v>18277.78</v>
      </c>
      <c r="G13" s="16">
        <v>6055.57</v>
      </c>
      <c r="H13" s="16">
        <v>2166.67</v>
      </c>
      <c r="I13" s="16">
        <v>4250</v>
      </c>
      <c r="J13" s="68">
        <v>500</v>
      </c>
      <c r="K13" s="68">
        <v>500</v>
      </c>
      <c r="L13" s="68">
        <v>500</v>
      </c>
      <c r="M13" s="68">
        <v>500</v>
      </c>
      <c r="N13" s="16">
        <f>SUM(B13:M13)</f>
        <v>85861.14</v>
      </c>
      <c r="O13" s="28">
        <f>IFERROR(N13/N$16,"")</f>
        <v>1.1565441703671056E-2</v>
      </c>
      <c r="P13" s="16"/>
      <c r="Q13" s="16"/>
      <c r="R13" s="64" t="s">
        <v>1327</v>
      </c>
      <c r="S13" s="65">
        <v>0</v>
      </c>
      <c r="T13" s="66">
        <v>0.05</v>
      </c>
      <c r="U13" s="63">
        <f t="shared" ref="U13:AF13" si="0">IF($R13="Manual","",IFERROR(IF($R13="YOY Growth",$N13*(1+$T13)/12,$S13/12),""))</f>
        <v>0</v>
      </c>
      <c r="V13" s="63">
        <f t="shared" si="0"/>
        <v>0</v>
      </c>
      <c r="W13" s="63">
        <f t="shared" si="0"/>
        <v>0</v>
      </c>
      <c r="X13" s="63">
        <f t="shared" si="0"/>
        <v>0</v>
      </c>
      <c r="Y13" s="63">
        <f t="shared" si="0"/>
        <v>0</v>
      </c>
      <c r="Z13" s="63">
        <f t="shared" si="0"/>
        <v>0</v>
      </c>
      <c r="AA13" s="63">
        <f t="shared" si="0"/>
        <v>0</v>
      </c>
      <c r="AB13" s="63">
        <f t="shared" si="0"/>
        <v>0</v>
      </c>
      <c r="AC13" s="63">
        <f t="shared" si="0"/>
        <v>0</v>
      </c>
      <c r="AD13" s="63">
        <f t="shared" si="0"/>
        <v>0</v>
      </c>
      <c r="AE13" s="63">
        <f t="shared" si="0"/>
        <v>0</v>
      </c>
      <c r="AF13" s="63">
        <f t="shared" si="0"/>
        <v>0</v>
      </c>
      <c r="AG13" s="16">
        <f>SUM(U13:AF13)</f>
        <v>0</v>
      </c>
      <c r="AH13" s="28">
        <f>IFERROR(AG13/AG$16,"")</f>
        <v>0</v>
      </c>
      <c r="AI13" s="13"/>
      <c r="AJ13" s="16">
        <f>AG13-N13</f>
        <v>-85861.14</v>
      </c>
    </row>
    <row r="14" spans="1:36" ht="13.5" customHeight="1" x14ac:dyDescent="0.2">
      <c r="A14" s="30" t="s">
        <v>1200</v>
      </c>
      <c r="B14" s="31">
        <f t="shared" ref="B14:M14" si="1">SUM(B12:B13)</f>
        <v>542994.56000000006</v>
      </c>
      <c r="C14" s="31">
        <f t="shared" si="1"/>
        <v>503227.06000000006</v>
      </c>
      <c r="D14" s="31">
        <f t="shared" si="1"/>
        <v>486881.32999999996</v>
      </c>
      <c r="E14" s="31">
        <f t="shared" si="1"/>
        <v>499703.98</v>
      </c>
      <c r="F14" s="31">
        <f t="shared" si="1"/>
        <v>519945.89</v>
      </c>
      <c r="G14" s="31">
        <f t="shared" si="1"/>
        <v>479743</v>
      </c>
      <c r="H14" s="31">
        <f t="shared" si="1"/>
        <v>456208.82999999996</v>
      </c>
      <c r="I14" s="31">
        <f t="shared" si="1"/>
        <v>471305.56</v>
      </c>
      <c r="J14" s="31">
        <f t="shared" si="1"/>
        <v>531607.33333333302</v>
      </c>
      <c r="K14" s="31">
        <f t="shared" si="1"/>
        <v>627440.66666666698</v>
      </c>
      <c r="L14" s="31">
        <f t="shared" si="1"/>
        <v>652440.66666666698</v>
      </c>
      <c r="M14" s="31">
        <f t="shared" si="1"/>
        <v>677440.66666666698</v>
      </c>
      <c r="N14" s="31">
        <f>SUM(B14:M14)</f>
        <v>6448939.5433333339</v>
      </c>
      <c r="O14" s="32">
        <f>SUM(O12:O13)</f>
        <v>0.86866811154523127</v>
      </c>
      <c r="P14" s="16"/>
      <c r="Q14" s="16"/>
      <c r="R14" s="67"/>
      <c r="S14" s="67"/>
      <c r="T14" s="67"/>
      <c r="U14" s="31">
        <f t="shared" ref="U14:AF14" si="2">SUM(U12:U13)</f>
        <v>783428.41666666698</v>
      </c>
      <c r="V14" s="31">
        <f t="shared" si="2"/>
        <v>821920.5</v>
      </c>
      <c r="W14" s="31">
        <f t="shared" si="2"/>
        <v>807745.91666666698</v>
      </c>
      <c r="X14" s="31">
        <f t="shared" si="2"/>
        <v>907121.875</v>
      </c>
      <c r="Y14" s="31">
        <f t="shared" si="2"/>
        <v>997375.83333333395</v>
      </c>
      <c r="Z14" s="31">
        <f t="shared" si="2"/>
        <v>1116046.45833333</v>
      </c>
      <c r="AA14" s="31">
        <f t="shared" si="2"/>
        <v>1231592.08333333</v>
      </c>
      <c r="AB14" s="31">
        <f t="shared" si="2"/>
        <v>1379626.04166667</v>
      </c>
      <c r="AC14" s="31">
        <f t="shared" si="2"/>
        <v>1561856.66666667</v>
      </c>
      <c r="AD14" s="31">
        <f t="shared" si="2"/>
        <v>1751627.29166667</v>
      </c>
      <c r="AE14" s="31">
        <f t="shared" si="2"/>
        <v>1975163.25</v>
      </c>
      <c r="AF14" s="31">
        <f t="shared" si="2"/>
        <v>2230141.2083333302</v>
      </c>
      <c r="AG14" s="31">
        <f>SUM(U14:AF14)</f>
        <v>15563645.541666668</v>
      </c>
      <c r="AH14" s="32">
        <f>SUM(AH12:AH13)</f>
        <v>1</v>
      </c>
      <c r="AI14" s="13"/>
      <c r="AJ14" s="31">
        <f>AG14-N14</f>
        <v>9114705.9983333349</v>
      </c>
    </row>
    <row r="15" spans="1:36" ht="13.5" customHeight="1" x14ac:dyDescent="0.2">
      <c r="A15" s="27" t="s">
        <v>1201</v>
      </c>
      <c r="B15" s="16">
        <v>0</v>
      </c>
      <c r="C15" s="16">
        <v>0</v>
      </c>
      <c r="D15" s="16">
        <v>60000</v>
      </c>
      <c r="E15" s="16">
        <v>250000</v>
      </c>
      <c r="F15" s="16">
        <v>0</v>
      </c>
      <c r="G15" s="16">
        <v>0</v>
      </c>
      <c r="H15" s="16">
        <v>185000</v>
      </c>
      <c r="I15" s="16">
        <v>0</v>
      </c>
      <c r="J15" s="68">
        <f>720000/6</f>
        <v>120000</v>
      </c>
      <c r="K15" s="68">
        <f>720000/6</f>
        <v>120000</v>
      </c>
      <c r="L15" s="68">
        <f>720000/6</f>
        <v>120000</v>
      </c>
      <c r="M15" s="68">
        <f>720000/6</f>
        <v>120000</v>
      </c>
      <c r="N15" s="16">
        <f>SUM(B15:M15)</f>
        <v>975000</v>
      </c>
      <c r="O15" s="28">
        <f>IFERROR(N15/N$16,"")</f>
        <v>0.1313318884547687</v>
      </c>
      <c r="P15" s="16"/>
      <c r="Q15" s="16"/>
      <c r="R15" s="64" t="s">
        <v>1327</v>
      </c>
      <c r="S15" s="65">
        <v>0</v>
      </c>
      <c r="T15" s="66">
        <v>0.05</v>
      </c>
      <c r="U15" s="63">
        <f t="shared" ref="U15:AF15" si="3">IF($R15="Manual","",IFERROR(IF($R15="YOY Growth",$N15*(1+$T15)/12,$S15/12),""))</f>
        <v>0</v>
      </c>
      <c r="V15" s="63">
        <f t="shared" si="3"/>
        <v>0</v>
      </c>
      <c r="W15" s="63">
        <f t="shared" si="3"/>
        <v>0</v>
      </c>
      <c r="X15" s="63">
        <f t="shared" si="3"/>
        <v>0</v>
      </c>
      <c r="Y15" s="63">
        <f t="shared" si="3"/>
        <v>0</v>
      </c>
      <c r="Z15" s="63">
        <f t="shared" si="3"/>
        <v>0</v>
      </c>
      <c r="AA15" s="63">
        <f t="shared" si="3"/>
        <v>0</v>
      </c>
      <c r="AB15" s="63">
        <f t="shared" si="3"/>
        <v>0</v>
      </c>
      <c r="AC15" s="63">
        <f t="shared" si="3"/>
        <v>0</v>
      </c>
      <c r="AD15" s="63">
        <f t="shared" si="3"/>
        <v>0</v>
      </c>
      <c r="AE15" s="63">
        <f t="shared" si="3"/>
        <v>0</v>
      </c>
      <c r="AF15" s="63">
        <f t="shared" si="3"/>
        <v>0</v>
      </c>
      <c r="AG15" s="16">
        <f>SUM(U15:AF15)</f>
        <v>0</v>
      </c>
      <c r="AH15" s="28">
        <f>IFERROR(AG15/AG$16,"")</f>
        <v>0</v>
      </c>
      <c r="AI15" s="13"/>
      <c r="AJ15" s="16">
        <f>AG15-N15</f>
        <v>-975000</v>
      </c>
    </row>
    <row r="16" spans="1:36" ht="13.5" customHeight="1" x14ac:dyDescent="0.2">
      <c r="A16" s="30" t="s">
        <v>1202</v>
      </c>
      <c r="B16" s="31">
        <f t="shared" ref="B16:M16" si="4">B14+B15</f>
        <v>542994.56000000006</v>
      </c>
      <c r="C16" s="31">
        <f t="shared" si="4"/>
        <v>503227.06000000006</v>
      </c>
      <c r="D16" s="31">
        <f t="shared" si="4"/>
        <v>546881.32999999996</v>
      </c>
      <c r="E16" s="31">
        <f t="shared" si="4"/>
        <v>749703.98</v>
      </c>
      <c r="F16" s="31">
        <f t="shared" si="4"/>
        <v>519945.89</v>
      </c>
      <c r="G16" s="31">
        <f t="shared" si="4"/>
        <v>479743</v>
      </c>
      <c r="H16" s="31">
        <f t="shared" si="4"/>
        <v>641208.82999999996</v>
      </c>
      <c r="I16" s="31">
        <f t="shared" si="4"/>
        <v>471305.56</v>
      </c>
      <c r="J16" s="31">
        <f t="shared" si="4"/>
        <v>651607.33333333302</v>
      </c>
      <c r="K16" s="31">
        <f t="shared" si="4"/>
        <v>747440.66666666698</v>
      </c>
      <c r="L16" s="31">
        <f t="shared" si="4"/>
        <v>772440.66666666698</v>
      </c>
      <c r="M16" s="31">
        <f t="shared" si="4"/>
        <v>797440.66666666698</v>
      </c>
      <c r="N16" s="31">
        <f>SUM(B16:M16)</f>
        <v>7423939.5433333339</v>
      </c>
      <c r="O16" s="32">
        <f>SUM(O14:O15)</f>
        <v>1</v>
      </c>
      <c r="P16" s="16"/>
      <c r="Q16" s="16"/>
      <c r="R16" s="67"/>
      <c r="S16" s="67"/>
      <c r="T16" s="67"/>
      <c r="U16" s="31">
        <f t="shared" ref="U16:AF16" si="5">U14+U15</f>
        <v>783428.41666666698</v>
      </c>
      <c r="V16" s="31">
        <f t="shared" si="5"/>
        <v>821920.5</v>
      </c>
      <c r="W16" s="31">
        <f t="shared" si="5"/>
        <v>807745.91666666698</v>
      </c>
      <c r="X16" s="31">
        <f t="shared" si="5"/>
        <v>907121.875</v>
      </c>
      <c r="Y16" s="31">
        <f t="shared" si="5"/>
        <v>997375.83333333395</v>
      </c>
      <c r="Z16" s="31">
        <f t="shared" si="5"/>
        <v>1116046.45833333</v>
      </c>
      <c r="AA16" s="31">
        <f t="shared" si="5"/>
        <v>1231592.08333333</v>
      </c>
      <c r="AB16" s="31">
        <f t="shared" si="5"/>
        <v>1379626.04166667</v>
      </c>
      <c r="AC16" s="31">
        <f t="shared" si="5"/>
        <v>1561856.66666667</v>
      </c>
      <c r="AD16" s="31">
        <f t="shared" si="5"/>
        <v>1751627.29166667</v>
      </c>
      <c r="AE16" s="31">
        <f t="shared" si="5"/>
        <v>1975163.25</v>
      </c>
      <c r="AF16" s="31">
        <f t="shared" si="5"/>
        <v>2230141.2083333302</v>
      </c>
      <c r="AG16" s="31">
        <f>SUM(U16:AF16)</f>
        <v>15563645.541666668</v>
      </c>
      <c r="AH16" s="32">
        <f>SUM(AH14:AH15)</f>
        <v>1</v>
      </c>
      <c r="AI16" s="13"/>
      <c r="AJ16" s="31">
        <f>AG16-N16</f>
        <v>8139705.998333334</v>
      </c>
    </row>
    <row r="17" spans="1:36" ht="13.5" customHeight="1" x14ac:dyDescent="0.2">
      <c r="A17" s="26" t="s">
        <v>1203</v>
      </c>
      <c r="B17" s="16"/>
      <c r="C17" s="16"/>
      <c r="D17" s="16"/>
      <c r="E17" s="16"/>
      <c r="F17" s="16"/>
      <c r="G17" s="16"/>
      <c r="H17" s="16"/>
      <c r="I17" s="16"/>
      <c r="J17" s="16"/>
      <c r="K17" s="16"/>
      <c r="L17" s="16"/>
      <c r="M17" s="16"/>
      <c r="N17" s="16"/>
      <c r="O17" s="28"/>
      <c r="P17" s="16"/>
      <c r="Q17" s="16"/>
      <c r="R17" s="67"/>
      <c r="S17" s="67"/>
      <c r="T17" s="67"/>
      <c r="U17" s="16"/>
      <c r="V17" s="16"/>
      <c r="W17" s="16"/>
      <c r="X17" s="16"/>
      <c r="Y17" s="16"/>
      <c r="Z17" s="16"/>
      <c r="AA17" s="16"/>
      <c r="AB17" s="16"/>
      <c r="AC17" s="16"/>
      <c r="AD17" s="16"/>
      <c r="AE17" s="16"/>
      <c r="AF17" s="16"/>
      <c r="AG17" s="16"/>
      <c r="AH17" s="28"/>
      <c r="AI17" s="13"/>
      <c r="AJ17" s="16"/>
    </row>
    <row r="18" spans="1:36" ht="13.5" customHeight="1" x14ac:dyDescent="0.2">
      <c r="A18" s="26" t="s">
        <v>1204</v>
      </c>
      <c r="B18" s="16"/>
      <c r="C18" s="16"/>
      <c r="D18" s="16"/>
      <c r="E18" s="16"/>
      <c r="F18" s="16"/>
      <c r="G18" s="16"/>
      <c r="H18" s="16"/>
      <c r="I18" s="16"/>
      <c r="J18" s="16"/>
      <c r="K18" s="16"/>
      <c r="L18" s="16"/>
      <c r="M18" s="16"/>
      <c r="N18" s="16"/>
      <c r="O18" s="28"/>
      <c r="P18" s="16"/>
      <c r="Q18" s="16"/>
      <c r="R18" s="67"/>
      <c r="S18" s="67"/>
      <c r="T18" s="67"/>
      <c r="U18" s="16"/>
      <c r="V18" s="16"/>
      <c r="W18" s="16"/>
      <c r="X18" s="16"/>
      <c r="Y18" s="16"/>
      <c r="Z18" s="16"/>
      <c r="AA18" s="16"/>
      <c r="AB18" s="16"/>
      <c r="AC18" s="16"/>
      <c r="AD18" s="16"/>
      <c r="AE18" s="16"/>
      <c r="AF18" s="16"/>
      <c r="AG18" s="16"/>
      <c r="AH18" s="28"/>
      <c r="AI18" s="13"/>
      <c r="AJ18" s="16"/>
    </row>
    <row r="19" spans="1:36" ht="13.5" customHeight="1" x14ac:dyDescent="0.2">
      <c r="A19" s="27" t="s">
        <v>1205</v>
      </c>
      <c r="B19" s="16">
        <v>141122.35</v>
      </c>
      <c r="C19" s="16">
        <v>122211.9</v>
      </c>
      <c r="D19" s="16">
        <v>126630.2</v>
      </c>
      <c r="E19" s="16">
        <v>128215.48</v>
      </c>
      <c r="F19" s="16">
        <v>133968.64000000001</v>
      </c>
      <c r="G19" s="16">
        <v>133968.64000000001</v>
      </c>
      <c r="H19" s="16">
        <v>127510</v>
      </c>
      <c r="I19" s="16">
        <v>127510</v>
      </c>
      <c r="J19" s="68">
        <v>112797.85</v>
      </c>
      <c r="K19" s="68">
        <v>112797.85</v>
      </c>
      <c r="L19" s="68">
        <v>112797.85</v>
      </c>
      <c r="M19" s="68">
        <v>112797.85</v>
      </c>
      <c r="N19" s="16">
        <f>SUM(B19:M19)</f>
        <v>1492328.6100000003</v>
      </c>
      <c r="O19" s="28">
        <f>IFERROR(N19/N$16,"")</f>
        <v>0.20101572773987703</v>
      </c>
      <c r="P19" s="16"/>
      <c r="Q19" s="16"/>
      <c r="R19" s="64" t="s">
        <v>1328</v>
      </c>
      <c r="S19" s="65">
        <v>0</v>
      </c>
      <c r="T19" s="66">
        <v>0.05</v>
      </c>
      <c r="U19" s="63">
        <f>'Depreciation Schedule'!F79</f>
        <v>112797.85</v>
      </c>
      <c r="V19" s="63">
        <f>'Depreciation Schedule'!G79</f>
        <v>112797.85</v>
      </c>
      <c r="W19" s="63">
        <f>'Depreciation Schedule'!H79</f>
        <v>112797.85</v>
      </c>
      <c r="X19" s="63">
        <f>'Depreciation Schedule'!I79</f>
        <v>112797.85</v>
      </c>
      <c r="Y19" s="63">
        <f>'Depreciation Schedule'!J79</f>
        <v>112797.85</v>
      </c>
      <c r="Z19" s="63">
        <f>'Depreciation Schedule'!K79</f>
        <v>112797.85</v>
      </c>
      <c r="AA19" s="63">
        <f>'Depreciation Schedule'!L79</f>
        <v>112797.85</v>
      </c>
      <c r="AB19" s="63">
        <f>'Depreciation Schedule'!M79</f>
        <v>112797.85</v>
      </c>
      <c r="AC19" s="63">
        <f>'Depreciation Schedule'!N79</f>
        <v>112797.85</v>
      </c>
      <c r="AD19" s="63">
        <f>'Depreciation Schedule'!O79</f>
        <v>112797.85</v>
      </c>
      <c r="AE19" s="63">
        <f>'Depreciation Schedule'!P79</f>
        <v>112797.85</v>
      </c>
      <c r="AF19" s="63">
        <f>'Depreciation Schedule'!Q79</f>
        <v>112797.85</v>
      </c>
      <c r="AG19" s="16">
        <f>SUM(U19:AF19)</f>
        <v>1353574.2000000002</v>
      </c>
      <c r="AH19" s="28">
        <f>IFERROR(AG19/AG$16,"")</f>
        <v>8.6970253619323284E-2</v>
      </c>
      <c r="AI19" s="13" t="s">
        <v>1332</v>
      </c>
      <c r="AJ19" s="16">
        <f>N19-AG19</f>
        <v>138754.41000000015</v>
      </c>
    </row>
    <row r="20" spans="1:36" ht="13.5" customHeight="1" x14ac:dyDescent="0.2">
      <c r="A20" s="27" t="s">
        <v>1206</v>
      </c>
      <c r="B20" s="16">
        <v>0</v>
      </c>
      <c r="C20" s="16">
        <v>0</v>
      </c>
      <c r="D20" s="16">
        <v>1677.96</v>
      </c>
      <c r="E20" s="16">
        <v>3263.24</v>
      </c>
      <c r="F20" s="16">
        <v>3263.24</v>
      </c>
      <c r="G20" s="16">
        <v>11653.04</v>
      </c>
      <c r="H20" s="16">
        <v>7458.14</v>
      </c>
      <c r="I20" s="16">
        <v>9836.06</v>
      </c>
      <c r="J20" s="68">
        <v>8837.7571428571391</v>
      </c>
      <c r="K20" s="68">
        <v>15802.0428571429</v>
      </c>
      <c r="L20" s="68">
        <v>18123.4714285714</v>
      </c>
      <c r="M20" s="68">
        <v>20444.900000000001</v>
      </c>
      <c r="N20" s="16">
        <f>SUM(B20:M20)</f>
        <v>100359.85142857145</v>
      </c>
      <c r="O20" s="28">
        <f>IFERROR(N20/N$16,"")</f>
        <v>1.3518409039132621E-2</v>
      </c>
      <c r="P20" s="16"/>
      <c r="Q20" s="16"/>
      <c r="R20" s="64" t="s">
        <v>1328</v>
      </c>
      <c r="S20" s="65">
        <v>0</v>
      </c>
      <c r="T20" s="66">
        <v>0.05</v>
      </c>
      <c r="U20" s="63">
        <f>'Depreciation Schedule'!F80+'Depreciation Schedule'!F193</f>
        <v>35921.090476190482</v>
      </c>
      <c r="V20" s="63">
        <f>'Depreciation Schedule'!G80+'Depreciation Schedule'!G193</f>
        <v>42111.566666666673</v>
      </c>
      <c r="W20" s="63">
        <f>'Depreciation Schedule'!H80+'Depreciation Schedule'!H193</f>
        <v>42111.566666666673</v>
      </c>
      <c r="X20" s="63">
        <f>'Depreciation Schedule'!I80+'Depreciation Schedule'!I193</f>
        <v>61801.068499611276</v>
      </c>
      <c r="Y20" s="63">
        <f>'Depreciation Schedule'!J80+'Depreciation Schedule'!J193</f>
        <v>74048.225433445594</v>
      </c>
      <c r="Z20" s="63">
        <f>'Depreciation Schedule'!K80+'Depreciation Schedule'!K193</f>
        <v>90938.239510137064</v>
      </c>
      <c r="AA20" s="63">
        <f>'Depreciation Schedule'!L80+'Depreciation Schedule'!L193</f>
        <v>106292.22629540268</v>
      </c>
      <c r="AB20" s="63">
        <f>'Depreciation Schedule'!M80+'Depreciation Schedule'!M193</f>
        <v>124753.04290811437</v>
      </c>
      <c r="AC20" s="63">
        <f>'Depreciation Schedule'!N80+'Depreciation Schedule'!N193</f>
        <v>148224.10061843204</v>
      </c>
      <c r="AD20" s="63">
        <f>'Depreciation Schedule'!O80+'Depreciation Schedule'!O193</f>
        <v>171602.34242120478</v>
      </c>
      <c r="AE20" s="63">
        <f>'Depreciation Schedule'!P80+'Depreciation Schedule'!P193</f>
        <v>199827.26174152677</v>
      </c>
      <c r="AF20" s="63">
        <f>'Depreciation Schedule'!Q80+'Depreciation Schedule'!Q193</f>
        <v>229855.61480026611</v>
      </c>
      <c r="AG20" s="16">
        <f>SUM(U20:AF20)</f>
        <v>1327486.3460376645</v>
      </c>
      <c r="AH20" s="28">
        <f>IFERROR(AG20/AG$16,"")</f>
        <v>8.5294049037787811E-2</v>
      </c>
      <c r="AI20" s="13" t="s">
        <v>2904</v>
      </c>
      <c r="AJ20" s="16">
        <f>N20-AG20</f>
        <v>-1227126.4946090931</v>
      </c>
    </row>
    <row r="21" spans="1:36" ht="13.5" customHeight="1" x14ac:dyDescent="0.2">
      <c r="A21" s="27" t="s">
        <v>1207</v>
      </c>
      <c r="B21" s="16">
        <v>0</v>
      </c>
      <c r="C21" s="16">
        <v>0</v>
      </c>
      <c r="D21" s="16">
        <v>0</v>
      </c>
      <c r="E21" s="16">
        <v>1791.23</v>
      </c>
      <c r="F21" s="16">
        <v>3124.54</v>
      </c>
      <c r="G21" s="16">
        <v>4796.43</v>
      </c>
      <c r="H21" s="16">
        <v>3293.79</v>
      </c>
      <c r="I21" s="16">
        <v>3909.48</v>
      </c>
      <c r="J21" s="68">
        <v>2969.30666666667</v>
      </c>
      <c r="K21" s="68">
        <v>4902.6400000000003</v>
      </c>
      <c r="L21" s="68">
        <v>5702.64</v>
      </c>
      <c r="M21" s="68">
        <v>6502.64</v>
      </c>
      <c r="N21" s="16">
        <f>SUM(B21:M21)</f>
        <v>36992.69666666667</v>
      </c>
      <c r="O21" s="28">
        <f>IFERROR(N21/N$16,"")</f>
        <v>4.982893038223345E-3</v>
      </c>
      <c r="P21" s="16"/>
      <c r="Q21" s="16"/>
      <c r="R21" s="64" t="s">
        <v>1328</v>
      </c>
      <c r="S21" s="65">
        <v>0</v>
      </c>
      <c r="T21" s="66">
        <v>0.05</v>
      </c>
      <c r="U21" s="63">
        <f>'Depreciation Schedule'!F81+'Depreciation Schedule'!F194</f>
        <v>10502.64</v>
      </c>
      <c r="V21" s="63">
        <f>'Depreciation Schedule'!G81+'Depreciation Schedule'!G194</f>
        <v>12102.64</v>
      </c>
      <c r="W21" s="63">
        <f>'Depreciation Schedule'!H81+'Depreciation Schedule'!H194</f>
        <v>12102.64</v>
      </c>
      <c r="X21" s="63">
        <f>'Depreciation Schedule'!I81+'Depreciation Schedule'!I194</f>
        <v>18653.334643084607</v>
      </c>
      <c r="Y21" s="63">
        <f>'Depreciation Schedule'!J81+'Depreciation Schedule'!J194</f>
        <v>23190.742674817244</v>
      </c>
      <c r="Z21" s="63">
        <f>'Depreciation Schedule'!K81+'Depreciation Schedule'!K194</f>
        <v>30194.817373216549</v>
      </c>
      <c r="AA21" s="63">
        <f>'Depreciation Schedule'!L81+'Depreciation Schedule'!L194</f>
        <v>35536.067575372283</v>
      </c>
      <c r="AB21" s="63">
        <f>'Depreciation Schedule'!M81+'Depreciation Schedule'!M194</f>
        <v>41681.159964740771</v>
      </c>
      <c r="AC21" s="63">
        <f>'Depreciation Schedule'!N81+'Depreciation Schedule'!N194</f>
        <v>50321.559286110081</v>
      </c>
      <c r="AD21" s="63">
        <f>'Depreciation Schedule'!O81+'Depreciation Schedule'!O194</f>
        <v>58947.025633504571</v>
      </c>
      <c r="AE21" s="63">
        <f>'Depreciation Schedule'!P81+'Depreciation Schedule'!P194</f>
        <v>70207.499344789583</v>
      </c>
      <c r="AF21" s="63">
        <f>'Depreciation Schedule'!Q81+'Depreciation Schedule'!Q194</f>
        <v>80584.495647817879</v>
      </c>
      <c r="AG21" s="16">
        <f>SUM(U21:AF21)</f>
        <v>444024.62214345357</v>
      </c>
      <c r="AH21" s="28">
        <f>IFERROR(AG21/AG$16,"")</f>
        <v>2.8529602589234E-2</v>
      </c>
      <c r="AI21" s="13" t="s">
        <v>2905</v>
      </c>
      <c r="AJ21" s="16">
        <f>N21-AG21</f>
        <v>-407031.92547678691</v>
      </c>
    </row>
    <row r="22" spans="1:36" ht="13.5" customHeight="1" x14ac:dyDescent="0.2">
      <c r="A22" s="27" t="s">
        <v>1208</v>
      </c>
      <c r="B22" s="16">
        <v>8211.9</v>
      </c>
      <c r="C22" s="16">
        <v>10913.63</v>
      </c>
      <c r="D22" s="16">
        <v>10939.43</v>
      </c>
      <c r="E22" s="16">
        <v>13555.74</v>
      </c>
      <c r="F22" s="16">
        <v>13555.75</v>
      </c>
      <c r="G22" s="16">
        <v>13770.42</v>
      </c>
      <c r="H22" s="16">
        <v>8508.9500000000007</v>
      </c>
      <c r="I22" s="16">
        <v>8591.56</v>
      </c>
      <c r="J22" s="68">
        <v>14866.996666666701</v>
      </c>
      <c r="K22" s="68">
        <v>17475.330000000002</v>
      </c>
      <c r="L22" s="68">
        <v>18500.330000000002</v>
      </c>
      <c r="M22" s="68">
        <v>19525.330000000002</v>
      </c>
      <c r="N22" s="16">
        <f>SUM(B22:M22)</f>
        <v>158415.3666666667</v>
      </c>
      <c r="O22" s="28">
        <f>IFERROR(N22/N$16,"")</f>
        <v>2.1338450527782521E-2</v>
      </c>
      <c r="P22" s="16"/>
      <c r="Q22" s="16"/>
      <c r="R22" s="64" t="s">
        <v>1328</v>
      </c>
      <c r="S22" s="65">
        <v>0</v>
      </c>
      <c r="T22" s="66">
        <v>0.05</v>
      </c>
      <c r="U22" s="63">
        <f>'Depreciation Schedule'!F82</f>
        <v>20510.449047619048</v>
      </c>
      <c r="V22" s="63">
        <f>'Depreciation Schedule'!G82</f>
        <v>20904.496666666666</v>
      </c>
      <c r="W22" s="63">
        <f>'Depreciation Schedule'!H82</f>
        <v>20904.496666666666</v>
      </c>
      <c r="X22" s="63">
        <f>'Depreciation Schedule'!I82</f>
        <v>21988.12761904762</v>
      </c>
      <c r="Y22" s="63">
        <f>'Depreciation Schedule'!J82</f>
        <v>22677.710952380952</v>
      </c>
      <c r="Z22" s="63">
        <f>'Depreciation Schedule'!K82</f>
        <v>23662.829999999998</v>
      </c>
      <c r="AA22" s="63">
        <f>'Depreciation Schedule'!L82</f>
        <v>24549.437142857139</v>
      </c>
      <c r="AB22" s="63">
        <f>'Depreciation Schedule'!M82</f>
        <v>25633.068095238094</v>
      </c>
      <c r="AC22" s="63">
        <f>'Depreciation Schedule'!N82</f>
        <v>27012.234761904761</v>
      </c>
      <c r="AD22" s="63">
        <f>'Depreciation Schedule'!O82</f>
        <v>28391.401428571429</v>
      </c>
      <c r="AE22" s="63">
        <f>'Depreciation Schedule'!P82</f>
        <v>30066.103809523811</v>
      </c>
      <c r="AF22" s="63">
        <f>'Depreciation Schedule'!Q82</f>
        <v>31839.318095238097</v>
      </c>
      <c r="AG22" s="16">
        <f>SUM(U22:AF22)</f>
        <v>298139.67428571434</v>
      </c>
      <c r="AH22" s="28">
        <f>IFERROR(AG22/AG$16,"")</f>
        <v>1.9156159364304527E-2</v>
      </c>
      <c r="AI22" s="13" t="s">
        <v>1333</v>
      </c>
      <c r="AJ22" s="16">
        <f>N22-AG22</f>
        <v>-139724.30761904764</v>
      </c>
    </row>
    <row r="23" spans="1:36" ht="13.5" customHeight="1" x14ac:dyDescent="0.2">
      <c r="A23" s="26" t="s">
        <v>1209</v>
      </c>
      <c r="B23" s="16"/>
      <c r="C23" s="16"/>
      <c r="D23" s="16"/>
      <c r="E23" s="16"/>
      <c r="F23" s="16"/>
      <c r="G23" s="16"/>
      <c r="H23" s="16"/>
      <c r="I23" s="16"/>
      <c r="J23" s="16"/>
      <c r="K23" s="16"/>
      <c r="L23" s="16"/>
      <c r="M23" s="16"/>
      <c r="N23" s="16"/>
      <c r="O23" s="28"/>
      <c r="P23" s="16"/>
      <c r="Q23" s="16"/>
      <c r="R23" s="67"/>
      <c r="S23" s="67"/>
      <c r="T23" s="67"/>
      <c r="U23" s="16"/>
      <c r="V23" s="16"/>
      <c r="W23" s="16"/>
      <c r="X23" s="16"/>
      <c r="Y23" s="16"/>
      <c r="Z23" s="16"/>
      <c r="AA23" s="16"/>
      <c r="AB23" s="16"/>
      <c r="AC23" s="16"/>
      <c r="AD23" s="16"/>
      <c r="AE23" s="16"/>
      <c r="AF23" s="16"/>
      <c r="AG23" s="16"/>
      <c r="AH23" s="28"/>
      <c r="AI23" s="13"/>
      <c r="AJ23" s="16"/>
    </row>
    <row r="24" spans="1:36" ht="13.5" customHeight="1" x14ac:dyDescent="0.2">
      <c r="A24" s="27" t="s">
        <v>1209</v>
      </c>
      <c r="B24" s="16">
        <v>1994.3</v>
      </c>
      <c r="C24" s="16">
        <v>2984.35</v>
      </c>
      <c r="D24" s="16">
        <v>10270.19</v>
      </c>
      <c r="E24" s="16">
        <v>6439.02</v>
      </c>
      <c r="F24" s="16">
        <v>0</v>
      </c>
      <c r="G24" s="16">
        <v>-544.45000000000005</v>
      </c>
      <c r="H24" s="16">
        <v>0</v>
      </c>
      <c r="I24" s="16">
        <v>93.45</v>
      </c>
      <c r="J24" s="68">
        <v>8800</v>
      </c>
      <c r="K24" s="68">
        <v>5400</v>
      </c>
      <c r="L24" s="68">
        <v>5400</v>
      </c>
      <c r="M24" s="68">
        <v>5400</v>
      </c>
      <c r="N24" s="16">
        <f t="shared" ref="N24:N31" si="6">SUM(B24:M24)</f>
        <v>46236.86</v>
      </c>
      <c r="O24" s="28">
        <f t="shared" ref="O24:O31" si="7">IFERROR(N24/N$16,"")</f>
        <v>6.2280760410448792E-3</v>
      </c>
      <c r="P24" s="16"/>
      <c r="Q24" s="16"/>
      <c r="R24" s="64" t="s">
        <v>1337</v>
      </c>
      <c r="S24" s="65">
        <v>0</v>
      </c>
      <c r="T24" s="66">
        <v>0.05</v>
      </c>
      <c r="U24" s="63">
        <f t="shared" ref="U24:AF26" si="8">IF($R24="Manual","",IFERROR(IF($R24="YOY Growth",$N24*(1+$T24)/12,$S24/12),""))</f>
        <v>4045.72525</v>
      </c>
      <c r="V24" s="63">
        <f t="shared" si="8"/>
        <v>4045.72525</v>
      </c>
      <c r="W24" s="63">
        <f t="shared" si="8"/>
        <v>4045.72525</v>
      </c>
      <c r="X24" s="63">
        <f t="shared" si="8"/>
        <v>4045.72525</v>
      </c>
      <c r="Y24" s="63">
        <f t="shared" si="8"/>
        <v>4045.72525</v>
      </c>
      <c r="Z24" s="63">
        <f t="shared" si="8"/>
        <v>4045.72525</v>
      </c>
      <c r="AA24" s="63">
        <f t="shared" si="8"/>
        <v>4045.72525</v>
      </c>
      <c r="AB24" s="63">
        <f t="shared" si="8"/>
        <v>4045.72525</v>
      </c>
      <c r="AC24" s="63">
        <f t="shared" si="8"/>
        <v>4045.72525</v>
      </c>
      <c r="AD24" s="63">
        <f t="shared" si="8"/>
        <v>4045.72525</v>
      </c>
      <c r="AE24" s="63">
        <f t="shared" si="8"/>
        <v>4045.72525</v>
      </c>
      <c r="AF24" s="63">
        <f t="shared" si="8"/>
        <v>4045.72525</v>
      </c>
      <c r="AG24" s="16">
        <f t="shared" ref="AG24:AG31" si="9">SUM(U24:AF24)</f>
        <v>48548.703000000009</v>
      </c>
      <c r="AH24" s="28">
        <f t="shared" ref="AH24:AH31" si="10">IFERROR(AG24/AG$16,"")</f>
        <v>3.1193657597782237E-3</v>
      </c>
      <c r="AI24" s="13"/>
      <c r="AJ24" s="16">
        <f t="shared" ref="AJ24:AJ31" si="11">N24-AG24</f>
        <v>-2311.843000000008</v>
      </c>
    </row>
    <row r="25" spans="1:36" ht="13.5" customHeight="1" x14ac:dyDescent="0.2">
      <c r="A25" s="27" t="s">
        <v>1210</v>
      </c>
      <c r="B25" s="16">
        <v>0</v>
      </c>
      <c r="C25" s="16">
        <v>250</v>
      </c>
      <c r="D25" s="16">
        <v>2122.44</v>
      </c>
      <c r="E25" s="16">
        <v>0</v>
      </c>
      <c r="F25" s="16">
        <v>0</v>
      </c>
      <c r="G25" s="16">
        <v>-86.24</v>
      </c>
      <c r="H25" s="16">
        <v>0</v>
      </c>
      <c r="I25" s="16">
        <v>1638.89</v>
      </c>
      <c r="J25" s="68">
        <v>0</v>
      </c>
      <c r="K25" s="68">
        <v>0</v>
      </c>
      <c r="L25" s="68">
        <v>0</v>
      </c>
      <c r="M25" s="68">
        <v>0</v>
      </c>
      <c r="N25" s="16">
        <f t="shared" si="6"/>
        <v>3925.09</v>
      </c>
      <c r="O25" s="28">
        <f t="shared" si="7"/>
        <v>5.2870716108197762E-4</v>
      </c>
      <c r="P25" s="16"/>
      <c r="Q25" s="16"/>
      <c r="R25" s="64" t="s">
        <v>1337</v>
      </c>
      <c r="S25" s="65">
        <v>0</v>
      </c>
      <c r="T25" s="66">
        <v>0.05</v>
      </c>
      <c r="U25" s="63">
        <f t="shared" si="8"/>
        <v>343.44537500000001</v>
      </c>
      <c r="V25" s="63">
        <f t="shared" si="8"/>
        <v>343.44537500000001</v>
      </c>
      <c r="W25" s="63">
        <f t="shared" si="8"/>
        <v>343.44537500000001</v>
      </c>
      <c r="X25" s="63">
        <f t="shared" si="8"/>
        <v>343.44537500000001</v>
      </c>
      <c r="Y25" s="63">
        <f t="shared" si="8"/>
        <v>343.44537500000001</v>
      </c>
      <c r="Z25" s="63">
        <f t="shared" si="8"/>
        <v>343.44537500000001</v>
      </c>
      <c r="AA25" s="63">
        <f t="shared" si="8"/>
        <v>343.44537500000001</v>
      </c>
      <c r="AB25" s="63">
        <f t="shared" si="8"/>
        <v>343.44537500000001</v>
      </c>
      <c r="AC25" s="63">
        <f t="shared" si="8"/>
        <v>343.44537500000001</v>
      </c>
      <c r="AD25" s="63">
        <f t="shared" si="8"/>
        <v>343.44537500000001</v>
      </c>
      <c r="AE25" s="63">
        <f t="shared" si="8"/>
        <v>343.44537500000001</v>
      </c>
      <c r="AF25" s="63">
        <f t="shared" si="8"/>
        <v>343.44537500000001</v>
      </c>
      <c r="AG25" s="16">
        <f t="shared" si="9"/>
        <v>4121.3445000000011</v>
      </c>
      <c r="AH25" s="28">
        <f t="shared" si="10"/>
        <v>2.6480585727594626E-4</v>
      </c>
      <c r="AI25" s="13"/>
      <c r="AJ25" s="16">
        <f t="shared" si="11"/>
        <v>-196.25450000000092</v>
      </c>
    </row>
    <row r="26" spans="1:36" ht="13.5" customHeight="1" x14ac:dyDescent="0.2">
      <c r="A26" s="27" t="s">
        <v>1211</v>
      </c>
      <c r="B26" s="16">
        <v>0</v>
      </c>
      <c r="C26" s="16">
        <v>85</v>
      </c>
      <c r="D26" s="16">
        <v>149.33000000000001</v>
      </c>
      <c r="E26" s="16">
        <v>2145.88</v>
      </c>
      <c r="F26" s="16">
        <v>98.2</v>
      </c>
      <c r="G26" s="16">
        <v>-32.020000000000003</v>
      </c>
      <c r="H26" s="16">
        <v>852.51</v>
      </c>
      <c r="I26" s="16">
        <v>2935.91</v>
      </c>
      <c r="J26" s="68">
        <v>200</v>
      </c>
      <c r="K26" s="68">
        <v>200</v>
      </c>
      <c r="L26" s="68">
        <v>200</v>
      </c>
      <c r="M26" s="68">
        <v>200</v>
      </c>
      <c r="N26" s="16">
        <f t="shared" si="6"/>
        <v>7034.8099999999995</v>
      </c>
      <c r="O26" s="28">
        <f t="shared" si="7"/>
        <v>9.475844945851194E-4</v>
      </c>
      <c r="P26" s="16"/>
      <c r="Q26" s="16"/>
      <c r="R26" s="64" t="s">
        <v>1337</v>
      </c>
      <c r="S26" s="65">
        <v>0</v>
      </c>
      <c r="T26" s="66">
        <v>0.05</v>
      </c>
      <c r="U26" s="63">
        <f t="shared" si="8"/>
        <v>615.54587499999991</v>
      </c>
      <c r="V26" s="63">
        <f t="shared" si="8"/>
        <v>615.54587499999991</v>
      </c>
      <c r="W26" s="63">
        <f t="shared" si="8"/>
        <v>615.54587499999991</v>
      </c>
      <c r="X26" s="63">
        <f t="shared" si="8"/>
        <v>615.54587499999991</v>
      </c>
      <c r="Y26" s="63">
        <f t="shared" si="8"/>
        <v>615.54587499999991</v>
      </c>
      <c r="Z26" s="63">
        <f t="shared" si="8"/>
        <v>615.54587499999991</v>
      </c>
      <c r="AA26" s="63">
        <f t="shared" si="8"/>
        <v>615.54587499999991</v>
      </c>
      <c r="AB26" s="63">
        <f t="shared" si="8"/>
        <v>615.54587499999991</v>
      </c>
      <c r="AC26" s="63">
        <f t="shared" si="8"/>
        <v>615.54587499999991</v>
      </c>
      <c r="AD26" s="63">
        <f t="shared" si="8"/>
        <v>615.54587499999991</v>
      </c>
      <c r="AE26" s="63">
        <f t="shared" si="8"/>
        <v>615.54587499999991</v>
      </c>
      <c r="AF26" s="63">
        <f t="shared" si="8"/>
        <v>615.54587499999991</v>
      </c>
      <c r="AG26" s="16">
        <f t="shared" si="9"/>
        <v>7386.5504999999985</v>
      </c>
      <c r="AH26" s="28">
        <f t="shared" si="10"/>
        <v>4.7460284804256685E-4</v>
      </c>
      <c r="AI26" s="13"/>
      <c r="AJ26" s="16">
        <f t="shared" si="11"/>
        <v>-351.74049999999897</v>
      </c>
    </row>
    <row r="27" spans="1:36" ht="13.5" customHeight="1" x14ac:dyDescent="0.2">
      <c r="A27" s="30" t="s">
        <v>1212</v>
      </c>
      <c r="B27" s="31">
        <f t="shared" ref="B27:M27" si="12">SUM(B24:B26)</f>
        <v>1994.3</v>
      </c>
      <c r="C27" s="31">
        <f t="shared" si="12"/>
        <v>3319.35</v>
      </c>
      <c r="D27" s="31">
        <f t="shared" si="12"/>
        <v>12541.960000000001</v>
      </c>
      <c r="E27" s="31">
        <f t="shared" si="12"/>
        <v>8584.9000000000015</v>
      </c>
      <c r="F27" s="31">
        <f t="shared" si="12"/>
        <v>98.2</v>
      </c>
      <c r="G27" s="31">
        <f t="shared" si="12"/>
        <v>-662.71</v>
      </c>
      <c r="H27" s="31">
        <f t="shared" si="12"/>
        <v>852.51</v>
      </c>
      <c r="I27" s="31">
        <f t="shared" si="12"/>
        <v>4668.25</v>
      </c>
      <c r="J27" s="31">
        <f t="shared" si="12"/>
        <v>9000</v>
      </c>
      <c r="K27" s="31">
        <f t="shared" si="12"/>
        <v>5600</v>
      </c>
      <c r="L27" s="31">
        <f t="shared" si="12"/>
        <v>5600</v>
      </c>
      <c r="M27" s="31">
        <f t="shared" si="12"/>
        <v>5600</v>
      </c>
      <c r="N27" s="31">
        <f t="shared" si="6"/>
        <v>57196.76</v>
      </c>
      <c r="O27" s="32">
        <f t="shared" si="7"/>
        <v>7.7043676967119765E-3</v>
      </c>
      <c r="P27" s="16"/>
      <c r="Q27" s="16"/>
      <c r="R27" s="67"/>
      <c r="S27" s="67"/>
      <c r="T27" s="67"/>
      <c r="U27" s="31">
        <f t="shared" ref="U27:AF27" si="13">SUM(U24:U26)</f>
        <v>5004.7164999999995</v>
      </c>
      <c r="V27" s="31">
        <f t="shared" si="13"/>
        <v>5004.7164999999995</v>
      </c>
      <c r="W27" s="31">
        <f t="shared" si="13"/>
        <v>5004.7164999999995</v>
      </c>
      <c r="X27" s="31">
        <f t="shared" si="13"/>
        <v>5004.7164999999995</v>
      </c>
      <c r="Y27" s="31">
        <f t="shared" si="13"/>
        <v>5004.7164999999995</v>
      </c>
      <c r="Z27" s="31">
        <f t="shared" si="13"/>
        <v>5004.7164999999995</v>
      </c>
      <c r="AA27" s="31">
        <f t="shared" si="13"/>
        <v>5004.7164999999995</v>
      </c>
      <c r="AB27" s="31">
        <f t="shared" si="13"/>
        <v>5004.7164999999995</v>
      </c>
      <c r="AC27" s="31">
        <f t="shared" si="13"/>
        <v>5004.7164999999995</v>
      </c>
      <c r="AD27" s="31">
        <f t="shared" si="13"/>
        <v>5004.7164999999995</v>
      </c>
      <c r="AE27" s="31">
        <f t="shared" si="13"/>
        <v>5004.7164999999995</v>
      </c>
      <c r="AF27" s="31">
        <f t="shared" si="13"/>
        <v>5004.7164999999995</v>
      </c>
      <c r="AG27" s="31">
        <f t="shared" si="9"/>
        <v>60056.598000000005</v>
      </c>
      <c r="AH27" s="32">
        <f t="shared" si="10"/>
        <v>3.8587744650967364E-3</v>
      </c>
      <c r="AI27" s="13"/>
      <c r="AJ27" s="31">
        <f t="shared" si="11"/>
        <v>-2859.8380000000034</v>
      </c>
    </row>
    <row r="28" spans="1:36" ht="13.5" customHeight="1" x14ac:dyDescent="0.2">
      <c r="A28" s="27" t="s">
        <v>1213</v>
      </c>
      <c r="B28" s="16">
        <v>3083.02</v>
      </c>
      <c r="C28" s="16">
        <v>3250.63</v>
      </c>
      <c r="D28" s="16">
        <v>8171.08</v>
      </c>
      <c r="E28" s="16">
        <v>4055.09</v>
      </c>
      <c r="F28" s="16">
        <v>983.17</v>
      </c>
      <c r="G28" s="16">
        <v>1134.99</v>
      </c>
      <c r="H28" s="16">
        <v>2637.34</v>
      </c>
      <c r="I28" s="16">
        <v>19.97</v>
      </c>
      <c r="J28" s="68">
        <v>6200</v>
      </c>
      <c r="K28" s="68">
        <v>4700</v>
      </c>
      <c r="L28" s="68">
        <v>4700</v>
      </c>
      <c r="M28" s="68">
        <v>4700</v>
      </c>
      <c r="N28" s="16">
        <f t="shared" si="6"/>
        <v>43635.29</v>
      </c>
      <c r="O28" s="28">
        <f t="shared" si="7"/>
        <v>5.8776461938169072E-3</v>
      </c>
      <c r="P28" s="16"/>
      <c r="Q28" s="16"/>
      <c r="R28" s="64" t="s">
        <v>1327</v>
      </c>
      <c r="S28" s="65">
        <v>65000</v>
      </c>
      <c r="T28" s="66">
        <v>0.2</v>
      </c>
      <c r="U28" s="63">
        <f>IF($R28="Manual","",IFERROR(IF($R28="YOY Growth",$N28*(1+$T28)/12,$S28/12),""))+5000</f>
        <v>10416.666666666668</v>
      </c>
      <c r="V28" s="63">
        <f t="shared" ref="V28:X31" si="14">IF($R28="Manual","",IFERROR(IF($R28="YOY Growth",$N28*(1+$T28)/12,$S28/12),""))</f>
        <v>5416.666666666667</v>
      </c>
      <c r="W28" s="63">
        <f t="shared" si="14"/>
        <v>5416.666666666667</v>
      </c>
      <c r="X28" s="63">
        <f t="shared" si="14"/>
        <v>5416.666666666667</v>
      </c>
      <c r="Y28" s="63">
        <f>IF($R28="Manual","",IFERROR(IF($R28="YOY Growth",$N28*(1+$T28)/12,$S28/12),""))+5000</f>
        <v>10416.666666666668</v>
      </c>
      <c r="Z28" s="63">
        <f>IF($R28="Manual","",IFERROR(IF($R28="YOY Growth",$N28*(1+$T28)/12,$S28/12),""))*Z146</f>
        <v>5958.3333333333339</v>
      </c>
      <c r="AA28" s="63">
        <f>IF($R28="Manual","",IFERROR(IF($R28="YOY Growth",$N28*(1+$T28)/12,$S28/12),""))*AA146</f>
        <v>6229.166666666667</v>
      </c>
      <c r="AB28" s="63">
        <f>IF($R28="Manual","",IFERROR(IF($R28="YOY Growth",$N28*(1+$T28)/12,$S28/12),""))*AB146</f>
        <v>6500</v>
      </c>
      <c r="AC28" s="63">
        <f>IF($R28="Manual","",IFERROR(IF($R28="YOY Growth",$N28*(1+$T28)/12,$S28/12),""))*AC146</f>
        <v>6770.8333333333339</v>
      </c>
      <c r="AD28" s="63">
        <f>IF($R28="Manual","",IFERROR(IF($R28="YOY Growth",$N28*(1+$T28)/12,$S28/12),""))+5000</f>
        <v>10416.666666666668</v>
      </c>
      <c r="AE28" s="63">
        <f>IF($R28="Manual","",IFERROR(IF($R28="YOY Growth",$N28*(1+$T28)/12,$S28/12),""))*AE146</f>
        <v>7312.5000000000009</v>
      </c>
      <c r="AF28" s="63">
        <f>IF($R28="Manual","",IFERROR(IF($R28="YOY Growth",$N28*(1+$T28)/12,$S28/12),""))*AF146</f>
        <v>7583.333333333333</v>
      </c>
      <c r="AG28" s="16">
        <f t="shared" si="9"/>
        <v>87854.166666666672</v>
      </c>
      <c r="AH28" s="28">
        <f t="shared" si="10"/>
        <v>5.6448321462645324E-3</v>
      </c>
      <c r="AI28" s="13" t="s">
        <v>1334</v>
      </c>
      <c r="AJ28" s="16">
        <f t="shared" si="11"/>
        <v>-44218.876666666671</v>
      </c>
    </row>
    <row r="29" spans="1:36" ht="13.5" customHeight="1" x14ac:dyDescent="0.2">
      <c r="A29" s="27" t="s">
        <v>1214</v>
      </c>
      <c r="B29" s="16">
        <v>0</v>
      </c>
      <c r="C29" s="16">
        <v>0</v>
      </c>
      <c r="D29" s="16">
        <v>1400</v>
      </c>
      <c r="E29" s="16">
        <v>19879.38</v>
      </c>
      <c r="F29" s="16">
        <v>84.54</v>
      </c>
      <c r="G29" s="16">
        <v>-7.82</v>
      </c>
      <c r="H29" s="16">
        <v>0</v>
      </c>
      <c r="I29" s="16">
        <v>0</v>
      </c>
      <c r="J29" s="68">
        <v>2000</v>
      </c>
      <c r="K29" s="68">
        <v>2000</v>
      </c>
      <c r="L29" s="68">
        <v>0</v>
      </c>
      <c r="M29" s="68">
        <v>0</v>
      </c>
      <c r="N29" s="16">
        <f t="shared" si="6"/>
        <v>25356.100000000002</v>
      </c>
      <c r="O29" s="28">
        <f t="shared" si="7"/>
        <v>3.4154507659979092E-3</v>
      </c>
      <c r="P29" s="16"/>
      <c r="Q29" s="16"/>
      <c r="R29" s="64" t="s">
        <v>1327</v>
      </c>
      <c r="S29" s="65">
        <v>0</v>
      </c>
      <c r="T29" s="66">
        <v>0.05</v>
      </c>
      <c r="U29" s="63">
        <f>IF($R29="Manual","",IFERROR(IF($R29="YOY Growth",$N29*(1+$T29)/12,$S29/12),""))</f>
        <v>0</v>
      </c>
      <c r="V29" s="63">
        <f t="shared" si="14"/>
        <v>0</v>
      </c>
      <c r="W29" s="63">
        <f t="shared" si="14"/>
        <v>0</v>
      </c>
      <c r="X29" s="63">
        <f t="shared" si="14"/>
        <v>0</v>
      </c>
      <c r="Y29" s="63">
        <f t="shared" ref="Y29:AF31" si="15">IF($R29="Manual","",IFERROR(IF($R29="YOY Growth",$N29*(1+$T29)/12,$S29/12),""))</f>
        <v>0</v>
      </c>
      <c r="Z29" s="63">
        <f t="shared" si="15"/>
        <v>0</v>
      </c>
      <c r="AA29" s="63">
        <f t="shared" si="15"/>
        <v>0</v>
      </c>
      <c r="AB29" s="63">
        <f t="shared" si="15"/>
        <v>0</v>
      </c>
      <c r="AC29" s="63">
        <f t="shared" si="15"/>
        <v>0</v>
      </c>
      <c r="AD29" s="63">
        <f t="shared" si="15"/>
        <v>0</v>
      </c>
      <c r="AE29" s="63">
        <f t="shared" si="15"/>
        <v>0</v>
      </c>
      <c r="AF29" s="63">
        <f t="shared" si="15"/>
        <v>0</v>
      </c>
      <c r="AG29" s="16">
        <f t="shared" si="9"/>
        <v>0</v>
      </c>
      <c r="AH29" s="28">
        <f t="shared" si="10"/>
        <v>0</v>
      </c>
      <c r="AI29" s="13" t="s">
        <v>1335</v>
      </c>
      <c r="AJ29" s="16">
        <f t="shared" si="11"/>
        <v>25356.100000000002</v>
      </c>
    </row>
    <row r="30" spans="1:36" ht="13.5" customHeight="1" x14ac:dyDescent="0.2">
      <c r="A30" s="27" t="s">
        <v>1215</v>
      </c>
      <c r="B30" s="16">
        <v>0</v>
      </c>
      <c r="C30" s="16">
        <v>0</v>
      </c>
      <c r="D30" s="16">
        <v>0</v>
      </c>
      <c r="E30" s="16">
        <v>0</v>
      </c>
      <c r="F30" s="16">
        <v>0</v>
      </c>
      <c r="G30" s="16">
        <v>0</v>
      </c>
      <c r="H30" s="16">
        <v>0</v>
      </c>
      <c r="I30" s="16">
        <v>96.96</v>
      </c>
      <c r="J30" s="63"/>
      <c r="K30" s="63"/>
      <c r="L30" s="63"/>
      <c r="M30" s="63"/>
      <c r="N30" s="16">
        <f t="shared" si="6"/>
        <v>96.96</v>
      </c>
      <c r="O30" s="28">
        <f t="shared" si="7"/>
        <v>1.3060451184178845E-5</v>
      </c>
      <c r="P30" s="16"/>
      <c r="Q30" s="16"/>
      <c r="R30" s="64" t="s">
        <v>1327</v>
      </c>
      <c r="S30" s="65">
        <v>0</v>
      </c>
      <c r="T30" s="66">
        <v>0.05</v>
      </c>
      <c r="U30" s="63">
        <f>IF($R30="Manual","",IFERROR(IF($R30="YOY Growth",$N30*(1+$T30)/12,$S30/12),""))</f>
        <v>0</v>
      </c>
      <c r="V30" s="63">
        <f t="shared" si="14"/>
        <v>0</v>
      </c>
      <c r="W30" s="63">
        <f t="shared" si="14"/>
        <v>0</v>
      </c>
      <c r="X30" s="63">
        <f t="shared" si="14"/>
        <v>0</v>
      </c>
      <c r="Y30" s="63">
        <f t="shared" si="15"/>
        <v>0</v>
      </c>
      <c r="Z30" s="63">
        <f t="shared" si="15"/>
        <v>0</v>
      </c>
      <c r="AA30" s="63">
        <f t="shared" si="15"/>
        <v>0</v>
      </c>
      <c r="AB30" s="63">
        <f t="shared" si="15"/>
        <v>0</v>
      </c>
      <c r="AC30" s="63">
        <f t="shared" si="15"/>
        <v>0</v>
      </c>
      <c r="AD30" s="63">
        <f t="shared" si="15"/>
        <v>0</v>
      </c>
      <c r="AE30" s="63">
        <f t="shared" si="15"/>
        <v>0</v>
      </c>
      <c r="AF30" s="63">
        <f t="shared" si="15"/>
        <v>0</v>
      </c>
      <c r="AG30" s="16">
        <f t="shared" si="9"/>
        <v>0</v>
      </c>
      <c r="AH30" s="28">
        <f t="shared" si="10"/>
        <v>0</v>
      </c>
      <c r="AI30" s="13"/>
      <c r="AJ30" s="16">
        <f t="shared" si="11"/>
        <v>96.96</v>
      </c>
    </row>
    <row r="31" spans="1:36" ht="13.5" customHeight="1" x14ac:dyDescent="0.2">
      <c r="A31" s="27" t="s">
        <v>1216</v>
      </c>
      <c r="B31" s="16">
        <v>0</v>
      </c>
      <c r="C31" s="16">
        <v>0</v>
      </c>
      <c r="D31" s="16">
        <v>175</v>
      </c>
      <c r="E31" s="16">
        <v>44.2</v>
      </c>
      <c r="F31" s="16">
        <v>0</v>
      </c>
      <c r="G31" s="16">
        <v>-7.08</v>
      </c>
      <c r="H31" s="16">
        <v>0</v>
      </c>
      <c r="I31" s="16">
        <v>0</v>
      </c>
      <c r="J31" s="68">
        <v>0</v>
      </c>
      <c r="K31" s="68">
        <v>0</v>
      </c>
      <c r="L31" s="68">
        <v>0</v>
      </c>
      <c r="M31" s="68">
        <v>0</v>
      </c>
      <c r="N31" s="16">
        <f t="shared" si="6"/>
        <v>212.11999999999998</v>
      </c>
      <c r="O31" s="28">
        <f t="shared" si="7"/>
        <v>2.8572430952846705E-5</v>
      </c>
      <c r="P31" s="16"/>
      <c r="Q31" s="16"/>
      <c r="R31" s="64" t="s">
        <v>1327</v>
      </c>
      <c r="S31" s="65">
        <v>0</v>
      </c>
      <c r="T31" s="66">
        <v>0.05</v>
      </c>
      <c r="U31" s="63">
        <f>IF($R31="Manual","",IFERROR(IF($R31="YOY Growth",$N31*(1+$T31)/12,$S31/12),""))</f>
        <v>0</v>
      </c>
      <c r="V31" s="63">
        <f t="shared" si="14"/>
        <v>0</v>
      </c>
      <c r="W31" s="63">
        <f t="shared" si="14"/>
        <v>0</v>
      </c>
      <c r="X31" s="63">
        <f t="shared" si="14"/>
        <v>0</v>
      </c>
      <c r="Y31" s="63">
        <f t="shared" si="15"/>
        <v>0</v>
      </c>
      <c r="Z31" s="63">
        <f t="shared" si="15"/>
        <v>0</v>
      </c>
      <c r="AA31" s="63">
        <f t="shared" si="15"/>
        <v>0</v>
      </c>
      <c r="AB31" s="63">
        <f t="shared" si="15"/>
        <v>0</v>
      </c>
      <c r="AC31" s="63">
        <f t="shared" si="15"/>
        <v>0</v>
      </c>
      <c r="AD31" s="63">
        <f t="shared" si="15"/>
        <v>0</v>
      </c>
      <c r="AE31" s="63">
        <f t="shared" si="15"/>
        <v>0</v>
      </c>
      <c r="AF31" s="63">
        <f t="shared" si="15"/>
        <v>0</v>
      </c>
      <c r="AG31" s="16">
        <f t="shared" si="9"/>
        <v>0</v>
      </c>
      <c r="AH31" s="28">
        <f t="shared" si="10"/>
        <v>0</v>
      </c>
      <c r="AI31" s="13"/>
      <c r="AJ31" s="16">
        <f t="shared" si="11"/>
        <v>212.11999999999998</v>
      </c>
    </row>
    <row r="32" spans="1:36" ht="13.5" customHeight="1" x14ac:dyDescent="0.2">
      <c r="A32" s="26" t="s">
        <v>1217</v>
      </c>
      <c r="B32" s="16"/>
      <c r="C32" s="16"/>
      <c r="D32" s="16"/>
      <c r="E32" s="16"/>
      <c r="F32" s="16"/>
      <c r="G32" s="16"/>
      <c r="H32" s="16"/>
      <c r="I32" s="16"/>
      <c r="J32" s="16"/>
      <c r="K32" s="16"/>
      <c r="L32" s="16"/>
      <c r="M32" s="16"/>
      <c r="N32" s="16"/>
      <c r="O32" s="28"/>
      <c r="P32" s="16"/>
      <c r="Q32" s="16"/>
      <c r="R32" s="67"/>
      <c r="S32" s="67"/>
      <c r="T32" s="67"/>
      <c r="U32" s="16"/>
      <c r="V32" s="16"/>
      <c r="W32" s="16"/>
      <c r="X32" s="16"/>
      <c r="Y32" s="16"/>
      <c r="Z32" s="16"/>
      <c r="AA32" s="16"/>
      <c r="AB32" s="16"/>
      <c r="AC32" s="16"/>
      <c r="AD32" s="16"/>
      <c r="AE32" s="16"/>
      <c r="AF32" s="16"/>
      <c r="AG32" s="16"/>
      <c r="AH32" s="28"/>
      <c r="AI32" s="13"/>
      <c r="AJ32" s="16"/>
    </row>
    <row r="33" spans="1:36" ht="13.5" customHeight="1" x14ac:dyDescent="0.2">
      <c r="A33" s="27" t="s">
        <v>1218</v>
      </c>
      <c r="B33" s="16">
        <v>0</v>
      </c>
      <c r="C33" s="16">
        <v>29333.47</v>
      </c>
      <c r="D33" s="16">
        <v>-53487.1</v>
      </c>
      <c r="E33" s="16">
        <v>21646.720000000001</v>
      </c>
      <c r="F33" s="16">
        <v>17259.93</v>
      </c>
      <c r="G33" s="16">
        <v>17454.2</v>
      </c>
      <c r="H33" s="16">
        <v>20023.740000000002</v>
      </c>
      <c r="I33" s="16">
        <v>14849.42</v>
      </c>
      <c r="J33" s="68">
        <v>17500</v>
      </c>
      <c r="K33" s="68">
        <v>17500</v>
      </c>
      <c r="L33" s="68">
        <v>17500</v>
      </c>
      <c r="M33" s="68">
        <v>17500</v>
      </c>
      <c r="N33" s="16">
        <f t="shared" ref="N33:N42" si="16">SUM(B33:M33)</f>
        <v>137080.38</v>
      </c>
      <c r="O33" s="28">
        <f t="shared" ref="O33:O42" si="17">IFERROR(N33/N$16,"")</f>
        <v>1.8464641205638264E-2</v>
      </c>
      <c r="P33" s="16"/>
      <c r="Q33" s="16"/>
      <c r="R33" s="71"/>
      <c r="S33" s="71"/>
      <c r="T33" s="71"/>
      <c r="U33" s="71" t="e">
        <f>(1-'Depreciation Schedule'!$B$131)*(43450-'HC-PO'!#REF!)+'Depreciation Schedule'!F226</f>
        <v>#REF!</v>
      </c>
      <c r="V33" s="71" t="e">
        <f>(1-'Depreciation Schedule'!$B$131)*(43450-'HC-PO'!#REF!)+'Depreciation Schedule'!G226</f>
        <v>#REF!</v>
      </c>
      <c r="W33" s="71" t="e">
        <f>(1-'Depreciation Schedule'!$B$131)*(43450-'HC-PO'!#REF!)+'Depreciation Schedule'!H226</f>
        <v>#REF!</v>
      </c>
      <c r="X33" s="71" t="e">
        <f>(1-'Depreciation Schedule'!$B$131)*(43450-'HC-PO'!#REF!)+'Depreciation Schedule'!I226</f>
        <v>#REF!</v>
      </c>
      <c r="Y33" s="71" t="e">
        <f>(1-'Depreciation Schedule'!$B$131)*(43450-'HC-PO'!#REF!)+'Depreciation Schedule'!J226</f>
        <v>#REF!</v>
      </c>
      <c r="Z33" s="71" t="e">
        <f>(1-'Depreciation Schedule'!$B$131)*(43450-'HC-PO'!#REF!)+'Depreciation Schedule'!K226</f>
        <v>#REF!</v>
      </c>
      <c r="AA33" s="71" t="e">
        <f>(1-'Depreciation Schedule'!$B$131)*(43450-'HC-PO'!#REF!)+'Depreciation Schedule'!L226</f>
        <v>#REF!</v>
      </c>
      <c r="AB33" s="71" t="e">
        <f>(1-'Depreciation Schedule'!$B$131)*(43450-'HC-PO'!#REF!)+'Depreciation Schedule'!M226</f>
        <v>#REF!</v>
      </c>
      <c r="AC33" s="71" t="e">
        <f>(1-'Depreciation Schedule'!$B$131)*(43450-'HC-PO'!#REF!)+'Depreciation Schedule'!N226</f>
        <v>#REF!</v>
      </c>
      <c r="AD33" s="71" t="e">
        <f>(1-'Depreciation Schedule'!$B$131)*(44753.5-'HC-PO'!#REF!)+'Depreciation Schedule'!O226</f>
        <v>#REF!</v>
      </c>
      <c r="AE33" s="71" t="e">
        <f>(1-'Depreciation Schedule'!$B$131)*(44753.5-'HC-PO'!#REF!)+'Depreciation Schedule'!P226</f>
        <v>#REF!</v>
      </c>
      <c r="AF33" s="71" t="e">
        <f>(1-'Depreciation Schedule'!$B$131)*(44753.5-'HC-PO'!#REF!)+'Depreciation Schedule'!Q226</f>
        <v>#REF!</v>
      </c>
      <c r="AG33" s="16" t="e">
        <f t="shared" ref="AG33:AG42" si="18">SUM(U33:AF33)</f>
        <v>#REF!</v>
      </c>
      <c r="AH33" s="28" t="str">
        <f t="shared" ref="AH33:AH42" si="19">IFERROR(AG33/AG$16,"")</f>
        <v/>
      </c>
      <c r="AI33" s="13" t="s">
        <v>2906</v>
      </c>
      <c r="AJ33" s="16" t="e">
        <f t="shared" ref="AJ33:AJ42" si="20">N33-AG33</f>
        <v>#REF!</v>
      </c>
    </row>
    <row r="34" spans="1:36" ht="13.5" customHeight="1" x14ac:dyDescent="0.2">
      <c r="A34" s="27" t="s">
        <v>1219</v>
      </c>
      <c r="B34" s="16">
        <v>0</v>
      </c>
      <c r="C34" s="16">
        <v>1065.32</v>
      </c>
      <c r="D34" s="16">
        <v>-1003.17</v>
      </c>
      <c r="E34" s="16">
        <v>703.54</v>
      </c>
      <c r="F34" s="16">
        <v>618.04</v>
      </c>
      <c r="G34" s="16">
        <v>634.79</v>
      </c>
      <c r="H34" s="16">
        <v>768.4</v>
      </c>
      <c r="I34" s="16">
        <v>592.79</v>
      </c>
      <c r="J34" s="68">
        <v>648</v>
      </c>
      <c r="K34" s="68">
        <v>648</v>
      </c>
      <c r="L34" s="68">
        <v>648</v>
      </c>
      <c r="M34" s="68">
        <v>648</v>
      </c>
      <c r="N34" s="16">
        <f t="shared" si="16"/>
        <v>5971.71</v>
      </c>
      <c r="O34" s="28">
        <f t="shared" si="17"/>
        <v>8.0438559138895063E-4</v>
      </c>
      <c r="P34" s="16"/>
      <c r="Q34" s="16"/>
      <c r="R34" s="71"/>
      <c r="S34" s="71"/>
      <c r="T34" s="71"/>
      <c r="U34" s="71" t="e">
        <f>(1-'Depreciation Schedule'!$B$131)*(1580.22856962794-'HC-PO'!#REF!*'HC-PO'!$D$6)+'Depreciation Schedule'!F227</f>
        <v>#REF!</v>
      </c>
      <c r="V34" s="71" t="e">
        <f>(1-'Depreciation Schedule'!$B$131)*(1580.22856962794-'HC-PO'!#REF!*'HC-PO'!$D$6)+'Depreciation Schedule'!G227</f>
        <v>#REF!</v>
      </c>
      <c r="W34" s="71" t="e">
        <f>(1-'Depreciation Schedule'!$B$131)*(1580.22856962794-'HC-PO'!#REF!*'HC-PO'!$D$6)+'Depreciation Schedule'!H227</f>
        <v>#REF!</v>
      </c>
      <c r="X34" s="71" t="e">
        <f>(1-'Depreciation Schedule'!$B$131)*(1580.22856962794-'HC-PO'!#REF!*'HC-PO'!$D$6)+'Depreciation Schedule'!I227</f>
        <v>#REF!</v>
      </c>
      <c r="Y34" s="71" t="e">
        <f>(1-'Depreciation Schedule'!$B$131)*(1580.22856962794-'HC-PO'!#REF!*'HC-PO'!$D$6)+'Depreciation Schedule'!J227</f>
        <v>#REF!</v>
      </c>
      <c r="Z34" s="71" t="e">
        <f>(1-'Depreciation Schedule'!$B$131)*(1580.22856962794-'HC-PO'!#REF!*'HC-PO'!$D$6)+'Depreciation Schedule'!K227</f>
        <v>#REF!</v>
      </c>
      <c r="AA34" s="71" t="e">
        <f>(1-'Depreciation Schedule'!$B$131)*(1580.22856962794-'HC-PO'!#REF!*'HC-PO'!$D$6)+'Depreciation Schedule'!L227</f>
        <v>#REF!</v>
      </c>
      <c r="AB34" s="71" t="e">
        <f>(1-'Depreciation Schedule'!$B$131)*(1580.22856962794-'HC-PO'!#REF!*'HC-PO'!$D$6)+'Depreciation Schedule'!M227</f>
        <v>#REF!</v>
      </c>
      <c r="AC34" s="71" t="e">
        <f>(1-'Depreciation Schedule'!$B$131)*(1580.22856962794-'HC-PO'!#REF!*'HC-PO'!$D$6)+'Depreciation Schedule'!N227</f>
        <v>#REF!</v>
      </c>
      <c r="AD34" s="71" t="e">
        <f>(1-'Depreciation Schedule'!$B$131)*(1627.63542671678-'HC-PO'!#REF!*'HC-PO'!$D$6)+'Depreciation Schedule'!O227</f>
        <v>#REF!</v>
      </c>
      <c r="AE34" s="71" t="e">
        <f>(1-'Depreciation Schedule'!$B$131)*(1627.63542671678-'HC-PO'!#REF!*'HC-PO'!$D$6)+'Depreciation Schedule'!P227</f>
        <v>#REF!</v>
      </c>
      <c r="AF34" s="71" t="e">
        <f>(1-'Depreciation Schedule'!$B$131)*(1627.63542671678-'HC-PO'!#REF!*'HC-PO'!$D$6)+'Depreciation Schedule'!Q227</f>
        <v>#REF!</v>
      </c>
      <c r="AG34" s="16" t="e">
        <f t="shared" si="18"/>
        <v>#REF!</v>
      </c>
      <c r="AH34" s="28" t="str">
        <f t="shared" si="19"/>
        <v/>
      </c>
      <c r="AI34" s="13" t="s">
        <v>2907</v>
      </c>
      <c r="AJ34" s="16" t="e">
        <f t="shared" si="20"/>
        <v>#REF!</v>
      </c>
    </row>
    <row r="35" spans="1:36" ht="13.5" customHeight="1" x14ac:dyDescent="0.2">
      <c r="A35" s="27" t="s">
        <v>1220</v>
      </c>
      <c r="B35" s="16">
        <v>35767.69</v>
      </c>
      <c r="C35" s="16">
        <v>-7499.98</v>
      </c>
      <c r="D35" s="16">
        <v>3057.92</v>
      </c>
      <c r="E35" s="16">
        <v>2876.74</v>
      </c>
      <c r="F35" s="16">
        <v>4138.12</v>
      </c>
      <c r="G35" s="16">
        <v>3992.14</v>
      </c>
      <c r="H35" s="16">
        <v>-6793.75</v>
      </c>
      <c r="I35" s="16">
        <v>2732.36</v>
      </c>
      <c r="J35" s="68">
        <v>4000</v>
      </c>
      <c r="K35" s="68">
        <v>4000</v>
      </c>
      <c r="L35" s="68">
        <v>4000</v>
      </c>
      <c r="M35" s="68">
        <v>4000</v>
      </c>
      <c r="N35" s="16">
        <f t="shared" si="16"/>
        <v>54271.240000000005</v>
      </c>
      <c r="O35" s="28">
        <f t="shared" si="17"/>
        <v>7.3103019876738281E-3</v>
      </c>
      <c r="P35" s="16"/>
      <c r="Q35" s="16"/>
      <c r="R35" s="71"/>
      <c r="S35" s="71"/>
      <c r="T35" s="71"/>
      <c r="U35" s="71" t="e">
        <f>(1-'Depreciation Schedule'!$B$131)*(8966.45875099473-'HC-PO'!#REF!*'HC-PO'!$D$7)+'Depreciation Schedule'!F228</f>
        <v>#REF!</v>
      </c>
      <c r="V35" s="71" t="e">
        <f>(1-'Depreciation Schedule'!$B$131)*(8966.45875099473-'HC-PO'!#REF!*'HC-PO'!$D$7)+'Depreciation Schedule'!G228</f>
        <v>#REF!</v>
      </c>
      <c r="W35" s="71" t="e">
        <f>(1-'Depreciation Schedule'!$B$131)*(8966.45875099473-'HC-PO'!#REF!*'HC-PO'!$D$7)+'Depreciation Schedule'!H228</f>
        <v>#REF!</v>
      </c>
      <c r="X35" s="71" t="e">
        <f>(1-'Depreciation Schedule'!$B$131)*(8966.45875099473-'HC-PO'!#REF!*'HC-PO'!$D$7)+'Depreciation Schedule'!I228</f>
        <v>#REF!</v>
      </c>
      <c r="Y35" s="71" t="e">
        <f>(1-'Depreciation Schedule'!$B$131)*(8966.45875099473-'HC-PO'!#REF!*'HC-PO'!$D$7)+'Depreciation Schedule'!J228</f>
        <v>#REF!</v>
      </c>
      <c r="Z35" s="71" t="e">
        <f>(1-'Depreciation Schedule'!$B$131)*(8966.45875099473-'HC-PO'!#REF!*'HC-PO'!$D$7)+'Depreciation Schedule'!K228</f>
        <v>#REF!</v>
      </c>
      <c r="AA35" s="71" t="e">
        <f>(1-'Depreciation Schedule'!$B$131)*(8966.45875099473-'HC-PO'!#REF!*'HC-PO'!$D$7)+'Depreciation Schedule'!L228</f>
        <v>#REF!</v>
      </c>
      <c r="AB35" s="71" t="e">
        <f>(1-'Depreciation Schedule'!$B$131)*(8966.45875099473-'HC-PO'!#REF!*'HC-PO'!$D$7)+'Depreciation Schedule'!M228</f>
        <v>#REF!</v>
      </c>
      <c r="AC35" s="71" t="e">
        <f>(1-'Depreciation Schedule'!$B$131)*(8966.45875099473-'HC-PO'!#REF!*'HC-PO'!$D$7)+'Depreciation Schedule'!N228</f>
        <v>#REF!</v>
      </c>
      <c r="AD35" s="71" t="e">
        <f>(1-'Depreciation Schedule'!$B$131)*(9235.45251352458-'HC-PO'!#REF!*'HC-PO'!$D$7)+'Depreciation Schedule'!O228</f>
        <v>#REF!</v>
      </c>
      <c r="AE35" s="71" t="e">
        <f>(1-'Depreciation Schedule'!$B$131)*(9235.45251352458-'HC-PO'!#REF!*'HC-PO'!$D$7)+'Depreciation Schedule'!P228</f>
        <v>#REF!</v>
      </c>
      <c r="AF35" s="71" t="e">
        <f>(1-'Depreciation Schedule'!$B$131)*(9235.45251352458-'HC-PO'!#REF!*'HC-PO'!$D$7)+'Depreciation Schedule'!Q228</f>
        <v>#REF!</v>
      </c>
      <c r="AG35" s="16" t="e">
        <f t="shared" si="18"/>
        <v>#REF!</v>
      </c>
      <c r="AH35" s="28" t="str">
        <f t="shared" si="19"/>
        <v/>
      </c>
      <c r="AI35" s="13" t="s">
        <v>2908</v>
      </c>
      <c r="AJ35" s="16" t="e">
        <f t="shared" si="20"/>
        <v>#REF!</v>
      </c>
    </row>
    <row r="36" spans="1:36" ht="13.5" customHeight="1" x14ac:dyDescent="0.2">
      <c r="A36" s="30" t="s">
        <v>1221</v>
      </c>
      <c r="B36" s="31">
        <f t="shared" ref="B36:M36" si="21">SUM(B33:B35)</f>
        <v>35767.69</v>
      </c>
      <c r="C36" s="31">
        <f t="shared" si="21"/>
        <v>22898.81</v>
      </c>
      <c r="D36" s="31">
        <f t="shared" si="21"/>
        <v>-51432.35</v>
      </c>
      <c r="E36" s="31">
        <f t="shared" si="21"/>
        <v>25227</v>
      </c>
      <c r="F36" s="31">
        <f t="shared" si="21"/>
        <v>22016.09</v>
      </c>
      <c r="G36" s="31">
        <f t="shared" si="21"/>
        <v>22081.13</v>
      </c>
      <c r="H36" s="31">
        <f t="shared" si="21"/>
        <v>13998.390000000003</v>
      </c>
      <c r="I36" s="31">
        <f t="shared" si="21"/>
        <v>18174.57</v>
      </c>
      <c r="J36" s="31">
        <f t="shared" si="21"/>
        <v>22148</v>
      </c>
      <c r="K36" s="31">
        <f t="shared" si="21"/>
        <v>22148</v>
      </c>
      <c r="L36" s="31">
        <f t="shared" si="21"/>
        <v>22148</v>
      </c>
      <c r="M36" s="31">
        <f t="shared" si="21"/>
        <v>22148</v>
      </c>
      <c r="N36" s="31">
        <f t="shared" si="16"/>
        <v>197323.33000000002</v>
      </c>
      <c r="O36" s="32">
        <f t="shared" si="17"/>
        <v>2.6579328784701046E-2</v>
      </c>
      <c r="P36" s="16"/>
      <c r="Q36" s="16"/>
      <c r="R36" s="67"/>
      <c r="S36" s="67"/>
      <c r="T36" s="67"/>
      <c r="U36" s="31" t="e">
        <f t="shared" ref="U36:AF36" si="22">SUM(U33:U35)</f>
        <v>#REF!</v>
      </c>
      <c r="V36" s="31" t="e">
        <f t="shared" si="22"/>
        <v>#REF!</v>
      </c>
      <c r="W36" s="31" t="e">
        <f t="shared" si="22"/>
        <v>#REF!</v>
      </c>
      <c r="X36" s="31" t="e">
        <f t="shared" si="22"/>
        <v>#REF!</v>
      </c>
      <c r="Y36" s="31" t="e">
        <f t="shared" si="22"/>
        <v>#REF!</v>
      </c>
      <c r="Z36" s="31" t="e">
        <f t="shared" si="22"/>
        <v>#REF!</v>
      </c>
      <c r="AA36" s="31" t="e">
        <f t="shared" si="22"/>
        <v>#REF!</v>
      </c>
      <c r="AB36" s="31" t="e">
        <f t="shared" si="22"/>
        <v>#REF!</v>
      </c>
      <c r="AC36" s="31" t="e">
        <f t="shared" si="22"/>
        <v>#REF!</v>
      </c>
      <c r="AD36" s="31" t="e">
        <f t="shared" si="22"/>
        <v>#REF!</v>
      </c>
      <c r="AE36" s="31" t="e">
        <f t="shared" si="22"/>
        <v>#REF!</v>
      </c>
      <c r="AF36" s="31" t="e">
        <f t="shared" si="22"/>
        <v>#REF!</v>
      </c>
      <c r="AG36" s="31" t="e">
        <f t="shared" si="18"/>
        <v>#REF!</v>
      </c>
      <c r="AH36" s="32" t="str">
        <f t="shared" si="19"/>
        <v/>
      </c>
      <c r="AI36" s="13"/>
      <c r="AJ36" s="31" t="e">
        <f t="shared" si="20"/>
        <v>#REF!</v>
      </c>
    </row>
    <row r="37" spans="1:36" ht="13.5" customHeight="1" x14ac:dyDescent="0.2">
      <c r="A37" s="30" t="s">
        <v>1222</v>
      </c>
      <c r="B37" s="31">
        <f t="shared" ref="B37:M37" si="23">B19+B22+B27+B28+B29+B30+B31+B36+B20+B21</f>
        <v>190179.25999999998</v>
      </c>
      <c r="C37" s="31">
        <f t="shared" si="23"/>
        <v>162594.32</v>
      </c>
      <c r="D37" s="31">
        <f t="shared" si="23"/>
        <v>110103.27999999998</v>
      </c>
      <c r="E37" s="31">
        <f t="shared" si="23"/>
        <v>204616.26</v>
      </c>
      <c r="F37" s="31">
        <f t="shared" si="23"/>
        <v>177094.17000000004</v>
      </c>
      <c r="G37" s="31">
        <f t="shared" si="23"/>
        <v>186727.04000000004</v>
      </c>
      <c r="H37" s="31">
        <f t="shared" si="23"/>
        <v>164259.12000000005</v>
      </c>
      <c r="I37" s="31">
        <f t="shared" si="23"/>
        <v>172806.85</v>
      </c>
      <c r="J37" s="31">
        <f t="shared" si="23"/>
        <v>178819.91047619053</v>
      </c>
      <c r="K37" s="31">
        <f t="shared" si="23"/>
        <v>185425.8628571429</v>
      </c>
      <c r="L37" s="31">
        <f t="shared" si="23"/>
        <v>187572.29142857139</v>
      </c>
      <c r="M37" s="31">
        <f t="shared" si="23"/>
        <v>191718.72</v>
      </c>
      <c r="N37" s="31">
        <f t="shared" si="16"/>
        <v>2111917.084761905</v>
      </c>
      <c r="O37" s="32">
        <f t="shared" si="17"/>
        <v>0.28447390666838035</v>
      </c>
      <c r="P37" s="16"/>
      <c r="Q37" s="16"/>
      <c r="R37" s="67"/>
      <c r="S37" s="67"/>
      <c r="T37" s="67"/>
      <c r="U37" s="31" t="e">
        <f t="shared" ref="U37:AF37" si="24">U19+U22+U27+U28+U29+U30+U31+U36+U20+U21</f>
        <v>#REF!</v>
      </c>
      <c r="V37" s="31" t="e">
        <f t="shared" si="24"/>
        <v>#REF!</v>
      </c>
      <c r="W37" s="31" t="e">
        <f t="shared" si="24"/>
        <v>#REF!</v>
      </c>
      <c r="X37" s="31" t="e">
        <f t="shared" si="24"/>
        <v>#REF!</v>
      </c>
      <c r="Y37" s="31" t="e">
        <f t="shared" si="24"/>
        <v>#REF!</v>
      </c>
      <c r="Z37" s="31" t="e">
        <f t="shared" si="24"/>
        <v>#REF!</v>
      </c>
      <c r="AA37" s="31" t="e">
        <f t="shared" si="24"/>
        <v>#REF!</v>
      </c>
      <c r="AB37" s="31" t="e">
        <f t="shared" si="24"/>
        <v>#REF!</v>
      </c>
      <c r="AC37" s="31" t="e">
        <f t="shared" si="24"/>
        <v>#REF!</v>
      </c>
      <c r="AD37" s="31" t="e">
        <f t="shared" si="24"/>
        <v>#REF!</v>
      </c>
      <c r="AE37" s="31" t="e">
        <f t="shared" si="24"/>
        <v>#REF!</v>
      </c>
      <c r="AF37" s="31" t="e">
        <f t="shared" si="24"/>
        <v>#REF!</v>
      </c>
      <c r="AG37" s="31" t="e">
        <f t="shared" si="18"/>
        <v>#REF!</v>
      </c>
      <c r="AH37" s="32" t="str">
        <f t="shared" si="19"/>
        <v/>
      </c>
      <c r="AI37" s="13"/>
      <c r="AJ37" s="31" t="e">
        <f t="shared" si="20"/>
        <v>#REF!</v>
      </c>
    </row>
    <row r="38" spans="1:36" ht="13.5" customHeight="1" x14ac:dyDescent="0.2">
      <c r="A38" s="27" t="s">
        <v>1223</v>
      </c>
      <c r="B38" s="16">
        <v>0</v>
      </c>
      <c r="C38" s="16">
        <v>0</v>
      </c>
      <c r="D38" s="16">
        <v>2782.65</v>
      </c>
      <c r="E38" s="16">
        <v>56.1</v>
      </c>
      <c r="F38" s="16">
        <v>0</v>
      </c>
      <c r="G38" s="16">
        <v>0</v>
      </c>
      <c r="H38" s="16">
        <v>0</v>
      </c>
      <c r="I38" s="16">
        <v>0</v>
      </c>
      <c r="J38" s="68">
        <v>0</v>
      </c>
      <c r="K38" s="68">
        <v>0</v>
      </c>
      <c r="L38" s="68">
        <v>0</v>
      </c>
      <c r="M38" s="68">
        <v>0</v>
      </c>
      <c r="N38" s="16">
        <f t="shared" si="16"/>
        <v>2838.75</v>
      </c>
      <c r="O38" s="28">
        <f t="shared" si="17"/>
        <v>3.8237784446253813E-4</v>
      </c>
      <c r="P38" s="16"/>
      <c r="Q38" s="16"/>
      <c r="R38" s="64" t="s">
        <v>1327</v>
      </c>
      <c r="S38" s="65">
        <v>75000</v>
      </c>
      <c r="T38" s="66">
        <v>0.05</v>
      </c>
      <c r="U38" s="63">
        <f>IF($R38="Manual","",IFERROR(IF($R38="YOY Growth",$N38*(1+$T38)/12,$S38/12),""))+15000</f>
        <v>21250</v>
      </c>
      <c r="V38" s="63">
        <f t="shared" ref="V38:X42" si="25">IF($R38="Manual","",IFERROR(IF($R38="YOY Growth",$N38*(1+$T38)/12,$S38/12),""))</f>
        <v>6250</v>
      </c>
      <c r="W38" s="63">
        <f t="shared" si="25"/>
        <v>6250</v>
      </c>
      <c r="X38" s="63">
        <f t="shared" si="25"/>
        <v>6250</v>
      </c>
      <c r="Y38" s="63">
        <f t="shared" ref="Y38:AF38" si="26">IF($R38="Manual","",IFERROR(IF($R38="YOY Growth",$N38*(1+$T38)/12,$S38/12),""))*Y146</f>
        <v>6562.5</v>
      </c>
      <c r="Z38" s="63">
        <f t="shared" si="26"/>
        <v>6875.0000000000009</v>
      </c>
      <c r="AA38" s="63">
        <f t="shared" si="26"/>
        <v>7187.4999999999991</v>
      </c>
      <c r="AB38" s="63">
        <f t="shared" si="26"/>
        <v>7500</v>
      </c>
      <c r="AC38" s="63">
        <f t="shared" si="26"/>
        <v>7812.5</v>
      </c>
      <c r="AD38" s="63">
        <f t="shared" si="26"/>
        <v>8125</v>
      </c>
      <c r="AE38" s="63">
        <f t="shared" si="26"/>
        <v>8437.5</v>
      </c>
      <c r="AF38" s="63">
        <f t="shared" si="26"/>
        <v>8750</v>
      </c>
      <c r="AG38" s="16">
        <f t="shared" si="18"/>
        <v>101250</v>
      </c>
      <c r="AH38" s="28">
        <f t="shared" si="19"/>
        <v>6.5055452290361925E-3</v>
      </c>
      <c r="AI38" s="13" t="s">
        <v>1336</v>
      </c>
      <c r="AJ38" s="16">
        <f t="shared" si="20"/>
        <v>-98411.25</v>
      </c>
    </row>
    <row r="39" spans="1:36" ht="13.5" customHeight="1" x14ac:dyDescent="0.2">
      <c r="A39" s="27" t="s">
        <v>1224</v>
      </c>
      <c r="B39" s="16">
        <v>0</v>
      </c>
      <c r="C39" s="16">
        <v>0</v>
      </c>
      <c r="D39" s="16">
        <v>0</v>
      </c>
      <c r="E39" s="16">
        <v>0</v>
      </c>
      <c r="F39" s="16">
        <v>6857.32</v>
      </c>
      <c r="G39" s="16">
        <v>0</v>
      </c>
      <c r="H39" s="16">
        <v>10645.5</v>
      </c>
      <c r="I39" s="16">
        <v>1721.11</v>
      </c>
      <c r="J39" s="68">
        <v>3000</v>
      </c>
      <c r="K39" s="68">
        <v>1000</v>
      </c>
      <c r="L39" s="68">
        <v>1000</v>
      </c>
      <c r="M39" s="68">
        <v>1000</v>
      </c>
      <c r="N39" s="16">
        <f t="shared" si="16"/>
        <v>25223.93</v>
      </c>
      <c r="O39" s="28">
        <f t="shared" si="17"/>
        <v>3.3976475498983531E-3</v>
      </c>
      <c r="P39" s="16"/>
      <c r="Q39" s="16"/>
      <c r="R39" s="64" t="s">
        <v>1337</v>
      </c>
      <c r="S39" s="65">
        <v>0</v>
      </c>
      <c r="T39" s="66">
        <v>0.05</v>
      </c>
      <c r="U39" s="63">
        <f>IF($R39="Manual","",IFERROR(IF($R39="YOY Growth",$N39*(1+$T39)/12,$S39/12),""))</f>
        <v>2207.093875</v>
      </c>
      <c r="V39" s="63">
        <f t="shared" si="25"/>
        <v>2207.093875</v>
      </c>
      <c r="W39" s="63">
        <f t="shared" si="25"/>
        <v>2207.093875</v>
      </c>
      <c r="X39" s="63">
        <f t="shared" si="25"/>
        <v>2207.093875</v>
      </c>
      <c r="Y39" s="63">
        <f t="shared" ref="Y39:AF42" si="27">IF($R39="Manual","",IFERROR(IF($R39="YOY Growth",$N39*(1+$T39)/12,$S39/12),""))</f>
        <v>2207.093875</v>
      </c>
      <c r="Z39" s="63">
        <f t="shared" si="27"/>
        <v>2207.093875</v>
      </c>
      <c r="AA39" s="63">
        <f t="shared" si="27"/>
        <v>2207.093875</v>
      </c>
      <c r="AB39" s="63">
        <f t="shared" si="27"/>
        <v>2207.093875</v>
      </c>
      <c r="AC39" s="63">
        <f t="shared" si="27"/>
        <v>2207.093875</v>
      </c>
      <c r="AD39" s="63">
        <f t="shared" si="27"/>
        <v>2207.093875</v>
      </c>
      <c r="AE39" s="63">
        <f t="shared" si="27"/>
        <v>2207.093875</v>
      </c>
      <c r="AF39" s="63">
        <f t="shared" si="27"/>
        <v>2207.093875</v>
      </c>
      <c r="AG39" s="16">
        <f t="shared" si="18"/>
        <v>26485.126499999995</v>
      </c>
      <c r="AH39" s="28">
        <f t="shared" si="19"/>
        <v>1.7017302552345185E-3</v>
      </c>
      <c r="AI39" s="13"/>
      <c r="AJ39" s="16">
        <f t="shared" si="20"/>
        <v>-1261.1964999999946</v>
      </c>
    </row>
    <row r="40" spans="1:36" ht="13.5" customHeight="1" x14ac:dyDescent="0.2">
      <c r="A40" s="27" t="s">
        <v>1225</v>
      </c>
      <c r="B40" s="16">
        <v>0</v>
      </c>
      <c r="C40" s="16">
        <v>0</v>
      </c>
      <c r="D40" s="16">
        <v>0</v>
      </c>
      <c r="E40" s="16">
        <v>0</v>
      </c>
      <c r="F40" s="16">
        <v>125</v>
      </c>
      <c r="G40" s="16">
        <v>-362.34</v>
      </c>
      <c r="H40" s="16">
        <v>0</v>
      </c>
      <c r="I40" s="16">
        <v>4095.3</v>
      </c>
      <c r="J40" s="68">
        <v>125</v>
      </c>
      <c r="K40" s="68">
        <v>125</v>
      </c>
      <c r="L40" s="68">
        <v>125</v>
      </c>
      <c r="M40" s="68">
        <v>125</v>
      </c>
      <c r="N40" s="16">
        <f t="shared" si="16"/>
        <v>4357.96</v>
      </c>
      <c r="O40" s="28">
        <f t="shared" si="17"/>
        <v>5.8701447857471161E-4</v>
      </c>
      <c r="P40" s="16"/>
      <c r="Q40" s="16"/>
      <c r="R40" s="64" t="s">
        <v>1337</v>
      </c>
      <c r="S40" s="65">
        <v>0</v>
      </c>
      <c r="T40" s="66">
        <v>0.05</v>
      </c>
      <c r="U40" s="63">
        <f>IF($R40="Manual","",IFERROR(IF($R40="YOY Growth",$N40*(1+$T40)/12,$S40/12),""))</f>
        <v>381.32150000000001</v>
      </c>
      <c r="V40" s="63">
        <f t="shared" si="25"/>
        <v>381.32150000000001</v>
      </c>
      <c r="W40" s="63">
        <f t="shared" si="25"/>
        <v>381.32150000000001</v>
      </c>
      <c r="X40" s="63">
        <f t="shared" si="25"/>
        <v>381.32150000000001</v>
      </c>
      <c r="Y40" s="63">
        <f t="shared" si="27"/>
        <v>381.32150000000001</v>
      </c>
      <c r="Z40" s="63">
        <f t="shared" si="27"/>
        <v>381.32150000000001</v>
      </c>
      <c r="AA40" s="63">
        <f t="shared" si="27"/>
        <v>381.32150000000001</v>
      </c>
      <c r="AB40" s="63">
        <f t="shared" si="27"/>
        <v>381.32150000000001</v>
      </c>
      <c r="AC40" s="63">
        <f t="shared" si="27"/>
        <v>381.32150000000001</v>
      </c>
      <c r="AD40" s="63">
        <f t="shared" si="27"/>
        <v>381.32150000000001</v>
      </c>
      <c r="AE40" s="63">
        <f t="shared" si="27"/>
        <v>381.32150000000001</v>
      </c>
      <c r="AF40" s="63">
        <f t="shared" si="27"/>
        <v>381.32150000000001</v>
      </c>
      <c r="AG40" s="16">
        <f t="shared" si="18"/>
        <v>4575.8580000000002</v>
      </c>
      <c r="AH40" s="28">
        <f t="shared" si="19"/>
        <v>2.9400939437676141E-4</v>
      </c>
      <c r="AI40" s="13"/>
      <c r="AJ40" s="16">
        <f t="shared" si="20"/>
        <v>-217.89800000000014</v>
      </c>
    </row>
    <row r="41" spans="1:36" ht="13.5" customHeight="1" x14ac:dyDescent="0.2">
      <c r="A41" s="27" t="s">
        <v>1226</v>
      </c>
      <c r="B41" s="16">
        <v>0</v>
      </c>
      <c r="C41" s="16">
        <v>0</v>
      </c>
      <c r="D41" s="16">
        <v>0</v>
      </c>
      <c r="E41" s="16">
        <v>0</v>
      </c>
      <c r="F41" s="16">
        <v>0</v>
      </c>
      <c r="G41" s="16">
        <v>1662.88</v>
      </c>
      <c r="H41" s="16">
        <v>818.38</v>
      </c>
      <c r="I41" s="16">
        <v>111429.29</v>
      </c>
      <c r="J41" s="68"/>
      <c r="K41" s="68"/>
      <c r="L41" s="68"/>
      <c r="M41" s="68"/>
      <c r="N41" s="16">
        <f t="shared" si="16"/>
        <v>113910.54999999999</v>
      </c>
      <c r="O41" s="28">
        <f t="shared" si="17"/>
        <v>1.5343679637355234E-2</v>
      </c>
      <c r="P41" s="16"/>
      <c r="Q41" s="16"/>
      <c r="R41" s="64" t="s">
        <v>1337</v>
      </c>
      <c r="S41" s="65">
        <v>0</v>
      </c>
      <c r="T41" s="66">
        <v>0</v>
      </c>
      <c r="U41" s="63">
        <f>IF($R41="Manual","",IFERROR(IF($R41="YOY Growth",$N41*(1+$T41)/12,$S41/12),""))</f>
        <v>9492.5458333333318</v>
      </c>
      <c r="V41" s="63">
        <f t="shared" si="25"/>
        <v>9492.5458333333318</v>
      </c>
      <c r="W41" s="63">
        <f t="shared" si="25"/>
        <v>9492.5458333333318</v>
      </c>
      <c r="X41" s="63">
        <f t="shared" si="25"/>
        <v>9492.5458333333318</v>
      </c>
      <c r="Y41" s="63">
        <f t="shared" si="27"/>
        <v>9492.5458333333318</v>
      </c>
      <c r="Z41" s="63">
        <f t="shared" si="27"/>
        <v>9492.5458333333318</v>
      </c>
      <c r="AA41" s="63">
        <f t="shared" si="27"/>
        <v>9492.5458333333318</v>
      </c>
      <c r="AB41" s="63">
        <f t="shared" si="27"/>
        <v>9492.5458333333318</v>
      </c>
      <c r="AC41" s="63">
        <f t="shared" si="27"/>
        <v>9492.5458333333318</v>
      </c>
      <c r="AD41" s="63">
        <f t="shared" si="27"/>
        <v>9492.5458333333318</v>
      </c>
      <c r="AE41" s="63">
        <f t="shared" si="27"/>
        <v>9492.5458333333318</v>
      </c>
      <c r="AF41" s="63">
        <f t="shared" si="27"/>
        <v>9492.5458333333318</v>
      </c>
      <c r="AG41" s="16">
        <f t="shared" si="18"/>
        <v>113910.55</v>
      </c>
      <c r="AH41" s="28">
        <f t="shared" si="19"/>
        <v>7.3190146675495178E-3</v>
      </c>
      <c r="AI41" s="13"/>
      <c r="AJ41" s="16">
        <f t="shared" si="20"/>
        <v>0</v>
      </c>
    </row>
    <row r="42" spans="1:36" ht="13.5" customHeight="1" x14ac:dyDescent="0.2">
      <c r="A42" s="27" t="s">
        <v>1227</v>
      </c>
      <c r="B42" s="16">
        <v>0</v>
      </c>
      <c r="C42" s="16">
        <v>0</v>
      </c>
      <c r="D42" s="16">
        <v>0</v>
      </c>
      <c r="E42" s="16">
        <v>0</v>
      </c>
      <c r="F42" s="16">
        <v>0</v>
      </c>
      <c r="G42" s="16">
        <v>0</v>
      </c>
      <c r="H42" s="16">
        <v>0</v>
      </c>
      <c r="I42" s="16">
        <v>0</v>
      </c>
      <c r="J42" s="68">
        <v>7000</v>
      </c>
      <c r="K42" s="68">
        <v>7000</v>
      </c>
      <c r="L42" s="68">
        <v>4000</v>
      </c>
      <c r="M42" s="68">
        <v>4000</v>
      </c>
      <c r="N42" s="16">
        <f t="shared" si="16"/>
        <v>22000</v>
      </c>
      <c r="O42" s="28">
        <f t="shared" si="17"/>
        <v>2.9633862010306788E-3</v>
      </c>
      <c r="P42" s="16"/>
      <c r="Q42" s="16"/>
      <c r="R42" s="64" t="s">
        <v>1327</v>
      </c>
      <c r="S42" s="65">
        <v>60000</v>
      </c>
      <c r="T42" s="66">
        <v>0.05</v>
      </c>
      <c r="U42" s="63">
        <f>IF($R42="Manual","",IFERROR(IF($R42="YOY Growth",$N42*(1+$T42)/12,$S42/12),""))+15000</f>
        <v>20000</v>
      </c>
      <c r="V42" s="63">
        <f t="shared" si="25"/>
        <v>5000</v>
      </c>
      <c r="W42" s="63">
        <f t="shared" si="25"/>
        <v>5000</v>
      </c>
      <c r="X42" s="63">
        <f t="shared" si="25"/>
        <v>5000</v>
      </c>
      <c r="Y42" s="63">
        <f t="shared" si="27"/>
        <v>5000</v>
      </c>
      <c r="Z42" s="63">
        <f t="shared" si="27"/>
        <v>5000</v>
      </c>
      <c r="AA42" s="63">
        <f t="shared" si="27"/>
        <v>5000</v>
      </c>
      <c r="AB42" s="63">
        <f t="shared" si="27"/>
        <v>5000</v>
      </c>
      <c r="AC42" s="63">
        <f t="shared" si="27"/>
        <v>5000</v>
      </c>
      <c r="AD42" s="63">
        <f t="shared" si="27"/>
        <v>5000</v>
      </c>
      <c r="AE42" s="63">
        <f t="shared" si="27"/>
        <v>5000</v>
      </c>
      <c r="AF42" s="63">
        <f t="shared" si="27"/>
        <v>5000</v>
      </c>
      <c r="AG42" s="16">
        <f t="shared" si="18"/>
        <v>75000</v>
      </c>
      <c r="AH42" s="28">
        <f t="shared" si="19"/>
        <v>4.8189223918786613E-3</v>
      </c>
      <c r="AI42" s="13"/>
      <c r="AJ42" s="16">
        <f t="shared" si="20"/>
        <v>-53000</v>
      </c>
    </row>
    <row r="43" spans="1:36" ht="13.5" customHeight="1" x14ac:dyDescent="0.2">
      <c r="A43" s="26" t="s">
        <v>1228</v>
      </c>
      <c r="B43" s="16"/>
      <c r="C43" s="16"/>
      <c r="D43" s="16"/>
      <c r="E43" s="16"/>
      <c r="F43" s="16"/>
      <c r="G43" s="16"/>
      <c r="H43" s="16"/>
      <c r="I43" s="16"/>
      <c r="J43" s="16"/>
      <c r="K43" s="16"/>
      <c r="L43" s="16"/>
      <c r="M43" s="16"/>
      <c r="N43" s="16"/>
      <c r="O43" s="28"/>
      <c r="P43" s="16"/>
      <c r="Q43" s="16"/>
      <c r="R43" s="67"/>
      <c r="S43" s="67"/>
      <c r="T43" s="67"/>
      <c r="U43" s="16"/>
      <c r="V43" s="16"/>
      <c r="W43" s="16"/>
      <c r="X43" s="16"/>
      <c r="Y43" s="16"/>
      <c r="Z43" s="16"/>
      <c r="AA43" s="16"/>
      <c r="AB43" s="16"/>
      <c r="AC43" s="16"/>
      <c r="AD43" s="16"/>
      <c r="AE43" s="16"/>
      <c r="AF43" s="16"/>
      <c r="AG43" s="16"/>
      <c r="AH43" s="28"/>
      <c r="AI43" s="13"/>
      <c r="AJ43" s="16"/>
    </row>
    <row r="44" spans="1:36" ht="13.5" customHeight="1" x14ac:dyDescent="0.2">
      <c r="A44" s="27" t="s">
        <v>1229</v>
      </c>
      <c r="B44" s="16">
        <v>0</v>
      </c>
      <c r="C44" s="16">
        <v>0</v>
      </c>
      <c r="D44" s="16">
        <v>0</v>
      </c>
      <c r="E44" s="16">
        <v>0</v>
      </c>
      <c r="F44" s="16">
        <v>0</v>
      </c>
      <c r="G44" s="16">
        <v>0</v>
      </c>
      <c r="H44" s="16">
        <v>0</v>
      </c>
      <c r="I44" s="16">
        <v>0</v>
      </c>
      <c r="J44" s="68">
        <v>0</v>
      </c>
      <c r="K44" s="68">
        <v>0</v>
      </c>
      <c r="L44" s="68">
        <v>0</v>
      </c>
      <c r="M44" s="68">
        <v>0</v>
      </c>
      <c r="N44" s="16">
        <f t="shared" ref="N44:N50" si="28">SUM(B44:M44)</f>
        <v>0</v>
      </c>
      <c r="O44" s="28">
        <f t="shared" ref="O44:O50" si="29">IFERROR(N44/N$16,"")</f>
        <v>0</v>
      </c>
      <c r="P44" s="16"/>
      <c r="Q44" s="16"/>
      <c r="R44" s="64" t="s">
        <v>1327</v>
      </c>
      <c r="S44" s="65">
        <v>0</v>
      </c>
      <c r="T44" s="66">
        <v>0.05</v>
      </c>
      <c r="U44" s="63">
        <f t="shared" ref="U44:AF45" si="30">IF($R44="Manual","",IFERROR(IF($R44="YOY Growth",$N44*(1+$T44)/12,$S44/12),""))</f>
        <v>0</v>
      </c>
      <c r="V44" s="63">
        <f t="shared" si="30"/>
        <v>0</v>
      </c>
      <c r="W44" s="63">
        <f t="shared" si="30"/>
        <v>0</v>
      </c>
      <c r="X44" s="63">
        <f t="shared" si="30"/>
        <v>0</v>
      </c>
      <c r="Y44" s="63">
        <f t="shared" si="30"/>
        <v>0</v>
      </c>
      <c r="Z44" s="63">
        <f t="shared" si="30"/>
        <v>0</v>
      </c>
      <c r="AA44" s="63">
        <f t="shared" si="30"/>
        <v>0</v>
      </c>
      <c r="AB44" s="63">
        <f t="shared" si="30"/>
        <v>0</v>
      </c>
      <c r="AC44" s="63">
        <f t="shared" si="30"/>
        <v>0</v>
      </c>
      <c r="AD44" s="63">
        <f t="shared" si="30"/>
        <v>0</v>
      </c>
      <c r="AE44" s="63">
        <f t="shared" si="30"/>
        <v>0</v>
      </c>
      <c r="AF44" s="63">
        <f t="shared" si="30"/>
        <v>0</v>
      </c>
      <c r="AG44" s="16">
        <f t="shared" ref="AG44:AG50" si="31">SUM(U44:AF44)</f>
        <v>0</v>
      </c>
      <c r="AH44" s="28">
        <f t="shared" ref="AH44:AH50" si="32">IFERROR(AG44/AG$16,"")</f>
        <v>0</v>
      </c>
      <c r="AI44" s="13"/>
      <c r="AJ44" s="16">
        <f t="shared" ref="AJ44:AJ50" si="33">N44-AG44</f>
        <v>0</v>
      </c>
    </row>
    <row r="45" spans="1:36" ht="13.5" customHeight="1" x14ac:dyDescent="0.2">
      <c r="A45" s="27" t="s">
        <v>1230</v>
      </c>
      <c r="B45" s="16">
        <v>0</v>
      </c>
      <c r="C45" s="16">
        <v>0</v>
      </c>
      <c r="D45" s="16">
        <v>0</v>
      </c>
      <c r="E45" s="16">
        <v>1100</v>
      </c>
      <c r="F45" s="16">
        <v>0</v>
      </c>
      <c r="G45" s="16">
        <v>0</v>
      </c>
      <c r="H45" s="16">
        <v>0</v>
      </c>
      <c r="I45" s="16">
        <v>0</v>
      </c>
      <c r="J45" s="68">
        <v>0</v>
      </c>
      <c r="K45" s="68">
        <v>0</v>
      </c>
      <c r="L45" s="68">
        <v>0</v>
      </c>
      <c r="M45" s="68">
        <v>0</v>
      </c>
      <c r="N45" s="16">
        <f t="shared" si="28"/>
        <v>1100</v>
      </c>
      <c r="O45" s="28">
        <f t="shared" si="29"/>
        <v>1.4816931005153392E-4</v>
      </c>
      <c r="P45" s="16"/>
      <c r="Q45" s="16"/>
      <c r="R45" s="64" t="s">
        <v>1327</v>
      </c>
      <c r="S45" s="65">
        <v>0</v>
      </c>
      <c r="T45" s="66">
        <v>0.05</v>
      </c>
      <c r="U45" s="63">
        <f t="shared" si="30"/>
        <v>0</v>
      </c>
      <c r="V45" s="63">
        <f t="shared" si="30"/>
        <v>0</v>
      </c>
      <c r="W45" s="63">
        <f t="shared" si="30"/>
        <v>0</v>
      </c>
      <c r="X45" s="63">
        <f t="shared" si="30"/>
        <v>0</v>
      </c>
      <c r="Y45" s="63">
        <f t="shared" si="30"/>
        <v>0</v>
      </c>
      <c r="Z45" s="63">
        <f t="shared" si="30"/>
        <v>0</v>
      </c>
      <c r="AA45" s="63">
        <f t="shared" si="30"/>
        <v>0</v>
      </c>
      <c r="AB45" s="63">
        <f t="shared" si="30"/>
        <v>0</v>
      </c>
      <c r="AC45" s="63">
        <f t="shared" si="30"/>
        <v>0</v>
      </c>
      <c r="AD45" s="63">
        <f t="shared" si="30"/>
        <v>0</v>
      </c>
      <c r="AE45" s="63">
        <f t="shared" si="30"/>
        <v>0</v>
      </c>
      <c r="AF45" s="63">
        <f t="shared" si="30"/>
        <v>0</v>
      </c>
      <c r="AG45" s="16">
        <f t="shared" si="31"/>
        <v>0</v>
      </c>
      <c r="AH45" s="28">
        <f t="shared" si="32"/>
        <v>0</v>
      </c>
      <c r="AI45" s="13"/>
      <c r="AJ45" s="16">
        <f t="shared" si="33"/>
        <v>1100</v>
      </c>
    </row>
    <row r="46" spans="1:36" ht="13.5" customHeight="1" x14ac:dyDescent="0.2">
      <c r="A46" s="27" t="s">
        <v>1231</v>
      </c>
      <c r="B46" s="16">
        <v>0</v>
      </c>
      <c r="C46" s="16">
        <v>0</v>
      </c>
      <c r="D46" s="16">
        <v>0</v>
      </c>
      <c r="E46" s="16">
        <v>0</v>
      </c>
      <c r="F46" s="16">
        <v>0</v>
      </c>
      <c r="G46" s="16">
        <v>0</v>
      </c>
      <c r="H46" s="16">
        <v>0</v>
      </c>
      <c r="I46" s="16">
        <v>0</v>
      </c>
      <c r="J46" s="68">
        <v>0</v>
      </c>
      <c r="K46" s="68">
        <v>0</v>
      </c>
      <c r="L46" s="68">
        <v>0</v>
      </c>
      <c r="M46" s="68">
        <v>0</v>
      </c>
      <c r="N46" s="16">
        <f t="shared" si="28"/>
        <v>0</v>
      </c>
      <c r="O46" s="28">
        <f t="shared" si="29"/>
        <v>0</v>
      </c>
      <c r="P46" s="16"/>
      <c r="Q46" s="16"/>
      <c r="R46" s="64" t="s">
        <v>1327</v>
      </c>
      <c r="S46" s="65"/>
      <c r="T46" s="66">
        <v>0.05</v>
      </c>
      <c r="U46" s="63">
        <f t="shared" ref="U46:X50" si="34">IF($R46="Manual","",IFERROR(IF($R46="YOY Growth",$N46*(1+$T46)/12,$S46/12),""))</f>
        <v>0</v>
      </c>
      <c r="V46" s="63">
        <f t="shared" si="34"/>
        <v>0</v>
      </c>
      <c r="W46" s="63">
        <f t="shared" si="34"/>
        <v>0</v>
      </c>
      <c r="X46" s="63">
        <f t="shared" si="34"/>
        <v>0</v>
      </c>
      <c r="Y46" s="63">
        <f t="shared" ref="Y46:AF46" si="35">IF($R46="Manual","",IFERROR(IF($R46="YOY Growth",$N46*(1+$T46)/12,$S46/12),""))*Y146</f>
        <v>0</v>
      </c>
      <c r="Z46" s="63">
        <f t="shared" si="35"/>
        <v>0</v>
      </c>
      <c r="AA46" s="63">
        <f t="shared" si="35"/>
        <v>0</v>
      </c>
      <c r="AB46" s="63">
        <f t="shared" si="35"/>
        <v>0</v>
      </c>
      <c r="AC46" s="63">
        <f t="shared" si="35"/>
        <v>0</v>
      </c>
      <c r="AD46" s="63">
        <f t="shared" si="35"/>
        <v>0</v>
      </c>
      <c r="AE46" s="63">
        <f t="shared" si="35"/>
        <v>0</v>
      </c>
      <c r="AF46" s="63">
        <f t="shared" si="35"/>
        <v>0</v>
      </c>
      <c r="AG46" s="16">
        <f t="shared" si="31"/>
        <v>0</v>
      </c>
      <c r="AH46" s="28">
        <f t="shared" si="32"/>
        <v>0</v>
      </c>
      <c r="AI46" s="13"/>
      <c r="AJ46" s="16">
        <f t="shared" si="33"/>
        <v>0</v>
      </c>
    </row>
    <row r="47" spans="1:36" ht="13.5" customHeight="1" x14ac:dyDescent="0.2">
      <c r="A47" s="27" t="s">
        <v>1232</v>
      </c>
      <c r="B47" s="16">
        <v>1101.49</v>
      </c>
      <c r="C47" s="16">
        <v>14250.32</v>
      </c>
      <c r="D47" s="16">
        <v>4902.7299999999996</v>
      </c>
      <c r="E47" s="16">
        <v>97.11</v>
      </c>
      <c r="F47" s="16">
        <v>17369.79</v>
      </c>
      <c r="G47" s="16">
        <v>20676.3</v>
      </c>
      <c r="H47" s="16">
        <v>1239.24</v>
      </c>
      <c r="I47" s="16">
        <v>0</v>
      </c>
      <c r="J47" s="68">
        <v>1000</v>
      </c>
      <c r="K47" s="68">
        <v>1000</v>
      </c>
      <c r="L47" s="68">
        <v>1000</v>
      </c>
      <c r="M47" s="68">
        <v>1000</v>
      </c>
      <c r="N47" s="16">
        <f t="shared" si="28"/>
        <v>63636.98</v>
      </c>
      <c r="O47" s="28">
        <f t="shared" si="29"/>
        <v>8.5718612912393313E-3</v>
      </c>
      <c r="P47" s="16"/>
      <c r="Q47" s="16"/>
      <c r="R47" s="64" t="s">
        <v>1327</v>
      </c>
      <c r="S47" s="65">
        <v>30000</v>
      </c>
      <c r="T47" s="66">
        <v>0.05</v>
      </c>
      <c r="U47" s="63">
        <f t="shared" si="34"/>
        <v>2500</v>
      </c>
      <c r="V47" s="63">
        <f t="shared" si="34"/>
        <v>2500</v>
      </c>
      <c r="W47" s="63">
        <f t="shared" si="34"/>
        <v>2500</v>
      </c>
      <c r="X47" s="63">
        <f t="shared" si="34"/>
        <v>2500</v>
      </c>
      <c r="Y47" s="63">
        <f t="shared" ref="Y47:AF47" si="36">IF($R47="Manual","",IFERROR(IF($R47="YOY Growth",$N47*(1+$T47)/12,$S47/12),""))*Y146</f>
        <v>2625</v>
      </c>
      <c r="Z47" s="63">
        <f t="shared" si="36"/>
        <v>2750</v>
      </c>
      <c r="AA47" s="63">
        <f t="shared" si="36"/>
        <v>2875</v>
      </c>
      <c r="AB47" s="63">
        <f t="shared" si="36"/>
        <v>3000</v>
      </c>
      <c r="AC47" s="63">
        <f t="shared" si="36"/>
        <v>3125</v>
      </c>
      <c r="AD47" s="63">
        <f t="shared" si="36"/>
        <v>3250</v>
      </c>
      <c r="AE47" s="63">
        <f t="shared" si="36"/>
        <v>3375</v>
      </c>
      <c r="AF47" s="63">
        <f t="shared" si="36"/>
        <v>3500</v>
      </c>
      <c r="AG47" s="16">
        <f t="shared" si="31"/>
        <v>34500</v>
      </c>
      <c r="AH47" s="28">
        <f t="shared" si="32"/>
        <v>2.2167043002641841E-3</v>
      </c>
      <c r="AI47" s="13"/>
      <c r="AJ47" s="16">
        <f t="shared" si="33"/>
        <v>29136.980000000003</v>
      </c>
    </row>
    <row r="48" spans="1:36" ht="13.5" customHeight="1" x14ac:dyDescent="0.2">
      <c r="A48" s="27" t="s">
        <v>1233</v>
      </c>
      <c r="B48" s="16">
        <v>1745.99</v>
      </c>
      <c r="C48" s="16">
        <v>1595</v>
      </c>
      <c r="D48" s="16">
        <v>0</v>
      </c>
      <c r="E48" s="16">
        <v>0</v>
      </c>
      <c r="F48" s="16">
        <v>0</v>
      </c>
      <c r="G48" s="16">
        <v>0</v>
      </c>
      <c r="H48" s="16">
        <v>0</v>
      </c>
      <c r="I48" s="16">
        <v>0</v>
      </c>
      <c r="J48" s="68">
        <v>0</v>
      </c>
      <c r="K48" s="68">
        <v>0</v>
      </c>
      <c r="L48" s="68">
        <v>0</v>
      </c>
      <c r="M48" s="68">
        <v>0</v>
      </c>
      <c r="N48" s="16">
        <f t="shared" si="28"/>
        <v>3340.99</v>
      </c>
      <c r="O48" s="28">
        <f t="shared" si="29"/>
        <v>4.50029257444613E-4</v>
      </c>
      <c r="P48" s="16"/>
      <c r="Q48" s="16"/>
      <c r="R48" s="64" t="s">
        <v>1327</v>
      </c>
      <c r="S48" s="65">
        <v>0</v>
      </c>
      <c r="T48" s="66">
        <v>0.05</v>
      </c>
      <c r="U48" s="63">
        <f t="shared" si="34"/>
        <v>0</v>
      </c>
      <c r="V48" s="63">
        <f t="shared" si="34"/>
        <v>0</v>
      </c>
      <c r="W48" s="63">
        <f t="shared" si="34"/>
        <v>0</v>
      </c>
      <c r="X48" s="63">
        <f t="shared" si="34"/>
        <v>0</v>
      </c>
      <c r="Y48" s="63">
        <f t="shared" ref="Y48:AF50" si="37">IF($R48="Manual","",IFERROR(IF($R48="YOY Growth",$N48*(1+$T48)/12,$S48/12),""))</f>
        <v>0</v>
      </c>
      <c r="Z48" s="63">
        <f t="shared" si="37"/>
        <v>0</v>
      </c>
      <c r="AA48" s="63">
        <f t="shared" si="37"/>
        <v>0</v>
      </c>
      <c r="AB48" s="63">
        <f t="shared" si="37"/>
        <v>0</v>
      </c>
      <c r="AC48" s="63">
        <f t="shared" si="37"/>
        <v>0</v>
      </c>
      <c r="AD48" s="63">
        <f t="shared" si="37"/>
        <v>0</v>
      </c>
      <c r="AE48" s="63">
        <f t="shared" si="37"/>
        <v>0</v>
      </c>
      <c r="AF48" s="63">
        <f t="shared" si="37"/>
        <v>0</v>
      </c>
      <c r="AG48" s="16">
        <f t="shared" si="31"/>
        <v>0</v>
      </c>
      <c r="AH48" s="28">
        <f t="shared" si="32"/>
        <v>0</v>
      </c>
      <c r="AI48" s="13"/>
      <c r="AJ48" s="16">
        <f t="shared" si="33"/>
        <v>3340.99</v>
      </c>
    </row>
    <row r="49" spans="1:36" ht="13.5" customHeight="1" x14ac:dyDescent="0.2">
      <c r="A49" s="27" t="s">
        <v>1234</v>
      </c>
      <c r="B49" s="16">
        <v>0</v>
      </c>
      <c r="C49" s="16">
        <v>0</v>
      </c>
      <c r="D49" s="16">
        <v>0</v>
      </c>
      <c r="E49" s="16">
        <v>0</v>
      </c>
      <c r="F49" s="16">
        <v>0</v>
      </c>
      <c r="G49" s="16">
        <v>0</v>
      </c>
      <c r="H49" s="16">
        <v>0</v>
      </c>
      <c r="I49" s="16">
        <v>0</v>
      </c>
      <c r="J49" s="68">
        <v>0</v>
      </c>
      <c r="K49" s="68">
        <v>0</v>
      </c>
      <c r="L49" s="68">
        <v>0</v>
      </c>
      <c r="M49" s="68">
        <v>0</v>
      </c>
      <c r="N49" s="16">
        <f t="shared" si="28"/>
        <v>0</v>
      </c>
      <c r="O49" s="28">
        <f t="shared" si="29"/>
        <v>0</v>
      </c>
      <c r="P49" s="16"/>
      <c r="Q49" s="16"/>
      <c r="R49" s="64" t="s">
        <v>1327</v>
      </c>
      <c r="S49" s="65">
        <v>0</v>
      </c>
      <c r="T49" s="66">
        <v>0.05</v>
      </c>
      <c r="U49" s="63">
        <f t="shared" si="34"/>
        <v>0</v>
      </c>
      <c r="V49" s="63">
        <f t="shared" si="34"/>
        <v>0</v>
      </c>
      <c r="W49" s="63">
        <f t="shared" si="34"/>
        <v>0</v>
      </c>
      <c r="X49" s="63">
        <f t="shared" si="34"/>
        <v>0</v>
      </c>
      <c r="Y49" s="63">
        <f t="shared" si="37"/>
        <v>0</v>
      </c>
      <c r="Z49" s="63">
        <f t="shared" si="37"/>
        <v>0</v>
      </c>
      <c r="AA49" s="63">
        <f t="shared" si="37"/>
        <v>0</v>
      </c>
      <c r="AB49" s="63">
        <f t="shared" si="37"/>
        <v>0</v>
      </c>
      <c r="AC49" s="63">
        <f t="shared" si="37"/>
        <v>0</v>
      </c>
      <c r="AD49" s="63">
        <f t="shared" si="37"/>
        <v>0</v>
      </c>
      <c r="AE49" s="63">
        <f t="shared" si="37"/>
        <v>0</v>
      </c>
      <c r="AF49" s="63">
        <f t="shared" si="37"/>
        <v>0</v>
      </c>
      <c r="AG49" s="16">
        <f t="shared" si="31"/>
        <v>0</v>
      </c>
      <c r="AH49" s="28">
        <f t="shared" si="32"/>
        <v>0</v>
      </c>
      <c r="AI49" s="13"/>
      <c r="AJ49" s="16">
        <f t="shared" si="33"/>
        <v>0</v>
      </c>
    </row>
    <row r="50" spans="1:36" ht="13.5" customHeight="1" x14ac:dyDescent="0.2">
      <c r="A50" s="27" t="s">
        <v>1235</v>
      </c>
      <c r="B50" s="16">
        <v>0</v>
      </c>
      <c r="C50" s="16">
        <v>0</v>
      </c>
      <c r="D50" s="16">
        <v>0</v>
      </c>
      <c r="E50" s="16">
        <v>0</v>
      </c>
      <c r="F50" s="16">
        <v>0</v>
      </c>
      <c r="G50" s="16">
        <v>0</v>
      </c>
      <c r="H50" s="16">
        <v>0</v>
      </c>
      <c r="I50" s="16">
        <v>0</v>
      </c>
      <c r="J50" s="68">
        <v>0</v>
      </c>
      <c r="K50" s="68">
        <v>0</v>
      </c>
      <c r="L50" s="68">
        <v>0</v>
      </c>
      <c r="M50" s="68">
        <v>0</v>
      </c>
      <c r="N50" s="16">
        <f t="shared" si="28"/>
        <v>0</v>
      </c>
      <c r="O50" s="28">
        <f t="shared" si="29"/>
        <v>0</v>
      </c>
      <c r="P50" s="16"/>
      <c r="Q50" s="16"/>
      <c r="R50" s="64" t="s">
        <v>1327</v>
      </c>
      <c r="S50" s="65">
        <v>0</v>
      </c>
      <c r="T50" s="66">
        <v>0.05</v>
      </c>
      <c r="U50" s="63">
        <f t="shared" si="34"/>
        <v>0</v>
      </c>
      <c r="V50" s="63">
        <f t="shared" si="34"/>
        <v>0</v>
      </c>
      <c r="W50" s="63">
        <f t="shared" si="34"/>
        <v>0</v>
      </c>
      <c r="X50" s="63">
        <f t="shared" si="34"/>
        <v>0</v>
      </c>
      <c r="Y50" s="63">
        <f t="shared" si="37"/>
        <v>0</v>
      </c>
      <c r="Z50" s="63">
        <f t="shared" si="37"/>
        <v>0</v>
      </c>
      <c r="AA50" s="63">
        <f t="shared" si="37"/>
        <v>0</v>
      </c>
      <c r="AB50" s="63">
        <f t="shared" si="37"/>
        <v>0</v>
      </c>
      <c r="AC50" s="63">
        <f t="shared" si="37"/>
        <v>0</v>
      </c>
      <c r="AD50" s="63">
        <f t="shared" si="37"/>
        <v>0</v>
      </c>
      <c r="AE50" s="63">
        <f t="shared" si="37"/>
        <v>0</v>
      </c>
      <c r="AF50" s="63">
        <f t="shared" si="37"/>
        <v>0</v>
      </c>
      <c r="AG50" s="16">
        <f t="shared" si="31"/>
        <v>0</v>
      </c>
      <c r="AH50" s="28">
        <f t="shared" si="32"/>
        <v>0</v>
      </c>
      <c r="AI50" s="13"/>
      <c r="AJ50" s="16">
        <f t="shared" si="33"/>
        <v>0</v>
      </c>
    </row>
    <row r="51" spans="1:36" ht="13.5" customHeight="1" x14ac:dyDescent="0.2">
      <c r="A51" s="26" t="s">
        <v>1236</v>
      </c>
      <c r="B51" s="16"/>
      <c r="C51" s="16"/>
      <c r="D51" s="16"/>
      <c r="E51" s="16"/>
      <c r="F51" s="16"/>
      <c r="G51" s="16"/>
      <c r="H51" s="16"/>
      <c r="I51" s="16"/>
      <c r="J51" s="16"/>
      <c r="K51" s="16"/>
      <c r="L51" s="16"/>
      <c r="M51" s="16"/>
      <c r="N51" s="16"/>
      <c r="O51" s="28"/>
      <c r="P51" s="16"/>
      <c r="Q51" s="16"/>
      <c r="R51" s="67"/>
      <c r="S51" s="67"/>
      <c r="T51" s="67"/>
      <c r="U51" s="16"/>
      <c r="V51" s="16"/>
      <c r="W51" s="16"/>
      <c r="X51" s="16"/>
      <c r="Y51" s="16"/>
      <c r="Z51" s="16"/>
      <c r="AA51" s="16"/>
      <c r="AB51" s="16"/>
      <c r="AC51" s="16"/>
      <c r="AD51" s="16"/>
      <c r="AE51" s="16"/>
      <c r="AF51" s="16"/>
      <c r="AG51" s="16"/>
      <c r="AH51" s="28"/>
      <c r="AI51" s="13"/>
      <c r="AJ51" s="16"/>
    </row>
    <row r="52" spans="1:36" ht="13.5" customHeight="1" x14ac:dyDescent="0.2">
      <c r="A52" s="27" t="s">
        <v>1237</v>
      </c>
      <c r="B52" s="16">
        <v>0</v>
      </c>
      <c r="C52" s="16">
        <v>11274.7</v>
      </c>
      <c r="D52" s="16">
        <v>0</v>
      </c>
      <c r="E52" s="16">
        <v>0</v>
      </c>
      <c r="F52" s="16">
        <v>0</v>
      </c>
      <c r="G52" s="16">
        <v>0</v>
      </c>
      <c r="H52" s="16">
        <v>0</v>
      </c>
      <c r="I52" s="16">
        <v>0</v>
      </c>
      <c r="J52" s="68">
        <v>0</v>
      </c>
      <c r="K52" s="68">
        <v>0</v>
      </c>
      <c r="L52" s="68">
        <v>0</v>
      </c>
      <c r="M52" s="68">
        <v>0</v>
      </c>
      <c r="N52" s="16">
        <f>SUM(B52:M52)</f>
        <v>11274.7</v>
      </c>
      <c r="O52" s="28">
        <f>IFERROR(N52/N$16,"")</f>
        <v>1.5186950182163907E-3</v>
      </c>
      <c r="P52" s="16"/>
      <c r="Q52" s="16"/>
      <c r="R52" s="70"/>
      <c r="S52" s="70"/>
      <c r="T52" s="70"/>
      <c r="U52" s="70"/>
      <c r="V52" s="70"/>
      <c r="W52" s="70"/>
      <c r="X52" s="70"/>
      <c r="Y52" s="70"/>
      <c r="Z52" s="70"/>
      <c r="AA52" s="70"/>
      <c r="AB52" s="70"/>
      <c r="AC52" s="70"/>
      <c r="AD52" s="70"/>
      <c r="AE52" s="70"/>
      <c r="AF52" s="70"/>
      <c r="AG52" s="16">
        <f>SUM(U52:AF52)</f>
        <v>0</v>
      </c>
      <c r="AH52" s="28">
        <f>IFERROR(AG52/AG$16,"")</f>
        <v>0</v>
      </c>
      <c r="AI52" s="13"/>
      <c r="AJ52" s="16">
        <f>N52-AG52</f>
        <v>11274.7</v>
      </c>
    </row>
    <row r="53" spans="1:36" ht="13.5" customHeight="1" x14ac:dyDescent="0.2">
      <c r="A53" s="27" t="s">
        <v>1238</v>
      </c>
      <c r="B53" s="16">
        <v>0</v>
      </c>
      <c r="C53" s="16">
        <v>0</v>
      </c>
      <c r="D53" s="16">
        <v>0</v>
      </c>
      <c r="E53" s="16">
        <v>0</v>
      </c>
      <c r="F53" s="16">
        <v>0</v>
      </c>
      <c r="G53" s="16">
        <v>0</v>
      </c>
      <c r="H53" s="16">
        <v>0</v>
      </c>
      <c r="I53" s="16">
        <v>0</v>
      </c>
      <c r="J53" s="68">
        <v>0</v>
      </c>
      <c r="K53" s="68">
        <v>0</v>
      </c>
      <c r="L53" s="68">
        <v>0</v>
      </c>
      <c r="M53" s="68">
        <v>0</v>
      </c>
      <c r="N53" s="16">
        <f>SUM(B53:M53)</f>
        <v>0</v>
      </c>
      <c r="O53" s="28">
        <f>IFERROR(N53/N$16,"")</f>
        <v>0</v>
      </c>
      <c r="P53" s="16"/>
      <c r="Q53" s="16"/>
      <c r="R53" s="70"/>
      <c r="S53" s="70"/>
      <c r="T53" s="70"/>
      <c r="U53" s="70"/>
      <c r="V53" s="70"/>
      <c r="W53" s="70"/>
      <c r="X53" s="70"/>
      <c r="Y53" s="70"/>
      <c r="Z53" s="70"/>
      <c r="AA53" s="70"/>
      <c r="AB53" s="70"/>
      <c r="AC53" s="70"/>
      <c r="AD53" s="70"/>
      <c r="AE53" s="70"/>
      <c r="AF53" s="70"/>
      <c r="AG53" s="16">
        <f>SUM(U53:AF53)</f>
        <v>0</v>
      </c>
      <c r="AH53" s="28">
        <f>IFERROR(AG53/AG$16,"")</f>
        <v>0</v>
      </c>
      <c r="AI53" s="13"/>
      <c r="AJ53" s="16">
        <f>N53-AG53</f>
        <v>0</v>
      </c>
    </row>
    <row r="54" spans="1:36" ht="13.5" customHeight="1" x14ac:dyDescent="0.2">
      <c r="A54" s="27" t="s">
        <v>1239</v>
      </c>
      <c r="B54" s="16">
        <v>647.35</v>
      </c>
      <c r="C54" s="16">
        <v>0</v>
      </c>
      <c r="D54" s="16">
        <v>0</v>
      </c>
      <c r="E54" s="16">
        <v>0</v>
      </c>
      <c r="F54" s="16">
        <v>0</v>
      </c>
      <c r="G54" s="16">
        <v>0</v>
      </c>
      <c r="H54" s="16">
        <v>0</v>
      </c>
      <c r="I54" s="16">
        <v>0</v>
      </c>
      <c r="J54" s="68">
        <v>0</v>
      </c>
      <c r="K54" s="68">
        <v>0</v>
      </c>
      <c r="L54" s="68">
        <v>0</v>
      </c>
      <c r="M54" s="68">
        <v>0</v>
      </c>
      <c r="N54" s="16">
        <f>SUM(B54:M54)</f>
        <v>647.35</v>
      </c>
      <c r="O54" s="28">
        <f>IFERROR(N54/N$16,"")</f>
        <v>8.7197638965327723E-5</v>
      </c>
      <c r="P54" s="16"/>
      <c r="Q54" s="16"/>
      <c r="R54" s="70"/>
      <c r="S54" s="70"/>
      <c r="T54" s="70"/>
      <c r="U54" s="70"/>
      <c r="V54" s="70"/>
      <c r="W54" s="70"/>
      <c r="X54" s="70"/>
      <c r="Y54" s="70"/>
      <c r="Z54" s="70"/>
      <c r="AA54" s="70"/>
      <c r="AB54" s="70"/>
      <c r="AC54" s="70"/>
      <c r="AD54" s="70"/>
      <c r="AE54" s="70"/>
      <c r="AF54" s="70"/>
      <c r="AG54" s="16">
        <f>SUM(U54:AF54)</f>
        <v>0</v>
      </c>
      <c r="AH54" s="28">
        <f>IFERROR(AG54/AG$16,"")</f>
        <v>0</v>
      </c>
      <c r="AI54" s="13"/>
      <c r="AJ54" s="16">
        <f>N54-AG54</f>
        <v>647.35</v>
      </c>
    </row>
    <row r="55" spans="1:36" ht="13.5" customHeight="1" x14ac:dyDescent="0.2">
      <c r="A55" s="30" t="s">
        <v>1240</v>
      </c>
      <c r="B55" s="31">
        <f t="shared" ref="B55:M55" si="38">SUM(B52:B54)</f>
        <v>647.35</v>
      </c>
      <c r="C55" s="31">
        <f t="shared" si="38"/>
        <v>11274.7</v>
      </c>
      <c r="D55" s="31">
        <f t="shared" si="38"/>
        <v>0</v>
      </c>
      <c r="E55" s="31">
        <f t="shared" si="38"/>
        <v>0</v>
      </c>
      <c r="F55" s="31">
        <f t="shared" si="38"/>
        <v>0</v>
      </c>
      <c r="G55" s="31">
        <f t="shared" si="38"/>
        <v>0</v>
      </c>
      <c r="H55" s="31">
        <f t="shared" si="38"/>
        <v>0</v>
      </c>
      <c r="I55" s="31">
        <f t="shared" si="38"/>
        <v>0</v>
      </c>
      <c r="J55" s="31">
        <f t="shared" si="38"/>
        <v>0</v>
      </c>
      <c r="K55" s="31">
        <f t="shared" si="38"/>
        <v>0</v>
      </c>
      <c r="L55" s="31">
        <f t="shared" si="38"/>
        <v>0</v>
      </c>
      <c r="M55" s="31">
        <f t="shared" si="38"/>
        <v>0</v>
      </c>
      <c r="N55" s="31">
        <f>SUM(B55:M55)</f>
        <v>11922.050000000001</v>
      </c>
      <c r="O55" s="32">
        <f>IFERROR(N55/N$16,"")</f>
        <v>1.6058926571817184E-3</v>
      </c>
      <c r="P55" s="16"/>
      <c r="Q55" s="16"/>
      <c r="R55" s="72"/>
      <c r="S55" s="72"/>
      <c r="T55" s="72"/>
      <c r="U55" s="31">
        <f t="shared" ref="U55:AF55" si="39">SUM(U52:U54)</f>
        <v>0</v>
      </c>
      <c r="V55" s="31">
        <f t="shared" si="39"/>
        <v>0</v>
      </c>
      <c r="W55" s="31">
        <f t="shared" si="39"/>
        <v>0</v>
      </c>
      <c r="X55" s="31">
        <f t="shared" si="39"/>
        <v>0</v>
      </c>
      <c r="Y55" s="31">
        <f t="shared" si="39"/>
        <v>0</v>
      </c>
      <c r="Z55" s="31">
        <f t="shared" si="39"/>
        <v>0</v>
      </c>
      <c r="AA55" s="31">
        <f t="shared" si="39"/>
        <v>0</v>
      </c>
      <c r="AB55" s="31">
        <f t="shared" si="39"/>
        <v>0</v>
      </c>
      <c r="AC55" s="31">
        <f t="shared" si="39"/>
        <v>0</v>
      </c>
      <c r="AD55" s="31">
        <f t="shared" si="39"/>
        <v>0</v>
      </c>
      <c r="AE55" s="31">
        <f t="shared" si="39"/>
        <v>0</v>
      </c>
      <c r="AF55" s="31">
        <f t="shared" si="39"/>
        <v>0</v>
      </c>
      <c r="AG55" s="31">
        <f>SUM(U55:AF55)</f>
        <v>0</v>
      </c>
      <c r="AH55" s="32">
        <f>IFERROR(AG55/AG$16,"")</f>
        <v>0</v>
      </c>
      <c r="AI55" s="13"/>
      <c r="AJ55" s="31">
        <f>N55-AG55</f>
        <v>11922.050000000001</v>
      </c>
    </row>
    <row r="56" spans="1:36" ht="13.5" customHeight="1" x14ac:dyDescent="0.2">
      <c r="A56" s="30" t="s">
        <v>1241</v>
      </c>
      <c r="B56" s="31">
        <f t="shared" ref="B56:M56" si="40">B44+B45+B46+B47+B48+B49+B50+B55</f>
        <v>3494.83</v>
      </c>
      <c r="C56" s="31">
        <f t="shared" si="40"/>
        <v>27120.02</v>
      </c>
      <c r="D56" s="31">
        <f t="shared" si="40"/>
        <v>4902.7299999999996</v>
      </c>
      <c r="E56" s="31">
        <f t="shared" si="40"/>
        <v>1197.1099999999999</v>
      </c>
      <c r="F56" s="31">
        <f t="shared" si="40"/>
        <v>17369.79</v>
      </c>
      <c r="G56" s="31">
        <f t="shared" si="40"/>
        <v>20676.3</v>
      </c>
      <c r="H56" s="31">
        <f t="shared" si="40"/>
        <v>1239.24</v>
      </c>
      <c r="I56" s="31">
        <f t="shared" si="40"/>
        <v>0</v>
      </c>
      <c r="J56" s="31">
        <f t="shared" si="40"/>
        <v>1000</v>
      </c>
      <c r="K56" s="31">
        <f t="shared" si="40"/>
        <v>1000</v>
      </c>
      <c r="L56" s="31">
        <f t="shared" si="40"/>
        <v>1000</v>
      </c>
      <c r="M56" s="31">
        <f t="shared" si="40"/>
        <v>1000</v>
      </c>
      <c r="N56" s="31">
        <f>SUM(B56:M56)</f>
        <v>80000.02</v>
      </c>
      <c r="O56" s="32">
        <f>IFERROR(N56/N$16,"")</f>
        <v>1.0775952515917196E-2</v>
      </c>
      <c r="P56" s="16"/>
      <c r="Q56" s="16"/>
      <c r="R56" s="67"/>
      <c r="S56" s="67"/>
      <c r="T56" s="67"/>
      <c r="U56" s="31">
        <f t="shared" ref="U56:AF56" si="41">U44+U45+U46+U47+U48+U49+U50+U55</f>
        <v>2500</v>
      </c>
      <c r="V56" s="31">
        <f t="shared" si="41"/>
        <v>2500</v>
      </c>
      <c r="W56" s="31">
        <f t="shared" si="41"/>
        <v>2500</v>
      </c>
      <c r="X56" s="31">
        <f t="shared" si="41"/>
        <v>2500</v>
      </c>
      <c r="Y56" s="31">
        <f t="shared" si="41"/>
        <v>2625</v>
      </c>
      <c r="Z56" s="31">
        <f t="shared" si="41"/>
        <v>2750</v>
      </c>
      <c r="AA56" s="31">
        <f t="shared" si="41"/>
        <v>2875</v>
      </c>
      <c r="AB56" s="31">
        <f t="shared" si="41"/>
        <v>3000</v>
      </c>
      <c r="AC56" s="31">
        <f t="shared" si="41"/>
        <v>3125</v>
      </c>
      <c r="AD56" s="31">
        <f t="shared" si="41"/>
        <v>3250</v>
      </c>
      <c r="AE56" s="31">
        <f t="shared" si="41"/>
        <v>3375</v>
      </c>
      <c r="AF56" s="31">
        <f t="shared" si="41"/>
        <v>3500</v>
      </c>
      <c r="AG56" s="31">
        <f>SUM(U56:AF56)</f>
        <v>34500</v>
      </c>
      <c r="AH56" s="32">
        <f>IFERROR(AG56/AG$16,"")</f>
        <v>2.2167043002641841E-3</v>
      </c>
      <c r="AI56" s="13"/>
      <c r="AJ56" s="31">
        <f>N56-AG56</f>
        <v>45500.020000000004</v>
      </c>
    </row>
    <row r="57" spans="1:36" ht="13.5" customHeight="1" x14ac:dyDescent="0.2">
      <c r="A57" s="26" t="s">
        <v>1242</v>
      </c>
      <c r="B57" s="16"/>
      <c r="C57" s="16"/>
      <c r="D57" s="16"/>
      <c r="E57" s="16"/>
      <c r="F57" s="16"/>
      <c r="G57" s="16"/>
      <c r="H57" s="16"/>
      <c r="I57" s="16"/>
      <c r="J57" s="16"/>
      <c r="K57" s="16"/>
      <c r="L57" s="16"/>
      <c r="M57" s="16"/>
      <c r="N57" s="16"/>
      <c r="O57" s="28"/>
      <c r="P57" s="16"/>
      <c r="Q57" s="16"/>
      <c r="R57" s="67"/>
      <c r="S57" s="67"/>
      <c r="T57" s="67"/>
      <c r="U57" s="16"/>
      <c r="V57" s="16"/>
      <c r="W57" s="16"/>
      <c r="X57" s="16"/>
      <c r="Y57" s="16"/>
      <c r="Z57" s="16"/>
      <c r="AA57" s="16"/>
      <c r="AB57" s="16"/>
      <c r="AC57" s="16"/>
      <c r="AD57" s="16"/>
      <c r="AE57" s="16"/>
      <c r="AF57" s="16"/>
      <c r="AG57" s="16"/>
      <c r="AH57" s="28"/>
      <c r="AI57" s="13"/>
      <c r="AJ57" s="16"/>
    </row>
    <row r="58" spans="1:36" ht="13.5" customHeight="1" x14ac:dyDescent="0.2">
      <c r="A58" s="27" t="s">
        <v>1243</v>
      </c>
      <c r="B58" s="16">
        <v>1020</v>
      </c>
      <c r="C58" s="16">
        <v>0</v>
      </c>
      <c r="D58" s="16">
        <v>0</v>
      </c>
      <c r="E58" s="16">
        <v>0</v>
      </c>
      <c r="F58" s="16">
        <v>0</v>
      </c>
      <c r="G58" s="16">
        <v>119.99</v>
      </c>
      <c r="H58" s="16">
        <v>0</v>
      </c>
      <c r="I58" s="16">
        <v>0</v>
      </c>
      <c r="J58" s="68">
        <v>0</v>
      </c>
      <c r="K58" s="68">
        <v>0</v>
      </c>
      <c r="L58" s="68">
        <v>0</v>
      </c>
      <c r="M58" s="68">
        <v>0</v>
      </c>
      <c r="N58" s="16">
        <f t="shared" ref="N58:N64" si="42">SUM(B58:M58)</f>
        <v>1139.99</v>
      </c>
      <c r="O58" s="28">
        <f t="shared" ref="O58:O64" si="43">IFERROR(N58/N$16,"")</f>
        <v>1.5355593796877106E-4</v>
      </c>
      <c r="P58" s="16"/>
      <c r="Q58" s="16"/>
      <c r="R58" s="64" t="s">
        <v>1327</v>
      </c>
      <c r="S58" s="65">
        <v>0</v>
      </c>
      <c r="T58" s="66">
        <v>0.05</v>
      </c>
      <c r="U58" s="63">
        <f t="shared" ref="U58:AF60" si="44">IF($R58="Manual","",IFERROR(IF($R58="YOY Growth",$N58*(1+$T58)/12,$S58/12),""))</f>
        <v>0</v>
      </c>
      <c r="V58" s="63">
        <f t="shared" si="44"/>
        <v>0</v>
      </c>
      <c r="W58" s="63">
        <f t="shared" si="44"/>
        <v>0</v>
      </c>
      <c r="X58" s="63">
        <f t="shared" si="44"/>
        <v>0</v>
      </c>
      <c r="Y58" s="63">
        <f t="shared" si="44"/>
        <v>0</v>
      </c>
      <c r="Z58" s="63">
        <f t="shared" si="44"/>
        <v>0</v>
      </c>
      <c r="AA58" s="63">
        <f t="shared" si="44"/>
        <v>0</v>
      </c>
      <c r="AB58" s="63">
        <f t="shared" si="44"/>
        <v>0</v>
      </c>
      <c r="AC58" s="63">
        <f t="shared" si="44"/>
        <v>0</v>
      </c>
      <c r="AD58" s="63">
        <f t="shared" si="44"/>
        <v>0</v>
      </c>
      <c r="AE58" s="63">
        <f t="shared" si="44"/>
        <v>0</v>
      </c>
      <c r="AF58" s="63">
        <f t="shared" si="44"/>
        <v>0</v>
      </c>
      <c r="AG58" s="16">
        <f t="shared" ref="AG58:AG64" si="45">SUM(U58:AF58)</f>
        <v>0</v>
      </c>
      <c r="AH58" s="28">
        <f t="shared" ref="AH58:AH64" si="46">IFERROR(AG58/AG$16,"")</f>
        <v>0</v>
      </c>
      <c r="AI58" s="13"/>
      <c r="AJ58" s="16">
        <f t="shared" ref="AJ58:AJ63" si="47">N58-AG58</f>
        <v>1139.99</v>
      </c>
    </row>
    <row r="59" spans="1:36" ht="13.5" customHeight="1" x14ac:dyDescent="0.2">
      <c r="A59" s="27" t="s">
        <v>1244</v>
      </c>
      <c r="B59" s="16">
        <v>0</v>
      </c>
      <c r="C59" s="16">
        <v>0</v>
      </c>
      <c r="D59" s="16">
        <v>0</v>
      </c>
      <c r="E59" s="16">
        <v>0</v>
      </c>
      <c r="F59" s="16">
        <v>119.9</v>
      </c>
      <c r="G59" s="16">
        <v>0</v>
      </c>
      <c r="H59" s="16">
        <v>59.95</v>
      </c>
      <c r="I59" s="16">
        <v>0</v>
      </c>
      <c r="J59" s="68">
        <v>40</v>
      </c>
      <c r="K59" s="68">
        <v>40</v>
      </c>
      <c r="L59" s="68">
        <v>40</v>
      </c>
      <c r="M59" s="68">
        <v>40</v>
      </c>
      <c r="N59" s="16">
        <f t="shared" si="42"/>
        <v>339.85</v>
      </c>
      <c r="O59" s="28">
        <f t="shared" si="43"/>
        <v>4.577758183728528E-5</v>
      </c>
      <c r="P59" s="16"/>
      <c r="Q59" s="16"/>
      <c r="R59" s="64" t="s">
        <v>1327</v>
      </c>
      <c r="S59" s="65">
        <v>500</v>
      </c>
      <c r="T59" s="66">
        <v>0.05</v>
      </c>
      <c r="U59" s="63">
        <f t="shared" si="44"/>
        <v>41.666666666666664</v>
      </c>
      <c r="V59" s="63">
        <f t="shared" si="44"/>
        <v>41.666666666666664</v>
      </c>
      <c r="W59" s="63">
        <f t="shared" si="44"/>
        <v>41.666666666666664</v>
      </c>
      <c r="X59" s="63">
        <f t="shared" si="44"/>
        <v>41.666666666666664</v>
      </c>
      <c r="Y59" s="63">
        <f t="shared" si="44"/>
        <v>41.666666666666664</v>
      </c>
      <c r="Z59" s="63">
        <f t="shared" si="44"/>
        <v>41.666666666666664</v>
      </c>
      <c r="AA59" s="63">
        <f t="shared" si="44"/>
        <v>41.666666666666664</v>
      </c>
      <c r="AB59" s="63">
        <f t="shared" si="44"/>
        <v>41.666666666666664</v>
      </c>
      <c r="AC59" s="63">
        <f t="shared" si="44"/>
        <v>41.666666666666664</v>
      </c>
      <c r="AD59" s="63">
        <f t="shared" si="44"/>
        <v>41.666666666666664</v>
      </c>
      <c r="AE59" s="63">
        <f t="shared" si="44"/>
        <v>41.666666666666664</v>
      </c>
      <c r="AF59" s="63">
        <f t="shared" si="44"/>
        <v>41.666666666666664</v>
      </c>
      <c r="AG59" s="16">
        <f t="shared" si="45"/>
        <v>500.00000000000006</v>
      </c>
      <c r="AH59" s="28">
        <f t="shared" si="46"/>
        <v>3.2126149279191077E-5</v>
      </c>
      <c r="AI59" s="13"/>
      <c r="AJ59" s="16">
        <f t="shared" si="47"/>
        <v>-160.15000000000003</v>
      </c>
    </row>
    <row r="60" spans="1:36" ht="13.5" customHeight="1" x14ac:dyDescent="0.2">
      <c r="A60" s="27" t="s">
        <v>1245</v>
      </c>
      <c r="B60" s="16">
        <v>0</v>
      </c>
      <c r="C60" s="16">
        <v>0</v>
      </c>
      <c r="D60" s="16">
        <v>0</v>
      </c>
      <c r="E60" s="16">
        <v>0</v>
      </c>
      <c r="F60" s="16">
        <v>0</v>
      </c>
      <c r="G60" s="16">
        <v>0</v>
      </c>
      <c r="H60" s="16">
        <v>20.7</v>
      </c>
      <c r="I60" s="16">
        <v>0</v>
      </c>
      <c r="J60" s="68">
        <v>0</v>
      </c>
      <c r="K60" s="68">
        <v>0</v>
      </c>
      <c r="L60" s="68">
        <v>0</v>
      </c>
      <c r="M60" s="68">
        <v>0</v>
      </c>
      <c r="N60" s="16">
        <f t="shared" si="42"/>
        <v>20.7</v>
      </c>
      <c r="O60" s="28">
        <f t="shared" si="43"/>
        <v>2.7882770164243204E-6</v>
      </c>
      <c r="P60" s="16"/>
      <c r="Q60" s="16"/>
      <c r="R60" s="64" t="s">
        <v>1327</v>
      </c>
      <c r="S60" s="65">
        <v>0</v>
      </c>
      <c r="T60" s="66">
        <v>0.05</v>
      </c>
      <c r="U60" s="63">
        <f t="shared" si="44"/>
        <v>0</v>
      </c>
      <c r="V60" s="63">
        <f t="shared" si="44"/>
        <v>0</v>
      </c>
      <c r="W60" s="63">
        <f t="shared" si="44"/>
        <v>0</v>
      </c>
      <c r="X60" s="63">
        <f t="shared" si="44"/>
        <v>0</v>
      </c>
      <c r="Y60" s="63">
        <f t="shared" si="44"/>
        <v>0</v>
      </c>
      <c r="Z60" s="63">
        <f t="shared" si="44"/>
        <v>0</v>
      </c>
      <c r="AA60" s="63">
        <f t="shared" si="44"/>
        <v>0</v>
      </c>
      <c r="AB60" s="63">
        <f t="shared" si="44"/>
        <v>0</v>
      </c>
      <c r="AC60" s="63">
        <f t="shared" si="44"/>
        <v>0</v>
      </c>
      <c r="AD60" s="63">
        <f t="shared" si="44"/>
        <v>0</v>
      </c>
      <c r="AE60" s="63">
        <f t="shared" si="44"/>
        <v>0</v>
      </c>
      <c r="AF60" s="63">
        <f t="shared" si="44"/>
        <v>0</v>
      </c>
      <c r="AG60" s="16">
        <f t="shared" si="45"/>
        <v>0</v>
      </c>
      <c r="AH60" s="28">
        <f t="shared" si="46"/>
        <v>0</v>
      </c>
      <c r="AI60" s="13"/>
      <c r="AJ60" s="16">
        <f t="shared" si="47"/>
        <v>20.7</v>
      </c>
    </row>
    <row r="61" spans="1:36" ht="13.5" customHeight="1" x14ac:dyDescent="0.2">
      <c r="A61" s="30" t="s">
        <v>1246</v>
      </c>
      <c r="B61" s="36">
        <f t="shared" ref="B61:M61" si="48">SUM(B58:B60)</f>
        <v>1020</v>
      </c>
      <c r="C61" s="36">
        <f t="shared" si="48"/>
        <v>0</v>
      </c>
      <c r="D61" s="36">
        <f t="shared" si="48"/>
        <v>0</v>
      </c>
      <c r="E61" s="36">
        <f t="shared" si="48"/>
        <v>0</v>
      </c>
      <c r="F61" s="36">
        <f t="shared" si="48"/>
        <v>119.9</v>
      </c>
      <c r="G61" s="36">
        <f t="shared" si="48"/>
        <v>119.99</v>
      </c>
      <c r="H61" s="36">
        <f t="shared" si="48"/>
        <v>80.650000000000006</v>
      </c>
      <c r="I61" s="36">
        <f t="shared" si="48"/>
        <v>0</v>
      </c>
      <c r="J61" s="36">
        <f t="shared" si="48"/>
        <v>40</v>
      </c>
      <c r="K61" s="36">
        <f t="shared" si="48"/>
        <v>40</v>
      </c>
      <c r="L61" s="36">
        <f t="shared" si="48"/>
        <v>40</v>
      </c>
      <c r="M61" s="36">
        <f t="shared" si="48"/>
        <v>40</v>
      </c>
      <c r="N61" s="36">
        <f t="shared" si="42"/>
        <v>1500.5400000000002</v>
      </c>
      <c r="O61" s="37">
        <f t="shared" si="43"/>
        <v>2.0212179682248068E-4</v>
      </c>
      <c r="P61" s="16"/>
      <c r="Q61" s="16"/>
      <c r="R61" s="67"/>
      <c r="S61" s="67"/>
      <c r="T61" s="67"/>
      <c r="U61" s="36">
        <f t="shared" ref="U61:AF61" si="49">SUM(U58:U60)</f>
        <v>41.666666666666664</v>
      </c>
      <c r="V61" s="36">
        <f t="shared" si="49"/>
        <v>41.666666666666664</v>
      </c>
      <c r="W61" s="36">
        <f t="shared" si="49"/>
        <v>41.666666666666664</v>
      </c>
      <c r="X61" s="36">
        <f t="shared" si="49"/>
        <v>41.666666666666664</v>
      </c>
      <c r="Y61" s="36">
        <f t="shared" si="49"/>
        <v>41.666666666666664</v>
      </c>
      <c r="Z61" s="36">
        <f t="shared" si="49"/>
        <v>41.666666666666664</v>
      </c>
      <c r="AA61" s="36">
        <f t="shared" si="49"/>
        <v>41.666666666666664</v>
      </c>
      <c r="AB61" s="36">
        <f t="shared" si="49"/>
        <v>41.666666666666664</v>
      </c>
      <c r="AC61" s="36">
        <f t="shared" si="49"/>
        <v>41.666666666666664</v>
      </c>
      <c r="AD61" s="36">
        <f t="shared" si="49"/>
        <v>41.666666666666664</v>
      </c>
      <c r="AE61" s="36">
        <f t="shared" si="49"/>
        <v>41.666666666666664</v>
      </c>
      <c r="AF61" s="36">
        <f t="shared" si="49"/>
        <v>41.666666666666664</v>
      </c>
      <c r="AG61" s="36">
        <f t="shared" si="45"/>
        <v>500.00000000000006</v>
      </c>
      <c r="AH61" s="37">
        <f t="shared" si="46"/>
        <v>3.2126149279191077E-5</v>
      </c>
      <c r="AI61" s="13"/>
      <c r="AJ61" s="31">
        <f t="shared" si="47"/>
        <v>1000.5400000000002</v>
      </c>
    </row>
    <row r="62" spans="1:36" ht="13.5" customHeight="1" x14ac:dyDescent="0.2">
      <c r="A62" s="38" t="s">
        <v>1247</v>
      </c>
      <c r="B62" s="16">
        <v>0</v>
      </c>
      <c r="C62" s="16">
        <v>0</v>
      </c>
      <c r="D62" s="16">
        <v>0</v>
      </c>
      <c r="E62" s="16">
        <v>0</v>
      </c>
      <c r="F62" s="16">
        <v>0</v>
      </c>
      <c r="G62" s="16">
        <v>0</v>
      </c>
      <c r="H62" s="16">
        <v>-410.41</v>
      </c>
      <c r="I62" s="16">
        <v>0</v>
      </c>
      <c r="J62" s="68">
        <v>0</v>
      </c>
      <c r="K62" s="68">
        <v>0</v>
      </c>
      <c r="L62" s="68">
        <v>0</v>
      </c>
      <c r="M62" s="68">
        <v>0</v>
      </c>
      <c r="N62" s="16">
        <f t="shared" si="42"/>
        <v>-410.41</v>
      </c>
      <c r="O62" s="28">
        <f t="shared" si="43"/>
        <v>-5.5281969580227312E-5</v>
      </c>
      <c r="P62" s="16"/>
      <c r="Q62" s="16"/>
      <c r="R62" s="64" t="s">
        <v>1327</v>
      </c>
      <c r="S62" s="65">
        <v>0</v>
      </c>
      <c r="T62" s="66">
        <v>0.05</v>
      </c>
      <c r="U62" s="63">
        <f t="shared" ref="U62:AF62" si="50">IF($R62="Manual","",IFERROR(IF($R62="YOY Growth",$N62*(1+$T62)/12,$S62/12),""))</f>
        <v>0</v>
      </c>
      <c r="V62" s="63">
        <f t="shared" si="50"/>
        <v>0</v>
      </c>
      <c r="W62" s="63">
        <f t="shared" si="50"/>
        <v>0</v>
      </c>
      <c r="X62" s="63">
        <f t="shared" si="50"/>
        <v>0</v>
      </c>
      <c r="Y62" s="63">
        <f t="shared" si="50"/>
        <v>0</v>
      </c>
      <c r="Z62" s="63">
        <f t="shared" si="50"/>
        <v>0</v>
      </c>
      <c r="AA62" s="63">
        <f t="shared" si="50"/>
        <v>0</v>
      </c>
      <c r="AB62" s="63">
        <f t="shared" si="50"/>
        <v>0</v>
      </c>
      <c r="AC62" s="63">
        <f t="shared" si="50"/>
        <v>0</v>
      </c>
      <c r="AD62" s="63">
        <f t="shared" si="50"/>
        <v>0</v>
      </c>
      <c r="AE62" s="63">
        <f t="shared" si="50"/>
        <v>0</v>
      </c>
      <c r="AF62" s="63">
        <f t="shared" si="50"/>
        <v>0</v>
      </c>
      <c r="AG62" s="16">
        <f t="shared" si="45"/>
        <v>0</v>
      </c>
      <c r="AH62" s="28">
        <f t="shared" si="46"/>
        <v>0</v>
      </c>
      <c r="AI62" s="13"/>
      <c r="AJ62" s="16">
        <f t="shared" si="47"/>
        <v>-410.41</v>
      </c>
    </row>
    <row r="63" spans="1:36" ht="13.5" customHeight="1" x14ac:dyDescent="0.2">
      <c r="A63" s="30" t="s">
        <v>1248</v>
      </c>
      <c r="B63" s="31">
        <f t="shared" ref="B63:M63" si="51">B37+B38+B39+B40+B41+B42+B56+B61+B62</f>
        <v>194694.08999999997</v>
      </c>
      <c r="C63" s="31">
        <f t="shared" si="51"/>
        <v>189714.34</v>
      </c>
      <c r="D63" s="31">
        <f t="shared" si="51"/>
        <v>117788.65999999997</v>
      </c>
      <c r="E63" s="31">
        <f t="shared" si="51"/>
        <v>205869.47</v>
      </c>
      <c r="F63" s="31">
        <f t="shared" si="51"/>
        <v>201566.18000000005</v>
      </c>
      <c r="G63" s="31">
        <f t="shared" si="51"/>
        <v>208823.87000000002</v>
      </c>
      <c r="H63" s="31">
        <f t="shared" si="51"/>
        <v>176632.48000000004</v>
      </c>
      <c r="I63" s="31">
        <f t="shared" si="51"/>
        <v>290052.55</v>
      </c>
      <c r="J63" s="31">
        <f t="shared" si="51"/>
        <v>189984.91047619053</v>
      </c>
      <c r="K63" s="31">
        <f t="shared" si="51"/>
        <v>194590.8628571429</v>
      </c>
      <c r="L63" s="31">
        <f t="shared" si="51"/>
        <v>193737.29142857139</v>
      </c>
      <c r="M63" s="31">
        <f t="shared" si="51"/>
        <v>197883.72</v>
      </c>
      <c r="N63" s="31">
        <f t="shared" si="42"/>
        <v>2361338.4247619053</v>
      </c>
      <c r="O63" s="32">
        <f t="shared" si="43"/>
        <v>0.31807080472286137</v>
      </c>
      <c r="P63" s="16"/>
      <c r="Q63" s="16"/>
      <c r="R63" s="67"/>
      <c r="S63" s="67"/>
      <c r="T63" s="67"/>
      <c r="U63" s="31" t="e">
        <f t="shared" ref="U63:AF63" si="52">U37+U38+U39+U40+U41+U42+U56+U61+U62</f>
        <v>#REF!</v>
      </c>
      <c r="V63" s="31" t="e">
        <f t="shared" si="52"/>
        <v>#REF!</v>
      </c>
      <c r="W63" s="31" t="e">
        <f t="shared" si="52"/>
        <v>#REF!</v>
      </c>
      <c r="X63" s="31" t="e">
        <f t="shared" si="52"/>
        <v>#REF!</v>
      </c>
      <c r="Y63" s="31" t="e">
        <f t="shared" si="52"/>
        <v>#REF!</v>
      </c>
      <c r="Z63" s="31" t="e">
        <f t="shared" si="52"/>
        <v>#REF!</v>
      </c>
      <c r="AA63" s="31" t="e">
        <f t="shared" si="52"/>
        <v>#REF!</v>
      </c>
      <c r="AB63" s="31" t="e">
        <f t="shared" si="52"/>
        <v>#REF!</v>
      </c>
      <c r="AC63" s="31" t="e">
        <f t="shared" si="52"/>
        <v>#REF!</v>
      </c>
      <c r="AD63" s="31" t="e">
        <f t="shared" si="52"/>
        <v>#REF!</v>
      </c>
      <c r="AE63" s="31" t="e">
        <f t="shared" si="52"/>
        <v>#REF!</v>
      </c>
      <c r="AF63" s="31" t="e">
        <f t="shared" si="52"/>
        <v>#REF!</v>
      </c>
      <c r="AG63" s="31" t="e">
        <f t="shared" si="45"/>
        <v>#REF!</v>
      </c>
      <c r="AH63" s="32" t="str">
        <f t="shared" si="46"/>
        <v/>
      </c>
      <c r="AI63" s="13"/>
      <c r="AJ63" s="31" t="e">
        <f t="shared" si="47"/>
        <v>#REF!</v>
      </c>
    </row>
    <row r="64" spans="1:36" ht="13.5" customHeight="1" x14ac:dyDescent="0.2">
      <c r="A64" s="73" t="s">
        <v>3</v>
      </c>
      <c r="B64" s="31">
        <f t="shared" ref="B64:M64" si="53">B16-B63</f>
        <v>348300.47000000009</v>
      </c>
      <c r="C64" s="31">
        <f t="shared" si="53"/>
        <v>313512.72000000009</v>
      </c>
      <c r="D64" s="31">
        <f t="shared" si="53"/>
        <v>429092.67</v>
      </c>
      <c r="E64" s="31">
        <f t="shared" si="53"/>
        <v>543834.51</v>
      </c>
      <c r="F64" s="31">
        <f t="shared" si="53"/>
        <v>318379.70999999996</v>
      </c>
      <c r="G64" s="31">
        <f t="shared" si="53"/>
        <v>270919.13</v>
      </c>
      <c r="H64" s="31">
        <f t="shared" si="53"/>
        <v>464576.34999999992</v>
      </c>
      <c r="I64" s="31">
        <f t="shared" si="53"/>
        <v>181253.01</v>
      </c>
      <c r="J64" s="31">
        <f t="shared" si="53"/>
        <v>461622.42285714252</v>
      </c>
      <c r="K64" s="31">
        <f t="shared" si="53"/>
        <v>552849.80380952405</v>
      </c>
      <c r="L64" s="31">
        <f t="shared" si="53"/>
        <v>578703.37523809564</v>
      </c>
      <c r="M64" s="31">
        <f t="shared" si="53"/>
        <v>599556.94666666701</v>
      </c>
      <c r="N64" s="31">
        <f t="shared" si="42"/>
        <v>5062601.1185714295</v>
      </c>
      <c r="O64" s="32">
        <f t="shared" si="43"/>
        <v>0.6819291952771388</v>
      </c>
      <c r="P64" s="16"/>
      <c r="Q64" s="16"/>
      <c r="R64" s="67"/>
      <c r="S64" s="67"/>
      <c r="T64" s="67"/>
      <c r="U64" s="31" t="e">
        <f t="shared" ref="U64:AF64" si="54">U16-U63</f>
        <v>#REF!</v>
      </c>
      <c r="V64" s="31" t="e">
        <f t="shared" si="54"/>
        <v>#REF!</v>
      </c>
      <c r="W64" s="31" t="e">
        <f t="shared" si="54"/>
        <v>#REF!</v>
      </c>
      <c r="X64" s="31" t="e">
        <f t="shared" si="54"/>
        <v>#REF!</v>
      </c>
      <c r="Y64" s="31" t="e">
        <f t="shared" si="54"/>
        <v>#REF!</v>
      </c>
      <c r="Z64" s="31" t="e">
        <f t="shared" si="54"/>
        <v>#REF!</v>
      </c>
      <c r="AA64" s="31" t="e">
        <f t="shared" si="54"/>
        <v>#REF!</v>
      </c>
      <c r="AB64" s="31" t="e">
        <f t="shared" si="54"/>
        <v>#REF!</v>
      </c>
      <c r="AC64" s="31" t="e">
        <f t="shared" si="54"/>
        <v>#REF!</v>
      </c>
      <c r="AD64" s="31" t="e">
        <f t="shared" si="54"/>
        <v>#REF!</v>
      </c>
      <c r="AE64" s="31" t="e">
        <f t="shared" si="54"/>
        <v>#REF!</v>
      </c>
      <c r="AF64" s="31" t="e">
        <f t="shared" si="54"/>
        <v>#REF!</v>
      </c>
      <c r="AG64" s="31" t="e">
        <f t="shared" si="45"/>
        <v>#REF!</v>
      </c>
      <c r="AH64" s="32" t="str">
        <f t="shared" si="46"/>
        <v/>
      </c>
      <c r="AI64" s="13"/>
      <c r="AJ64" s="31" t="e">
        <f>AG64-N64</f>
        <v>#REF!</v>
      </c>
    </row>
    <row r="65" spans="1:36" ht="13.5" customHeight="1" x14ac:dyDescent="0.2">
      <c r="A65" s="26" t="s">
        <v>1249</v>
      </c>
      <c r="B65" s="28"/>
      <c r="C65" s="28"/>
      <c r="D65" s="28"/>
      <c r="E65" s="28"/>
      <c r="F65" s="28"/>
      <c r="G65" s="28"/>
      <c r="H65" s="28"/>
      <c r="I65" s="28"/>
      <c r="J65" s="28"/>
      <c r="K65" s="28"/>
      <c r="L65" s="28"/>
      <c r="M65" s="28"/>
      <c r="N65" s="28"/>
      <c r="O65" s="28"/>
      <c r="P65" s="16"/>
      <c r="Q65" s="16"/>
      <c r="R65" s="67"/>
      <c r="S65" s="67"/>
      <c r="T65" s="67"/>
      <c r="U65" s="28"/>
      <c r="V65" s="28"/>
      <c r="W65" s="28"/>
      <c r="X65" s="28"/>
      <c r="Y65" s="28"/>
      <c r="Z65" s="28"/>
      <c r="AA65" s="28"/>
      <c r="AB65" s="28"/>
      <c r="AC65" s="28"/>
      <c r="AD65" s="28"/>
      <c r="AE65" s="28"/>
      <c r="AF65" s="28"/>
      <c r="AG65" s="28"/>
      <c r="AH65" s="28"/>
      <c r="AI65" s="13"/>
      <c r="AJ65" s="28"/>
    </row>
    <row r="66" spans="1:36" ht="13.5" customHeight="1" x14ac:dyDescent="0.2">
      <c r="A66" s="26" t="s">
        <v>1250</v>
      </c>
      <c r="B66" s="16"/>
      <c r="C66" s="16"/>
      <c r="D66" s="16"/>
      <c r="E66" s="16"/>
      <c r="F66" s="16"/>
      <c r="G66" s="16"/>
      <c r="H66" s="16"/>
      <c r="I66" s="16"/>
      <c r="J66" s="16"/>
      <c r="K66" s="16"/>
      <c r="L66" s="16"/>
      <c r="M66" s="16"/>
      <c r="N66" s="16"/>
      <c r="O66" s="28"/>
      <c r="P66" s="16"/>
      <c r="Q66" s="16"/>
      <c r="R66" s="67"/>
      <c r="S66" s="67"/>
      <c r="T66" s="67"/>
      <c r="U66" s="16"/>
      <c r="V66" s="16"/>
      <c r="W66" s="16"/>
      <c r="X66" s="16"/>
      <c r="Y66" s="16"/>
      <c r="Z66" s="16"/>
      <c r="AA66" s="16"/>
      <c r="AB66" s="16"/>
      <c r="AC66" s="16"/>
      <c r="AD66" s="16"/>
      <c r="AE66" s="16"/>
      <c r="AF66" s="16"/>
      <c r="AG66" s="16"/>
      <c r="AH66" s="28"/>
      <c r="AI66" s="13"/>
      <c r="AJ66" s="16"/>
    </row>
    <row r="67" spans="1:36" ht="13.5" customHeight="1" x14ac:dyDescent="0.2">
      <c r="A67" s="27" t="s">
        <v>1251</v>
      </c>
      <c r="B67" s="16">
        <v>-142290.68</v>
      </c>
      <c r="C67" s="16">
        <v>-165768.20000000001</v>
      </c>
      <c r="D67" s="16">
        <v>0</v>
      </c>
      <c r="E67" s="16">
        <v>0</v>
      </c>
      <c r="F67" s="16">
        <v>0</v>
      </c>
      <c r="G67" s="16">
        <v>0</v>
      </c>
      <c r="H67" s="16">
        <v>0</v>
      </c>
      <c r="I67" s="16">
        <v>0</v>
      </c>
      <c r="J67" s="68">
        <v>0</v>
      </c>
      <c r="K67" s="68">
        <v>0</v>
      </c>
      <c r="L67" s="68">
        <v>0</v>
      </c>
      <c r="M67" s="68">
        <v>0</v>
      </c>
      <c r="N67" s="16">
        <f t="shared" ref="N67:N80" si="55">SUM(B67:M67)</f>
        <v>-308058.88</v>
      </c>
      <c r="O67" s="28">
        <f t="shared" ref="O67:O80" si="56">IFERROR(N67/N$16,"")</f>
        <v>-4.1495337913498444E-2</v>
      </c>
      <c r="P67" s="16"/>
      <c r="Q67" s="16"/>
      <c r="R67" s="70"/>
      <c r="S67" s="70"/>
      <c r="T67" s="70"/>
      <c r="U67" s="70"/>
      <c r="V67" s="70"/>
      <c r="W67" s="70"/>
      <c r="X67" s="70"/>
      <c r="Y67" s="70"/>
      <c r="Z67" s="70"/>
      <c r="AA67" s="70"/>
      <c r="AB67" s="70"/>
      <c r="AC67" s="70"/>
      <c r="AD67" s="70"/>
      <c r="AE67" s="70"/>
      <c r="AF67" s="70"/>
      <c r="AG67" s="16">
        <f t="shared" ref="AG67:AG80" si="57">SUM(U67:AF67)</f>
        <v>0</v>
      </c>
      <c r="AH67" s="28">
        <f t="shared" ref="AH67:AH80" si="58">IFERROR(AG67/AG$16,"")</f>
        <v>0</v>
      </c>
      <c r="AI67" s="13"/>
      <c r="AJ67" s="16">
        <f t="shared" ref="AJ67:AJ80" si="59">N67-AG67</f>
        <v>-308058.88</v>
      </c>
    </row>
    <row r="68" spans="1:36" ht="13.5" customHeight="1" x14ac:dyDescent="0.2">
      <c r="A68" s="27" t="s">
        <v>1252</v>
      </c>
      <c r="B68" s="16">
        <v>1615.95</v>
      </c>
      <c r="C68" s="16">
        <v>0</v>
      </c>
      <c r="D68" s="16">
        <v>0</v>
      </c>
      <c r="E68" s="16">
        <v>0</v>
      </c>
      <c r="F68" s="16">
        <v>0</v>
      </c>
      <c r="G68" s="16">
        <v>0</v>
      </c>
      <c r="H68" s="16">
        <v>0</v>
      </c>
      <c r="I68" s="16">
        <v>0</v>
      </c>
      <c r="J68" s="68">
        <v>0</v>
      </c>
      <c r="K68" s="68">
        <v>0</v>
      </c>
      <c r="L68" s="68">
        <v>0</v>
      </c>
      <c r="M68" s="68">
        <v>0</v>
      </c>
      <c r="N68" s="16">
        <f t="shared" si="55"/>
        <v>1615.95</v>
      </c>
      <c r="O68" s="28">
        <f t="shared" si="56"/>
        <v>2.1766745143434206E-4</v>
      </c>
      <c r="P68" s="16"/>
      <c r="Q68" s="16"/>
      <c r="R68" s="70"/>
      <c r="S68" s="70"/>
      <c r="T68" s="70"/>
      <c r="U68" s="70"/>
      <c r="V68" s="70"/>
      <c r="W68" s="70"/>
      <c r="X68" s="70"/>
      <c r="Y68" s="70"/>
      <c r="Z68" s="70"/>
      <c r="AA68" s="70"/>
      <c r="AB68" s="70"/>
      <c r="AC68" s="70"/>
      <c r="AD68" s="70"/>
      <c r="AE68" s="70"/>
      <c r="AF68" s="70"/>
      <c r="AG68" s="16">
        <f t="shared" si="57"/>
        <v>0</v>
      </c>
      <c r="AH68" s="28">
        <f t="shared" si="58"/>
        <v>0</v>
      </c>
      <c r="AI68" s="13"/>
      <c r="AJ68" s="16">
        <f t="shared" si="59"/>
        <v>1615.95</v>
      </c>
    </row>
    <row r="69" spans="1:36" ht="13.5" customHeight="1" x14ac:dyDescent="0.2">
      <c r="A69" s="27" t="s">
        <v>1253</v>
      </c>
      <c r="B69" s="16">
        <v>-3646.58</v>
      </c>
      <c r="C69" s="16">
        <v>218.75</v>
      </c>
      <c r="D69" s="16">
        <v>0</v>
      </c>
      <c r="E69" s="16">
        <v>0</v>
      </c>
      <c r="F69" s="16">
        <v>0</v>
      </c>
      <c r="G69" s="16">
        <v>0</v>
      </c>
      <c r="H69" s="16">
        <v>0</v>
      </c>
      <c r="I69" s="16">
        <v>0</v>
      </c>
      <c r="J69" s="68">
        <v>0</v>
      </c>
      <c r="K69" s="68">
        <v>0</v>
      </c>
      <c r="L69" s="68">
        <v>0</v>
      </c>
      <c r="M69" s="68">
        <v>0</v>
      </c>
      <c r="N69" s="16">
        <f t="shared" si="55"/>
        <v>-3427.83</v>
      </c>
      <c r="O69" s="28">
        <f t="shared" si="56"/>
        <v>-4.6172655097631777E-4</v>
      </c>
      <c r="P69" s="16"/>
      <c r="Q69" s="16"/>
      <c r="R69" s="70"/>
      <c r="S69" s="70"/>
      <c r="T69" s="70"/>
      <c r="U69" s="70"/>
      <c r="V69" s="70"/>
      <c r="W69" s="70"/>
      <c r="X69" s="70"/>
      <c r="Y69" s="70"/>
      <c r="Z69" s="70"/>
      <c r="AA69" s="70"/>
      <c r="AB69" s="70"/>
      <c r="AC69" s="70"/>
      <c r="AD69" s="70"/>
      <c r="AE69" s="70"/>
      <c r="AF69" s="70"/>
      <c r="AG69" s="16">
        <f t="shared" si="57"/>
        <v>0</v>
      </c>
      <c r="AH69" s="28">
        <f t="shared" si="58"/>
        <v>0</v>
      </c>
      <c r="AI69" s="13"/>
      <c r="AJ69" s="16">
        <f t="shared" si="59"/>
        <v>-3427.83</v>
      </c>
    </row>
    <row r="70" spans="1:36" ht="13.5" customHeight="1" x14ac:dyDescent="0.2">
      <c r="A70" s="27" t="s">
        <v>1254</v>
      </c>
      <c r="B70" s="16">
        <v>0</v>
      </c>
      <c r="C70" s="16">
        <v>0</v>
      </c>
      <c r="D70" s="16">
        <v>0</v>
      </c>
      <c r="E70" s="16">
        <v>0</v>
      </c>
      <c r="F70" s="16">
        <v>0</v>
      </c>
      <c r="G70" s="16">
        <v>0</v>
      </c>
      <c r="H70" s="16">
        <v>0</v>
      </c>
      <c r="I70" s="16">
        <v>0</v>
      </c>
      <c r="J70" s="68">
        <v>0</v>
      </c>
      <c r="K70" s="68">
        <v>0</v>
      </c>
      <c r="L70" s="68">
        <v>0</v>
      </c>
      <c r="M70" s="68">
        <v>0</v>
      </c>
      <c r="N70" s="16">
        <f t="shared" si="55"/>
        <v>0</v>
      </c>
      <c r="O70" s="28">
        <f t="shared" si="56"/>
        <v>0</v>
      </c>
      <c r="P70" s="16"/>
      <c r="Q70" s="16"/>
      <c r="R70" s="64" t="s">
        <v>1327</v>
      </c>
      <c r="S70" s="65">
        <v>0</v>
      </c>
      <c r="T70" s="66">
        <v>0.05</v>
      </c>
      <c r="U70" s="63">
        <f t="shared" ref="U70:AF72" si="60">IF($R70="Manual","",IFERROR(IF($R70="YOY Growth",$N70*(1+$T70)/12,$S70/12),""))</f>
        <v>0</v>
      </c>
      <c r="V70" s="63">
        <f t="shared" si="60"/>
        <v>0</v>
      </c>
      <c r="W70" s="63">
        <f t="shared" si="60"/>
        <v>0</v>
      </c>
      <c r="X70" s="63">
        <f t="shared" si="60"/>
        <v>0</v>
      </c>
      <c r="Y70" s="63">
        <f t="shared" si="60"/>
        <v>0</v>
      </c>
      <c r="Z70" s="63">
        <f t="shared" si="60"/>
        <v>0</v>
      </c>
      <c r="AA70" s="63">
        <f t="shared" si="60"/>
        <v>0</v>
      </c>
      <c r="AB70" s="63">
        <f t="shared" si="60"/>
        <v>0</v>
      </c>
      <c r="AC70" s="63">
        <f t="shared" si="60"/>
        <v>0</v>
      </c>
      <c r="AD70" s="63">
        <f t="shared" si="60"/>
        <v>0</v>
      </c>
      <c r="AE70" s="63">
        <f t="shared" si="60"/>
        <v>0</v>
      </c>
      <c r="AF70" s="63">
        <f t="shared" si="60"/>
        <v>0</v>
      </c>
      <c r="AG70" s="16">
        <f t="shared" si="57"/>
        <v>0</v>
      </c>
      <c r="AH70" s="28">
        <f t="shared" si="58"/>
        <v>0</v>
      </c>
      <c r="AI70" s="13"/>
      <c r="AJ70" s="16">
        <f t="shared" si="59"/>
        <v>0</v>
      </c>
    </row>
    <row r="71" spans="1:36" ht="13.5" customHeight="1" x14ac:dyDescent="0.2">
      <c r="A71" s="27" t="s">
        <v>1255</v>
      </c>
      <c r="B71" s="16">
        <v>0</v>
      </c>
      <c r="C71" s="16">
        <v>0</v>
      </c>
      <c r="D71" s="16">
        <v>0</v>
      </c>
      <c r="E71" s="16">
        <v>0</v>
      </c>
      <c r="F71" s="16">
        <v>0</v>
      </c>
      <c r="G71" s="16">
        <v>0</v>
      </c>
      <c r="H71" s="16">
        <v>0</v>
      </c>
      <c r="I71" s="16">
        <v>0</v>
      </c>
      <c r="J71" s="68">
        <v>0</v>
      </c>
      <c r="K71" s="68">
        <v>0</v>
      </c>
      <c r="L71" s="68">
        <v>0</v>
      </c>
      <c r="M71" s="68">
        <v>0</v>
      </c>
      <c r="N71" s="16">
        <f t="shared" si="55"/>
        <v>0</v>
      </c>
      <c r="O71" s="28">
        <f t="shared" si="56"/>
        <v>0</v>
      </c>
      <c r="P71" s="16"/>
      <c r="Q71" s="16"/>
      <c r="R71" s="64" t="s">
        <v>1327</v>
      </c>
      <c r="S71" s="65">
        <v>0</v>
      </c>
      <c r="T71" s="66">
        <v>0.05</v>
      </c>
      <c r="U71" s="63">
        <f t="shared" si="60"/>
        <v>0</v>
      </c>
      <c r="V71" s="63">
        <f t="shared" si="60"/>
        <v>0</v>
      </c>
      <c r="W71" s="63">
        <f t="shared" si="60"/>
        <v>0</v>
      </c>
      <c r="X71" s="63">
        <f t="shared" si="60"/>
        <v>0</v>
      </c>
      <c r="Y71" s="63">
        <f t="shared" si="60"/>
        <v>0</v>
      </c>
      <c r="Z71" s="63">
        <f t="shared" si="60"/>
        <v>0</v>
      </c>
      <c r="AA71" s="63">
        <f t="shared" si="60"/>
        <v>0</v>
      </c>
      <c r="AB71" s="63">
        <f t="shared" si="60"/>
        <v>0</v>
      </c>
      <c r="AC71" s="63">
        <f t="shared" si="60"/>
        <v>0</v>
      </c>
      <c r="AD71" s="63">
        <f t="shared" si="60"/>
        <v>0</v>
      </c>
      <c r="AE71" s="63">
        <f t="shared" si="60"/>
        <v>0</v>
      </c>
      <c r="AF71" s="63">
        <f t="shared" si="60"/>
        <v>0</v>
      </c>
      <c r="AG71" s="16">
        <f t="shared" si="57"/>
        <v>0</v>
      </c>
      <c r="AH71" s="28">
        <f t="shared" si="58"/>
        <v>0</v>
      </c>
      <c r="AI71" s="13"/>
      <c r="AJ71" s="16">
        <f t="shared" si="59"/>
        <v>0</v>
      </c>
    </row>
    <row r="72" spans="1:36" ht="13.5" customHeight="1" x14ac:dyDescent="0.2">
      <c r="A72" s="27" t="s">
        <v>1256</v>
      </c>
      <c r="B72" s="16">
        <v>0</v>
      </c>
      <c r="C72" s="16">
        <v>0</v>
      </c>
      <c r="D72" s="16">
        <v>0</v>
      </c>
      <c r="E72" s="16">
        <v>0</v>
      </c>
      <c r="F72" s="16">
        <v>0</v>
      </c>
      <c r="G72" s="16">
        <v>0</v>
      </c>
      <c r="H72" s="16">
        <v>0</v>
      </c>
      <c r="I72" s="16">
        <v>0</v>
      </c>
      <c r="J72" s="68">
        <v>0</v>
      </c>
      <c r="K72" s="68">
        <v>0</v>
      </c>
      <c r="L72" s="68">
        <v>0</v>
      </c>
      <c r="M72" s="68">
        <v>0</v>
      </c>
      <c r="N72" s="16">
        <f t="shared" si="55"/>
        <v>0</v>
      </c>
      <c r="O72" s="28">
        <f t="shared" si="56"/>
        <v>0</v>
      </c>
      <c r="P72" s="16"/>
      <c r="Q72" s="16"/>
      <c r="R72" s="64" t="s">
        <v>1327</v>
      </c>
      <c r="S72" s="65">
        <v>0</v>
      </c>
      <c r="T72" s="66">
        <v>0.05</v>
      </c>
      <c r="U72" s="63">
        <f t="shared" si="60"/>
        <v>0</v>
      </c>
      <c r="V72" s="63">
        <f t="shared" si="60"/>
        <v>0</v>
      </c>
      <c r="W72" s="63">
        <f t="shared" si="60"/>
        <v>0</v>
      </c>
      <c r="X72" s="63">
        <f t="shared" si="60"/>
        <v>0</v>
      </c>
      <c r="Y72" s="63">
        <f t="shared" si="60"/>
        <v>0</v>
      </c>
      <c r="Z72" s="63">
        <f t="shared" si="60"/>
        <v>0</v>
      </c>
      <c r="AA72" s="63">
        <f t="shared" si="60"/>
        <v>0</v>
      </c>
      <c r="AB72" s="63">
        <f t="shared" si="60"/>
        <v>0</v>
      </c>
      <c r="AC72" s="63">
        <f t="shared" si="60"/>
        <v>0</v>
      </c>
      <c r="AD72" s="63">
        <f t="shared" si="60"/>
        <v>0</v>
      </c>
      <c r="AE72" s="63">
        <f t="shared" si="60"/>
        <v>0</v>
      </c>
      <c r="AF72" s="63">
        <f t="shared" si="60"/>
        <v>0</v>
      </c>
      <c r="AG72" s="16">
        <f t="shared" si="57"/>
        <v>0</v>
      </c>
      <c r="AH72" s="28">
        <f t="shared" si="58"/>
        <v>0</v>
      </c>
      <c r="AI72" s="13"/>
      <c r="AJ72" s="16">
        <f t="shared" si="59"/>
        <v>0</v>
      </c>
    </row>
    <row r="73" spans="1:36" ht="13.5" customHeight="1" x14ac:dyDescent="0.2">
      <c r="A73" s="30" t="s">
        <v>1257</v>
      </c>
      <c r="B73" s="31">
        <f t="shared" ref="B73:M73" si="61">SUM(B67:B72)</f>
        <v>-144321.30999999997</v>
      </c>
      <c r="C73" s="31">
        <f t="shared" si="61"/>
        <v>-165549.45000000001</v>
      </c>
      <c r="D73" s="31">
        <f t="shared" si="61"/>
        <v>0</v>
      </c>
      <c r="E73" s="31">
        <f t="shared" si="61"/>
        <v>0</v>
      </c>
      <c r="F73" s="31">
        <f t="shared" si="61"/>
        <v>0</v>
      </c>
      <c r="G73" s="31">
        <f t="shared" si="61"/>
        <v>0</v>
      </c>
      <c r="H73" s="31">
        <f t="shared" si="61"/>
        <v>0</v>
      </c>
      <c r="I73" s="31">
        <f t="shared" si="61"/>
        <v>0</v>
      </c>
      <c r="J73" s="31">
        <f t="shared" si="61"/>
        <v>0</v>
      </c>
      <c r="K73" s="31">
        <f t="shared" si="61"/>
        <v>0</v>
      </c>
      <c r="L73" s="31">
        <f t="shared" si="61"/>
        <v>0</v>
      </c>
      <c r="M73" s="31">
        <f t="shared" si="61"/>
        <v>0</v>
      </c>
      <c r="N73" s="31">
        <f t="shared" si="55"/>
        <v>-309870.76</v>
      </c>
      <c r="O73" s="32">
        <f t="shared" si="56"/>
        <v>-4.173939701304042E-2</v>
      </c>
      <c r="P73" s="16"/>
      <c r="Q73" s="16"/>
      <c r="R73" s="67"/>
      <c r="S73" s="67"/>
      <c r="T73" s="67"/>
      <c r="U73" s="31">
        <f t="shared" ref="U73:AF73" si="62">SUM(U67:U72)</f>
        <v>0</v>
      </c>
      <c r="V73" s="31">
        <f t="shared" si="62"/>
        <v>0</v>
      </c>
      <c r="W73" s="31">
        <f t="shared" si="62"/>
        <v>0</v>
      </c>
      <c r="X73" s="31">
        <f t="shared" si="62"/>
        <v>0</v>
      </c>
      <c r="Y73" s="31">
        <f t="shared" si="62"/>
        <v>0</v>
      </c>
      <c r="Z73" s="31">
        <f t="shared" si="62"/>
        <v>0</v>
      </c>
      <c r="AA73" s="31">
        <f t="shared" si="62"/>
        <v>0</v>
      </c>
      <c r="AB73" s="31">
        <f t="shared" si="62"/>
        <v>0</v>
      </c>
      <c r="AC73" s="31">
        <f t="shared" si="62"/>
        <v>0</v>
      </c>
      <c r="AD73" s="31">
        <f t="shared" si="62"/>
        <v>0</v>
      </c>
      <c r="AE73" s="31">
        <f t="shared" si="62"/>
        <v>0</v>
      </c>
      <c r="AF73" s="31">
        <f t="shared" si="62"/>
        <v>0</v>
      </c>
      <c r="AG73" s="31">
        <f t="shared" si="57"/>
        <v>0</v>
      </c>
      <c r="AH73" s="32">
        <f t="shared" si="58"/>
        <v>0</v>
      </c>
      <c r="AI73" s="13"/>
      <c r="AJ73" s="31">
        <f t="shared" si="59"/>
        <v>-309870.76</v>
      </c>
    </row>
    <row r="74" spans="1:36" ht="13.5" customHeight="1" x14ac:dyDescent="0.2">
      <c r="A74" s="27" t="s">
        <v>1258</v>
      </c>
      <c r="B74" s="16">
        <v>0</v>
      </c>
      <c r="C74" s="16">
        <v>0</v>
      </c>
      <c r="D74" s="16">
        <v>0</v>
      </c>
      <c r="E74" s="16">
        <v>0</v>
      </c>
      <c r="F74" s="16">
        <v>0</v>
      </c>
      <c r="G74" s="16">
        <v>0</v>
      </c>
      <c r="H74" s="16">
        <v>0</v>
      </c>
      <c r="I74" s="16">
        <v>0</v>
      </c>
      <c r="J74" s="68">
        <v>0</v>
      </c>
      <c r="K74" s="68">
        <v>0</v>
      </c>
      <c r="L74" s="68">
        <v>0</v>
      </c>
      <c r="M74" s="68">
        <v>0</v>
      </c>
      <c r="N74" s="16">
        <f t="shared" si="55"/>
        <v>0</v>
      </c>
      <c r="O74" s="28">
        <f t="shared" si="56"/>
        <v>0</v>
      </c>
      <c r="P74" s="16"/>
      <c r="Q74" s="16"/>
      <c r="R74" s="64" t="s">
        <v>1327</v>
      </c>
      <c r="S74" s="65">
        <v>0</v>
      </c>
      <c r="T74" s="66">
        <v>0.05</v>
      </c>
      <c r="U74" s="63">
        <f t="shared" ref="U74:AF80" si="63">IF($R74="Manual","",IFERROR(IF($R74="YOY Growth",$N74*(1+$T74)/12,$S74/12),""))</f>
        <v>0</v>
      </c>
      <c r="V74" s="63">
        <f t="shared" si="63"/>
        <v>0</v>
      </c>
      <c r="W74" s="63">
        <f t="shared" si="63"/>
        <v>0</v>
      </c>
      <c r="X74" s="63">
        <f t="shared" si="63"/>
        <v>0</v>
      </c>
      <c r="Y74" s="63">
        <f t="shared" si="63"/>
        <v>0</v>
      </c>
      <c r="Z74" s="63">
        <f t="shared" si="63"/>
        <v>0</v>
      </c>
      <c r="AA74" s="63">
        <f t="shared" si="63"/>
        <v>0</v>
      </c>
      <c r="AB74" s="63">
        <f t="shared" si="63"/>
        <v>0</v>
      </c>
      <c r="AC74" s="63">
        <f t="shared" si="63"/>
        <v>0</v>
      </c>
      <c r="AD74" s="63">
        <f t="shared" si="63"/>
        <v>0</v>
      </c>
      <c r="AE74" s="63">
        <f t="shared" si="63"/>
        <v>0</v>
      </c>
      <c r="AF74" s="63">
        <f t="shared" si="63"/>
        <v>0</v>
      </c>
      <c r="AG74" s="16">
        <f t="shared" si="57"/>
        <v>0</v>
      </c>
      <c r="AH74" s="28">
        <f t="shared" si="58"/>
        <v>0</v>
      </c>
      <c r="AI74" s="13"/>
      <c r="AJ74" s="16">
        <f t="shared" si="59"/>
        <v>0</v>
      </c>
    </row>
    <row r="75" spans="1:36" ht="13.5" customHeight="1" x14ac:dyDescent="0.2">
      <c r="A75" s="27" t="s">
        <v>1259</v>
      </c>
      <c r="B75" s="16">
        <v>0</v>
      </c>
      <c r="C75" s="16">
        <v>0</v>
      </c>
      <c r="D75" s="16">
        <v>0</v>
      </c>
      <c r="E75" s="16">
        <v>0</v>
      </c>
      <c r="F75" s="16">
        <v>0</v>
      </c>
      <c r="G75" s="16">
        <v>0</v>
      </c>
      <c r="H75" s="16">
        <v>0</v>
      </c>
      <c r="I75" s="16">
        <v>0</v>
      </c>
      <c r="J75" s="68">
        <v>0</v>
      </c>
      <c r="K75" s="68">
        <v>0</v>
      </c>
      <c r="L75" s="68">
        <v>0</v>
      </c>
      <c r="M75" s="68">
        <v>0</v>
      </c>
      <c r="N75" s="16">
        <f t="shared" si="55"/>
        <v>0</v>
      </c>
      <c r="O75" s="28">
        <f t="shared" si="56"/>
        <v>0</v>
      </c>
      <c r="P75" s="16"/>
      <c r="Q75" s="16"/>
      <c r="R75" s="64" t="s">
        <v>1327</v>
      </c>
      <c r="S75" s="65">
        <v>0</v>
      </c>
      <c r="T75" s="66">
        <v>0.05</v>
      </c>
      <c r="U75" s="63">
        <f t="shared" si="63"/>
        <v>0</v>
      </c>
      <c r="V75" s="63">
        <f t="shared" si="63"/>
        <v>0</v>
      </c>
      <c r="W75" s="63">
        <f t="shared" si="63"/>
        <v>0</v>
      </c>
      <c r="X75" s="63">
        <f t="shared" si="63"/>
        <v>0</v>
      </c>
      <c r="Y75" s="63">
        <f t="shared" si="63"/>
        <v>0</v>
      </c>
      <c r="Z75" s="63">
        <f t="shared" si="63"/>
        <v>0</v>
      </c>
      <c r="AA75" s="63">
        <f t="shared" si="63"/>
        <v>0</v>
      </c>
      <c r="AB75" s="63">
        <f t="shared" si="63"/>
        <v>0</v>
      </c>
      <c r="AC75" s="63">
        <f t="shared" si="63"/>
        <v>0</v>
      </c>
      <c r="AD75" s="63">
        <f t="shared" si="63"/>
        <v>0</v>
      </c>
      <c r="AE75" s="63">
        <f t="shared" si="63"/>
        <v>0</v>
      </c>
      <c r="AF75" s="63">
        <f t="shared" si="63"/>
        <v>0</v>
      </c>
      <c r="AG75" s="16">
        <f t="shared" si="57"/>
        <v>0</v>
      </c>
      <c r="AH75" s="28">
        <f t="shared" si="58"/>
        <v>0</v>
      </c>
      <c r="AI75" s="13"/>
      <c r="AJ75" s="16">
        <f t="shared" si="59"/>
        <v>0</v>
      </c>
    </row>
    <row r="76" spans="1:36" ht="13.5" customHeight="1" x14ac:dyDescent="0.2">
      <c r="A76" s="27" t="s">
        <v>1260</v>
      </c>
      <c r="B76" s="16">
        <v>341.94</v>
      </c>
      <c r="C76" s="16">
        <v>0</v>
      </c>
      <c r="D76" s="16">
        <v>0</v>
      </c>
      <c r="E76" s="16">
        <v>0</v>
      </c>
      <c r="F76" s="16">
        <v>0</v>
      </c>
      <c r="G76" s="16">
        <v>0</v>
      </c>
      <c r="H76" s="16">
        <v>0</v>
      </c>
      <c r="I76" s="16">
        <v>0</v>
      </c>
      <c r="J76" s="68">
        <v>0</v>
      </c>
      <c r="K76" s="68">
        <v>0</v>
      </c>
      <c r="L76" s="68">
        <v>0</v>
      </c>
      <c r="M76" s="68">
        <v>0</v>
      </c>
      <c r="N76" s="16">
        <f t="shared" si="55"/>
        <v>341.94</v>
      </c>
      <c r="O76" s="28">
        <f t="shared" si="56"/>
        <v>4.6059103526383193E-5</v>
      </c>
      <c r="P76" s="16"/>
      <c r="Q76" s="16"/>
      <c r="R76" s="64" t="s">
        <v>1327</v>
      </c>
      <c r="S76" s="65">
        <v>0</v>
      </c>
      <c r="T76" s="66">
        <v>0.05</v>
      </c>
      <c r="U76" s="63">
        <f t="shared" si="63"/>
        <v>0</v>
      </c>
      <c r="V76" s="63">
        <f t="shared" si="63"/>
        <v>0</v>
      </c>
      <c r="W76" s="63">
        <f t="shared" si="63"/>
        <v>0</v>
      </c>
      <c r="X76" s="63">
        <f t="shared" si="63"/>
        <v>0</v>
      </c>
      <c r="Y76" s="63">
        <f t="shared" si="63"/>
        <v>0</v>
      </c>
      <c r="Z76" s="63">
        <f t="shared" si="63"/>
        <v>0</v>
      </c>
      <c r="AA76" s="63">
        <f t="shared" si="63"/>
        <v>0</v>
      </c>
      <c r="AB76" s="63">
        <f t="shared" si="63"/>
        <v>0</v>
      </c>
      <c r="AC76" s="63">
        <f t="shared" si="63"/>
        <v>0</v>
      </c>
      <c r="AD76" s="63">
        <f t="shared" si="63"/>
        <v>0</v>
      </c>
      <c r="AE76" s="63">
        <f t="shared" si="63"/>
        <v>0</v>
      </c>
      <c r="AF76" s="63">
        <f t="shared" si="63"/>
        <v>0</v>
      </c>
      <c r="AG76" s="16">
        <f t="shared" si="57"/>
        <v>0</v>
      </c>
      <c r="AH76" s="28">
        <f t="shared" si="58"/>
        <v>0</v>
      </c>
      <c r="AI76" s="13"/>
      <c r="AJ76" s="16">
        <f t="shared" si="59"/>
        <v>341.94</v>
      </c>
    </row>
    <row r="77" spans="1:36" ht="13.5" customHeight="1" x14ac:dyDescent="0.2">
      <c r="A77" s="27" t="s">
        <v>1261</v>
      </c>
      <c r="B77" s="16">
        <v>0</v>
      </c>
      <c r="C77" s="16">
        <v>0</v>
      </c>
      <c r="D77" s="16">
        <v>0</v>
      </c>
      <c r="E77" s="16">
        <v>0</v>
      </c>
      <c r="F77" s="16">
        <v>0</v>
      </c>
      <c r="G77" s="16">
        <v>0</v>
      </c>
      <c r="H77" s="16">
        <v>0</v>
      </c>
      <c r="I77" s="16">
        <v>0</v>
      </c>
      <c r="J77" s="68">
        <v>0</v>
      </c>
      <c r="K77" s="68">
        <v>0</v>
      </c>
      <c r="L77" s="68">
        <v>0</v>
      </c>
      <c r="M77" s="68">
        <v>0</v>
      </c>
      <c r="N77" s="16">
        <f t="shared" si="55"/>
        <v>0</v>
      </c>
      <c r="O77" s="28">
        <f t="shared" si="56"/>
        <v>0</v>
      </c>
      <c r="P77" s="16"/>
      <c r="Q77" s="16"/>
      <c r="R77" s="64" t="s">
        <v>1327</v>
      </c>
      <c r="S77" s="65">
        <v>0</v>
      </c>
      <c r="T77" s="66">
        <v>0.05</v>
      </c>
      <c r="U77" s="63">
        <f t="shared" si="63"/>
        <v>0</v>
      </c>
      <c r="V77" s="63">
        <f t="shared" si="63"/>
        <v>0</v>
      </c>
      <c r="W77" s="63">
        <f t="shared" si="63"/>
        <v>0</v>
      </c>
      <c r="X77" s="63">
        <f t="shared" si="63"/>
        <v>0</v>
      </c>
      <c r="Y77" s="63">
        <f t="shared" si="63"/>
        <v>0</v>
      </c>
      <c r="Z77" s="63">
        <f t="shared" si="63"/>
        <v>0</v>
      </c>
      <c r="AA77" s="63">
        <f t="shared" si="63"/>
        <v>0</v>
      </c>
      <c r="AB77" s="63">
        <f t="shared" si="63"/>
        <v>0</v>
      </c>
      <c r="AC77" s="63">
        <f t="shared" si="63"/>
        <v>0</v>
      </c>
      <c r="AD77" s="63">
        <f t="shared" si="63"/>
        <v>0</v>
      </c>
      <c r="AE77" s="63">
        <f t="shared" si="63"/>
        <v>0</v>
      </c>
      <c r="AF77" s="63">
        <f t="shared" si="63"/>
        <v>0</v>
      </c>
      <c r="AG77" s="16">
        <f t="shared" si="57"/>
        <v>0</v>
      </c>
      <c r="AH77" s="28">
        <f t="shared" si="58"/>
        <v>0</v>
      </c>
      <c r="AI77" s="13"/>
      <c r="AJ77" s="16">
        <f t="shared" si="59"/>
        <v>0</v>
      </c>
    </row>
    <row r="78" spans="1:36" ht="13.5" customHeight="1" x14ac:dyDescent="0.2">
      <c r="A78" s="27" t="s">
        <v>1262</v>
      </c>
      <c r="B78" s="16">
        <v>0</v>
      </c>
      <c r="C78" s="16">
        <v>0</v>
      </c>
      <c r="D78" s="16">
        <v>0</v>
      </c>
      <c r="E78" s="16">
        <v>0</v>
      </c>
      <c r="F78" s="16">
        <v>0</v>
      </c>
      <c r="G78" s="16">
        <v>0</v>
      </c>
      <c r="H78" s="16">
        <v>0</v>
      </c>
      <c r="I78" s="16">
        <v>0</v>
      </c>
      <c r="J78" s="68">
        <v>0</v>
      </c>
      <c r="K78" s="68">
        <v>0</v>
      </c>
      <c r="L78" s="68">
        <v>0</v>
      </c>
      <c r="M78" s="68">
        <v>0</v>
      </c>
      <c r="N78" s="16">
        <f t="shared" si="55"/>
        <v>0</v>
      </c>
      <c r="O78" s="28">
        <f t="shared" si="56"/>
        <v>0</v>
      </c>
      <c r="P78" s="16"/>
      <c r="Q78" s="16"/>
      <c r="R78" s="64" t="s">
        <v>1327</v>
      </c>
      <c r="S78" s="65">
        <v>0</v>
      </c>
      <c r="T78" s="66">
        <v>0.05</v>
      </c>
      <c r="U78" s="63">
        <f t="shared" si="63"/>
        <v>0</v>
      </c>
      <c r="V78" s="63">
        <f t="shared" si="63"/>
        <v>0</v>
      </c>
      <c r="W78" s="63">
        <f t="shared" si="63"/>
        <v>0</v>
      </c>
      <c r="X78" s="63">
        <f t="shared" si="63"/>
        <v>0</v>
      </c>
      <c r="Y78" s="63">
        <f t="shared" si="63"/>
        <v>0</v>
      </c>
      <c r="Z78" s="63">
        <f t="shared" si="63"/>
        <v>0</v>
      </c>
      <c r="AA78" s="63">
        <f t="shared" si="63"/>
        <v>0</v>
      </c>
      <c r="AB78" s="63">
        <f t="shared" si="63"/>
        <v>0</v>
      </c>
      <c r="AC78" s="63">
        <f t="shared" si="63"/>
        <v>0</v>
      </c>
      <c r="AD78" s="63">
        <f t="shared" si="63"/>
        <v>0</v>
      </c>
      <c r="AE78" s="63">
        <f t="shared" si="63"/>
        <v>0</v>
      </c>
      <c r="AF78" s="63">
        <f t="shared" si="63"/>
        <v>0</v>
      </c>
      <c r="AG78" s="16">
        <f t="shared" si="57"/>
        <v>0</v>
      </c>
      <c r="AH78" s="28">
        <f t="shared" si="58"/>
        <v>0</v>
      </c>
      <c r="AI78" s="13"/>
      <c r="AJ78" s="16">
        <f t="shared" si="59"/>
        <v>0</v>
      </c>
    </row>
    <row r="79" spans="1:36" ht="13.5" customHeight="1" x14ac:dyDescent="0.2">
      <c r="A79" s="27" t="s">
        <v>1263</v>
      </c>
      <c r="B79" s="16">
        <v>0</v>
      </c>
      <c r="C79" s="16">
        <v>0</v>
      </c>
      <c r="D79" s="16">
        <v>0</v>
      </c>
      <c r="E79" s="16">
        <v>0</v>
      </c>
      <c r="F79" s="16">
        <v>0</v>
      </c>
      <c r="G79" s="16">
        <v>0</v>
      </c>
      <c r="H79" s="16">
        <v>0</v>
      </c>
      <c r="I79" s="16">
        <v>0</v>
      </c>
      <c r="J79" s="68">
        <v>0</v>
      </c>
      <c r="K79" s="68">
        <v>0</v>
      </c>
      <c r="L79" s="68">
        <v>0</v>
      </c>
      <c r="M79" s="68">
        <v>0</v>
      </c>
      <c r="N79" s="16">
        <f t="shared" si="55"/>
        <v>0</v>
      </c>
      <c r="O79" s="28">
        <f t="shared" si="56"/>
        <v>0</v>
      </c>
      <c r="P79" s="16"/>
      <c r="Q79" s="16"/>
      <c r="R79" s="64" t="s">
        <v>1327</v>
      </c>
      <c r="S79" s="65">
        <v>0</v>
      </c>
      <c r="T79" s="66">
        <v>0.05</v>
      </c>
      <c r="U79" s="63">
        <f t="shared" si="63"/>
        <v>0</v>
      </c>
      <c r="V79" s="63">
        <f t="shared" si="63"/>
        <v>0</v>
      </c>
      <c r="W79" s="63">
        <f t="shared" si="63"/>
        <v>0</v>
      </c>
      <c r="X79" s="63">
        <f t="shared" si="63"/>
        <v>0</v>
      </c>
      <c r="Y79" s="63">
        <f t="shared" si="63"/>
        <v>0</v>
      </c>
      <c r="Z79" s="63">
        <f t="shared" si="63"/>
        <v>0</v>
      </c>
      <c r="AA79" s="63">
        <f t="shared" si="63"/>
        <v>0</v>
      </c>
      <c r="AB79" s="63">
        <f t="shared" si="63"/>
        <v>0</v>
      </c>
      <c r="AC79" s="63">
        <f t="shared" si="63"/>
        <v>0</v>
      </c>
      <c r="AD79" s="63">
        <f t="shared" si="63"/>
        <v>0</v>
      </c>
      <c r="AE79" s="63">
        <f t="shared" si="63"/>
        <v>0</v>
      </c>
      <c r="AF79" s="63">
        <f t="shared" si="63"/>
        <v>0</v>
      </c>
      <c r="AG79" s="16">
        <f t="shared" si="57"/>
        <v>0</v>
      </c>
      <c r="AH79" s="28">
        <f t="shared" si="58"/>
        <v>0</v>
      </c>
      <c r="AI79" s="13"/>
      <c r="AJ79" s="16">
        <f t="shared" si="59"/>
        <v>0</v>
      </c>
    </row>
    <row r="80" spans="1:36" ht="13.5" customHeight="1" x14ac:dyDescent="0.2">
      <c r="A80" s="27" t="s">
        <v>1264</v>
      </c>
      <c r="B80" s="16">
        <v>0</v>
      </c>
      <c r="C80" s="16">
        <v>0</v>
      </c>
      <c r="D80" s="16">
        <v>20</v>
      </c>
      <c r="E80" s="16">
        <v>0</v>
      </c>
      <c r="F80" s="16">
        <v>0</v>
      </c>
      <c r="G80" s="16">
        <v>0</v>
      </c>
      <c r="H80" s="16">
        <v>0</v>
      </c>
      <c r="I80" s="16">
        <v>0</v>
      </c>
      <c r="J80" s="68">
        <v>0</v>
      </c>
      <c r="K80" s="68">
        <v>0</v>
      </c>
      <c r="L80" s="68">
        <v>0</v>
      </c>
      <c r="M80" s="68">
        <v>0</v>
      </c>
      <c r="N80" s="16">
        <f t="shared" si="55"/>
        <v>20</v>
      </c>
      <c r="O80" s="28">
        <f t="shared" si="56"/>
        <v>2.6939874554824351E-6</v>
      </c>
      <c r="P80" s="16"/>
      <c r="Q80" s="16"/>
      <c r="R80" s="64" t="s">
        <v>1327</v>
      </c>
      <c r="S80" s="65">
        <v>0</v>
      </c>
      <c r="T80" s="66">
        <v>0.05</v>
      </c>
      <c r="U80" s="63">
        <f t="shared" si="63"/>
        <v>0</v>
      </c>
      <c r="V80" s="63">
        <f t="shared" si="63"/>
        <v>0</v>
      </c>
      <c r="W80" s="63">
        <f t="shared" si="63"/>
        <v>0</v>
      </c>
      <c r="X80" s="63">
        <f t="shared" si="63"/>
        <v>0</v>
      </c>
      <c r="Y80" s="63">
        <f t="shared" si="63"/>
        <v>0</v>
      </c>
      <c r="Z80" s="63">
        <f t="shared" si="63"/>
        <v>0</v>
      </c>
      <c r="AA80" s="63">
        <f t="shared" si="63"/>
        <v>0</v>
      </c>
      <c r="AB80" s="63">
        <f t="shared" si="63"/>
        <v>0</v>
      </c>
      <c r="AC80" s="63">
        <f t="shared" si="63"/>
        <v>0</v>
      </c>
      <c r="AD80" s="63">
        <f t="shared" si="63"/>
        <v>0</v>
      </c>
      <c r="AE80" s="63">
        <f t="shared" si="63"/>
        <v>0</v>
      </c>
      <c r="AF80" s="63">
        <f t="shared" si="63"/>
        <v>0</v>
      </c>
      <c r="AG80" s="16">
        <f t="shared" si="57"/>
        <v>0</v>
      </c>
      <c r="AH80" s="28">
        <f t="shared" si="58"/>
        <v>0</v>
      </c>
      <c r="AI80" s="13"/>
      <c r="AJ80" s="16">
        <f t="shared" si="59"/>
        <v>20</v>
      </c>
    </row>
    <row r="81" spans="1:36" ht="13.5" customHeight="1" x14ac:dyDescent="0.2">
      <c r="A81" s="26" t="s">
        <v>1265</v>
      </c>
      <c r="B81" s="16"/>
      <c r="C81" s="16"/>
      <c r="D81" s="16"/>
      <c r="E81" s="16"/>
      <c r="F81" s="16"/>
      <c r="G81" s="16"/>
      <c r="H81" s="16"/>
      <c r="I81" s="16"/>
      <c r="J81" s="16"/>
      <c r="K81" s="16"/>
      <c r="L81" s="16"/>
      <c r="M81" s="16"/>
      <c r="N81" s="16"/>
      <c r="O81" s="28"/>
      <c r="P81" s="16"/>
      <c r="Q81" s="16"/>
      <c r="R81" s="67"/>
      <c r="S81" s="67"/>
      <c r="T81" s="67"/>
      <c r="U81" s="16"/>
      <c r="V81" s="16"/>
      <c r="W81" s="16"/>
      <c r="X81" s="16"/>
      <c r="Y81" s="16"/>
      <c r="Z81" s="16"/>
      <c r="AA81" s="16"/>
      <c r="AB81" s="16"/>
      <c r="AC81" s="16"/>
      <c r="AD81" s="16"/>
      <c r="AE81" s="16"/>
      <c r="AF81" s="16"/>
      <c r="AG81" s="16"/>
      <c r="AH81" s="28"/>
      <c r="AI81" s="13"/>
      <c r="AJ81" s="16"/>
    </row>
    <row r="82" spans="1:36" ht="13.5" customHeight="1" x14ac:dyDescent="0.2">
      <c r="A82" s="27" t="s">
        <v>1266</v>
      </c>
      <c r="B82" s="16">
        <v>0</v>
      </c>
      <c r="C82" s="16">
        <v>0</v>
      </c>
      <c r="D82" s="16">
        <v>0</v>
      </c>
      <c r="E82" s="16">
        <v>0</v>
      </c>
      <c r="F82" s="16">
        <v>0</v>
      </c>
      <c r="G82" s="16">
        <v>0</v>
      </c>
      <c r="H82" s="16">
        <v>0</v>
      </c>
      <c r="I82" s="16">
        <v>0</v>
      </c>
      <c r="J82" s="68">
        <v>0</v>
      </c>
      <c r="K82" s="68">
        <v>0</v>
      </c>
      <c r="L82" s="68">
        <v>0</v>
      </c>
      <c r="M82" s="68">
        <v>0</v>
      </c>
      <c r="N82" s="16">
        <f t="shared" ref="N82:N117" si="64">SUM(B82:M82)</f>
        <v>0</v>
      </c>
      <c r="O82" s="28">
        <f t="shared" ref="O82:O117" si="65">IFERROR(N82/N$16,"")</f>
        <v>0</v>
      </c>
      <c r="P82" s="16"/>
      <c r="Q82" s="16"/>
      <c r="R82" s="64" t="s">
        <v>1327</v>
      </c>
      <c r="S82" s="65">
        <v>0</v>
      </c>
      <c r="T82" s="66">
        <v>0.05</v>
      </c>
      <c r="U82" s="63">
        <f t="shared" ref="U82:AF86" si="66">IF($R82="Manual","",IFERROR(IF($R82="YOY Growth",$N82*(1+$T82)/12,$S82/12),""))</f>
        <v>0</v>
      </c>
      <c r="V82" s="63">
        <f t="shared" si="66"/>
        <v>0</v>
      </c>
      <c r="W82" s="63">
        <f t="shared" si="66"/>
        <v>0</v>
      </c>
      <c r="X82" s="63">
        <f t="shared" si="66"/>
        <v>0</v>
      </c>
      <c r="Y82" s="63">
        <f t="shared" si="66"/>
        <v>0</v>
      </c>
      <c r="Z82" s="63">
        <f t="shared" si="66"/>
        <v>0</v>
      </c>
      <c r="AA82" s="63">
        <f t="shared" si="66"/>
        <v>0</v>
      </c>
      <c r="AB82" s="63">
        <f t="shared" si="66"/>
        <v>0</v>
      </c>
      <c r="AC82" s="63">
        <f t="shared" si="66"/>
        <v>0</v>
      </c>
      <c r="AD82" s="63">
        <f t="shared" si="66"/>
        <v>0</v>
      </c>
      <c r="AE82" s="63">
        <f t="shared" si="66"/>
        <v>0</v>
      </c>
      <c r="AF82" s="63">
        <f t="shared" si="66"/>
        <v>0</v>
      </c>
      <c r="AG82" s="16">
        <f t="shared" ref="AG82:AG117" si="67">SUM(U82:AF82)</f>
        <v>0</v>
      </c>
      <c r="AH82" s="28">
        <f t="shared" ref="AH82:AH117" si="68">IFERROR(AG82/AG$16,"")</f>
        <v>0</v>
      </c>
      <c r="AI82" s="13"/>
      <c r="AJ82" s="16">
        <f t="shared" ref="AJ82:AJ116" si="69">N82-AG82</f>
        <v>0</v>
      </c>
    </row>
    <row r="83" spans="1:36" ht="13.5" customHeight="1" x14ac:dyDescent="0.2">
      <c r="A83" s="27" t="s">
        <v>1267</v>
      </c>
      <c r="B83" s="16">
        <v>0</v>
      </c>
      <c r="C83" s="16">
        <v>0</v>
      </c>
      <c r="D83" s="16">
        <v>0</v>
      </c>
      <c r="E83" s="16">
        <v>0</v>
      </c>
      <c r="F83" s="16">
        <v>0</v>
      </c>
      <c r="G83" s="16">
        <v>0</v>
      </c>
      <c r="H83" s="16">
        <v>0</v>
      </c>
      <c r="I83" s="16">
        <v>0</v>
      </c>
      <c r="J83" s="68">
        <v>0</v>
      </c>
      <c r="K83" s="68">
        <v>0</v>
      </c>
      <c r="L83" s="68">
        <v>0</v>
      </c>
      <c r="M83" s="68">
        <v>0</v>
      </c>
      <c r="N83" s="16">
        <f t="shared" si="64"/>
        <v>0</v>
      </c>
      <c r="O83" s="28">
        <f t="shared" si="65"/>
        <v>0</v>
      </c>
      <c r="P83" s="16"/>
      <c r="Q83" s="16"/>
      <c r="R83" s="64" t="s">
        <v>1327</v>
      </c>
      <c r="S83" s="65">
        <v>0</v>
      </c>
      <c r="T83" s="66">
        <v>0.05</v>
      </c>
      <c r="U83" s="63">
        <f t="shared" si="66"/>
        <v>0</v>
      </c>
      <c r="V83" s="63">
        <f t="shared" si="66"/>
        <v>0</v>
      </c>
      <c r="W83" s="63">
        <f t="shared" si="66"/>
        <v>0</v>
      </c>
      <c r="X83" s="63">
        <f t="shared" si="66"/>
        <v>0</v>
      </c>
      <c r="Y83" s="63">
        <f t="shared" si="66"/>
        <v>0</v>
      </c>
      <c r="Z83" s="63">
        <f t="shared" si="66"/>
        <v>0</v>
      </c>
      <c r="AA83" s="63">
        <f t="shared" si="66"/>
        <v>0</v>
      </c>
      <c r="AB83" s="63">
        <f t="shared" si="66"/>
        <v>0</v>
      </c>
      <c r="AC83" s="63">
        <f t="shared" si="66"/>
        <v>0</v>
      </c>
      <c r="AD83" s="63">
        <f t="shared" si="66"/>
        <v>0</v>
      </c>
      <c r="AE83" s="63">
        <f t="shared" si="66"/>
        <v>0</v>
      </c>
      <c r="AF83" s="63">
        <f t="shared" si="66"/>
        <v>0</v>
      </c>
      <c r="AG83" s="16">
        <f t="shared" si="67"/>
        <v>0</v>
      </c>
      <c r="AH83" s="28">
        <f t="shared" si="68"/>
        <v>0</v>
      </c>
      <c r="AI83" s="13"/>
      <c r="AJ83" s="16">
        <f t="shared" si="69"/>
        <v>0</v>
      </c>
    </row>
    <row r="84" spans="1:36" ht="13.5" customHeight="1" x14ac:dyDescent="0.2">
      <c r="A84" s="27" t="s">
        <v>1268</v>
      </c>
      <c r="B84" s="16">
        <v>0</v>
      </c>
      <c r="C84" s="16">
        <v>0</v>
      </c>
      <c r="D84" s="16">
        <v>0</v>
      </c>
      <c r="E84" s="16">
        <v>0</v>
      </c>
      <c r="F84" s="16">
        <v>0</v>
      </c>
      <c r="G84" s="16">
        <v>0</v>
      </c>
      <c r="H84" s="16">
        <v>0</v>
      </c>
      <c r="I84" s="16">
        <v>0</v>
      </c>
      <c r="J84" s="68">
        <v>0</v>
      </c>
      <c r="K84" s="68">
        <v>0</v>
      </c>
      <c r="L84" s="68">
        <v>0</v>
      </c>
      <c r="M84" s="68">
        <v>0</v>
      </c>
      <c r="N84" s="16">
        <f t="shared" si="64"/>
        <v>0</v>
      </c>
      <c r="O84" s="28">
        <f t="shared" si="65"/>
        <v>0</v>
      </c>
      <c r="P84" s="16"/>
      <c r="Q84" s="16"/>
      <c r="R84" s="64" t="s">
        <v>1327</v>
      </c>
      <c r="S84" s="65">
        <v>0</v>
      </c>
      <c r="T84" s="66">
        <v>0.05</v>
      </c>
      <c r="U84" s="63">
        <f t="shared" si="66"/>
        <v>0</v>
      </c>
      <c r="V84" s="63">
        <f t="shared" si="66"/>
        <v>0</v>
      </c>
      <c r="W84" s="63">
        <f t="shared" si="66"/>
        <v>0</v>
      </c>
      <c r="X84" s="63">
        <f t="shared" si="66"/>
        <v>0</v>
      </c>
      <c r="Y84" s="63">
        <f t="shared" si="66"/>
        <v>0</v>
      </c>
      <c r="Z84" s="63">
        <f t="shared" si="66"/>
        <v>0</v>
      </c>
      <c r="AA84" s="63">
        <f t="shared" si="66"/>
        <v>0</v>
      </c>
      <c r="AB84" s="63">
        <f t="shared" si="66"/>
        <v>0</v>
      </c>
      <c r="AC84" s="63">
        <f t="shared" si="66"/>
        <v>0</v>
      </c>
      <c r="AD84" s="63">
        <f t="shared" si="66"/>
        <v>0</v>
      </c>
      <c r="AE84" s="63">
        <f t="shared" si="66"/>
        <v>0</v>
      </c>
      <c r="AF84" s="63">
        <f t="shared" si="66"/>
        <v>0</v>
      </c>
      <c r="AG84" s="16">
        <f t="shared" si="67"/>
        <v>0</v>
      </c>
      <c r="AH84" s="28">
        <f t="shared" si="68"/>
        <v>0</v>
      </c>
      <c r="AI84" s="13"/>
      <c r="AJ84" s="16">
        <f t="shared" si="69"/>
        <v>0</v>
      </c>
    </row>
    <row r="85" spans="1:36" ht="13.5" customHeight="1" x14ac:dyDescent="0.2">
      <c r="A85" s="27" t="s">
        <v>1269</v>
      </c>
      <c r="B85" s="16">
        <v>0</v>
      </c>
      <c r="C85" s="16">
        <v>0</v>
      </c>
      <c r="D85" s="16">
        <v>0</v>
      </c>
      <c r="E85" s="16">
        <v>0</v>
      </c>
      <c r="F85" s="16">
        <v>0</v>
      </c>
      <c r="G85" s="16">
        <v>0</v>
      </c>
      <c r="H85" s="16">
        <v>0</v>
      </c>
      <c r="I85" s="16">
        <v>0</v>
      </c>
      <c r="J85" s="68">
        <v>0</v>
      </c>
      <c r="K85" s="68">
        <v>0</v>
      </c>
      <c r="L85" s="68">
        <v>0</v>
      </c>
      <c r="M85" s="68">
        <v>0</v>
      </c>
      <c r="N85" s="16">
        <f t="shared" si="64"/>
        <v>0</v>
      </c>
      <c r="O85" s="28">
        <f t="shared" si="65"/>
        <v>0</v>
      </c>
      <c r="P85" s="16"/>
      <c r="Q85" s="16"/>
      <c r="R85" s="64" t="s">
        <v>1327</v>
      </c>
      <c r="S85" s="65">
        <v>0</v>
      </c>
      <c r="T85" s="66">
        <v>0.05</v>
      </c>
      <c r="U85" s="63">
        <f t="shared" si="66"/>
        <v>0</v>
      </c>
      <c r="V85" s="63">
        <f t="shared" si="66"/>
        <v>0</v>
      </c>
      <c r="W85" s="63">
        <f t="shared" si="66"/>
        <v>0</v>
      </c>
      <c r="X85" s="63">
        <f t="shared" si="66"/>
        <v>0</v>
      </c>
      <c r="Y85" s="63">
        <f t="shared" si="66"/>
        <v>0</v>
      </c>
      <c r="Z85" s="63">
        <f t="shared" si="66"/>
        <v>0</v>
      </c>
      <c r="AA85" s="63">
        <f t="shared" si="66"/>
        <v>0</v>
      </c>
      <c r="AB85" s="63">
        <f t="shared" si="66"/>
        <v>0</v>
      </c>
      <c r="AC85" s="63">
        <f t="shared" si="66"/>
        <v>0</v>
      </c>
      <c r="AD85" s="63">
        <f t="shared" si="66"/>
        <v>0</v>
      </c>
      <c r="AE85" s="63">
        <f t="shared" si="66"/>
        <v>0</v>
      </c>
      <c r="AF85" s="63">
        <f t="shared" si="66"/>
        <v>0</v>
      </c>
      <c r="AG85" s="16">
        <f t="shared" si="67"/>
        <v>0</v>
      </c>
      <c r="AH85" s="28">
        <f t="shared" si="68"/>
        <v>0</v>
      </c>
      <c r="AI85" s="13"/>
      <c r="AJ85" s="16">
        <f t="shared" si="69"/>
        <v>0</v>
      </c>
    </row>
    <row r="86" spans="1:36" ht="13.5" customHeight="1" x14ac:dyDescent="0.2">
      <c r="A86" s="27" t="s">
        <v>1270</v>
      </c>
      <c r="B86" s="16">
        <v>0</v>
      </c>
      <c r="C86" s="16">
        <v>0</v>
      </c>
      <c r="D86" s="16">
        <v>0</v>
      </c>
      <c r="E86" s="16">
        <v>0</v>
      </c>
      <c r="F86" s="16">
        <v>0</v>
      </c>
      <c r="G86" s="16">
        <v>0</v>
      </c>
      <c r="H86" s="16">
        <v>0</v>
      </c>
      <c r="I86" s="16">
        <v>0</v>
      </c>
      <c r="J86" s="68">
        <v>0</v>
      </c>
      <c r="K86" s="68">
        <v>0</v>
      </c>
      <c r="L86" s="68">
        <v>0</v>
      </c>
      <c r="M86" s="68">
        <v>0</v>
      </c>
      <c r="N86" s="16">
        <f t="shared" si="64"/>
        <v>0</v>
      </c>
      <c r="O86" s="28">
        <f t="shared" si="65"/>
        <v>0</v>
      </c>
      <c r="P86" s="16"/>
      <c r="Q86" s="16"/>
      <c r="R86" s="64" t="s">
        <v>1327</v>
      </c>
      <c r="S86" s="65">
        <v>0</v>
      </c>
      <c r="T86" s="66">
        <v>0.05</v>
      </c>
      <c r="U86" s="63">
        <f t="shared" si="66"/>
        <v>0</v>
      </c>
      <c r="V86" s="63">
        <f t="shared" si="66"/>
        <v>0</v>
      </c>
      <c r="W86" s="63">
        <f t="shared" si="66"/>
        <v>0</v>
      </c>
      <c r="X86" s="63">
        <f t="shared" si="66"/>
        <v>0</v>
      </c>
      <c r="Y86" s="63">
        <f t="shared" si="66"/>
        <v>0</v>
      </c>
      <c r="Z86" s="63">
        <f t="shared" si="66"/>
        <v>0</v>
      </c>
      <c r="AA86" s="63">
        <f t="shared" si="66"/>
        <v>0</v>
      </c>
      <c r="AB86" s="63">
        <f t="shared" si="66"/>
        <v>0</v>
      </c>
      <c r="AC86" s="63">
        <f t="shared" si="66"/>
        <v>0</v>
      </c>
      <c r="AD86" s="63">
        <f t="shared" si="66"/>
        <v>0</v>
      </c>
      <c r="AE86" s="63">
        <f t="shared" si="66"/>
        <v>0</v>
      </c>
      <c r="AF86" s="63">
        <f t="shared" si="66"/>
        <v>0</v>
      </c>
      <c r="AG86" s="16">
        <f t="shared" si="67"/>
        <v>0</v>
      </c>
      <c r="AH86" s="28">
        <f t="shared" si="68"/>
        <v>0</v>
      </c>
      <c r="AI86" s="13"/>
      <c r="AJ86" s="16">
        <f t="shared" si="69"/>
        <v>0</v>
      </c>
    </row>
    <row r="87" spans="1:36" ht="13.5" customHeight="1" x14ac:dyDescent="0.2">
      <c r="A87" s="30" t="s">
        <v>1271</v>
      </c>
      <c r="B87" s="31">
        <f t="shared" ref="B87:M87" si="70">SUM(B82:B86)</f>
        <v>0</v>
      </c>
      <c r="C87" s="31">
        <f t="shared" si="70"/>
        <v>0</v>
      </c>
      <c r="D87" s="31">
        <f t="shared" si="70"/>
        <v>0</v>
      </c>
      <c r="E87" s="31">
        <f t="shared" si="70"/>
        <v>0</v>
      </c>
      <c r="F87" s="31">
        <f t="shared" si="70"/>
        <v>0</v>
      </c>
      <c r="G87" s="31">
        <f t="shared" si="70"/>
        <v>0</v>
      </c>
      <c r="H87" s="31">
        <f t="shared" si="70"/>
        <v>0</v>
      </c>
      <c r="I87" s="31">
        <f t="shared" si="70"/>
        <v>0</v>
      </c>
      <c r="J87" s="31">
        <f t="shared" si="70"/>
        <v>0</v>
      </c>
      <c r="K87" s="31">
        <f t="shared" si="70"/>
        <v>0</v>
      </c>
      <c r="L87" s="31">
        <f t="shared" si="70"/>
        <v>0</v>
      </c>
      <c r="M87" s="31">
        <f t="shared" si="70"/>
        <v>0</v>
      </c>
      <c r="N87" s="31">
        <f t="shared" si="64"/>
        <v>0</v>
      </c>
      <c r="O87" s="32">
        <f t="shared" si="65"/>
        <v>0</v>
      </c>
      <c r="P87" s="16"/>
      <c r="Q87" s="16"/>
      <c r="R87" s="67"/>
      <c r="S87" s="67"/>
      <c r="T87" s="67"/>
      <c r="U87" s="31">
        <f t="shared" ref="U87:AF87" si="71">SUM(U82:U86)</f>
        <v>0</v>
      </c>
      <c r="V87" s="31">
        <f t="shared" si="71"/>
        <v>0</v>
      </c>
      <c r="W87" s="31">
        <f t="shared" si="71"/>
        <v>0</v>
      </c>
      <c r="X87" s="31">
        <f t="shared" si="71"/>
        <v>0</v>
      </c>
      <c r="Y87" s="31">
        <f t="shared" si="71"/>
        <v>0</v>
      </c>
      <c r="Z87" s="31">
        <f t="shared" si="71"/>
        <v>0</v>
      </c>
      <c r="AA87" s="31">
        <f t="shared" si="71"/>
        <v>0</v>
      </c>
      <c r="AB87" s="31">
        <f t="shared" si="71"/>
        <v>0</v>
      </c>
      <c r="AC87" s="31">
        <f t="shared" si="71"/>
        <v>0</v>
      </c>
      <c r="AD87" s="31">
        <f t="shared" si="71"/>
        <v>0</v>
      </c>
      <c r="AE87" s="31">
        <f t="shared" si="71"/>
        <v>0</v>
      </c>
      <c r="AF87" s="31">
        <f t="shared" si="71"/>
        <v>0</v>
      </c>
      <c r="AG87" s="31">
        <f t="shared" si="67"/>
        <v>0</v>
      </c>
      <c r="AH87" s="32">
        <f t="shared" si="68"/>
        <v>0</v>
      </c>
      <c r="AI87" s="13"/>
      <c r="AJ87" s="31">
        <f t="shared" si="69"/>
        <v>0</v>
      </c>
    </row>
    <row r="88" spans="1:36" ht="13.5" customHeight="1" x14ac:dyDescent="0.2">
      <c r="A88" s="27" t="s">
        <v>1272</v>
      </c>
      <c r="B88" s="16">
        <v>0</v>
      </c>
      <c r="C88" s="16">
        <v>0</v>
      </c>
      <c r="D88" s="16">
        <v>0</v>
      </c>
      <c r="E88" s="16">
        <v>0</v>
      </c>
      <c r="F88" s="16">
        <v>0</v>
      </c>
      <c r="G88" s="16">
        <v>0</v>
      </c>
      <c r="H88" s="16">
        <v>0</v>
      </c>
      <c r="I88" s="16">
        <v>0</v>
      </c>
      <c r="J88" s="68">
        <v>0</v>
      </c>
      <c r="K88" s="68">
        <v>0</v>
      </c>
      <c r="L88" s="68">
        <v>0</v>
      </c>
      <c r="M88" s="68">
        <v>0</v>
      </c>
      <c r="N88" s="16">
        <f t="shared" si="64"/>
        <v>0</v>
      </c>
      <c r="O88" s="28">
        <f t="shared" si="65"/>
        <v>0</v>
      </c>
      <c r="P88" s="16"/>
      <c r="Q88" s="16"/>
      <c r="R88" s="64" t="s">
        <v>1327</v>
      </c>
      <c r="S88" s="65">
        <v>0</v>
      </c>
      <c r="T88" s="66">
        <v>0.05</v>
      </c>
      <c r="U88" s="63">
        <f t="shared" ref="U88:AF92" si="72">IF($R88="Manual","",IFERROR(IF($R88="YOY Growth",$N88*(1+$T88)/12,$S88/12),""))</f>
        <v>0</v>
      </c>
      <c r="V88" s="63">
        <f t="shared" si="72"/>
        <v>0</v>
      </c>
      <c r="W88" s="63">
        <f t="shared" si="72"/>
        <v>0</v>
      </c>
      <c r="X88" s="63">
        <f t="shared" si="72"/>
        <v>0</v>
      </c>
      <c r="Y88" s="63">
        <f t="shared" si="72"/>
        <v>0</v>
      </c>
      <c r="Z88" s="63">
        <f t="shared" si="72"/>
        <v>0</v>
      </c>
      <c r="AA88" s="63">
        <f t="shared" si="72"/>
        <v>0</v>
      </c>
      <c r="AB88" s="63">
        <f t="shared" si="72"/>
        <v>0</v>
      </c>
      <c r="AC88" s="63">
        <f t="shared" si="72"/>
        <v>0</v>
      </c>
      <c r="AD88" s="63">
        <f t="shared" si="72"/>
        <v>0</v>
      </c>
      <c r="AE88" s="63">
        <f t="shared" si="72"/>
        <v>0</v>
      </c>
      <c r="AF88" s="63">
        <f t="shared" si="72"/>
        <v>0</v>
      </c>
      <c r="AG88" s="16">
        <f t="shared" si="67"/>
        <v>0</v>
      </c>
      <c r="AH88" s="28">
        <f t="shared" si="68"/>
        <v>0</v>
      </c>
      <c r="AI88" s="13"/>
      <c r="AJ88" s="16">
        <f t="shared" si="69"/>
        <v>0</v>
      </c>
    </row>
    <row r="89" spans="1:36" ht="13.5" customHeight="1" x14ac:dyDescent="0.2">
      <c r="A89" s="27" t="s">
        <v>1273</v>
      </c>
      <c r="B89" s="16">
        <v>0</v>
      </c>
      <c r="C89" s="16">
        <v>0</v>
      </c>
      <c r="D89" s="16">
        <v>0</v>
      </c>
      <c r="E89" s="16">
        <v>0</v>
      </c>
      <c r="F89" s="16">
        <v>0</v>
      </c>
      <c r="G89" s="16">
        <v>0</v>
      </c>
      <c r="H89" s="16">
        <v>0</v>
      </c>
      <c r="I89" s="16">
        <v>0</v>
      </c>
      <c r="J89" s="68">
        <v>0</v>
      </c>
      <c r="K89" s="68">
        <v>0</v>
      </c>
      <c r="L89" s="68">
        <v>0</v>
      </c>
      <c r="M89" s="68">
        <v>0</v>
      </c>
      <c r="N89" s="16">
        <f t="shared" si="64"/>
        <v>0</v>
      </c>
      <c r="O89" s="28">
        <f t="shared" si="65"/>
        <v>0</v>
      </c>
      <c r="P89" s="16"/>
      <c r="Q89" s="16"/>
      <c r="R89" s="64" t="s">
        <v>1327</v>
      </c>
      <c r="S89" s="65">
        <v>0</v>
      </c>
      <c r="T89" s="66">
        <v>0.05</v>
      </c>
      <c r="U89" s="63">
        <f t="shared" si="72"/>
        <v>0</v>
      </c>
      <c r="V89" s="63">
        <f t="shared" si="72"/>
        <v>0</v>
      </c>
      <c r="W89" s="63">
        <f t="shared" si="72"/>
        <v>0</v>
      </c>
      <c r="X89" s="63">
        <f t="shared" si="72"/>
        <v>0</v>
      </c>
      <c r="Y89" s="63">
        <f t="shared" si="72"/>
        <v>0</v>
      </c>
      <c r="Z89" s="63">
        <f t="shared" si="72"/>
        <v>0</v>
      </c>
      <c r="AA89" s="63">
        <f t="shared" si="72"/>
        <v>0</v>
      </c>
      <c r="AB89" s="63">
        <f t="shared" si="72"/>
        <v>0</v>
      </c>
      <c r="AC89" s="63">
        <f t="shared" si="72"/>
        <v>0</v>
      </c>
      <c r="AD89" s="63">
        <f t="shared" si="72"/>
        <v>0</v>
      </c>
      <c r="AE89" s="63">
        <f t="shared" si="72"/>
        <v>0</v>
      </c>
      <c r="AF89" s="63">
        <f t="shared" si="72"/>
        <v>0</v>
      </c>
      <c r="AG89" s="16">
        <f t="shared" si="67"/>
        <v>0</v>
      </c>
      <c r="AH89" s="28">
        <f t="shared" si="68"/>
        <v>0</v>
      </c>
      <c r="AI89" s="13"/>
      <c r="AJ89" s="16">
        <f t="shared" si="69"/>
        <v>0</v>
      </c>
    </row>
    <row r="90" spans="1:36" ht="13.5" customHeight="1" x14ac:dyDescent="0.2">
      <c r="A90" s="27" t="s">
        <v>1274</v>
      </c>
      <c r="B90" s="16">
        <v>0</v>
      </c>
      <c r="C90" s="16">
        <v>0</v>
      </c>
      <c r="D90" s="16">
        <v>0</v>
      </c>
      <c r="E90" s="16">
        <v>0</v>
      </c>
      <c r="F90" s="16">
        <v>0</v>
      </c>
      <c r="G90" s="16">
        <v>0</v>
      </c>
      <c r="H90" s="16">
        <v>0</v>
      </c>
      <c r="I90" s="16">
        <v>0</v>
      </c>
      <c r="J90" s="68">
        <v>0</v>
      </c>
      <c r="K90" s="68">
        <v>0</v>
      </c>
      <c r="L90" s="68">
        <v>0</v>
      </c>
      <c r="M90" s="68">
        <v>0</v>
      </c>
      <c r="N90" s="16">
        <f t="shared" si="64"/>
        <v>0</v>
      </c>
      <c r="O90" s="28">
        <f t="shared" si="65"/>
        <v>0</v>
      </c>
      <c r="P90" s="16"/>
      <c r="Q90" s="16"/>
      <c r="R90" s="64" t="s">
        <v>1327</v>
      </c>
      <c r="S90" s="65">
        <v>0</v>
      </c>
      <c r="T90" s="66">
        <v>0.05</v>
      </c>
      <c r="U90" s="63">
        <f t="shared" si="72"/>
        <v>0</v>
      </c>
      <c r="V90" s="63">
        <f t="shared" si="72"/>
        <v>0</v>
      </c>
      <c r="W90" s="63">
        <f t="shared" si="72"/>
        <v>0</v>
      </c>
      <c r="X90" s="63">
        <f t="shared" si="72"/>
        <v>0</v>
      </c>
      <c r="Y90" s="63">
        <f t="shared" si="72"/>
        <v>0</v>
      </c>
      <c r="Z90" s="63">
        <f t="shared" si="72"/>
        <v>0</v>
      </c>
      <c r="AA90" s="63">
        <f t="shared" si="72"/>
        <v>0</v>
      </c>
      <c r="AB90" s="63">
        <f t="shared" si="72"/>
        <v>0</v>
      </c>
      <c r="AC90" s="63">
        <f t="shared" si="72"/>
        <v>0</v>
      </c>
      <c r="AD90" s="63">
        <f t="shared" si="72"/>
        <v>0</v>
      </c>
      <c r="AE90" s="63">
        <f t="shared" si="72"/>
        <v>0</v>
      </c>
      <c r="AF90" s="63">
        <f t="shared" si="72"/>
        <v>0</v>
      </c>
      <c r="AG90" s="16">
        <f t="shared" si="67"/>
        <v>0</v>
      </c>
      <c r="AH90" s="28">
        <f t="shared" si="68"/>
        <v>0</v>
      </c>
      <c r="AI90" s="13"/>
      <c r="AJ90" s="16">
        <f t="shared" si="69"/>
        <v>0</v>
      </c>
    </row>
    <row r="91" spans="1:36" ht="13.5" customHeight="1" x14ac:dyDescent="0.2">
      <c r="A91" s="27" t="s">
        <v>1275</v>
      </c>
      <c r="B91" s="16">
        <v>0</v>
      </c>
      <c r="C91" s="16">
        <v>0</v>
      </c>
      <c r="D91" s="16">
        <v>0</v>
      </c>
      <c r="E91" s="16">
        <v>0</v>
      </c>
      <c r="F91" s="16">
        <v>0</v>
      </c>
      <c r="G91" s="16">
        <v>0</v>
      </c>
      <c r="H91" s="16">
        <v>0</v>
      </c>
      <c r="I91" s="16">
        <v>0</v>
      </c>
      <c r="J91" s="68">
        <v>0</v>
      </c>
      <c r="K91" s="68">
        <v>0</v>
      </c>
      <c r="L91" s="68">
        <v>0</v>
      </c>
      <c r="M91" s="68">
        <v>0</v>
      </c>
      <c r="N91" s="16">
        <f t="shared" si="64"/>
        <v>0</v>
      </c>
      <c r="O91" s="28">
        <f t="shared" si="65"/>
        <v>0</v>
      </c>
      <c r="P91" s="16"/>
      <c r="Q91" s="16"/>
      <c r="R91" s="64" t="s">
        <v>1327</v>
      </c>
      <c r="S91" s="65">
        <v>0</v>
      </c>
      <c r="T91" s="66">
        <v>0.05</v>
      </c>
      <c r="U91" s="63">
        <f t="shared" si="72"/>
        <v>0</v>
      </c>
      <c r="V91" s="63">
        <f t="shared" si="72"/>
        <v>0</v>
      </c>
      <c r="W91" s="63">
        <f t="shared" si="72"/>
        <v>0</v>
      </c>
      <c r="X91" s="63">
        <f t="shared" si="72"/>
        <v>0</v>
      </c>
      <c r="Y91" s="63">
        <f t="shared" si="72"/>
        <v>0</v>
      </c>
      <c r="Z91" s="63">
        <f t="shared" si="72"/>
        <v>0</v>
      </c>
      <c r="AA91" s="63">
        <f t="shared" si="72"/>
        <v>0</v>
      </c>
      <c r="AB91" s="63">
        <f t="shared" si="72"/>
        <v>0</v>
      </c>
      <c r="AC91" s="63">
        <f t="shared" si="72"/>
        <v>0</v>
      </c>
      <c r="AD91" s="63">
        <f t="shared" si="72"/>
        <v>0</v>
      </c>
      <c r="AE91" s="63">
        <f t="shared" si="72"/>
        <v>0</v>
      </c>
      <c r="AF91" s="63">
        <f t="shared" si="72"/>
        <v>0</v>
      </c>
      <c r="AG91" s="16">
        <f t="shared" si="67"/>
        <v>0</v>
      </c>
      <c r="AH91" s="28">
        <f t="shared" si="68"/>
        <v>0</v>
      </c>
      <c r="AI91" s="13"/>
      <c r="AJ91" s="16">
        <f t="shared" si="69"/>
        <v>0</v>
      </c>
    </row>
    <row r="92" spans="1:36" ht="13.5" customHeight="1" x14ac:dyDescent="0.2">
      <c r="A92" s="27" t="s">
        <v>1276</v>
      </c>
      <c r="B92" s="16">
        <v>2274.7199999999998</v>
      </c>
      <c r="C92" s="16">
        <v>1469.25</v>
      </c>
      <c r="D92" s="16">
        <v>2581.6</v>
      </c>
      <c r="E92" s="16">
        <v>762.9</v>
      </c>
      <c r="F92" s="16">
        <v>9578.0300000000007</v>
      </c>
      <c r="G92" s="16">
        <v>2948.97</v>
      </c>
      <c r="H92" s="16">
        <v>0</v>
      </c>
      <c r="I92" s="16">
        <v>796.11</v>
      </c>
      <c r="J92" s="68">
        <v>0</v>
      </c>
      <c r="K92" s="68">
        <v>0</v>
      </c>
      <c r="L92" s="68">
        <v>0</v>
      </c>
      <c r="M92" s="68">
        <v>0</v>
      </c>
      <c r="N92" s="16">
        <f t="shared" si="64"/>
        <v>20411.580000000002</v>
      </c>
      <c r="O92" s="28">
        <f t="shared" si="65"/>
        <v>2.7494270233288085E-3</v>
      </c>
      <c r="P92" s="16"/>
      <c r="Q92" s="16"/>
      <c r="R92" s="64" t="s">
        <v>1327</v>
      </c>
      <c r="S92" s="65">
        <v>0</v>
      </c>
      <c r="T92" s="66">
        <v>0.05</v>
      </c>
      <c r="U92" s="63">
        <f t="shared" si="72"/>
        <v>0</v>
      </c>
      <c r="V92" s="63">
        <f t="shared" si="72"/>
        <v>0</v>
      </c>
      <c r="W92" s="63">
        <f t="shared" si="72"/>
        <v>0</v>
      </c>
      <c r="X92" s="63">
        <f t="shared" si="72"/>
        <v>0</v>
      </c>
      <c r="Y92" s="63">
        <f t="shared" si="72"/>
        <v>0</v>
      </c>
      <c r="Z92" s="63">
        <f t="shared" si="72"/>
        <v>0</v>
      </c>
      <c r="AA92" s="63">
        <f t="shared" si="72"/>
        <v>0</v>
      </c>
      <c r="AB92" s="63">
        <f t="shared" si="72"/>
        <v>0</v>
      </c>
      <c r="AC92" s="63">
        <f t="shared" si="72"/>
        <v>0</v>
      </c>
      <c r="AD92" s="63">
        <f t="shared" si="72"/>
        <v>0</v>
      </c>
      <c r="AE92" s="63">
        <f t="shared" si="72"/>
        <v>0</v>
      </c>
      <c r="AF92" s="63">
        <f t="shared" si="72"/>
        <v>0</v>
      </c>
      <c r="AG92" s="16">
        <f t="shared" si="67"/>
        <v>0</v>
      </c>
      <c r="AH92" s="28">
        <f t="shared" si="68"/>
        <v>0</v>
      </c>
      <c r="AI92" s="13" t="s">
        <v>1338</v>
      </c>
      <c r="AJ92" s="16">
        <f t="shared" si="69"/>
        <v>20411.580000000002</v>
      </c>
    </row>
    <row r="93" spans="1:36" ht="13.5" customHeight="1" x14ac:dyDescent="0.2">
      <c r="A93" s="27" t="s">
        <v>1277</v>
      </c>
      <c r="B93" s="16">
        <v>0</v>
      </c>
      <c r="C93" s="16">
        <v>0</v>
      </c>
      <c r="D93" s="16">
        <v>0</v>
      </c>
      <c r="E93" s="16">
        <v>0</v>
      </c>
      <c r="F93" s="16">
        <v>0</v>
      </c>
      <c r="G93" s="16">
        <v>530</v>
      </c>
      <c r="H93" s="16">
        <v>0</v>
      </c>
      <c r="I93" s="16">
        <v>0</v>
      </c>
      <c r="J93" s="68">
        <v>0</v>
      </c>
      <c r="K93" s="68">
        <v>0</v>
      </c>
      <c r="L93" s="68">
        <v>0</v>
      </c>
      <c r="M93" s="68">
        <v>0</v>
      </c>
      <c r="N93" s="16">
        <f t="shared" si="64"/>
        <v>530</v>
      </c>
      <c r="O93" s="28">
        <f t="shared" si="65"/>
        <v>7.1390667570284526E-5</v>
      </c>
      <c r="P93" s="16"/>
      <c r="Q93" s="16"/>
      <c r="R93" s="64" t="s">
        <v>1327</v>
      </c>
      <c r="S93" s="65">
        <v>5000</v>
      </c>
      <c r="T93" s="66">
        <v>0.05</v>
      </c>
      <c r="U93" s="63">
        <f t="shared" ref="U93:X115" si="73">IF($R93="Manual","",IFERROR(IF($R93="YOY Growth",$N93*(1+$T93)/12,$S93/12),""))</f>
        <v>416.66666666666669</v>
      </c>
      <c r="V93" s="63">
        <f t="shared" si="73"/>
        <v>416.66666666666669</v>
      </c>
      <c r="W93" s="63">
        <f t="shared" si="73"/>
        <v>416.66666666666669</v>
      </c>
      <c r="X93" s="63">
        <f t="shared" si="73"/>
        <v>416.66666666666669</v>
      </c>
      <c r="Y93" s="63">
        <f t="shared" ref="Y93:AF93" si="74">IF($R93="Manual","",IFERROR(IF($R93="YOY Growth",$N93*(1+$T93)/12,$S93/12),""))*Y146</f>
        <v>437.50000000000006</v>
      </c>
      <c r="Z93" s="63">
        <f t="shared" si="74"/>
        <v>458.33333333333337</v>
      </c>
      <c r="AA93" s="63">
        <f t="shared" si="74"/>
        <v>479.16666666666663</v>
      </c>
      <c r="AB93" s="63">
        <f t="shared" si="74"/>
        <v>500</v>
      </c>
      <c r="AC93" s="63">
        <f t="shared" si="74"/>
        <v>520.83333333333337</v>
      </c>
      <c r="AD93" s="63">
        <f t="shared" si="74"/>
        <v>541.66666666666674</v>
      </c>
      <c r="AE93" s="63">
        <f t="shared" si="74"/>
        <v>562.50000000000011</v>
      </c>
      <c r="AF93" s="63">
        <f t="shared" si="74"/>
        <v>583.33333333333337</v>
      </c>
      <c r="AG93" s="16">
        <f t="shared" si="67"/>
        <v>5750</v>
      </c>
      <c r="AH93" s="28">
        <f t="shared" si="68"/>
        <v>3.6945071671069736E-4</v>
      </c>
      <c r="AI93" s="13" t="s">
        <v>1339</v>
      </c>
      <c r="AJ93" s="16">
        <f t="shared" si="69"/>
        <v>-5220</v>
      </c>
    </row>
    <row r="94" spans="1:36" ht="13.5" customHeight="1" x14ac:dyDescent="0.2">
      <c r="A94" s="27" t="s">
        <v>1278</v>
      </c>
      <c r="B94" s="16">
        <v>0</v>
      </c>
      <c r="C94" s="16">
        <v>0</v>
      </c>
      <c r="D94" s="16">
        <v>0</v>
      </c>
      <c r="E94" s="16">
        <v>0</v>
      </c>
      <c r="F94" s="16">
        <v>0</v>
      </c>
      <c r="G94" s="16">
        <v>0</v>
      </c>
      <c r="H94" s="16">
        <v>0</v>
      </c>
      <c r="I94" s="16">
        <v>0</v>
      </c>
      <c r="J94" s="68">
        <v>0</v>
      </c>
      <c r="K94" s="68">
        <v>0</v>
      </c>
      <c r="L94" s="68">
        <v>0</v>
      </c>
      <c r="M94" s="68">
        <v>0</v>
      </c>
      <c r="N94" s="16">
        <f t="shared" si="64"/>
        <v>0</v>
      </c>
      <c r="O94" s="28">
        <f t="shared" si="65"/>
        <v>0</v>
      </c>
      <c r="P94" s="16"/>
      <c r="Q94" s="16"/>
      <c r="R94" s="64" t="s">
        <v>1327</v>
      </c>
      <c r="S94" s="65">
        <v>0</v>
      </c>
      <c r="T94" s="66">
        <v>0.05</v>
      </c>
      <c r="U94" s="63">
        <f t="shared" si="73"/>
        <v>0</v>
      </c>
      <c r="V94" s="63">
        <f t="shared" si="73"/>
        <v>0</v>
      </c>
      <c r="W94" s="63">
        <f t="shared" si="73"/>
        <v>0</v>
      </c>
      <c r="X94" s="63">
        <f t="shared" si="73"/>
        <v>0</v>
      </c>
      <c r="Y94" s="63">
        <f t="shared" ref="Y94:AF94" si="75">IF($R94="Manual","",IFERROR(IF($R94="YOY Growth",$N94*(1+$T94)/12,$S94/12),""))</f>
        <v>0</v>
      </c>
      <c r="Z94" s="63">
        <f t="shared" si="75"/>
        <v>0</v>
      </c>
      <c r="AA94" s="63">
        <f t="shared" si="75"/>
        <v>0</v>
      </c>
      <c r="AB94" s="63">
        <f t="shared" si="75"/>
        <v>0</v>
      </c>
      <c r="AC94" s="63">
        <f t="shared" si="75"/>
        <v>0</v>
      </c>
      <c r="AD94" s="63">
        <f t="shared" si="75"/>
        <v>0</v>
      </c>
      <c r="AE94" s="63">
        <f t="shared" si="75"/>
        <v>0</v>
      </c>
      <c r="AF94" s="63">
        <f t="shared" si="75"/>
        <v>0</v>
      </c>
      <c r="AG94" s="16">
        <f t="shared" si="67"/>
        <v>0</v>
      </c>
      <c r="AH94" s="28">
        <f t="shared" si="68"/>
        <v>0</v>
      </c>
      <c r="AI94" s="13"/>
      <c r="AJ94" s="16">
        <f t="shared" si="69"/>
        <v>0</v>
      </c>
    </row>
    <row r="95" spans="1:36" ht="13.5" customHeight="1" x14ac:dyDescent="0.2">
      <c r="A95" s="27" t="s">
        <v>1279</v>
      </c>
      <c r="B95" s="16">
        <v>0</v>
      </c>
      <c r="C95" s="16">
        <v>0</v>
      </c>
      <c r="D95" s="16">
        <v>316.43</v>
      </c>
      <c r="E95" s="16">
        <v>0</v>
      </c>
      <c r="F95" s="16">
        <v>0</v>
      </c>
      <c r="G95" s="16">
        <v>-3257.19</v>
      </c>
      <c r="H95" s="16">
        <v>0</v>
      </c>
      <c r="I95" s="16">
        <v>0</v>
      </c>
      <c r="J95" s="68">
        <v>2000</v>
      </c>
      <c r="K95" s="68">
        <v>2000</v>
      </c>
      <c r="L95" s="68">
        <v>2000</v>
      </c>
      <c r="M95" s="68">
        <v>2000</v>
      </c>
      <c r="N95" s="16">
        <f t="shared" si="64"/>
        <v>5059.24</v>
      </c>
      <c r="O95" s="28">
        <f t="shared" si="65"/>
        <v>6.8147645471374775E-4</v>
      </c>
      <c r="P95" s="16"/>
      <c r="Q95" s="16"/>
      <c r="R95" s="64" t="s">
        <v>1327</v>
      </c>
      <c r="S95" s="65">
        <v>26000</v>
      </c>
      <c r="T95" s="66">
        <v>0.05</v>
      </c>
      <c r="U95" s="63">
        <f t="shared" si="73"/>
        <v>2166.6666666666665</v>
      </c>
      <c r="V95" s="63">
        <f t="shared" si="73"/>
        <v>2166.6666666666665</v>
      </c>
      <c r="W95" s="63">
        <f t="shared" si="73"/>
        <v>2166.6666666666665</v>
      </c>
      <c r="X95" s="63">
        <f t="shared" si="73"/>
        <v>2166.6666666666665</v>
      </c>
      <c r="Y95" s="63">
        <f t="shared" ref="Y95:AF95" si="76">IF($R95="Manual","",IFERROR(IF($R95="YOY Growth",$N95*(1+$T95)/12,$S95/12),""))*Y146</f>
        <v>2275</v>
      </c>
      <c r="Z95" s="63">
        <f t="shared" si="76"/>
        <v>2383.3333333333335</v>
      </c>
      <c r="AA95" s="63">
        <f t="shared" si="76"/>
        <v>2491.6666666666665</v>
      </c>
      <c r="AB95" s="63">
        <f t="shared" si="76"/>
        <v>2599.9999999999995</v>
      </c>
      <c r="AC95" s="63">
        <f t="shared" si="76"/>
        <v>2708.333333333333</v>
      </c>
      <c r="AD95" s="63">
        <f t="shared" si="76"/>
        <v>2816.6666666666665</v>
      </c>
      <c r="AE95" s="63">
        <f t="shared" si="76"/>
        <v>2925</v>
      </c>
      <c r="AF95" s="63">
        <f t="shared" si="76"/>
        <v>3033.333333333333</v>
      </c>
      <c r="AG95" s="16">
        <f t="shared" si="67"/>
        <v>29899.999999999996</v>
      </c>
      <c r="AH95" s="28">
        <f t="shared" si="68"/>
        <v>1.9211437268956261E-3</v>
      </c>
      <c r="AI95" s="13"/>
      <c r="AJ95" s="16">
        <f t="shared" si="69"/>
        <v>-24840.759999999995</v>
      </c>
    </row>
    <row r="96" spans="1:36" ht="13.5" customHeight="1" x14ac:dyDescent="0.2">
      <c r="A96" s="27" t="s">
        <v>1280</v>
      </c>
      <c r="B96" s="16">
        <v>0</v>
      </c>
      <c r="C96" s="16">
        <v>15.09</v>
      </c>
      <c r="D96" s="16">
        <v>665.79</v>
      </c>
      <c r="E96" s="16">
        <v>9525.44</v>
      </c>
      <c r="F96" s="16">
        <v>1129.75</v>
      </c>
      <c r="G96" s="16">
        <v>-801</v>
      </c>
      <c r="H96" s="16">
        <v>561.23</v>
      </c>
      <c r="I96" s="16">
        <v>273.43</v>
      </c>
      <c r="J96" s="68">
        <v>500</v>
      </c>
      <c r="K96" s="68">
        <v>500</v>
      </c>
      <c r="L96" s="68">
        <v>500</v>
      </c>
      <c r="M96" s="68">
        <v>500</v>
      </c>
      <c r="N96" s="16">
        <f t="shared" si="64"/>
        <v>13369.73</v>
      </c>
      <c r="O96" s="28">
        <f t="shared" si="65"/>
        <v>1.8008942451593589E-3</v>
      </c>
      <c r="P96" s="16"/>
      <c r="Q96" s="16"/>
      <c r="R96" s="64" t="s">
        <v>1327</v>
      </c>
      <c r="S96" s="65">
        <v>6000</v>
      </c>
      <c r="T96" s="66">
        <v>0.05</v>
      </c>
      <c r="U96" s="63">
        <f t="shared" si="73"/>
        <v>500</v>
      </c>
      <c r="V96" s="63">
        <f t="shared" si="73"/>
        <v>500</v>
      </c>
      <c r="W96" s="63">
        <f t="shared" si="73"/>
        <v>500</v>
      </c>
      <c r="X96" s="63">
        <f t="shared" si="73"/>
        <v>500</v>
      </c>
      <c r="Y96" s="63">
        <f t="shared" ref="Y96:AF105" si="77">IF($R96="Manual","",IFERROR(IF($R96="YOY Growth",$N96*(1+$T96)/12,$S96/12),""))</f>
        <v>500</v>
      </c>
      <c r="Z96" s="63">
        <f t="shared" si="77"/>
        <v>500</v>
      </c>
      <c r="AA96" s="63">
        <f t="shared" si="77"/>
        <v>500</v>
      </c>
      <c r="AB96" s="63">
        <f t="shared" si="77"/>
        <v>500</v>
      </c>
      <c r="AC96" s="63">
        <f t="shared" si="77"/>
        <v>500</v>
      </c>
      <c r="AD96" s="63">
        <f t="shared" si="77"/>
        <v>500</v>
      </c>
      <c r="AE96" s="63">
        <f t="shared" si="77"/>
        <v>500</v>
      </c>
      <c r="AF96" s="63">
        <f t="shared" si="77"/>
        <v>500</v>
      </c>
      <c r="AG96" s="16">
        <f t="shared" si="67"/>
        <v>6000</v>
      </c>
      <c r="AH96" s="28">
        <f t="shared" si="68"/>
        <v>3.8551379135029289E-4</v>
      </c>
      <c r="AI96" s="13"/>
      <c r="AJ96" s="16">
        <f t="shared" si="69"/>
        <v>7369.73</v>
      </c>
    </row>
    <row r="97" spans="1:36" ht="13.5" customHeight="1" x14ac:dyDescent="0.2">
      <c r="A97" s="27" t="s">
        <v>1281</v>
      </c>
      <c r="B97" s="16">
        <v>0</v>
      </c>
      <c r="C97" s="16">
        <v>0</v>
      </c>
      <c r="D97" s="16">
        <v>0</v>
      </c>
      <c r="E97" s="16">
        <v>0</v>
      </c>
      <c r="F97" s="16">
        <v>0</v>
      </c>
      <c r="G97" s="16">
        <v>0</v>
      </c>
      <c r="H97" s="16">
        <v>0</v>
      </c>
      <c r="I97" s="16">
        <v>0</v>
      </c>
      <c r="J97" s="68">
        <v>0</v>
      </c>
      <c r="K97" s="68">
        <v>0</v>
      </c>
      <c r="L97" s="68">
        <v>0</v>
      </c>
      <c r="M97" s="68">
        <v>0</v>
      </c>
      <c r="N97" s="16">
        <f t="shared" si="64"/>
        <v>0</v>
      </c>
      <c r="O97" s="28">
        <f t="shared" si="65"/>
        <v>0</v>
      </c>
      <c r="P97" s="16"/>
      <c r="Q97" s="16"/>
      <c r="R97" s="64" t="s">
        <v>1327</v>
      </c>
      <c r="S97" s="65">
        <v>0</v>
      </c>
      <c r="T97" s="66">
        <v>0.05</v>
      </c>
      <c r="U97" s="63">
        <f t="shared" si="73"/>
        <v>0</v>
      </c>
      <c r="V97" s="63">
        <f t="shared" si="73"/>
        <v>0</v>
      </c>
      <c r="W97" s="63">
        <f t="shared" si="73"/>
        <v>0</v>
      </c>
      <c r="X97" s="63">
        <f t="shared" si="73"/>
        <v>0</v>
      </c>
      <c r="Y97" s="63">
        <f t="shared" si="77"/>
        <v>0</v>
      </c>
      <c r="Z97" s="63">
        <f t="shared" si="77"/>
        <v>0</v>
      </c>
      <c r="AA97" s="63">
        <f t="shared" si="77"/>
        <v>0</v>
      </c>
      <c r="AB97" s="63">
        <f t="shared" si="77"/>
        <v>0</v>
      </c>
      <c r="AC97" s="63">
        <f t="shared" si="77"/>
        <v>0</v>
      </c>
      <c r="AD97" s="63">
        <f t="shared" si="77"/>
        <v>0</v>
      </c>
      <c r="AE97" s="63">
        <f t="shared" si="77"/>
        <v>0</v>
      </c>
      <c r="AF97" s="63">
        <f t="shared" si="77"/>
        <v>0</v>
      </c>
      <c r="AG97" s="16">
        <f t="shared" si="67"/>
        <v>0</v>
      </c>
      <c r="AH97" s="28">
        <f t="shared" si="68"/>
        <v>0</v>
      </c>
      <c r="AI97" s="13"/>
      <c r="AJ97" s="16">
        <f t="shared" si="69"/>
        <v>0</v>
      </c>
    </row>
    <row r="98" spans="1:36" ht="13.5" customHeight="1" x14ac:dyDescent="0.2">
      <c r="A98" s="27" t="s">
        <v>1282</v>
      </c>
      <c r="B98" s="16">
        <v>0</v>
      </c>
      <c r="C98" s="16">
        <v>0</v>
      </c>
      <c r="D98" s="16">
        <v>0</v>
      </c>
      <c r="E98" s="16">
        <v>0</v>
      </c>
      <c r="F98" s="16">
        <v>0</v>
      </c>
      <c r="G98" s="16">
        <v>0</v>
      </c>
      <c r="H98" s="16">
        <v>0</v>
      </c>
      <c r="I98" s="16">
        <v>0</v>
      </c>
      <c r="J98" s="68">
        <v>630000</v>
      </c>
      <c r="K98" s="68">
        <v>2000</v>
      </c>
      <c r="L98" s="68">
        <v>2000</v>
      </c>
      <c r="M98" s="68">
        <v>2000</v>
      </c>
      <c r="N98" s="16">
        <f t="shared" si="64"/>
        <v>636000</v>
      </c>
      <c r="O98" s="28">
        <f t="shared" si="65"/>
        <v>8.5668801084341439E-2</v>
      </c>
      <c r="P98" s="16"/>
      <c r="Q98" s="16"/>
      <c r="R98" s="64" t="s">
        <v>1327</v>
      </c>
      <c r="S98" s="65">
        <v>0</v>
      </c>
      <c r="T98" s="66">
        <v>0</v>
      </c>
      <c r="U98" s="63">
        <f t="shared" si="73"/>
        <v>0</v>
      </c>
      <c r="V98" s="63">
        <f t="shared" si="73"/>
        <v>0</v>
      </c>
      <c r="W98" s="63">
        <f t="shared" si="73"/>
        <v>0</v>
      </c>
      <c r="X98" s="63">
        <f t="shared" si="73"/>
        <v>0</v>
      </c>
      <c r="Y98" s="63">
        <f t="shared" si="77"/>
        <v>0</v>
      </c>
      <c r="Z98" s="63">
        <f t="shared" si="77"/>
        <v>0</v>
      </c>
      <c r="AA98" s="63">
        <f t="shared" si="77"/>
        <v>0</v>
      </c>
      <c r="AB98" s="63">
        <f t="shared" si="77"/>
        <v>0</v>
      </c>
      <c r="AC98" s="63">
        <f t="shared" si="77"/>
        <v>0</v>
      </c>
      <c r="AD98" s="63">
        <f t="shared" si="77"/>
        <v>0</v>
      </c>
      <c r="AE98" s="63">
        <f t="shared" si="77"/>
        <v>0</v>
      </c>
      <c r="AF98" s="63">
        <f t="shared" si="77"/>
        <v>0</v>
      </c>
      <c r="AG98" s="16">
        <f t="shared" si="67"/>
        <v>0</v>
      </c>
      <c r="AH98" s="28">
        <f t="shared" si="68"/>
        <v>0</v>
      </c>
      <c r="AI98" s="13" t="s">
        <v>1340</v>
      </c>
      <c r="AJ98" s="16">
        <f t="shared" si="69"/>
        <v>636000</v>
      </c>
    </row>
    <row r="99" spans="1:36" ht="13.5" customHeight="1" x14ac:dyDescent="0.2">
      <c r="A99" s="27" t="s">
        <v>1283</v>
      </c>
      <c r="B99" s="16">
        <v>4876.8</v>
      </c>
      <c r="C99" s="16">
        <v>0</v>
      </c>
      <c r="D99" s="16">
        <v>0</v>
      </c>
      <c r="E99" s="16">
        <v>448.44</v>
      </c>
      <c r="F99" s="16">
        <v>577.79999999999995</v>
      </c>
      <c r="G99" s="16">
        <v>448.44</v>
      </c>
      <c r="H99" s="16">
        <v>448.44</v>
      </c>
      <c r="I99" s="16">
        <v>448.44</v>
      </c>
      <c r="J99" s="68">
        <v>1600</v>
      </c>
      <c r="K99" s="68">
        <v>1600</v>
      </c>
      <c r="L99" s="68">
        <v>1600</v>
      </c>
      <c r="M99" s="68">
        <v>1600</v>
      </c>
      <c r="N99" s="16">
        <f t="shared" si="64"/>
        <v>13648.359999999999</v>
      </c>
      <c r="O99" s="28">
        <f t="shared" si="65"/>
        <v>1.8384255313954124E-3</v>
      </c>
      <c r="P99" s="16"/>
      <c r="Q99" s="16"/>
      <c r="R99" s="64" t="s">
        <v>1327</v>
      </c>
      <c r="S99" s="65">
        <v>20000</v>
      </c>
      <c r="T99" s="66">
        <v>0.05</v>
      </c>
      <c r="U99" s="63">
        <f t="shared" si="73"/>
        <v>1666.6666666666667</v>
      </c>
      <c r="V99" s="63">
        <f t="shared" si="73"/>
        <v>1666.6666666666667</v>
      </c>
      <c r="W99" s="63">
        <f t="shared" si="73"/>
        <v>1666.6666666666667</v>
      </c>
      <c r="X99" s="63">
        <f t="shared" si="73"/>
        <v>1666.6666666666667</v>
      </c>
      <c r="Y99" s="63">
        <f t="shared" si="77"/>
        <v>1666.6666666666667</v>
      </c>
      <c r="Z99" s="63">
        <f t="shared" si="77"/>
        <v>1666.6666666666667</v>
      </c>
      <c r="AA99" s="63">
        <f t="shared" si="77"/>
        <v>1666.6666666666667</v>
      </c>
      <c r="AB99" s="63">
        <f t="shared" si="77"/>
        <v>1666.6666666666667</v>
      </c>
      <c r="AC99" s="63">
        <f t="shared" si="77"/>
        <v>1666.6666666666667</v>
      </c>
      <c r="AD99" s="63">
        <f t="shared" si="77"/>
        <v>1666.6666666666667</v>
      </c>
      <c r="AE99" s="63">
        <f t="shared" si="77"/>
        <v>1666.6666666666667</v>
      </c>
      <c r="AF99" s="63">
        <f t="shared" si="77"/>
        <v>1666.6666666666667</v>
      </c>
      <c r="AG99" s="16">
        <f t="shared" si="67"/>
        <v>20000</v>
      </c>
      <c r="AH99" s="28">
        <f t="shared" si="68"/>
        <v>1.2850459711676429E-3</v>
      </c>
      <c r="AI99" s="13"/>
      <c r="AJ99" s="16">
        <f t="shared" si="69"/>
        <v>-6351.6400000000012</v>
      </c>
    </row>
    <row r="100" spans="1:36" ht="13.5" customHeight="1" x14ac:dyDescent="0.2">
      <c r="A100" s="27" t="s">
        <v>1284</v>
      </c>
      <c r="B100" s="16">
        <v>0</v>
      </c>
      <c r="C100" s="16">
        <v>0</v>
      </c>
      <c r="D100" s="16">
        <v>0</v>
      </c>
      <c r="E100" s="16">
        <v>0</v>
      </c>
      <c r="F100" s="16">
        <v>0</v>
      </c>
      <c r="G100" s="16">
        <v>0</v>
      </c>
      <c r="H100" s="16">
        <v>0</v>
      </c>
      <c r="I100" s="16">
        <v>0</v>
      </c>
      <c r="J100" s="68">
        <v>0</v>
      </c>
      <c r="K100" s="68">
        <v>0</v>
      </c>
      <c r="L100" s="68">
        <v>0</v>
      </c>
      <c r="M100" s="68">
        <v>0</v>
      </c>
      <c r="N100" s="16">
        <f t="shared" si="64"/>
        <v>0</v>
      </c>
      <c r="O100" s="28">
        <f t="shared" si="65"/>
        <v>0</v>
      </c>
      <c r="P100" s="16"/>
      <c r="Q100" s="16"/>
      <c r="R100" s="64" t="s">
        <v>1327</v>
      </c>
      <c r="S100" s="65">
        <v>0</v>
      </c>
      <c r="T100" s="66">
        <v>0.05</v>
      </c>
      <c r="U100" s="63">
        <f t="shared" si="73"/>
        <v>0</v>
      </c>
      <c r="V100" s="63">
        <f t="shared" si="73"/>
        <v>0</v>
      </c>
      <c r="W100" s="63">
        <f t="shared" si="73"/>
        <v>0</v>
      </c>
      <c r="X100" s="63">
        <f t="shared" si="73"/>
        <v>0</v>
      </c>
      <c r="Y100" s="63">
        <f t="shared" si="77"/>
        <v>0</v>
      </c>
      <c r="Z100" s="63">
        <f t="shared" si="77"/>
        <v>0</v>
      </c>
      <c r="AA100" s="63">
        <f t="shared" si="77"/>
        <v>0</v>
      </c>
      <c r="AB100" s="63">
        <f t="shared" si="77"/>
        <v>0</v>
      </c>
      <c r="AC100" s="63">
        <f t="shared" si="77"/>
        <v>0</v>
      </c>
      <c r="AD100" s="63">
        <f t="shared" si="77"/>
        <v>0</v>
      </c>
      <c r="AE100" s="63">
        <f t="shared" si="77"/>
        <v>0</v>
      </c>
      <c r="AF100" s="63">
        <f t="shared" si="77"/>
        <v>0</v>
      </c>
      <c r="AG100" s="16">
        <f t="shared" si="67"/>
        <v>0</v>
      </c>
      <c r="AH100" s="28">
        <f t="shared" si="68"/>
        <v>0</v>
      </c>
      <c r="AI100" s="13"/>
      <c r="AJ100" s="16">
        <f t="shared" si="69"/>
        <v>0</v>
      </c>
    </row>
    <row r="101" spans="1:36" ht="13.5" customHeight="1" x14ac:dyDescent="0.2">
      <c r="A101" s="27" t="s">
        <v>1285</v>
      </c>
      <c r="B101" s="16">
        <v>2546.6999999999998</v>
      </c>
      <c r="C101" s="16">
        <v>1667.4</v>
      </c>
      <c r="D101" s="16">
        <v>2505.7399999999998</v>
      </c>
      <c r="E101" s="16">
        <v>2170.39</v>
      </c>
      <c r="F101" s="16">
        <v>2114.52</v>
      </c>
      <c r="G101" s="16">
        <v>2730.36</v>
      </c>
      <c r="H101" s="16">
        <v>2114.5100000000002</v>
      </c>
      <c r="I101" s="16">
        <v>0</v>
      </c>
      <c r="J101" s="68">
        <v>2200</v>
      </c>
      <c r="K101" s="68">
        <v>2200</v>
      </c>
      <c r="L101" s="68">
        <v>2200</v>
      </c>
      <c r="M101" s="68">
        <v>2200</v>
      </c>
      <c r="N101" s="16">
        <f t="shared" si="64"/>
        <v>24649.620000000003</v>
      </c>
      <c r="O101" s="28">
        <f t="shared" si="65"/>
        <v>3.3202883531204476E-3</v>
      </c>
      <c r="P101" s="16"/>
      <c r="Q101" s="16"/>
      <c r="R101" s="64" t="s">
        <v>1327</v>
      </c>
      <c r="S101" s="65">
        <v>50000</v>
      </c>
      <c r="T101" s="66">
        <v>0.05</v>
      </c>
      <c r="U101" s="63">
        <f t="shared" si="73"/>
        <v>4166.666666666667</v>
      </c>
      <c r="V101" s="63">
        <f t="shared" si="73"/>
        <v>4166.666666666667</v>
      </c>
      <c r="W101" s="63">
        <f t="shared" si="73"/>
        <v>4166.666666666667</v>
      </c>
      <c r="X101" s="63">
        <f t="shared" si="73"/>
        <v>4166.666666666667</v>
      </c>
      <c r="Y101" s="63">
        <f t="shared" si="77"/>
        <v>4166.666666666667</v>
      </c>
      <c r="Z101" s="63">
        <f t="shared" si="77"/>
        <v>4166.666666666667</v>
      </c>
      <c r="AA101" s="63">
        <f t="shared" si="77"/>
        <v>4166.666666666667</v>
      </c>
      <c r="AB101" s="63">
        <f t="shared" si="77"/>
        <v>4166.666666666667</v>
      </c>
      <c r="AC101" s="63">
        <f t="shared" si="77"/>
        <v>4166.666666666667</v>
      </c>
      <c r="AD101" s="63">
        <f t="shared" si="77"/>
        <v>4166.666666666667</v>
      </c>
      <c r="AE101" s="63">
        <f t="shared" si="77"/>
        <v>4166.666666666667</v>
      </c>
      <c r="AF101" s="63">
        <f t="shared" si="77"/>
        <v>4166.666666666667</v>
      </c>
      <c r="AG101" s="16">
        <f t="shared" si="67"/>
        <v>49999.999999999993</v>
      </c>
      <c r="AH101" s="28">
        <f t="shared" si="68"/>
        <v>3.2126149279191069E-3</v>
      </c>
      <c r="AI101" s="13" t="s">
        <v>1341</v>
      </c>
      <c r="AJ101" s="16">
        <f t="shared" si="69"/>
        <v>-25350.37999999999</v>
      </c>
    </row>
    <row r="102" spans="1:36" ht="13.5" customHeight="1" x14ac:dyDescent="0.2">
      <c r="A102" s="27" t="s">
        <v>1286</v>
      </c>
      <c r="B102" s="16">
        <v>0</v>
      </c>
      <c r="C102" s="16">
        <v>0</v>
      </c>
      <c r="D102" s="16">
        <v>0</v>
      </c>
      <c r="E102" s="16">
        <v>0</v>
      </c>
      <c r="F102" s="16">
        <v>21.59</v>
      </c>
      <c r="G102" s="16">
        <v>0</v>
      </c>
      <c r="H102" s="16">
        <v>0</v>
      </c>
      <c r="I102" s="16">
        <v>0</v>
      </c>
      <c r="J102" s="68">
        <v>0</v>
      </c>
      <c r="K102" s="68">
        <v>0</v>
      </c>
      <c r="L102" s="68">
        <v>0</v>
      </c>
      <c r="M102" s="68">
        <v>0</v>
      </c>
      <c r="N102" s="16">
        <f t="shared" si="64"/>
        <v>21.59</v>
      </c>
      <c r="O102" s="28">
        <f t="shared" si="65"/>
        <v>2.9081594581932887E-6</v>
      </c>
      <c r="P102" s="16"/>
      <c r="Q102" s="16"/>
      <c r="R102" s="64" t="s">
        <v>1327</v>
      </c>
      <c r="S102" s="65">
        <v>0</v>
      </c>
      <c r="T102" s="66">
        <v>0.05</v>
      </c>
      <c r="U102" s="63">
        <f t="shared" si="73"/>
        <v>0</v>
      </c>
      <c r="V102" s="63">
        <f t="shared" si="73"/>
        <v>0</v>
      </c>
      <c r="W102" s="63">
        <f t="shared" si="73"/>
        <v>0</v>
      </c>
      <c r="X102" s="63">
        <f t="shared" si="73"/>
        <v>0</v>
      </c>
      <c r="Y102" s="63">
        <f t="shared" si="77"/>
        <v>0</v>
      </c>
      <c r="Z102" s="63">
        <f t="shared" si="77"/>
        <v>0</v>
      </c>
      <c r="AA102" s="63">
        <f t="shared" si="77"/>
        <v>0</v>
      </c>
      <c r="AB102" s="63">
        <f t="shared" si="77"/>
        <v>0</v>
      </c>
      <c r="AC102" s="63">
        <f t="shared" si="77"/>
        <v>0</v>
      </c>
      <c r="AD102" s="63">
        <f t="shared" si="77"/>
        <v>0</v>
      </c>
      <c r="AE102" s="63">
        <f t="shared" si="77"/>
        <v>0</v>
      </c>
      <c r="AF102" s="63">
        <f t="shared" si="77"/>
        <v>0</v>
      </c>
      <c r="AG102" s="16">
        <f t="shared" si="67"/>
        <v>0</v>
      </c>
      <c r="AH102" s="28">
        <f t="shared" si="68"/>
        <v>0</v>
      </c>
      <c r="AI102" s="13"/>
      <c r="AJ102" s="16">
        <f t="shared" si="69"/>
        <v>21.59</v>
      </c>
    </row>
    <row r="103" spans="1:36" ht="13.5" customHeight="1" x14ac:dyDescent="0.2">
      <c r="A103" s="27" t="s">
        <v>1287</v>
      </c>
      <c r="B103" s="16">
        <v>0</v>
      </c>
      <c r="C103" s="16">
        <v>0</v>
      </c>
      <c r="D103" s="16">
        <v>0</v>
      </c>
      <c r="E103" s="16">
        <v>0</v>
      </c>
      <c r="F103" s="16">
        <v>0</v>
      </c>
      <c r="G103" s="16">
        <v>0</v>
      </c>
      <c r="H103" s="16">
        <v>0</v>
      </c>
      <c r="I103" s="16">
        <v>0</v>
      </c>
      <c r="J103" s="68">
        <v>0</v>
      </c>
      <c r="K103" s="68">
        <v>0</v>
      </c>
      <c r="L103" s="68">
        <v>0</v>
      </c>
      <c r="M103" s="68">
        <v>0</v>
      </c>
      <c r="N103" s="16">
        <f t="shared" si="64"/>
        <v>0</v>
      </c>
      <c r="O103" s="28">
        <f t="shared" si="65"/>
        <v>0</v>
      </c>
      <c r="P103" s="16"/>
      <c r="Q103" s="16"/>
      <c r="R103" s="64" t="s">
        <v>1327</v>
      </c>
      <c r="S103" s="65">
        <v>0</v>
      </c>
      <c r="T103" s="66">
        <v>0.05</v>
      </c>
      <c r="U103" s="63">
        <f t="shared" si="73"/>
        <v>0</v>
      </c>
      <c r="V103" s="63">
        <f t="shared" si="73"/>
        <v>0</v>
      </c>
      <c r="W103" s="63">
        <f t="shared" si="73"/>
        <v>0</v>
      </c>
      <c r="X103" s="63">
        <f t="shared" si="73"/>
        <v>0</v>
      </c>
      <c r="Y103" s="63">
        <f t="shared" si="77"/>
        <v>0</v>
      </c>
      <c r="Z103" s="63">
        <f t="shared" si="77"/>
        <v>0</v>
      </c>
      <c r="AA103" s="63">
        <f t="shared" si="77"/>
        <v>0</v>
      </c>
      <c r="AB103" s="63">
        <f t="shared" si="77"/>
        <v>0</v>
      </c>
      <c r="AC103" s="63">
        <f t="shared" si="77"/>
        <v>0</v>
      </c>
      <c r="AD103" s="63">
        <f t="shared" si="77"/>
        <v>0</v>
      </c>
      <c r="AE103" s="63">
        <f t="shared" si="77"/>
        <v>0</v>
      </c>
      <c r="AF103" s="63">
        <f t="shared" si="77"/>
        <v>0</v>
      </c>
      <c r="AG103" s="16">
        <f t="shared" si="67"/>
        <v>0</v>
      </c>
      <c r="AH103" s="28">
        <f t="shared" si="68"/>
        <v>0</v>
      </c>
      <c r="AI103" s="13"/>
      <c r="AJ103" s="16">
        <f t="shared" si="69"/>
        <v>0</v>
      </c>
    </row>
    <row r="104" spans="1:36" ht="13.5" customHeight="1" x14ac:dyDescent="0.2">
      <c r="A104" s="27" t="s">
        <v>1288</v>
      </c>
      <c r="B104" s="16">
        <v>0</v>
      </c>
      <c r="C104" s="16">
        <v>0</v>
      </c>
      <c r="D104" s="16">
        <v>0</v>
      </c>
      <c r="E104" s="16">
        <v>2070.0500000000002</v>
      </c>
      <c r="F104" s="16">
        <v>0</v>
      </c>
      <c r="G104" s="16">
        <v>78.84</v>
      </c>
      <c r="H104" s="16">
        <v>0</v>
      </c>
      <c r="I104" s="16">
        <v>0</v>
      </c>
      <c r="J104" s="68">
        <v>0</v>
      </c>
      <c r="K104" s="68">
        <v>0</v>
      </c>
      <c r="L104" s="68">
        <v>0</v>
      </c>
      <c r="M104" s="68">
        <v>0</v>
      </c>
      <c r="N104" s="16">
        <f t="shared" si="64"/>
        <v>2148.8900000000003</v>
      </c>
      <c r="O104" s="28">
        <f t="shared" si="65"/>
        <v>2.8945413516058257E-4</v>
      </c>
      <c r="P104" s="16"/>
      <c r="Q104" s="16"/>
      <c r="R104" s="64" t="s">
        <v>1327</v>
      </c>
      <c r="S104" s="65"/>
      <c r="T104" s="66">
        <v>0.05</v>
      </c>
      <c r="U104" s="63">
        <f t="shared" si="73"/>
        <v>0</v>
      </c>
      <c r="V104" s="63">
        <f t="shared" si="73"/>
        <v>0</v>
      </c>
      <c r="W104" s="63">
        <f t="shared" si="73"/>
        <v>0</v>
      </c>
      <c r="X104" s="63">
        <f t="shared" si="73"/>
        <v>0</v>
      </c>
      <c r="Y104" s="63">
        <f t="shared" si="77"/>
        <v>0</v>
      </c>
      <c r="Z104" s="63">
        <f t="shared" si="77"/>
        <v>0</v>
      </c>
      <c r="AA104" s="63">
        <f t="shared" si="77"/>
        <v>0</v>
      </c>
      <c r="AB104" s="63">
        <f t="shared" si="77"/>
        <v>0</v>
      </c>
      <c r="AC104" s="63">
        <f t="shared" si="77"/>
        <v>0</v>
      </c>
      <c r="AD104" s="63">
        <f t="shared" si="77"/>
        <v>0</v>
      </c>
      <c r="AE104" s="63">
        <f t="shared" si="77"/>
        <v>0</v>
      </c>
      <c r="AF104" s="63">
        <f t="shared" si="77"/>
        <v>0</v>
      </c>
      <c r="AG104" s="16">
        <f t="shared" si="67"/>
        <v>0</v>
      </c>
      <c r="AH104" s="28">
        <f t="shared" si="68"/>
        <v>0</v>
      </c>
      <c r="AI104" s="13"/>
      <c r="AJ104" s="16">
        <f t="shared" si="69"/>
        <v>2148.8900000000003</v>
      </c>
    </row>
    <row r="105" spans="1:36" ht="13.5" customHeight="1" x14ac:dyDescent="0.2">
      <c r="A105" s="27" t="s">
        <v>1289</v>
      </c>
      <c r="B105" s="16">
        <v>0</v>
      </c>
      <c r="C105" s="16">
        <v>0</v>
      </c>
      <c r="D105" s="16">
        <v>0</v>
      </c>
      <c r="E105" s="16">
        <v>0</v>
      </c>
      <c r="F105" s="16">
        <v>0</v>
      </c>
      <c r="G105" s="16">
        <v>0</v>
      </c>
      <c r="H105" s="16">
        <v>0</v>
      </c>
      <c r="I105" s="16">
        <v>0</v>
      </c>
      <c r="J105" s="68">
        <v>0</v>
      </c>
      <c r="K105" s="68">
        <v>0</v>
      </c>
      <c r="L105" s="68">
        <v>0</v>
      </c>
      <c r="M105" s="68">
        <v>0</v>
      </c>
      <c r="N105" s="16">
        <f t="shared" si="64"/>
        <v>0</v>
      </c>
      <c r="O105" s="28">
        <f t="shared" si="65"/>
        <v>0</v>
      </c>
      <c r="P105" s="16"/>
      <c r="Q105" s="16"/>
      <c r="R105" s="64" t="s">
        <v>1327</v>
      </c>
      <c r="S105" s="65">
        <v>0</v>
      </c>
      <c r="T105" s="66">
        <v>0.05</v>
      </c>
      <c r="U105" s="63">
        <f t="shared" si="73"/>
        <v>0</v>
      </c>
      <c r="V105" s="63">
        <f t="shared" si="73"/>
        <v>0</v>
      </c>
      <c r="W105" s="63">
        <f t="shared" si="73"/>
        <v>0</v>
      </c>
      <c r="X105" s="63">
        <f t="shared" si="73"/>
        <v>0</v>
      </c>
      <c r="Y105" s="63">
        <f t="shared" si="77"/>
        <v>0</v>
      </c>
      <c r="Z105" s="63">
        <f t="shared" si="77"/>
        <v>0</v>
      </c>
      <c r="AA105" s="63">
        <f t="shared" si="77"/>
        <v>0</v>
      </c>
      <c r="AB105" s="63">
        <f t="shared" si="77"/>
        <v>0</v>
      </c>
      <c r="AC105" s="63">
        <f t="shared" si="77"/>
        <v>0</v>
      </c>
      <c r="AD105" s="63">
        <f t="shared" si="77"/>
        <v>0</v>
      </c>
      <c r="AE105" s="63">
        <f t="shared" si="77"/>
        <v>0</v>
      </c>
      <c r="AF105" s="63">
        <f t="shared" si="77"/>
        <v>0</v>
      </c>
      <c r="AG105" s="16">
        <f t="shared" si="67"/>
        <v>0</v>
      </c>
      <c r="AH105" s="28">
        <f t="shared" si="68"/>
        <v>0</v>
      </c>
      <c r="AI105" s="13"/>
      <c r="AJ105" s="16">
        <f t="shared" si="69"/>
        <v>0</v>
      </c>
    </row>
    <row r="106" spans="1:36" ht="13.5" customHeight="1" x14ac:dyDescent="0.2">
      <c r="A106" s="27" t="s">
        <v>1290</v>
      </c>
      <c r="B106" s="16">
        <v>0</v>
      </c>
      <c r="C106" s="16">
        <v>0</v>
      </c>
      <c r="D106" s="16">
        <v>0</v>
      </c>
      <c r="E106" s="16">
        <v>0</v>
      </c>
      <c r="F106" s="16">
        <v>0</v>
      </c>
      <c r="G106" s="16">
        <v>0</v>
      </c>
      <c r="H106" s="16">
        <v>0</v>
      </c>
      <c r="I106" s="16">
        <v>0</v>
      </c>
      <c r="J106" s="68">
        <v>0</v>
      </c>
      <c r="K106" s="68">
        <v>0</v>
      </c>
      <c r="L106" s="68">
        <v>0</v>
      </c>
      <c r="M106" s="68">
        <v>0</v>
      </c>
      <c r="N106" s="16">
        <f t="shared" si="64"/>
        <v>0</v>
      </c>
      <c r="O106" s="28">
        <f t="shared" si="65"/>
        <v>0</v>
      </c>
      <c r="P106" s="16"/>
      <c r="Q106" s="16"/>
      <c r="R106" s="64" t="s">
        <v>1327</v>
      </c>
      <c r="S106" s="65">
        <v>0</v>
      </c>
      <c r="T106" s="66">
        <v>0.05</v>
      </c>
      <c r="U106" s="63">
        <f t="shared" si="73"/>
        <v>0</v>
      </c>
      <c r="V106" s="63">
        <f t="shared" si="73"/>
        <v>0</v>
      </c>
      <c r="W106" s="63">
        <f t="shared" si="73"/>
        <v>0</v>
      </c>
      <c r="X106" s="63">
        <f t="shared" si="73"/>
        <v>0</v>
      </c>
      <c r="Y106" s="63">
        <f t="shared" ref="Y106:AF115" si="78">IF($R106="Manual","",IFERROR(IF($R106="YOY Growth",$N106*(1+$T106)/12,$S106/12),""))</f>
        <v>0</v>
      </c>
      <c r="Z106" s="63">
        <f t="shared" si="78"/>
        <v>0</v>
      </c>
      <c r="AA106" s="63">
        <f t="shared" si="78"/>
        <v>0</v>
      </c>
      <c r="AB106" s="63">
        <f t="shared" si="78"/>
        <v>0</v>
      </c>
      <c r="AC106" s="63">
        <f t="shared" si="78"/>
        <v>0</v>
      </c>
      <c r="AD106" s="63">
        <f t="shared" si="78"/>
        <v>0</v>
      </c>
      <c r="AE106" s="63">
        <f t="shared" si="78"/>
        <v>0</v>
      </c>
      <c r="AF106" s="63">
        <f t="shared" si="78"/>
        <v>0</v>
      </c>
      <c r="AG106" s="16">
        <f t="shared" si="67"/>
        <v>0</v>
      </c>
      <c r="AH106" s="28">
        <f t="shared" si="68"/>
        <v>0</v>
      </c>
      <c r="AI106" s="13"/>
      <c r="AJ106" s="16">
        <f t="shared" si="69"/>
        <v>0</v>
      </c>
    </row>
    <row r="107" spans="1:36" ht="13.5" customHeight="1" x14ac:dyDescent="0.2">
      <c r="A107" s="27" t="s">
        <v>1291</v>
      </c>
      <c r="B107" s="16">
        <v>4830.25</v>
      </c>
      <c r="C107" s="16">
        <v>5363.35</v>
      </c>
      <c r="D107" s="16">
        <v>4304.45</v>
      </c>
      <c r="E107" s="16">
        <v>4118.95</v>
      </c>
      <c r="F107" s="16">
        <v>5555.2</v>
      </c>
      <c r="G107" s="16">
        <v>4469.1099999999997</v>
      </c>
      <c r="H107" s="16">
        <v>0</v>
      </c>
      <c r="I107" s="16">
        <v>7531.48</v>
      </c>
      <c r="J107" s="68">
        <v>4800</v>
      </c>
      <c r="K107" s="68">
        <v>4800</v>
      </c>
      <c r="L107" s="68">
        <v>4800</v>
      </c>
      <c r="M107" s="68">
        <v>4800</v>
      </c>
      <c r="N107" s="16">
        <f t="shared" si="64"/>
        <v>55372.79</v>
      </c>
      <c r="O107" s="28">
        <f t="shared" si="65"/>
        <v>7.458680081753162E-3</v>
      </c>
      <c r="P107" s="16"/>
      <c r="Q107" s="16"/>
      <c r="R107" s="64" t="s">
        <v>1327</v>
      </c>
      <c r="S107" s="65">
        <v>60000</v>
      </c>
      <c r="T107" s="66">
        <v>0.05</v>
      </c>
      <c r="U107" s="63">
        <f t="shared" si="73"/>
        <v>5000</v>
      </c>
      <c r="V107" s="63">
        <f t="shared" si="73"/>
        <v>5000</v>
      </c>
      <c r="W107" s="63">
        <f t="shared" si="73"/>
        <v>5000</v>
      </c>
      <c r="X107" s="63">
        <f t="shared" si="73"/>
        <v>5000</v>
      </c>
      <c r="Y107" s="63">
        <f t="shared" si="78"/>
        <v>5000</v>
      </c>
      <c r="Z107" s="63">
        <f t="shared" si="78"/>
        <v>5000</v>
      </c>
      <c r="AA107" s="63">
        <f t="shared" si="78"/>
        <v>5000</v>
      </c>
      <c r="AB107" s="63">
        <f t="shared" si="78"/>
        <v>5000</v>
      </c>
      <c r="AC107" s="63">
        <f t="shared" si="78"/>
        <v>5000</v>
      </c>
      <c r="AD107" s="63">
        <f t="shared" si="78"/>
        <v>5000</v>
      </c>
      <c r="AE107" s="63">
        <f t="shared" si="78"/>
        <v>5000</v>
      </c>
      <c r="AF107" s="63">
        <f t="shared" si="78"/>
        <v>5000</v>
      </c>
      <c r="AG107" s="16">
        <f t="shared" si="67"/>
        <v>60000</v>
      </c>
      <c r="AH107" s="28">
        <f t="shared" si="68"/>
        <v>3.8551379135029289E-3</v>
      </c>
      <c r="AI107" s="13" t="s">
        <v>1342</v>
      </c>
      <c r="AJ107" s="16">
        <f t="shared" si="69"/>
        <v>-4627.2099999999991</v>
      </c>
    </row>
    <row r="108" spans="1:36" ht="13.5" customHeight="1" x14ac:dyDescent="0.2">
      <c r="A108" s="27" t="s">
        <v>1292</v>
      </c>
      <c r="B108" s="16">
        <v>0</v>
      </c>
      <c r="C108" s="16">
        <v>0</v>
      </c>
      <c r="D108" s="16">
        <v>0</v>
      </c>
      <c r="E108" s="16">
        <v>0</v>
      </c>
      <c r="F108" s="16">
        <v>0</v>
      </c>
      <c r="G108" s="16">
        <v>0</v>
      </c>
      <c r="H108" s="16">
        <v>0</v>
      </c>
      <c r="I108" s="16">
        <v>0</v>
      </c>
      <c r="J108" s="68">
        <v>0</v>
      </c>
      <c r="K108" s="68">
        <v>0</v>
      </c>
      <c r="L108" s="68">
        <v>0</v>
      </c>
      <c r="M108" s="68">
        <v>0</v>
      </c>
      <c r="N108" s="16">
        <f t="shared" si="64"/>
        <v>0</v>
      </c>
      <c r="O108" s="28">
        <f t="shared" si="65"/>
        <v>0</v>
      </c>
      <c r="P108" s="16"/>
      <c r="Q108" s="16"/>
      <c r="R108" s="64" t="s">
        <v>1327</v>
      </c>
      <c r="S108" s="65">
        <v>0</v>
      </c>
      <c r="T108" s="66">
        <v>0.05</v>
      </c>
      <c r="U108" s="63">
        <f t="shared" si="73"/>
        <v>0</v>
      </c>
      <c r="V108" s="63">
        <f t="shared" si="73"/>
        <v>0</v>
      </c>
      <c r="W108" s="63">
        <f t="shared" si="73"/>
        <v>0</v>
      </c>
      <c r="X108" s="63">
        <f t="shared" si="73"/>
        <v>0</v>
      </c>
      <c r="Y108" s="63">
        <f t="shared" si="78"/>
        <v>0</v>
      </c>
      <c r="Z108" s="63">
        <f t="shared" si="78"/>
        <v>0</v>
      </c>
      <c r="AA108" s="63">
        <f t="shared" si="78"/>
        <v>0</v>
      </c>
      <c r="AB108" s="63">
        <f t="shared" si="78"/>
        <v>0</v>
      </c>
      <c r="AC108" s="63">
        <f t="shared" si="78"/>
        <v>0</v>
      </c>
      <c r="AD108" s="63">
        <f t="shared" si="78"/>
        <v>0</v>
      </c>
      <c r="AE108" s="63">
        <f t="shared" si="78"/>
        <v>0</v>
      </c>
      <c r="AF108" s="63">
        <f t="shared" si="78"/>
        <v>0</v>
      </c>
      <c r="AG108" s="16">
        <f t="shared" si="67"/>
        <v>0</v>
      </c>
      <c r="AH108" s="28">
        <f t="shared" si="68"/>
        <v>0</v>
      </c>
      <c r="AI108" s="13"/>
      <c r="AJ108" s="16">
        <f t="shared" si="69"/>
        <v>0</v>
      </c>
    </row>
    <row r="109" spans="1:36" ht="13.5" customHeight="1" x14ac:dyDescent="0.2">
      <c r="A109" s="27" t="s">
        <v>1293</v>
      </c>
      <c r="B109" s="16">
        <v>0</v>
      </c>
      <c r="C109" s="16">
        <v>0</v>
      </c>
      <c r="D109" s="16">
        <v>0</v>
      </c>
      <c r="E109" s="16">
        <v>0</v>
      </c>
      <c r="F109" s="16">
        <v>0</v>
      </c>
      <c r="G109" s="16">
        <v>0</v>
      </c>
      <c r="H109" s="16">
        <v>0</v>
      </c>
      <c r="I109" s="16">
        <v>0</v>
      </c>
      <c r="J109" s="68">
        <v>0</v>
      </c>
      <c r="K109" s="68">
        <v>0</v>
      </c>
      <c r="L109" s="68">
        <v>0</v>
      </c>
      <c r="M109" s="68">
        <v>0</v>
      </c>
      <c r="N109" s="16">
        <f t="shared" si="64"/>
        <v>0</v>
      </c>
      <c r="O109" s="28">
        <f t="shared" si="65"/>
        <v>0</v>
      </c>
      <c r="P109" s="16"/>
      <c r="Q109" s="16"/>
      <c r="R109" s="64" t="s">
        <v>1327</v>
      </c>
      <c r="S109" s="65">
        <v>0</v>
      </c>
      <c r="T109" s="66">
        <v>0.05</v>
      </c>
      <c r="U109" s="63">
        <f t="shared" si="73"/>
        <v>0</v>
      </c>
      <c r="V109" s="63">
        <f t="shared" si="73"/>
        <v>0</v>
      </c>
      <c r="W109" s="63">
        <f t="shared" si="73"/>
        <v>0</v>
      </c>
      <c r="X109" s="63">
        <f t="shared" si="73"/>
        <v>0</v>
      </c>
      <c r="Y109" s="63">
        <f t="shared" si="78"/>
        <v>0</v>
      </c>
      <c r="Z109" s="63">
        <f t="shared" si="78"/>
        <v>0</v>
      </c>
      <c r="AA109" s="63">
        <f t="shared" si="78"/>
        <v>0</v>
      </c>
      <c r="AB109" s="63">
        <f t="shared" si="78"/>
        <v>0</v>
      </c>
      <c r="AC109" s="63">
        <f t="shared" si="78"/>
        <v>0</v>
      </c>
      <c r="AD109" s="63">
        <f t="shared" si="78"/>
        <v>0</v>
      </c>
      <c r="AE109" s="63">
        <f t="shared" si="78"/>
        <v>0</v>
      </c>
      <c r="AF109" s="63">
        <f t="shared" si="78"/>
        <v>0</v>
      </c>
      <c r="AG109" s="16">
        <f t="shared" si="67"/>
        <v>0</v>
      </c>
      <c r="AH109" s="28">
        <f t="shared" si="68"/>
        <v>0</v>
      </c>
      <c r="AI109" s="13"/>
      <c r="AJ109" s="16">
        <f t="shared" si="69"/>
        <v>0</v>
      </c>
    </row>
    <row r="110" spans="1:36" ht="13.5" customHeight="1" x14ac:dyDescent="0.2">
      <c r="A110" s="27" t="s">
        <v>1294</v>
      </c>
      <c r="B110" s="16">
        <v>0</v>
      </c>
      <c r="C110" s="16">
        <v>0</v>
      </c>
      <c r="D110" s="16">
        <v>0</v>
      </c>
      <c r="E110" s="16">
        <v>0</v>
      </c>
      <c r="F110" s="16">
        <v>0</v>
      </c>
      <c r="G110" s="16">
        <v>0</v>
      </c>
      <c r="H110" s="16">
        <v>0</v>
      </c>
      <c r="I110" s="16">
        <v>0</v>
      </c>
      <c r="J110" s="68">
        <v>0</v>
      </c>
      <c r="K110" s="68">
        <v>0</v>
      </c>
      <c r="L110" s="68">
        <v>0</v>
      </c>
      <c r="M110" s="68">
        <v>0</v>
      </c>
      <c r="N110" s="16">
        <f t="shared" si="64"/>
        <v>0</v>
      </c>
      <c r="O110" s="28">
        <f t="shared" si="65"/>
        <v>0</v>
      </c>
      <c r="P110" s="16"/>
      <c r="Q110" s="16"/>
      <c r="R110" s="64" t="s">
        <v>1327</v>
      </c>
      <c r="S110" s="65">
        <v>0</v>
      </c>
      <c r="T110" s="66">
        <v>0.05</v>
      </c>
      <c r="U110" s="63">
        <f t="shared" si="73"/>
        <v>0</v>
      </c>
      <c r="V110" s="63">
        <f t="shared" si="73"/>
        <v>0</v>
      </c>
      <c r="W110" s="63">
        <f t="shared" si="73"/>
        <v>0</v>
      </c>
      <c r="X110" s="63">
        <f t="shared" si="73"/>
        <v>0</v>
      </c>
      <c r="Y110" s="63">
        <f t="shared" si="78"/>
        <v>0</v>
      </c>
      <c r="Z110" s="63">
        <f t="shared" si="78"/>
        <v>0</v>
      </c>
      <c r="AA110" s="63">
        <f t="shared" si="78"/>
        <v>0</v>
      </c>
      <c r="AB110" s="63">
        <f t="shared" si="78"/>
        <v>0</v>
      </c>
      <c r="AC110" s="63">
        <f t="shared" si="78"/>
        <v>0</v>
      </c>
      <c r="AD110" s="63">
        <f t="shared" si="78"/>
        <v>0</v>
      </c>
      <c r="AE110" s="63">
        <f t="shared" si="78"/>
        <v>0</v>
      </c>
      <c r="AF110" s="63">
        <f t="shared" si="78"/>
        <v>0</v>
      </c>
      <c r="AG110" s="16">
        <f t="shared" si="67"/>
        <v>0</v>
      </c>
      <c r="AH110" s="28">
        <f t="shared" si="68"/>
        <v>0</v>
      </c>
      <c r="AI110" s="13"/>
      <c r="AJ110" s="16">
        <f t="shared" si="69"/>
        <v>0</v>
      </c>
    </row>
    <row r="111" spans="1:36" ht="13.5" customHeight="1" x14ac:dyDescent="0.2">
      <c r="A111" s="27" t="s">
        <v>1295</v>
      </c>
      <c r="B111" s="16">
        <v>0</v>
      </c>
      <c r="C111" s="16">
        <v>0</v>
      </c>
      <c r="D111" s="16">
        <v>0</v>
      </c>
      <c r="E111" s="16">
        <v>0</v>
      </c>
      <c r="F111" s="16">
        <v>0</v>
      </c>
      <c r="G111" s="16">
        <v>0</v>
      </c>
      <c r="H111" s="16">
        <v>0</v>
      </c>
      <c r="I111" s="16">
        <v>0</v>
      </c>
      <c r="J111" s="68">
        <v>0</v>
      </c>
      <c r="K111" s="68">
        <v>0</v>
      </c>
      <c r="L111" s="68">
        <v>0</v>
      </c>
      <c r="M111" s="68">
        <v>0</v>
      </c>
      <c r="N111" s="16">
        <f t="shared" si="64"/>
        <v>0</v>
      </c>
      <c r="O111" s="28">
        <f t="shared" si="65"/>
        <v>0</v>
      </c>
      <c r="P111" s="16"/>
      <c r="Q111" s="16"/>
      <c r="R111" s="64" t="s">
        <v>1327</v>
      </c>
      <c r="S111" s="65">
        <v>0</v>
      </c>
      <c r="T111" s="66">
        <v>0.05</v>
      </c>
      <c r="U111" s="63">
        <f t="shared" si="73"/>
        <v>0</v>
      </c>
      <c r="V111" s="63">
        <f t="shared" si="73"/>
        <v>0</v>
      </c>
      <c r="W111" s="63">
        <f t="shared" si="73"/>
        <v>0</v>
      </c>
      <c r="X111" s="63">
        <f t="shared" si="73"/>
        <v>0</v>
      </c>
      <c r="Y111" s="63">
        <f t="shared" si="78"/>
        <v>0</v>
      </c>
      <c r="Z111" s="63">
        <f t="shared" si="78"/>
        <v>0</v>
      </c>
      <c r="AA111" s="63">
        <f t="shared" si="78"/>
        <v>0</v>
      </c>
      <c r="AB111" s="63">
        <f t="shared" si="78"/>
        <v>0</v>
      </c>
      <c r="AC111" s="63">
        <f t="shared" si="78"/>
        <v>0</v>
      </c>
      <c r="AD111" s="63">
        <f t="shared" si="78"/>
        <v>0</v>
      </c>
      <c r="AE111" s="63">
        <f t="shared" si="78"/>
        <v>0</v>
      </c>
      <c r="AF111" s="63">
        <f t="shared" si="78"/>
        <v>0</v>
      </c>
      <c r="AG111" s="16">
        <f t="shared" si="67"/>
        <v>0</v>
      </c>
      <c r="AH111" s="28">
        <f t="shared" si="68"/>
        <v>0</v>
      </c>
      <c r="AI111" s="13"/>
      <c r="AJ111" s="16">
        <f t="shared" si="69"/>
        <v>0</v>
      </c>
    </row>
    <row r="112" spans="1:36" ht="13.5" customHeight="1" x14ac:dyDescent="0.2">
      <c r="A112" s="27" t="s">
        <v>1296</v>
      </c>
      <c r="B112" s="16">
        <v>0</v>
      </c>
      <c r="C112" s="16">
        <v>0</v>
      </c>
      <c r="D112" s="16">
        <v>0</v>
      </c>
      <c r="E112" s="16">
        <v>0</v>
      </c>
      <c r="F112" s="16">
        <v>0</v>
      </c>
      <c r="G112" s="16">
        <v>0</v>
      </c>
      <c r="H112" s="16">
        <v>0</v>
      </c>
      <c r="I112" s="16">
        <v>0</v>
      </c>
      <c r="J112" s="68">
        <v>0</v>
      </c>
      <c r="K112" s="68">
        <v>0</v>
      </c>
      <c r="L112" s="68">
        <v>0</v>
      </c>
      <c r="M112" s="68">
        <v>0</v>
      </c>
      <c r="N112" s="16">
        <f t="shared" si="64"/>
        <v>0</v>
      </c>
      <c r="O112" s="28">
        <f t="shared" si="65"/>
        <v>0</v>
      </c>
      <c r="P112" s="16"/>
      <c r="Q112" s="16"/>
      <c r="R112" s="64" t="s">
        <v>1327</v>
      </c>
      <c r="S112" s="65">
        <v>0</v>
      </c>
      <c r="T112" s="66">
        <v>0.05</v>
      </c>
      <c r="U112" s="63">
        <f t="shared" si="73"/>
        <v>0</v>
      </c>
      <c r="V112" s="63">
        <f t="shared" si="73"/>
        <v>0</v>
      </c>
      <c r="W112" s="63">
        <f t="shared" si="73"/>
        <v>0</v>
      </c>
      <c r="X112" s="63">
        <f t="shared" si="73"/>
        <v>0</v>
      </c>
      <c r="Y112" s="63">
        <f t="shared" si="78"/>
        <v>0</v>
      </c>
      <c r="Z112" s="63">
        <f t="shared" si="78"/>
        <v>0</v>
      </c>
      <c r="AA112" s="63">
        <f t="shared" si="78"/>
        <v>0</v>
      </c>
      <c r="AB112" s="63">
        <f t="shared" si="78"/>
        <v>0</v>
      </c>
      <c r="AC112" s="63">
        <f t="shared" si="78"/>
        <v>0</v>
      </c>
      <c r="AD112" s="63">
        <f t="shared" si="78"/>
        <v>0</v>
      </c>
      <c r="AE112" s="63">
        <f t="shared" si="78"/>
        <v>0</v>
      </c>
      <c r="AF112" s="63">
        <f t="shared" si="78"/>
        <v>0</v>
      </c>
      <c r="AG112" s="16">
        <f t="shared" si="67"/>
        <v>0</v>
      </c>
      <c r="AH112" s="28">
        <f t="shared" si="68"/>
        <v>0</v>
      </c>
      <c r="AI112" s="13"/>
      <c r="AJ112" s="16">
        <f t="shared" si="69"/>
        <v>0</v>
      </c>
    </row>
    <row r="113" spans="1:36" ht="13.5" customHeight="1" x14ac:dyDescent="0.2">
      <c r="A113" s="27" t="s">
        <v>1297</v>
      </c>
      <c r="B113" s="16">
        <v>0</v>
      </c>
      <c r="C113" s="16">
        <v>0</v>
      </c>
      <c r="D113" s="16">
        <v>0</v>
      </c>
      <c r="E113" s="16">
        <v>0</v>
      </c>
      <c r="F113" s="16">
        <v>0</v>
      </c>
      <c r="G113" s="16">
        <v>0</v>
      </c>
      <c r="H113" s="16">
        <v>0</v>
      </c>
      <c r="I113" s="16">
        <v>0</v>
      </c>
      <c r="J113" s="68">
        <v>0</v>
      </c>
      <c r="K113" s="68">
        <v>0</v>
      </c>
      <c r="L113" s="68">
        <v>0</v>
      </c>
      <c r="M113" s="68">
        <v>0</v>
      </c>
      <c r="N113" s="16">
        <f t="shared" si="64"/>
        <v>0</v>
      </c>
      <c r="O113" s="28">
        <f t="shared" si="65"/>
        <v>0</v>
      </c>
      <c r="P113" s="16"/>
      <c r="Q113" s="16"/>
      <c r="R113" s="64" t="s">
        <v>1327</v>
      </c>
      <c r="S113" s="65">
        <v>0</v>
      </c>
      <c r="T113" s="66">
        <v>0.05</v>
      </c>
      <c r="U113" s="63">
        <f t="shared" si="73"/>
        <v>0</v>
      </c>
      <c r="V113" s="63">
        <f t="shared" si="73"/>
        <v>0</v>
      </c>
      <c r="W113" s="63">
        <f t="shared" si="73"/>
        <v>0</v>
      </c>
      <c r="X113" s="63">
        <f t="shared" si="73"/>
        <v>0</v>
      </c>
      <c r="Y113" s="63">
        <f t="shared" si="78"/>
        <v>0</v>
      </c>
      <c r="Z113" s="63">
        <f t="shared" si="78"/>
        <v>0</v>
      </c>
      <c r="AA113" s="63">
        <f t="shared" si="78"/>
        <v>0</v>
      </c>
      <c r="AB113" s="63">
        <f t="shared" si="78"/>
        <v>0</v>
      </c>
      <c r="AC113" s="63">
        <f t="shared" si="78"/>
        <v>0</v>
      </c>
      <c r="AD113" s="63">
        <f t="shared" si="78"/>
        <v>0</v>
      </c>
      <c r="AE113" s="63">
        <f t="shared" si="78"/>
        <v>0</v>
      </c>
      <c r="AF113" s="63">
        <f t="shared" si="78"/>
        <v>0</v>
      </c>
      <c r="AG113" s="16">
        <f t="shared" si="67"/>
        <v>0</v>
      </c>
      <c r="AH113" s="28">
        <f t="shared" si="68"/>
        <v>0</v>
      </c>
      <c r="AI113" s="13"/>
      <c r="AJ113" s="16">
        <f t="shared" si="69"/>
        <v>0</v>
      </c>
    </row>
    <row r="114" spans="1:36" ht="13.5" customHeight="1" x14ac:dyDescent="0.2">
      <c r="A114" s="27" t="s">
        <v>1298</v>
      </c>
      <c r="B114" s="16">
        <v>0</v>
      </c>
      <c r="C114" s="16">
        <v>0</v>
      </c>
      <c r="D114" s="16">
        <v>0</v>
      </c>
      <c r="E114" s="16">
        <v>0</v>
      </c>
      <c r="F114" s="16">
        <v>0</v>
      </c>
      <c r="G114" s="16">
        <v>0</v>
      </c>
      <c r="H114" s="16">
        <v>0</v>
      </c>
      <c r="I114" s="16">
        <v>0</v>
      </c>
      <c r="J114" s="68">
        <v>0</v>
      </c>
      <c r="K114" s="68">
        <v>0</v>
      </c>
      <c r="L114" s="68">
        <v>0</v>
      </c>
      <c r="M114" s="68">
        <v>0</v>
      </c>
      <c r="N114" s="16">
        <f t="shared" si="64"/>
        <v>0</v>
      </c>
      <c r="O114" s="28">
        <f t="shared" si="65"/>
        <v>0</v>
      </c>
      <c r="P114" s="16"/>
      <c r="Q114" s="16"/>
      <c r="R114" s="64" t="s">
        <v>1327</v>
      </c>
      <c r="S114" s="65">
        <v>0</v>
      </c>
      <c r="T114" s="66">
        <v>0.05</v>
      </c>
      <c r="U114" s="63">
        <f t="shared" si="73"/>
        <v>0</v>
      </c>
      <c r="V114" s="63">
        <f t="shared" si="73"/>
        <v>0</v>
      </c>
      <c r="W114" s="63">
        <f t="shared" si="73"/>
        <v>0</v>
      </c>
      <c r="X114" s="63">
        <f t="shared" si="73"/>
        <v>0</v>
      </c>
      <c r="Y114" s="63">
        <f t="shared" si="78"/>
        <v>0</v>
      </c>
      <c r="Z114" s="63">
        <f t="shared" si="78"/>
        <v>0</v>
      </c>
      <c r="AA114" s="63">
        <f t="shared" si="78"/>
        <v>0</v>
      </c>
      <c r="AB114" s="63">
        <f t="shared" si="78"/>
        <v>0</v>
      </c>
      <c r="AC114" s="63">
        <f t="shared" si="78"/>
        <v>0</v>
      </c>
      <c r="AD114" s="63">
        <f t="shared" si="78"/>
        <v>0</v>
      </c>
      <c r="AE114" s="63">
        <f t="shared" si="78"/>
        <v>0</v>
      </c>
      <c r="AF114" s="63">
        <f t="shared" si="78"/>
        <v>0</v>
      </c>
      <c r="AG114" s="16">
        <f t="shared" si="67"/>
        <v>0</v>
      </c>
      <c r="AH114" s="28">
        <f t="shared" si="68"/>
        <v>0</v>
      </c>
      <c r="AI114" s="13"/>
      <c r="AJ114" s="16">
        <f t="shared" si="69"/>
        <v>0</v>
      </c>
    </row>
    <row r="115" spans="1:36" ht="13.5" customHeight="1" x14ac:dyDescent="0.2">
      <c r="A115" s="27" t="s">
        <v>1299</v>
      </c>
      <c r="B115" s="16">
        <v>0</v>
      </c>
      <c r="C115" s="16">
        <v>0</v>
      </c>
      <c r="D115" s="16">
        <v>0</v>
      </c>
      <c r="E115" s="16">
        <v>0</v>
      </c>
      <c r="F115" s="16">
        <v>0</v>
      </c>
      <c r="G115" s="16">
        <v>0</v>
      </c>
      <c r="H115" s="16">
        <v>0</v>
      </c>
      <c r="I115" s="16">
        <v>0</v>
      </c>
      <c r="J115" s="68">
        <v>0</v>
      </c>
      <c r="K115" s="68">
        <v>0</v>
      </c>
      <c r="L115" s="68">
        <v>0</v>
      </c>
      <c r="M115" s="68">
        <v>0</v>
      </c>
      <c r="N115" s="16">
        <f t="shared" si="64"/>
        <v>0</v>
      </c>
      <c r="O115" s="28">
        <f t="shared" si="65"/>
        <v>0</v>
      </c>
      <c r="P115" s="16"/>
      <c r="Q115" s="16"/>
      <c r="R115" s="64" t="s">
        <v>1327</v>
      </c>
      <c r="S115" s="65">
        <v>0</v>
      </c>
      <c r="T115" s="66">
        <v>0.05</v>
      </c>
      <c r="U115" s="63">
        <f t="shared" si="73"/>
        <v>0</v>
      </c>
      <c r="V115" s="63">
        <f t="shared" si="73"/>
        <v>0</v>
      </c>
      <c r="W115" s="63">
        <f t="shared" si="73"/>
        <v>0</v>
      </c>
      <c r="X115" s="63">
        <f t="shared" si="73"/>
        <v>0</v>
      </c>
      <c r="Y115" s="63">
        <f t="shared" si="78"/>
        <v>0</v>
      </c>
      <c r="Z115" s="63">
        <f t="shared" si="78"/>
        <v>0</v>
      </c>
      <c r="AA115" s="63">
        <f t="shared" si="78"/>
        <v>0</v>
      </c>
      <c r="AB115" s="63">
        <f t="shared" si="78"/>
        <v>0</v>
      </c>
      <c r="AC115" s="63">
        <f t="shared" si="78"/>
        <v>0</v>
      </c>
      <c r="AD115" s="63">
        <f t="shared" si="78"/>
        <v>0</v>
      </c>
      <c r="AE115" s="63">
        <f t="shared" si="78"/>
        <v>0</v>
      </c>
      <c r="AF115" s="63">
        <f t="shared" si="78"/>
        <v>0</v>
      </c>
      <c r="AG115" s="16">
        <f t="shared" si="67"/>
        <v>0</v>
      </c>
      <c r="AH115" s="28">
        <f t="shared" si="68"/>
        <v>0</v>
      </c>
      <c r="AI115" s="13"/>
      <c r="AJ115" s="16">
        <f t="shared" si="69"/>
        <v>0</v>
      </c>
    </row>
    <row r="116" spans="1:36" ht="13.5" customHeight="1" x14ac:dyDescent="0.2">
      <c r="A116" s="30" t="s">
        <v>1300</v>
      </c>
      <c r="B116" s="31">
        <f t="shared" ref="B116:M116" si="79">B73+SUM(B74:B80)+B87+SUM(B88:B115)</f>
        <v>-129450.89999999997</v>
      </c>
      <c r="C116" s="31">
        <f t="shared" si="79"/>
        <v>-157034.36000000002</v>
      </c>
      <c r="D116" s="31">
        <f t="shared" si="79"/>
        <v>10394.009999999998</v>
      </c>
      <c r="E116" s="31">
        <f t="shared" si="79"/>
        <v>19096.170000000002</v>
      </c>
      <c r="F116" s="31">
        <f t="shared" si="79"/>
        <v>18976.89</v>
      </c>
      <c r="G116" s="31">
        <f t="shared" si="79"/>
        <v>7147.53</v>
      </c>
      <c r="H116" s="31">
        <f t="shared" si="79"/>
        <v>3124.1800000000003</v>
      </c>
      <c r="I116" s="31">
        <f t="shared" si="79"/>
        <v>9049.4599999999991</v>
      </c>
      <c r="J116" s="31">
        <f t="shared" si="79"/>
        <v>641100</v>
      </c>
      <c r="K116" s="31">
        <f t="shared" si="79"/>
        <v>13100</v>
      </c>
      <c r="L116" s="31">
        <f t="shared" si="79"/>
        <v>13100</v>
      </c>
      <c r="M116" s="31">
        <f t="shared" si="79"/>
        <v>13100</v>
      </c>
      <c r="N116" s="31">
        <f t="shared" si="64"/>
        <v>461702.98</v>
      </c>
      <c r="O116" s="32">
        <f t="shared" si="65"/>
        <v>6.2191101813942877E-2</v>
      </c>
      <c r="P116" s="16"/>
      <c r="Q116" s="16"/>
      <c r="R116" s="67"/>
      <c r="S116" s="67"/>
      <c r="T116" s="67"/>
      <c r="U116" s="31">
        <f t="shared" ref="U116:AF116" si="80">U73+SUM(U74:U80)+U87+SUM(U88:U115)</f>
        <v>13916.666666666668</v>
      </c>
      <c r="V116" s="31">
        <f t="shared" si="80"/>
        <v>13916.666666666668</v>
      </c>
      <c r="W116" s="31">
        <f t="shared" si="80"/>
        <v>13916.666666666668</v>
      </c>
      <c r="X116" s="31">
        <f t="shared" si="80"/>
        <v>13916.666666666668</v>
      </c>
      <c r="Y116" s="31">
        <f t="shared" si="80"/>
        <v>14045.833333333334</v>
      </c>
      <c r="Z116" s="31">
        <f t="shared" si="80"/>
        <v>14175</v>
      </c>
      <c r="AA116" s="31">
        <f t="shared" si="80"/>
        <v>14304.166666666668</v>
      </c>
      <c r="AB116" s="31">
        <f t="shared" si="80"/>
        <v>14433.333333333332</v>
      </c>
      <c r="AC116" s="31">
        <f t="shared" si="80"/>
        <v>14562.5</v>
      </c>
      <c r="AD116" s="31">
        <f t="shared" si="80"/>
        <v>14691.666666666668</v>
      </c>
      <c r="AE116" s="31">
        <f t="shared" si="80"/>
        <v>14820.833333333334</v>
      </c>
      <c r="AF116" s="31">
        <f t="shared" si="80"/>
        <v>14950</v>
      </c>
      <c r="AG116" s="31">
        <f t="shared" si="67"/>
        <v>171650</v>
      </c>
      <c r="AH116" s="32">
        <f t="shared" si="68"/>
        <v>1.1028907047546296E-2</v>
      </c>
      <c r="AI116" s="13"/>
      <c r="AJ116" s="31">
        <f t="shared" si="69"/>
        <v>290052.98</v>
      </c>
    </row>
    <row r="117" spans="1:36" ht="13.5" customHeight="1" x14ac:dyDescent="0.2">
      <c r="A117" s="45" t="s">
        <v>1301</v>
      </c>
      <c r="B117" s="31">
        <f t="shared" ref="B117:M117" si="81">B64-B116</f>
        <v>477751.37000000005</v>
      </c>
      <c r="C117" s="31">
        <f t="shared" si="81"/>
        <v>470547.08000000007</v>
      </c>
      <c r="D117" s="31">
        <f t="shared" si="81"/>
        <v>418698.66</v>
      </c>
      <c r="E117" s="31">
        <f t="shared" si="81"/>
        <v>524738.34</v>
      </c>
      <c r="F117" s="31">
        <f t="shared" si="81"/>
        <v>299402.81999999995</v>
      </c>
      <c r="G117" s="31">
        <f t="shared" si="81"/>
        <v>263771.59999999998</v>
      </c>
      <c r="H117" s="31">
        <f t="shared" si="81"/>
        <v>461452.16999999993</v>
      </c>
      <c r="I117" s="31">
        <f t="shared" si="81"/>
        <v>172203.55000000002</v>
      </c>
      <c r="J117" s="31">
        <f t="shared" si="81"/>
        <v>-179477.57714285748</v>
      </c>
      <c r="K117" s="31">
        <f t="shared" si="81"/>
        <v>539749.80380952405</v>
      </c>
      <c r="L117" s="31">
        <f t="shared" si="81"/>
        <v>565603.37523809564</v>
      </c>
      <c r="M117" s="31">
        <f t="shared" si="81"/>
        <v>586456.94666666701</v>
      </c>
      <c r="N117" s="31">
        <f t="shared" si="64"/>
        <v>4600898.1385714291</v>
      </c>
      <c r="O117" s="32">
        <f t="shared" si="65"/>
        <v>0.61973809346319586</v>
      </c>
      <c r="P117" s="16"/>
      <c r="Q117" s="16"/>
      <c r="R117" s="67"/>
      <c r="S117" s="67"/>
      <c r="T117" s="67"/>
      <c r="U117" s="31" t="e">
        <f t="shared" ref="U117:AF117" si="82">U64-U116</f>
        <v>#REF!</v>
      </c>
      <c r="V117" s="31" t="e">
        <f t="shared" si="82"/>
        <v>#REF!</v>
      </c>
      <c r="W117" s="31" t="e">
        <f t="shared" si="82"/>
        <v>#REF!</v>
      </c>
      <c r="X117" s="31" t="e">
        <f t="shared" si="82"/>
        <v>#REF!</v>
      </c>
      <c r="Y117" s="31" t="e">
        <f t="shared" si="82"/>
        <v>#REF!</v>
      </c>
      <c r="Z117" s="31" t="e">
        <f t="shared" si="82"/>
        <v>#REF!</v>
      </c>
      <c r="AA117" s="31" t="e">
        <f t="shared" si="82"/>
        <v>#REF!</v>
      </c>
      <c r="AB117" s="31" t="e">
        <f t="shared" si="82"/>
        <v>#REF!</v>
      </c>
      <c r="AC117" s="31" t="e">
        <f t="shared" si="82"/>
        <v>#REF!</v>
      </c>
      <c r="AD117" s="31" t="e">
        <f t="shared" si="82"/>
        <v>#REF!</v>
      </c>
      <c r="AE117" s="31" t="e">
        <f t="shared" si="82"/>
        <v>#REF!</v>
      </c>
      <c r="AF117" s="31" t="e">
        <f t="shared" si="82"/>
        <v>#REF!</v>
      </c>
      <c r="AG117" s="31" t="e">
        <f t="shared" si="67"/>
        <v>#REF!</v>
      </c>
      <c r="AH117" s="32" t="str">
        <f t="shared" si="68"/>
        <v/>
      </c>
      <c r="AI117" s="13"/>
      <c r="AJ117" s="31" t="e">
        <f>AG117-N117</f>
        <v>#REF!</v>
      </c>
    </row>
    <row r="118" spans="1:36" ht="13.5" customHeight="1" x14ac:dyDescent="0.2">
      <c r="A118" s="25" t="s">
        <v>1302</v>
      </c>
      <c r="B118" s="16"/>
      <c r="C118" s="16"/>
      <c r="D118" s="16"/>
      <c r="E118" s="16"/>
      <c r="F118" s="16"/>
      <c r="G118" s="16"/>
      <c r="H118" s="16"/>
      <c r="I118" s="16"/>
      <c r="J118" s="16"/>
      <c r="K118" s="16"/>
      <c r="L118" s="16"/>
      <c r="M118" s="16"/>
      <c r="N118" s="16"/>
      <c r="O118" s="28"/>
      <c r="P118" s="16"/>
      <c r="Q118" s="16"/>
      <c r="R118" s="67"/>
      <c r="S118" s="67"/>
      <c r="T118" s="67"/>
      <c r="U118" s="16"/>
      <c r="V118" s="16"/>
      <c r="W118" s="16"/>
      <c r="X118" s="16"/>
      <c r="Y118" s="16"/>
      <c r="Z118" s="16"/>
      <c r="AA118" s="16"/>
      <c r="AB118" s="16"/>
      <c r="AC118" s="16"/>
      <c r="AD118" s="16"/>
      <c r="AE118" s="16"/>
      <c r="AF118" s="16"/>
      <c r="AG118" s="16"/>
      <c r="AH118" s="28"/>
      <c r="AI118" s="13"/>
      <c r="AJ118" s="16"/>
    </row>
    <row r="119" spans="1:36" ht="13.5" customHeight="1" x14ac:dyDescent="0.2">
      <c r="A119" s="26" t="s">
        <v>1303</v>
      </c>
      <c r="B119" s="16"/>
      <c r="C119" s="16"/>
      <c r="D119" s="16"/>
      <c r="E119" s="16"/>
      <c r="F119" s="16"/>
      <c r="G119" s="16"/>
      <c r="H119" s="16"/>
      <c r="I119" s="16"/>
      <c r="J119" s="16"/>
      <c r="K119" s="16"/>
      <c r="L119" s="16"/>
      <c r="M119" s="16"/>
      <c r="N119" s="16"/>
      <c r="O119" s="28"/>
      <c r="P119" s="16"/>
      <c r="Q119" s="16"/>
      <c r="R119" s="67"/>
      <c r="S119" s="67"/>
      <c r="T119" s="67"/>
      <c r="U119" s="16"/>
      <c r="V119" s="16"/>
      <c r="W119" s="16"/>
      <c r="X119" s="16"/>
      <c r="Y119" s="16"/>
      <c r="Z119" s="16"/>
      <c r="AA119" s="16"/>
      <c r="AB119" s="16"/>
      <c r="AC119" s="16"/>
      <c r="AD119" s="16"/>
      <c r="AE119" s="16"/>
      <c r="AF119" s="16"/>
      <c r="AG119" s="16"/>
      <c r="AH119" s="28"/>
      <c r="AI119" s="13"/>
      <c r="AJ119" s="16"/>
    </row>
    <row r="120" spans="1:36" ht="13.5" customHeight="1" x14ac:dyDescent="0.2">
      <c r="A120" s="27" t="s">
        <v>1304</v>
      </c>
      <c r="B120" s="16">
        <v>0</v>
      </c>
      <c r="C120" s="16">
        <v>0</v>
      </c>
      <c r="D120" s="16">
        <v>0</v>
      </c>
      <c r="E120" s="16">
        <v>0</v>
      </c>
      <c r="F120" s="16">
        <v>0</v>
      </c>
      <c r="G120" s="16">
        <v>0</v>
      </c>
      <c r="H120" s="16">
        <v>0</v>
      </c>
      <c r="I120" s="16">
        <v>0</v>
      </c>
      <c r="J120" s="68">
        <v>0</v>
      </c>
      <c r="K120" s="68">
        <v>0</v>
      </c>
      <c r="L120" s="68">
        <v>0</v>
      </c>
      <c r="M120" s="68">
        <v>0</v>
      </c>
      <c r="N120" s="16">
        <f>SUM(B120:M120)</f>
        <v>0</v>
      </c>
      <c r="O120" s="28">
        <f>IFERROR(N120/N$16,"")</f>
        <v>0</v>
      </c>
      <c r="P120" s="16"/>
      <c r="Q120" s="16"/>
      <c r="R120" s="64" t="s">
        <v>1327</v>
      </c>
      <c r="S120" s="65">
        <v>0</v>
      </c>
      <c r="T120" s="66">
        <v>0.05</v>
      </c>
      <c r="U120" s="63">
        <f t="shared" ref="U120:AF121" si="83">IF($R120="Manual","",IFERROR(IF($R120="YOY Growth",$N120*(1+$T120)/12,$S120/12),""))</f>
        <v>0</v>
      </c>
      <c r="V120" s="63">
        <f t="shared" si="83"/>
        <v>0</v>
      </c>
      <c r="W120" s="63">
        <f t="shared" si="83"/>
        <v>0</v>
      </c>
      <c r="X120" s="63">
        <f t="shared" si="83"/>
        <v>0</v>
      </c>
      <c r="Y120" s="63">
        <f t="shared" si="83"/>
        <v>0</v>
      </c>
      <c r="Z120" s="63">
        <f t="shared" si="83"/>
        <v>0</v>
      </c>
      <c r="AA120" s="63">
        <f t="shared" si="83"/>
        <v>0</v>
      </c>
      <c r="AB120" s="63">
        <f t="shared" si="83"/>
        <v>0</v>
      </c>
      <c r="AC120" s="63">
        <f t="shared" si="83"/>
        <v>0</v>
      </c>
      <c r="AD120" s="63">
        <f t="shared" si="83"/>
        <v>0</v>
      </c>
      <c r="AE120" s="63">
        <f t="shared" si="83"/>
        <v>0</v>
      </c>
      <c r="AF120" s="63">
        <f t="shared" si="83"/>
        <v>0</v>
      </c>
      <c r="AG120" s="16">
        <f>SUM(U120:AF120)</f>
        <v>0</v>
      </c>
      <c r="AH120" s="28">
        <f>IFERROR(AG120/AG$16,"")</f>
        <v>0</v>
      </c>
      <c r="AI120" s="13"/>
      <c r="AJ120" s="16">
        <f>AG120-N120</f>
        <v>0</v>
      </c>
    </row>
    <row r="121" spans="1:36" ht="13.5" customHeight="1" x14ac:dyDescent="0.2">
      <c r="A121" s="27" t="s">
        <v>1305</v>
      </c>
      <c r="B121" s="16">
        <v>0</v>
      </c>
      <c r="C121" s="16">
        <v>0</v>
      </c>
      <c r="D121" s="16">
        <v>0</v>
      </c>
      <c r="E121" s="16">
        <v>104811.32</v>
      </c>
      <c r="F121" s="16">
        <v>0</v>
      </c>
      <c r="G121" s="16">
        <v>0</v>
      </c>
      <c r="H121" s="16">
        <v>0</v>
      </c>
      <c r="I121" s="16">
        <v>0</v>
      </c>
      <c r="J121" s="68">
        <v>0</v>
      </c>
      <c r="K121" s="68">
        <v>0</v>
      </c>
      <c r="L121" s="68">
        <v>0</v>
      </c>
      <c r="M121" s="68">
        <v>0</v>
      </c>
      <c r="N121" s="16">
        <f>SUM(B121:M121)</f>
        <v>104811.32</v>
      </c>
      <c r="O121" s="28">
        <f>IFERROR(N121/N$16,"")</f>
        <v>1.4118019063627764E-2</v>
      </c>
      <c r="P121" s="16"/>
      <c r="Q121" s="16"/>
      <c r="R121" s="64" t="s">
        <v>1327</v>
      </c>
      <c r="S121" s="65">
        <v>0</v>
      </c>
      <c r="T121" s="66">
        <v>0.05</v>
      </c>
      <c r="U121" s="63">
        <f t="shared" si="83"/>
        <v>0</v>
      </c>
      <c r="V121" s="63">
        <f t="shared" si="83"/>
        <v>0</v>
      </c>
      <c r="W121" s="63">
        <f t="shared" si="83"/>
        <v>0</v>
      </c>
      <c r="X121" s="63">
        <f t="shared" si="83"/>
        <v>0</v>
      </c>
      <c r="Y121" s="63">
        <f t="shared" si="83"/>
        <v>0</v>
      </c>
      <c r="Z121" s="63">
        <f t="shared" si="83"/>
        <v>0</v>
      </c>
      <c r="AA121" s="63">
        <f t="shared" si="83"/>
        <v>0</v>
      </c>
      <c r="AB121" s="63">
        <f t="shared" si="83"/>
        <v>0</v>
      </c>
      <c r="AC121" s="63">
        <f t="shared" si="83"/>
        <v>0</v>
      </c>
      <c r="AD121" s="63">
        <f t="shared" si="83"/>
        <v>0</v>
      </c>
      <c r="AE121" s="63">
        <f t="shared" si="83"/>
        <v>0</v>
      </c>
      <c r="AF121" s="63">
        <f t="shared" si="83"/>
        <v>0</v>
      </c>
      <c r="AG121" s="16">
        <f>SUM(U121:AF121)</f>
        <v>0</v>
      </c>
      <c r="AH121" s="28">
        <f>IFERROR(AG121/AG$16,"")</f>
        <v>0</v>
      </c>
      <c r="AI121" s="13"/>
      <c r="AJ121" s="16">
        <f>AG121-N121</f>
        <v>-104811.32</v>
      </c>
    </row>
    <row r="122" spans="1:36" ht="13.5" customHeight="1" x14ac:dyDescent="0.2">
      <c r="A122" s="30" t="s">
        <v>1306</v>
      </c>
      <c r="B122" s="31">
        <f t="shared" ref="B122:M122" si="84">SUM(B120:B121)</f>
        <v>0</v>
      </c>
      <c r="C122" s="31">
        <f t="shared" si="84"/>
        <v>0</v>
      </c>
      <c r="D122" s="31">
        <f t="shared" si="84"/>
        <v>0</v>
      </c>
      <c r="E122" s="31">
        <f t="shared" si="84"/>
        <v>104811.32</v>
      </c>
      <c r="F122" s="31">
        <f t="shared" si="84"/>
        <v>0</v>
      </c>
      <c r="G122" s="31">
        <f t="shared" si="84"/>
        <v>0</v>
      </c>
      <c r="H122" s="31">
        <f t="shared" si="84"/>
        <v>0</v>
      </c>
      <c r="I122" s="31">
        <f t="shared" si="84"/>
        <v>0</v>
      </c>
      <c r="J122" s="31">
        <f t="shared" si="84"/>
        <v>0</v>
      </c>
      <c r="K122" s="31">
        <f t="shared" si="84"/>
        <v>0</v>
      </c>
      <c r="L122" s="31">
        <f t="shared" si="84"/>
        <v>0</v>
      </c>
      <c r="M122" s="31">
        <f t="shared" si="84"/>
        <v>0</v>
      </c>
      <c r="N122" s="31">
        <f>SUM(B122:M122)</f>
        <v>104811.32</v>
      </c>
      <c r="O122" s="32">
        <f>IFERROR(N122/N$16,"")</f>
        <v>1.4118019063627764E-2</v>
      </c>
      <c r="P122" s="16"/>
      <c r="Q122" s="16"/>
      <c r="R122" s="67"/>
      <c r="S122" s="67"/>
      <c r="T122" s="67"/>
      <c r="U122" s="31">
        <f t="shared" ref="U122:AF122" si="85">SUM(U120:U121)</f>
        <v>0</v>
      </c>
      <c r="V122" s="31">
        <f t="shared" si="85"/>
        <v>0</v>
      </c>
      <c r="W122" s="31">
        <f t="shared" si="85"/>
        <v>0</v>
      </c>
      <c r="X122" s="31">
        <f t="shared" si="85"/>
        <v>0</v>
      </c>
      <c r="Y122" s="31">
        <f t="shared" si="85"/>
        <v>0</v>
      </c>
      <c r="Z122" s="31">
        <f t="shared" si="85"/>
        <v>0</v>
      </c>
      <c r="AA122" s="31">
        <f t="shared" si="85"/>
        <v>0</v>
      </c>
      <c r="AB122" s="31">
        <f t="shared" si="85"/>
        <v>0</v>
      </c>
      <c r="AC122" s="31">
        <f t="shared" si="85"/>
        <v>0</v>
      </c>
      <c r="AD122" s="31">
        <f t="shared" si="85"/>
        <v>0</v>
      </c>
      <c r="AE122" s="31">
        <f t="shared" si="85"/>
        <v>0</v>
      </c>
      <c r="AF122" s="31">
        <f t="shared" si="85"/>
        <v>0</v>
      </c>
      <c r="AG122" s="31">
        <f>SUM(U122:AF122)</f>
        <v>0</v>
      </c>
      <c r="AH122" s="32">
        <f>IFERROR(AG122/AG$16,"")</f>
        <v>0</v>
      </c>
      <c r="AI122" s="13"/>
      <c r="AJ122" s="31">
        <f>AG122-N122</f>
        <v>-104811.32</v>
      </c>
    </row>
    <row r="123" spans="1:36" ht="13.5" customHeight="1" x14ac:dyDescent="0.2">
      <c r="A123" s="26" t="s">
        <v>1307</v>
      </c>
      <c r="B123" s="16"/>
      <c r="C123" s="16"/>
      <c r="D123" s="16"/>
      <c r="E123" s="16"/>
      <c r="F123" s="16"/>
      <c r="G123" s="16"/>
      <c r="H123" s="16"/>
      <c r="I123" s="16"/>
      <c r="J123" s="16"/>
      <c r="K123" s="16"/>
      <c r="L123" s="16"/>
      <c r="M123" s="16"/>
      <c r="N123" s="16"/>
      <c r="O123" s="28"/>
      <c r="P123" s="16"/>
      <c r="Q123" s="16"/>
      <c r="R123" s="67"/>
      <c r="S123" s="67"/>
      <c r="T123" s="67"/>
      <c r="U123" s="16"/>
      <c r="V123" s="16"/>
      <c r="W123" s="16"/>
      <c r="X123" s="16"/>
      <c r="Y123" s="16"/>
      <c r="Z123" s="16"/>
      <c r="AA123" s="16"/>
      <c r="AB123" s="16"/>
      <c r="AC123" s="16"/>
      <c r="AD123" s="16"/>
      <c r="AE123" s="16"/>
      <c r="AF123" s="16"/>
      <c r="AG123" s="16"/>
      <c r="AH123" s="28"/>
      <c r="AI123" s="13"/>
      <c r="AJ123" s="16"/>
    </row>
    <row r="124" spans="1:36" ht="13.5" customHeight="1" x14ac:dyDescent="0.2">
      <c r="A124" s="38" t="s">
        <v>1308</v>
      </c>
      <c r="B124" s="16">
        <v>0</v>
      </c>
      <c r="C124" s="16">
        <v>0</v>
      </c>
      <c r="D124" s="16">
        <v>0</v>
      </c>
      <c r="E124" s="16">
        <v>0</v>
      </c>
      <c r="F124" s="16">
        <v>0</v>
      </c>
      <c r="G124" s="16">
        <v>0</v>
      </c>
      <c r="H124" s="16">
        <v>0</v>
      </c>
      <c r="I124" s="16">
        <v>0</v>
      </c>
      <c r="J124" s="68"/>
      <c r="K124" s="68"/>
      <c r="L124" s="68"/>
      <c r="M124" s="68"/>
      <c r="N124" s="16">
        <v>0</v>
      </c>
      <c r="O124" s="28">
        <f>IFERROR(N124/N$16,"")</f>
        <v>0</v>
      </c>
      <c r="P124" s="16"/>
      <c r="Q124" s="16"/>
      <c r="R124" s="64" t="s">
        <v>1327</v>
      </c>
      <c r="S124" s="65">
        <v>0</v>
      </c>
      <c r="T124" s="66">
        <v>0.05</v>
      </c>
      <c r="U124" s="63">
        <f t="shared" ref="U124:AF129" si="86">IF($R124="Manual","",IFERROR(IF($R124="YOY Growth",$N124*(1+$T124)/12,$S124/12),""))</f>
        <v>0</v>
      </c>
      <c r="V124" s="63">
        <f t="shared" si="86"/>
        <v>0</v>
      </c>
      <c r="W124" s="63">
        <f t="shared" si="86"/>
        <v>0</v>
      </c>
      <c r="X124" s="63">
        <f t="shared" si="86"/>
        <v>0</v>
      </c>
      <c r="Y124" s="63">
        <f t="shared" si="86"/>
        <v>0</v>
      </c>
      <c r="Z124" s="63">
        <f t="shared" si="86"/>
        <v>0</v>
      </c>
      <c r="AA124" s="63">
        <f t="shared" si="86"/>
        <v>0</v>
      </c>
      <c r="AB124" s="63">
        <f t="shared" si="86"/>
        <v>0</v>
      </c>
      <c r="AC124" s="63">
        <f t="shared" si="86"/>
        <v>0</v>
      </c>
      <c r="AD124" s="63">
        <f t="shared" si="86"/>
        <v>0</v>
      </c>
      <c r="AE124" s="63">
        <f t="shared" si="86"/>
        <v>0</v>
      </c>
      <c r="AF124" s="63">
        <f t="shared" si="86"/>
        <v>0</v>
      </c>
      <c r="AG124" s="16">
        <f>SUM(U124:AF124)</f>
        <v>0</v>
      </c>
      <c r="AH124" s="28">
        <f>IFERROR(AG124/AG$16,"")</f>
        <v>0</v>
      </c>
      <c r="AI124" s="13"/>
      <c r="AJ124" s="16">
        <f>N124-AG124</f>
        <v>0</v>
      </c>
    </row>
    <row r="125" spans="1:36" ht="13.5" customHeight="1" x14ac:dyDescent="0.2">
      <c r="A125" s="27" t="s">
        <v>1309</v>
      </c>
      <c r="B125" s="16">
        <v>0</v>
      </c>
      <c r="C125" s="16">
        <v>0</v>
      </c>
      <c r="D125" s="16">
        <v>0</v>
      </c>
      <c r="E125" s="16">
        <v>0</v>
      </c>
      <c r="F125" s="16">
        <v>0</v>
      </c>
      <c r="G125" s="16">
        <v>0</v>
      </c>
      <c r="H125" s="16">
        <v>0</v>
      </c>
      <c r="I125" s="16">
        <v>0</v>
      </c>
      <c r="J125" s="68">
        <v>0</v>
      </c>
      <c r="K125" s="68">
        <v>0</v>
      </c>
      <c r="L125" s="68">
        <v>0</v>
      </c>
      <c r="M125" s="68">
        <v>0</v>
      </c>
      <c r="N125" s="16">
        <f>SUM(B125:M125)</f>
        <v>0</v>
      </c>
      <c r="O125" s="28">
        <f>IFERROR(N125/N$16,"")</f>
        <v>0</v>
      </c>
      <c r="P125" s="16"/>
      <c r="Q125" s="16"/>
      <c r="R125" s="64" t="s">
        <v>1327</v>
      </c>
      <c r="S125" s="65">
        <v>0</v>
      </c>
      <c r="T125" s="66">
        <v>0.05</v>
      </c>
      <c r="U125" s="63">
        <f t="shared" si="86"/>
        <v>0</v>
      </c>
      <c r="V125" s="63">
        <f t="shared" si="86"/>
        <v>0</v>
      </c>
      <c r="W125" s="63">
        <f t="shared" si="86"/>
        <v>0</v>
      </c>
      <c r="X125" s="63">
        <f t="shared" si="86"/>
        <v>0</v>
      </c>
      <c r="Y125" s="63">
        <f t="shared" si="86"/>
        <v>0</v>
      </c>
      <c r="Z125" s="63">
        <f t="shared" si="86"/>
        <v>0</v>
      </c>
      <c r="AA125" s="63">
        <f t="shared" si="86"/>
        <v>0</v>
      </c>
      <c r="AB125" s="63">
        <f t="shared" si="86"/>
        <v>0</v>
      </c>
      <c r="AC125" s="63">
        <f t="shared" si="86"/>
        <v>0</v>
      </c>
      <c r="AD125" s="63">
        <f t="shared" si="86"/>
        <v>0</v>
      </c>
      <c r="AE125" s="63">
        <f t="shared" si="86"/>
        <v>0</v>
      </c>
      <c r="AF125" s="63">
        <f t="shared" si="86"/>
        <v>0</v>
      </c>
      <c r="AG125" s="16">
        <f>SUM(U125:AF125)</f>
        <v>0</v>
      </c>
      <c r="AH125" s="28">
        <f>IFERROR(AG125/AG$16,"")</f>
        <v>0</v>
      </c>
      <c r="AI125" s="13"/>
      <c r="AJ125" s="16">
        <f>N125-AG125</f>
        <v>0</v>
      </c>
    </row>
    <row r="126" spans="1:36" ht="13.5" customHeight="1" x14ac:dyDescent="0.2">
      <c r="A126" s="27" t="s">
        <v>1310</v>
      </c>
      <c r="B126" s="16">
        <v>0</v>
      </c>
      <c r="C126" s="16">
        <v>0</v>
      </c>
      <c r="D126" s="16">
        <v>0</v>
      </c>
      <c r="E126" s="16">
        <v>0</v>
      </c>
      <c r="F126" s="16">
        <v>0</v>
      </c>
      <c r="G126" s="16">
        <v>0</v>
      </c>
      <c r="H126" s="16">
        <v>0</v>
      </c>
      <c r="I126" s="16">
        <v>0</v>
      </c>
      <c r="J126" s="68">
        <v>5000</v>
      </c>
      <c r="K126" s="68">
        <v>5000</v>
      </c>
      <c r="L126" s="68">
        <v>5000</v>
      </c>
      <c r="M126" s="68">
        <v>5000</v>
      </c>
      <c r="N126" s="16">
        <f>SUM(B126:M126)</f>
        <v>20000</v>
      </c>
      <c r="O126" s="28">
        <f>IFERROR(N126/N$16,"")</f>
        <v>2.6939874554824353E-3</v>
      </c>
      <c r="P126" s="16"/>
      <c r="Q126" s="16"/>
      <c r="R126" s="64" t="s">
        <v>1327</v>
      </c>
      <c r="S126" s="65">
        <v>0</v>
      </c>
      <c r="T126" s="66">
        <v>0.05</v>
      </c>
      <c r="U126" s="63">
        <f t="shared" si="86"/>
        <v>0</v>
      </c>
      <c r="V126" s="63">
        <f t="shared" si="86"/>
        <v>0</v>
      </c>
      <c r="W126" s="63">
        <f t="shared" si="86"/>
        <v>0</v>
      </c>
      <c r="X126" s="63">
        <f t="shared" si="86"/>
        <v>0</v>
      </c>
      <c r="Y126" s="63">
        <f t="shared" si="86"/>
        <v>0</v>
      </c>
      <c r="Z126" s="63">
        <f t="shared" si="86"/>
        <v>0</v>
      </c>
      <c r="AA126" s="63">
        <f t="shared" si="86"/>
        <v>0</v>
      </c>
      <c r="AB126" s="63">
        <f t="shared" si="86"/>
        <v>0</v>
      </c>
      <c r="AC126" s="63">
        <f t="shared" si="86"/>
        <v>0</v>
      </c>
      <c r="AD126" s="63">
        <f t="shared" si="86"/>
        <v>0</v>
      </c>
      <c r="AE126" s="63">
        <f t="shared" si="86"/>
        <v>0</v>
      </c>
      <c r="AF126" s="63">
        <f t="shared" si="86"/>
        <v>0</v>
      </c>
      <c r="AG126" s="16">
        <f>SUM(U126:AF126)</f>
        <v>0</v>
      </c>
      <c r="AH126" s="28">
        <f>IFERROR(AG126/AG$16,"")</f>
        <v>0</v>
      </c>
      <c r="AI126" s="13"/>
      <c r="AJ126" s="16">
        <f>N126-AG126</f>
        <v>20000</v>
      </c>
    </row>
    <row r="127" spans="1:36" ht="13.5" customHeight="1" x14ac:dyDescent="0.2">
      <c r="A127" s="27" t="s">
        <v>1311</v>
      </c>
      <c r="B127" s="16">
        <v>0</v>
      </c>
      <c r="C127" s="16">
        <v>0</v>
      </c>
      <c r="D127" s="16">
        <v>0</v>
      </c>
      <c r="E127" s="16">
        <v>0</v>
      </c>
      <c r="F127" s="16">
        <v>0</v>
      </c>
      <c r="G127" s="16">
        <v>0</v>
      </c>
      <c r="H127" s="16">
        <v>0</v>
      </c>
      <c r="I127" s="16">
        <v>0</v>
      </c>
      <c r="J127" s="68">
        <v>0</v>
      </c>
      <c r="K127" s="68">
        <v>0</v>
      </c>
      <c r="L127" s="68">
        <v>0</v>
      </c>
      <c r="M127" s="68">
        <v>0</v>
      </c>
      <c r="N127" s="16"/>
      <c r="O127" s="28"/>
      <c r="P127" s="16"/>
      <c r="Q127" s="16"/>
      <c r="R127" s="64" t="s">
        <v>1327</v>
      </c>
      <c r="S127" s="65">
        <v>0</v>
      </c>
      <c r="T127" s="66">
        <v>0.05</v>
      </c>
      <c r="U127" s="63">
        <f t="shared" si="86"/>
        <v>0</v>
      </c>
      <c r="V127" s="63">
        <f t="shared" si="86"/>
        <v>0</v>
      </c>
      <c r="W127" s="63">
        <f t="shared" si="86"/>
        <v>0</v>
      </c>
      <c r="X127" s="63">
        <f t="shared" si="86"/>
        <v>0</v>
      </c>
      <c r="Y127" s="63">
        <f t="shared" si="86"/>
        <v>0</v>
      </c>
      <c r="Z127" s="63">
        <f t="shared" si="86"/>
        <v>0</v>
      </c>
      <c r="AA127" s="63">
        <f t="shared" si="86"/>
        <v>0</v>
      </c>
      <c r="AB127" s="63">
        <f t="shared" si="86"/>
        <v>0</v>
      </c>
      <c r="AC127" s="63">
        <f t="shared" si="86"/>
        <v>0</v>
      </c>
      <c r="AD127" s="63">
        <f t="shared" si="86"/>
        <v>0</v>
      </c>
      <c r="AE127" s="63">
        <f t="shared" si="86"/>
        <v>0</v>
      </c>
      <c r="AF127" s="63">
        <f t="shared" si="86"/>
        <v>0</v>
      </c>
      <c r="AG127" s="16"/>
      <c r="AH127" s="28"/>
      <c r="AI127" s="13"/>
      <c r="AJ127" s="16"/>
    </row>
    <row r="128" spans="1:36" ht="13.5" customHeight="1" x14ac:dyDescent="0.2">
      <c r="A128" s="27" t="s">
        <v>1312</v>
      </c>
      <c r="B128" s="16">
        <v>0</v>
      </c>
      <c r="C128" s="16">
        <v>0</v>
      </c>
      <c r="D128" s="16">
        <v>0</v>
      </c>
      <c r="E128" s="16">
        <v>0</v>
      </c>
      <c r="F128" s="16">
        <v>0</v>
      </c>
      <c r="G128" s="16">
        <v>0</v>
      </c>
      <c r="H128" s="16">
        <v>0</v>
      </c>
      <c r="I128" s="16">
        <v>0</v>
      </c>
      <c r="J128" s="68">
        <v>0</v>
      </c>
      <c r="K128" s="68">
        <v>0</v>
      </c>
      <c r="L128" s="68">
        <v>0</v>
      </c>
      <c r="M128" s="68">
        <v>0</v>
      </c>
      <c r="N128" s="16">
        <f>SUM(B128:M128)</f>
        <v>0</v>
      </c>
      <c r="O128" s="28">
        <f>IFERROR(N128/N$16,"")</f>
        <v>0</v>
      </c>
      <c r="P128" s="16"/>
      <c r="Q128" s="16"/>
      <c r="R128" s="64" t="s">
        <v>1327</v>
      </c>
      <c r="S128" s="65">
        <v>0</v>
      </c>
      <c r="T128" s="66">
        <v>0.05</v>
      </c>
      <c r="U128" s="63">
        <f t="shared" si="86"/>
        <v>0</v>
      </c>
      <c r="V128" s="63">
        <f t="shared" si="86"/>
        <v>0</v>
      </c>
      <c r="W128" s="63">
        <f t="shared" si="86"/>
        <v>0</v>
      </c>
      <c r="X128" s="63">
        <f t="shared" si="86"/>
        <v>0</v>
      </c>
      <c r="Y128" s="63">
        <f t="shared" si="86"/>
        <v>0</v>
      </c>
      <c r="Z128" s="63">
        <f t="shared" si="86"/>
        <v>0</v>
      </c>
      <c r="AA128" s="63">
        <f t="shared" si="86"/>
        <v>0</v>
      </c>
      <c r="AB128" s="63">
        <f t="shared" si="86"/>
        <v>0</v>
      </c>
      <c r="AC128" s="63">
        <f t="shared" si="86"/>
        <v>0</v>
      </c>
      <c r="AD128" s="63">
        <f t="shared" si="86"/>
        <v>0</v>
      </c>
      <c r="AE128" s="63">
        <f t="shared" si="86"/>
        <v>0</v>
      </c>
      <c r="AF128" s="63">
        <f t="shared" si="86"/>
        <v>0</v>
      </c>
      <c r="AG128" s="16">
        <f>SUM(U128:AF128)</f>
        <v>0</v>
      </c>
      <c r="AH128" s="28">
        <f>IFERROR(AG128/AG$16,"")</f>
        <v>0</v>
      </c>
      <c r="AI128" s="13"/>
      <c r="AJ128" s="16">
        <f>N128-AG128</f>
        <v>0</v>
      </c>
    </row>
    <row r="129" spans="1:36" ht="13.5" customHeight="1" x14ac:dyDescent="0.2">
      <c r="A129" s="27" t="s">
        <v>1313</v>
      </c>
      <c r="B129" s="16">
        <v>0</v>
      </c>
      <c r="C129" s="16">
        <v>0</v>
      </c>
      <c r="D129" s="16">
        <v>0</v>
      </c>
      <c r="E129" s="16">
        <v>0</v>
      </c>
      <c r="F129" s="16">
        <v>0</v>
      </c>
      <c r="G129" s="16">
        <v>0</v>
      </c>
      <c r="H129" s="16">
        <v>0</v>
      </c>
      <c r="I129" s="16">
        <v>0</v>
      </c>
      <c r="J129" s="68">
        <v>0</v>
      </c>
      <c r="K129" s="68">
        <v>0</v>
      </c>
      <c r="L129" s="68">
        <v>0</v>
      </c>
      <c r="M129" s="68">
        <v>0</v>
      </c>
      <c r="N129" s="16">
        <f>SUM(B129:M129)</f>
        <v>0</v>
      </c>
      <c r="O129" s="28">
        <f>IFERROR(N129/N$16,"")</f>
        <v>0</v>
      </c>
      <c r="P129" s="16"/>
      <c r="Q129" s="16"/>
      <c r="R129" s="64" t="s">
        <v>1327</v>
      </c>
      <c r="S129" s="65">
        <v>0</v>
      </c>
      <c r="T129" s="66">
        <v>0.05</v>
      </c>
      <c r="U129" s="63">
        <f t="shared" si="86"/>
        <v>0</v>
      </c>
      <c r="V129" s="63">
        <f t="shared" si="86"/>
        <v>0</v>
      </c>
      <c r="W129" s="63">
        <f t="shared" si="86"/>
        <v>0</v>
      </c>
      <c r="X129" s="63">
        <f t="shared" si="86"/>
        <v>0</v>
      </c>
      <c r="Y129" s="63">
        <f t="shared" si="86"/>
        <v>0</v>
      </c>
      <c r="Z129" s="63">
        <f t="shared" si="86"/>
        <v>0</v>
      </c>
      <c r="AA129" s="63">
        <f t="shared" si="86"/>
        <v>0</v>
      </c>
      <c r="AB129" s="63">
        <f t="shared" si="86"/>
        <v>0</v>
      </c>
      <c r="AC129" s="63">
        <f t="shared" si="86"/>
        <v>0</v>
      </c>
      <c r="AD129" s="63">
        <f t="shared" si="86"/>
        <v>0</v>
      </c>
      <c r="AE129" s="63">
        <f t="shared" si="86"/>
        <v>0</v>
      </c>
      <c r="AF129" s="63">
        <f t="shared" si="86"/>
        <v>0</v>
      </c>
      <c r="AG129" s="16">
        <f>SUM(U129:AF129)</f>
        <v>0</v>
      </c>
      <c r="AH129" s="28">
        <f>IFERROR(AG129/AG$16,"")</f>
        <v>0</v>
      </c>
      <c r="AI129" s="13"/>
      <c r="AJ129" s="16">
        <f>N129-AG129</f>
        <v>0</v>
      </c>
    </row>
    <row r="130" spans="1:36" ht="13.5" customHeight="1" x14ac:dyDescent="0.2">
      <c r="A130" s="30" t="s">
        <v>1314</v>
      </c>
      <c r="B130" s="31">
        <f t="shared" ref="B130:M130" si="87">SUM(B124:B129)</f>
        <v>0</v>
      </c>
      <c r="C130" s="31">
        <f t="shared" si="87"/>
        <v>0</v>
      </c>
      <c r="D130" s="31">
        <f t="shared" si="87"/>
        <v>0</v>
      </c>
      <c r="E130" s="31">
        <f t="shared" si="87"/>
        <v>0</v>
      </c>
      <c r="F130" s="31">
        <f t="shared" si="87"/>
        <v>0</v>
      </c>
      <c r="G130" s="31">
        <f t="shared" si="87"/>
        <v>0</v>
      </c>
      <c r="H130" s="31">
        <f t="shared" si="87"/>
        <v>0</v>
      </c>
      <c r="I130" s="31">
        <f t="shared" si="87"/>
        <v>0</v>
      </c>
      <c r="J130" s="31">
        <f t="shared" si="87"/>
        <v>5000</v>
      </c>
      <c r="K130" s="31">
        <f t="shared" si="87"/>
        <v>5000</v>
      </c>
      <c r="L130" s="31">
        <f t="shared" si="87"/>
        <v>5000</v>
      </c>
      <c r="M130" s="31">
        <f t="shared" si="87"/>
        <v>5000</v>
      </c>
      <c r="N130" s="31">
        <f>SUM(B130:M130)</f>
        <v>20000</v>
      </c>
      <c r="O130" s="32">
        <f>IFERROR(N130/N$16,"")</f>
        <v>2.6939874554824353E-3</v>
      </c>
      <c r="P130" s="16"/>
      <c r="Q130" s="16"/>
      <c r="R130" s="67"/>
      <c r="S130" s="67"/>
      <c r="T130" s="67"/>
      <c r="U130" s="31">
        <f t="shared" ref="U130:AF130" si="88">SUM(U124:U129)</f>
        <v>0</v>
      </c>
      <c r="V130" s="31">
        <f t="shared" si="88"/>
        <v>0</v>
      </c>
      <c r="W130" s="31">
        <f t="shared" si="88"/>
        <v>0</v>
      </c>
      <c r="X130" s="31">
        <f t="shared" si="88"/>
        <v>0</v>
      </c>
      <c r="Y130" s="31">
        <f t="shared" si="88"/>
        <v>0</v>
      </c>
      <c r="Z130" s="31">
        <f t="shared" si="88"/>
        <v>0</v>
      </c>
      <c r="AA130" s="31">
        <f t="shared" si="88"/>
        <v>0</v>
      </c>
      <c r="AB130" s="31">
        <f t="shared" si="88"/>
        <v>0</v>
      </c>
      <c r="AC130" s="31">
        <f t="shared" si="88"/>
        <v>0</v>
      </c>
      <c r="AD130" s="31">
        <f t="shared" si="88"/>
        <v>0</v>
      </c>
      <c r="AE130" s="31">
        <f t="shared" si="88"/>
        <v>0</v>
      </c>
      <c r="AF130" s="31">
        <f t="shared" si="88"/>
        <v>0</v>
      </c>
      <c r="AG130" s="31">
        <f>SUM(U130:AF130)</f>
        <v>0</v>
      </c>
      <c r="AH130" s="32">
        <f>IFERROR(AG130/AG$16,"")</f>
        <v>0</v>
      </c>
      <c r="AI130" s="13"/>
      <c r="AJ130" s="31">
        <f>N130-AG130</f>
        <v>20000</v>
      </c>
    </row>
    <row r="131" spans="1:36" ht="13.5" customHeight="1" x14ac:dyDescent="0.2">
      <c r="A131" s="45" t="s">
        <v>1315</v>
      </c>
      <c r="B131" s="31">
        <f t="shared" ref="B131:M131" si="89">B122-B130</f>
        <v>0</v>
      </c>
      <c r="C131" s="31">
        <f t="shared" si="89"/>
        <v>0</v>
      </c>
      <c r="D131" s="31">
        <f t="shared" si="89"/>
        <v>0</v>
      </c>
      <c r="E131" s="31">
        <f t="shared" si="89"/>
        <v>104811.32</v>
      </c>
      <c r="F131" s="31">
        <f t="shared" si="89"/>
        <v>0</v>
      </c>
      <c r="G131" s="31">
        <f t="shared" si="89"/>
        <v>0</v>
      </c>
      <c r="H131" s="31">
        <f t="shared" si="89"/>
        <v>0</v>
      </c>
      <c r="I131" s="31">
        <f t="shared" si="89"/>
        <v>0</v>
      </c>
      <c r="J131" s="31">
        <f t="shared" si="89"/>
        <v>-5000</v>
      </c>
      <c r="K131" s="31">
        <f t="shared" si="89"/>
        <v>-5000</v>
      </c>
      <c r="L131" s="31">
        <f t="shared" si="89"/>
        <v>-5000</v>
      </c>
      <c r="M131" s="31">
        <f t="shared" si="89"/>
        <v>-5000</v>
      </c>
      <c r="N131" s="31">
        <f>SUM(B131:M131)</f>
        <v>84811.32</v>
      </c>
      <c r="O131" s="32">
        <f>IFERROR(N131/N$16,"")</f>
        <v>1.1424031608145329E-2</v>
      </c>
      <c r="P131" s="16"/>
      <c r="Q131" s="16"/>
      <c r="R131" s="67"/>
      <c r="S131" s="67"/>
      <c r="T131" s="67"/>
      <c r="U131" s="31">
        <f t="shared" ref="U131:AF131" si="90">U122-U130</f>
        <v>0</v>
      </c>
      <c r="V131" s="31">
        <f t="shared" si="90"/>
        <v>0</v>
      </c>
      <c r="W131" s="31">
        <f t="shared" si="90"/>
        <v>0</v>
      </c>
      <c r="X131" s="31">
        <f t="shared" si="90"/>
        <v>0</v>
      </c>
      <c r="Y131" s="31">
        <f t="shared" si="90"/>
        <v>0</v>
      </c>
      <c r="Z131" s="31">
        <f t="shared" si="90"/>
        <v>0</v>
      </c>
      <c r="AA131" s="31">
        <f t="shared" si="90"/>
        <v>0</v>
      </c>
      <c r="AB131" s="31">
        <f t="shared" si="90"/>
        <v>0</v>
      </c>
      <c r="AC131" s="31">
        <f t="shared" si="90"/>
        <v>0</v>
      </c>
      <c r="AD131" s="31">
        <f t="shared" si="90"/>
        <v>0</v>
      </c>
      <c r="AE131" s="31">
        <f t="shared" si="90"/>
        <v>0</v>
      </c>
      <c r="AF131" s="31">
        <f t="shared" si="90"/>
        <v>0</v>
      </c>
      <c r="AG131" s="31">
        <f>SUM(U131:AF131)</f>
        <v>0</v>
      </c>
      <c r="AH131" s="32">
        <f>IFERROR(AG131/AG$16,"")</f>
        <v>0</v>
      </c>
      <c r="AI131" s="13"/>
      <c r="AJ131" s="31">
        <f>AG131-N131</f>
        <v>-84811.32</v>
      </c>
    </row>
    <row r="132" spans="1:36" ht="13.5" customHeight="1" x14ac:dyDescent="0.2">
      <c r="A132" s="45" t="s">
        <v>4</v>
      </c>
      <c r="B132" s="75">
        <f t="shared" ref="B132:M132" si="91">B117+B131</f>
        <v>477751.37000000005</v>
      </c>
      <c r="C132" s="75">
        <f t="shared" si="91"/>
        <v>470547.08000000007</v>
      </c>
      <c r="D132" s="75">
        <f t="shared" si="91"/>
        <v>418698.66</v>
      </c>
      <c r="E132" s="75">
        <f t="shared" si="91"/>
        <v>629549.65999999992</v>
      </c>
      <c r="F132" s="75">
        <f t="shared" si="91"/>
        <v>299402.81999999995</v>
      </c>
      <c r="G132" s="75">
        <f t="shared" si="91"/>
        <v>263771.59999999998</v>
      </c>
      <c r="H132" s="75">
        <f t="shared" si="91"/>
        <v>461452.16999999993</v>
      </c>
      <c r="I132" s="75">
        <f t="shared" si="91"/>
        <v>172203.55000000002</v>
      </c>
      <c r="J132" s="75">
        <f t="shared" si="91"/>
        <v>-184477.57714285748</v>
      </c>
      <c r="K132" s="75">
        <f t="shared" si="91"/>
        <v>534749.80380952405</v>
      </c>
      <c r="L132" s="75">
        <f t="shared" si="91"/>
        <v>560603.37523809564</v>
      </c>
      <c r="M132" s="75">
        <f t="shared" si="91"/>
        <v>581456.94666666701</v>
      </c>
      <c r="N132" s="75">
        <f>SUM(B132:M132)</f>
        <v>4685709.4585714294</v>
      </c>
      <c r="O132" s="76">
        <f>IFERROR(N132/N$16,"")</f>
        <v>0.63116212507134117</v>
      </c>
      <c r="P132" s="16"/>
      <c r="Q132" s="16"/>
      <c r="R132" s="67"/>
      <c r="S132" s="67"/>
      <c r="T132" s="67"/>
      <c r="U132" s="75" t="e">
        <f t="shared" ref="U132:AF132" si="92">U117+U131</f>
        <v>#REF!</v>
      </c>
      <c r="V132" s="75" t="e">
        <f t="shared" si="92"/>
        <v>#REF!</v>
      </c>
      <c r="W132" s="75" t="e">
        <f t="shared" si="92"/>
        <v>#REF!</v>
      </c>
      <c r="X132" s="75" t="e">
        <f t="shared" si="92"/>
        <v>#REF!</v>
      </c>
      <c r="Y132" s="75" t="e">
        <f t="shared" si="92"/>
        <v>#REF!</v>
      </c>
      <c r="Z132" s="75" t="e">
        <f t="shared" si="92"/>
        <v>#REF!</v>
      </c>
      <c r="AA132" s="75" t="e">
        <f t="shared" si="92"/>
        <v>#REF!</v>
      </c>
      <c r="AB132" s="75" t="e">
        <f t="shared" si="92"/>
        <v>#REF!</v>
      </c>
      <c r="AC132" s="75" t="e">
        <f t="shared" si="92"/>
        <v>#REF!</v>
      </c>
      <c r="AD132" s="75" t="e">
        <f t="shared" si="92"/>
        <v>#REF!</v>
      </c>
      <c r="AE132" s="75" t="e">
        <f t="shared" si="92"/>
        <v>#REF!</v>
      </c>
      <c r="AF132" s="75" t="e">
        <f t="shared" si="92"/>
        <v>#REF!</v>
      </c>
      <c r="AG132" s="75" t="e">
        <f>SUM(U132:AF132)</f>
        <v>#REF!</v>
      </c>
      <c r="AH132" s="76" t="str">
        <f>IFERROR(AG132/AG$16,"")</f>
        <v/>
      </c>
      <c r="AI132" s="13"/>
      <c r="AJ132" s="75" t="e">
        <f>AG132-N132</f>
        <v>#REF!</v>
      </c>
    </row>
    <row r="133" spans="1:36" ht="13.5" customHeight="1" x14ac:dyDescent="0.2">
      <c r="A133" s="13"/>
      <c r="B133" s="77"/>
      <c r="C133" s="77"/>
      <c r="D133" s="77"/>
      <c r="E133" s="77"/>
      <c r="F133" s="77"/>
      <c r="G133" s="77"/>
      <c r="H133" s="77"/>
      <c r="I133" s="77"/>
      <c r="J133" s="77"/>
      <c r="K133" s="77"/>
      <c r="L133" s="77"/>
      <c r="M133" s="77"/>
      <c r="N133" s="77"/>
      <c r="O133" s="77"/>
      <c r="P133" s="77"/>
      <c r="Q133" s="77"/>
      <c r="R133" s="67"/>
      <c r="S133" s="67"/>
      <c r="T133" s="67"/>
      <c r="U133" s="77"/>
      <c r="V133" s="77"/>
      <c r="W133" s="77"/>
      <c r="X133" s="77"/>
      <c r="Y133" s="77"/>
      <c r="Z133" s="77"/>
      <c r="AA133" s="77"/>
      <c r="AB133" s="77"/>
      <c r="AC133" s="77"/>
      <c r="AD133" s="77"/>
      <c r="AE133" s="77"/>
      <c r="AF133" s="77"/>
      <c r="AG133" s="28"/>
      <c r="AH133" s="16"/>
      <c r="AI133" s="13"/>
      <c r="AJ133" s="13"/>
    </row>
    <row r="134" spans="1:36" ht="13.5" customHeight="1" x14ac:dyDescent="0.2">
      <c r="A134" s="13"/>
      <c r="B134" s="16"/>
      <c r="C134" s="16"/>
      <c r="D134" s="16"/>
      <c r="E134" s="16"/>
      <c r="F134" s="16"/>
      <c r="G134" s="16"/>
      <c r="H134" s="16"/>
      <c r="I134" s="16"/>
      <c r="J134" s="16"/>
      <c r="K134" s="16"/>
      <c r="L134" s="16"/>
      <c r="M134" s="16"/>
      <c r="N134" s="16"/>
      <c r="O134" s="28"/>
      <c r="P134" s="16"/>
      <c r="Q134" s="16"/>
      <c r="R134" s="67"/>
      <c r="S134" s="67"/>
      <c r="T134" s="67"/>
      <c r="U134" s="16"/>
      <c r="V134" s="16"/>
      <c r="W134" s="16"/>
      <c r="X134" s="16"/>
      <c r="Y134" s="16"/>
      <c r="Z134" s="16"/>
      <c r="AA134" s="16"/>
      <c r="AB134" s="16"/>
      <c r="AC134" s="16"/>
      <c r="AD134" s="16"/>
      <c r="AE134" s="16"/>
      <c r="AF134" s="16"/>
      <c r="AG134" s="16"/>
      <c r="AH134" s="16"/>
      <c r="AI134" s="13"/>
      <c r="AJ134" s="13"/>
    </row>
    <row r="135" spans="1:36" ht="13.5" customHeight="1" x14ac:dyDescent="0.2">
      <c r="A135" s="13"/>
      <c r="B135" s="16"/>
      <c r="C135" s="16"/>
      <c r="D135" s="16"/>
      <c r="E135" s="16"/>
      <c r="F135" s="16"/>
      <c r="G135" s="16"/>
      <c r="H135" s="16"/>
      <c r="I135" s="16"/>
      <c r="J135" s="16"/>
      <c r="K135" s="16"/>
      <c r="L135" s="16"/>
      <c r="M135" s="16"/>
      <c r="N135" s="16"/>
      <c r="O135" s="28"/>
      <c r="P135" s="16"/>
      <c r="Q135" s="16"/>
      <c r="R135" s="67"/>
      <c r="S135" s="67"/>
      <c r="T135" s="67"/>
      <c r="U135" s="16"/>
      <c r="V135" s="16"/>
      <c r="W135" s="16"/>
      <c r="X135" s="16"/>
      <c r="Y135" s="16"/>
      <c r="Z135" s="16"/>
      <c r="AA135" s="16"/>
      <c r="AB135" s="16"/>
      <c r="AC135" s="16"/>
      <c r="AD135" s="16"/>
      <c r="AE135" s="16"/>
      <c r="AF135" s="16"/>
      <c r="AG135" s="16"/>
      <c r="AH135" s="16"/>
      <c r="AI135" s="13"/>
      <c r="AJ135" s="13"/>
    </row>
    <row r="136" spans="1:36" ht="13.5" customHeight="1" x14ac:dyDescent="0.2">
      <c r="A136" s="13"/>
      <c r="B136" s="16"/>
      <c r="C136" s="16"/>
      <c r="D136" s="16"/>
      <c r="E136" s="16"/>
      <c r="F136" s="16"/>
      <c r="G136" s="16"/>
      <c r="H136" s="16"/>
      <c r="I136" s="16"/>
      <c r="J136" s="16"/>
      <c r="K136" s="16"/>
      <c r="L136" s="16"/>
      <c r="M136" s="16"/>
      <c r="N136" s="16"/>
      <c r="O136" s="28"/>
      <c r="P136" s="16"/>
      <c r="Q136" s="16"/>
      <c r="R136" s="67"/>
      <c r="S136" s="67"/>
      <c r="T136" s="67"/>
      <c r="U136" s="16"/>
      <c r="V136" s="16"/>
      <c r="W136" s="16"/>
      <c r="X136" s="16"/>
      <c r="Y136" s="16"/>
      <c r="Z136" s="16"/>
      <c r="AA136" s="16"/>
      <c r="AB136" s="16"/>
      <c r="AC136" s="16"/>
      <c r="AD136" s="16"/>
      <c r="AE136" s="16"/>
      <c r="AF136" s="16"/>
      <c r="AG136" s="16"/>
      <c r="AH136" s="16"/>
      <c r="AI136" s="13"/>
      <c r="AJ136" s="13"/>
    </row>
    <row r="137" spans="1:36" ht="13.5" customHeight="1" x14ac:dyDescent="0.2">
      <c r="A137" s="27" t="s">
        <v>1317</v>
      </c>
      <c r="B137" s="16">
        <f t="shared" ref="B137:N140" si="93">SUMIF($A$9:$A$132,"*"&amp;$A137&amp;"*",B$9:B$132)</f>
        <v>-142290.68</v>
      </c>
      <c r="C137" s="16">
        <f t="shared" si="93"/>
        <v>-125160.03000000001</v>
      </c>
      <c r="D137" s="16">
        <f t="shared" si="93"/>
        <v>-53487.1</v>
      </c>
      <c r="E137" s="16">
        <f t="shared" si="93"/>
        <v>21646.720000000001</v>
      </c>
      <c r="F137" s="16">
        <f t="shared" si="93"/>
        <v>17259.93</v>
      </c>
      <c r="G137" s="16">
        <f t="shared" si="93"/>
        <v>17454.2</v>
      </c>
      <c r="H137" s="16">
        <f t="shared" si="93"/>
        <v>20023.740000000002</v>
      </c>
      <c r="I137" s="16">
        <f t="shared" si="93"/>
        <v>14849.42</v>
      </c>
      <c r="J137" s="16">
        <f t="shared" si="93"/>
        <v>17500</v>
      </c>
      <c r="K137" s="16">
        <f t="shared" si="93"/>
        <v>17500</v>
      </c>
      <c r="L137" s="16">
        <f t="shared" si="93"/>
        <v>17500</v>
      </c>
      <c r="M137" s="16">
        <f t="shared" si="93"/>
        <v>17500</v>
      </c>
      <c r="N137" s="16">
        <f t="shared" si="93"/>
        <v>-159703.79999999999</v>
      </c>
      <c r="O137" s="28"/>
      <c r="P137" s="13"/>
      <c r="Q137" s="13"/>
      <c r="R137" s="67"/>
      <c r="S137" s="67"/>
      <c r="T137" s="67"/>
      <c r="U137" s="16" t="e">
        <f t="shared" ref="U137:AG140" si="94">SUMIF($A$9:$A$132,"*"&amp;$A137&amp;"*",U$9:U$132)</f>
        <v>#REF!</v>
      </c>
      <c r="V137" s="16" t="e">
        <f t="shared" si="94"/>
        <v>#REF!</v>
      </c>
      <c r="W137" s="16" t="e">
        <f t="shared" si="94"/>
        <v>#REF!</v>
      </c>
      <c r="X137" s="16" t="e">
        <f t="shared" si="94"/>
        <v>#REF!</v>
      </c>
      <c r="Y137" s="16" t="e">
        <f t="shared" si="94"/>
        <v>#REF!</v>
      </c>
      <c r="Z137" s="16" t="e">
        <f t="shared" si="94"/>
        <v>#REF!</v>
      </c>
      <c r="AA137" s="16" t="e">
        <f t="shared" si="94"/>
        <v>#REF!</v>
      </c>
      <c r="AB137" s="16" t="e">
        <f t="shared" si="94"/>
        <v>#REF!</v>
      </c>
      <c r="AC137" s="16" t="e">
        <f t="shared" si="94"/>
        <v>#REF!</v>
      </c>
      <c r="AD137" s="16" t="e">
        <f t="shared" si="94"/>
        <v>#REF!</v>
      </c>
      <c r="AE137" s="16" t="e">
        <f t="shared" si="94"/>
        <v>#REF!</v>
      </c>
      <c r="AF137" s="16" t="e">
        <f t="shared" si="94"/>
        <v>#REF!</v>
      </c>
      <c r="AG137" s="16" t="e">
        <f t="shared" si="94"/>
        <v>#REF!</v>
      </c>
      <c r="AH137" s="28"/>
      <c r="AI137" s="13"/>
      <c r="AJ137" s="16"/>
    </row>
    <row r="138" spans="1:36" ht="13.5" customHeight="1" x14ac:dyDescent="0.2">
      <c r="A138" s="27" t="s">
        <v>1318</v>
      </c>
      <c r="B138" s="16">
        <f t="shared" si="93"/>
        <v>0</v>
      </c>
      <c r="C138" s="16">
        <f t="shared" si="93"/>
        <v>0</v>
      </c>
      <c r="D138" s="16">
        <f t="shared" si="93"/>
        <v>0</v>
      </c>
      <c r="E138" s="16">
        <f t="shared" si="93"/>
        <v>0</v>
      </c>
      <c r="F138" s="16">
        <f t="shared" si="93"/>
        <v>0</v>
      </c>
      <c r="G138" s="16">
        <f t="shared" si="93"/>
        <v>0</v>
      </c>
      <c r="H138" s="16">
        <f t="shared" si="93"/>
        <v>0</v>
      </c>
      <c r="I138" s="16">
        <f t="shared" si="93"/>
        <v>0</v>
      </c>
      <c r="J138" s="16">
        <f t="shared" si="93"/>
        <v>0</v>
      </c>
      <c r="K138" s="16">
        <f t="shared" si="93"/>
        <v>0</v>
      </c>
      <c r="L138" s="16">
        <f t="shared" si="93"/>
        <v>0</v>
      </c>
      <c r="M138" s="16">
        <f t="shared" si="93"/>
        <v>0</v>
      </c>
      <c r="N138" s="16">
        <f t="shared" si="93"/>
        <v>0</v>
      </c>
      <c r="O138" s="16"/>
      <c r="P138" s="16"/>
      <c r="Q138" s="16"/>
      <c r="R138" s="67"/>
      <c r="S138" s="67"/>
      <c r="T138" s="67"/>
      <c r="U138" s="16">
        <f t="shared" si="94"/>
        <v>0</v>
      </c>
      <c r="V138" s="16">
        <f t="shared" si="94"/>
        <v>0</v>
      </c>
      <c r="W138" s="16">
        <f t="shared" si="94"/>
        <v>0</v>
      </c>
      <c r="X138" s="16">
        <f t="shared" si="94"/>
        <v>0</v>
      </c>
      <c r="Y138" s="16">
        <f t="shared" si="94"/>
        <v>0</v>
      </c>
      <c r="Z138" s="16">
        <f t="shared" si="94"/>
        <v>0</v>
      </c>
      <c r="AA138" s="16">
        <f t="shared" si="94"/>
        <v>0</v>
      </c>
      <c r="AB138" s="16">
        <f t="shared" si="94"/>
        <v>0</v>
      </c>
      <c r="AC138" s="16">
        <f t="shared" si="94"/>
        <v>0</v>
      </c>
      <c r="AD138" s="16">
        <f t="shared" si="94"/>
        <v>0</v>
      </c>
      <c r="AE138" s="16">
        <f t="shared" si="94"/>
        <v>0</v>
      </c>
      <c r="AF138" s="16">
        <f t="shared" si="94"/>
        <v>0</v>
      </c>
      <c r="AG138" s="16">
        <f t="shared" si="94"/>
        <v>0</v>
      </c>
      <c r="AH138" s="16"/>
      <c r="AI138" s="13"/>
      <c r="AJ138" s="13"/>
    </row>
    <row r="139" spans="1:36" ht="13.5" customHeight="1" x14ac:dyDescent="0.2">
      <c r="A139" s="27" t="s">
        <v>1319</v>
      </c>
      <c r="B139" s="16">
        <f t="shared" si="93"/>
        <v>1615.95</v>
      </c>
      <c r="C139" s="16">
        <f t="shared" si="93"/>
        <v>1065.32</v>
      </c>
      <c r="D139" s="16">
        <f t="shared" si="93"/>
        <v>-1003.17</v>
      </c>
      <c r="E139" s="16">
        <f t="shared" si="93"/>
        <v>703.54</v>
      </c>
      <c r="F139" s="16">
        <f t="shared" si="93"/>
        <v>618.04</v>
      </c>
      <c r="G139" s="16">
        <f t="shared" si="93"/>
        <v>634.79</v>
      </c>
      <c r="H139" s="16">
        <f t="shared" si="93"/>
        <v>768.4</v>
      </c>
      <c r="I139" s="16">
        <f t="shared" si="93"/>
        <v>592.79</v>
      </c>
      <c r="J139" s="16">
        <f t="shared" si="93"/>
        <v>648</v>
      </c>
      <c r="K139" s="16">
        <f t="shared" si="93"/>
        <v>648</v>
      </c>
      <c r="L139" s="16">
        <f t="shared" si="93"/>
        <v>648</v>
      </c>
      <c r="M139" s="16">
        <f t="shared" si="93"/>
        <v>648</v>
      </c>
      <c r="N139" s="16">
        <f t="shared" si="93"/>
        <v>7587.66</v>
      </c>
      <c r="O139" s="16"/>
      <c r="P139" s="16"/>
      <c r="Q139" s="16"/>
      <c r="R139" s="67"/>
      <c r="S139" s="67"/>
      <c r="T139" s="67"/>
      <c r="U139" s="16" t="e">
        <f t="shared" si="94"/>
        <v>#REF!</v>
      </c>
      <c r="V139" s="16" t="e">
        <f t="shared" si="94"/>
        <v>#REF!</v>
      </c>
      <c r="W139" s="16" t="e">
        <f t="shared" si="94"/>
        <v>#REF!</v>
      </c>
      <c r="X139" s="16" t="e">
        <f t="shared" si="94"/>
        <v>#REF!</v>
      </c>
      <c r="Y139" s="16" t="e">
        <f t="shared" si="94"/>
        <v>#REF!</v>
      </c>
      <c r="Z139" s="16" t="e">
        <f t="shared" si="94"/>
        <v>#REF!</v>
      </c>
      <c r="AA139" s="16" t="e">
        <f t="shared" si="94"/>
        <v>#REF!</v>
      </c>
      <c r="AB139" s="16" t="e">
        <f t="shared" si="94"/>
        <v>#REF!</v>
      </c>
      <c r="AC139" s="16" t="e">
        <f t="shared" si="94"/>
        <v>#REF!</v>
      </c>
      <c r="AD139" s="16" t="e">
        <f t="shared" si="94"/>
        <v>#REF!</v>
      </c>
      <c r="AE139" s="16" t="e">
        <f t="shared" si="94"/>
        <v>#REF!</v>
      </c>
      <c r="AF139" s="16" t="e">
        <f t="shared" si="94"/>
        <v>#REF!</v>
      </c>
      <c r="AG139" s="16" t="e">
        <f t="shared" si="94"/>
        <v>#REF!</v>
      </c>
      <c r="AH139" s="16"/>
      <c r="AI139" s="13"/>
      <c r="AJ139" s="16"/>
    </row>
    <row r="140" spans="1:36" ht="13.5" customHeight="1" x14ac:dyDescent="0.2">
      <c r="A140" s="27" t="s">
        <v>1320</v>
      </c>
      <c r="B140" s="16">
        <f t="shared" si="93"/>
        <v>32768.46</v>
      </c>
      <c r="C140" s="16">
        <f t="shared" si="93"/>
        <v>-7281.23</v>
      </c>
      <c r="D140" s="16">
        <f t="shared" si="93"/>
        <v>3057.92</v>
      </c>
      <c r="E140" s="16">
        <f t="shared" si="93"/>
        <v>2876.74</v>
      </c>
      <c r="F140" s="16">
        <f t="shared" si="93"/>
        <v>4138.12</v>
      </c>
      <c r="G140" s="16">
        <f t="shared" si="93"/>
        <v>3992.14</v>
      </c>
      <c r="H140" s="16">
        <f t="shared" si="93"/>
        <v>-6793.75</v>
      </c>
      <c r="I140" s="16">
        <f t="shared" si="93"/>
        <v>2732.36</v>
      </c>
      <c r="J140" s="16">
        <f t="shared" si="93"/>
        <v>4000</v>
      </c>
      <c r="K140" s="16">
        <f t="shared" si="93"/>
        <v>4000</v>
      </c>
      <c r="L140" s="16">
        <f t="shared" si="93"/>
        <v>4000</v>
      </c>
      <c r="M140" s="16">
        <f t="shared" si="93"/>
        <v>4000</v>
      </c>
      <c r="N140" s="16">
        <f t="shared" si="93"/>
        <v>51490.76</v>
      </c>
      <c r="O140" s="16"/>
      <c r="P140" s="16"/>
      <c r="Q140" s="16"/>
      <c r="R140" s="67"/>
      <c r="S140" s="67"/>
      <c r="T140" s="67"/>
      <c r="U140" s="16" t="e">
        <f t="shared" si="94"/>
        <v>#REF!</v>
      </c>
      <c r="V140" s="16" t="e">
        <f t="shared" si="94"/>
        <v>#REF!</v>
      </c>
      <c r="W140" s="16" t="e">
        <f t="shared" si="94"/>
        <v>#REF!</v>
      </c>
      <c r="X140" s="16" t="e">
        <f t="shared" si="94"/>
        <v>#REF!</v>
      </c>
      <c r="Y140" s="16" t="e">
        <f t="shared" si="94"/>
        <v>#REF!</v>
      </c>
      <c r="Z140" s="16" t="e">
        <f t="shared" si="94"/>
        <v>#REF!</v>
      </c>
      <c r="AA140" s="16" t="e">
        <f t="shared" si="94"/>
        <v>#REF!</v>
      </c>
      <c r="AB140" s="16" t="e">
        <f t="shared" si="94"/>
        <v>#REF!</v>
      </c>
      <c r="AC140" s="16" t="e">
        <f t="shared" si="94"/>
        <v>#REF!</v>
      </c>
      <c r="AD140" s="16" t="e">
        <f t="shared" si="94"/>
        <v>#REF!</v>
      </c>
      <c r="AE140" s="16" t="e">
        <f t="shared" si="94"/>
        <v>#REF!</v>
      </c>
      <c r="AF140" s="16" t="e">
        <f t="shared" si="94"/>
        <v>#REF!</v>
      </c>
      <c r="AG140" s="16" t="e">
        <f t="shared" si="94"/>
        <v>#REF!</v>
      </c>
      <c r="AH140" s="16"/>
      <c r="AI140" s="13"/>
      <c r="AJ140" s="16"/>
    </row>
    <row r="141" spans="1:36" ht="13.5" customHeight="1" x14ac:dyDescent="0.2">
      <c r="A141" s="13"/>
      <c r="B141" s="16"/>
      <c r="C141" s="16"/>
      <c r="D141" s="16"/>
      <c r="E141" s="16"/>
      <c r="F141" s="16"/>
      <c r="G141" s="16"/>
      <c r="H141" s="16"/>
      <c r="I141" s="16"/>
      <c r="J141" s="16"/>
      <c r="K141" s="16"/>
      <c r="L141" s="16"/>
      <c r="M141" s="16"/>
      <c r="N141" s="16"/>
      <c r="O141" s="16"/>
      <c r="P141" s="16"/>
      <c r="Q141" s="16"/>
      <c r="R141" s="67"/>
      <c r="S141" s="67"/>
      <c r="T141" s="67"/>
      <c r="U141" s="16"/>
      <c r="V141" s="16"/>
      <c r="W141" s="16"/>
      <c r="X141" s="16"/>
      <c r="Y141" s="16"/>
      <c r="Z141" s="16"/>
      <c r="AA141" s="16"/>
      <c r="AB141" s="16"/>
      <c r="AC141" s="16"/>
      <c r="AD141" s="16"/>
      <c r="AE141" s="16"/>
      <c r="AF141" s="16"/>
      <c r="AG141" s="16"/>
      <c r="AH141" s="16"/>
      <c r="AI141" s="13"/>
      <c r="AJ141" s="16"/>
    </row>
    <row r="142" spans="1:36" ht="13.5" customHeight="1" x14ac:dyDescent="0.2">
      <c r="A142" s="13" t="s">
        <v>1321</v>
      </c>
      <c r="B142" s="28">
        <f t="shared" ref="B142:N142" si="95">IFERROR(SUM(B139:B140)/SUM(B137:B138),"")</f>
        <v>-0.2416490665446254</v>
      </c>
      <c r="C142" s="28">
        <f t="shared" si="95"/>
        <v>4.9663698546572731E-2</v>
      </c>
      <c r="D142" s="28">
        <f t="shared" si="95"/>
        <v>-3.8415804932404263E-2</v>
      </c>
      <c r="E142" s="28">
        <f t="shared" si="95"/>
        <v>0.16539595837152232</v>
      </c>
      <c r="F142" s="28">
        <f t="shared" si="95"/>
        <v>0.27556079312025017</v>
      </c>
      <c r="G142" s="28">
        <f t="shared" si="95"/>
        <v>0.26508977781851933</v>
      </c>
      <c r="H142" s="28">
        <f t="shared" si="95"/>
        <v>-0.30091031945081187</v>
      </c>
      <c r="I142" s="28">
        <f t="shared" si="95"/>
        <v>0.22392457079131711</v>
      </c>
      <c r="J142" s="28">
        <f t="shared" si="95"/>
        <v>0.2656</v>
      </c>
      <c r="K142" s="28">
        <f t="shared" si="95"/>
        <v>0.2656</v>
      </c>
      <c r="L142" s="28">
        <f t="shared" si="95"/>
        <v>0.2656</v>
      </c>
      <c r="M142" s="28">
        <f t="shared" si="95"/>
        <v>0.2656</v>
      </c>
      <c r="N142" s="28">
        <f t="shared" si="95"/>
        <v>-0.36992494856102359</v>
      </c>
      <c r="O142" s="28"/>
      <c r="P142" s="28"/>
      <c r="Q142" s="28"/>
      <c r="R142" s="67"/>
      <c r="S142" s="67"/>
      <c r="T142" s="67"/>
      <c r="U142" s="28" t="str">
        <f t="shared" ref="U142:AG142" si="96">IFERROR(SUM(U139:U140)/SUM(U137:U138),"")</f>
        <v/>
      </c>
      <c r="V142" s="28" t="str">
        <f t="shared" si="96"/>
        <v/>
      </c>
      <c r="W142" s="28" t="str">
        <f t="shared" si="96"/>
        <v/>
      </c>
      <c r="X142" s="28" t="str">
        <f t="shared" si="96"/>
        <v/>
      </c>
      <c r="Y142" s="28" t="str">
        <f t="shared" si="96"/>
        <v/>
      </c>
      <c r="Z142" s="28" t="str">
        <f t="shared" si="96"/>
        <v/>
      </c>
      <c r="AA142" s="28" t="str">
        <f t="shared" si="96"/>
        <v/>
      </c>
      <c r="AB142" s="28" t="str">
        <f t="shared" si="96"/>
        <v/>
      </c>
      <c r="AC142" s="28" t="str">
        <f t="shared" si="96"/>
        <v/>
      </c>
      <c r="AD142" s="28" t="str">
        <f t="shared" si="96"/>
        <v/>
      </c>
      <c r="AE142" s="28" t="str">
        <f t="shared" si="96"/>
        <v/>
      </c>
      <c r="AF142" s="28" t="str">
        <f t="shared" si="96"/>
        <v/>
      </c>
      <c r="AG142" s="28" t="str">
        <f t="shared" si="96"/>
        <v/>
      </c>
      <c r="AH142" s="28"/>
      <c r="AI142" s="28"/>
      <c r="AJ142" s="28"/>
    </row>
    <row r="143" spans="1:36" ht="13.5" customHeight="1" x14ac:dyDescent="0.2">
      <c r="A143" s="13"/>
      <c r="B143" s="16"/>
      <c r="C143" s="16"/>
      <c r="D143" s="16"/>
      <c r="E143" s="16"/>
      <c r="F143" s="16"/>
      <c r="G143" s="16"/>
      <c r="H143" s="16"/>
      <c r="I143" s="16"/>
      <c r="J143" s="16"/>
      <c r="K143" s="16"/>
      <c r="L143" s="16"/>
      <c r="M143" s="16"/>
      <c r="N143" s="16"/>
      <c r="O143" s="28"/>
      <c r="P143" s="16"/>
      <c r="Q143" s="16"/>
      <c r="R143" s="67"/>
      <c r="S143" s="67"/>
      <c r="T143" s="67"/>
      <c r="U143" s="16"/>
      <c r="V143" s="16"/>
      <c r="W143" s="16"/>
      <c r="X143" s="16"/>
      <c r="Y143" s="16"/>
      <c r="Z143" s="16"/>
      <c r="AA143" s="16"/>
      <c r="AB143" s="16"/>
      <c r="AC143" s="16"/>
      <c r="AD143" s="16"/>
      <c r="AE143" s="16"/>
      <c r="AF143" s="16"/>
      <c r="AG143" s="16"/>
      <c r="AH143" s="16"/>
      <c r="AI143" s="16"/>
      <c r="AJ143" s="13"/>
    </row>
    <row r="144" spans="1:36" ht="13.5" customHeight="1" x14ac:dyDescent="0.2">
      <c r="A144" s="13"/>
      <c r="B144" s="16"/>
      <c r="C144" s="16"/>
      <c r="D144" s="16"/>
      <c r="E144" s="16"/>
      <c r="F144" s="16"/>
      <c r="G144" s="16"/>
      <c r="H144" s="16"/>
      <c r="I144" s="16"/>
      <c r="J144" s="16"/>
      <c r="K144" s="16"/>
      <c r="L144" s="16"/>
      <c r="M144" s="16"/>
      <c r="N144" s="16"/>
      <c r="O144" s="28"/>
      <c r="P144" s="16"/>
      <c r="Q144" s="16"/>
      <c r="R144" s="67"/>
      <c r="S144" s="67"/>
      <c r="T144" s="67"/>
      <c r="U144" s="16"/>
      <c r="V144" s="16"/>
      <c r="W144" s="16"/>
      <c r="X144" s="16"/>
      <c r="Y144" s="16"/>
      <c r="Z144" s="16"/>
      <c r="AA144" s="16"/>
      <c r="AB144" s="16"/>
      <c r="AC144" s="16"/>
      <c r="AD144" s="16"/>
      <c r="AE144" s="16"/>
      <c r="AF144" s="16"/>
      <c r="AG144" s="16"/>
      <c r="AH144" s="16"/>
      <c r="AI144" s="13"/>
      <c r="AJ144" s="13"/>
    </row>
    <row r="145" spans="1:36" ht="13.5" customHeight="1" x14ac:dyDescent="0.2">
      <c r="A145" s="13"/>
      <c r="B145" s="13"/>
      <c r="C145" s="13"/>
      <c r="D145" s="13"/>
      <c r="E145" s="13"/>
      <c r="F145" s="13"/>
      <c r="G145" s="13"/>
      <c r="H145" s="13"/>
      <c r="I145" s="13"/>
      <c r="J145" s="13"/>
      <c r="K145" s="13"/>
      <c r="L145" s="13"/>
      <c r="M145" s="13"/>
      <c r="N145" s="13"/>
      <c r="O145" s="28"/>
      <c r="P145" s="13"/>
      <c r="Q145" s="13"/>
      <c r="R145" s="78"/>
      <c r="S145" s="78"/>
      <c r="T145" s="78"/>
      <c r="U145" s="13"/>
      <c r="V145" s="13"/>
      <c r="W145" s="13"/>
      <c r="X145" s="13" t="s">
        <v>1343</v>
      </c>
      <c r="Y145" s="13"/>
      <c r="Z145" s="13"/>
      <c r="AA145" s="13"/>
      <c r="AB145" s="13"/>
      <c r="AC145" s="13"/>
      <c r="AD145" s="13"/>
      <c r="AE145" s="13"/>
      <c r="AF145" s="13"/>
      <c r="AG145" s="13"/>
      <c r="AH145" s="13"/>
      <c r="AI145" s="13"/>
      <c r="AJ145" s="13"/>
    </row>
    <row r="146" spans="1:36" ht="13.5" customHeight="1" x14ac:dyDescent="0.2">
      <c r="A146" s="13"/>
      <c r="B146" s="13"/>
      <c r="C146" s="13"/>
      <c r="D146" s="13"/>
      <c r="E146" s="13"/>
      <c r="F146" s="13"/>
      <c r="G146" s="13"/>
      <c r="H146" s="13"/>
      <c r="I146" s="13"/>
      <c r="J146" s="13"/>
      <c r="K146" s="13"/>
      <c r="L146" s="13"/>
      <c r="M146" s="13"/>
      <c r="N146" s="13"/>
      <c r="O146" s="28"/>
      <c r="P146" s="13"/>
      <c r="Q146" s="13"/>
      <c r="R146" s="78"/>
      <c r="S146" s="78"/>
      <c r="T146" s="78"/>
      <c r="U146" s="13"/>
      <c r="V146" s="13"/>
      <c r="W146" s="13"/>
      <c r="X146" s="13"/>
      <c r="Y146" s="13">
        <v>1.05</v>
      </c>
      <c r="Z146" s="13">
        <v>1.1000000000000001</v>
      </c>
      <c r="AA146" s="13">
        <v>1.1499999999999999</v>
      </c>
      <c r="AB146" s="13">
        <v>1.2</v>
      </c>
      <c r="AC146" s="13">
        <v>1.25</v>
      </c>
      <c r="AD146" s="13">
        <v>1.3</v>
      </c>
      <c r="AE146" s="13">
        <v>1.35</v>
      </c>
      <c r="AF146" s="13">
        <v>1.4</v>
      </c>
      <c r="AG146" s="13"/>
      <c r="AH146" s="13"/>
      <c r="AI146" s="13"/>
      <c r="AJ146" s="13"/>
    </row>
    <row r="147" spans="1:36" ht="13.5" customHeight="1" x14ac:dyDescent="0.2">
      <c r="A147" s="13"/>
      <c r="B147" s="13"/>
      <c r="C147" s="13"/>
      <c r="D147" s="13"/>
      <c r="E147" s="13"/>
      <c r="F147" s="13"/>
      <c r="G147" s="13"/>
      <c r="H147" s="13"/>
      <c r="I147" s="13"/>
      <c r="J147" s="13"/>
      <c r="K147" s="13"/>
      <c r="L147" s="13"/>
      <c r="M147" s="13"/>
      <c r="N147" s="13"/>
      <c r="O147" s="28"/>
      <c r="P147" s="13"/>
      <c r="Q147" s="13"/>
      <c r="R147" s="78"/>
      <c r="S147" s="78"/>
      <c r="T147" s="78"/>
      <c r="U147" s="13"/>
      <c r="V147" s="13"/>
      <c r="W147" s="13"/>
      <c r="X147" s="13"/>
      <c r="Y147" s="13"/>
      <c r="Z147" s="13"/>
      <c r="AA147" s="13"/>
      <c r="AB147" s="13"/>
      <c r="AC147" s="13"/>
      <c r="AD147" s="13"/>
      <c r="AE147" s="13"/>
      <c r="AF147" s="13"/>
      <c r="AG147" s="13"/>
      <c r="AH147" s="13"/>
      <c r="AI147" s="13"/>
      <c r="AJ147" s="13"/>
    </row>
    <row r="148" spans="1:36" ht="13.5" customHeight="1" x14ac:dyDescent="0.2">
      <c r="A148" s="13"/>
      <c r="B148" s="13"/>
      <c r="C148" s="13"/>
      <c r="D148" s="13"/>
      <c r="E148" s="13"/>
      <c r="F148" s="13"/>
      <c r="G148" s="13"/>
      <c r="H148" s="13"/>
      <c r="I148" s="13"/>
      <c r="J148" s="13"/>
      <c r="K148" s="13"/>
      <c r="L148" s="13"/>
      <c r="M148" s="13"/>
      <c r="N148" s="13"/>
      <c r="O148" s="28"/>
      <c r="P148" s="13"/>
      <c r="Q148" s="13"/>
      <c r="R148" s="78"/>
      <c r="S148" s="78"/>
      <c r="T148" s="78"/>
      <c r="U148" s="13"/>
      <c r="V148" s="13"/>
      <c r="W148" s="13"/>
      <c r="X148" s="13"/>
      <c r="Y148" s="13"/>
      <c r="Z148" s="13"/>
      <c r="AA148" s="13"/>
      <c r="AB148" s="13"/>
      <c r="AC148" s="13"/>
      <c r="AD148" s="13"/>
      <c r="AE148" s="13"/>
      <c r="AF148" s="13"/>
      <c r="AG148" s="13"/>
      <c r="AH148" s="13"/>
      <c r="AI148" s="13"/>
      <c r="AJ148" s="13"/>
    </row>
    <row r="149" spans="1:36" ht="13.5" customHeight="1" x14ac:dyDescent="0.2">
      <c r="A149" s="13"/>
      <c r="B149" s="13"/>
      <c r="C149" s="13"/>
      <c r="D149" s="13"/>
      <c r="E149" s="13"/>
      <c r="F149" s="13"/>
      <c r="G149" s="13"/>
      <c r="H149" s="13"/>
      <c r="I149" s="13"/>
      <c r="J149" s="13"/>
      <c r="K149" s="13"/>
      <c r="L149" s="13"/>
      <c r="M149" s="13"/>
      <c r="N149" s="13"/>
      <c r="O149" s="28"/>
      <c r="P149" s="13"/>
      <c r="Q149" s="13"/>
      <c r="R149" s="78"/>
      <c r="S149" s="78"/>
      <c r="T149" s="78"/>
      <c r="U149" s="13"/>
      <c r="V149" s="13"/>
      <c r="W149" s="13"/>
      <c r="X149" s="13"/>
      <c r="Y149" s="13"/>
      <c r="Z149" s="13"/>
      <c r="AA149" s="13"/>
      <c r="AB149" s="13"/>
      <c r="AC149" s="13"/>
      <c r="AD149" s="13"/>
      <c r="AE149" s="13"/>
      <c r="AF149" s="13"/>
      <c r="AG149" s="13"/>
      <c r="AH149" s="13"/>
      <c r="AI149" s="13"/>
      <c r="AJ149" s="13"/>
    </row>
    <row r="150" spans="1:36" ht="13.5" customHeight="1" x14ac:dyDescent="0.2">
      <c r="A150" s="13"/>
      <c r="B150" s="13"/>
      <c r="C150" s="13"/>
      <c r="D150" s="13"/>
      <c r="E150" s="13"/>
      <c r="F150" s="13"/>
      <c r="G150" s="13"/>
      <c r="H150" s="13"/>
      <c r="I150" s="13"/>
      <c r="J150" s="13"/>
      <c r="K150" s="13"/>
      <c r="L150" s="13"/>
      <c r="M150" s="13"/>
      <c r="N150" s="13"/>
      <c r="O150" s="28"/>
      <c r="P150" s="13"/>
      <c r="Q150" s="13"/>
      <c r="R150" s="78"/>
      <c r="S150" s="78"/>
      <c r="T150" s="78"/>
      <c r="U150" s="13"/>
      <c r="V150" s="13"/>
      <c r="W150" s="13"/>
      <c r="X150" s="13"/>
      <c r="Y150" s="13"/>
      <c r="Z150" s="13"/>
      <c r="AA150" s="13"/>
      <c r="AB150" s="13"/>
      <c r="AC150" s="13"/>
      <c r="AD150" s="13"/>
      <c r="AE150" s="13"/>
      <c r="AF150" s="13"/>
      <c r="AG150" s="13"/>
      <c r="AH150" s="13"/>
      <c r="AI150" s="13"/>
      <c r="AJ150" s="13"/>
    </row>
    <row r="151" spans="1:36" ht="13.5" customHeight="1" x14ac:dyDescent="0.2">
      <c r="A151" s="13"/>
      <c r="B151" s="13"/>
      <c r="C151" s="13"/>
      <c r="D151" s="13"/>
      <c r="E151" s="13"/>
      <c r="F151" s="13"/>
      <c r="G151" s="13"/>
      <c r="H151" s="13"/>
      <c r="I151" s="13"/>
      <c r="J151" s="13"/>
      <c r="K151" s="13"/>
      <c r="L151" s="13"/>
      <c r="M151" s="13"/>
      <c r="N151" s="13"/>
      <c r="O151" s="28"/>
      <c r="P151" s="13"/>
      <c r="Q151" s="13"/>
      <c r="R151" s="78"/>
      <c r="S151" s="78"/>
      <c r="T151" s="78"/>
      <c r="U151" s="13"/>
      <c r="V151" s="13"/>
      <c r="W151" s="13"/>
      <c r="X151" s="13"/>
      <c r="Y151" s="13"/>
      <c r="Z151" s="13"/>
      <c r="AA151" s="13"/>
      <c r="AB151" s="13"/>
      <c r="AC151" s="13"/>
      <c r="AD151" s="13"/>
      <c r="AE151" s="13"/>
      <c r="AF151" s="13"/>
      <c r="AG151" s="13"/>
      <c r="AH151" s="13"/>
      <c r="AI151" s="13"/>
      <c r="AJ151" s="13"/>
    </row>
    <row r="152" spans="1:36" ht="13.5" customHeight="1" x14ac:dyDescent="0.2">
      <c r="A152" s="13"/>
      <c r="B152" s="13"/>
      <c r="C152" s="13"/>
      <c r="D152" s="13"/>
      <c r="E152" s="13"/>
      <c r="F152" s="13"/>
      <c r="G152" s="13"/>
      <c r="H152" s="13"/>
      <c r="I152" s="13"/>
      <c r="J152" s="13"/>
      <c r="K152" s="13"/>
      <c r="L152" s="13"/>
      <c r="M152" s="13"/>
      <c r="N152" s="13"/>
      <c r="O152" s="28"/>
      <c r="P152" s="13"/>
      <c r="Q152" s="13"/>
      <c r="R152" s="78"/>
      <c r="S152" s="78"/>
      <c r="T152" s="78"/>
      <c r="U152" s="13"/>
      <c r="V152" s="13"/>
      <c r="W152" s="13"/>
      <c r="X152" s="13"/>
      <c r="Y152" s="13"/>
      <c r="Z152" s="13"/>
      <c r="AA152" s="13"/>
      <c r="AB152" s="13"/>
      <c r="AC152" s="13"/>
      <c r="AD152" s="13"/>
      <c r="AE152" s="13"/>
      <c r="AF152" s="13"/>
      <c r="AG152" s="13"/>
      <c r="AH152" s="13"/>
      <c r="AI152" s="13"/>
      <c r="AJ152" s="13"/>
    </row>
    <row r="153" spans="1:36" ht="13.5" customHeight="1" x14ac:dyDescent="0.2">
      <c r="A153" s="13"/>
      <c r="B153" s="13"/>
      <c r="C153" s="13"/>
      <c r="D153" s="13"/>
      <c r="E153" s="13"/>
      <c r="F153" s="13"/>
      <c r="G153" s="13"/>
      <c r="H153" s="13"/>
      <c r="I153" s="13"/>
      <c r="J153" s="13"/>
      <c r="K153" s="13"/>
      <c r="L153" s="13"/>
      <c r="M153" s="13"/>
      <c r="N153" s="13"/>
      <c r="O153" s="28"/>
      <c r="P153" s="13"/>
      <c r="Q153" s="13"/>
      <c r="R153" s="78"/>
      <c r="S153" s="78"/>
      <c r="T153" s="78"/>
      <c r="U153" s="13"/>
      <c r="V153" s="13"/>
      <c r="W153" s="13"/>
      <c r="X153" s="13"/>
      <c r="Y153" s="13"/>
      <c r="Z153" s="13"/>
      <c r="AA153" s="13"/>
      <c r="AB153" s="13"/>
      <c r="AC153" s="13"/>
      <c r="AD153" s="13"/>
      <c r="AE153" s="13"/>
      <c r="AF153" s="13"/>
      <c r="AG153" s="13"/>
      <c r="AH153" s="13"/>
      <c r="AI153" s="13"/>
      <c r="AJ153" s="13"/>
    </row>
    <row r="154" spans="1:36" ht="13.5" customHeight="1" x14ac:dyDescent="0.2">
      <c r="A154" s="13"/>
      <c r="B154" s="13"/>
      <c r="C154" s="13"/>
      <c r="D154" s="13"/>
      <c r="E154" s="13"/>
      <c r="F154" s="13"/>
      <c r="G154" s="13"/>
      <c r="H154" s="13"/>
      <c r="I154" s="13"/>
      <c r="J154" s="13"/>
      <c r="K154" s="13"/>
      <c r="L154" s="13"/>
      <c r="M154" s="13"/>
      <c r="N154" s="13"/>
      <c r="O154" s="28"/>
      <c r="P154" s="13"/>
      <c r="Q154" s="13"/>
      <c r="R154" s="78"/>
      <c r="S154" s="78"/>
      <c r="T154" s="78"/>
      <c r="U154" s="13"/>
      <c r="V154" s="13"/>
      <c r="W154" s="13"/>
      <c r="X154" s="13"/>
      <c r="Y154" s="13"/>
      <c r="Z154" s="13"/>
      <c r="AA154" s="13"/>
      <c r="AB154" s="13"/>
      <c r="AC154" s="13"/>
      <c r="AD154" s="13"/>
      <c r="AE154" s="13"/>
      <c r="AF154" s="13"/>
      <c r="AG154" s="13"/>
      <c r="AH154" s="13"/>
      <c r="AI154" s="13"/>
      <c r="AJ154" s="13"/>
    </row>
    <row r="155" spans="1:36" ht="13.5" customHeight="1" x14ac:dyDescent="0.2">
      <c r="A155" s="13"/>
      <c r="B155" s="13"/>
      <c r="C155" s="13"/>
      <c r="D155" s="13"/>
      <c r="E155" s="13"/>
      <c r="F155" s="13"/>
      <c r="G155" s="13"/>
      <c r="H155" s="13"/>
      <c r="I155" s="13"/>
      <c r="J155" s="13"/>
      <c r="K155" s="13"/>
      <c r="L155" s="13"/>
      <c r="M155" s="13"/>
      <c r="N155" s="13"/>
      <c r="O155" s="28"/>
      <c r="P155" s="13"/>
      <c r="Q155" s="13"/>
      <c r="R155" s="78"/>
      <c r="S155" s="78"/>
      <c r="T155" s="78"/>
      <c r="U155" s="13"/>
      <c r="V155" s="13"/>
      <c r="W155" s="13"/>
      <c r="X155" s="13"/>
      <c r="Y155" s="13"/>
      <c r="Z155" s="13"/>
      <c r="AA155" s="13"/>
      <c r="AB155" s="13"/>
      <c r="AC155" s="13"/>
      <c r="AD155" s="13"/>
      <c r="AE155" s="13"/>
      <c r="AF155" s="13"/>
      <c r="AG155" s="13"/>
      <c r="AH155" s="13"/>
      <c r="AI155" s="13"/>
      <c r="AJ155" s="13"/>
    </row>
    <row r="156" spans="1:36" ht="13.5" customHeight="1" x14ac:dyDescent="0.2">
      <c r="A156" s="13"/>
      <c r="B156" s="13"/>
      <c r="C156" s="13"/>
      <c r="D156" s="13"/>
      <c r="E156" s="13"/>
      <c r="F156" s="13"/>
      <c r="G156" s="13"/>
      <c r="H156" s="13"/>
      <c r="I156" s="13"/>
      <c r="J156" s="13"/>
      <c r="K156" s="13"/>
      <c r="L156" s="13"/>
      <c r="M156" s="13"/>
      <c r="N156" s="13"/>
      <c r="O156" s="28"/>
      <c r="P156" s="13"/>
      <c r="Q156" s="13"/>
      <c r="R156" s="78"/>
      <c r="S156" s="78"/>
      <c r="T156" s="78"/>
      <c r="U156" s="13"/>
      <c r="V156" s="13"/>
      <c r="W156" s="13"/>
      <c r="X156" s="13"/>
      <c r="Y156" s="13"/>
      <c r="Z156" s="13"/>
      <c r="AA156" s="13"/>
      <c r="AB156" s="13"/>
      <c r="AC156" s="13"/>
      <c r="AD156" s="13"/>
      <c r="AE156" s="13"/>
      <c r="AF156" s="13"/>
      <c r="AG156" s="13"/>
      <c r="AH156" s="13"/>
      <c r="AI156" s="13"/>
      <c r="AJ156" s="13"/>
    </row>
    <row r="157" spans="1:36" ht="13.5" customHeight="1" x14ac:dyDescent="0.2">
      <c r="A157" s="13"/>
      <c r="B157" s="13"/>
      <c r="C157" s="13"/>
      <c r="D157" s="13"/>
      <c r="E157" s="13"/>
      <c r="F157" s="13"/>
      <c r="G157" s="13"/>
      <c r="H157" s="13"/>
      <c r="I157" s="13"/>
      <c r="J157" s="13"/>
      <c r="K157" s="13"/>
      <c r="L157" s="13"/>
      <c r="M157" s="13"/>
      <c r="N157" s="13"/>
      <c r="O157" s="28"/>
      <c r="P157" s="13"/>
      <c r="Q157" s="13"/>
      <c r="R157" s="78"/>
      <c r="S157" s="78"/>
      <c r="T157" s="78"/>
      <c r="U157" s="13"/>
      <c r="V157" s="13"/>
      <c r="W157" s="13"/>
      <c r="X157" s="13"/>
      <c r="Y157" s="13"/>
      <c r="Z157" s="13"/>
      <c r="AA157" s="13"/>
      <c r="AB157" s="13"/>
      <c r="AC157" s="13"/>
      <c r="AD157" s="13"/>
      <c r="AE157" s="13"/>
      <c r="AF157" s="13"/>
      <c r="AG157" s="13"/>
      <c r="AH157" s="13"/>
      <c r="AI157" s="13"/>
      <c r="AJ157" s="13"/>
    </row>
    <row r="158" spans="1:36" ht="13.5" customHeight="1" x14ac:dyDescent="0.2">
      <c r="A158" s="13"/>
      <c r="B158" s="13"/>
      <c r="C158" s="13"/>
      <c r="D158" s="13"/>
      <c r="E158" s="13"/>
      <c r="F158" s="13"/>
      <c r="G158" s="13"/>
      <c r="H158" s="13"/>
      <c r="I158" s="13"/>
      <c r="J158" s="13"/>
      <c r="K158" s="13"/>
      <c r="L158" s="13"/>
      <c r="M158" s="13"/>
      <c r="N158" s="13"/>
      <c r="O158" s="28"/>
      <c r="P158" s="13"/>
      <c r="Q158" s="13"/>
      <c r="R158" s="78"/>
      <c r="S158" s="78"/>
      <c r="T158" s="78"/>
      <c r="U158" s="13"/>
      <c r="V158" s="13"/>
      <c r="W158" s="13"/>
      <c r="X158" s="13"/>
      <c r="Y158" s="13"/>
      <c r="Z158" s="13"/>
      <c r="AA158" s="13"/>
      <c r="AB158" s="13"/>
      <c r="AC158" s="13"/>
      <c r="AD158" s="13"/>
      <c r="AE158" s="13"/>
      <c r="AF158" s="13"/>
      <c r="AG158" s="13"/>
      <c r="AH158" s="13"/>
      <c r="AI158" s="13"/>
      <c r="AJ158" s="13"/>
    </row>
    <row r="159" spans="1:36" ht="13.5" customHeight="1" x14ac:dyDescent="0.2">
      <c r="A159" s="13"/>
      <c r="B159" s="13"/>
      <c r="C159" s="13"/>
      <c r="D159" s="13"/>
      <c r="E159" s="13"/>
      <c r="F159" s="13"/>
      <c r="G159" s="13"/>
      <c r="H159" s="13"/>
      <c r="I159" s="13"/>
      <c r="J159" s="13"/>
      <c r="K159" s="13"/>
      <c r="L159" s="13"/>
      <c r="M159" s="13"/>
      <c r="N159" s="13"/>
      <c r="O159" s="28"/>
      <c r="P159" s="13"/>
      <c r="Q159" s="13"/>
      <c r="R159" s="78"/>
      <c r="S159" s="78"/>
      <c r="T159" s="78"/>
      <c r="U159" s="13"/>
      <c r="V159" s="13"/>
      <c r="W159" s="13"/>
      <c r="X159" s="13"/>
      <c r="Y159" s="13"/>
      <c r="Z159" s="13"/>
      <c r="AA159" s="13"/>
      <c r="AB159" s="13"/>
      <c r="AC159" s="13"/>
      <c r="AD159" s="13"/>
      <c r="AE159" s="13"/>
      <c r="AF159" s="13"/>
      <c r="AG159" s="13"/>
      <c r="AH159" s="13"/>
      <c r="AI159" s="13"/>
      <c r="AJ159" s="13"/>
    </row>
    <row r="160" spans="1:36" ht="13.5" customHeight="1" x14ac:dyDescent="0.2">
      <c r="A160" s="13"/>
      <c r="B160" s="13"/>
      <c r="C160" s="13"/>
      <c r="D160" s="13"/>
      <c r="E160" s="13"/>
      <c r="F160" s="13"/>
      <c r="G160" s="13"/>
      <c r="H160" s="13"/>
      <c r="I160" s="13"/>
      <c r="J160" s="13"/>
      <c r="K160" s="13"/>
      <c r="L160" s="13"/>
      <c r="M160" s="13"/>
      <c r="N160" s="13"/>
      <c r="O160" s="28"/>
      <c r="P160" s="13"/>
      <c r="Q160" s="13"/>
      <c r="R160" s="78"/>
      <c r="S160" s="78"/>
      <c r="T160" s="78"/>
      <c r="U160" s="13"/>
      <c r="V160" s="13"/>
      <c r="W160" s="13"/>
      <c r="X160" s="13"/>
      <c r="Y160" s="13"/>
      <c r="Z160" s="13"/>
      <c r="AA160" s="13"/>
      <c r="AB160" s="13"/>
      <c r="AC160" s="13"/>
      <c r="AD160" s="13"/>
      <c r="AE160" s="13"/>
      <c r="AF160" s="13"/>
      <c r="AG160" s="13"/>
      <c r="AH160" s="13"/>
      <c r="AI160" s="13"/>
      <c r="AJ160" s="13"/>
    </row>
    <row r="161" spans="1:36" ht="13.5" customHeight="1" x14ac:dyDescent="0.2">
      <c r="A161" s="13"/>
      <c r="B161" s="13"/>
      <c r="C161" s="13"/>
      <c r="D161" s="13"/>
      <c r="E161" s="13"/>
      <c r="F161" s="13"/>
      <c r="G161" s="13"/>
      <c r="H161" s="13"/>
      <c r="I161" s="13"/>
      <c r="J161" s="13"/>
      <c r="K161" s="13"/>
      <c r="L161" s="13"/>
      <c r="M161" s="13"/>
      <c r="N161" s="13"/>
      <c r="O161" s="28"/>
      <c r="P161" s="13"/>
      <c r="Q161" s="13"/>
      <c r="R161" s="78"/>
      <c r="S161" s="78"/>
      <c r="T161" s="78"/>
      <c r="U161" s="13"/>
      <c r="V161" s="13"/>
      <c r="W161" s="13"/>
      <c r="X161" s="13"/>
      <c r="Y161" s="13"/>
      <c r="Z161" s="13"/>
      <c r="AA161" s="13"/>
      <c r="AB161" s="13"/>
      <c r="AC161" s="13"/>
      <c r="AD161" s="13"/>
      <c r="AE161" s="13"/>
      <c r="AF161" s="13"/>
      <c r="AG161" s="13"/>
      <c r="AH161" s="13"/>
      <c r="AI161" s="13"/>
      <c r="AJ161" s="13"/>
    </row>
    <row r="162" spans="1:36" ht="13.5" customHeight="1" x14ac:dyDescent="0.2">
      <c r="A162" s="13"/>
      <c r="B162" s="13"/>
      <c r="C162" s="13"/>
      <c r="D162" s="13"/>
      <c r="E162" s="13"/>
      <c r="F162" s="13"/>
      <c r="G162" s="13"/>
      <c r="H162" s="13"/>
      <c r="I162" s="13"/>
      <c r="J162" s="13"/>
      <c r="K162" s="13"/>
      <c r="L162" s="13"/>
      <c r="M162" s="13"/>
      <c r="N162" s="13"/>
      <c r="O162" s="28"/>
      <c r="P162" s="13"/>
      <c r="Q162" s="13"/>
      <c r="R162" s="78"/>
      <c r="S162" s="78"/>
      <c r="T162" s="78"/>
      <c r="U162" s="13"/>
      <c r="V162" s="13"/>
      <c r="W162" s="13"/>
      <c r="X162" s="13"/>
      <c r="Y162" s="13"/>
      <c r="Z162" s="13"/>
      <c r="AA162" s="13"/>
      <c r="AB162" s="13"/>
      <c r="AC162" s="13"/>
      <c r="AD162" s="13"/>
      <c r="AE162" s="13"/>
      <c r="AF162" s="13"/>
      <c r="AG162" s="13"/>
      <c r="AH162" s="13"/>
      <c r="AI162" s="13"/>
      <c r="AJ162" s="13"/>
    </row>
    <row r="163" spans="1:36" ht="13.5" customHeight="1" x14ac:dyDescent="0.2">
      <c r="A163" s="13"/>
      <c r="B163" s="13"/>
      <c r="C163" s="13"/>
      <c r="D163" s="13"/>
      <c r="E163" s="13"/>
      <c r="F163" s="13"/>
      <c r="G163" s="13"/>
      <c r="H163" s="13"/>
      <c r="I163" s="13"/>
      <c r="J163" s="13"/>
      <c r="K163" s="13"/>
      <c r="L163" s="13"/>
      <c r="M163" s="13"/>
      <c r="N163" s="13"/>
      <c r="O163" s="28"/>
      <c r="P163" s="13"/>
      <c r="Q163" s="13"/>
      <c r="R163" s="78"/>
      <c r="S163" s="78"/>
      <c r="T163" s="78"/>
      <c r="U163" s="13"/>
      <c r="V163" s="13"/>
      <c r="W163" s="13"/>
      <c r="X163" s="13"/>
      <c r="Y163" s="13"/>
      <c r="Z163" s="13"/>
      <c r="AA163" s="13"/>
      <c r="AB163" s="13"/>
      <c r="AC163" s="13"/>
      <c r="AD163" s="13"/>
      <c r="AE163" s="13"/>
      <c r="AF163" s="13"/>
      <c r="AG163" s="13"/>
      <c r="AH163" s="13"/>
      <c r="AI163" s="13"/>
      <c r="AJ163" s="13"/>
    </row>
    <row r="164" spans="1:36" ht="13.5" customHeight="1" x14ac:dyDescent="0.2">
      <c r="A164" s="13"/>
      <c r="B164" s="13"/>
      <c r="C164" s="13"/>
      <c r="D164" s="13"/>
      <c r="E164" s="13"/>
      <c r="F164" s="13"/>
      <c r="G164" s="13"/>
      <c r="H164" s="13"/>
      <c r="I164" s="13"/>
      <c r="J164" s="13"/>
      <c r="K164" s="13"/>
      <c r="L164" s="13"/>
      <c r="M164" s="13"/>
      <c r="N164" s="13"/>
      <c r="O164" s="28"/>
      <c r="P164" s="13"/>
      <c r="Q164" s="13"/>
      <c r="R164" s="78"/>
      <c r="S164" s="78"/>
      <c r="T164" s="78"/>
      <c r="U164" s="13"/>
      <c r="V164" s="13"/>
      <c r="W164" s="13"/>
      <c r="X164" s="13"/>
      <c r="Y164" s="13"/>
      <c r="Z164" s="13"/>
      <c r="AA164" s="13"/>
      <c r="AB164" s="13"/>
      <c r="AC164" s="13"/>
      <c r="AD164" s="13"/>
      <c r="AE164" s="13"/>
      <c r="AF164" s="13"/>
      <c r="AG164" s="13"/>
      <c r="AH164" s="13"/>
      <c r="AI164" s="13"/>
      <c r="AJ164" s="13"/>
    </row>
    <row r="165" spans="1:36" ht="13.5" customHeight="1" x14ac:dyDescent="0.2">
      <c r="A165" s="13"/>
      <c r="B165" s="13"/>
      <c r="C165" s="13"/>
      <c r="D165" s="13"/>
      <c r="E165" s="13"/>
      <c r="F165" s="13"/>
      <c r="G165" s="13"/>
      <c r="H165" s="13"/>
      <c r="I165" s="13"/>
      <c r="J165" s="13"/>
      <c r="K165" s="13"/>
      <c r="L165" s="13"/>
      <c r="M165" s="13"/>
      <c r="N165" s="13"/>
      <c r="O165" s="28"/>
      <c r="P165" s="13"/>
      <c r="Q165" s="13"/>
      <c r="R165" s="13"/>
      <c r="S165" s="13"/>
      <c r="T165" s="13"/>
      <c r="U165" s="13"/>
      <c r="V165" s="13"/>
      <c r="W165" s="13"/>
      <c r="X165" s="13"/>
      <c r="Y165" s="13"/>
      <c r="Z165" s="13"/>
      <c r="AA165" s="13"/>
      <c r="AB165" s="13"/>
      <c r="AC165" s="13"/>
      <c r="AD165" s="13"/>
      <c r="AE165" s="13"/>
      <c r="AF165" s="13"/>
      <c r="AG165" s="13"/>
      <c r="AH165" s="13"/>
      <c r="AI165" s="13"/>
      <c r="AJ165" s="13"/>
    </row>
    <row r="166" spans="1:36" ht="13.5" customHeight="1" x14ac:dyDescent="0.2">
      <c r="A166" s="13"/>
      <c r="B166" s="13"/>
      <c r="C166" s="13"/>
      <c r="D166" s="13"/>
      <c r="E166" s="13"/>
      <c r="F166" s="13"/>
      <c r="G166" s="13"/>
      <c r="H166" s="13"/>
      <c r="I166" s="13"/>
      <c r="J166" s="13"/>
      <c r="K166" s="13"/>
      <c r="L166" s="13"/>
      <c r="M166" s="13"/>
      <c r="N166" s="13"/>
      <c r="O166" s="28"/>
      <c r="P166" s="13"/>
      <c r="Q166" s="13"/>
      <c r="R166" s="13"/>
      <c r="S166" s="13"/>
      <c r="T166" s="13"/>
      <c r="U166" s="13"/>
      <c r="V166" s="13"/>
      <c r="W166" s="13"/>
      <c r="X166" s="13"/>
      <c r="Y166" s="13"/>
      <c r="Z166" s="13"/>
      <c r="AA166" s="13"/>
      <c r="AB166" s="13"/>
      <c r="AC166" s="13"/>
      <c r="AD166" s="13"/>
      <c r="AE166" s="13"/>
      <c r="AF166" s="13"/>
      <c r="AG166" s="13"/>
      <c r="AH166" s="13"/>
      <c r="AI166" s="13"/>
      <c r="AJ166" s="13"/>
    </row>
    <row r="167" spans="1:36" ht="13.5" customHeight="1" x14ac:dyDescent="0.2">
      <c r="A167" s="13"/>
      <c r="B167" s="13"/>
      <c r="C167" s="13"/>
      <c r="D167" s="13"/>
      <c r="E167" s="13"/>
      <c r="F167" s="13"/>
      <c r="G167" s="13"/>
      <c r="H167" s="13"/>
      <c r="I167" s="13"/>
      <c r="J167" s="13"/>
      <c r="K167" s="13"/>
      <c r="L167" s="13"/>
      <c r="M167" s="13"/>
      <c r="N167" s="13"/>
      <c r="O167" s="28"/>
      <c r="P167" s="13"/>
      <c r="Q167" s="13"/>
      <c r="R167" s="13"/>
      <c r="S167" s="13"/>
      <c r="T167" s="13"/>
      <c r="U167" s="13"/>
      <c r="V167" s="13"/>
      <c r="W167" s="13"/>
      <c r="X167" s="13"/>
      <c r="Y167" s="13"/>
      <c r="Z167" s="13"/>
      <c r="AA167" s="13"/>
      <c r="AB167" s="13"/>
      <c r="AC167" s="13"/>
      <c r="AD167" s="13"/>
      <c r="AE167" s="13"/>
      <c r="AF167" s="13"/>
      <c r="AG167" s="13"/>
      <c r="AH167" s="13"/>
      <c r="AI167" s="13"/>
      <c r="AJ167" s="13"/>
    </row>
    <row r="168" spans="1:36" ht="13.5" customHeight="1" x14ac:dyDescent="0.2">
      <c r="A168" s="13"/>
      <c r="B168" s="13"/>
      <c r="C168" s="13"/>
      <c r="D168" s="13"/>
      <c r="E168" s="13"/>
      <c r="F168" s="13"/>
      <c r="G168" s="13"/>
      <c r="H168" s="13"/>
      <c r="I168" s="13"/>
      <c r="J168" s="13"/>
      <c r="K168" s="13"/>
      <c r="L168" s="13"/>
      <c r="M168" s="13"/>
      <c r="N168" s="13"/>
      <c r="O168" s="28"/>
      <c r="P168" s="13"/>
      <c r="Q168" s="13"/>
      <c r="R168" s="13"/>
      <c r="S168" s="13"/>
      <c r="T168" s="13"/>
      <c r="U168" s="13"/>
      <c r="V168" s="13"/>
      <c r="W168" s="13"/>
      <c r="X168" s="13"/>
      <c r="Y168" s="13"/>
      <c r="Z168" s="13"/>
      <c r="AA168" s="13"/>
      <c r="AB168" s="13"/>
      <c r="AC168" s="13"/>
      <c r="AD168" s="13"/>
      <c r="AE168" s="13"/>
      <c r="AF168" s="13"/>
      <c r="AG168" s="13"/>
      <c r="AH168" s="13"/>
      <c r="AI168" s="13"/>
      <c r="AJ168" s="13"/>
    </row>
    <row r="169" spans="1:36" ht="13.5" customHeight="1" x14ac:dyDescent="0.2">
      <c r="A169" s="13"/>
      <c r="B169" s="13"/>
      <c r="C169" s="13"/>
      <c r="D169" s="13"/>
      <c r="E169" s="13"/>
      <c r="F169" s="13"/>
      <c r="G169" s="13"/>
      <c r="H169" s="13"/>
      <c r="I169" s="13"/>
      <c r="J169" s="13"/>
      <c r="K169" s="13"/>
      <c r="L169" s="13"/>
      <c r="M169" s="13"/>
      <c r="N169" s="13"/>
      <c r="O169" s="28"/>
      <c r="P169" s="13"/>
      <c r="Q169" s="13"/>
      <c r="R169" s="13"/>
      <c r="S169" s="13"/>
      <c r="T169" s="13"/>
      <c r="U169" s="13"/>
      <c r="V169" s="13"/>
      <c r="W169" s="13"/>
      <c r="X169" s="13"/>
      <c r="Y169" s="13"/>
      <c r="Z169" s="13"/>
      <c r="AA169" s="13"/>
      <c r="AB169" s="13"/>
      <c r="AC169" s="13"/>
      <c r="AD169" s="13"/>
      <c r="AE169" s="13"/>
      <c r="AF169" s="13"/>
      <c r="AG169" s="13"/>
      <c r="AH169" s="13"/>
      <c r="AI169" s="13"/>
      <c r="AJ169" s="13"/>
    </row>
    <row r="170" spans="1:36" ht="13.5" customHeight="1" x14ac:dyDescent="0.2">
      <c r="A170" s="13"/>
      <c r="B170" s="13"/>
      <c r="C170" s="13"/>
      <c r="D170" s="13"/>
      <c r="E170" s="13"/>
      <c r="F170" s="13"/>
      <c r="G170" s="13"/>
      <c r="H170" s="13"/>
      <c r="I170" s="13"/>
      <c r="J170" s="13"/>
      <c r="K170" s="13"/>
      <c r="L170" s="13"/>
      <c r="M170" s="13"/>
      <c r="N170" s="13"/>
      <c r="O170" s="28"/>
      <c r="P170" s="13"/>
      <c r="Q170" s="13"/>
      <c r="R170" s="13"/>
      <c r="S170" s="13"/>
      <c r="T170" s="13"/>
      <c r="U170" s="13"/>
      <c r="V170" s="13"/>
      <c r="W170" s="13"/>
      <c r="X170" s="13"/>
      <c r="Y170" s="13"/>
      <c r="Z170" s="13"/>
      <c r="AA170" s="13"/>
      <c r="AB170" s="13"/>
      <c r="AC170" s="13"/>
      <c r="AD170" s="13"/>
      <c r="AE170" s="13"/>
      <c r="AF170" s="13"/>
      <c r="AG170" s="13"/>
      <c r="AH170" s="13"/>
      <c r="AI170" s="13"/>
      <c r="AJ170" s="13"/>
    </row>
    <row r="171" spans="1:36" ht="13.5" customHeight="1" x14ac:dyDescent="0.2">
      <c r="A171" s="13"/>
      <c r="B171" s="13"/>
      <c r="C171" s="13"/>
      <c r="D171" s="13"/>
      <c r="E171" s="13"/>
      <c r="F171" s="13"/>
      <c r="G171" s="13"/>
      <c r="H171" s="13"/>
      <c r="I171" s="13"/>
      <c r="J171" s="13"/>
      <c r="K171" s="13"/>
      <c r="L171" s="13"/>
      <c r="M171" s="13"/>
      <c r="N171" s="13"/>
      <c r="O171" s="28"/>
      <c r="P171" s="13"/>
      <c r="Q171" s="13"/>
      <c r="R171" s="13"/>
      <c r="S171" s="13"/>
      <c r="T171" s="13"/>
      <c r="U171" s="13"/>
      <c r="V171" s="13"/>
      <c r="W171" s="13"/>
      <c r="X171" s="13"/>
      <c r="Y171" s="13"/>
      <c r="Z171" s="13"/>
      <c r="AA171" s="13"/>
      <c r="AB171" s="13"/>
      <c r="AC171" s="13"/>
      <c r="AD171" s="13"/>
      <c r="AE171" s="13"/>
      <c r="AF171" s="13"/>
      <c r="AG171" s="13"/>
      <c r="AH171" s="13"/>
      <c r="AI171" s="13"/>
      <c r="AJ171" s="13"/>
    </row>
    <row r="172" spans="1:36" ht="13.5" customHeight="1" x14ac:dyDescent="0.2">
      <c r="A172" s="13"/>
      <c r="B172" s="13"/>
      <c r="C172" s="13"/>
      <c r="D172" s="13"/>
      <c r="E172" s="13"/>
      <c r="F172" s="13"/>
      <c r="G172" s="13"/>
      <c r="H172" s="13"/>
      <c r="I172" s="13"/>
      <c r="J172" s="13"/>
      <c r="K172" s="13"/>
      <c r="L172" s="13"/>
      <c r="M172" s="13"/>
      <c r="N172" s="13"/>
      <c r="O172" s="28"/>
      <c r="P172" s="13"/>
      <c r="Q172" s="13"/>
      <c r="R172" s="13"/>
      <c r="S172" s="13"/>
      <c r="T172" s="13"/>
      <c r="U172" s="13"/>
      <c r="V172" s="13"/>
      <c r="W172" s="13"/>
      <c r="X172" s="13"/>
      <c r="Y172" s="13"/>
      <c r="Z172" s="13"/>
      <c r="AA172" s="13"/>
      <c r="AB172" s="13"/>
      <c r="AC172" s="13"/>
      <c r="AD172" s="13"/>
      <c r="AE172" s="13"/>
      <c r="AF172" s="13"/>
      <c r="AG172" s="13"/>
      <c r="AH172" s="13"/>
      <c r="AI172" s="13"/>
      <c r="AJ172" s="13"/>
    </row>
    <row r="173" spans="1:36" ht="13.5" customHeight="1" x14ac:dyDescent="0.2">
      <c r="A173" s="13"/>
      <c r="B173" s="13"/>
      <c r="C173" s="13"/>
      <c r="D173" s="13"/>
      <c r="E173" s="13"/>
      <c r="F173" s="13"/>
      <c r="G173" s="13"/>
      <c r="H173" s="13"/>
      <c r="I173" s="13"/>
      <c r="J173" s="13"/>
      <c r="K173" s="13"/>
      <c r="L173" s="13"/>
      <c r="M173" s="13"/>
      <c r="N173" s="13"/>
      <c r="O173" s="28"/>
      <c r="P173" s="13"/>
      <c r="Q173" s="13"/>
      <c r="R173" s="13"/>
      <c r="S173" s="13"/>
      <c r="T173" s="13"/>
      <c r="U173" s="13"/>
      <c r="V173" s="13"/>
      <c r="W173" s="13"/>
      <c r="X173" s="13"/>
      <c r="Y173" s="13"/>
      <c r="Z173" s="13"/>
      <c r="AA173" s="13"/>
      <c r="AB173" s="13"/>
      <c r="AC173" s="13"/>
      <c r="AD173" s="13"/>
      <c r="AE173" s="13"/>
      <c r="AF173" s="13"/>
      <c r="AG173" s="13"/>
      <c r="AH173" s="13"/>
      <c r="AI173" s="13"/>
      <c r="AJ173" s="13"/>
    </row>
    <row r="174" spans="1:36" ht="13.5" customHeight="1" x14ac:dyDescent="0.2">
      <c r="A174" s="13"/>
      <c r="B174" s="13"/>
      <c r="C174" s="13"/>
      <c r="D174" s="13"/>
      <c r="E174" s="13"/>
      <c r="F174" s="13"/>
      <c r="G174" s="13"/>
      <c r="H174" s="13"/>
      <c r="I174" s="13"/>
      <c r="J174" s="13"/>
      <c r="K174" s="13"/>
      <c r="L174" s="13"/>
      <c r="M174" s="13"/>
      <c r="N174" s="13"/>
      <c r="O174" s="28"/>
      <c r="P174" s="13"/>
      <c r="Q174" s="13"/>
      <c r="R174" s="13"/>
      <c r="S174" s="13"/>
      <c r="T174" s="13"/>
      <c r="U174" s="13"/>
      <c r="V174" s="13"/>
      <c r="W174" s="13"/>
      <c r="X174" s="13"/>
      <c r="Y174" s="13"/>
      <c r="Z174" s="13"/>
      <c r="AA174" s="13"/>
      <c r="AB174" s="13"/>
      <c r="AC174" s="13"/>
      <c r="AD174" s="13"/>
      <c r="AE174" s="13"/>
      <c r="AF174" s="13"/>
      <c r="AG174" s="13"/>
      <c r="AH174" s="13"/>
      <c r="AI174" s="13"/>
      <c r="AJ174" s="13"/>
    </row>
    <row r="175" spans="1:36" ht="13.5" customHeight="1" x14ac:dyDescent="0.2">
      <c r="A175" s="13"/>
      <c r="B175" s="13"/>
      <c r="C175" s="13"/>
      <c r="D175" s="13"/>
      <c r="E175" s="13"/>
      <c r="F175" s="13"/>
      <c r="G175" s="13"/>
      <c r="H175" s="13"/>
      <c r="I175" s="13"/>
      <c r="J175" s="13"/>
      <c r="K175" s="13"/>
      <c r="L175" s="13"/>
      <c r="M175" s="13"/>
      <c r="N175" s="13"/>
      <c r="O175" s="28"/>
      <c r="P175" s="13"/>
      <c r="Q175" s="13"/>
      <c r="R175" s="13"/>
      <c r="S175" s="13"/>
      <c r="T175" s="13"/>
      <c r="U175" s="13"/>
      <c r="V175" s="13"/>
      <c r="W175" s="13"/>
      <c r="X175" s="13"/>
      <c r="Y175" s="13"/>
      <c r="Z175" s="13"/>
      <c r="AA175" s="13"/>
      <c r="AB175" s="13"/>
      <c r="AC175" s="13"/>
      <c r="AD175" s="13"/>
      <c r="AE175" s="13"/>
      <c r="AF175" s="13"/>
      <c r="AG175" s="13"/>
      <c r="AH175" s="13"/>
      <c r="AI175" s="13"/>
      <c r="AJ175" s="13"/>
    </row>
    <row r="176" spans="1:36" ht="13.5" customHeight="1" x14ac:dyDescent="0.2">
      <c r="A176" s="13"/>
      <c r="B176" s="13"/>
      <c r="C176" s="13"/>
      <c r="D176" s="13"/>
      <c r="E176" s="13"/>
      <c r="F176" s="13"/>
      <c r="G176" s="13"/>
      <c r="H176" s="13"/>
      <c r="I176" s="13"/>
      <c r="J176" s="13"/>
      <c r="K176" s="13"/>
      <c r="L176" s="13"/>
      <c r="M176" s="13"/>
      <c r="N176" s="13"/>
      <c r="O176" s="28"/>
      <c r="P176" s="13"/>
      <c r="Q176" s="13"/>
      <c r="R176" s="13"/>
      <c r="S176" s="13"/>
      <c r="T176" s="13"/>
      <c r="U176" s="13"/>
      <c r="V176" s="13"/>
      <c r="W176" s="13"/>
      <c r="X176" s="13"/>
      <c r="Y176" s="13"/>
      <c r="Z176" s="13"/>
      <c r="AA176" s="13"/>
      <c r="AB176" s="13"/>
      <c r="AC176" s="13"/>
      <c r="AD176" s="13"/>
      <c r="AE176" s="13"/>
      <c r="AF176" s="13"/>
      <c r="AG176" s="13"/>
      <c r="AH176" s="13"/>
      <c r="AI176" s="13"/>
      <c r="AJ176" s="13"/>
    </row>
    <row r="177" spans="1:36" ht="13.5" customHeight="1" x14ac:dyDescent="0.2">
      <c r="A177" s="13"/>
      <c r="B177" s="13"/>
      <c r="C177" s="13"/>
      <c r="D177" s="13"/>
      <c r="E177" s="13"/>
      <c r="F177" s="13"/>
      <c r="G177" s="13"/>
      <c r="H177" s="13"/>
      <c r="I177" s="13"/>
      <c r="J177" s="13"/>
      <c r="K177" s="13"/>
      <c r="L177" s="13"/>
      <c r="M177" s="13"/>
      <c r="N177" s="13"/>
      <c r="O177" s="28"/>
      <c r="P177" s="13"/>
      <c r="Q177" s="13"/>
      <c r="R177" s="13"/>
      <c r="S177" s="13"/>
      <c r="T177" s="13"/>
      <c r="U177" s="13"/>
      <c r="V177" s="13"/>
      <c r="W177" s="13"/>
      <c r="X177" s="13"/>
      <c r="Y177" s="13"/>
      <c r="Z177" s="13"/>
      <c r="AA177" s="13"/>
      <c r="AB177" s="13"/>
      <c r="AC177" s="13"/>
      <c r="AD177" s="13"/>
      <c r="AE177" s="13"/>
      <c r="AF177" s="13"/>
      <c r="AG177" s="13"/>
      <c r="AH177" s="13"/>
      <c r="AI177" s="13"/>
      <c r="AJ177" s="13"/>
    </row>
    <row r="178" spans="1:36" ht="13.5" customHeight="1" x14ac:dyDescent="0.2">
      <c r="A178" s="13"/>
      <c r="B178" s="13"/>
      <c r="C178" s="13"/>
      <c r="D178" s="13"/>
      <c r="E178" s="13"/>
      <c r="F178" s="13"/>
      <c r="G178" s="13"/>
      <c r="H178" s="13"/>
      <c r="I178" s="13"/>
      <c r="J178" s="13"/>
      <c r="K178" s="13"/>
      <c r="L178" s="13"/>
      <c r="M178" s="13"/>
      <c r="N178" s="13"/>
      <c r="O178" s="28"/>
      <c r="P178" s="13"/>
      <c r="Q178" s="13"/>
      <c r="R178" s="13"/>
      <c r="S178" s="13"/>
      <c r="T178" s="13"/>
      <c r="U178" s="13"/>
      <c r="V178" s="13"/>
      <c r="W178" s="13"/>
      <c r="X178" s="13"/>
      <c r="Y178" s="13"/>
      <c r="Z178" s="13"/>
      <c r="AA178" s="13"/>
      <c r="AB178" s="13"/>
      <c r="AC178" s="13"/>
      <c r="AD178" s="13"/>
      <c r="AE178" s="13"/>
      <c r="AF178" s="13"/>
      <c r="AG178" s="13"/>
      <c r="AH178" s="13"/>
      <c r="AI178" s="13"/>
      <c r="AJ178" s="13"/>
    </row>
    <row r="179" spans="1:36" ht="13.5" customHeight="1" x14ac:dyDescent="0.2">
      <c r="A179" s="13"/>
      <c r="B179" s="13"/>
      <c r="C179" s="13"/>
      <c r="D179" s="13"/>
      <c r="E179" s="13"/>
      <c r="F179" s="13"/>
      <c r="G179" s="13"/>
      <c r="H179" s="13"/>
      <c r="I179" s="13"/>
      <c r="J179" s="13"/>
      <c r="K179" s="13"/>
      <c r="L179" s="13"/>
      <c r="M179" s="13"/>
      <c r="N179" s="13"/>
      <c r="O179" s="28"/>
      <c r="P179" s="13"/>
      <c r="Q179" s="13"/>
      <c r="R179" s="13"/>
      <c r="S179" s="13"/>
      <c r="T179" s="13"/>
      <c r="U179" s="13"/>
      <c r="V179" s="13"/>
      <c r="W179" s="13"/>
      <c r="X179" s="13"/>
      <c r="Y179" s="13"/>
      <c r="Z179" s="13"/>
      <c r="AA179" s="13"/>
      <c r="AB179" s="13"/>
      <c r="AC179" s="13"/>
      <c r="AD179" s="13"/>
      <c r="AE179" s="13"/>
      <c r="AF179" s="13"/>
      <c r="AG179" s="13"/>
      <c r="AH179" s="13"/>
      <c r="AI179" s="13"/>
      <c r="AJ179" s="13"/>
    </row>
    <row r="180" spans="1:36" ht="13.5" customHeight="1" x14ac:dyDescent="0.2">
      <c r="A180" s="13"/>
      <c r="B180" s="13"/>
      <c r="C180" s="13"/>
      <c r="D180" s="13"/>
      <c r="E180" s="13"/>
      <c r="F180" s="13"/>
      <c r="G180" s="13"/>
      <c r="H180" s="13"/>
      <c r="I180" s="13"/>
      <c r="J180" s="13"/>
      <c r="K180" s="13"/>
      <c r="L180" s="13"/>
      <c r="M180" s="13"/>
      <c r="N180" s="13"/>
      <c r="O180" s="28"/>
      <c r="P180" s="13"/>
      <c r="Q180" s="13"/>
      <c r="R180" s="13"/>
      <c r="S180" s="13"/>
      <c r="T180" s="13"/>
      <c r="U180" s="13"/>
      <c r="V180" s="13"/>
      <c r="W180" s="13"/>
      <c r="X180" s="13"/>
      <c r="Y180" s="13"/>
      <c r="Z180" s="13"/>
      <c r="AA180" s="13"/>
      <c r="AB180" s="13"/>
      <c r="AC180" s="13"/>
      <c r="AD180" s="13"/>
      <c r="AE180" s="13"/>
      <c r="AF180" s="13"/>
      <c r="AG180" s="13"/>
      <c r="AH180" s="13"/>
      <c r="AI180" s="13"/>
      <c r="AJ180" s="13"/>
    </row>
    <row r="181" spans="1:36" ht="13.5" customHeight="1" x14ac:dyDescent="0.2">
      <c r="A181" s="13"/>
      <c r="B181" s="13"/>
      <c r="C181" s="13"/>
      <c r="D181" s="13"/>
      <c r="E181" s="13"/>
      <c r="F181" s="13"/>
      <c r="G181" s="13"/>
      <c r="H181" s="13"/>
      <c r="I181" s="13"/>
      <c r="J181" s="13"/>
      <c r="K181" s="13"/>
      <c r="L181" s="13"/>
      <c r="M181" s="13"/>
      <c r="N181" s="13"/>
      <c r="O181" s="28"/>
      <c r="P181" s="13"/>
      <c r="Q181" s="13"/>
      <c r="R181" s="13"/>
      <c r="S181" s="13"/>
      <c r="T181" s="13"/>
      <c r="U181" s="13"/>
      <c r="V181" s="13"/>
      <c r="W181" s="13"/>
      <c r="X181" s="13"/>
      <c r="Y181" s="13"/>
      <c r="Z181" s="13"/>
      <c r="AA181" s="13"/>
      <c r="AB181" s="13"/>
      <c r="AC181" s="13"/>
      <c r="AD181" s="13"/>
      <c r="AE181" s="13"/>
      <c r="AF181" s="13"/>
      <c r="AG181" s="13"/>
      <c r="AH181" s="13"/>
      <c r="AI181" s="13"/>
      <c r="AJ181" s="13"/>
    </row>
    <row r="182" spans="1:36" ht="13.5" customHeight="1" x14ac:dyDescent="0.2">
      <c r="A182" s="13"/>
      <c r="B182" s="13"/>
      <c r="C182" s="13"/>
      <c r="D182" s="13"/>
      <c r="E182" s="13"/>
      <c r="F182" s="13"/>
      <c r="G182" s="13"/>
      <c r="H182" s="13"/>
      <c r="I182" s="13"/>
      <c r="J182" s="13"/>
      <c r="K182" s="13"/>
      <c r="L182" s="13"/>
      <c r="M182" s="13"/>
      <c r="N182" s="13"/>
      <c r="O182" s="28"/>
      <c r="P182" s="13"/>
      <c r="Q182" s="13"/>
      <c r="R182" s="13"/>
      <c r="S182" s="13"/>
      <c r="T182" s="13"/>
      <c r="U182" s="13"/>
      <c r="V182" s="13"/>
      <c r="W182" s="13"/>
      <c r="X182" s="13"/>
      <c r="Y182" s="13"/>
      <c r="Z182" s="13"/>
      <c r="AA182" s="13"/>
      <c r="AB182" s="13"/>
      <c r="AC182" s="13"/>
      <c r="AD182" s="13"/>
      <c r="AE182" s="13"/>
      <c r="AF182" s="13"/>
      <c r="AG182" s="13"/>
      <c r="AH182" s="13"/>
      <c r="AI182" s="13"/>
      <c r="AJ182" s="13"/>
    </row>
    <row r="183" spans="1:36" ht="13.5" customHeight="1" x14ac:dyDescent="0.2">
      <c r="A183" s="13"/>
      <c r="B183" s="13"/>
      <c r="C183" s="13"/>
      <c r="D183" s="13"/>
      <c r="E183" s="13"/>
      <c r="F183" s="13"/>
      <c r="G183" s="13"/>
      <c r="H183" s="13"/>
      <c r="I183" s="13"/>
      <c r="J183" s="13"/>
      <c r="K183" s="13"/>
      <c r="L183" s="13"/>
      <c r="M183" s="13"/>
      <c r="N183" s="13"/>
      <c r="O183" s="28"/>
      <c r="P183" s="13"/>
      <c r="Q183" s="13"/>
      <c r="R183" s="13"/>
      <c r="S183" s="13"/>
      <c r="T183" s="13"/>
      <c r="U183" s="13"/>
      <c r="V183" s="13"/>
      <c r="W183" s="13"/>
      <c r="X183" s="13"/>
      <c r="Y183" s="13"/>
      <c r="Z183" s="13"/>
      <c r="AA183" s="13"/>
      <c r="AB183" s="13"/>
      <c r="AC183" s="13"/>
      <c r="AD183" s="13"/>
      <c r="AE183" s="13"/>
      <c r="AF183" s="13"/>
      <c r="AG183" s="13"/>
      <c r="AH183" s="13"/>
      <c r="AI183" s="13"/>
      <c r="AJ183" s="13"/>
    </row>
    <row r="184" spans="1:36" ht="13.5" customHeight="1" x14ac:dyDescent="0.2">
      <c r="A184" s="13"/>
      <c r="B184" s="13"/>
      <c r="C184" s="13"/>
      <c r="D184" s="13"/>
      <c r="E184" s="13"/>
      <c r="F184" s="13"/>
      <c r="G184" s="13"/>
      <c r="H184" s="13"/>
      <c r="I184" s="13"/>
      <c r="J184" s="13"/>
      <c r="K184" s="13"/>
      <c r="L184" s="13"/>
      <c r="M184" s="13"/>
      <c r="N184" s="13"/>
      <c r="O184" s="28"/>
      <c r="P184" s="13"/>
      <c r="Q184" s="13"/>
      <c r="R184" s="13"/>
      <c r="S184" s="13"/>
      <c r="T184" s="13"/>
      <c r="U184" s="13"/>
      <c r="V184" s="13"/>
      <c r="W184" s="13"/>
      <c r="X184" s="13"/>
      <c r="Y184" s="13"/>
      <c r="Z184" s="13"/>
      <c r="AA184" s="13"/>
      <c r="AB184" s="13"/>
      <c r="AC184" s="13"/>
      <c r="AD184" s="13"/>
      <c r="AE184" s="13"/>
      <c r="AF184" s="13"/>
      <c r="AG184" s="13"/>
      <c r="AH184" s="13"/>
      <c r="AI184" s="13"/>
      <c r="AJ184" s="13"/>
    </row>
    <row r="185" spans="1:36" ht="13.5" customHeight="1" x14ac:dyDescent="0.2">
      <c r="A185" s="13"/>
      <c r="B185" s="13"/>
      <c r="C185" s="13"/>
      <c r="D185" s="13"/>
      <c r="E185" s="13"/>
      <c r="F185" s="13"/>
      <c r="G185" s="13"/>
      <c r="H185" s="13"/>
      <c r="I185" s="13"/>
      <c r="J185" s="13"/>
      <c r="K185" s="13"/>
      <c r="L185" s="13"/>
      <c r="M185" s="13"/>
      <c r="N185" s="13"/>
      <c r="O185" s="28"/>
      <c r="P185" s="13"/>
      <c r="Q185" s="13"/>
      <c r="R185" s="13"/>
      <c r="S185" s="13"/>
      <c r="T185" s="13"/>
      <c r="U185" s="13"/>
      <c r="V185" s="13"/>
      <c r="W185" s="13"/>
      <c r="X185" s="13"/>
      <c r="Y185" s="13"/>
      <c r="Z185" s="13"/>
      <c r="AA185" s="13"/>
      <c r="AB185" s="13"/>
      <c r="AC185" s="13"/>
      <c r="AD185" s="13"/>
      <c r="AE185" s="13"/>
      <c r="AF185" s="13"/>
      <c r="AG185" s="13"/>
      <c r="AH185" s="13"/>
      <c r="AI185" s="13"/>
      <c r="AJ185" s="13"/>
    </row>
    <row r="186" spans="1:36" ht="13.5" customHeight="1" x14ac:dyDescent="0.2">
      <c r="A186" s="13"/>
      <c r="B186" s="13"/>
      <c r="C186" s="13"/>
      <c r="D186" s="13"/>
      <c r="E186" s="13"/>
      <c r="F186" s="13"/>
      <c r="G186" s="13"/>
      <c r="H186" s="13"/>
      <c r="I186" s="13"/>
      <c r="J186" s="13"/>
      <c r="K186" s="13"/>
      <c r="L186" s="13"/>
      <c r="M186" s="13"/>
      <c r="N186" s="13"/>
      <c r="O186" s="28"/>
      <c r="P186" s="13"/>
      <c r="Q186" s="13"/>
      <c r="R186" s="13"/>
      <c r="S186" s="13"/>
      <c r="T186" s="13"/>
      <c r="U186" s="13"/>
      <c r="V186" s="13"/>
      <c r="W186" s="13"/>
      <c r="X186" s="13"/>
      <c r="Y186" s="13"/>
      <c r="Z186" s="13"/>
      <c r="AA186" s="13"/>
      <c r="AB186" s="13"/>
      <c r="AC186" s="13"/>
      <c r="AD186" s="13"/>
      <c r="AE186" s="13"/>
      <c r="AF186" s="13"/>
      <c r="AG186" s="13"/>
      <c r="AH186" s="13"/>
      <c r="AI186" s="13"/>
      <c r="AJ186" s="13"/>
    </row>
    <row r="187" spans="1:36" ht="13.5" customHeight="1" x14ac:dyDescent="0.2">
      <c r="A187" s="13"/>
      <c r="B187" s="13"/>
      <c r="C187" s="13"/>
      <c r="D187" s="13"/>
      <c r="E187" s="13"/>
      <c r="F187" s="13"/>
      <c r="G187" s="13"/>
      <c r="H187" s="13"/>
      <c r="I187" s="13"/>
      <c r="J187" s="13"/>
      <c r="K187" s="13"/>
      <c r="L187" s="13"/>
      <c r="M187" s="13"/>
      <c r="N187" s="13"/>
      <c r="O187" s="28"/>
      <c r="P187" s="13"/>
      <c r="Q187" s="13"/>
      <c r="R187" s="13"/>
      <c r="S187" s="13"/>
      <c r="T187" s="13"/>
      <c r="U187" s="13"/>
      <c r="V187" s="13"/>
      <c r="W187" s="13"/>
      <c r="X187" s="13"/>
      <c r="Y187" s="13"/>
      <c r="Z187" s="13"/>
      <c r="AA187" s="13"/>
      <c r="AB187" s="13"/>
      <c r="AC187" s="13"/>
      <c r="AD187" s="13"/>
      <c r="AE187" s="13"/>
      <c r="AF187" s="13"/>
      <c r="AG187" s="13"/>
      <c r="AH187" s="13"/>
      <c r="AI187" s="13"/>
      <c r="AJ187" s="13"/>
    </row>
    <row r="188" spans="1:36" ht="13.5" customHeight="1" x14ac:dyDescent="0.2">
      <c r="A188" s="13"/>
      <c r="B188" s="13"/>
      <c r="C188" s="13"/>
      <c r="D188" s="13"/>
      <c r="E188" s="13"/>
      <c r="F188" s="13"/>
      <c r="G188" s="13"/>
      <c r="H188" s="13"/>
      <c r="I188" s="13"/>
      <c r="J188" s="13"/>
      <c r="K188" s="13"/>
      <c r="L188" s="13"/>
      <c r="M188" s="13"/>
      <c r="N188" s="13"/>
      <c r="O188" s="28"/>
      <c r="P188" s="13"/>
      <c r="Q188" s="13"/>
      <c r="R188" s="13"/>
      <c r="S188" s="13"/>
      <c r="T188" s="13"/>
      <c r="U188" s="13"/>
      <c r="V188" s="13"/>
      <c r="W188" s="13"/>
      <c r="X188" s="13"/>
      <c r="Y188" s="13"/>
      <c r="Z188" s="13"/>
      <c r="AA188" s="13"/>
      <c r="AB188" s="13"/>
      <c r="AC188" s="13"/>
      <c r="AD188" s="13"/>
      <c r="AE188" s="13"/>
      <c r="AF188" s="13"/>
      <c r="AG188" s="13"/>
      <c r="AH188" s="13"/>
      <c r="AI188" s="13"/>
      <c r="AJ188" s="13"/>
    </row>
    <row r="189" spans="1:36" ht="13.5" customHeight="1" x14ac:dyDescent="0.2">
      <c r="A189" s="13"/>
      <c r="B189" s="13"/>
      <c r="C189" s="13"/>
      <c r="D189" s="13"/>
      <c r="E189" s="13"/>
      <c r="F189" s="13"/>
      <c r="G189" s="13"/>
      <c r="H189" s="13"/>
      <c r="I189" s="13"/>
      <c r="J189" s="13"/>
      <c r="K189" s="13"/>
      <c r="L189" s="13"/>
      <c r="M189" s="13"/>
      <c r="N189" s="13"/>
      <c r="O189" s="28"/>
      <c r="P189" s="13"/>
      <c r="Q189" s="13"/>
      <c r="R189" s="13"/>
      <c r="S189" s="13"/>
      <c r="T189" s="13"/>
      <c r="U189" s="13"/>
      <c r="V189" s="13"/>
      <c r="W189" s="13"/>
      <c r="X189" s="13"/>
      <c r="Y189" s="13"/>
      <c r="Z189" s="13"/>
      <c r="AA189" s="13"/>
      <c r="AB189" s="13"/>
      <c r="AC189" s="13"/>
      <c r="AD189" s="13"/>
      <c r="AE189" s="13"/>
      <c r="AF189" s="13"/>
      <c r="AG189" s="13"/>
      <c r="AH189" s="13"/>
      <c r="AI189" s="13"/>
      <c r="AJ189" s="13"/>
    </row>
    <row r="190" spans="1:36" ht="13.5" customHeight="1" x14ac:dyDescent="0.2">
      <c r="A190" s="13"/>
      <c r="B190" s="13"/>
      <c r="C190" s="13"/>
      <c r="D190" s="13"/>
      <c r="E190" s="13"/>
      <c r="F190" s="13"/>
      <c r="G190" s="13"/>
      <c r="H190" s="13"/>
      <c r="I190" s="13"/>
      <c r="J190" s="13"/>
      <c r="K190" s="13"/>
      <c r="L190" s="13"/>
      <c r="M190" s="13"/>
      <c r="N190" s="13"/>
      <c r="O190" s="28"/>
      <c r="P190" s="13"/>
      <c r="Q190" s="13"/>
      <c r="R190" s="13"/>
      <c r="S190" s="13"/>
      <c r="T190" s="13"/>
      <c r="U190" s="13"/>
      <c r="V190" s="13"/>
      <c r="W190" s="13"/>
      <c r="X190" s="13"/>
      <c r="Y190" s="13"/>
      <c r="Z190" s="13"/>
      <c r="AA190" s="13"/>
      <c r="AB190" s="13"/>
      <c r="AC190" s="13"/>
      <c r="AD190" s="13"/>
      <c r="AE190" s="13"/>
      <c r="AF190" s="13"/>
      <c r="AG190" s="13"/>
      <c r="AH190" s="13"/>
      <c r="AI190" s="13"/>
      <c r="AJ190" s="13"/>
    </row>
    <row r="191" spans="1:36" ht="13.5" customHeight="1" x14ac:dyDescent="0.2">
      <c r="A191" s="13"/>
      <c r="B191" s="13"/>
      <c r="C191" s="13"/>
      <c r="D191" s="13"/>
      <c r="E191" s="13"/>
      <c r="F191" s="13"/>
      <c r="G191" s="13"/>
      <c r="H191" s="13"/>
      <c r="I191" s="13"/>
      <c r="J191" s="13"/>
      <c r="K191" s="13"/>
      <c r="L191" s="13"/>
      <c r="M191" s="13"/>
      <c r="N191" s="13"/>
      <c r="O191" s="28"/>
      <c r="P191" s="13"/>
      <c r="Q191" s="13"/>
      <c r="R191" s="13"/>
      <c r="S191" s="13"/>
      <c r="T191" s="13"/>
      <c r="U191" s="13"/>
      <c r="V191" s="13"/>
      <c r="W191" s="13"/>
      <c r="X191" s="13"/>
      <c r="Y191" s="13"/>
      <c r="Z191" s="13"/>
      <c r="AA191" s="13"/>
      <c r="AB191" s="13"/>
      <c r="AC191" s="13"/>
      <c r="AD191" s="13"/>
      <c r="AE191" s="13"/>
      <c r="AF191" s="13"/>
      <c r="AG191" s="13"/>
      <c r="AH191" s="13"/>
      <c r="AI191" s="13"/>
      <c r="AJ191" s="13"/>
    </row>
    <row r="192" spans="1:36" ht="13.5" customHeight="1" x14ac:dyDescent="0.2">
      <c r="A192" s="13"/>
      <c r="B192" s="13"/>
      <c r="C192" s="13"/>
      <c r="D192" s="13"/>
      <c r="E192" s="13"/>
      <c r="F192" s="13"/>
      <c r="G192" s="13"/>
      <c r="H192" s="13"/>
      <c r="I192" s="13"/>
      <c r="J192" s="13"/>
      <c r="K192" s="13"/>
      <c r="L192" s="13"/>
      <c r="M192" s="13"/>
      <c r="N192" s="13"/>
      <c r="O192" s="28"/>
      <c r="P192" s="13"/>
      <c r="Q192" s="13"/>
      <c r="R192" s="13"/>
      <c r="S192" s="13"/>
      <c r="T192" s="13"/>
      <c r="U192" s="13"/>
      <c r="V192" s="13"/>
      <c r="W192" s="13"/>
      <c r="X192" s="13"/>
      <c r="Y192" s="13"/>
      <c r="Z192" s="13"/>
      <c r="AA192" s="13"/>
      <c r="AB192" s="13"/>
      <c r="AC192" s="13"/>
      <c r="AD192" s="13"/>
      <c r="AE192" s="13"/>
      <c r="AF192" s="13"/>
      <c r="AG192" s="13"/>
      <c r="AH192" s="13"/>
      <c r="AI192" s="13"/>
      <c r="AJ192" s="13"/>
    </row>
    <row r="193" spans="1:36" ht="13.5" customHeight="1" x14ac:dyDescent="0.2">
      <c r="A193" s="13"/>
      <c r="B193" s="13"/>
      <c r="C193" s="13"/>
      <c r="D193" s="13"/>
      <c r="E193" s="13"/>
      <c r="F193" s="13"/>
      <c r="G193" s="13"/>
      <c r="H193" s="13"/>
      <c r="I193" s="13"/>
      <c r="J193" s="13"/>
      <c r="K193" s="13"/>
      <c r="L193" s="13"/>
      <c r="M193" s="13"/>
      <c r="N193" s="13"/>
      <c r="O193" s="28"/>
      <c r="P193" s="13"/>
      <c r="Q193" s="13"/>
      <c r="R193" s="13"/>
      <c r="S193" s="13"/>
      <c r="T193" s="13"/>
      <c r="U193" s="13"/>
      <c r="V193" s="13"/>
      <c r="W193" s="13"/>
      <c r="X193" s="13"/>
      <c r="Y193" s="13"/>
      <c r="Z193" s="13"/>
      <c r="AA193" s="13"/>
      <c r="AB193" s="13"/>
      <c r="AC193" s="13"/>
      <c r="AD193" s="13"/>
      <c r="AE193" s="13"/>
      <c r="AF193" s="13"/>
      <c r="AG193" s="13"/>
      <c r="AH193" s="13"/>
      <c r="AI193" s="13"/>
      <c r="AJ193" s="13"/>
    </row>
    <row r="194" spans="1:36" ht="13.5" customHeight="1" x14ac:dyDescent="0.2">
      <c r="A194" s="13"/>
      <c r="B194" s="13"/>
      <c r="C194" s="13"/>
      <c r="D194" s="13"/>
      <c r="E194" s="13"/>
      <c r="F194" s="13"/>
      <c r="G194" s="13"/>
      <c r="H194" s="13"/>
      <c r="I194" s="13"/>
      <c r="J194" s="13"/>
      <c r="K194" s="13"/>
      <c r="L194" s="13"/>
      <c r="M194" s="13"/>
      <c r="N194" s="13"/>
      <c r="O194" s="28"/>
      <c r="P194" s="13"/>
      <c r="Q194" s="13"/>
      <c r="R194" s="13"/>
      <c r="S194" s="13"/>
      <c r="T194" s="13"/>
      <c r="U194" s="13"/>
      <c r="V194" s="13"/>
      <c r="W194" s="13"/>
      <c r="X194" s="13"/>
      <c r="Y194" s="13"/>
      <c r="Z194" s="13"/>
      <c r="AA194" s="13"/>
      <c r="AB194" s="13"/>
      <c r="AC194" s="13"/>
      <c r="AD194" s="13"/>
      <c r="AE194" s="13"/>
      <c r="AF194" s="13"/>
      <c r="AG194" s="13"/>
      <c r="AH194" s="13"/>
      <c r="AI194" s="13"/>
      <c r="AJ194" s="13"/>
    </row>
    <row r="195" spans="1:36" ht="13.5" customHeight="1" x14ac:dyDescent="0.2">
      <c r="A195" s="13"/>
      <c r="B195" s="13"/>
      <c r="C195" s="13"/>
      <c r="D195" s="13"/>
      <c r="E195" s="13"/>
      <c r="F195" s="13"/>
      <c r="G195" s="13"/>
      <c r="H195" s="13"/>
      <c r="I195" s="13"/>
      <c r="J195" s="13"/>
      <c r="K195" s="13"/>
      <c r="L195" s="13"/>
      <c r="M195" s="13"/>
      <c r="N195" s="13"/>
      <c r="O195" s="28"/>
      <c r="P195" s="13"/>
      <c r="Q195" s="13"/>
      <c r="R195" s="13"/>
      <c r="S195" s="13"/>
      <c r="T195" s="13"/>
      <c r="U195" s="13"/>
      <c r="V195" s="13"/>
      <c r="W195" s="13"/>
      <c r="X195" s="13"/>
      <c r="Y195" s="13"/>
      <c r="Z195" s="13"/>
      <c r="AA195" s="13"/>
      <c r="AB195" s="13"/>
      <c r="AC195" s="13"/>
      <c r="AD195" s="13"/>
      <c r="AE195" s="13"/>
      <c r="AF195" s="13"/>
      <c r="AG195" s="13"/>
      <c r="AH195" s="13"/>
      <c r="AI195" s="13"/>
      <c r="AJ195" s="13"/>
    </row>
    <row r="196" spans="1:36" ht="13.5" customHeight="1" x14ac:dyDescent="0.2">
      <c r="A196" s="13"/>
      <c r="B196" s="13"/>
      <c r="C196" s="13"/>
      <c r="D196" s="13"/>
      <c r="E196" s="13"/>
      <c r="F196" s="13"/>
      <c r="G196" s="13"/>
      <c r="H196" s="13"/>
      <c r="I196" s="13"/>
      <c r="J196" s="13"/>
      <c r="K196" s="13"/>
      <c r="L196" s="13"/>
      <c r="M196" s="13"/>
      <c r="N196" s="13"/>
      <c r="O196" s="28"/>
      <c r="P196" s="13"/>
      <c r="Q196" s="13"/>
      <c r="R196" s="13"/>
      <c r="S196" s="13"/>
      <c r="T196" s="13"/>
      <c r="U196" s="13"/>
      <c r="V196" s="13"/>
      <c r="W196" s="13"/>
      <c r="X196" s="13"/>
      <c r="Y196" s="13"/>
      <c r="Z196" s="13"/>
      <c r="AA196" s="13"/>
      <c r="AB196" s="13"/>
      <c r="AC196" s="13"/>
      <c r="AD196" s="13"/>
      <c r="AE196" s="13"/>
      <c r="AF196" s="13"/>
      <c r="AG196" s="13"/>
      <c r="AH196" s="13"/>
      <c r="AI196" s="13"/>
      <c r="AJ196" s="13"/>
    </row>
    <row r="197" spans="1:36" ht="13.5" customHeight="1" x14ac:dyDescent="0.2">
      <c r="A197" s="13"/>
      <c r="B197" s="13"/>
      <c r="C197" s="13"/>
      <c r="D197" s="13"/>
      <c r="E197" s="13"/>
      <c r="F197" s="13"/>
      <c r="G197" s="13"/>
      <c r="H197" s="13"/>
      <c r="I197" s="13"/>
      <c r="J197" s="13"/>
      <c r="K197" s="13"/>
      <c r="L197" s="13"/>
      <c r="M197" s="13"/>
      <c r="N197" s="13"/>
      <c r="O197" s="28"/>
      <c r="P197" s="13"/>
      <c r="Q197" s="13"/>
      <c r="R197" s="13"/>
      <c r="S197" s="13"/>
      <c r="T197" s="13"/>
      <c r="U197" s="13"/>
      <c r="V197" s="13"/>
      <c r="W197" s="13"/>
      <c r="X197" s="13"/>
      <c r="Y197" s="13"/>
      <c r="Z197" s="13"/>
      <c r="AA197" s="13"/>
      <c r="AB197" s="13"/>
      <c r="AC197" s="13"/>
      <c r="AD197" s="13"/>
      <c r="AE197" s="13"/>
      <c r="AF197" s="13"/>
      <c r="AG197" s="13"/>
      <c r="AH197" s="13"/>
      <c r="AI197" s="13"/>
      <c r="AJ197" s="13"/>
    </row>
    <row r="198" spans="1:36" ht="13.5" customHeight="1" x14ac:dyDescent="0.2">
      <c r="A198" s="13"/>
      <c r="B198" s="13"/>
      <c r="C198" s="13"/>
      <c r="D198" s="13"/>
      <c r="E198" s="13"/>
      <c r="F198" s="13"/>
      <c r="G198" s="13"/>
      <c r="H198" s="13"/>
      <c r="I198" s="13"/>
      <c r="J198" s="13"/>
      <c r="K198" s="13"/>
      <c r="L198" s="13"/>
      <c r="M198" s="13"/>
      <c r="N198" s="13"/>
      <c r="O198" s="28"/>
      <c r="P198" s="13"/>
      <c r="Q198" s="13"/>
      <c r="R198" s="13"/>
      <c r="S198" s="13"/>
      <c r="T198" s="13"/>
      <c r="U198" s="13"/>
      <c r="V198" s="13"/>
      <c r="W198" s="13"/>
      <c r="X198" s="13"/>
      <c r="Y198" s="13"/>
      <c r="Z198" s="13"/>
      <c r="AA198" s="13"/>
      <c r="AB198" s="13"/>
      <c r="AC198" s="13"/>
      <c r="AD198" s="13"/>
      <c r="AE198" s="13"/>
      <c r="AF198" s="13"/>
      <c r="AG198" s="13"/>
      <c r="AH198" s="13"/>
      <c r="AI198" s="13"/>
      <c r="AJ198" s="13"/>
    </row>
    <row r="199" spans="1:36" ht="13.5" customHeight="1" x14ac:dyDescent="0.2">
      <c r="A199" s="13"/>
      <c r="B199" s="13"/>
      <c r="C199" s="13"/>
      <c r="D199" s="13"/>
      <c r="E199" s="13"/>
      <c r="F199" s="13"/>
      <c r="G199" s="13"/>
      <c r="H199" s="13"/>
      <c r="I199" s="13"/>
      <c r="J199" s="13"/>
      <c r="K199" s="13"/>
      <c r="L199" s="13"/>
      <c r="M199" s="13"/>
      <c r="N199" s="13"/>
      <c r="O199" s="28"/>
      <c r="P199" s="13"/>
      <c r="Q199" s="13"/>
      <c r="R199" s="13"/>
      <c r="S199" s="13"/>
      <c r="T199" s="13"/>
      <c r="U199" s="13"/>
      <c r="V199" s="13"/>
      <c r="W199" s="13"/>
      <c r="X199" s="13"/>
      <c r="Y199" s="13"/>
      <c r="Z199" s="13"/>
      <c r="AA199" s="13"/>
      <c r="AB199" s="13"/>
      <c r="AC199" s="13"/>
      <c r="AD199" s="13"/>
      <c r="AE199" s="13"/>
      <c r="AF199" s="13"/>
      <c r="AG199" s="13"/>
      <c r="AH199" s="13"/>
      <c r="AI199" s="13"/>
      <c r="AJ199" s="13"/>
    </row>
    <row r="200" spans="1:36" ht="13.5" customHeight="1" x14ac:dyDescent="0.2">
      <c r="A200" s="13"/>
      <c r="B200" s="13"/>
      <c r="C200" s="13"/>
      <c r="D200" s="13"/>
      <c r="E200" s="13"/>
      <c r="F200" s="13"/>
      <c r="G200" s="13"/>
      <c r="H200" s="13"/>
      <c r="I200" s="13"/>
      <c r="J200" s="13"/>
      <c r="K200" s="13"/>
      <c r="L200" s="13"/>
      <c r="M200" s="13"/>
      <c r="N200" s="13"/>
      <c r="O200" s="28"/>
      <c r="P200" s="13"/>
      <c r="Q200" s="13"/>
      <c r="R200" s="13"/>
      <c r="S200" s="13"/>
      <c r="T200" s="13"/>
      <c r="U200" s="13"/>
      <c r="V200" s="13"/>
      <c r="W200" s="13"/>
      <c r="X200" s="13"/>
      <c r="Y200" s="13"/>
      <c r="Z200" s="13"/>
      <c r="AA200" s="13"/>
      <c r="AB200" s="13"/>
      <c r="AC200" s="13"/>
      <c r="AD200" s="13"/>
      <c r="AE200" s="13"/>
      <c r="AF200" s="13"/>
      <c r="AG200" s="13"/>
      <c r="AH200" s="13"/>
      <c r="AI200" s="13"/>
      <c r="AJ200" s="13"/>
    </row>
    <row r="201" spans="1:36" ht="13.5" customHeight="1" x14ac:dyDescent="0.2">
      <c r="A201" s="13"/>
      <c r="B201" s="13"/>
      <c r="C201" s="13"/>
      <c r="D201" s="13"/>
      <c r="E201" s="13"/>
      <c r="F201" s="13"/>
      <c r="G201" s="13"/>
      <c r="H201" s="13"/>
      <c r="I201" s="13"/>
      <c r="J201" s="13"/>
      <c r="K201" s="13"/>
      <c r="L201" s="13"/>
      <c r="M201" s="13"/>
      <c r="N201" s="13"/>
      <c r="O201" s="13"/>
      <c r="P201" s="13"/>
      <c r="Q201" s="13"/>
      <c r="R201" s="13"/>
      <c r="S201" s="13"/>
      <c r="T201" s="13"/>
      <c r="U201" s="13"/>
      <c r="V201" s="13"/>
      <c r="W201" s="13"/>
      <c r="X201" s="13"/>
      <c r="Y201" s="13"/>
      <c r="Z201" s="13"/>
      <c r="AA201" s="13"/>
      <c r="AB201" s="13"/>
      <c r="AC201" s="13"/>
      <c r="AD201" s="13"/>
      <c r="AE201" s="13"/>
      <c r="AF201" s="13"/>
      <c r="AG201" s="13"/>
      <c r="AH201" s="13"/>
      <c r="AI201" s="13"/>
      <c r="AJ201" s="13"/>
    </row>
    <row r="202" spans="1:36" ht="13.5" customHeight="1" x14ac:dyDescent="0.2">
      <c r="A202" s="13"/>
      <c r="B202" s="13"/>
      <c r="C202" s="13"/>
      <c r="D202" s="13"/>
      <c r="E202" s="13"/>
      <c r="F202" s="13"/>
      <c r="G202" s="13"/>
      <c r="H202" s="13"/>
      <c r="I202" s="13"/>
      <c r="J202" s="13"/>
      <c r="K202" s="13"/>
      <c r="L202" s="13"/>
      <c r="M202" s="13"/>
      <c r="N202" s="13"/>
      <c r="O202" s="13"/>
      <c r="P202" s="13"/>
      <c r="Q202" s="13"/>
      <c r="R202" s="13"/>
      <c r="S202" s="13"/>
      <c r="T202" s="13"/>
      <c r="U202" s="13"/>
      <c r="V202" s="13"/>
      <c r="W202" s="13"/>
      <c r="X202" s="13"/>
      <c r="Y202" s="13"/>
      <c r="Z202" s="13"/>
      <c r="AA202" s="13"/>
      <c r="AB202" s="13"/>
      <c r="AC202" s="13"/>
      <c r="AD202" s="13"/>
      <c r="AE202" s="13"/>
      <c r="AF202" s="13"/>
      <c r="AG202" s="13"/>
      <c r="AH202" s="13"/>
      <c r="AI202" s="13"/>
      <c r="AJ202" s="13"/>
    </row>
    <row r="203" spans="1:36" ht="13.5" customHeight="1" x14ac:dyDescent="0.2">
      <c r="A203" s="13"/>
      <c r="B203" s="13"/>
      <c r="C203" s="13"/>
      <c r="D203" s="13"/>
      <c r="E203" s="13"/>
      <c r="F203" s="13"/>
      <c r="G203" s="13"/>
      <c r="H203" s="13"/>
      <c r="I203" s="13"/>
      <c r="J203" s="13"/>
      <c r="K203" s="13"/>
      <c r="L203" s="13"/>
      <c r="M203" s="13"/>
      <c r="N203" s="13"/>
      <c r="O203" s="13"/>
      <c r="P203" s="13"/>
      <c r="Q203" s="13"/>
      <c r="R203" s="13"/>
      <c r="S203" s="13"/>
      <c r="T203" s="13"/>
      <c r="U203" s="13"/>
      <c r="V203" s="13"/>
      <c r="W203" s="13"/>
      <c r="X203" s="13"/>
      <c r="Y203" s="13"/>
      <c r="Z203" s="13"/>
      <c r="AA203" s="13"/>
      <c r="AB203" s="13"/>
      <c r="AC203" s="13"/>
      <c r="AD203" s="13"/>
      <c r="AE203" s="13"/>
      <c r="AF203" s="13"/>
      <c r="AG203" s="13"/>
      <c r="AH203" s="13"/>
      <c r="AI203" s="13"/>
      <c r="AJ203" s="13"/>
    </row>
    <row r="204" spans="1:36" ht="13.5" customHeight="1" x14ac:dyDescent="0.2">
      <c r="A204" s="13"/>
      <c r="B204" s="13"/>
      <c r="C204" s="13"/>
      <c r="D204" s="13"/>
      <c r="E204" s="13"/>
      <c r="F204" s="13"/>
      <c r="G204" s="13"/>
      <c r="H204" s="13"/>
      <c r="I204" s="13"/>
      <c r="J204" s="13"/>
      <c r="K204" s="13"/>
      <c r="L204" s="13"/>
      <c r="M204" s="13"/>
      <c r="N204" s="13"/>
      <c r="O204" s="13"/>
      <c r="P204" s="13"/>
      <c r="Q204" s="13"/>
      <c r="R204" s="13"/>
      <c r="S204" s="13"/>
      <c r="T204" s="13"/>
      <c r="U204" s="13"/>
      <c r="V204" s="13"/>
      <c r="W204" s="13"/>
      <c r="X204" s="13"/>
      <c r="Y204" s="13"/>
      <c r="Z204" s="13"/>
      <c r="AA204" s="13"/>
      <c r="AB204" s="13"/>
      <c r="AC204" s="13"/>
      <c r="AD204" s="13"/>
      <c r="AE204" s="13"/>
      <c r="AF204" s="13"/>
      <c r="AG204" s="13"/>
      <c r="AH204" s="13"/>
      <c r="AI204" s="13"/>
      <c r="AJ204" s="13"/>
    </row>
    <row r="205" spans="1:36" ht="13.5" customHeight="1" x14ac:dyDescent="0.2">
      <c r="A205" s="13"/>
      <c r="B205" s="13"/>
      <c r="C205" s="13"/>
      <c r="D205" s="13"/>
      <c r="E205" s="13"/>
      <c r="F205" s="13"/>
      <c r="G205" s="13"/>
      <c r="H205" s="13"/>
      <c r="I205" s="13"/>
      <c r="J205" s="13"/>
      <c r="K205" s="13"/>
      <c r="L205" s="13"/>
      <c r="M205" s="13"/>
      <c r="N205" s="13"/>
      <c r="O205" s="13"/>
      <c r="P205" s="13"/>
      <c r="Q205" s="13"/>
      <c r="R205" s="13"/>
      <c r="S205" s="13"/>
      <c r="T205" s="13"/>
      <c r="U205" s="13"/>
      <c r="V205" s="13"/>
      <c r="W205" s="13"/>
      <c r="X205" s="13"/>
      <c r="Y205" s="13"/>
      <c r="Z205" s="13"/>
      <c r="AA205" s="13"/>
      <c r="AB205" s="13"/>
      <c r="AC205" s="13"/>
      <c r="AD205" s="13"/>
      <c r="AE205" s="13"/>
      <c r="AF205" s="13"/>
      <c r="AG205" s="13"/>
      <c r="AH205" s="13"/>
      <c r="AI205" s="13"/>
      <c r="AJ205" s="13"/>
    </row>
    <row r="206" spans="1:36" ht="13.5" customHeight="1" x14ac:dyDescent="0.2">
      <c r="A206" s="13"/>
      <c r="B206" s="13"/>
      <c r="C206" s="13"/>
      <c r="D206" s="13"/>
      <c r="E206" s="13"/>
      <c r="F206" s="13"/>
      <c r="G206" s="13"/>
      <c r="H206" s="13"/>
      <c r="I206" s="13"/>
      <c r="J206" s="13"/>
      <c r="K206" s="13"/>
      <c r="L206" s="13"/>
      <c r="M206" s="13"/>
      <c r="N206" s="13"/>
      <c r="O206" s="13"/>
      <c r="P206" s="13"/>
      <c r="Q206" s="13"/>
      <c r="R206" s="13"/>
      <c r="S206" s="13"/>
      <c r="T206" s="13"/>
      <c r="U206" s="13"/>
      <c r="V206" s="13"/>
      <c r="W206" s="13"/>
      <c r="X206" s="13"/>
      <c r="Y206" s="13"/>
      <c r="Z206" s="13"/>
      <c r="AA206" s="13"/>
      <c r="AB206" s="13"/>
      <c r="AC206" s="13"/>
      <c r="AD206" s="13"/>
      <c r="AE206" s="13"/>
      <c r="AF206" s="13"/>
      <c r="AG206" s="13"/>
      <c r="AH206" s="13"/>
      <c r="AI206" s="13"/>
      <c r="AJ206" s="13"/>
    </row>
    <row r="207" spans="1:36" ht="13.5" customHeight="1" x14ac:dyDescent="0.2">
      <c r="A207" s="13"/>
      <c r="B207" s="13"/>
      <c r="C207" s="13"/>
      <c r="D207" s="13"/>
      <c r="E207" s="13"/>
      <c r="F207" s="13"/>
      <c r="G207" s="13"/>
      <c r="H207" s="13"/>
      <c r="I207" s="13"/>
      <c r="J207" s="13"/>
      <c r="K207" s="13"/>
      <c r="L207" s="13"/>
      <c r="M207" s="13"/>
      <c r="N207" s="13"/>
      <c r="O207" s="13"/>
      <c r="P207" s="13"/>
      <c r="Q207" s="13"/>
      <c r="R207" s="13"/>
      <c r="S207" s="13"/>
      <c r="T207" s="13"/>
      <c r="U207" s="13"/>
      <c r="V207" s="13"/>
      <c r="W207" s="13"/>
      <c r="X207" s="13"/>
      <c r="Y207" s="13"/>
      <c r="Z207" s="13"/>
      <c r="AA207" s="13"/>
      <c r="AB207" s="13"/>
      <c r="AC207" s="13"/>
      <c r="AD207" s="13"/>
      <c r="AE207" s="13"/>
      <c r="AF207" s="13"/>
      <c r="AG207" s="13"/>
      <c r="AH207" s="13"/>
      <c r="AI207" s="13"/>
      <c r="AJ207" s="13"/>
    </row>
    <row r="208" spans="1:36" ht="13.5" customHeight="1" x14ac:dyDescent="0.2">
      <c r="A208" s="13"/>
      <c r="B208" s="13"/>
      <c r="C208" s="13"/>
      <c r="D208" s="13"/>
      <c r="E208" s="13"/>
      <c r="F208" s="13"/>
      <c r="G208" s="13"/>
      <c r="H208" s="13"/>
      <c r="I208" s="13"/>
      <c r="J208" s="13"/>
      <c r="K208" s="13"/>
      <c r="L208" s="13"/>
      <c r="M208" s="13"/>
      <c r="N208" s="13"/>
      <c r="O208" s="13"/>
      <c r="P208" s="13"/>
      <c r="Q208" s="13"/>
      <c r="R208" s="13"/>
      <c r="S208" s="13"/>
      <c r="T208" s="13"/>
      <c r="U208" s="13"/>
      <c r="V208" s="13"/>
      <c r="W208" s="13"/>
      <c r="X208" s="13"/>
      <c r="Y208" s="13"/>
      <c r="Z208" s="13"/>
      <c r="AA208" s="13"/>
      <c r="AB208" s="13"/>
      <c r="AC208" s="13"/>
      <c r="AD208" s="13"/>
      <c r="AE208" s="13"/>
      <c r="AF208" s="13"/>
      <c r="AG208" s="13"/>
      <c r="AH208" s="13"/>
      <c r="AI208" s="13"/>
      <c r="AJ208" s="13"/>
    </row>
    <row r="209" spans="1:36" ht="13.5" customHeight="1" x14ac:dyDescent="0.2">
      <c r="A209" s="13"/>
      <c r="B209" s="13"/>
      <c r="C209" s="13"/>
      <c r="D209" s="13"/>
      <c r="E209" s="13"/>
      <c r="F209" s="13"/>
      <c r="G209" s="13"/>
      <c r="H209" s="13"/>
      <c r="I209" s="13"/>
      <c r="J209" s="13"/>
      <c r="K209" s="13"/>
      <c r="L209" s="13"/>
      <c r="M209" s="13"/>
      <c r="N209" s="13"/>
      <c r="O209" s="13"/>
      <c r="P209" s="13"/>
      <c r="Q209" s="13"/>
      <c r="R209" s="13"/>
      <c r="S209" s="13"/>
      <c r="T209" s="13"/>
      <c r="U209" s="13"/>
      <c r="V209" s="13"/>
      <c r="W209" s="13"/>
      <c r="X209" s="13"/>
      <c r="Y209" s="13"/>
      <c r="Z209" s="13"/>
      <c r="AA209" s="13"/>
      <c r="AB209" s="13"/>
      <c r="AC209" s="13"/>
      <c r="AD209" s="13"/>
      <c r="AE209" s="13"/>
      <c r="AF209" s="13"/>
      <c r="AG209" s="13"/>
      <c r="AH209" s="13"/>
      <c r="AI209" s="13"/>
      <c r="AJ209" s="13"/>
    </row>
    <row r="210" spans="1:36" ht="13.5" customHeight="1" x14ac:dyDescent="0.2">
      <c r="A210" s="13"/>
      <c r="B210" s="13"/>
      <c r="C210" s="13"/>
      <c r="D210" s="13"/>
      <c r="E210" s="13"/>
      <c r="F210" s="13"/>
      <c r="G210" s="13"/>
      <c r="H210" s="13"/>
      <c r="I210" s="13"/>
      <c r="J210" s="13"/>
      <c r="K210" s="13"/>
      <c r="L210" s="13"/>
      <c r="M210" s="13"/>
      <c r="N210" s="13"/>
      <c r="O210" s="13"/>
      <c r="P210" s="13"/>
      <c r="Q210" s="13"/>
      <c r="R210" s="13"/>
      <c r="S210" s="13"/>
      <c r="T210" s="13"/>
      <c r="U210" s="13"/>
      <c r="V210" s="13"/>
      <c r="W210" s="13"/>
      <c r="X210" s="13"/>
      <c r="Y210" s="13"/>
      <c r="Z210" s="13"/>
      <c r="AA210" s="13"/>
      <c r="AB210" s="13"/>
      <c r="AC210" s="13"/>
      <c r="AD210" s="13"/>
      <c r="AE210" s="13"/>
      <c r="AF210" s="13"/>
      <c r="AG210" s="13"/>
      <c r="AH210" s="13"/>
      <c r="AI210" s="13"/>
      <c r="AJ210" s="13"/>
    </row>
    <row r="211" spans="1:36" ht="13.5" customHeight="1" x14ac:dyDescent="0.2">
      <c r="A211" s="13"/>
      <c r="B211" s="13"/>
      <c r="C211" s="13"/>
      <c r="D211" s="13"/>
      <c r="E211" s="13"/>
      <c r="F211" s="13"/>
      <c r="G211" s="13"/>
      <c r="H211" s="13"/>
      <c r="I211" s="13"/>
      <c r="J211" s="13"/>
      <c r="K211" s="13"/>
      <c r="L211" s="13"/>
      <c r="M211" s="13"/>
      <c r="N211" s="13"/>
      <c r="O211" s="13"/>
      <c r="P211" s="13"/>
      <c r="Q211" s="13"/>
      <c r="R211" s="13"/>
      <c r="S211" s="13"/>
      <c r="T211" s="13"/>
      <c r="U211" s="13"/>
      <c r="V211" s="13"/>
      <c r="W211" s="13"/>
      <c r="X211" s="13"/>
      <c r="Y211" s="13"/>
      <c r="Z211" s="13"/>
      <c r="AA211" s="13"/>
      <c r="AB211" s="13"/>
      <c r="AC211" s="13"/>
      <c r="AD211" s="13"/>
      <c r="AE211" s="13"/>
      <c r="AF211" s="13"/>
      <c r="AG211" s="13"/>
      <c r="AH211" s="13"/>
      <c r="AI211" s="13"/>
      <c r="AJ211" s="13"/>
    </row>
    <row r="212" spans="1:36" ht="13.5" customHeight="1" x14ac:dyDescent="0.2">
      <c r="A212" s="13"/>
      <c r="B212" s="13"/>
      <c r="C212" s="13"/>
      <c r="D212" s="13"/>
      <c r="E212" s="13"/>
      <c r="F212" s="13"/>
      <c r="G212" s="13"/>
      <c r="H212" s="13"/>
      <c r="I212" s="13"/>
      <c r="J212" s="13"/>
      <c r="K212" s="13"/>
      <c r="L212" s="13"/>
      <c r="M212" s="13"/>
      <c r="N212" s="13"/>
      <c r="O212" s="13"/>
      <c r="P212" s="13"/>
      <c r="Q212" s="13"/>
      <c r="R212" s="13"/>
      <c r="S212" s="13"/>
      <c r="T212" s="13"/>
      <c r="U212" s="13"/>
      <c r="V212" s="13"/>
      <c r="W212" s="13"/>
      <c r="X212" s="13"/>
      <c r="Y212" s="13"/>
      <c r="Z212" s="13"/>
      <c r="AA212" s="13"/>
      <c r="AB212" s="13"/>
      <c r="AC212" s="13"/>
      <c r="AD212" s="13"/>
      <c r="AE212" s="13"/>
      <c r="AF212" s="13"/>
      <c r="AG212" s="13"/>
      <c r="AH212" s="13"/>
      <c r="AI212" s="13"/>
      <c r="AJ212" s="13"/>
    </row>
    <row r="213" spans="1:36" ht="13.5" customHeight="1" x14ac:dyDescent="0.2">
      <c r="A213" s="13"/>
      <c r="B213" s="13"/>
      <c r="C213" s="13"/>
      <c r="D213" s="13"/>
      <c r="E213" s="13"/>
      <c r="F213" s="13"/>
      <c r="G213" s="13"/>
      <c r="H213" s="13"/>
      <c r="I213" s="13"/>
      <c r="J213" s="13"/>
      <c r="K213" s="13"/>
      <c r="L213" s="13"/>
      <c r="M213" s="13"/>
      <c r="N213" s="13"/>
      <c r="O213" s="13"/>
      <c r="P213" s="13"/>
      <c r="Q213" s="13"/>
      <c r="R213" s="13"/>
      <c r="S213" s="13"/>
      <c r="T213" s="13"/>
      <c r="U213" s="13"/>
      <c r="V213" s="13"/>
      <c r="W213" s="13"/>
      <c r="X213" s="13"/>
      <c r="Y213" s="13"/>
      <c r="Z213" s="13"/>
      <c r="AA213" s="13"/>
      <c r="AB213" s="13"/>
      <c r="AC213" s="13"/>
      <c r="AD213" s="13"/>
      <c r="AE213" s="13"/>
      <c r="AF213" s="13"/>
      <c r="AG213" s="13"/>
      <c r="AH213" s="13"/>
      <c r="AI213" s="13"/>
      <c r="AJ213" s="13"/>
    </row>
    <row r="214" spans="1:36" ht="13.5" customHeight="1" x14ac:dyDescent="0.2">
      <c r="A214" s="13"/>
      <c r="B214" s="13"/>
      <c r="C214" s="13"/>
      <c r="D214" s="13"/>
      <c r="E214" s="13"/>
      <c r="F214" s="13"/>
      <c r="G214" s="13"/>
      <c r="H214" s="13"/>
      <c r="I214" s="13"/>
      <c r="J214" s="13"/>
      <c r="K214" s="13"/>
      <c r="L214" s="13"/>
      <c r="M214" s="13"/>
      <c r="N214" s="13"/>
      <c r="O214" s="13"/>
      <c r="P214" s="13"/>
      <c r="Q214" s="13"/>
      <c r="R214" s="13"/>
      <c r="S214" s="13"/>
      <c r="T214" s="13"/>
      <c r="U214" s="13"/>
      <c r="V214" s="13"/>
      <c r="W214" s="13"/>
      <c r="X214" s="13"/>
      <c r="Y214" s="13"/>
      <c r="Z214" s="13"/>
      <c r="AA214" s="13"/>
      <c r="AB214" s="13"/>
      <c r="AC214" s="13"/>
      <c r="AD214" s="13"/>
      <c r="AE214" s="13"/>
      <c r="AF214" s="13"/>
      <c r="AG214" s="13"/>
      <c r="AH214" s="13"/>
      <c r="AI214" s="13"/>
      <c r="AJ214" s="13"/>
    </row>
    <row r="215" spans="1:36" ht="13.5" customHeight="1" x14ac:dyDescent="0.2">
      <c r="A215" s="13"/>
      <c r="B215" s="13"/>
      <c r="C215" s="13"/>
      <c r="D215" s="13"/>
      <c r="E215" s="13"/>
      <c r="F215" s="13"/>
      <c r="G215" s="13"/>
      <c r="H215" s="13"/>
      <c r="I215" s="13"/>
      <c r="J215" s="13"/>
      <c r="K215" s="13"/>
      <c r="L215" s="13"/>
      <c r="M215" s="13"/>
      <c r="N215" s="13"/>
      <c r="O215" s="13"/>
      <c r="P215" s="13"/>
      <c r="Q215" s="13"/>
      <c r="R215" s="13"/>
      <c r="S215" s="13"/>
      <c r="T215" s="13"/>
      <c r="U215" s="13"/>
      <c r="V215" s="13"/>
      <c r="W215" s="13"/>
      <c r="X215" s="13"/>
      <c r="Y215" s="13"/>
      <c r="Z215" s="13"/>
      <c r="AA215" s="13"/>
      <c r="AB215" s="13"/>
      <c r="AC215" s="13"/>
      <c r="AD215" s="13"/>
      <c r="AE215" s="13"/>
      <c r="AF215" s="13"/>
      <c r="AG215" s="13"/>
      <c r="AH215" s="13"/>
      <c r="AI215" s="13"/>
      <c r="AJ215" s="13"/>
    </row>
    <row r="216" spans="1:36" ht="13.5" customHeight="1" x14ac:dyDescent="0.2">
      <c r="A216" s="13"/>
      <c r="B216" s="13"/>
      <c r="C216" s="13"/>
      <c r="D216" s="13"/>
      <c r="E216" s="13"/>
      <c r="F216" s="13"/>
      <c r="G216" s="13"/>
      <c r="H216" s="13"/>
      <c r="I216" s="13"/>
      <c r="J216" s="13"/>
      <c r="K216" s="13"/>
      <c r="L216" s="13"/>
      <c r="M216" s="13"/>
      <c r="N216" s="13"/>
      <c r="O216" s="13"/>
      <c r="P216" s="13"/>
      <c r="Q216" s="13"/>
      <c r="R216" s="13"/>
      <c r="S216" s="13"/>
      <c r="T216" s="13"/>
      <c r="U216" s="13"/>
      <c r="V216" s="13"/>
      <c r="W216" s="13"/>
      <c r="X216" s="13"/>
      <c r="Y216" s="13"/>
      <c r="Z216" s="13"/>
      <c r="AA216" s="13"/>
      <c r="AB216" s="13"/>
      <c r="AC216" s="13"/>
      <c r="AD216" s="13"/>
      <c r="AE216" s="13"/>
      <c r="AF216" s="13"/>
      <c r="AG216" s="13"/>
      <c r="AH216" s="13"/>
      <c r="AI216" s="13"/>
      <c r="AJ216" s="13"/>
    </row>
    <row r="217" spans="1:36" ht="13.5" customHeight="1" x14ac:dyDescent="0.2">
      <c r="A217" s="13"/>
      <c r="B217" s="13"/>
      <c r="C217" s="13"/>
      <c r="D217" s="13"/>
      <c r="E217" s="13"/>
      <c r="F217" s="13"/>
      <c r="G217" s="13"/>
      <c r="H217" s="13"/>
      <c r="I217" s="13"/>
      <c r="J217" s="13"/>
      <c r="K217" s="13"/>
      <c r="L217" s="13"/>
      <c r="M217" s="13"/>
      <c r="N217" s="13"/>
      <c r="O217" s="13"/>
      <c r="P217" s="13"/>
      <c r="Q217" s="13"/>
      <c r="R217" s="13"/>
      <c r="S217" s="13"/>
      <c r="T217" s="13"/>
      <c r="U217" s="13"/>
      <c r="V217" s="13"/>
      <c r="W217" s="13"/>
      <c r="X217" s="13"/>
      <c r="Y217" s="13"/>
      <c r="Z217" s="13"/>
      <c r="AA217" s="13"/>
      <c r="AB217" s="13"/>
      <c r="AC217" s="13"/>
      <c r="AD217" s="13"/>
      <c r="AE217" s="13"/>
      <c r="AF217" s="13"/>
      <c r="AG217" s="13"/>
      <c r="AH217" s="13"/>
      <c r="AI217" s="13"/>
      <c r="AJ217" s="13"/>
    </row>
    <row r="218" spans="1:36" ht="13.5" customHeight="1" x14ac:dyDescent="0.2">
      <c r="A218" s="13"/>
      <c r="B218" s="13"/>
      <c r="C218" s="13"/>
      <c r="D218" s="13"/>
      <c r="E218" s="13"/>
      <c r="F218" s="13"/>
      <c r="G218" s="13"/>
      <c r="H218" s="13"/>
      <c r="I218" s="13"/>
      <c r="J218" s="13"/>
      <c r="K218" s="13"/>
      <c r="L218" s="13"/>
      <c r="M218" s="13"/>
      <c r="N218" s="13"/>
      <c r="O218" s="13"/>
      <c r="P218" s="13"/>
      <c r="Q218" s="13"/>
      <c r="R218" s="13"/>
      <c r="S218" s="13"/>
      <c r="T218" s="13"/>
      <c r="U218" s="13"/>
      <c r="V218" s="13"/>
      <c r="W218" s="13"/>
      <c r="X218" s="13"/>
      <c r="Y218" s="13"/>
      <c r="Z218" s="13"/>
      <c r="AA218" s="13"/>
      <c r="AB218" s="13"/>
      <c r="AC218" s="13"/>
      <c r="AD218" s="13"/>
      <c r="AE218" s="13"/>
      <c r="AF218" s="13"/>
      <c r="AG218" s="13"/>
      <c r="AH218" s="13"/>
      <c r="AI218" s="13"/>
      <c r="AJ218" s="13"/>
    </row>
    <row r="219" spans="1:36" ht="13.5" customHeight="1" x14ac:dyDescent="0.2">
      <c r="A219" s="13"/>
      <c r="B219" s="13"/>
      <c r="C219" s="13"/>
      <c r="D219" s="13"/>
      <c r="E219" s="13"/>
      <c r="F219" s="13"/>
      <c r="G219" s="13"/>
      <c r="H219" s="13"/>
      <c r="I219" s="13"/>
      <c r="J219" s="13"/>
      <c r="K219" s="13"/>
      <c r="L219" s="13"/>
      <c r="M219" s="13"/>
      <c r="N219" s="13"/>
      <c r="O219" s="13"/>
      <c r="P219" s="13"/>
      <c r="Q219" s="13"/>
      <c r="R219" s="13"/>
      <c r="S219" s="13"/>
      <c r="T219" s="13"/>
      <c r="U219" s="13"/>
      <c r="V219" s="13"/>
      <c r="W219" s="13"/>
      <c r="X219" s="13"/>
      <c r="Y219" s="13"/>
      <c r="Z219" s="13"/>
      <c r="AA219" s="13"/>
      <c r="AB219" s="13"/>
      <c r="AC219" s="13"/>
      <c r="AD219" s="13"/>
      <c r="AE219" s="13"/>
      <c r="AF219" s="13"/>
      <c r="AG219" s="13"/>
      <c r="AH219" s="13"/>
      <c r="AI219" s="13"/>
      <c r="AJ219" s="13"/>
    </row>
    <row r="220" spans="1:36" ht="13.5" customHeight="1" x14ac:dyDescent="0.2">
      <c r="A220" s="13"/>
      <c r="B220" s="13"/>
      <c r="C220" s="13"/>
      <c r="D220" s="13"/>
      <c r="E220" s="13"/>
      <c r="F220" s="13"/>
      <c r="G220" s="13"/>
      <c r="H220" s="13"/>
      <c r="I220" s="13"/>
      <c r="J220" s="13"/>
      <c r="K220" s="13"/>
      <c r="L220" s="13"/>
      <c r="M220" s="13"/>
      <c r="N220" s="13"/>
      <c r="O220" s="13"/>
      <c r="P220" s="13"/>
      <c r="Q220" s="13"/>
      <c r="R220" s="13"/>
      <c r="S220" s="13"/>
      <c r="T220" s="13"/>
      <c r="U220" s="13"/>
      <c r="V220" s="13"/>
      <c r="W220" s="13"/>
      <c r="X220" s="13"/>
      <c r="Y220" s="13"/>
      <c r="Z220" s="13"/>
      <c r="AA220" s="13"/>
      <c r="AB220" s="13"/>
      <c r="AC220" s="13"/>
      <c r="AD220" s="13"/>
      <c r="AE220" s="13"/>
      <c r="AF220" s="13"/>
      <c r="AG220" s="13"/>
      <c r="AH220" s="13"/>
      <c r="AI220" s="13"/>
      <c r="AJ220" s="13"/>
    </row>
    <row r="221" spans="1:36" ht="13.5" customHeight="1" x14ac:dyDescent="0.2">
      <c r="A221" s="13"/>
      <c r="B221" s="13"/>
      <c r="C221" s="13"/>
      <c r="D221" s="13"/>
      <c r="E221" s="13"/>
      <c r="F221" s="13"/>
      <c r="G221" s="13"/>
      <c r="H221" s="13"/>
      <c r="I221" s="13"/>
      <c r="J221" s="13"/>
      <c r="K221" s="13"/>
      <c r="L221" s="13"/>
      <c r="M221" s="13"/>
      <c r="N221" s="13"/>
      <c r="O221" s="13"/>
      <c r="P221" s="13"/>
      <c r="Q221" s="13"/>
      <c r="R221" s="13"/>
      <c r="S221" s="13"/>
      <c r="T221" s="13"/>
      <c r="U221" s="13"/>
      <c r="V221" s="13"/>
      <c r="W221" s="13"/>
      <c r="X221" s="13"/>
      <c r="Y221" s="13"/>
      <c r="Z221" s="13"/>
      <c r="AA221" s="13"/>
      <c r="AB221" s="13"/>
      <c r="AC221" s="13"/>
      <c r="AD221" s="13"/>
      <c r="AE221" s="13"/>
      <c r="AF221" s="13"/>
      <c r="AG221" s="13"/>
      <c r="AH221" s="13"/>
      <c r="AI221" s="13"/>
      <c r="AJ221" s="13"/>
    </row>
    <row r="222" spans="1:36" ht="13.5" customHeight="1" x14ac:dyDescent="0.2">
      <c r="A222" s="13"/>
      <c r="B222" s="13"/>
      <c r="C222" s="13"/>
      <c r="D222" s="13"/>
      <c r="E222" s="13"/>
      <c r="F222" s="13"/>
      <c r="G222" s="13"/>
      <c r="H222" s="13"/>
      <c r="I222" s="13"/>
      <c r="J222" s="13"/>
      <c r="K222" s="13"/>
      <c r="L222" s="13"/>
      <c r="M222" s="13"/>
      <c r="N222" s="13"/>
      <c r="O222" s="13"/>
      <c r="P222" s="13"/>
      <c r="Q222" s="13"/>
      <c r="R222" s="13"/>
      <c r="S222" s="13"/>
      <c r="T222" s="13"/>
      <c r="U222" s="13"/>
      <c r="V222" s="13"/>
      <c r="W222" s="13"/>
      <c r="X222" s="13"/>
      <c r="Y222" s="13"/>
      <c r="Z222" s="13"/>
      <c r="AA222" s="13"/>
      <c r="AB222" s="13"/>
      <c r="AC222" s="13"/>
      <c r="AD222" s="13"/>
      <c r="AE222" s="13"/>
      <c r="AF222" s="13"/>
      <c r="AG222" s="13"/>
      <c r="AH222" s="13"/>
      <c r="AI222" s="13"/>
      <c r="AJ222" s="13"/>
    </row>
    <row r="223" spans="1:36" ht="13.5" customHeight="1" x14ac:dyDescent="0.2">
      <c r="A223" s="13"/>
      <c r="B223" s="13"/>
      <c r="C223" s="13"/>
      <c r="D223" s="13"/>
      <c r="E223" s="13"/>
      <c r="F223" s="13"/>
      <c r="G223" s="13"/>
      <c r="H223" s="13"/>
      <c r="I223" s="13"/>
      <c r="J223" s="13"/>
      <c r="K223" s="13"/>
      <c r="L223" s="13"/>
      <c r="M223" s="13"/>
      <c r="N223" s="13"/>
      <c r="O223" s="13"/>
      <c r="P223" s="13"/>
      <c r="Q223" s="13"/>
      <c r="R223" s="13"/>
      <c r="S223" s="13"/>
      <c r="T223" s="13"/>
      <c r="U223" s="13"/>
      <c r="V223" s="13"/>
      <c r="W223" s="13"/>
      <c r="X223" s="13"/>
      <c r="Y223" s="13"/>
      <c r="Z223" s="13"/>
      <c r="AA223" s="13"/>
      <c r="AB223" s="13"/>
      <c r="AC223" s="13"/>
      <c r="AD223" s="13"/>
      <c r="AE223" s="13"/>
      <c r="AF223" s="13"/>
      <c r="AG223" s="13"/>
      <c r="AH223" s="13"/>
      <c r="AI223" s="13"/>
      <c r="AJ223" s="13"/>
    </row>
    <row r="224" spans="1:36" ht="13.5" customHeight="1" x14ac:dyDescent="0.2">
      <c r="A224" s="13"/>
      <c r="B224" s="13"/>
      <c r="C224" s="13"/>
      <c r="D224" s="13"/>
      <c r="E224" s="13"/>
      <c r="F224" s="13"/>
      <c r="G224" s="13"/>
      <c r="H224" s="13"/>
      <c r="I224" s="13"/>
      <c r="J224" s="13"/>
      <c r="K224" s="13"/>
      <c r="L224" s="13"/>
      <c r="M224" s="13"/>
      <c r="N224" s="13"/>
      <c r="O224" s="13"/>
      <c r="P224" s="13"/>
      <c r="Q224" s="13"/>
      <c r="R224" s="13"/>
      <c r="S224" s="13"/>
      <c r="T224" s="13"/>
      <c r="U224" s="13"/>
      <c r="V224" s="13"/>
      <c r="W224" s="13"/>
      <c r="X224" s="13"/>
      <c r="Y224" s="13"/>
      <c r="Z224" s="13"/>
      <c r="AA224" s="13"/>
      <c r="AB224" s="13"/>
      <c r="AC224" s="13"/>
      <c r="AD224" s="13"/>
      <c r="AE224" s="13"/>
      <c r="AF224" s="13"/>
      <c r="AG224" s="13"/>
      <c r="AH224" s="13"/>
      <c r="AI224" s="13"/>
      <c r="AJ224" s="13"/>
    </row>
    <row r="225" spans="1:36" ht="13.5" customHeight="1" x14ac:dyDescent="0.2">
      <c r="A225" s="13"/>
      <c r="B225" s="13"/>
      <c r="C225" s="13"/>
      <c r="D225" s="13"/>
      <c r="E225" s="13"/>
      <c r="F225" s="13"/>
      <c r="G225" s="13"/>
      <c r="H225" s="13"/>
      <c r="I225" s="13"/>
      <c r="J225" s="13"/>
      <c r="K225" s="13"/>
      <c r="L225" s="13"/>
      <c r="M225" s="13"/>
      <c r="N225" s="13"/>
      <c r="O225" s="13"/>
      <c r="P225" s="13"/>
      <c r="Q225" s="13"/>
      <c r="R225" s="13"/>
      <c r="S225" s="13"/>
      <c r="T225" s="13"/>
      <c r="U225" s="13"/>
      <c r="V225" s="13"/>
      <c r="W225" s="13"/>
      <c r="X225" s="13"/>
      <c r="Y225" s="13"/>
      <c r="Z225" s="13"/>
      <c r="AA225" s="13"/>
      <c r="AB225" s="13"/>
      <c r="AC225" s="13"/>
      <c r="AD225" s="13"/>
      <c r="AE225" s="13"/>
      <c r="AF225" s="13"/>
      <c r="AG225" s="13"/>
      <c r="AH225" s="13"/>
      <c r="AI225" s="13"/>
      <c r="AJ225" s="13"/>
    </row>
    <row r="226" spans="1:36" ht="13.5" customHeight="1" x14ac:dyDescent="0.2">
      <c r="A226" s="13"/>
      <c r="B226" s="13"/>
      <c r="C226" s="13"/>
      <c r="D226" s="13"/>
      <c r="E226" s="13"/>
      <c r="F226" s="13"/>
      <c r="G226" s="13"/>
      <c r="H226" s="13"/>
      <c r="I226" s="13"/>
      <c r="J226" s="13"/>
      <c r="K226" s="13"/>
      <c r="L226" s="13"/>
      <c r="M226" s="13"/>
      <c r="N226" s="13"/>
      <c r="O226" s="13"/>
      <c r="P226" s="13"/>
      <c r="Q226" s="13"/>
      <c r="R226" s="13"/>
      <c r="S226" s="13"/>
      <c r="T226" s="13"/>
      <c r="U226" s="13"/>
      <c r="V226" s="13"/>
      <c r="W226" s="13"/>
      <c r="X226" s="13"/>
      <c r="Y226" s="13"/>
      <c r="Z226" s="13"/>
      <c r="AA226" s="13"/>
      <c r="AB226" s="13"/>
      <c r="AC226" s="13"/>
      <c r="AD226" s="13"/>
      <c r="AE226" s="13"/>
      <c r="AF226" s="13"/>
      <c r="AG226" s="13"/>
      <c r="AH226" s="13"/>
      <c r="AI226" s="13"/>
      <c r="AJ226" s="13"/>
    </row>
    <row r="227" spans="1:36" ht="13.5" customHeight="1" x14ac:dyDescent="0.2">
      <c r="A227" s="13"/>
      <c r="B227" s="13"/>
      <c r="C227" s="13"/>
      <c r="D227" s="13"/>
      <c r="E227" s="13"/>
      <c r="F227" s="13"/>
      <c r="G227" s="13"/>
      <c r="H227" s="13"/>
      <c r="I227" s="13"/>
      <c r="J227" s="13"/>
      <c r="K227" s="13"/>
      <c r="L227" s="13"/>
      <c r="M227" s="13"/>
      <c r="N227" s="13"/>
      <c r="O227" s="13"/>
      <c r="P227" s="13"/>
      <c r="Q227" s="13"/>
      <c r="R227" s="13"/>
      <c r="S227" s="13"/>
      <c r="T227" s="13"/>
      <c r="U227" s="13"/>
      <c r="V227" s="13"/>
      <c r="W227" s="13"/>
      <c r="X227" s="13"/>
      <c r="Y227" s="13"/>
      <c r="Z227" s="13"/>
      <c r="AA227" s="13"/>
      <c r="AB227" s="13"/>
      <c r="AC227" s="13"/>
      <c r="AD227" s="13"/>
      <c r="AE227" s="13"/>
      <c r="AF227" s="13"/>
      <c r="AG227" s="13"/>
      <c r="AH227" s="13"/>
      <c r="AI227" s="13"/>
      <c r="AJ227" s="13"/>
    </row>
    <row r="228" spans="1:36" ht="13.5" customHeight="1" x14ac:dyDescent="0.2">
      <c r="A228" s="13"/>
      <c r="B228" s="13"/>
      <c r="C228" s="13"/>
      <c r="D228" s="13"/>
      <c r="E228" s="13"/>
      <c r="F228" s="13"/>
      <c r="G228" s="13"/>
      <c r="H228" s="13"/>
      <c r="I228" s="13"/>
      <c r="J228" s="13"/>
      <c r="K228" s="13"/>
      <c r="L228" s="13"/>
      <c r="M228" s="13"/>
      <c r="N228" s="13"/>
      <c r="O228" s="13"/>
      <c r="P228" s="13"/>
      <c r="Q228" s="13"/>
      <c r="R228" s="13"/>
      <c r="S228" s="13"/>
      <c r="T228" s="13"/>
      <c r="U228" s="13"/>
      <c r="V228" s="13"/>
      <c r="W228" s="13"/>
      <c r="X228" s="13"/>
      <c r="Y228" s="13"/>
      <c r="Z228" s="13"/>
      <c r="AA228" s="13"/>
      <c r="AB228" s="13"/>
      <c r="AC228" s="13"/>
      <c r="AD228" s="13"/>
      <c r="AE228" s="13"/>
      <c r="AF228" s="13"/>
      <c r="AG228" s="13"/>
      <c r="AH228" s="13"/>
      <c r="AI228" s="13"/>
      <c r="AJ228" s="13"/>
    </row>
    <row r="229" spans="1:36" ht="13.5" customHeight="1" x14ac:dyDescent="0.2">
      <c r="A229" s="13"/>
      <c r="B229" s="13"/>
      <c r="C229" s="13"/>
      <c r="D229" s="13"/>
      <c r="E229" s="13"/>
      <c r="F229" s="13"/>
      <c r="G229" s="13"/>
      <c r="H229" s="13"/>
      <c r="I229" s="13"/>
      <c r="J229" s="13"/>
      <c r="K229" s="13"/>
      <c r="L229" s="13"/>
      <c r="M229" s="13"/>
      <c r="N229" s="13"/>
      <c r="O229" s="13"/>
      <c r="P229" s="13"/>
      <c r="Q229" s="13"/>
      <c r="R229" s="13"/>
      <c r="S229" s="13"/>
      <c r="T229" s="13"/>
      <c r="U229" s="13"/>
      <c r="V229" s="13"/>
      <c r="W229" s="13"/>
      <c r="X229" s="13"/>
      <c r="Y229" s="13"/>
      <c r="Z229" s="13"/>
      <c r="AA229" s="13"/>
      <c r="AB229" s="13"/>
      <c r="AC229" s="13"/>
      <c r="AD229" s="13"/>
      <c r="AE229" s="13"/>
      <c r="AF229" s="13"/>
      <c r="AG229" s="13"/>
      <c r="AH229" s="13"/>
      <c r="AI229" s="13"/>
      <c r="AJ229" s="13"/>
    </row>
    <row r="230" spans="1:36" ht="13.5" customHeight="1" x14ac:dyDescent="0.2">
      <c r="A230" s="13"/>
      <c r="B230" s="13"/>
      <c r="C230" s="13"/>
      <c r="D230" s="13"/>
      <c r="E230" s="13"/>
      <c r="F230" s="13"/>
      <c r="G230" s="13"/>
      <c r="H230" s="13"/>
      <c r="I230" s="13"/>
      <c r="J230" s="13"/>
      <c r="K230" s="13"/>
      <c r="L230" s="13"/>
      <c r="M230" s="13"/>
      <c r="N230" s="13"/>
      <c r="O230" s="13"/>
      <c r="P230" s="13"/>
      <c r="Q230" s="13"/>
      <c r="R230" s="13"/>
      <c r="S230" s="13"/>
      <c r="T230" s="13"/>
      <c r="U230" s="13"/>
      <c r="V230" s="13"/>
      <c r="W230" s="13"/>
      <c r="X230" s="13"/>
      <c r="Y230" s="13"/>
      <c r="Z230" s="13"/>
      <c r="AA230" s="13"/>
      <c r="AB230" s="13"/>
      <c r="AC230" s="13"/>
      <c r="AD230" s="13"/>
      <c r="AE230" s="13"/>
      <c r="AF230" s="13"/>
      <c r="AG230" s="13"/>
      <c r="AH230" s="13"/>
      <c r="AI230" s="13"/>
      <c r="AJ230" s="13"/>
    </row>
    <row r="231" spans="1:36" ht="13.5" customHeight="1" x14ac:dyDescent="0.2">
      <c r="A231" s="13"/>
      <c r="B231" s="13"/>
      <c r="C231" s="13"/>
      <c r="D231" s="13"/>
      <c r="E231" s="13"/>
      <c r="F231" s="13"/>
      <c r="G231" s="13"/>
      <c r="H231" s="13"/>
      <c r="I231" s="13"/>
      <c r="J231" s="13"/>
      <c r="K231" s="13"/>
      <c r="L231" s="13"/>
      <c r="M231" s="13"/>
      <c r="N231" s="13"/>
      <c r="O231" s="13"/>
      <c r="P231" s="13"/>
      <c r="Q231" s="13"/>
      <c r="R231" s="13"/>
      <c r="S231" s="13"/>
      <c r="T231" s="13"/>
      <c r="U231" s="13"/>
      <c r="V231" s="13"/>
      <c r="W231" s="13"/>
      <c r="X231" s="13"/>
      <c r="Y231" s="13"/>
      <c r="Z231" s="13"/>
      <c r="AA231" s="13"/>
      <c r="AB231" s="13"/>
      <c r="AC231" s="13"/>
      <c r="AD231" s="13"/>
      <c r="AE231" s="13"/>
      <c r="AF231" s="13"/>
      <c r="AG231" s="13"/>
      <c r="AH231" s="13"/>
      <c r="AI231" s="13"/>
      <c r="AJ231" s="13"/>
    </row>
    <row r="232" spans="1:36" ht="13.5" customHeight="1" x14ac:dyDescent="0.2">
      <c r="A232" s="13"/>
      <c r="B232" s="13"/>
      <c r="C232" s="13"/>
      <c r="D232" s="13"/>
      <c r="E232" s="13"/>
      <c r="F232" s="13"/>
      <c r="G232" s="13"/>
      <c r="H232" s="13"/>
      <c r="I232" s="13"/>
      <c r="J232" s="13"/>
      <c r="K232" s="13"/>
      <c r="L232" s="13"/>
      <c r="M232" s="13"/>
      <c r="N232" s="13"/>
      <c r="O232" s="13"/>
      <c r="P232" s="13"/>
      <c r="Q232" s="13"/>
      <c r="R232" s="13"/>
      <c r="S232" s="13"/>
      <c r="T232" s="13"/>
      <c r="U232" s="13"/>
      <c r="V232" s="13"/>
      <c r="W232" s="13"/>
      <c r="X232" s="13"/>
      <c r="Y232" s="13"/>
      <c r="Z232" s="13"/>
      <c r="AA232" s="13"/>
      <c r="AB232" s="13"/>
      <c r="AC232" s="13"/>
      <c r="AD232" s="13"/>
      <c r="AE232" s="13"/>
      <c r="AF232" s="13"/>
      <c r="AG232" s="13"/>
      <c r="AH232" s="13"/>
      <c r="AI232" s="13"/>
      <c r="AJ232" s="13"/>
    </row>
    <row r="233" spans="1:36" ht="13.5" customHeight="1" x14ac:dyDescent="0.2">
      <c r="A233" s="13"/>
      <c r="B233" s="13"/>
      <c r="C233" s="13"/>
      <c r="D233" s="13"/>
      <c r="E233" s="13"/>
      <c r="F233" s="13"/>
      <c r="G233" s="13"/>
      <c r="H233" s="13"/>
      <c r="I233" s="13"/>
      <c r="J233" s="13"/>
      <c r="K233" s="13"/>
      <c r="L233" s="13"/>
      <c r="M233" s="13"/>
      <c r="N233" s="13"/>
      <c r="O233" s="13"/>
      <c r="P233" s="13"/>
      <c r="Q233" s="13"/>
      <c r="R233" s="13"/>
      <c r="S233" s="13"/>
      <c r="T233" s="13"/>
      <c r="U233" s="13"/>
      <c r="V233" s="13"/>
      <c r="W233" s="13"/>
      <c r="X233" s="13"/>
      <c r="Y233" s="13"/>
      <c r="Z233" s="13"/>
      <c r="AA233" s="13"/>
      <c r="AB233" s="13"/>
      <c r="AC233" s="13"/>
      <c r="AD233" s="13"/>
      <c r="AE233" s="13"/>
      <c r="AF233" s="13"/>
      <c r="AG233" s="13"/>
      <c r="AH233" s="13"/>
      <c r="AI233" s="13"/>
      <c r="AJ233" s="13"/>
    </row>
    <row r="234" spans="1:36" ht="13.5" customHeight="1" x14ac:dyDescent="0.2">
      <c r="A234" s="13"/>
      <c r="B234" s="13"/>
      <c r="C234" s="13"/>
      <c r="D234" s="13"/>
      <c r="E234" s="13"/>
      <c r="F234" s="13"/>
      <c r="G234" s="13"/>
      <c r="H234" s="13"/>
      <c r="I234" s="13"/>
      <c r="J234" s="13"/>
      <c r="K234" s="13"/>
      <c r="L234" s="13"/>
      <c r="M234" s="13"/>
      <c r="N234" s="13"/>
      <c r="O234" s="13"/>
      <c r="P234" s="13"/>
      <c r="Q234" s="13"/>
      <c r="R234" s="13"/>
      <c r="S234" s="13"/>
      <c r="T234" s="13"/>
      <c r="U234" s="13"/>
      <c r="V234" s="13"/>
      <c r="W234" s="13"/>
      <c r="X234" s="13"/>
      <c r="Y234" s="13"/>
      <c r="Z234" s="13"/>
      <c r="AA234" s="13"/>
      <c r="AB234" s="13"/>
      <c r="AC234" s="13"/>
      <c r="AD234" s="13"/>
      <c r="AE234" s="13"/>
      <c r="AF234" s="13"/>
      <c r="AG234" s="13"/>
      <c r="AH234" s="13"/>
      <c r="AI234" s="13"/>
      <c r="AJ234" s="13"/>
    </row>
    <row r="235" spans="1:36" ht="13.5" customHeight="1" x14ac:dyDescent="0.2">
      <c r="A235" s="13"/>
      <c r="B235" s="13"/>
      <c r="C235" s="13"/>
      <c r="D235" s="13"/>
      <c r="E235" s="13"/>
      <c r="F235" s="13"/>
      <c r="G235" s="13"/>
      <c r="H235" s="13"/>
      <c r="I235" s="13"/>
      <c r="J235" s="13"/>
      <c r="K235" s="13"/>
      <c r="L235" s="13"/>
      <c r="M235" s="13"/>
      <c r="N235" s="13"/>
      <c r="O235" s="13"/>
      <c r="P235" s="13"/>
      <c r="Q235" s="13"/>
      <c r="R235" s="13"/>
      <c r="S235" s="13"/>
      <c r="T235" s="13"/>
      <c r="U235" s="13"/>
      <c r="V235" s="13"/>
      <c r="W235" s="13"/>
      <c r="X235" s="13"/>
      <c r="Y235" s="13"/>
      <c r="Z235" s="13"/>
      <c r="AA235" s="13"/>
      <c r="AB235" s="13"/>
      <c r="AC235" s="13"/>
      <c r="AD235" s="13"/>
      <c r="AE235" s="13"/>
      <c r="AF235" s="13"/>
      <c r="AG235" s="13"/>
      <c r="AH235" s="13"/>
      <c r="AI235" s="13"/>
      <c r="AJ235" s="13"/>
    </row>
    <row r="236" spans="1:36" ht="13.5" customHeight="1" x14ac:dyDescent="0.2">
      <c r="A236" s="13"/>
      <c r="B236" s="13"/>
      <c r="C236" s="13"/>
      <c r="D236" s="13"/>
      <c r="E236" s="13"/>
      <c r="F236" s="13"/>
      <c r="G236" s="13"/>
      <c r="H236" s="13"/>
      <c r="I236" s="13"/>
      <c r="J236" s="13"/>
      <c r="K236" s="13"/>
      <c r="L236" s="13"/>
      <c r="M236" s="13"/>
      <c r="N236" s="13"/>
      <c r="O236" s="13"/>
      <c r="P236" s="13"/>
      <c r="Q236" s="13"/>
      <c r="R236" s="13"/>
      <c r="S236" s="13"/>
      <c r="T236" s="13"/>
      <c r="U236" s="13"/>
      <c r="V236" s="13"/>
      <c r="W236" s="13"/>
      <c r="X236" s="13"/>
      <c r="Y236" s="13"/>
      <c r="Z236" s="13"/>
      <c r="AA236" s="13"/>
      <c r="AB236" s="13"/>
      <c r="AC236" s="13"/>
      <c r="AD236" s="13"/>
      <c r="AE236" s="13"/>
      <c r="AF236" s="13"/>
      <c r="AG236" s="13"/>
      <c r="AH236" s="13"/>
      <c r="AI236" s="13"/>
      <c r="AJ236" s="13"/>
    </row>
    <row r="237" spans="1:36" ht="13.5" customHeight="1" x14ac:dyDescent="0.2">
      <c r="A237" s="13"/>
      <c r="B237" s="13"/>
      <c r="C237" s="13"/>
      <c r="D237" s="13"/>
      <c r="E237" s="13"/>
      <c r="F237" s="13"/>
      <c r="G237" s="13"/>
      <c r="H237" s="13"/>
      <c r="I237" s="13"/>
      <c r="J237" s="13"/>
      <c r="K237" s="13"/>
      <c r="L237" s="13"/>
      <c r="M237" s="13"/>
      <c r="N237" s="13"/>
      <c r="O237" s="13"/>
      <c r="P237" s="13"/>
      <c r="Q237" s="13"/>
      <c r="R237" s="13"/>
      <c r="S237" s="13"/>
      <c r="T237" s="13"/>
      <c r="U237" s="13"/>
      <c r="V237" s="13"/>
      <c r="W237" s="13"/>
      <c r="X237" s="13"/>
      <c r="Y237" s="13"/>
      <c r="Z237" s="13"/>
      <c r="AA237" s="13"/>
      <c r="AB237" s="13"/>
      <c r="AC237" s="13"/>
      <c r="AD237" s="13"/>
      <c r="AE237" s="13"/>
      <c r="AF237" s="13"/>
      <c r="AG237" s="13"/>
      <c r="AH237" s="13"/>
      <c r="AI237" s="13"/>
      <c r="AJ237" s="13"/>
    </row>
    <row r="238" spans="1:36" ht="13.5" customHeight="1" x14ac:dyDescent="0.2">
      <c r="A238" s="13"/>
      <c r="B238" s="13"/>
      <c r="C238" s="13"/>
      <c r="D238" s="13"/>
      <c r="E238" s="13"/>
      <c r="F238" s="13"/>
      <c r="G238" s="13"/>
      <c r="H238" s="13"/>
      <c r="I238" s="13"/>
      <c r="J238" s="13"/>
      <c r="K238" s="13"/>
      <c r="L238" s="13"/>
      <c r="M238" s="13"/>
      <c r="N238" s="13"/>
      <c r="O238" s="13"/>
      <c r="P238" s="13"/>
      <c r="Q238" s="13"/>
      <c r="R238" s="13"/>
      <c r="S238" s="13"/>
      <c r="T238" s="13"/>
      <c r="U238" s="13"/>
      <c r="V238" s="13"/>
      <c r="W238" s="13"/>
      <c r="X238" s="13"/>
      <c r="Y238" s="13"/>
      <c r="Z238" s="13"/>
      <c r="AA238" s="13"/>
      <c r="AB238" s="13"/>
      <c r="AC238" s="13"/>
      <c r="AD238" s="13"/>
      <c r="AE238" s="13"/>
      <c r="AF238" s="13"/>
      <c r="AG238" s="13"/>
      <c r="AH238" s="13"/>
      <c r="AI238" s="13"/>
      <c r="AJ238" s="13"/>
    </row>
    <row r="239" spans="1:36" ht="13.5" customHeight="1" x14ac:dyDescent="0.2">
      <c r="A239" s="13"/>
      <c r="B239" s="13"/>
      <c r="C239" s="13"/>
      <c r="D239" s="13"/>
      <c r="E239" s="13"/>
      <c r="F239" s="13"/>
      <c r="G239" s="13"/>
      <c r="H239" s="13"/>
      <c r="I239" s="13"/>
      <c r="J239" s="13"/>
      <c r="K239" s="13"/>
      <c r="L239" s="13"/>
      <c r="M239" s="13"/>
      <c r="N239" s="13"/>
      <c r="O239" s="13"/>
      <c r="P239" s="13"/>
      <c r="Q239" s="13"/>
      <c r="R239" s="13"/>
      <c r="S239" s="13"/>
      <c r="T239" s="13"/>
      <c r="U239" s="13"/>
      <c r="V239" s="13"/>
      <c r="W239" s="13"/>
      <c r="X239" s="13"/>
      <c r="Y239" s="13"/>
      <c r="Z239" s="13"/>
      <c r="AA239" s="13"/>
      <c r="AB239" s="13"/>
      <c r="AC239" s="13"/>
      <c r="AD239" s="13"/>
      <c r="AE239" s="13"/>
      <c r="AF239" s="13"/>
      <c r="AG239" s="13"/>
      <c r="AH239" s="13"/>
      <c r="AI239" s="13"/>
      <c r="AJ239" s="13"/>
    </row>
    <row r="240" spans="1:36" ht="13.5" customHeight="1" x14ac:dyDescent="0.2">
      <c r="A240" s="13"/>
      <c r="B240" s="13"/>
      <c r="C240" s="13"/>
      <c r="D240" s="13"/>
      <c r="E240" s="13"/>
      <c r="F240" s="13"/>
      <c r="G240" s="13"/>
      <c r="H240" s="13"/>
      <c r="I240" s="13"/>
      <c r="J240" s="13"/>
      <c r="K240" s="13"/>
      <c r="L240" s="13"/>
      <c r="M240" s="13"/>
      <c r="N240" s="13"/>
      <c r="O240" s="13"/>
      <c r="P240" s="13"/>
      <c r="Q240" s="13"/>
      <c r="R240" s="13"/>
      <c r="S240" s="13"/>
      <c r="T240" s="13"/>
      <c r="U240" s="13"/>
      <c r="V240" s="13"/>
      <c r="W240" s="13"/>
      <c r="X240" s="13"/>
      <c r="Y240" s="13"/>
      <c r="Z240" s="13"/>
      <c r="AA240" s="13"/>
      <c r="AB240" s="13"/>
      <c r="AC240" s="13"/>
      <c r="AD240" s="13"/>
      <c r="AE240" s="13"/>
      <c r="AF240" s="13"/>
      <c r="AG240" s="13"/>
      <c r="AH240" s="13"/>
      <c r="AI240" s="13"/>
      <c r="AJ240" s="13"/>
    </row>
    <row r="241" spans="1:36" ht="13.5" customHeight="1" x14ac:dyDescent="0.2">
      <c r="A241" s="13"/>
      <c r="B241" s="13"/>
      <c r="C241" s="13"/>
      <c r="D241" s="13"/>
      <c r="E241" s="13"/>
      <c r="F241" s="13"/>
      <c r="G241" s="13"/>
      <c r="H241" s="13"/>
      <c r="I241" s="13"/>
      <c r="J241" s="13"/>
      <c r="K241" s="13"/>
      <c r="L241" s="13"/>
      <c r="M241" s="13"/>
      <c r="N241" s="13"/>
      <c r="O241" s="13"/>
      <c r="P241" s="13"/>
      <c r="Q241" s="13"/>
      <c r="R241" s="13"/>
      <c r="S241" s="13"/>
      <c r="T241" s="13"/>
      <c r="U241" s="13"/>
      <c r="V241" s="13"/>
      <c r="W241" s="13"/>
      <c r="X241" s="13"/>
      <c r="Y241" s="13"/>
      <c r="Z241" s="13"/>
      <c r="AA241" s="13"/>
      <c r="AB241" s="13"/>
      <c r="AC241" s="13"/>
      <c r="AD241" s="13"/>
      <c r="AE241" s="13"/>
      <c r="AF241" s="13"/>
      <c r="AG241" s="13"/>
      <c r="AH241" s="13"/>
      <c r="AI241" s="13"/>
      <c r="AJ241" s="13"/>
    </row>
    <row r="242" spans="1:36" ht="13.5" customHeight="1" x14ac:dyDescent="0.2">
      <c r="A242" s="13"/>
      <c r="B242" s="13"/>
      <c r="C242" s="13"/>
      <c r="D242" s="13"/>
      <c r="E242" s="13"/>
      <c r="F242" s="13"/>
      <c r="G242" s="13"/>
      <c r="H242" s="13"/>
      <c r="I242" s="13"/>
      <c r="J242" s="13"/>
      <c r="K242" s="13"/>
      <c r="L242" s="13"/>
      <c r="M242" s="13"/>
      <c r="N242" s="13"/>
      <c r="O242" s="13"/>
      <c r="P242" s="13"/>
      <c r="Q242" s="13"/>
      <c r="R242" s="13"/>
      <c r="S242" s="13"/>
      <c r="T242" s="13"/>
      <c r="U242" s="13"/>
      <c r="V242" s="13"/>
      <c r="W242" s="13"/>
      <c r="X242" s="13"/>
      <c r="Y242" s="13"/>
      <c r="Z242" s="13"/>
      <c r="AA242" s="13"/>
      <c r="AB242" s="13"/>
      <c r="AC242" s="13"/>
      <c r="AD242" s="13"/>
      <c r="AE242" s="13"/>
      <c r="AF242" s="13"/>
      <c r="AG242" s="13"/>
      <c r="AH242" s="13"/>
      <c r="AI242" s="13"/>
      <c r="AJ242" s="13"/>
    </row>
    <row r="243" spans="1:36" ht="13.5" customHeight="1" x14ac:dyDescent="0.2">
      <c r="A243" s="13"/>
      <c r="B243" s="13"/>
      <c r="C243" s="13"/>
      <c r="D243" s="13"/>
      <c r="E243" s="13"/>
      <c r="F243" s="13"/>
      <c r="G243" s="13"/>
      <c r="H243" s="13"/>
      <c r="I243" s="13"/>
      <c r="J243" s="13"/>
      <c r="K243" s="13"/>
      <c r="L243" s="13"/>
      <c r="M243" s="13"/>
      <c r="N243" s="13"/>
      <c r="O243" s="13"/>
      <c r="P243" s="13"/>
      <c r="Q243" s="13"/>
      <c r="R243" s="13"/>
      <c r="S243" s="13"/>
      <c r="T243" s="13"/>
      <c r="U243" s="13"/>
      <c r="V243" s="13"/>
      <c r="W243" s="13"/>
      <c r="X243" s="13"/>
      <c r="Y243" s="13"/>
      <c r="Z243" s="13"/>
      <c r="AA243" s="13"/>
      <c r="AB243" s="13"/>
      <c r="AC243" s="13"/>
      <c r="AD243" s="13"/>
      <c r="AE243" s="13"/>
      <c r="AF243" s="13"/>
      <c r="AG243" s="13"/>
      <c r="AH243" s="13"/>
      <c r="AI243" s="13"/>
      <c r="AJ243" s="13"/>
    </row>
    <row r="244" spans="1:36" ht="13.5" customHeight="1" x14ac:dyDescent="0.2">
      <c r="A244" s="13"/>
      <c r="B244" s="13"/>
      <c r="C244" s="13"/>
      <c r="D244" s="13"/>
      <c r="E244" s="13"/>
      <c r="F244" s="13"/>
      <c r="G244" s="13"/>
      <c r="H244" s="13"/>
      <c r="I244" s="13"/>
      <c r="J244" s="13"/>
      <c r="K244" s="13"/>
      <c r="L244" s="13"/>
      <c r="M244" s="13"/>
      <c r="N244" s="13"/>
      <c r="O244" s="13"/>
      <c r="P244" s="13"/>
      <c r="Q244" s="13"/>
      <c r="R244" s="13"/>
      <c r="S244" s="13"/>
      <c r="T244" s="13"/>
      <c r="U244" s="13"/>
      <c r="V244" s="13"/>
      <c r="W244" s="13"/>
      <c r="X244" s="13"/>
      <c r="Y244" s="13"/>
      <c r="Z244" s="13"/>
      <c r="AA244" s="13"/>
      <c r="AB244" s="13"/>
      <c r="AC244" s="13"/>
      <c r="AD244" s="13"/>
      <c r="AE244" s="13"/>
      <c r="AF244" s="13"/>
      <c r="AG244" s="13"/>
      <c r="AH244" s="13"/>
      <c r="AI244" s="13"/>
      <c r="AJ244" s="13"/>
    </row>
    <row r="245" spans="1:36" ht="13.5" customHeight="1" x14ac:dyDescent="0.2">
      <c r="A245" s="13"/>
      <c r="B245" s="13"/>
      <c r="C245" s="13"/>
      <c r="D245" s="13"/>
      <c r="E245" s="13"/>
      <c r="F245" s="13"/>
      <c r="G245" s="13"/>
      <c r="H245" s="13"/>
      <c r="I245" s="13"/>
      <c r="J245" s="13"/>
      <c r="K245" s="13"/>
      <c r="L245" s="13"/>
      <c r="M245" s="13"/>
      <c r="N245" s="13"/>
      <c r="O245" s="13"/>
      <c r="P245" s="13"/>
      <c r="Q245" s="13"/>
      <c r="R245" s="13"/>
      <c r="S245" s="13"/>
      <c r="T245" s="13"/>
      <c r="U245" s="13"/>
      <c r="V245" s="13"/>
      <c r="W245" s="13"/>
      <c r="X245" s="13"/>
      <c r="Y245" s="13"/>
      <c r="Z245" s="13"/>
      <c r="AA245" s="13"/>
      <c r="AB245" s="13"/>
      <c r="AC245" s="13"/>
      <c r="AD245" s="13"/>
      <c r="AE245" s="13"/>
      <c r="AF245" s="13"/>
      <c r="AG245" s="13"/>
      <c r="AH245" s="13"/>
      <c r="AI245" s="13"/>
      <c r="AJ245" s="13"/>
    </row>
    <row r="246" spans="1:36" ht="13.5" customHeight="1" x14ac:dyDescent="0.2">
      <c r="A246" s="13"/>
      <c r="B246" s="13"/>
      <c r="C246" s="13"/>
      <c r="D246" s="13"/>
      <c r="E246" s="13"/>
      <c r="F246" s="13"/>
      <c r="G246" s="13"/>
      <c r="H246" s="13"/>
      <c r="I246" s="13"/>
      <c r="J246" s="13"/>
      <c r="K246" s="13"/>
      <c r="L246" s="13"/>
      <c r="M246" s="13"/>
      <c r="N246" s="13"/>
      <c r="O246" s="13"/>
      <c r="P246" s="13"/>
      <c r="Q246" s="13"/>
      <c r="R246" s="13"/>
      <c r="S246" s="13"/>
      <c r="T246" s="13"/>
      <c r="U246" s="13"/>
      <c r="V246" s="13"/>
      <c r="W246" s="13"/>
      <c r="X246" s="13"/>
      <c r="Y246" s="13"/>
      <c r="Z246" s="13"/>
      <c r="AA246" s="13"/>
      <c r="AB246" s="13"/>
      <c r="AC246" s="13"/>
      <c r="AD246" s="13"/>
      <c r="AE246" s="13"/>
      <c r="AF246" s="13"/>
      <c r="AG246" s="13"/>
      <c r="AH246" s="13"/>
      <c r="AI246" s="13"/>
      <c r="AJ246" s="13"/>
    </row>
    <row r="247" spans="1:36" ht="13.5" customHeight="1" x14ac:dyDescent="0.2">
      <c r="A247" s="13"/>
      <c r="B247" s="13"/>
      <c r="C247" s="13"/>
      <c r="D247" s="13"/>
      <c r="E247" s="13"/>
      <c r="F247" s="13"/>
      <c r="G247" s="13"/>
      <c r="H247" s="13"/>
      <c r="I247" s="13"/>
      <c r="J247" s="13"/>
      <c r="K247" s="13"/>
      <c r="L247" s="13"/>
      <c r="M247" s="13"/>
      <c r="N247" s="13"/>
      <c r="O247" s="13"/>
      <c r="P247" s="13"/>
      <c r="Q247" s="13"/>
      <c r="R247" s="13"/>
      <c r="S247" s="13"/>
      <c r="T247" s="13"/>
      <c r="U247" s="13"/>
      <c r="V247" s="13"/>
      <c r="W247" s="13"/>
      <c r="X247" s="13"/>
      <c r="Y247" s="13"/>
      <c r="Z247" s="13"/>
      <c r="AA247" s="13"/>
      <c r="AB247" s="13"/>
      <c r="AC247" s="13"/>
      <c r="AD247" s="13"/>
      <c r="AE247" s="13"/>
      <c r="AF247" s="13"/>
      <c r="AG247" s="13"/>
      <c r="AH247" s="13"/>
      <c r="AI247" s="13"/>
      <c r="AJ247" s="13"/>
    </row>
    <row r="248" spans="1:36" ht="13.5" customHeight="1" x14ac:dyDescent="0.2">
      <c r="A248" s="13"/>
      <c r="B248" s="13"/>
      <c r="C248" s="13"/>
      <c r="D248" s="13"/>
      <c r="E248" s="13"/>
      <c r="F248" s="13"/>
      <c r="G248" s="13"/>
      <c r="H248" s="13"/>
      <c r="I248" s="13"/>
      <c r="J248" s="13"/>
      <c r="K248" s="13"/>
      <c r="L248" s="13"/>
      <c r="M248" s="13"/>
      <c r="N248" s="13"/>
      <c r="O248" s="13"/>
      <c r="P248" s="13"/>
      <c r="Q248" s="13"/>
      <c r="R248" s="13"/>
      <c r="S248" s="13"/>
      <c r="T248" s="13"/>
      <c r="U248" s="13"/>
      <c r="V248" s="13"/>
      <c r="W248" s="13"/>
      <c r="X248" s="13"/>
      <c r="Y248" s="13"/>
      <c r="Z248" s="13"/>
      <c r="AA248" s="13"/>
      <c r="AB248" s="13"/>
      <c r="AC248" s="13"/>
      <c r="AD248" s="13"/>
      <c r="AE248" s="13"/>
      <c r="AF248" s="13"/>
      <c r="AG248" s="13"/>
      <c r="AH248" s="13"/>
      <c r="AI248" s="13"/>
      <c r="AJ248" s="13"/>
    </row>
    <row r="249" spans="1:36" ht="13.5" customHeight="1" x14ac:dyDescent="0.2">
      <c r="A249" s="13"/>
      <c r="B249" s="13"/>
      <c r="C249" s="13"/>
      <c r="D249" s="13"/>
      <c r="E249" s="13"/>
      <c r="F249" s="13"/>
      <c r="G249" s="13"/>
      <c r="H249" s="13"/>
      <c r="I249" s="13"/>
      <c r="J249" s="13"/>
      <c r="K249" s="13"/>
      <c r="L249" s="13"/>
      <c r="M249" s="13"/>
      <c r="N249" s="13"/>
      <c r="O249" s="13"/>
      <c r="P249" s="13"/>
      <c r="Q249" s="13"/>
      <c r="R249" s="13"/>
      <c r="S249" s="13"/>
      <c r="T249" s="13"/>
      <c r="U249" s="13"/>
      <c r="V249" s="13"/>
      <c r="W249" s="13"/>
      <c r="X249" s="13"/>
      <c r="Y249" s="13"/>
      <c r="Z249" s="13"/>
      <c r="AA249" s="13"/>
      <c r="AB249" s="13"/>
      <c r="AC249" s="13"/>
      <c r="AD249" s="13"/>
      <c r="AE249" s="13"/>
      <c r="AF249" s="13"/>
      <c r="AG249" s="13"/>
      <c r="AH249" s="13"/>
      <c r="AI249" s="13"/>
      <c r="AJ249" s="13"/>
    </row>
    <row r="250" spans="1:36" ht="13.5" customHeight="1" x14ac:dyDescent="0.2">
      <c r="A250" s="13"/>
      <c r="B250" s="13"/>
      <c r="C250" s="13"/>
      <c r="D250" s="13"/>
      <c r="E250" s="13"/>
      <c r="F250" s="13"/>
      <c r="G250" s="13"/>
      <c r="H250" s="13"/>
      <c r="I250" s="13"/>
      <c r="J250" s="13"/>
      <c r="K250" s="13"/>
      <c r="L250" s="13"/>
      <c r="M250" s="13"/>
      <c r="N250" s="13"/>
      <c r="O250" s="13"/>
      <c r="P250" s="13"/>
      <c r="Q250" s="13"/>
      <c r="R250" s="13"/>
      <c r="S250" s="13"/>
      <c r="T250" s="13"/>
      <c r="U250" s="13"/>
      <c r="V250" s="13"/>
      <c r="W250" s="13"/>
      <c r="X250" s="13"/>
      <c r="Y250" s="13"/>
      <c r="Z250" s="13"/>
      <c r="AA250" s="13"/>
      <c r="AB250" s="13"/>
      <c r="AC250" s="13"/>
      <c r="AD250" s="13"/>
      <c r="AE250" s="13"/>
      <c r="AF250" s="13"/>
      <c r="AG250" s="13"/>
      <c r="AH250" s="13"/>
      <c r="AI250" s="13"/>
      <c r="AJ250" s="13"/>
    </row>
    <row r="251" spans="1:36" ht="13.5" customHeight="1" x14ac:dyDescent="0.2">
      <c r="A251" s="13"/>
      <c r="B251" s="13"/>
      <c r="C251" s="13"/>
      <c r="D251" s="13"/>
      <c r="E251" s="13"/>
      <c r="F251" s="13"/>
      <c r="G251" s="13"/>
      <c r="H251" s="13"/>
      <c r="I251" s="13"/>
      <c r="J251" s="13"/>
      <c r="K251" s="13"/>
      <c r="L251" s="13"/>
      <c r="M251" s="13"/>
      <c r="N251" s="13"/>
      <c r="O251" s="13"/>
      <c r="P251" s="13"/>
      <c r="Q251" s="13"/>
      <c r="R251" s="13"/>
      <c r="S251" s="13"/>
      <c r="T251" s="13"/>
      <c r="U251" s="13"/>
      <c r="V251" s="13"/>
      <c r="W251" s="13"/>
      <c r="X251" s="13"/>
      <c r="Y251" s="13"/>
      <c r="Z251" s="13"/>
      <c r="AA251" s="13"/>
      <c r="AB251" s="13"/>
      <c r="AC251" s="13"/>
      <c r="AD251" s="13"/>
      <c r="AE251" s="13"/>
      <c r="AF251" s="13"/>
      <c r="AG251" s="13"/>
      <c r="AH251" s="13"/>
      <c r="AI251" s="13"/>
      <c r="AJ251" s="13"/>
    </row>
    <row r="252" spans="1:36" ht="13.5" customHeight="1" x14ac:dyDescent="0.2">
      <c r="A252" s="13"/>
      <c r="B252" s="13"/>
      <c r="C252" s="13"/>
      <c r="D252" s="13"/>
      <c r="E252" s="13"/>
      <c r="F252" s="13"/>
      <c r="G252" s="13"/>
      <c r="H252" s="13"/>
      <c r="I252" s="13"/>
      <c r="J252" s="13"/>
      <c r="K252" s="13"/>
      <c r="L252" s="13"/>
      <c r="M252" s="13"/>
      <c r="N252" s="13"/>
      <c r="O252" s="13"/>
      <c r="P252" s="13"/>
      <c r="Q252" s="13"/>
      <c r="R252" s="13"/>
      <c r="S252" s="13"/>
      <c r="T252" s="13"/>
      <c r="U252" s="13"/>
      <c r="V252" s="13"/>
      <c r="W252" s="13"/>
      <c r="X252" s="13"/>
      <c r="Y252" s="13"/>
      <c r="Z252" s="13"/>
      <c r="AA252" s="13"/>
      <c r="AB252" s="13"/>
      <c r="AC252" s="13"/>
      <c r="AD252" s="13"/>
      <c r="AE252" s="13"/>
      <c r="AF252" s="13"/>
      <c r="AG252" s="13"/>
      <c r="AH252" s="13"/>
      <c r="AI252" s="13"/>
      <c r="AJ252" s="13"/>
    </row>
    <row r="253" spans="1:36" ht="13.5" customHeight="1" x14ac:dyDescent="0.2">
      <c r="A253" s="13"/>
      <c r="B253" s="13"/>
      <c r="C253" s="13"/>
      <c r="D253" s="13"/>
      <c r="E253" s="13"/>
      <c r="F253" s="13"/>
      <c r="G253" s="13"/>
      <c r="H253" s="13"/>
      <c r="I253" s="13"/>
      <c r="J253" s="13"/>
      <c r="K253" s="13"/>
      <c r="L253" s="13"/>
      <c r="M253" s="13"/>
      <c r="N253" s="13"/>
      <c r="O253" s="13"/>
      <c r="P253" s="13"/>
      <c r="Q253" s="13"/>
      <c r="R253" s="13"/>
      <c r="S253" s="13"/>
      <c r="T253" s="13"/>
      <c r="U253" s="13"/>
      <c r="V253" s="13"/>
      <c r="W253" s="13"/>
      <c r="X253" s="13"/>
      <c r="Y253" s="13"/>
      <c r="Z253" s="13"/>
      <c r="AA253" s="13"/>
      <c r="AB253" s="13"/>
      <c r="AC253" s="13"/>
      <c r="AD253" s="13"/>
      <c r="AE253" s="13"/>
      <c r="AF253" s="13"/>
      <c r="AG253" s="13"/>
      <c r="AH253" s="13"/>
      <c r="AI253" s="13"/>
      <c r="AJ253" s="13"/>
    </row>
    <row r="254" spans="1:36" ht="13.5" customHeight="1" x14ac:dyDescent="0.2">
      <c r="A254" s="13"/>
      <c r="B254" s="13"/>
      <c r="C254" s="13"/>
      <c r="D254" s="13"/>
      <c r="E254" s="13"/>
      <c r="F254" s="13"/>
      <c r="G254" s="13"/>
      <c r="H254" s="13"/>
      <c r="I254" s="13"/>
      <c r="J254" s="13"/>
      <c r="K254" s="13"/>
      <c r="L254" s="13"/>
      <c r="M254" s="13"/>
      <c r="N254" s="13"/>
      <c r="O254" s="13"/>
      <c r="P254" s="13"/>
      <c r="Q254" s="13"/>
      <c r="R254" s="13"/>
      <c r="S254" s="13"/>
      <c r="T254" s="13"/>
      <c r="U254" s="13"/>
      <c r="V254" s="13"/>
      <c r="W254" s="13"/>
      <c r="X254" s="13"/>
      <c r="Y254" s="13"/>
      <c r="Z254" s="13"/>
      <c r="AA254" s="13"/>
      <c r="AB254" s="13"/>
      <c r="AC254" s="13"/>
      <c r="AD254" s="13"/>
      <c r="AE254" s="13"/>
      <c r="AF254" s="13"/>
      <c r="AG254" s="13"/>
      <c r="AH254" s="13"/>
      <c r="AI254" s="13"/>
      <c r="AJ254" s="13"/>
    </row>
    <row r="255" spans="1:36" ht="13.5" customHeight="1" x14ac:dyDescent="0.2">
      <c r="A255" s="13"/>
      <c r="B255" s="13"/>
      <c r="C255" s="13"/>
      <c r="D255" s="13"/>
      <c r="E255" s="13"/>
      <c r="F255" s="13"/>
      <c r="G255" s="13"/>
      <c r="H255" s="13"/>
      <c r="I255" s="13"/>
      <c r="J255" s="13"/>
      <c r="K255" s="13"/>
      <c r="L255" s="13"/>
      <c r="M255" s="13"/>
      <c r="N255" s="13"/>
      <c r="O255" s="13"/>
      <c r="P255" s="13"/>
      <c r="Q255" s="13"/>
      <c r="R255" s="13"/>
      <c r="S255" s="13"/>
      <c r="T255" s="13"/>
      <c r="U255" s="13"/>
      <c r="V255" s="13"/>
      <c r="W255" s="13"/>
      <c r="X255" s="13"/>
      <c r="Y255" s="13"/>
      <c r="Z255" s="13"/>
      <c r="AA255" s="13"/>
      <c r="AB255" s="13"/>
      <c r="AC255" s="13"/>
      <c r="AD255" s="13"/>
      <c r="AE255" s="13"/>
      <c r="AF255" s="13"/>
      <c r="AG255" s="13"/>
      <c r="AH255" s="13"/>
      <c r="AI255" s="13"/>
      <c r="AJ255" s="13"/>
    </row>
    <row r="256" spans="1:36" ht="13.5" customHeight="1" x14ac:dyDescent="0.2">
      <c r="A256" s="13"/>
      <c r="B256" s="13"/>
      <c r="C256" s="13"/>
      <c r="D256" s="13"/>
      <c r="E256" s="13"/>
      <c r="F256" s="13"/>
      <c r="G256" s="13"/>
      <c r="H256" s="13"/>
      <c r="I256" s="13"/>
      <c r="J256" s="13"/>
      <c r="K256" s="13"/>
      <c r="L256" s="13"/>
      <c r="M256" s="13"/>
      <c r="N256" s="13"/>
      <c r="O256" s="13"/>
      <c r="P256" s="13"/>
      <c r="Q256" s="13"/>
      <c r="R256" s="13"/>
      <c r="S256" s="13"/>
      <c r="T256" s="13"/>
      <c r="U256" s="13"/>
      <c r="V256" s="13"/>
      <c r="W256" s="13"/>
      <c r="X256" s="13"/>
      <c r="Y256" s="13"/>
      <c r="Z256" s="13"/>
      <c r="AA256" s="13"/>
      <c r="AB256" s="13"/>
      <c r="AC256" s="13"/>
      <c r="AD256" s="13"/>
      <c r="AE256" s="13"/>
      <c r="AF256" s="13"/>
      <c r="AG256" s="13"/>
      <c r="AH256" s="13"/>
      <c r="AI256" s="13"/>
      <c r="AJ256" s="13"/>
    </row>
    <row r="257" spans="1:36" ht="13.5" customHeight="1" x14ac:dyDescent="0.2">
      <c r="A257" s="13"/>
      <c r="B257" s="13"/>
      <c r="C257" s="13"/>
      <c r="D257" s="13"/>
      <c r="E257" s="13"/>
      <c r="F257" s="13"/>
      <c r="G257" s="13"/>
      <c r="H257" s="13"/>
      <c r="I257" s="13"/>
      <c r="J257" s="13"/>
      <c r="K257" s="13"/>
      <c r="L257" s="13"/>
      <c r="M257" s="13"/>
      <c r="N257" s="13"/>
      <c r="O257" s="13"/>
      <c r="P257" s="13"/>
      <c r="Q257" s="13"/>
      <c r="R257" s="13"/>
      <c r="S257" s="13"/>
      <c r="T257" s="13"/>
      <c r="U257" s="13"/>
      <c r="V257" s="13"/>
      <c r="W257" s="13"/>
      <c r="X257" s="13"/>
      <c r="Y257" s="13"/>
      <c r="Z257" s="13"/>
      <c r="AA257" s="13"/>
      <c r="AB257" s="13"/>
      <c r="AC257" s="13"/>
      <c r="AD257" s="13"/>
      <c r="AE257" s="13"/>
      <c r="AF257" s="13"/>
      <c r="AG257" s="13"/>
      <c r="AH257" s="13"/>
      <c r="AI257" s="13"/>
      <c r="AJ257" s="13"/>
    </row>
    <row r="258" spans="1:36" ht="13.5" customHeight="1" x14ac:dyDescent="0.2">
      <c r="A258" s="13"/>
      <c r="B258" s="13"/>
      <c r="C258" s="13"/>
      <c r="D258" s="13"/>
      <c r="E258" s="13"/>
      <c r="F258" s="13"/>
      <c r="G258" s="13"/>
      <c r="H258" s="13"/>
      <c r="I258" s="13"/>
      <c r="J258" s="13"/>
      <c r="K258" s="13"/>
      <c r="L258" s="13"/>
      <c r="M258" s="13"/>
      <c r="N258" s="13"/>
      <c r="O258" s="13"/>
      <c r="P258" s="13"/>
      <c r="Q258" s="13"/>
      <c r="R258" s="13"/>
      <c r="S258" s="13"/>
      <c r="T258" s="13"/>
      <c r="U258" s="13"/>
      <c r="V258" s="13"/>
      <c r="W258" s="13"/>
      <c r="X258" s="13"/>
      <c r="Y258" s="13"/>
      <c r="Z258" s="13"/>
      <c r="AA258" s="13"/>
      <c r="AB258" s="13"/>
      <c r="AC258" s="13"/>
      <c r="AD258" s="13"/>
      <c r="AE258" s="13"/>
      <c r="AF258" s="13"/>
      <c r="AG258" s="13"/>
      <c r="AH258" s="13"/>
      <c r="AI258" s="13"/>
      <c r="AJ258" s="13"/>
    </row>
    <row r="259" spans="1:36" ht="13.5" customHeight="1" x14ac:dyDescent="0.2">
      <c r="A259" s="13"/>
      <c r="B259" s="13"/>
      <c r="C259" s="13"/>
      <c r="D259" s="13"/>
      <c r="E259" s="13"/>
      <c r="F259" s="13"/>
      <c r="G259" s="13"/>
      <c r="H259" s="13"/>
      <c r="I259" s="13"/>
      <c r="J259" s="13"/>
      <c r="K259" s="13"/>
      <c r="L259" s="13"/>
      <c r="M259" s="13"/>
      <c r="N259" s="13"/>
      <c r="O259" s="13"/>
      <c r="P259" s="13"/>
      <c r="Q259" s="13"/>
      <c r="R259" s="13"/>
      <c r="S259" s="13"/>
      <c r="T259" s="13"/>
      <c r="U259" s="13"/>
      <c r="V259" s="13"/>
      <c r="W259" s="13"/>
      <c r="X259" s="13"/>
      <c r="Y259" s="13"/>
      <c r="Z259" s="13"/>
      <c r="AA259" s="13"/>
      <c r="AB259" s="13"/>
      <c r="AC259" s="13"/>
      <c r="AD259" s="13"/>
      <c r="AE259" s="13"/>
      <c r="AF259" s="13"/>
      <c r="AG259" s="13"/>
      <c r="AH259" s="13"/>
      <c r="AI259" s="13"/>
      <c r="AJ259" s="13"/>
    </row>
    <row r="260" spans="1:36" ht="13.5" customHeight="1" x14ac:dyDescent="0.2">
      <c r="A260" s="13"/>
      <c r="B260" s="13"/>
      <c r="C260" s="13"/>
      <c r="D260" s="13"/>
      <c r="E260" s="13"/>
      <c r="F260" s="13"/>
      <c r="G260" s="13"/>
      <c r="H260" s="13"/>
      <c r="I260" s="13"/>
      <c r="J260" s="13"/>
      <c r="K260" s="13"/>
      <c r="L260" s="13"/>
      <c r="M260" s="13"/>
      <c r="N260" s="13"/>
      <c r="O260" s="13"/>
      <c r="P260" s="13"/>
      <c r="Q260" s="13"/>
      <c r="R260" s="13"/>
      <c r="S260" s="13"/>
      <c r="T260" s="13"/>
      <c r="U260" s="13"/>
      <c r="V260" s="13"/>
      <c r="W260" s="13"/>
      <c r="X260" s="13"/>
      <c r="Y260" s="13"/>
      <c r="Z260" s="13"/>
      <c r="AA260" s="13"/>
      <c r="AB260" s="13"/>
      <c r="AC260" s="13"/>
      <c r="AD260" s="13"/>
      <c r="AE260" s="13"/>
      <c r="AF260" s="13"/>
      <c r="AG260" s="13"/>
      <c r="AH260" s="13"/>
      <c r="AI260" s="13"/>
      <c r="AJ260" s="13"/>
    </row>
    <row r="261" spans="1:36" ht="13.5" customHeight="1" x14ac:dyDescent="0.2">
      <c r="A261" s="13"/>
      <c r="B261" s="13"/>
      <c r="C261" s="13"/>
      <c r="D261" s="13"/>
      <c r="E261" s="13"/>
      <c r="F261" s="13"/>
      <c r="G261" s="13"/>
      <c r="H261" s="13"/>
      <c r="I261" s="13"/>
      <c r="J261" s="13"/>
      <c r="K261" s="13"/>
      <c r="L261" s="13"/>
      <c r="M261" s="13"/>
      <c r="N261" s="13"/>
      <c r="O261" s="13"/>
      <c r="P261" s="13"/>
      <c r="Q261" s="13"/>
      <c r="R261" s="13"/>
      <c r="S261" s="13"/>
      <c r="T261" s="13"/>
      <c r="U261" s="13"/>
      <c r="V261" s="13"/>
      <c r="W261" s="13"/>
      <c r="X261" s="13"/>
      <c r="Y261" s="13"/>
      <c r="Z261" s="13"/>
      <c r="AA261" s="13"/>
      <c r="AB261" s="13"/>
      <c r="AC261" s="13"/>
      <c r="AD261" s="13"/>
      <c r="AE261" s="13"/>
      <c r="AF261" s="13"/>
      <c r="AG261" s="13"/>
      <c r="AH261" s="13"/>
      <c r="AI261" s="13"/>
      <c r="AJ261" s="13"/>
    </row>
    <row r="262" spans="1:36" ht="13.5" customHeight="1" x14ac:dyDescent="0.2">
      <c r="A262" s="13"/>
      <c r="B262" s="13"/>
      <c r="C262" s="13"/>
      <c r="D262" s="13"/>
      <c r="E262" s="13"/>
      <c r="F262" s="13"/>
      <c r="G262" s="13"/>
      <c r="H262" s="13"/>
      <c r="I262" s="13"/>
      <c r="J262" s="13"/>
      <c r="K262" s="13"/>
      <c r="L262" s="13"/>
      <c r="M262" s="13"/>
      <c r="N262" s="13"/>
      <c r="O262" s="13"/>
      <c r="P262" s="13"/>
      <c r="Q262" s="13"/>
      <c r="R262" s="13"/>
      <c r="S262" s="13"/>
      <c r="T262" s="13"/>
      <c r="U262" s="13"/>
      <c r="V262" s="13"/>
      <c r="W262" s="13"/>
      <c r="X262" s="13"/>
      <c r="Y262" s="13"/>
      <c r="Z262" s="13"/>
      <c r="AA262" s="13"/>
      <c r="AB262" s="13"/>
      <c r="AC262" s="13"/>
      <c r="AD262" s="13"/>
      <c r="AE262" s="13"/>
      <c r="AF262" s="13"/>
      <c r="AG262" s="13"/>
      <c r="AH262" s="13"/>
      <c r="AI262" s="13"/>
      <c r="AJ262" s="13"/>
    </row>
    <row r="263" spans="1:36" ht="13.5" customHeight="1" x14ac:dyDescent="0.2">
      <c r="A263" s="13"/>
      <c r="B263" s="13"/>
      <c r="C263" s="13"/>
      <c r="D263" s="13"/>
      <c r="E263" s="13"/>
      <c r="F263" s="13"/>
      <c r="G263" s="13"/>
      <c r="H263" s="13"/>
      <c r="I263" s="13"/>
      <c r="J263" s="13"/>
      <c r="K263" s="13"/>
      <c r="L263" s="13"/>
      <c r="M263" s="13"/>
      <c r="N263" s="13"/>
      <c r="O263" s="13"/>
      <c r="P263" s="13"/>
      <c r="Q263" s="13"/>
      <c r="R263" s="13"/>
      <c r="S263" s="13"/>
      <c r="T263" s="13"/>
      <c r="U263" s="13"/>
      <c r="V263" s="13"/>
      <c r="W263" s="13"/>
      <c r="X263" s="13"/>
      <c r="Y263" s="13"/>
      <c r="Z263" s="13"/>
      <c r="AA263" s="13"/>
      <c r="AB263" s="13"/>
      <c r="AC263" s="13"/>
      <c r="AD263" s="13"/>
      <c r="AE263" s="13"/>
      <c r="AF263" s="13"/>
      <c r="AG263" s="13"/>
      <c r="AH263" s="13"/>
      <c r="AI263" s="13"/>
      <c r="AJ263" s="13"/>
    </row>
    <row r="264" spans="1:36" ht="13.5" customHeight="1" x14ac:dyDescent="0.2">
      <c r="A264" s="13"/>
      <c r="B264" s="13"/>
      <c r="C264" s="13"/>
      <c r="D264" s="13"/>
      <c r="E264" s="13"/>
      <c r="F264" s="13"/>
      <c r="G264" s="13"/>
      <c r="H264" s="13"/>
      <c r="I264" s="13"/>
      <c r="J264" s="13"/>
      <c r="K264" s="13"/>
      <c r="L264" s="13"/>
      <c r="M264" s="13"/>
      <c r="N264" s="13"/>
      <c r="O264" s="13"/>
      <c r="P264" s="13"/>
      <c r="Q264" s="13"/>
      <c r="R264" s="13"/>
      <c r="S264" s="13"/>
      <c r="T264" s="13"/>
      <c r="U264" s="13"/>
      <c r="V264" s="13"/>
      <c r="W264" s="13"/>
      <c r="X264" s="13"/>
      <c r="Y264" s="13"/>
      <c r="Z264" s="13"/>
      <c r="AA264" s="13"/>
      <c r="AB264" s="13"/>
      <c r="AC264" s="13"/>
      <c r="AD264" s="13"/>
      <c r="AE264" s="13"/>
      <c r="AF264" s="13"/>
      <c r="AG264" s="13"/>
      <c r="AH264" s="13"/>
      <c r="AI264" s="13"/>
      <c r="AJ264" s="13"/>
    </row>
    <row r="265" spans="1:36" ht="13.5" customHeight="1" x14ac:dyDescent="0.2">
      <c r="A265" s="13"/>
      <c r="B265" s="13"/>
      <c r="C265" s="13"/>
      <c r="D265" s="13"/>
      <c r="E265" s="13"/>
      <c r="F265" s="13"/>
      <c r="G265" s="13"/>
      <c r="H265" s="13"/>
      <c r="I265" s="13"/>
      <c r="J265" s="13"/>
      <c r="K265" s="13"/>
      <c r="L265" s="13"/>
      <c r="M265" s="13"/>
      <c r="N265" s="13"/>
      <c r="O265" s="13"/>
      <c r="P265" s="13"/>
      <c r="Q265" s="13"/>
      <c r="R265" s="13"/>
      <c r="S265" s="13"/>
      <c r="T265" s="13"/>
      <c r="U265" s="13"/>
      <c r="V265" s="13"/>
      <c r="W265" s="13"/>
      <c r="X265" s="13"/>
      <c r="Y265" s="13"/>
      <c r="Z265" s="13"/>
      <c r="AA265" s="13"/>
      <c r="AB265" s="13"/>
      <c r="AC265" s="13"/>
      <c r="AD265" s="13"/>
      <c r="AE265" s="13"/>
      <c r="AF265" s="13"/>
      <c r="AG265" s="13"/>
      <c r="AH265" s="13"/>
      <c r="AI265" s="13"/>
      <c r="AJ265" s="13"/>
    </row>
    <row r="266" spans="1:36" ht="13.5" customHeight="1" x14ac:dyDescent="0.2">
      <c r="A266" s="13"/>
      <c r="B266" s="13"/>
      <c r="C266" s="13"/>
      <c r="D266" s="13"/>
      <c r="E266" s="13"/>
      <c r="F266" s="13"/>
      <c r="G266" s="13"/>
      <c r="H266" s="13"/>
      <c r="I266" s="13"/>
      <c r="J266" s="13"/>
      <c r="K266" s="13"/>
      <c r="L266" s="13"/>
      <c r="M266" s="13"/>
      <c r="N266" s="13"/>
      <c r="O266" s="13"/>
      <c r="P266" s="13"/>
      <c r="Q266" s="13"/>
      <c r="R266" s="13"/>
      <c r="S266" s="13"/>
      <c r="T266" s="13"/>
      <c r="U266" s="13"/>
      <c r="V266" s="13"/>
      <c r="W266" s="13"/>
      <c r="X266" s="13"/>
      <c r="Y266" s="13"/>
      <c r="Z266" s="13"/>
      <c r="AA266" s="13"/>
      <c r="AB266" s="13"/>
      <c r="AC266" s="13"/>
      <c r="AD266" s="13"/>
      <c r="AE266" s="13"/>
      <c r="AF266" s="13"/>
      <c r="AG266" s="13"/>
      <c r="AH266" s="13"/>
      <c r="AI266" s="13"/>
      <c r="AJ266" s="13"/>
    </row>
    <row r="267" spans="1:36" ht="13.5" customHeight="1" x14ac:dyDescent="0.2">
      <c r="A267" s="13"/>
      <c r="B267" s="13"/>
      <c r="C267" s="13"/>
      <c r="D267" s="13"/>
      <c r="E267" s="13"/>
      <c r="F267" s="13"/>
      <c r="G267" s="13"/>
      <c r="H267" s="13"/>
      <c r="I267" s="13"/>
      <c r="J267" s="13"/>
      <c r="K267" s="13"/>
      <c r="L267" s="13"/>
      <c r="M267" s="13"/>
      <c r="N267" s="13"/>
      <c r="O267" s="13"/>
      <c r="P267" s="13"/>
      <c r="Q267" s="13"/>
      <c r="R267" s="13"/>
      <c r="S267" s="13"/>
      <c r="T267" s="13"/>
      <c r="U267" s="13"/>
      <c r="V267" s="13"/>
      <c r="W267" s="13"/>
      <c r="X267" s="13"/>
      <c r="Y267" s="13"/>
      <c r="Z267" s="13"/>
      <c r="AA267" s="13"/>
      <c r="AB267" s="13"/>
      <c r="AC267" s="13"/>
      <c r="AD267" s="13"/>
      <c r="AE267" s="13"/>
      <c r="AF267" s="13"/>
      <c r="AG267" s="13"/>
      <c r="AH267" s="13"/>
      <c r="AI267" s="13"/>
      <c r="AJ267" s="13"/>
    </row>
    <row r="268" spans="1:36" ht="13.5" customHeight="1" x14ac:dyDescent="0.2">
      <c r="A268" s="13"/>
      <c r="B268" s="13"/>
      <c r="C268" s="13"/>
      <c r="D268" s="13"/>
      <c r="E268" s="13"/>
      <c r="F268" s="13"/>
      <c r="G268" s="13"/>
      <c r="H268" s="13"/>
      <c r="I268" s="13"/>
      <c r="J268" s="13"/>
      <c r="K268" s="13"/>
      <c r="L268" s="13"/>
      <c r="M268" s="13"/>
      <c r="N268" s="13"/>
      <c r="O268" s="13"/>
      <c r="P268" s="13"/>
      <c r="Q268" s="13"/>
      <c r="R268" s="13"/>
      <c r="S268" s="13"/>
      <c r="T268" s="13"/>
      <c r="U268" s="13"/>
      <c r="V268" s="13"/>
      <c r="W268" s="13"/>
      <c r="X268" s="13"/>
      <c r="Y268" s="13"/>
      <c r="Z268" s="13"/>
      <c r="AA268" s="13"/>
      <c r="AB268" s="13"/>
      <c r="AC268" s="13"/>
      <c r="AD268" s="13"/>
      <c r="AE268" s="13"/>
      <c r="AF268" s="13"/>
      <c r="AG268" s="13"/>
      <c r="AH268" s="13"/>
      <c r="AI268" s="13"/>
      <c r="AJ268" s="13"/>
    </row>
    <row r="269" spans="1:36" ht="13.5" customHeight="1" x14ac:dyDescent="0.2">
      <c r="A269" s="13"/>
      <c r="B269" s="13"/>
      <c r="C269" s="13"/>
      <c r="D269" s="13"/>
      <c r="E269" s="13"/>
      <c r="F269" s="13"/>
      <c r="G269" s="13"/>
      <c r="H269" s="13"/>
      <c r="I269" s="13"/>
      <c r="J269" s="13"/>
      <c r="K269" s="13"/>
      <c r="L269" s="13"/>
      <c r="M269" s="13"/>
      <c r="N269" s="13"/>
      <c r="O269" s="13"/>
      <c r="P269" s="13"/>
      <c r="Q269" s="13"/>
      <c r="R269" s="13"/>
      <c r="S269" s="13"/>
      <c r="T269" s="13"/>
      <c r="U269" s="13"/>
      <c r="V269" s="13"/>
      <c r="W269" s="13"/>
      <c r="X269" s="13"/>
      <c r="Y269" s="13"/>
      <c r="Z269" s="13"/>
      <c r="AA269" s="13"/>
      <c r="AB269" s="13"/>
      <c r="AC269" s="13"/>
      <c r="AD269" s="13"/>
      <c r="AE269" s="13"/>
      <c r="AF269" s="13"/>
      <c r="AG269" s="13"/>
      <c r="AH269" s="13"/>
      <c r="AI269" s="13"/>
      <c r="AJ269" s="13"/>
    </row>
    <row r="270" spans="1:36" ht="13.5" customHeight="1" x14ac:dyDescent="0.2">
      <c r="A270" s="13"/>
      <c r="B270" s="13"/>
      <c r="C270" s="13"/>
      <c r="D270" s="13"/>
      <c r="E270" s="13"/>
      <c r="F270" s="13"/>
      <c r="G270" s="13"/>
      <c r="H270" s="13"/>
      <c r="I270" s="13"/>
      <c r="J270" s="13"/>
      <c r="K270" s="13"/>
      <c r="L270" s="13"/>
      <c r="M270" s="13"/>
      <c r="N270" s="13"/>
      <c r="O270" s="13"/>
      <c r="P270" s="13"/>
      <c r="Q270" s="13"/>
      <c r="R270" s="13"/>
      <c r="S270" s="13"/>
      <c r="T270" s="13"/>
      <c r="U270" s="13"/>
      <c r="V270" s="13"/>
      <c r="W270" s="13"/>
      <c r="X270" s="13"/>
      <c r="Y270" s="13"/>
      <c r="Z270" s="13"/>
      <c r="AA270" s="13"/>
      <c r="AB270" s="13"/>
      <c r="AC270" s="13"/>
      <c r="AD270" s="13"/>
      <c r="AE270" s="13"/>
      <c r="AF270" s="13"/>
      <c r="AG270" s="13"/>
      <c r="AH270" s="13"/>
      <c r="AI270" s="13"/>
      <c r="AJ270" s="13"/>
    </row>
    <row r="271" spans="1:36" ht="13.5" customHeight="1" x14ac:dyDescent="0.2">
      <c r="A271" s="13"/>
      <c r="B271" s="13"/>
      <c r="C271" s="13"/>
      <c r="D271" s="13"/>
      <c r="E271" s="13"/>
      <c r="F271" s="13"/>
      <c r="G271" s="13"/>
      <c r="H271" s="13"/>
      <c r="I271" s="13"/>
      <c r="J271" s="13"/>
      <c r="K271" s="13"/>
      <c r="L271" s="13"/>
      <c r="M271" s="13"/>
      <c r="N271" s="13"/>
      <c r="O271" s="13"/>
      <c r="P271" s="13"/>
      <c r="Q271" s="13"/>
      <c r="R271" s="13"/>
      <c r="S271" s="13"/>
      <c r="T271" s="13"/>
      <c r="U271" s="13"/>
      <c r="V271" s="13"/>
      <c r="W271" s="13"/>
      <c r="X271" s="13"/>
      <c r="Y271" s="13"/>
      <c r="Z271" s="13"/>
      <c r="AA271" s="13"/>
      <c r="AB271" s="13"/>
      <c r="AC271" s="13"/>
      <c r="AD271" s="13"/>
      <c r="AE271" s="13"/>
      <c r="AF271" s="13"/>
      <c r="AG271" s="13"/>
      <c r="AH271" s="13"/>
      <c r="AI271" s="13"/>
      <c r="AJ271" s="13"/>
    </row>
    <row r="272" spans="1:36" ht="13.5" customHeight="1" x14ac:dyDescent="0.2">
      <c r="A272" s="13"/>
      <c r="B272" s="13"/>
      <c r="C272" s="13"/>
      <c r="D272" s="13"/>
      <c r="E272" s="13"/>
      <c r="F272" s="13"/>
      <c r="G272" s="13"/>
      <c r="H272" s="13"/>
      <c r="I272" s="13"/>
      <c r="J272" s="13"/>
      <c r="K272" s="13"/>
      <c r="L272" s="13"/>
      <c r="M272" s="13"/>
      <c r="N272" s="13"/>
      <c r="O272" s="13"/>
      <c r="P272" s="13"/>
      <c r="Q272" s="13"/>
      <c r="R272" s="13"/>
      <c r="S272" s="13"/>
      <c r="T272" s="13"/>
      <c r="U272" s="13"/>
      <c r="V272" s="13"/>
      <c r="W272" s="13"/>
      <c r="X272" s="13"/>
      <c r="Y272" s="13"/>
      <c r="Z272" s="13"/>
      <c r="AA272" s="13"/>
      <c r="AB272" s="13"/>
      <c r="AC272" s="13"/>
      <c r="AD272" s="13"/>
      <c r="AE272" s="13"/>
      <c r="AF272" s="13"/>
      <c r="AG272" s="13"/>
      <c r="AH272" s="13"/>
      <c r="AI272" s="13"/>
      <c r="AJ272" s="13"/>
    </row>
    <row r="273" spans="1:36" ht="13.5" customHeight="1" x14ac:dyDescent="0.2">
      <c r="A273" s="13"/>
      <c r="B273" s="13"/>
      <c r="C273" s="13"/>
      <c r="D273" s="13"/>
      <c r="E273" s="13"/>
      <c r="F273" s="13"/>
      <c r="G273" s="13"/>
      <c r="H273" s="13"/>
      <c r="I273" s="13"/>
      <c r="J273" s="13"/>
      <c r="K273" s="13"/>
      <c r="L273" s="13"/>
      <c r="M273" s="13"/>
      <c r="N273" s="13"/>
      <c r="O273" s="13"/>
      <c r="P273" s="13"/>
      <c r="Q273" s="13"/>
      <c r="R273" s="13"/>
      <c r="S273" s="13"/>
      <c r="T273" s="13"/>
      <c r="U273" s="13"/>
      <c r="V273" s="13"/>
      <c r="W273" s="13"/>
      <c r="X273" s="13"/>
      <c r="Y273" s="13"/>
      <c r="Z273" s="13"/>
      <c r="AA273" s="13"/>
      <c r="AB273" s="13"/>
      <c r="AC273" s="13"/>
      <c r="AD273" s="13"/>
      <c r="AE273" s="13"/>
      <c r="AF273" s="13"/>
      <c r="AG273" s="13"/>
      <c r="AH273" s="13"/>
      <c r="AI273" s="13"/>
      <c r="AJ273" s="13"/>
    </row>
    <row r="274" spans="1:36" ht="13.5" customHeight="1" x14ac:dyDescent="0.2">
      <c r="A274" s="13"/>
      <c r="B274" s="13"/>
      <c r="C274" s="13"/>
      <c r="D274" s="13"/>
      <c r="E274" s="13"/>
      <c r="F274" s="13"/>
      <c r="G274" s="13"/>
      <c r="H274" s="13"/>
      <c r="I274" s="13"/>
      <c r="J274" s="13"/>
      <c r="K274" s="13"/>
      <c r="L274" s="13"/>
      <c r="M274" s="13"/>
      <c r="N274" s="13"/>
      <c r="O274" s="13"/>
      <c r="P274" s="13"/>
      <c r="Q274" s="13"/>
      <c r="R274" s="13"/>
      <c r="S274" s="13"/>
      <c r="T274" s="13"/>
      <c r="U274" s="13"/>
      <c r="V274" s="13"/>
      <c r="W274" s="13"/>
      <c r="X274" s="13"/>
      <c r="Y274" s="13"/>
      <c r="Z274" s="13"/>
      <c r="AA274" s="13"/>
      <c r="AB274" s="13"/>
      <c r="AC274" s="13"/>
      <c r="AD274" s="13"/>
      <c r="AE274" s="13"/>
      <c r="AF274" s="13"/>
      <c r="AG274" s="13"/>
      <c r="AH274" s="13"/>
      <c r="AI274" s="13"/>
      <c r="AJ274" s="13"/>
    </row>
    <row r="275" spans="1:36" ht="13.5" customHeight="1" x14ac:dyDescent="0.2">
      <c r="A275" s="13"/>
      <c r="B275" s="13"/>
      <c r="C275" s="13"/>
      <c r="D275" s="13"/>
      <c r="E275" s="13"/>
      <c r="F275" s="13"/>
      <c r="G275" s="13"/>
      <c r="H275" s="13"/>
      <c r="I275" s="13"/>
      <c r="J275" s="13"/>
      <c r="K275" s="13"/>
      <c r="L275" s="13"/>
      <c r="M275" s="13"/>
      <c r="N275" s="13"/>
      <c r="O275" s="13"/>
      <c r="P275" s="13"/>
      <c r="Q275" s="13"/>
      <c r="R275" s="13"/>
      <c r="S275" s="13"/>
      <c r="T275" s="13"/>
      <c r="U275" s="13"/>
      <c r="V275" s="13"/>
      <c r="W275" s="13"/>
      <c r="X275" s="13"/>
      <c r="Y275" s="13"/>
      <c r="Z275" s="13"/>
      <c r="AA275" s="13"/>
      <c r="AB275" s="13"/>
      <c r="AC275" s="13"/>
      <c r="AD275" s="13"/>
      <c r="AE275" s="13"/>
      <c r="AF275" s="13"/>
      <c r="AG275" s="13"/>
      <c r="AH275" s="13"/>
      <c r="AI275" s="13"/>
      <c r="AJ275" s="13"/>
    </row>
    <row r="276" spans="1:36" ht="13.5" customHeight="1" x14ac:dyDescent="0.2">
      <c r="A276" s="13"/>
      <c r="B276" s="13"/>
      <c r="C276" s="13"/>
      <c r="D276" s="13"/>
      <c r="E276" s="13"/>
      <c r="F276" s="13"/>
      <c r="G276" s="13"/>
      <c r="H276" s="13"/>
      <c r="I276" s="13"/>
      <c r="J276" s="13"/>
      <c r="K276" s="13"/>
      <c r="L276" s="13"/>
      <c r="M276" s="13"/>
      <c r="N276" s="13"/>
      <c r="O276" s="13"/>
      <c r="P276" s="13"/>
      <c r="Q276" s="13"/>
      <c r="R276" s="13"/>
      <c r="S276" s="13"/>
      <c r="T276" s="13"/>
      <c r="U276" s="13"/>
      <c r="V276" s="13"/>
      <c r="W276" s="13"/>
      <c r="X276" s="13"/>
      <c r="Y276" s="13"/>
      <c r="Z276" s="13"/>
      <c r="AA276" s="13"/>
      <c r="AB276" s="13"/>
      <c r="AC276" s="13"/>
      <c r="AD276" s="13"/>
      <c r="AE276" s="13"/>
      <c r="AF276" s="13"/>
      <c r="AG276" s="13"/>
      <c r="AH276" s="13"/>
      <c r="AI276" s="13"/>
      <c r="AJ276" s="13"/>
    </row>
    <row r="277" spans="1:36" ht="13.5" customHeight="1" x14ac:dyDescent="0.2">
      <c r="A277" s="13"/>
      <c r="B277" s="13"/>
      <c r="C277" s="13"/>
      <c r="D277" s="13"/>
      <c r="E277" s="13"/>
      <c r="F277" s="13"/>
      <c r="G277" s="13"/>
      <c r="H277" s="13"/>
      <c r="I277" s="13"/>
      <c r="J277" s="13"/>
      <c r="K277" s="13"/>
      <c r="L277" s="13"/>
      <c r="M277" s="13"/>
      <c r="N277" s="13"/>
      <c r="O277" s="13"/>
      <c r="P277" s="13"/>
      <c r="Q277" s="13"/>
      <c r="R277" s="13"/>
      <c r="S277" s="13"/>
      <c r="T277" s="13"/>
      <c r="U277" s="13"/>
      <c r="V277" s="13"/>
      <c r="W277" s="13"/>
      <c r="X277" s="13"/>
      <c r="Y277" s="13"/>
      <c r="Z277" s="13"/>
      <c r="AA277" s="13"/>
      <c r="AB277" s="13"/>
      <c r="AC277" s="13"/>
      <c r="AD277" s="13"/>
      <c r="AE277" s="13"/>
      <c r="AF277" s="13"/>
      <c r="AG277" s="13"/>
      <c r="AH277" s="13"/>
      <c r="AI277" s="13"/>
      <c r="AJ277" s="13"/>
    </row>
    <row r="278" spans="1:36" ht="13.5" customHeight="1" x14ac:dyDescent="0.2">
      <c r="A278" s="13"/>
      <c r="B278" s="13"/>
      <c r="C278" s="13"/>
      <c r="D278" s="13"/>
      <c r="E278" s="13"/>
      <c r="F278" s="13"/>
      <c r="G278" s="13"/>
      <c r="H278" s="13"/>
      <c r="I278" s="13"/>
      <c r="J278" s="13"/>
      <c r="K278" s="13"/>
      <c r="L278" s="13"/>
      <c r="M278" s="13"/>
      <c r="N278" s="13"/>
      <c r="O278" s="13"/>
      <c r="P278" s="13"/>
      <c r="Q278" s="13"/>
      <c r="R278" s="13"/>
      <c r="S278" s="13"/>
      <c r="T278" s="13"/>
      <c r="U278" s="13"/>
      <c r="V278" s="13"/>
      <c r="W278" s="13"/>
      <c r="X278" s="13"/>
      <c r="Y278" s="13"/>
      <c r="Z278" s="13"/>
      <c r="AA278" s="13"/>
      <c r="AB278" s="13"/>
      <c r="AC278" s="13"/>
      <c r="AD278" s="13"/>
      <c r="AE278" s="13"/>
      <c r="AF278" s="13"/>
      <c r="AG278" s="13"/>
      <c r="AH278" s="13"/>
      <c r="AI278" s="13"/>
      <c r="AJ278" s="13"/>
    </row>
    <row r="279" spans="1:36" ht="13.5" customHeight="1" x14ac:dyDescent="0.2">
      <c r="A279" s="13"/>
      <c r="B279" s="13"/>
      <c r="C279" s="13"/>
      <c r="D279" s="13"/>
      <c r="E279" s="13"/>
      <c r="F279" s="13"/>
      <c r="G279" s="13"/>
      <c r="H279" s="13"/>
      <c r="I279" s="13"/>
      <c r="J279" s="13"/>
      <c r="K279" s="13"/>
      <c r="L279" s="13"/>
      <c r="M279" s="13"/>
      <c r="N279" s="13"/>
      <c r="O279" s="13"/>
      <c r="P279" s="13"/>
      <c r="Q279" s="13"/>
      <c r="R279" s="13"/>
      <c r="S279" s="13"/>
      <c r="T279" s="13"/>
      <c r="U279" s="13"/>
      <c r="V279" s="13"/>
      <c r="W279" s="13"/>
      <c r="X279" s="13"/>
      <c r="Y279" s="13"/>
      <c r="Z279" s="13"/>
      <c r="AA279" s="13"/>
      <c r="AB279" s="13"/>
      <c r="AC279" s="13"/>
      <c r="AD279" s="13"/>
      <c r="AE279" s="13"/>
      <c r="AF279" s="13"/>
      <c r="AG279" s="13"/>
      <c r="AH279" s="13"/>
      <c r="AI279" s="13"/>
      <c r="AJ279" s="13"/>
    </row>
    <row r="280" spans="1:36" ht="13.5" customHeight="1" x14ac:dyDescent="0.2">
      <c r="A280" s="13"/>
      <c r="B280" s="13"/>
      <c r="C280" s="13"/>
      <c r="D280" s="13"/>
      <c r="E280" s="13"/>
      <c r="F280" s="13"/>
      <c r="G280" s="13"/>
      <c r="H280" s="13"/>
      <c r="I280" s="13"/>
      <c r="J280" s="13"/>
      <c r="K280" s="13"/>
      <c r="L280" s="13"/>
      <c r="M280" s="13"/>
      <c r="N280" s="13"/>
      <c r="O280" s="13"/>
      <c r="P280" s="13"/>
      <c r="Q280" s="13"/>
      <c r="R280" s="13"/>
      <c r="S280" s="13"/>
      <c r="T280" s="13"/>
      <c r="U280" s="13"/>
      <c r="V280" s="13"/>
      <c r="W280" s="13"/>
      <c r="X280" s="13"/>
      <c r="Y280" s="13"/>
      <c r="Z280" s="13"/>
      <c r="AA280" s="13"/>
      <c r="AB280" s="13"/>
      <c r="AC280" s="13"/>
      <c r="AD280" s="13"/>
      <c r="AE280" s="13"/>
      <c r="AF280" s="13"/>
      <c r="AG280" s="13"/>
      <c r="AH280" s="13"/>
      <c r="AI280" s="13"/>
      <c r="AJ280" s="13"/>
    </row>
    <row r="281" spans="1:36" ht="13.5" customHeight="1" x14ac:dyDescent="0.2">
      <c r="A281" s="13"/>
      <c r="B281" s="13"/>
      <c r="C281" s="13"/>
      <c r="D281" s="13"/>
      <c r="E281" s="13"/>
      <c r="F281" s="13"/>
      <c r="G281" s="13"/>
      <c r="H281" s="13"/>
      <c r="I281" s="13"/>
      <c r="J281" s="13"/>
      <c r="K281" s="13"/>
      <c r="L281" s="13"/>
      <c r="M281" s="13"/>
      <c r="N281" s="13"/>
      <c r="O281" s="13"/>
      <c r="P281" s="13"/>
      <c r="Q281" s="13"/>
      <c r="R281" s="13"/>
      <c r="S281" s="13"/>
      <c r="T281" s="13"/>
      <c r="U281" s="13"/>
      <c r="V281" s="13"/>
      <c r="W281" s="13"/>
      <c r="X281" s="13"/>
      <c r="Y281" s="13"/>
      <c r="Z281" s="13"/>
      <c r="AA281" s="13"/>
      <c r="AB281" s="13"/>
      <c r="AC281" s="13"/>
      <c r="AD281" s="13"/>
      <c r="AE281" s="13"/>
      <c r="AF281" s="13"/>
      <c r="AG281" s="13"/>
      <c r="AH281" s="13"/>
      <c r="AI281" s="13"/>
      <c r="AJ281" s="13"/>
    </row>
    <row r="282" spans="1:36" ht="13.5" customHeight="1" x14ac:dyDescent="0.2">
      <c r="A282" s="13"/>
      <c r="B282" s="13"/>
      <c r="C282" s="13"/>
      <c r="D282" s="13"/>
      <c r="E282" s="13"/>
      <c r="F282" s="13"/>
      <c r="G282" s="13"/>
      <c r="H282" s="13"/>
      <c r="I282" s="13"/>
      <c r="J282" s="13"/>
      <c r="K282" s="13"/>
      <c r="L282" s="13"/>
      <c r="M282" s="13"/>
      <c r="N282" s="13"/>
      <c r="O282" s="13"/>
      <c r="P282" s="13"/>
      <c r="Q282" s="13"/>
      <c r="R282" s="13"/>
      <c r="S282" s="13"/>
      <c r="T282" s="13"/>
      <c r="U282" s="13"/>
      <c r="V282" s="13"/>
      <c r="W282" s="13"/>
      <c r="X282" s="13"/>
      <c r="Y282" s="13"/>
      <c r="Z282" s="13"/>
      <c r="AA282" s="13"/>
      <c r="AB282" s="13"/>
      <c r="AC282" s="13"/>
      <c r="AD282" s="13"/>
      <c r="AE282" s="13"/>
      <c r="AF282" s="13"/>
      <c r="AG282" s="13"/>
      <c r="AH282" s="13"/>
      <c r="AI282" s="13"/>
      <c r="AJ282" s="13"/>
    </row>
    <row r="283" spans="1:36" ht="13.5" customHeight="1" x14ac:dyDescent="0.2">
      <c r="A283" s="13"/>
      <c r="B283" s="13"/>
      <c r="C283" s="13"/>
      <c r="D283" s="13"/>
      <c r="E283" s="13"/>
      <c r="F283" s="13"/>
      <c r="G283" s="13"/>
      <c r="H283" s="13"/>
      <c r="I283" s="13"/>
      <c r="J283" s="13"/>
      <c r="K283" s="13"/>
      <c r="L283" s="13"/>
      <c r="M283" s="13"/>
      <c r="N283" s="13"/>
      <c r="O283" s="13"/>
      <c r="P283" s="13"/>
      <c r="Q283" s="13"/>
      <c r="R283" s="13"/>
      <c r="S283" s="13"/>
      <c r="T283" s="13"/>
      <c r="U283" s="13"/>
      <c r="V283" s="13"/>
      <c r="W283" s="13"/>
      <c r="X283" s="13"/>
      <c r="Y283" s="13"/>
      <c r="Z283" s="13"/>
      <c r="AA283" s="13"/>
      <c r="AB283" s="13"/>
      <c r="AC283" s="13"/>
      <c r="AD283" s="13"/>
      <c r="AE283" s="13"/>
      <c r="AF283" s="13"/>
      <c r="AG283" s="13"/>
      <c r="AH283" s="13"/>
      <c r="AI283" s="13"/>
      <c r="AJ283" s="13"/>
    </row>
    <row r="284" spans="1:36" ht="13.5" customHeight="1" x14ac:dyDescent="0.2">
      <c r="A284" s="13"/>
      <c r="B284" s="13"/>
      <c r="C284" s="13"/>
      <c r="D284" s="13"/>
      <c r="E284" s="13"/>
      <c r="F284" s="13"/>
      <c r="G284" s="13"/>
      <c r="H284" s="13"/>
      <c r="I284" s="13"/>
      <c r="J284" s="13"/>
      <c r="K284" s="13"/>
      <c r="L284" s="13"/>
      <c r="M284" s="13"/>
      <c r="N284" s="13"/>
      <c r="O284" s="13"/>
      <c r="P284" s="13"/>
      <c r="Q284" s="13"/>
      <c r="R284" s="13"/>
      <c r="S284" s="13"/>
      <c r="T284" s="13"/>
      <c r="U284" s="13"/>
      <c r="V284" s="13"/>
      <c r="W284" s="13"/>
      <c r="X284" s="13"/>
      <c r="Y284" s="13"/>
      <c r="Z284" s="13"/>
      <c r="AA284" s="13"/>
      <c r="AB284" s="13"/>
      <c r="AC284" s="13"/>
      <c r="AD284" s="13"/>
      <c r="AE284" s="13"/>
      <c r="AF284" s="13"/>
      <c r="AG284" s="13"/>
      <c r="AH284" s="13"/>
      <c r="AI284" s="13"/>
      <c r="AJ284" s="13"/>
    </row>
    <row r="285" spans="1:36" ht="13.5" customHeight="1" x14ac:dyDescent="0.2">
      <c r="A285" s="13"/>
      <c r="B285" s="13"/>
      <c r="C285" s="13"/>
      <c r="D285" s="13"/>
      <c r="E285" s="13"/>
      <c r="F285" s="13"/>
      <c r="G285" s="13"/>
      <c r="H285" s="13"/>
      <c r="I285" s="13"/>
      <c r="J285" s="13"/>
      <c r="K285" s="13"/>
      <c r="L285" s="13"/>
      <c r="M285" s="13"/>
      <c r="N285" s="13"/>
      <c r="O285" s="13"/>
      <c r="P285" s="13"/>
      <c r="Q285" s="13"/>
      <c r="R285" s="13"/>
      <c r="S285" s="13"/>
      <c r="T285" s="13"/>
      <c r="U285" s="13"/>
      <c r="V285" s="13"/>
      <c r="W285" s="13"/>
      <c r="X285" s="13"/>
      <c r="Y285" s="13"/>
      <c r="Z285" s="13"/>
      <c r="AA285" s="13"/>
      <c r="AB285" s="13"/>
      <c r="AC285" s="13"/>
      <c r="AD285" s="13"/>
      <c r="AE285" s="13"/>
      <c r="AF285" s="13"/>
      <c r="AG285" s="13"/>
      <c r="AH285" s="13"/>
      <c r="AI285" s="13"/>
      <c r="AJ285" s="13"/>
    </row>
    <row r="286" spans="1:36" ht="13.5" customHeight="1" x14ac:dyDescent="0.2">
      <c r="A286" s="13"/>
      <c r="B286" s="13"/>
      <c r="C286" s="13"/>
      <c r="D286" s="13"/>
      <c r="E286" s="13"/>
      <c r="F286" s="13"/>
      <c r="G286" s="13"/>
      <c r="H286" s="13"/>
      <c r="I286" s="13"/>
      <c r="J286" s="13"/>
      <c r="K286" s="13"/>
      <c r="L286" s="13"/>
      <c r="M286" s="13"/>
      <c r="N286" s="13"/>
      <c r="O286" s="13"/>
      <c r="P286" s="13"/>
      <c r="Q286" s="13"/>
      <c r="R286" s="13"/>
      <c r="S286" s="13"/>
      <c r="T286" s="13"/>
      <c r="U286" s="13"/>
      <c r="V286" s="13"/>
      <c r="W286" s="13"/>
      <c r="X286" s="13"/>
      <c r="Y286" s="13"/>
      <c r="Z286" s="13"/>
      <c r="AA286" s="13"/>
      <c r="AB286" s="13"/>
      <c r="AC286" s="13"/>
      <c r="AD286" s="13"/>
      <c r="AE286" s="13"/>
      <c r="AF286" s="13"/>
      <c r="AG286" s="13"/>
      <c r="AH286" s="13"/>
      <c r="AI286" s="13"/>
      <c r="AJ286" s="13"/>
    </row>
    <row r="287" spans="1:36" ht="13.5" customHeight="1" x14ac:dyDescent="0.2">
      <c r="A287" s="13"/>
      <c r="B287" s="13"/>
      <c r="C287" s="13"/>
      <c r="D287" s="13"/>
      <c r="E287" s="13"/>
      <c r="F287" s="13"/>
      <c r="G287" s="13"/>
      <c r="H287" s="13"/>
      <c r="I287" s="13"/>
      <c r="J287" s="13"/>
      <c r="K287" s="13"/>
      <c r="L287" s="13"/>
      <c r="M287" s="13"/>
      <c r="N287" s="13"/>
      <c r="O287" s="13"/>
      <c r="P287" s="13"/>
      <c r="Q287" s="13"/>
      <c r="R287" s="13"/>
      <c r="S287" s="13"/>
      <c r="T287" s="13"/>
      <c r="U287" s="13"/>
      <c r="V287" s="13"/>
      <c r="W287" s="13"/>
      <c r="X287" s="13"/>
      <c r="Y287" s="13"/>
      <c r="Z287" s="13"/>
      <c r="AA287" s="13"/>
      <c r="AB287" s="13"/>
      <c r="AC287" s="13"/>
      <c r="AD287" s="13"/>
      <c r="AE287" s="13"/>
      <c r="AF287" s="13"/>
      <c r="AG287" s="13"/>
      <c r="AH287" s="13"/>
      <c r="AI287" s="13"/>
      <c r="AJ287" s="13"/>
    </row>
    <row r="288" spans="1:36" ht="13.5" customHeight="1" x14ac:dyDescent="0.2">
      <c r="A288" s="13"/>
      <c r="B288" s="13"/>
      <c r="C288" s="13"/>
      <c r="D288" s="13"/>
      <c r="E288" s="13"/>
      <c r="F288" s="13"/>
      <c r="G288" s="13"/>
      <c r="H288" s="13"/>
      <c r="I288" s="13"/>
      <c r="J288" s="13"/>
      <c r="K288" s="13"/>
      <c r="L288" s="13"/>
      <c r="M288" s="13"/>
      <c r="N288" s="13"/>
      <c r="O288" s="13"/>
      <c r="P288" s="13"/>
      <c r="Q288" s="13"/>
      <c r="R288" s="13"/>
      <c r="S288" s="13"/>
      <c r="T288" s="13"/>
      <c r="U288" s="13"/>
      <c r="V288" s="13"/>
      <c r="W288" s="13"/>
      <c r="X288" s="13"/>
      <c r="Y288" s="13"/>
      <c r="Z288" s="13"/>
      <c r="AA288" s="13"/>
      <c r="AB288" s="13"/>
      <c r="AC288" s="13"/>
      <c r="AD288" s="13"/>
      <c r="AE288" s="13"/>
      <c r="AF288" s="13"/>
      <c r="AG288" s="13"/>
      <c r="AH288" s="13"/>
      <c r="AI288" s="13"/>
      <c r="AJ288" s="13"/>
    </row>
    <row r="289" spans="1:36" ht="13.5" customHeight="1" x14ac:dyDescent="0.2">
      <c r="A289" s="13"/>
      <c r="B289" s="13"/>
      <c r="C289" s="13"/>
      <c r="D289" s="13"/>
      <c r="E289" s="13"/>
      <c r="F289" s="13"/>
      <c r="G289" s="13"/>
      <c r="H289" s="13"/>
      <c r="I289" s="13"/>
      <c r="J289" s="13"/>
      <c r="K289" s="13"/>
      <c r="L289" s="13"/>
      <c r="M289" s="13"/>
      <c r="N289" s="13"/>
      <c r="O289" s="13"/>
      <c r="P289" s="13"/>
      <c r="Q289" s="13"/>
      <c r="R289" s="13"/>
      <c r="S289" s="13"/>
      <c r="T289" s="13"/>
      <c r="U289" s="13"/>
      <c r="V289" s="13"/>
      <c r="W289" s="13"/>
      <c r="X289" s="13"/>
      <c r="Y289" s="13"/>
      <c r="Z289" s="13"/>
      <c r="AA289" s="13"/>
      <c r="AB289" s="13"/>
      <c r="AC289" s="13"/>
      <c r="AD289" s="13"/>
      <c r="AE289" s="13"/>
      <c r="AF289" s="13"/>
      <c r="AG289" s="13"/>
      <c r="AH289" s="13"/>
      <c r="AI289" s="13"/>
      <c r="AJ289" s="13"/>
    </row>
    <row r="290" spans="1:36" ht="13.5" customHeight="1" x14ac:dyDescent="0.2">
      <c r="A290" s="13"/>
      <c r="B290" s="13"/>
      <c r="C290" s="13"/>
      <c r="D290" s="13"/>
      <c r="E290" s="13"/>
      <c r="F290" s="13"/>
      <c r="G290" s="13"/>
      <c r="H290" s="13"/>
      <c r="I290" s="13"/>
      <c r="J290" s="13"/>
      <c r="K290" s="13"/>
      <c r="L290" s="13"/>
      <c r="M290" s="13"/>
      <c r="N290" s="13"/>
      <c r="O290" s="13"/>
      <c r="P290" s="13"/>
      <c r="Q290" s="13"/>
      <c r="R290" s="13"/>
      <c r="S290" s="13"/>
      <c r="T290" s="13"/>
      <c r="U290" s="13"/>
      <c r="V290" s="13"/>
      <c r="W290" s="13"/>
      <c r="X290" s="13"/>
      <c r="Y290" s="13"/>
      <c r="Z290" s="13"/>
      <c r="AA290" s="13"/>
      <c r="AB290" s="13"/>
      <c r="AC290" s="13"/>
      <c r="AD290" s="13"/>
      <c r="AE290" s="13"/>
      <c r="AF290" s="13"/>
      <c r="AG290" s="13"/>
      <c r="AH290" s="13"/>
      <c r="AI290" s="13"/>
      <c r="AJ290" s="13"/>
    </row>
    <row r="291" spans="1:36" ht="13.5" customHeight="1" x14ac:dyDescent="0.2">
      <c r="A291" s="13"/>
      <c r="B291" s="13"/>
      <c r="C291" s="13"/>
      <c r="D291" s="13"/>
      <c r="E291" s="13"/>
      <c r="F291" s="13"/>
      <c r="G291" s="13"/>
      <c r="H291" s="13"/>
      <c r="I291" s="13"/>
      <c r="J291" s="13"/>
      <c r="K291" s="13"/>
      <c r="L291" s="13"/>
      <c r="M291" s="13"/>
      <c r="N291" s="13"/>
      <c r="O291" s="13"/>
      <c r="P291" s="13"/>
      <c r="Q291" s="13"/>
      <c r="R291" s="13"/>
      <c r="S291" s="13"/>
      <c r="T291" s="13"/>
      <c r="U291" s="13"/>
      <c r="V291" s="13"/>
      <c r="W291" s="13"/>
      <c r="X291" s="13"/>
      <c r="Y291" s="13"/>
      <c r="Z291" s="13"/>
      <c r="AA291" s="13"/>
      <c r="AB291" s="13"/>
      <c r="AC291" s="13"/>
      <c r="AD291" s="13"/>
      <c r="AE291" s="13"/>
      <c r="AF291" s="13"/>
      <c r="AG291" s="13"/>
      <c r="AH291" s="13"/>
      <c r="AI291" s="13"/>
      <c r="AJ291" s="13"/>
    </row>
    <row r="292" spans="1:36" ht="13.5" customHeight="1" x14ac:dyDescent="0.2">
      <c r="A292" s="13"/>
      <c r="B292" s="13"/>
      <c r="C292" s="13"/>
      <c r="D292" s="13"/>
      <c r="E292" s="13"/>
      <c r="F292" s="13"/>
      <c r="G292" s="13"/>
      <c r="H292" s="13"/>
      <c r="I292" s="13"/>
      <c r="J292" s="13"/>
      <c r="K292" s="13"/>
      <c r="L292" s="13"/>
      <c r="M292" s="13"/>
      <c r="N292" s="13"/>
      <c r="O292" s="13"/>
      <c r="P292" s="13"/>
      <c r="Q292" s="13"/>
      <c r="R292" s="13"/>
      <c r="S292" s="13"/>
      <c r="T292" s="13"/>
      <c r="U292" s="13"/>
      <c r="V292" s="13"/>
      <c r="W292" s="13"/>
      <c r="X292" s="13"/>
      <c r="Y292" s="13"/>
      <c r="Z292" s="13"/>
      <c r="AA292" s="13"/>
      <c r="AB292" s="13"/>
      <c r="AC292" s="13"/>
      <c r="AD292" s="13"/>
      <c r="AE292" s="13"/>
      <c r="AF292" s="13"/>
      <c r="AG292" s="13"/>
      <c r="AH292" s="13"/>
      <c r="AI292" s="13"/>
      <c r="AJ292" s="13"/>
    </row>
    <row r="293" spans="1:36" ht="13.5" customHeight="1" x14ac:dyDescent="0.2">
      <c r="A293" s="13"/>
      <c r="B293" s="13"/>
      <c r="C293" s="13"/>
      <c r="D293" s="13"/>
      <c r="E293" s="13"/>
      <c r="F293" s="13"/>
      <c r="G293" s="13"/>
      <c r="H293" s="13"/>
      <c r="I293" s="13"/>
      <c r="J293" s="13"/>
      <c r="K293" s="13"/>
      <c r="L293" s="13"/>
      <c r="M293" s="13"/>
      <c r="N293" s="13"/>
      <c r="O293" s="13"/>
      <c r="P293" s="13"/>
      <c r="Q293" s="13"/>
      <c r="R293" s="13"/>
      <c r="S293" s="13"/>
      <c r="T293" s="13"/>
      <c r="U293" s="13"/>
      <c r="V293" s="13"/>
      <c r="W293" s="13"/>
      <c r="X293" s="13"/>
      <c r="Y293" s="13"/>
      <c r="Z293" s="13"/>
      <c r="AA293" s="13"/>
      <c r="AB293" s="13"/>
      <c r="AC293" s="13"/>
      <c r="AD293" s="13"/>
      <c r="AE293" s="13"/>
      <c r="AF293" s="13"/>
      <c r="AG293" s="13"/>
      <c r="AH293" s="13"/>
      <c r="AI293" s="13"/>
      <c r="AJ293" s="13"/>
    </row>
    <row r="294" spans="1:36" ht="13.5" customHeight="1" x14ac:dyDescent="0.2">
      <c r="A294" s="13"/>
      <c r="B294" s="13"/>
      <c r="C294" s="13"/>
      <c r="D294" s="13"/>
      <c r="E294" s="13"/>
      <c r="F294" s="13"/>
      <c r="G294" s="13"/>
      <c r="H294" s="13"/>
      <c r="I294" s="13"/>
      <c r="J294" s="13"/>
      <c r="K294" s="13"/>
      <c r="L294" s="13"/>
      <c r="M294" s="13"/>
      <c r="N294" s="13"/>
      <c r="O294" s="13"/>
      <c r="P294" s="13"/>
      <c r="Q294" s="13"/>
      <c r="R294" s="13"/>
      <c r="S294" s="13"/>
      <c r="T294" s="13"/>
      <c r="U294" s="13"/>
      <c r="V294" s="13"/>
      <c r="W294" s="13"/>
      <c r="X294" s="13"/>
      <c r="Y294" s="13"/>
      <c r="Z294" s="13"/>
      <c r="AA294" s="13"/>
      <c r="AB294" s="13"/>
      <c r="AC294" s="13"/>
      <c r="AD294" s="13"/>
      <c r="AE294" s="13"/>
      <c r="AF294" s="13"/>
      <c r="AG294" s="13"/>
      <c r="AH294" s="13"/>
      <c r="AI294" s="13"/>
      <c r="AJ294" s="13"/>
    </row>
    <row r="295" spans="1:36" ht="13.5" customHeight="1" x14ac:dyDescent="0.2">
      <c r="A295" s="13"/>
      <c r="B295" s="13"/>
      <c r="C295" s="13"/>
      <c r="D295" s="13"/>
      <c r="E295" s="13"/>
      <c r="F295" s="13"/>
      <c r="G295" s="13"/>
      <c r="H295" s="13"/>
      <c r="I295" s="13"/>
      <c r="J295" s="13"/>
      <c r="K295" s="13"/>
      <c r="L295" s="13"/>
      <c r="M295" s="13"/>
      <c r="N295" s="13"/>
      <c r="O295" s="13"/>
      <c r="P295" s="13"/>
      <c r="Q295" s="13"/>
      <c r="R295" s="13"/>
      <c r="S295" s="13"/>
      <c r="T295" s="13"/>
      <c r="U295" s="13"/>
      <c r="V295" s="13"/>
      <c r="W295" s="13"/>
      <c r="X295" s="13"/>
      <c r="Y295" s="13"/>
      <c r="Z295" s="13"/>
      <c r="AA295" s="13"/>
      <c r="AB295" s="13"/>
      <c r="AC295" s="13"/>
      <c r="AD295" s="13"/>
      <c r="AE295" s="13"/>
      <c r="AF295" s="13"/>
      <c r="AG295" s="13"/>
      <c r="AH295" s="13"/>
      <c r="AI295" s="13"/>
      <c r="AJ295" s="13"/>
    </row>
    <row r="296" spans="1:36" ht="13.5" customHeight="1" x14ac:dyDescent="0.2">
      <c r="A296" s="13"/>
      <c r="B296" s="13"/>
      <c r="C296" s="13"/>
      <c r="D296" s="13"/>
      <c r="E296" s="13"/>
      <c r="F296" s="13"/>
      <c r="G296" s="13"/>
      <c r="H296" s="13"/>
      <c r="I296" s="13"/>
      <c r="J296" s="13"/>
      <c r="K296" s="13"/>
      <c r="L296" s="13"/>
      <c r="M296" s="13"/>
      <c r="N296" s="13"/>
      <c r="O296" s="13"/>
      <c r="P296" s="13"/>
      <c r="Q296" s="13"/>
      <c r="R296" s="13"/>
      <c r="S296" s="13"/>
      <c r="T296" s="13"/>
      <c r="U296" s="13"/>
      <c r="V296" s="13"/>
      <c r="W296" s="13"/>
      <c r="X296" s="13"/>
      <c r="Y296" s="13"/>
      <c r="Z296" s="13"/>
      <c r="AA296" s="13"/>
      <c r="AB296" s="13"/>
      <c r="AC296" s="13"/>
      <c r="AD296" s="13"/>
      <c r="AE296" s="13"/>
      <c r="AF296" s="13"/>
      <c r="AG296" s="13"/>
      <c r="AH296" s="13"/>
      <c r="AI296" s="13"/>
      <c r="AJ296" s="13"/>
    </row>
    <row r="297" spans="1:36" ht="13.5" customHeight="1" x14ac:dyDescent="0.2">
      <c r="A297" s="13"/>
      <c r="B297" s="13"/>
      <c r="C297" s="13"/>
      <c r="D297" s="13"/>
      <c r="E297" s="13"/>
      <c r="F297" s="13"/>
      <c r="G297" s="13"/>
      <c r="H297" s="13"/>
      <c r="I297" s="13"/>
      <c r="J297" s="13"/>
      <c r="K297" s="13"/>
      <c r="L297" s="13"/>
      <c r="M297" s="13"/>
      <c r="N297" s="13"/>
      <c r="O297" s="13"/>
      <c r="P297" s="13"/>
      <c r="Q297" s="13"/>
      <c r="R297" s="13"/>
      <c r="S297" s="13"/>
      <c r="T297" s="13"/>
      <c r="U297" s="13"/>
      <c r="V297" s="13"/>
      <c r="W297" s="13"/>
      <c r="X297" s="13"/>
      <c r="Y297" s="13"/>
      <c r="Z297" s="13"/>
      <c r="AA297" s="13"/>
      <c r="AB297" s="13"/>
      <c r="AC297" s="13"/>
      <c r="AD297" s="13"/>
      <c r="AE297" s="13"/>
      <c r="AF297" s="13"/>
      <c r="AG297" s="13"/>
      <c r="AH297" s="13"/>
      <c r="AI297" s="13"/>
      <c r="AJ297" s="13"/>
    </row>
    <row r="298" spans="1:36" ht="13.5" customHeight="1" x14ac:dyDescent="0.2">
      <c r="A298" s="13"/>
      <c r="B298" s="13"/>
      <c r="C298" s="13"/>
      <c r="D298" s="13"/>
      <c r="E298" s="13"/>
      <c r="F298" s="13"/>
      <c r="G298" s="13"/>
      <c r="H298" s="13"/>
      <c r="I298" s="13"/>
      <c r="J298" s="13"/>
      <c r="K298" s="13"/>
      <c r="L298" s="13"/>
      <c r="M298" s="13"/>
      <c r="N298" s="13"/>
      <c r="O298" s="13"/>
      <c r="P298" s="13"/>
      <c r="Q298" s="13"/>
      <c r="R298" s="13"/>
      <c r="S298" s="13"/>
      <c r="T298" s="13"/>
      <c r="U298" s="13"/>
      <c r="V298" s="13"/>
      <c r="W298" s="13"/>
      <c r="X298" s="13"/>
      <c r="Y298" s="13"/>
      <c r="Z298" s="13"/>
      <c r="AA298" s="13"/>
      <c r="AB298" s="13"/>
      <c r="AC298" s="13"/>
      <c r="AD298" s="13"/>
      <c r="AE298" s="13"/>
      <c r="AF298" s="13"/>
      <c r="AG298" s="13"/>
      <c r="AH298" s="13"/>
      <c r="AI298" s="13"/>
      <c r="AJ298" s="13"/>
    </row>
    <row r="299" spans="1:36" ht="13.5" customHeight="1" x14ac:dyDescent="0.2">
      <c r="A299" s="13"/>
      <c r="B299" s="13"/>
      <c r="C299" s="13"/>
      <c r="D299" s="13"/>
      <c r="E299" s="13"/>
      <c r="F299" s="13"/>
      <c r="G299" s="13"/>
      <c r="H299" s="13"/>
      <c r="I299" s="13"/>
      <c r="J299" s="13"/>
      <c r="K299" s="13"/>
      <c r="L299" s="13"/>
      <c r="M299" s="13"/>
      <c r="N299" s="13"/>
      <c r="O299" s="13"/>
      <c r="P299" s="13"/>
      <c r="Q299" s="13"/>
      <c r="R299" s="13"/>
      <c r="S299" s="13"/>
      <c r="T299" s="13"/>
      <c r="U299" s="13"/>
      <c r="V299" s="13"/>
      <c r="W299" s="13"/>
      <c r="X299" s="13"/>
      <c r="Y299" s="13"/>
      <c r="Z299" s="13"/>
      <c r="AA299" s="13"/>
      <c r="AB299" s="13"/>
      <c r="AC299" s="13"/>
      <c r="AD299" s="13"/>
      <c r="AE299" s="13"/>
      <c r="AF299" s="13"/>
      <c r="AG299" s="13"/>
      <c r="AH299" s="13"/>
      <c r="AI299" s="13"/>
      <c r="AJ299" s="13"/>
    </row>
    <row r="300" spans="1:36" ht="13.5" customHeight="1" x14ac:dyDescent="0.2">
      <c r="A300" s="13"/>
      <c r="B300" s="13"/>
      <c r="C300" s="13"/>
      <c r="D300" s="13"/>
      <c r="E300" s="13"/>
      <c r="F300" s="13"/>
      <c r="G300" s="13"/>
      <c r="H300" s="13"/>
      <c r="I300" s="13"/>
      <c r="J300" s="13"/>
      <c r="K300" s="13"/>
      <c r="L300" s="13"/>
      <c r="M300" s="13"/>
      <c r="N300" s="13"/>
      <c r="O300" s="13"/>
      <c r="P300" s="13"/>
      <c r="Q300" s="13"/>
      <c r="R300" s="13"/>
      <c r="S300" s="13"/>
      <c r="T300" s="13"/>
      <c r="U300" s="13"/>
      <c r="V300" s="13"/>
      <c r="W300" s="13"/>
      <c r="X300" s="13"/>
      <c r="Y300" s="13"/>
      <c r="Z300" s="13"/>
      <c r="AA300" s="13"/>
      <c r="AB300" s="13"/>
      <c r="AC300" s="13"/>
      <c r="AD300" s="13"/>
      <c r="AE300" s="13"/>
      <c r="AF300" s="13"/>
      <c r="AG300" s="13"/>
      <c r="AH300" s="13"/>
      <c r="AI300" s="13"/>
      <c r="AJ300" s="13"/>
    </row>
    <row r="301" spans="1:36" ht="13.5" customHeight="1" x14ac:dyDescent="0.2">
      <c r="A301" s="13"/>
      <c r="B301" s="13"/>
      <c r="C301" s="13"/>
      <c r="D301" s="13"/>
      <c r="E301" s="13"/>
      <c r="F301" s="13"/>
      <c r="G301" s="13"/>
      <c r="H301" s="13"/>
      <c r="I301" s="13"/>
      <c r="J301" s="13"/>
      <c r="K301" s="13"/>
      <c r="L301" s="13"/>
      <c r="M301" s="13"/>
      <c r="N301" s="13"/>
      <c r="O301" s="13"/>
      <c r="P301" s="13"/>
      <c r="Q301" s="13"/>
      <c r="R301" s="13"/>
      <c r="S301" s="13"/>
      <c r="T301" s="13"/>
      <c r="U301" s="13"/>
      <c r="V301" s="13"/>
      <c r="W301" s="13"/>
      <c r="X301" s="13"/>
      <c r="Y301" s="13"/>
      <c r="Z301" s="13"/>
      <c r="AA301" s="13"/>
      <c r="AB301" s="13"/>
      <c r="AC301" s="13"/>
      <c r="AD301" s="13"/>
      <c r="AE301" s="13"/>
      <c r="AF301" s="13"/>
      <c r="AG301" s="13"/>
      <c r="AH301" s="13"/>
      <c r="AI301" s="13"/>
      <c r="AJ301" s="13"/>
    </row>
    <row r="302" spans="1:36" ht="13.5" customHeight="1" x14ac:dyDescent="0.2">
      <c r="A302" s="13"/>
      <c r="B302" s="13"/>
      <c r="C302" s="13"/>
      <c r="D302" s="13"/>
      <c r="E302" s="13"/>
      <c r="F302" s="13"/>
      <c r="G302" s="13"/>
      <c r="H302" s="13"/>
      <c r="I302" s="13"/>
      <c r="J302" s="13"/>
      <c r="K302" s="13"/>
      <c r="L302" s="13"/>
      <c r="M302" s="13"/>
      <c r="N302" s="13"/>
      <c r="O302" s="13"/>
      <c r="P302" s="13"/>
      <c r="Q302" s="13"/>
      <c r="R302" s="13"/>
      <c r="S302" s="13"/>
      <c r="T302" s="13"/>
      <c r="U302" s="13"/>
      <c r="V302" s="13"/>
      <c r="W302" s="13"/>
      <c r="X302" s="13"/>
      <c r="Y302" s="13"/>
      <c r="Z302" s="13"/>
      <c r="AA302" s="13"/>
      <c r="AB302" s="13"/>
      <c r="AC302" s="13"/>
      <c r="AD302" s="13"/>
      <c r="AE302" s="13"/>
      <c r="AF302" s="13"/>
      <c r="AG302" s="13"/>
      <c r="AH302" s="13"/>
      <c r="AI302" s="13"/>
      <c r="AJ302" s="13"/>
    </row>
    <row r="303" spans="1:36" ht="13.5" customHeight="1" x14ac:dyDescent="0.2">
      <c r="A303" s="13"/>
      <c r="B303" s="13"/>
      <c r="C303" s="13"/>
      <c r="D303" s="13"/>
      <c r="E303" s="13"/>
      <c r="F303" s="13"/>
      <c r="G303" s="13"/>
      <c r="H303" s="13"/>
      <c r="I303" s="13"/>
      <c r="J303" s="13"/>
      <c r="K303" s="13"/>
      <c r="L303" s="13"/>
      <c r="M303" s="13"/>
      <c r="N303" s="13"/>
      <c r="O303" s="13"/>
      <c r="P303" s="13"/>
      <c r="Q303" s="13"/>
      <c r="R303" s="13"/>
      <c r="S303" s="13"/>
      <c r="T303" s="13"/>
      <c r="U303" s="13"/>
      <c r="V303" s="13"/>
      <c r="W303" s="13"/>
      <c r="X303" s="13"/>
      <c r="Y303" s="13"/>
      <c r="Z303" s="13"/>
      <c r="AA303" s="13"/>
      <c r="AB303" s="13"/>
      <c r="AC303" s="13"/>
      <c r="AD303" s="13"/>
      <c r="AE303" s="13"/>
      <c r="AF303" s="13"/>
      <c r="AG303" s="13"/>
      <c r="AH303" s="13"/>
      <c r="AI303" s="13"/>
      <c r="AJ303" s="13"/>
    </row>
    <row r="304" spans="1:36" ht="13.5" customHeight="1" x14ac:dyDescent="0.2">
      <c r="A304" s="13"/>
      <c r="B304" s="13"/>
      <c r="C304" s="13"/>
      <c r="D304" s="13"/>
      <c r="E304" s="13"/>
      <c r="F304" s="13"/>
      <c r="G304" s="13"/>
      <c r="H304" s="13"/>
      <c r="I304" s="13"/>
      <c r="J304" s="13"/>
      <c r="K304" s="13"/>
      <c r="L304" s="13"/>
      <c r="M304" s="13"/>
      <c r="N304" s="13"/>
      <c r="O304" s="13"/>
      <c r="P304" s="13"/>
      <c r="Q304" s="13"/>
      <c r="R304" s="13"/>
      <c r="S304" s="13"/>
      <c r="T304" s="13"/>
      <c r="U304" s="13"/>
      <c r="V304" s="13"/>
      <c r="W304" s="13"/>
      <c r="X304" s="13"/>
      <c r="Y304" s="13"/>
      <c r="Z304" s="13"/>
      <c r="AA304" s="13"/>
      <c r="AB304" s="13"/>
      <c r="AC304" s="13"/>
      <c r="AD304" s="13"/>
      <c r="AE304" s="13"/>
      <c r="AF304" s="13"/>
      <c r="AG304" s="13"/>
      <c r="AH304" s="13"/>
      <c r="AI304" s="13"/>
      <c r="AJ304" s="13"/>
    </row>
    <row r="305" spans="1:36" ht="13.5" customHeight="1" x14ac:dyDescent="0.2">
      <c r="A305" s="13"/>
      <c r="B305" s="13"/>
      <c r="C305" s="13"/>
      <c r="D305" s="13"/>
      <c r="E305" s="13"/>
      <c r="F305" s="13"/>
      <c r="G305" s="13"/>
      <c r="H305" s="13"/>
      <c r="I305" s="13"/>
      <c r="J305" s="13"/>
      <c r="K305" s="13"/>
      <c r="L305" s="13"/>
      <c r="M305" s="13"/>
      <c r="N305" s="13"/>
      <c r="O305" s="13"/>
      <c r="P305" s="13"/>
      <c r="Q305" s="13"/>
      <c r="R305" s="13"/>
      <c r="S305" s="13"/>
      <c r="T305" s="13"/>
      <c r="U305" s="13"/>
      <c r="V305" s="13"/>
      <c r="W305" s="13"/>
      <c r="X305" s="13"/>
      <c r="Y305" s="13"/>
      <c r="Z305" s="13"/>
      <c r="AA305" s="13"/>
      <c r="AB305" s="13"/>
      <c r="AC305" s="13"/>
      <c r="AD305" s="13"/>
      <c r="AE305" s="13"/>
      <c r="AF305" s="13"/>
      <c r="AG305" s="13"/>
      <c r="AH305" s="13"/>
      <c r="AI305" s="13"/>
      <c r="AJ305" s="13"/>
    </row>
    <row r="306" spans="1:36" ht="13.5" customHeight="1" x14ac:dyDescent="0.2">
      <c r="A306" s="13"/>
      <c r="B306" s="13"/>
      <c r="C306" s="13"/>
      <c r="D306" s="13"/>
      <c r="E306" s="13"/>
      <c r="F306" s="13"/>
      <c r="G306" s="13"/>
      <c r="H306" s="13"/>
      <c r="I306" s="13"/>
      <c r="J306" s="13"/>
      <c r="K306" s="13"/>
      <c r="L306" s="13"/>
      <c r="M306" s="13"/>
      <c r="N306" s="13"/>
      <c r="O306" s="13"/>
      <c r="P306" s="13"/>
      <c r="Q306" s="13"/>
      <c r="R306" s="13"/>
      <c r="S306" s="13"/>
      <c r="T306" s="13"/>
      <c r="U306" s="13"/>
      <c r="V306" s="13"/>
      <c r="W306" s="13"/>
      <c r="X306" s="13"/>
      <c r="Y306" s="13"/>
      <c r="Z306" s="13"/>
      <c r="AA306" s="13"/>
      <c r="AB306" s="13"/>
      <c r="AC306" s="13"/>
      <c r="AD306" s="13"/>
      <c r="AE306" s="13"/>
      <c r="AF306" s="13"/>
      <c r="AG306" s="13"/>
      <c r="AH306" s="13"/>
      <c r="AI306" s="13"/>
      <c r="AJ306" s="13"/>
    </row>
    <row r="307" spans="1:36" ht="13.5" customHeight="1" x14ac:dyDescent="0.2">
      <c r="A307" s="13"/>
      <c r="B307" s="13"/>
      <c r="C307" s="13"/>
      <c r="D307" s="13"/>
      <c r="E307" s="13"/>
      <c r="F307" s="13"/>
      <c r="G307" s="13"/>
      <c r="H307" s="13"/>
      <c r="I307" s="13"/>
      <c r="J307" s="13"/>
      <c r="K307" s="13"/>
      <c r="L307" s="13"/>
      <c r="M307" s="13"/>
      <c r="N307" s="13"/>
      <c r="O307" s="13"/>
      <c r="P307" s="13"/>
      <c r="Q307" s="13"/>
      <c r="R307" s="13"/>
      <c r="S307" s="13"/>
      <c r="T307" s="13"/>
      <c r="U307" s="13"/>
      <c r="V307" s="13"/>
      <c r="W307" s="13"/>
      <c r="X307" s="13"/>
      <c r="Y307" s="13"/>
      <c r="Z307" s="13"/>
      <c r="AA307" s="13"/>
      <c r="AB307" s="13"/>
      <c r="AC307" s="13"/>
      <c r="AD307" s="13"/>
      <c r="AE307" s="13"/>
      <c r="AF307" s="13"/>
      <c r="AG307" s="13"/>
      <c r="AH307" s="13"/>
      <c r="AI307" s="13"/>
      <c r="AJ307" s="13"/>
    </row>
    <row r="308" spans="1:36" ht="13.5" customHeight="1" x14ac:dyDescent="0.2">
      <c r="A308" s="13"/>
      <c r="B308" s="13"/>
      <c r="C308" s="13"/>
      <c r="D308" s="13"/>
      <c r="E308" s="13"/>
      <c r="F308" s="13"/>
      <c r="G308" s="13"/>
      <c r="H308" s="13"/>
      <c r="I308" s="13"/>
      <c r="J308" s="13"/>
      <c r="K308" s="13"/>
      <c r="L308" s="13"/>
      <c r="M308" s="13"/>
      <c r="N308" s="13"/>
      <c r="O308" s="13"/>
      <c r="P308" s="13"/>
      <c r="Q308" s="13"/>
      <c r="R308" s="13"/>
      <c r="S308" s="13"/>
      <c r="T308" s="13"/>
      <c r="U308" s="13"/>
      <c r="V308" s="13"/>
      <c r="W308" s="13"/>
      <c r="X308" s="13"/>
      <c r="Y308" s="13"/>
      <c r="Z308" s="13"/>
      <c r="AA308" s="13"/>
      <c r="AB308" s="13"/>
      <c r="AC308" s="13"/>
      <c r="AD308" s="13"/>
      <c r="AE308" s="13"/>
      <c r="AF308" s="13"/>
      <c r="AG308" s="13"/>
      <c r="AH308" s="13"/>
      <c r="AI308" s="13"/>
      <c r="AJ308" s="13"/>
    </row>
    <row r="309" spans="1:36" ht="13.5" customHeight="1" x14ac:dyDescent="0.2">
      <c r="A309" s="13"/>
      <c r="B309" s="13"/>
      <c r="C309" s="13"/>
      <c r="D309" s="13"/>
      <c r="E309" s="13"/>
      <c r="F309" s="13"/>
      <c r="G309" s="13"/>
      <c r="H309" s="13"/>
      <c r="I309" s="13"/>
      <c r="J309" s="13"/>
      <c r="K309" s="13"/>
      <c r="L309" s="13"/>
      <c r="M309" s="13"/>
      <c r="N309" s="13"/>
      <c r="O309" s="13"/>
      <c r="P309" s="13"/>
      <c r="Q309" s="13"/>
      <c r="R309" s="13"/>
      <c r="S309" s="13"/>
      <c r="T309" s="13"/>
      <c r="U309" s="13"/>
      <c r="V309" s="13"/>
      <c r="W309" s="13"/>
      <c r="X309" s="13"/>
      <c r="Y309" s="13"/>
      <c r="Z309" s="13"/>
      <c r="AA309" s="13"/>
      <c r="AB309" s="13"/>
      <c r="AC309" s="13"/>
      <c r="AD309" s="13"/>
      <c r="AE309" s="13"/>
      <c r="AF309" s="13"/>
      <c r="AG309" s="13"/>
      <c r="AH309" s="13"/>
      <c r="AI309" s="13"/>
      <c r="AJ309" s="13"/>
    </row>
    <row r="310" spans="1:36" ht="13.5" customHeight="1" x14ac:dyDescent="0.2">
      <c r="A310" s="13"/>
      <c r="B310" s="13"/>
      <c r="C310" s="13"/>
      <c r="D310" s="13"/>
      <c r="E310" s="13"/>
      <c r="F310" s="13"/>
      <c r="G310" s="13"/>
      <c r="H310" s="13"/>
      <c r="I310" s="13"/>
      <c r="J310" s="13"/>
      <c r="K310" s="13"/>
      <c r="L310" s="13"/>
      <c r="M310" s="13"/>
      <c r="N310" s="13"/>
      <c r="O310" s="13"/>
      <c r="P310" s="13"/>
      <c r="Q310" s="13"/>
      <c r="R310" s="13"/>
      <c r="S310" s="13"/>
      <c r="T310" s="13"/>
      <c r="U310" s="13"/>
      <c r="V310" s="13"/>
      <c r="W310" s="13"/>
      <c r="X310" s="13"/>
      <c r="Y310" s="13"/>
      <c r="Z310" s="13"/>
      <c r="AA310" s="13"/>
      <c r="AB310" s="13"/>
      <c r="AC310" s="13"/>
      <c r="AD310" s="13"/>
      <c r="AE310" s="13"/>
      <c r="AF310" s="13"/>
      <c r="AG310" s="13"/>
      <c r="AH310" s="13"/>
      <c r="AI310" s="13"/>
      <c r="AJ310" s="13"/>
    </row>
    <row r="311" spans="1:36" ht="13.5" customHeight="1" x14ac:dyDescent="0.2">
      <c r="A311" s="13"/>
      <c r="B311" s="13"/>
      <c r="C311" s="13"/>
      <c r="D311" s="13"/>
      <c r="E311" s="13"/>
      <c r="F311" s="13"/>
      <c r="G311" s="13"/>
      <c r="H311" s="13"/>
      <c r="I311" s="13"/>
      <c r="J311" s="13"/>
      <c r="K311" s="13"/>
      <c r="L311" s="13"/>
      <c r="M311" s="13"/>
      <c r="N311" s="13"/>
      <c r="O311" s="13"/>
      <c r="P311" s="13"/>
      <c r="Q311" s="13"/>
      <c r="R311" s="13"/>
      <c r="S311" s="13"/>
      <c r="T311" s="13"/>
      <c r="U311" s="13"/>
      <c r="V311" s="13"/>
      <c r="W311" s="13"/>
      <c r="X311" s="13"/>
      <c r="Y311" s="13"/>
      <c r="Z311" s="13"/>
      <c r="AA311" s="13"/>
      <c r="AB311" s="13"/>
      <c r="AC311" s="13"/>
      <c r="AD311" s="13"/>
      <c r="AE311" s="13"/>
      <c r="AF311" s="13"/>
      <c r="AG311" s="13"/>
      <c r="AH311" s="13"/>
      <c r="AI311" s="13"/>
      <c r="AJ311" s="13"/>
    </row>
    <row r="312" spans="1:36" ht="13.5" customHeight="1" x14ac:dyDescent="0.2">
      <c r="A312" s="13"/>
      <c r="B312" s="13"/>
      <c r="C312" s="13"/>
      <c r="D312" s="13"/>
      <c r="E312" s="13"/>
      <c r="F312" s="13"/>
      <c r="G312" s="13"/>
      <c r="H312" s="13"/>
      <c r="I312" s="13"/>
      <c r="J312" s="13"/>
      <c r="K312" s="13"/>
      <c r="L312" s="13"/>
      <c r="M312" s="13"/>
      <c r="N312" s="13"/>
      <c r="O312" s="13"/>
      <c r="P312" s="13"/>
      <c r="Q312" s="13"/>
      <c r="R312" s="13"/>
      <c r="S312" s="13"/>
      <c r="T312" s="13"/>
      <c r="U312" s="13"/>
      <c r="V312" s="13"/>
      <c r="W312" s="13"/>
      <c r="X312" s="13"/>
      <c r="Y312" s="13"/>
      <c r="Z312" s="13"/>
      <c r="AA312" s="13"/>
      <c r="AB312" s="13"/>
      <c r="AC312" s="13"/>
      <c r="AD312" s="13"/>
      <c r="AE312" s="13"/>
      <c r="AF312" s="13"/>
      <c r="AG312" s="13"/>
      <c r="AH312" s="13"/>
      <c r="AI312" s="13"/>
      <c r="AJ312" s="13"/>
    </row>
    <row r="313" spans="1:36" ht="13.5" customHeight="1" x14ac:dyDescent="0.2">
      <c r="A313" s="13"/>
      <c r="B313" s="13"/>
      <c r="C313" s="13"/>
      <c r="D313" s="13"/>
      <c r="E313" s="13"/>
      <c r="F313" s="13"/>
      <c r="G313" s="13"/>
      <c r="H313" s="13"/>
      <c r="I313" s="13"/>
      <c r="J313" s="13"/>
      <c r="K313" s="13"/>
      <c r="L313" s="13"/>
      <c r="M313" s="13"/>
      <c r="N313" s="13"/>
      <c r="O313" s="13"/>
      <c r="P313" s="13"/>
      <c r="Q313" s="13"/>
      <c r="R313" s="13"/>
      <c r="S313" s="13"/>
      <c r="T313" s="13"/>
      <c r="U313" s="13"/>
      <c r="V313" s="13"/>
      <c r="W313" s="13"/>
      <c r="X313" s="13"/>
      <c r="Y313" s="13"/>
      <c r="Z313" s="13"/>
      <c r="AA313" s="13"/>
      <c r="AB313" s="13"/>
      <c r="AC313" s="13"/>
      <c r="AD313" s="13"/>
      <c r="AE313" s="13"/>
      <c r="AF313" s="13"/>
      <c r="AG313" s="13"/>
      <c r="AH313" s="13"/>
      <c r="AI313" s="13"/>
      <c r="AJ313" s="13"/>
    </row>
    <row r="314" spans="1:36" ht="13.5" customHeight="1" x14ac:dyDescent="0.2">
      <c r="A314" s="13"/>
      <c r="B314" s="13"/>
      <c r="C314" s="13"/>
      <c r="D314" s="13"/>
      <c r="E314" s="13"/>
      <c r="F314" s="13"/>
      <c r="G314" s="13"/>
      <c r="H314" s="13"/>
      <c r="I314" s="13"/>
      <c r="J314" s="13"/>
      <c r="K314" s="13"/>
      <c r="L314" s="13"/>
      <c r="M314" s="13"/>
      <c r="N314" s="13"/>
      <c r="O314" s="13"/>
      <c r="P314" s="13"/>
      <c r="Q314" s="13"/>
      <c r="R314" s="13"/>
      <c r="S314" s="13"/>
      <c r="T314" s="13"/>
      <c r="U314" s="13"/>
      <c r="V314" s="13"/>
      <c r="W314" s="13"/>
      <c r="X314" s="13"/>
      <c r="Y314" s="13"/>
      <c r="Z314" s="13"/>
      <c r="AA314" s="13"/>
      <c r="AB314" s="13"/>
      <c r="AC314" s="13"/>
      <c r="AD314" s="13"/>
      <c r="AE314" s="13"/>
      <c r="AF314" s="13"/>
      <c r="AG314" s="13"/>
      <c r="AH314" s="13"/>
      <c r="AI314" s="13"/>
      <c r="AJ314" s="13"/>
    </row>
    <row r="315" spans="1:36" ht="13.5" customHeight="1" x14ac:dyDescent="0.2">
      <c r="A315" s="13"/>
      <c r="B315" s="13"/>
      <c r="C315" s="13"/>
      <c r="D315" s="13"/>
      <c r="E315" s="13"/>
      <c r="F315" s="13"/>
      <c r="G315" s="13"/>
      <c r="H315" s="13"/>
      <c r="I315" s="13"/>
      <c r="J315" s="13"/>
      <c r="K315" s="13"/>
      <c r="L315" s="13"/>
      <c r="M315" s="13"/>
      <c r="N315" s="13"/>
      <c r="O315" s="13"/>
      <c r="P315" s="13"/>
      <c r="Q315" s="13"/>
      <c r="R315" s="13"/>
      <c r="S315" s="13"/>
      <c r="T315" s="13"/>
      <c r="U315" s="13"/>
      <c r="V315" s="13"/>
      <c r="W315" s="13"/>
      <c r="X315" s="13"/>
      <c r="Y315" s="13"/>
      <c r="Z315" s="13"/>
      <c r="AA315" s="13"/>
      <c r="AB315" s="13"/>
      <c r="AC315" s="13"/>
      <c r="AD315" s="13"/>
      <c r="AE315" s="13"/>
      <c r="AF315" s="13"/>
      <c r="AG315" s="13"/>
      <c r="AH315" s="13"/>
      <c r="AI315" s="13"/>
      <c r="AJ315" s="13"/>
    </row>
    <row r="316" spans="1:36" ht="13.5" customHeight="1" x14ac:dyDescent="0.2">
      <c r="A316" s="13"/>
      <c r="B316" s="13"/>
      <c r="C316" s="13"/>
      <c r="D316" s="13"/>
      <c r="E316" s="13"/>
      <c r="F316" s="13"/>
      <c r="G316" s="13"/>
      <c r="H316" s="13"/>
      <c r="I316" s="13"/>
      <c r="J316" s="13"/>
      <c r="K316" s="13"/>
      <c r="L316" s="13"/>
      <c r="M316" s="13"/>
      <c r="N316" s="13"/>
      <c r="O316" s="13"/>
      <c r="P316" s="13"/>
      <c r="Q316" s="13"/>
      <c r="R316" s="13"/>
      <c r="S316" s="13"/>
      <c r="T316" s="13"/>
      <c r="U316" s="13"/>
      <c r="V316" s="13"/>
      <c r="W316" s="13"/>
      <c r="X316" s="13"/>
      <c r="Y316" s="13"/>
      <c r="Z316" s="13"/>
      <c r="AA316" s="13"/>
      <c r="AB316" s="13"/>
      <c r="AC316" s="13"/>
      <c r="AD316" s="13"/>
      <c r="AE316" s="13"/>
      <c r="AF316" s="13"/>
      <c r="AG316" s="13"/>
      <c r="AH316" s="13"/>
      <c r="AI316" s="13"/>
      <c r="AJ316" s="13"/>
    </row>
    <row r="317" spans="1:36" ht="13.5" customHeight="1" x14ac:dyDescent="0.2">
      <c r="A317" s="13"/>
      <c r="B317" s="13"/>
      <c r="C317" s="13"/>
      <c r="D317" s="13"/>
      <c r="E317" s="13"/>
      <c r="F317" s="13"/>
      <c r="G317" s="13"/>
      <c r="H317" s="13"/>
      <c r="I317" s="13"/>
      <c r="J317" s="13"/>
      <c r="K317" s="13"/>
      <c r="L317" s="13"/>
      <c r="M317" s="13"/>
      <c r="N317" s="13"/>
      <c r="O317" s="13"/>
      <c r="P317" s="13"/>
      <c r="Q317" s="13"/>
      <c r="R317" s="13"/>
      <c r="S317" s="13"/>
      <c r="T317" s="13"/>
      <c r="U317" s="13"/>
      <c r="V317" s="13"/>
      <c r="W317" s="13"/>
      <c r="X317" s="13"/>
      <c r="Y317" s="13"/>
      <c r="Z317" s="13"/>
      <c r="AA317" s="13"/>
      <c r="AB317" s="13"/>
      <c r="AC317" s="13"/>
      <c r="AD317" s="13"/>
      <c r="AE317" s="13"/>
      <c r="AF317" s="13"/>
      <c r="AG317" s="13"/>
      <c r="AH317" s="13"/>
      <c r="AI317" s="13"/>
      <c r="AJ317" s="13"/>
    </row>
    <row r="318" spans="1:36" ht="13.5" customHeight="1" x14ac:dyDescent="0.2">
      <c r="A318" s="13"/>
      <c r="B318" s="13"/>
      <c r="C318" s="13"/>
      <c r="D318" s="13"/>
      <c r="E318" s="13"/>
      <c r="F318" s="13"/>
      <c r="G318" s="13"/>
      <c r="H318" s="13"/>
      <c r="I318" s="13"/>
      <c r="J318" s="13"/>
      <c r="K318" s="13"/>
      <c r="L318" s="13"/>
      <c r="M318" s="13"/>
      <c r="N318" s="13"/>
      <c r="O318" s="13"/>
      <c r="P318" s="13"/>
      <c r="Q318" s="13"/>
      <c r="R318" s="13"/>
      <c r="S318" s="13"/>
      <c r="T318" s="13"/>
      <c r="U318" s="13"/>
      <c r="V318" s="13"/>
      <c r="W318" s="13"/>
      <c r="X318" s="13"/>
      <c r="Y318" s="13"/>
      <c r="Z318" s="13"/>
      <c r="AA318" s="13"/>
      <c r="AB318" s="13"/>
      <c r="AC318" s="13"/>
      <c r="AD318" s="13"/>
      <c r="AE318" s="13"/>
      <c r="AF318" s="13"/>
      <c r="AG318" s="13"/>
      <c r="AH318" s="13"/>
      <c r="AI318" s="13"/>
      <c r="AJ318" s="13"/>
    </row>
    <row r="319" spans="1:36" ht="13.5" customHeight="1" x14ac:dyDescent="0.2">
      <c r="A319" s="13"/>
      <c r="B319" s="13"/>
      <c r="C319" s="13"/>
      <c r="D319" s="13"/>
      <c r="E319" s="13"/>
      <c r="F319" s="13"/>
      <c r="G319" s="13"/>
      <c r="H319" s="13"/>
      <c r="I319" s="13"/>
      <c r="J319" s="13"/>
      <c r="K319" s="13"/>
      <c r="L319" s="13"/>
      <c r="M319" s="13"/>
      <c r="N319" s="13"/>
      <c r="O319" s="13"/>
      <c r="P319" s="13"/>
      <c r="Q319" s="13"/>
      <c r="R319" s="13"/>
      <c r="S319" s="13"/>
      <c r="T319" s="13"/>
      <c r="U319" s="13"/>
      <c r="V319" s="13"/>
      <c r="W319" s="13"/>
      <c r="X319" s="13"/>
      <c r="Y319" s="13"/>
      <c r="Z319" s="13"/>
      <c r="AA319" s="13"/>
      <c r="AB319" s="13"/>
      <c r="AC319" s="13"/>
      <c r="AD319" s="13"/>
      <c r="AE319" s="13"/>
      <c r="AF319" s="13"/>
      <c r="AG319" s="13"/>
      <c r="AH319" s="13"/>
      <c r="AI319" s="13"/>
      <c r="AJ319" s="13"/>
    </row>
    <row r="320" spans="1:36" ht="13.5" customHeight="1" x14ac:dyDescent="0.2">
      <c r="A320" s="13"/>
      <c r="B320" s="13"/>
      <c r="C320" s="13"/>
      <c r="D320" s="13"/>
      <c r="E320" s="13"/>
      <c r="F320" s="13"/>
      <c r="G320" s="13"/>
      <c r="H320" s="13"/>
      <c r="I320" s="13"/>
      <c r="J320" s="13"/>
      <c r="K320" s="13"/>
      <c r="L320" s="13"/>
      <c r="M320" s="13"/>
      <c r="N320" s="13"/>
      <c r="O320" s="13"/>
      <c r="P320" s="13"/>
      <c r="Q320" s="13"/>
      <c r="R320" s="13"/>
      <c r="S320" s="13"/>
      <c r="T320" s="13"/>
      <c r="U320" s="13"/>
      <c r="V320" s="13"/>
      <c r="W320" s="13"/>
      <c r="X320" s="13"/>
      <c r="Y320" s="13"/>
      <c r="Z320" s="13"/>
      <c r="AA320" s="13"/>
      <c r="AB320" s="13"/>
      <c r="AC320" s="13"/>
      <c r="AD320" s="13"/>
      <c r="AE320" s="13"/>
      <c r="AF320" s="13"/>
      <c r="AG320" s="13"/>
      <c r="AH320" s="13"/>
      <c r="AI320" s="13"/>
      <c r="AJ320" s="13"/>
    </row>
    <row r="321" spans="1:36" ht="13.5" customHeight="1" x14ac:dyDescent="0.2">
      <c r="A321" s="13"/>
      <c r="B321" s="13"/>
      <c r="C321" s="13"/>
      <c r="D321" s="13"/>
      <c r="E321" s="13"/>
      <c r="F321" s="13"/>
      <c r="G321" s="13"/>
      <c r="H321" s="13"/>
      <c r="I321" s="13"/>
      <c r="J321" s="13"/>
      <c r="K321" s="13"/>
      <c r="L321" s="13"/>
      <c r="M321" s="13"/>
      <c r="N321" s="13"/>
      <c r="O321" s="13"/>
      <c r="P321" s="13"/>
      <c r="Q321" s="13"/>
      <c r="R321" s="13"/>
      <c r="S321" s="13"/>
      <c r="T321" s="13"/>
      <c r="U321" s="13"/>
      <c r="V321" s="13"/>
      <c r="W321" s="13"/>
      <c r="X321" s="13"/>
      <c r="Y321" s="13"/>
      <c r="Z321" s="13"/>
      <c r="AA321" s="13"/>
      <c r="AB321" s="13"/>
      <c r="AC321" s="13"/>
      <c r="AD321" s="13"/>
      <c r="AE321" s="13"/>
      <c r="AF321" s="13"/>
      <c r="AG321" s="13"/>
      <c r="AH321" s="13"/>
      <c r="AI321" s="13"/>
      <c r="AJ321" s="13"/>
    </row>
    <row r="322" spans="1:36" ht="13.5" customHeight="1" x14ac:dyDescent="0.2">
      <c r="A322" s="13"/>
      <c r="B322" s="13"/>
      <c r="C322" s="13"/>
      <c r="D322" s="13"/>
      <c r="E322" s="13"/>
      <c r="F322" s="13"/>
      <c r="G322" s="13"/>
      <c r="H322" s="13"/>
      <c r="I322" s="13"/>
      <c r="J322" s="13"/>
      <c r="K322" s="13"/>
      <c r="L322" s="13"/>
      <c r="M322" s="13"/>
      <c r="N322" s="13"/>
      <c r="O322" s="13"/>
      <c r="P322" s="13"/>
      <c r="Q322" s="13"/>
      <c r="R322" s="13"/>
      <c r="S322" s="13"/>
      <c r="T322" s="13"/>
      <c r="U322" s="13"/>
      <c r="V322" s="13"/>
      <c r="W322" s="13"/>
      <c r="X322" s="13"/>
      <c r="Y322" s="13"/>
      <c r="Z322" s="13"/>
      <c r="AA322" s="13"/>
      <c r="AB322" s="13"/>
      <c r="AC322" s="13"/>
      <c r="AD322" s="13"/>
      <c r="AE322" s="13"/>
      <c r="AF322" s="13"/>
      <c r="AG322" s="13"/>
      <c r="AH322" s="13"/>
      <c r="AI322" s="13"/>
      <c r="AJ322" s="13"/>
    </row>
    <row r="323" spans="1:36" ht="13.5" customHeight="1" x14ac:dyDescent="0.2">
      <c r="A323" s="13"/>
      <c r="B323" s="13"/>
      <c r="C323" s="13"/>
      <c r="D323" s="13"/>
      <c r="E323" s="13"/>
      <c r="F323" s="13"/>
      <c r="G323" s="13"/>
      <c r="H323" s="13"/>
      <c r="I323" s="13"/>
      <c r="J323" s="13"/>
      <c r="K323" s="13"/>
      <c r="L323" s="13"/>
      <c r="M323" s="13"/>
      <c r="N323" s="13"/>
      <c r="O323" s="13"/>
      <c r="P323" s="13"/>
      <c r="Q323" s="13"/>
      <c r="R323" s="13"/>
      <c r="S323" s="13"/>
      <c r="T323" s="13"/>
      <c r="U323" s="13"/>
      <c r="V323" s="13"/>
      <c r="W323" s="13"/>
      <c r="X323" s="13"/>
      <c r="Y323" s="13"/>
      <c r="Z323" s="13"/>
      <c r="AA323" s="13"/>
      <c r="AB323" s="13"/>
      <c r="AC323" s="13"/>
      <c r="AD323" s="13"/>
      <c r="AE323" s="13"/>
      <c r="AF323" s="13"/>
      <c r="AG323" s="13"/>
      <c r="AH323" s="13"/>
      <c r="AI323" s="13"/>
      <c r="AJ323" s="13"/>
    </row>
    <row r="324" spans="1:36" ht="13.5" customHeight="1" x14ac:dyDescent="0.2">
      <c r="A324" s="13"/>
      <c r="B324" s="13"/>
      <c r="C324" s="13"/>
      <c r="D324" s="13"/>
      <c r="E324" s="13"/>
      <c r="F324" s="13"/>
      <c r="G324" s="13"/>
      <c r="H324" s="13"/>
      <c r="I324" s="13"/>
      <c r="J324" s="13"/>
      <c r="K324" s="13"/>
      <c r="L324" s="13"/>
      <c r="M324" s="13"/>
      <c r="N324" s="13"/>
      <c r="O324" s="13"/>
      <c r="P324" s="13"/>
      <c r="Q324" s="13"/>
      <c r="R324" s="13"/>
      <c r="S324" s="13"/>
      <c r="T324" s="13"/>
      <c r="U324" s="13"/>
      <c r="V324" s="13"/>
      <c r="W324" s="13"/>
      <c r="X324" s="13"/>
      <c r="Y324" s="13"/>
      <c r="Z324" s="13"/>
      <c r="AA324" s="13"/>
      <c r="AB324" s="13"/>
      <c r="AC324" s="13"/>
      <c r="AD324" s="13"/>
      <c r="AE324" s="13"/>
      <c r="AF324" s="13"/>
      <c r="AG324" s="13"/>
      <c r="AH324" s="13"/>
      <c r="AI324" s="13"/>
      <c r="AJ324" s="13"/>
    </row>
    <row r="325" spans="1:36" ht="13.5" customHeight="1" x14ac:dyDescent="0.2">
      <c r="A325" s="13"/>
      <c r="B325" s="13"/>
      <c r="C325" s="13"/>
      <c r="D325" s="13"/>
      <c r="E325" s="13"/>
      <c r="F325" s="13"/>
      <c r="G325" s="13"/>
      <c r="H325" s="13"/>
      <c r="I325" s="13"/>
      <c r="J325" s="13"/>
      <c r="K325" s="13"/>
      <c r="L325" s="13"/>
      <c r="M325" s="13"/>
      <c r="N325" s="13"/>
      <c r="O325" s="13"/>
      <c r="P325" s="13"/>
      <c r="Q325" s="13"/>
      <c r="R325" s="13"/>
      <c r="S325" s="13"/>
      <c r="T325" s="13"/>
      <c r="U325" s="13"/>
      <c r="V325" s="13"/>
      <c r="W325" s="13"/>
      <c r="X325" s="13"/>
      <c r="Y325" s="13"/>
      <c r="Z325" s="13"/>
      <c r="AA325" s="13"/>
      <c r="AB325" s="13"/>
      <c r="AC325" s="13"/>
      <c r="AD325" s="13"/>
      <c r="AE325" s="13"/>
      <c r="AF325" s="13"/>
      <c r="AG325" s="13"/>
      <c r="AH325" s="13"/>
      <c r="AI325" s="13"/>
      <c r="AJ325" s="13"/>
    </row>
    <row r="326" spans="1:36" ht="13.5" customHeight="1" x14ac:dyDescent="0.2">
      <c r="A326" s="13"/>
      <c r="B326" s="13"/>
      <c r="C326" s="13"/>
      <c r="D326" s="13"/>
      <c r="E326" s="13"/>
      <c r="F326" s="13"/>
      <c r="G326" s="13"/>
      <c r="H326" s="13"/>
      <c r="I326" s="13"/>
      <c r="J326" s="13"/>
      <c r="K326" s="13"/>
      <c r="L326" s="13"/>
      <c r="M326" s="13"/>
      <c r="N326" s="13"/>
      <c r="O326" s="13"/>
      <c r="P326" s="13"/>
      <c r="Q326" s="13"/>
      <c r="R326" s="13"/>
      <c r="S326" s="13"/>
      <c r="T326" s="13"/>
      <c r="U326" s="13"/>
      <c r="V326" s="13"/>
      <c r="W326" s="13"/>
      <c r="X326" s="13"/>
      <c r="Y326" s="13"/>
      <c r="Z326" s="13"/>
      <c r="AA326" s="13"/>
      <c r="AB326" s="13"/>
      <c r="AC326" s="13"/>
      <c r="AD326" s="13"/>
      <c r="AE326" s="13"/>
      <c r="AF326" s="13"/>
      <c r="AG326" s="13"/>
      <c r="AH326" s="13"/>
      <c r="AI326" s="13"/>
      <c r="AJ326" s="13"/>
    </row>
    <row r="327" spans="1:36" ht="13.5" customHeight="1" x14ac:dyDescent="0.2">
      <c r="A327" s="13"/>
      <c r="B327" s="13"/>
      <c r="C327" s="13"/>
      <c r="D327" s="13"/>
      <c r="E327" s="13"/>
      <c r="F327" s="13"/>
      <c r="G327" s="13"/>
      <c r="H327" s="13"/>
      <c r="I327" s="13"/>
      <c r="J327" s="13"/>
      <c r="K327" s="13"/>
      <c r="L327" s="13"/>
      <c r="M327" s="13"/>
      <c r="N327" s="13"/>
      <c r="O327" s="13"/>
      <c r="P327" s="13"/>
      <c r="Q327" s="13"/>
      <c r="R327" s="13"/>
      <c r="S327" s="13"/>
      <c r="T327" s="13"/>
      <c r="U327" s="13"/>
      <c r="V327" s="13"/>
      <c r="W327" s="13"/>
      <c r="X327" s="13"/>
      <c r="Y327" s="13"/>
      <c r="Z327" s="13"/>
      <c r="AA327" s="13"/>
      <c r="AB327" s="13"/>
      <c r="AC327" s="13"/>
      <c r="AD327" s="13"/>
      <c r="AE327" s="13"/>
      <c r="AF327" s="13"/>
      <c r="AG327" s="13"/>
      <c r="AH327" s="13"/>
      <c r="AI327" s="13"/>
      <c r="AJ327" s="13"/>
    </row>
    <row r="328" spans="1:36" ht="13.5" customHeight="1" x14ac:dyDescent="0.2">
      <c r="A328" s="13"/>
      <c r="B328" s="13"/>
      <c r="C328" s="13"/>
      <c r="D328" s="13"/>
      <c r="E328" s="13"/>
      <c r="F328" s="13"/>
      <c r="G328" s="13"/>
      <c r="H328" s="13"/>
      <c r="I328" s="13"/>
      <c r="J328" s="13"/>
      <c r="K328" s="13"/>
      <c r="L328" s="13"/>
      <c r="M328" s="13"/>
      <c r="N328" s="13"/>
      <c r="O328" s="13"/>
      <c r="P328" s="13"/>
      <c r="Q328" s="13"/>
      <c r="R328" s="13"/>
      <c r="S328" s="13"/>
      <c r="T328" s="13"/>
      <c r="U328" s="13"/>
      <c r="V328" s="13"/>
      <c r="W328" s="13"/>
      <c r="X328" s="13"/>
      <c r="Y328" s="13"/>
      <c r="Z328" s="13"/>
      <c r="AA328" s="13"/>
      <c r="AB328" s="13"/>
      <c r="AC328" s="13"/>
      <c r="AD328" s="13"/>
      <c r="AE328" s="13"/>
      <c r="AF328" s="13"/>
      <c r="AG328" s="13"/>
      <c r="AH328" s="13"/>
      <c r="AI328" s="13"/>
      <c r="AJ328" s="13"/>
    </row>
    <row r="329" spans="1:36" ht="13.5" customHeight="1" x14ac:dyDescent="0.2">
      <c r="A329" s="13"/>
      <c r="B329" s="13"/>
      <c r="C329" s="13"/>
      <c r="D329" s="13"/>
      <c r="E329" s="13"/>
      <c r="F329" s="13"/>
      <c r="G329" s="13"/>
      <c r="H329" s="13"/>
      <c r="I329" s="13"/>
      <c r="J329" s="13"/>
      <c r="K329" s="13"/>
      <c r="L329" s="13"/>
      <c r="M329" s="13"/>
      <c r="N329" s="13"/>
      <c r="O329" s="13"/>
      <c r="P329" s="13"/>
      <c r="Q329" s="13"/>
      <c r="R329" s="13"/>
      <c r="S329" s="13"/>
      <c r="T329" s="13"/>
      <c r="U329" s="13"/>
      <c r="V329" s="13"/>
      <c r="W329" s="13"/>
      <c r="X329" s="13"/>
      <c r="Y329" s="13"/>
      <c r="Z329" s="13"/>
      <c r="AA329" s="13"/>
      <c r="AB329" s="13"/>
      <c r="AC329" s="13"/>
      <c r="AD329" s="13"/>
      <c r="AE329" s="13"/>
      <c r="AF329" s="13"/>
      <c r="AG329" s="13"/>
      <c r="AH329" s="13"/>
      <c r="AI329" s="13"/>
      <c r="AJ329" s="13"/>
    </row>
    <row r="330" spans="1:36" ht="13.5" customHeight="1" x14ac:dyDescent="0.2">
      <c r="A330" s="13"/>
      <c r="B330" s="13"/>
      <c r="C330" s="13"/>
      <c r="D330" s="13"/>
      <c r="E330" s="13"/>
      <c r="F330" s="13"/>
      <c r="G330" s="13"/>
      <c r="H330" s="13"/>
      <c r="I330" s="13"/>
      <c r="J330" s="13"/>
      <c r="K330" s="13"/>
      <c r="L330" s="13"/>
      <c r="M330" s="13"/>
      <c r="N330" s="13"/>
      <c r="O330" s="13"/>
      <c r="P330" s="13"/>
      <c r="Q330" s="13"/>
      <c r="R330" s="13"/>
      <c r="S330" s="13"/>
      <c r="T330" s="13"/>
      <c r="U330" s="13"/>
      <c r="V330" s="13"/>
      <c r="W330" s="13"/>
      <c r="X330" s="13"/>
      <c r="Y330" s="13"/>
      <c r="Z330" s="13"/>
      <c r="AA330" s="13"/>
      <c r="AB330" s="13"/>
      <c r="AC330" s="13"/>
      <c r="AD330" s="13"/>
      <c r="AE330" s="13"/>
      <c r="AF330" s="13"/>
      <c r="AG330" s="13"/>
      <c r="AH330" s="13"/>
      <c r="AI330" s="13"/>
      <c r="AJ330" s="13"/>
    </row>
    <row r="331" spans="1:36" ht="13.5" customHeight="1" x14ac:dyDescent="0.2">
      <c r="A331" s="13"/>
      <c r="B331" s="13"/>
      <c r="C331" s="13"/>
      <c r="D331" s="13"/>
      <c r="E331" s="13"/>
      <c r="F331" s="13"/>
      <c r="G331" s="13"/>
      <c r="H331" s="13"/>
      <c r="I331" s="13"/>
      <c r="J331" s="13"/>
      <c r="K331" s="13"/>
      <c r="L331" s="13"/>
      <c r="M331" s="13"/>
      <c r="N331" s="13"/>
      <c r="O331" s="13"/>
      <c r="P331" s="13"/>
      <c r="Q331" s="13"/>
      <c r="R331" s="13"/>
      <c r="S331" s="13"/>
      <c r="T331" s="13"/>
      <c r="U331" s="13"/>
      <c r="V331" s="13"/>
      <c r="W331" s="13"/>
      <c r="X331" s="13"/>
      <c r="Y331" s="13"/>
      <c r="Z331" s="13"/>
      <c r="AA331" s="13"/>
      <c r="AB331" s="13"/>
      <c r="AC331" s="13"/>
      <c r="AD331" s="13"/>
      <c r="AE331" s="13"/>
      <c r="AF331" s="13"/>
      <c r="AG331" s="13"/>
      <c r="AH331" s="13"/>
      <c r="AI331" s="13"/>
      <c r="AJ331" s="13"/>
    </row>
    <row r="332" spans="1:36" ht="13.5" customHeight="1" x14ac:dyDescent="0.2">
      <c r="A332" s="13"/>
      <c r="B332" s="13"/>
      <c r="C332" s="13"/>
      <c r="D332" s="13"/>
      <c r="E332" s="13"/>
      <c r="F332" s="13"/>
      <c r="G332" s="13"/>
      <c r="H332" s="13"/>
      <c r="I332" s="13"/>
      <c r="J332" s="13"/>
      <c r="K332" s="13"/>
      <c r="L332" s="13"/>
      <c r="M332" s="13"/>
      <c r="N332" s="13"/>
      <c r="O332" s="13"/>
      <c r="P332" s="13"/>
      <c r="Q332" s="13"/>
      <c r="R332" s="13"/>
      <c r="S332" s="13"/>
      <c r="T332" s="13"/>
      <c r="U332" s="13"/>
      <c r="V332" s="13"/>
      <c r="W332" s="13"/>
      <c r="X332" s="13"/>
      <c r="Y332" s="13"/>
      <c r="Z332" s="13"/>
      <c r="AA332" s="13"/>
      <c r="AB332" s="13"/>
      <c r="AC332" s="13"/>
      <c r="AD332" s="13"/>
      <c r="AE332" s="13"/>
      <c r="AF332" s="13"/>
      <c r="AG332" s="13"/>
      <c r="AH332" s="13"/>
      <c r="AI332" s="13"/>
      <c r="AJ332" s="13"/>
    </row>
    <row r="333" spans="1:36" ht="13.5" customHeight="1" x14ac:dyDescent="0.2">
      <c r="A333" s="13"/>
      <c r="B333" s="13"/>
      <c r="C333" s="13"/>
      <c r="D333" s="13"/>
      <c r="E333" s="13"/>
      <c r="F333" s="13"/>
      <c r="G333" s="13"/>
      <c r="H333" s="13"/>
      <c r="I333" s="13"/>
      <c r="J333" s="13"/>
      <c r="K333" s="13"/>
      <c r="L333" s="13"/>
      <c r="M333" s="13"/>
      <c r="N333" s="13"/>
      <c r="O333" s="13"/>
      <c r="P333" s="13"/>
      <c r="Q333" s="13"/>
      <c r="R333" s="13"/>
      <c r="S333" s="13"/>
      <c r="T333" s="13"/>
      <c r="U333" s="13"/>
      <c r="V333" s="13"/>
      <c r="W333" s="13"/>
      <c r="X333" s="13"/>
      <c r="Y333" s="13"/>
      <c r="Z333" s="13"/>
      <c r="AA333" s="13"/>
      <c r="AB333" s="13"/>
      <c r="AC333" s="13"/>
      <c r="AD333" s="13"/>
      <c r="AE333" s="13"/>
      <c r="AF333" s="13"/>
      <c r="AG333" s="13"/>
      <c r="AH333" s="13"/>
      <c r="AI333" s="13"/>
      <c r="AJ333" s="13"/>
    </row>
    <row r="334" spans="1:36" ht="13.5" customHeight="1" x14ac:dyDescent="0.2">
      <c r="A334" s="13"/>
      <c r="B334" s="13"/>
      <c r="C334" s="13"/>
      <c r="D334" s="13"/>
      <c r="E334" s="13"/>
      <c r="F334" s="13"/>
      <c r="G334" s="13"/>
      <c r="H334" s="13"/>
      <c r="I334" s="13"/>
      <c r="J334" s="13"/>
      <c r="K334" s="13"/>
      <c r="L334" s="13"/>
      <c r="M334" s="13"/>
      <c r="N334" s="13"/>
      <c r="O334" s="13"/>
      <c r="P334" s="13"/>
      <c r="Q334" s="13"/>
      <c r="R334" s="13"/>
      <c r="S334" s="13"/>
      <c r="T334" s="13"/>
      <c r="U334" s="13"/>
      <c r="V334" s="13"/>
      <c r="W334" s="13"/>
      <c r="X334" s="13"/>
      <c r="Y334" s="13"/>
      <c r="Z334" s="13"/>
      <c r="AA334" s="13"/>
      <c r="AB334" s="13"/>
      <c r="AC334" s="13"/>
      <c r="AD334" s="13"/>
      <c r="AE334" s="13"/>
      <c r="AF334" s="13"/>
      <c r="AG334" s="13"/>
      <c r="AH334" s="13"/>
      <c r="AI334" s="13"/>
      <c r="AJ334" s="13"/>
    </row>
    <row r="335" spans="1:36" ht="13.5" customHeight="1" x14ac:dyDescent="0.2">
      <c r="A335" s="13"/>
      <c r="B335" s="13"/>
      <c r="C335" s="13"/>
      <c r="D335" s="13"/>
      <c r="E335" s="13"/>
      <c r="F335" s="13"/>
      <c r="G335" s="13"/>
      <c r="H335" s="13"/>
      <c r="I335" s="13"/>
      <c r="J335" s="13"/>
      <c r="K335" s="13"/>
      <c r="L335" s="13"/>
      <c r="M335" s="13"/>
      <c r="N335" s="13"/>
      <c r="O335" s="13"/>
      <c r="P335" s="13"/>
      <c r="Q335" s="13"/>
      <c r="R335" s="13"/>
      <c r="S335" s="13"/>
      <c r="T335" s="13"/>
      <c r="U335" s="13"/>
      <c r="V335" s="13"/>
      <c r="W335" s="13"/>
      <c r="X335" s="13"/>
      <c r="Y335" s="13"/>
      <c r="Z335" s="13"/>
      <c r="AA335" s="13"/>
      <c r="AB335" s="13"/>
      <c r="AC335" s="13"/>
      <c r="AD335" s="13"/>
      <c r="AE335" s="13"/>
      <c r="AF335" s="13"/>
      <c r="AG335" s="13"/>
      <c r="AH335" s="13"/>
      <c r="AI335" s="13"/>
      <c r="AJ335" s="13"/>
    </row>
    <row r="336" spans="1:36" ht="13.5" customHeight="1" x14ac:dyDescent="0.2">
      <c r="A336" s="13"/>
      <c r="B336" s="13"/>
      <c r="C336" s="13"/>
      <c r="D336" s="13"/>
      <c r="E336" s="13"/>
      <c r="F336" s="13"/>
      <c r="G336" s="13"/>
      <c r="H336" s="13"/>
      <c r="I336" s="13"/>
      <c r="J336" s="13"/>
      <c r="K336" s="13"/>
      <c r="L336" s="13"/>
      <c r="M336" s="13"/>
      <c r="N336" s="13"/>
      <c r="O336" s="13"/>
      <c r="P336" s="13"/>
      <c r="Q336" s="13"/>
      <c r="R336" s="13"/>
      <c r="S336" s="13"/>
      <c r="T336" s="13"/>
      <c r="U336" s="13"/>
      <c r="V336" s="13"/>
      <c r="W336" s="13"/>
      <c r="X336" s="13"/>
      <c r="Y336" s="13"/>
      <c r="Z336" s="13"/>
      <c r="AA336" s="13"/>
      <c r="AB336" s="13"/>
      <c r="AC336" s="13"/>
      <c r="AD336" s="13"/>
      <c r="AE336" s="13"/>
      <c r="AF336" s="13"/>
      <c r="AG336" s="13"/>
      <c r="AH336" s="13"/>
      <c r="AI336" s="13"/>
      <c r="AJ336" s="13"/>
    </row>
    <row r="337" spans="1:36" ht="13.5" customHeight="1" x14ac:dyDescent="0.2">
      <c r="A337" s="13"/>
      <c r="B337" s="13"/>
      <c r="C337" s="13"/>
      <c r="D337" s="13"/>
      <c r="E337" s="13"/>
      <c r="F337" s="13"/>
      <c r="G337" s="13"/>
      <c r="H337" s="13"/>
      <c r="I337" s="13"/>
      <c r="J337" s="13"/>
      <c r="K337" s="13"/>
      <c r="L337" s="13"/>
      <c r="M337" s="13"/>
      <c r="N337" s="13"/>
      <c r="O337" s="13"/>
      <c r="P337" s="13"/>
      <c r="Q337" s="13"/>
      <c r="R337" s="13"/>
      <c r="S337" s="13"/>
      <c r="T337" s="13"/>
      <c r="U337" s="13"/>
      <c r="V337" s="13"/>
      <c r="W337" s="13"/>
      <c r="X337" s="13"/>
      <c r="Y337" s="13"/>
      <c r="Z337" s="13"/>
      <c r="AA337" s="13"/>
      <c r="AB337" s="13"/>
      <c r="AC337" s="13"/>
      <c r="AD337" s="13"/>
      <c r="AE337" s="13"/>
      <c r="AF337" s="13"/>
      <c r="AG337" s="13"/>
      <c r="AH337" s="13"/>
      <c r="AI337" s="13"/>
      <c r="AJ337" s="13"/>
    </row>
    <row r="338" spans="1:36" ht="13.5" customHeight="1" x14ac:dyDescent="0.2">
      <c r="A338" s="13"/>
      <c r="B338" s="13"/>
      <c r="C338" s="13"/>
      <c r="D338" s="13"/>
      <c r="E338" s="13"/>
      <c r="F338" s="13"/>
      <c r="G338" s="13"/>
      <c r="H338" s="13"/>
      <c r="I338" s="13"/>
      <c r="J338" s="13"/>
      <c r="K338" s="13"/>
      <c r="L338" s="13"/>
      <c r="M338" s="13"/>
      <c r="N338" s="13"/>
      <c r="O338" s="13"/>
      <c r="P338" s="13"/>
      <c r="Q338" s="13"/>
      <c r="R338" s="13"/>
      <c r="S338" s="13"/>
      <c r="T338" s="13"/>
      <c r="U338" s="13"/>
      <c r="V338" s="13"/>
      <c r="W338" s="13"/>
      <c r="X338" s="13"/>
      <c r="Y338" s="13"/>
      <c r="Z338" s="13"/>
      <c r="AA338" s="13"/>
      <c r="AB338" s="13"/>
      <c r="AC338" s="13"/>
      <c r="AD338" s="13"/>
      <c r="AE338" s="13"/>
      <c r="AF338" s="13"/>
      <c r="AG338" s="13"/>
      <c r="AH338" s="13"/>
      <c r="AI338" s="13"/>
      <c r="AJ338" s="13"/>
    </row>
    <row r="339" spans="1:36" ht="13.5" customHeight="1" x14ac:dyDescent="0.2">
      <c r="A339" s="13"/>
      <c r="B339" s="13"/>
      <c r="C339" s="13"/>
      <c r="D339" s="13"/>
      <c r="E339" s="13"/>
      <c r="F339" s="13"/>
      <c r="G339" s="13"/>
      <c r="H339" s="13"/>
      <c r="I339" s="13"/>
      <c r="J339" s="13"/>
      <c r="K339" s="13"/>
      <c r="L339" s="13"/>
      <c r="M339" s="13"/>
      <c r="N339" s="13"/>
      <c r="O339" s="13"/>
      <c r="P339" s="13"/>
      <c r="Q339" s="13"/>
      <c r="R339" s="13"/>
      <c r="S339" s="13"/>
      <c r="T339" s="13"/>
      <c r="U339" s="13"/>
      <c r="V339" s="13"/>
      <c r="W339" s="13"/>
      <c r="X339" s="13"/>
      <c r="Y339" s="13"/>
      <c r="Z339" s="13"/>
      <c r="AA339" s="13"/>
      <c r="AB339" s="13"/>
      <c r="AC339" s="13"/>
      <c r="AD339" s="13"/>
      <c r="AE339" s="13"/>
      <c r="AF339" s="13"/>
      <c r="AG339" s="13"/>
      <c r="AH339" s="13"/>
      <c r="AI339" s="13"/>
      <c r="AJ339" s="13"/>
    </row>
    <row r="340" spans="1:36" ht="13.5" customHeight="1" x14ac:dyDescent="0.2">
      <c r="A340" s="13"/>
      <c r="B340" s="13"/>
      <c r="C340" s="13"/>
      <c r="D340" s="13"/>
      <c r="E340" s="13"/>
      <c r="F340" s="13"/>
      <c r="G340" s="13"/>
      <c r="H340" s="13"/>
      <c r="I340" s="13"/>
      <c r="J340" s="13"/>
      <c r="K340" s="13"/>
      <c r="L340" s="13"/>
      <c r="M340" s="13"/>
      <c r="N340" s="13"/>
      <c r="O340" s="13"/>
      <c r="P340" s="13"/>
      <c r="Q340" s="13"/>
      <c r="R340" s="13"/>
      <c r="S340" s="13"/>
      <c r="T340" s="13"/>
      <c r="U340" s="13"/>
      <c r="V340" s="13"/>
      <c r="W340" s="13"/>
      <c r="X340" s="13"/>
      <c r="Y340" s="13"/>
      <c r="Z340" s="13"/>
      <c r="AA340" s="13"/>
      <c r="AB340" s="13"/>
      <c r="AC340" s="13"/>
      <c r="AD340" s="13"/>
      <c r="AE340" s="13"/>
      <c r="AF340" s="13"/>
      <c r="AG340" s="13"/>
      <c r="AH340" s="13"/>
      <c r="AI340" s="13"/>
      <c r="AJ340" s="13"/>
    </row>
    <row r="341" spans="1:36" ht="13.5" customHeight="1" x14ac:dyDescent="0.2">
      <c r="A341" s="13"/>
      <c r="B341" s="13"/>
      <c r="C341" s="13"/>
      <c r="D341" s="13"/>
      <c r="E341" s="13"/>
      <c r="F341" s="13"/>
      <c r="G341" s="13"/>
      <c r="H341" s="13"/>
      <c r="I341" s="13"/>
      <c r="J341" s="13"/>
      <c r="K341" s="13"/>
      <c r="L341" s="13"/>
      <c r="M341" s="13"/>
      <c r="N341" s="13"/>
      <c r="O341" s="13"/>
      <c r="P341" s="13"/>
      <c r="Q341" s="13"/>
      <c r="R341" s="13"/>
      <c r="S341" s="13"/>
      <c r="T341" s="13"/>
      <c r="U341" s="13"/>
      <c r="V341" s="13"/>
      <c r="W341" s="13"/>
      <c r="X341" s="13"/>
      <c r="Y341" s="13"/>
      <c r="Z341" s="13"/>
      <c r="AA341" s="13"/>
      <c r="AB341" s="13"/>
      <c r="AC341" s="13"/>
      <c r="AD341" s="13"/>
      <c r="AE341" s="13"/>
      <c r="AF341" s="13"/>
      <c r="AG341" s="13"/>
      <c r="AH341" s="13"/>
      <c r="AI341" s="13"/>
      <c r="AJ341" s="13"/>
    </row>
    <row r="342" spans="1:36" ht="13.5" customHeight="1" x14ac:dyDescent="0.2">
      <c r="A342" s="13"/>
      <c r="B342" s="13"/>
      <c r="C342" s="13"/>
      <c r="D342" s="13"/>
      <c r="E342" s="13"/>
      <c r="F342" s="13"/>
      <c r="G342" s="13"/>
      <c r="H342" s="13"/>
      <c r="I342" s="13"/>
      <c r="J342" s="13"/>
      <c r="K342" s="13"/>
      <c r="L342" s="13"/>
      <c r="M342" s="13"/>
      <c r="N342" s="13"/>
      <c r="O342" s="13"/>
      <c r="P342" s="13"/>
      <c r="Q342" s="13"/>
      <c r="R342" s="13"/>
      <c r="S342" s="13"/>
      <c r="T342" s="13"/>
      <c r="U342" s="13"/>
      <c r="V342" s="13"/>
      <c r="W342" s="13"/>
      <c r="X342" s="13"/>
      <c r="Y342" s="13"/>
      <c r="Z342" s="13"/>
      <c r="AA342" s="13"/>
      <c r="AB342" s="13"/>
      <c r="AC342" s="13"/>
      <c r="AD342" s="13"/>
      <c r="AE342" s="13"/>
      <c r="AF342" s="13"/>
      <c r="AG342" s="13"/>
      <c r="AH342" s="13"/>
      <c r="AI342" s="13"/>
      <c r="AJ342" s="13"/>
    </row>
    <row r="343" spans="1:36" ht="13.5" customHeight="1" x14ac:dyDescent="0.2">
      <c r="A343" s="13"/>
      <c r="B343" s="13"/>
      <c r="C343" s="13"/>
      <c r="D343" s="13"/>
      <c r="E343" s="13"/>
      <c r="F343" s="13"/>
      <c r="G343" s="13"/>
      <c r="H343" s="13"/>
      <c r="I343" s="13"/>
      <c r="J343" s="13"/>
      <c r="K343" s="13"/>
      <c r="L343" s="13"/>
      <c r="M343" s="13"/>
      <c r="N343" s="13"/>
      <c r="O343" s="13"/>
      <c r="P343" s="13"/>
      <c r="Q343" s="13"/>
      <c r="R343" s="13"/>
      <c r="S343" s="13"/>
      <c r="T343" s="13"/>
      <c r="U343" s="13"/>
      <c r="V343" s="13"/>
      <c r="W343" s="13"/>
      <c r="X343" s="13"/>
      <c r="Y343" s="13"/>
      <c r="Z343" s="13"/>
      <c r="AA343" s="13"/>
      <c r="AB343" s="13"/>
      <c r="AC343" s="13"/>
      <c r="AD343" s="13"/>
      <c r="AE343" s="13"/>
      <c r="AF343" s="13"/>
      <c r="AG343" s="13"/>
      <c r="AH343" s="13"/>
      <c r="AI343" s="13"/>
      <c r="AJ343" s="13"/>
    </row>
    <row r="344" spans="1:36" ht="13.5" customHeight="1" x14ac:dyDescent="0.2">
      <c r="A344" s="13"/>
      <c r="B344" s="13"/>
      <c r="C344" s="13"/>
      <c r="D344" s="13"/>
      <c r="E344" s="13"/>
      <c r="F344" s="13"/>
      <c r="G344" s="13"/>
      <c r="H344" s="13"/>
      <c r="I344" s="13"/>
      <c r="J344" s="13"/>
      <c r="K344" s="13"/>
      <c r="L344" s="13"/>
      <c r="M344" s="13"/>
      <c r="N344" s="13"/>
      <c r="O344" s="13"/>
      <c r="P344" s="13"/>
      <c r="Q344" s="13"/>
      <c r="R344" s="13"/>
      <c r="S344" s="13"/>
      <c r="T344" s="13"/>
      <c r="U344" s="13"/>
      <c r="V344" s="13"/>
      <c r="W344" s="13"/>
      <c r="X344" s="13"/>
      <c r="Y344" s="13"/>
      <c r="Z344" s="13"/>
      <c r="AA344" s="13"/>
      <c r="AB344" s="13"/>
      <c r="AC344" s="13"/>
      <c r="AD344" s="13"/>
      <c r="AE344" s="13"/>
      <c r="AF344" s="13"/>
      <c r="AG344" s="13"/>
      <c r="AH344" s="13"/>
      <c r="AI344" s="13"/>
      <c r="AJ344" s="13"/>
    </row>
    <row r="345" spans="1:36" ht="13.5" customHeight="1" x14ac:dyDescent="0.2">
      <c r="A345" s="13"/>
      <c r="B345" s="13"/>
      <c r="C345" s="13"/>
      <c r="D345" s="13"/>
      <c r="E345" s="13"/>
      <c r="F345" s="13"/>
      <c r="G345" s="13"/>
      <c r="H345" s="13"/>
      <c r="I345" s="13"/>
      <c r="J345" s="13"/>
      <c r="K345" s="13"/>
      <c r="L345" s="13"/>
      <c r="M345" s="13"/>
      <c r="N345" s="13"/>
      <c r="O345" s="13"/>
      <c r="P345" s="13"/>
      <c r="Q345" s="13"/>
      <c r="R345" s="13"/>
      <c r="S345" s="13"/>
      <c r="T345" s="13"/>
      <c r="U345" s="13"/>
      <c r="V345" s="13"/>
      <c r="W345" s="13"/>
      <c r="X345" s="13"/>
      <c r="Y345" s="13"/>
      <c r="Z345" s="13"/>
      <c r="AA345" s="13"/>
      <c r="AB345" s="13"/>
      <c r="AC345" s="13"/>
      <c r="AD345" s="13"/>
      <c r="AE345" s="13"/>
      <c r="AF345" s="13"/>
      <c r="AG345" s="13"/>
      <c r="AH345" s="13"/>
      <c r="AI345" s="13"/>
      <c r="AJ345" s="13"/>
    </row>
    <row r="346" spans="1:36" ht="13.5" customHeight="1" x14ac:dyDescent="0.2">
      <c r="A346" s="13"/>
      <c r="B346" s="13"/>
      <c r="C346" s="13"/>
      <c r="D346" s="13"/>
      <c r="E346" s="13"/>
      <c r="F346" s="13"/>
      <c r="G346" s="13"/>
      <c r="H346" s="13"/>
      <c r="I346" s="13"/>
      <c r="J346" s="13"/>
      <c r="K346" s="13"/>
      <c r="L346" s="13"/>
      <c r="M346" s="13"/>
      <c r="N346" s="13"/>
      <c r="O346" s="13"/>
      <c r="P346" s="13"/>
      <c r="Q346" s="13"/>
      <c r="R346" s="13"/>
      <c r="S346" s="13"/>
      <c r="T346" s="13"/>
      <c r="U346" s="13"/>
      <c r="V346" s="13"/>
      <c r="W346" s="13"/>
      <c r="X346" s="13"/>
      <c r="Y346" s="13"/>
      <c r="Z346" s="13"/>
      <c r="AA346" s="13"/>
      <c r="AB346" s="13"/>
      <c r="AC346" s="13"/>
      <c r="AD346" s="13"/>
      <c r="AE346" s="13"/>
      <c r="AF346" s="13"/>
      <c r="AG346" s="13"/>
      <c r="AH346" s="13"/>
      <c r="AI346" s="13"/>
      <c r="AJ346" s="13"/>
    </row>
    <row r="347" spans="1:36" ht="13.5" customHeight="1" x14ac:dyDescent="0.2">
      <c r="A347" s="13"/>
      <c r="B347" s="13"/>
      <c r="C347" s="13"/>
      <c r="D347" s="13"/>
      <c r="E347" s="13"/>
      <c r="F347" s="13"/>
      <c r="G347" s="13"/>
      <c r="H347" s="13"/>
      <c r="I347" s="13"/>
      <c r="J347" s="13"/>
      <c r="K347" s="13"/>
      <c r="L347" s="13"/>
      <c r="M347" s="13"/>
      <c r="N347" s="13"/>
      <c r="O347" s="13"/>
      <c r="P347" s="13"/>
      <c r="Q347" s="13"/>
      <c r="R347" s="13"/>
      <c r="S347" s="13"/>
      <c r="T347" s="13"/>
      <c r="U347" s="13"/>
      <c r="V347" s="13"/>
      <c r="W347" s="13"/>
      <c r="X347" s="13"/>
      <c r="Y347" s="13"/>
      <c r="Z347" s="13"/>
      <c r="AA347" s="13"/>
      <c r="AB347" s="13"/>
      <c r="AC347" s="13"/>
      <c r="AD347" s="13"/>
      <c r="AE347" s="13"/>
      <c r="AF347" s="13"/>
      <c r="AG347" s="13"/>
      <c r="AH347" s="13"/>
      <c r="AI347" s="13"/>
      <c r="AJ347" s="13"/>
    </row>
    <row r="348" spans="1:36" ht="13.5" customHeight="1" x14ac:dyDescent="0.2">
      <c r="A348" s="13"/>
      <c r="B348" s="13"/>
      <c r="C348" s="13"/>
      <c r="D348" s="13"/>
      <c r="E348" s="13"/>
      <c r="F348" s="13"/>
      <c r="G348" s="13"/>
      <c r="H348" s="13"/>
      <c r="I348" s="13"/>
      <c r="J348" s="13"/>
      <c r="K348" s="13"/>
      <c r="L348" s="13"/>
      <c r="M348" s="13"/>
      <c r="N348" s="13"/>
      <c r="O348" s="13"/>
      <c r="P348" s="13"/>
      <c r="Q348" s="13"/>
      <c r="R348" s="13"/>
      <c r="S348" s="13"/>
      <c r="T348" s="13"/>
      <c r="U348" s="13"/>
      <c r="V348" s="13"/>
      <c r="W348" s="13"/>
      <c r="X348" s="13"/>
      <c r="Y348" s="13"/>
      <c r="Z348" s="13"/>
      <c r="AA348" s="13"/>
      <c r="AB348" s="13"/>
      <c r="AC348" s="13"/>
      <c r="AD348" s="13"/>
      <c r="AE348" s="13"/>
      <c r="AF348" s="13"/>
      <c r="AG348" s="13"/>
      <c r="AH348" s="13"/>
      <c r="AI348" s="13"/>
      <c r="AJ348" s="13"/>
    </row>
    <row r="349" spans="1:36" ht="13.5" customHeight="1" x14ac:dyDescent="0.2">
      <c r="A349" s="13"/>
      <c r="B349" s="13"/>
      <c r="C349" s="13"/>
      <c r="D349" s="13"/>
      <c r="E349" s="13"/>
      <c r="F349" s="13"/>
      <c r="G349" s="13"/>
      <c r="H349" s="13"/>
      <c r="I349" s="13"/>
      <c r="J349" s="13"/>
      <c r="K349" s="13"/>
      <c r="L349" s="13"/>
      <c r="M349" s="13"/>
      <c r="N349" s="13"/>
      <c r="O349" s="13"/>
      <c r="P349" s="13"/>
      <c r="Q349" s="13"/>
      <c r="R349" s="13"/>
      <c r="S349" s="13"/>
      <c r="T349" s="13"/>
      <c r="U349" s="13"/>
      <c r="V349" s="13"/>
      <c r="W349" s="13"/>
      <c r="X349" s="13"/>
      <c r="Y349" s="13"/>
      <c r="Z349" s="13"/>
      <c r="AA349" s="13"/>
      <c r="AB349" s="13"/>
      <c r="AC349" s="13"/>
      <c r="AD349" s="13"/>
      <c r="AE349" s="13"/>
      <c r="AF349" s="13"/>
      <c r="AG349" s="13"/>
      <c r="AH349" s="13"/>
      <c r="AI349" s="13"/>
      <c r="AJ349" s="13"/>
    </row>
    <row r="350" spans="1:36" ht="13.5" customHeight="1" x14ac:dyDescent="0.2">
      <c r="A350" s="13"/>
      <c r="B350" s="13"/>
      <c r="C350" s="13"/>
      <c r="D350" s="13"/>
      <c r="E350" s="13"/>
      <c r="F350" s="13"/>
      <c r="G350" s="13"/>
      <c r="H350" s="13"/>
      <c r="I350" s="13"/>
      <c r="J350" s="13"/>
      <c r="K350" s="13"/>
      <c r="L350" s="13"/>
      <c r="M350" s="13"/>
      <c r="N350" s="13"/>
      <c r="O350" s="13"/>
      <c r="P350" s="13"/>
      <c r="Q350" s="13"/>
      <c r="R350" s="13"/>
      <c r="S350" s="13"/>
      <c r="T350" s="13"/>
      <c r="U350" s="13"/>
      <c r="V350" s="13"/>
      <c r="W350" s="13"/>
      <c r="X350" s="13"/>
      <c r="Y350" s="13"/>
      <c r="Z350" s="13"/>
      <c r="AA350" s="13"/>
      <c r="AB350" s="13"/>
      <c r="AC350" s="13"/>
      <c r="AD350" s="13"/>
      <c r="AE350" s="13"/>
      <c r="AF350" s="13"/>
      <c r="AG350" s="13"/>
      <c r="AH350" s="13"/>
      <c r="AI350" s="13"/>
      <c r="AJ350" s="13"/>
    </row>
    <row r="351" spans="1:36" ht="13.5" customHeight="1" x14ac:dyDescent="0.2">
      <c r="A351" s="13"/>
      <c r="B351" s="13"/>
      <c r="C351" s="13"/>
      <c r="D351" s="13"/>
      <c r="E351" s="13"/>
      <c r="F351" s="13"/>
      <c r="G351" s="13"/>
      <c r="H351" s="13"/>
      <c r="I351" s="13"/>
      <c r="J351" s="13"/>
      <c r="K351" s="13"/>
      <c r="L351" s="13"/>
      <c r="M351" s="13"/>
      <c r="N351" s="13"/>
      <c r="O351" s="13"/>
      <c r="P351" s="13"/>
      <c r="Q351" s="13"/>
      <c r="R351" s="13"/>
      <c r="S351" s="13"/>
      <c r="T351" s="13"/>
      <c r="U351" s="13"/>
      <c r="V351" s="13"/>
      <c r="W351" s="13"/>
      <c r="X351" s="13"/>
      <c r="Y351" s="13"/>
      <c r="Z351" s="13"/>
      <c r="AA351" s="13"/>
      <c r="AB351" s="13"/>
      <c r="AC351" s="13"/>
      <c r="AD351" s="13"/>
      <c r="AE351" s="13"/>
      <c r="AF351" s="13"/>
      <c r="AG351" s="13"/>
      <c r="AH351" s="13"/>
      <c r="AI351" s="13"/>
      <c r="AJ351" s="13"/>
    </row>
    <row r="352" spans="1:36" ht="13.5" customHeight="1" x14ac:dyDescent="0.2">
      <c r="A352" s="13"/>
      <c r="B352" s="13"/>
      <c r="C352" s="13"/>
      <c r="D352" s="13"/>
      <c r="E352" s="13"/>
      <c r="F352" s="13"/>
      <c r="G352" s="13"/>
      <c r="H352" s="13"/>
      <c r="I352" s="13"/>
      <c r="J352" s="13"/>
      <c r="K352" s="13"/>
      <c r="L352" s="13"/>
      <c r="M352" s="13"/>
      <c r="N352" s="13"/>
      <c r="O352" s="13"/>
      <c r="P352" s="13"/>
      <c r="Q352" s="13"/>
      <c r="R352" s="13"/>
      <c r="S352" s="13"/>
      <c r="T352" s="13"/>
      <c r="U352" s="13"/>
      <c r="V352" s="13"/>
      <c r="W352" s="13"/>
      <c r="X352" s="13"/>
      <c r="Y352" s="13"/>
      <c r="Z352" s="13"/>
      <c r="AA352" s="13"/>
      <c r="AB352" s="13"/>
      <c r="AC352" s="13"/>
      <c r="AD352" s="13"/>
      <c r="AE352" s="13"/>
      <c r="AF352" s="13"/>
      <c r="AG352" s="13"/>
      <c r="AH352" s="13"/>
      <c r="AI352" s="13"/>
      <c r="AJ352" s="13"/>
    </row>
    <row r="353" spans="1:36" ht="13.5" customHeight="1" x14ac:dyDescent="0.2">
      <c r="A353" s="13"/>
      <c r="B353" s="13"/>
      <c r="C353" s="13"/>
      <c r="D353" s="13"/>
      <c r="E353" s="13"/>
      <c r="F353" s="13"/>
      <c r="G353" s="13"/>
      <c r="H353" s="13"/>
      <c r="I353" s="13"/>
      <c r="J353" s="13"/>
      <c r="K353" s="13"/>
      <c r="L353" s="13"/>
      <c r="M353" s="13"/>
      <c r="N353" s="13"/>
      <c r="O353" s="13"/>
      <c r="P353" s="13"/>
      <c r="Q353" s="13"/>
      <c r="R353" s="13"/>
      <c r="S353" s="13"/>
      <c r="T353" s="13"/>
      <c r="U353" s="13"/>
      <c r="V353" s="13"/>
      <c r="W353" s="13"/>
      <c r="X353" s="13"/>
      <c r="Y353" s="13"/>
      <c r="Z353" s="13"/>
      <c r="AA353" s="13"/>
      <c r="AB353" s="13"/>
      <c r="AC353" s="13"/>
      <c r="AD353" s="13"/>
      <c r="AE353" s="13"/>
      <c r="AF353" s="13"/>
      <c r="AG353" s="13"/>
      <c r="AH353" s="13"/>
      <c r="AI353" s="13"/>
      <c r="AJ353" s="13"/>
    </row>
    <row r="354" spans="1:36" ht="13.5" customHeight="1" x14ac:dyDescent="0.2">
      <c r="A354" s="13"/>
      <c r="B354" s="13"/>
      <c r="C354" s="13"/>
      <c r="D354" s="13"/>
      <c r="E354" s="13"/>
      <c r="F354" s="13"/>
      <c r="G354" s="13"/>
      <c r="H354" s="13"/>
      <c r="I354" s="13"/>
      <c r="J354" s="13"/>
      <c r="K354" s="13"/>
      <c r="L354" s="13"/>
      <c r="M354" s="13"/>
      <c r="N354" s="13"/>
      <c r="O354" s="13"/>
      <c r="P354" s="13"/>
      <c r="Q354" s="13"/>
      <c r="R354" s="13"/>
      <c r="S354" s="13"/>
      <c r="T354" s="13"/>
      <c r="U354" s="13"/>
      <c r="V354" s="13"/>
      <c r="W354" s="13"/>
      <c r="X354" s="13"/>
      <c r="Y354" s="13"/>
      <c r="Z354" s="13"/>
      <c r="AA354" s="13"/>
      <c r="AB354" s="13"/>
      <c r="AC354" s="13"/>
      <c r="AD354" s="13"/>
      <c r="AE354" s="13"/>
      <c r="AF354" s="13"/>
      <c r="AG354" s="13"/>
      <c r="AH354" s="13"/>
      <c r="AI354" s="13"/>
      <c r="AJ354" s="13"/>
    </row>
    <row r="355" spans="1:36" ht="13.5" customHeight="1" x14ac:dyDescent="0.2">
      <c r="A355" s="13"/>
      <c r="B355" s="13"/>
      <c r="C355" s="13"/>
      <c r="D355" s="13"/>
      <c r="E355" s="13"/>
      <c r="F355" s="13"/>
      <c r="G355" s="13"/>
      <c r="H355" s="13"/>
      <c r="I355" s="13"/>
      <c r="J355" s="13"/>
      <c r="K355" s="13"/>
      <c r="L355" s="13"/>
      <c r="M355" s="13"/>
      <c r="N355" s="13"/>
      <c r="O355" s="13"/>
      <c r="P355" s="13"/>
      <c r="Q355" s="13"/>
      <c r="R355" s="13"/>
      <c r="S355" s="13"/>
      <c r="T355" s="13"/>
      <c r="U355" s="13"/>
      <c r="V355" s="13"/>
      <c r="W355" s="13"/>
      <c r="X355" s="13"/>
      <c r="Y355" s="13"/>
      <c r="Z355" s="13"/>
      <c r="AA355" s="13"/>
      <c r="AB355" s="13"/>
      <c r="AC355" s="13"/>
      <c r="AD355" s="13"/>
      <c r="AE355" s="13"/>
      <c r="AF355" s="13"/>
      <c r="AG355" s="13"/>
      <c r="AH355" s="13"/>
      <c r="AI355" s="13"/>
      <c r="AJ355" s="13"/>
    </row>
    <row r="356" spans="1:36" ht="13.5" customHeight="1" x14ac:dyDescent="0.2">
      <c r="A356" s="13"/>
      <c r="B356" s="13"/>
      <c r="C356" s="13"/>
      <c r="D356" s="13"/>
      <c r="E356" s="13"/>
      <c r="F356" s="13"/>
      <c r="G356" s="13"/>
      <c r="H356" s="13"/>
      <c r="I356" s="13"/>
      <c r="J356" s="13"/>
      <c r="K356" s="13"/>
      <c r="L356" s="13"/>
      <c r="M356" s="13"/>
      <c r="N356" s="13"/>
      <c r="O356" s="13"/>
      <c r="P356" s="13"/>
      <c r="Q356" s="13"/>
      <c r="R356" s="13"/>
      <c r="S356" s="13"/>
      <c r="T356" s="13"/>
      <c r="U356" s="13"/>
      <c r="V356" s="13"/>
      <c r="W356" s="13"/>
      <c r="X356" s="13"/>
      <c r="Y356" s="13"/>
      <c r="Z356" s="13"/>
      <c r="AA356" s="13"/>
      <c r="AB356" s="13"/>
      <c r="AC356" s="13"/>
      <c r="AD356" s="13"/>
      <c r="AE356" s="13"/>
      <c r="AF356" s="13"/>
      <c r="AG356" s="13"/>
      <c r="AH356" s="13"/>
      <c r="AI356" s="13"/>
      <c r="AJ356" s="13"/>
    </row>
    <row r="357" spans="1:36" ht="13.5" customHeight="1" x14ac:dyDescent="0.2">
      <c r="A357" s="13"/>
      <c r="B357" s="13"/>
      <c r="C357" s="13"/>
      <c r="D357" s="13"/>
      <c r="E357" s="13"/>
      <c r="F357" s="13"/>
      <c r="G357" s="13"/>
      <c r="H357" s="13"/>
      <c r="I357" s="13"/>
      <c r="J357" s="13"/>
      <c r="K357" s="13"/>
      <c r="L357" s="13"/>
      <c r="M357" s="13"/>
      <c r="N357" s="13"/>
      <c r="O357" s="13"/>
      <c r="P357" s="13"/>
      <c r="Q357" s="13"/>
      <c r="R357" s="13"/>
      <c r="S357" s="13"/>
      <c r="T357" s="13"/>
      <c r="U357" s="13"/>
      <c r="V357" s="13"/>
      <c r="W357" s="13"/>
      <c r="X357" s="13"/>
      <c r="Y357" s="13"/>
      <c r="Z357" s="13"/>
      <c r="AA357" s="13"/>
      <c r="AB357" s="13"/>
      <c r="AC357" s="13"/>
      <c r="AD357" s="13"/>
      <c r="AE357" s="13"/>
      <c r="AF357" s="13"/>
      <c r="AG357" s="13"/>
      <c r="AH357" s="13"/>
      <c r="AI357" s="13"/>
      <c r="AJ357" s="13"/>
    </row>
    <row r="358" spans="1:36" ht="13.5" customHeight="1" x14ac:dyDescent="0.2">
      <c r="A358" s="13"/>
      <c r="B358" s="13"/>
      <c r="C358" s="13"/>
      <c r="D358" s="13"/>
      <c r="E358" s="13"/>
      <c r="F358" s="13"/>
      <c r="G358" s="13"/>
      <c r="H358" s="13"/>
      <c r="I358" s="13"/>
      <c r="J358" s="13"/>
      <c r="K358" s="13"/>
      <c r="L358" s="13"/>
      <c r="M358" s="13"/>
      <c r="N358" s="13"/>
      <c r="O358" s="13"/>
      <c r="P358" s="13"/>
      <c r="Q358" s="13"/>
      <c r="R358" s="13"/>
      <c r="S358" s="13"/>
      <c r="T358" s="13"/>
      <c r="U358" s="13"/>
      <c r="V358" s="13"/>
      <c r="W358" s="13"/>
      <c r="X358" s="13"/>
      <c r="Y358" s="13"/>
      <c r="Z358" s="13"/>
      <c r="AA358" s="13"/>
      <c r="AB358" s="13"/>
      <c r="AC358" s="13"/>
      <c r="AD358" s="13"/>
      <c r="AE358" s="13"/>
      <c r="AF358" s="13"/>
      <c r="AG358" s="13"/>
      <c r="AH358" s="13"/>
      <c r="AI358" s="13"/>
      <c r="AJ358" s="13"/>
    </row>
    <row r="359" spans="1:36" ht="13.5" customHeight="1" x14ac:dyDescent="0.2">
      <c r="A359" s="13"/>
      <c r="B359" s="13"/>
      <c r="C359" s="13"/>
      <c r="D359" s="13"/>
      <c r="E359" s="13"/>
      <c r="F359" s="13"/>
      <c r="G359" s="13"/>
      <c r="H359" s="13"/>
      <c r="I359" s="13"/>
      <c r="J359" s="13"/>
      <c r="K359" s="13"/>
      <c r="L359" s="13"/>
      <c r="M359" s="13"/>
      <c r="N359" s="13"/>
      <c r="O359" s="13"/>
      <c r="P359" s="13"/>
      <c r="Q359" s="13"/>
      <c r="R359" s="13"/>
      <c r="S359" s="13"/>
      <c r="T359" s="13"/>
      <c r="U359" s="13"/>
      <c r="V359" s="13"/>
      <c r="W359" s="13"/>
      <c r="X359" s="13"/>
      <c r="Y359" s="13"/>
      <c r="Z359" s="13"/>
      <c r="AA359" s="13"/>
      <c r="AB359" s="13"/>
      <c r="AC359" s="13"/>
      <c r="AD359" s="13"/>
      <c r="AE359" s="13"/>
      <c r="AF359" s="13"/>
      <c r="AG359" s="13"/>
      <c r="AH359" s="13"/>
      <c r="AI359" s="13"/>
      <c r="AJ359" s="13"/>
    </row>
    <row r="360" spans="1:36" ht="13.5" customHeight="1" x14ac:dyDescent="0.2">
      <c r="A360" s="13"/>
      <c r="B360" s="13"/>
      <c r="C360" s="13"/>
      <c r="D360" s="13"/>
      <c r="E360" s="13"/>
      <c r="F360" s="13"/>
      <c r="G360" s="13"/>
      <c r="H360" s="13"/>
      <c r="I360" s="13"/>
      <c r="J360" s="13"/>
      <c r="K360" s="13"/>
      <c r="L360" s="13"/>
      <c r="M360" s="13"/>
      <c r="N360" s="13"/>
      <c r="O360" s="13"/>
      <c r="P360" s="13"/>
      <c r="Q360" s="13"/>
      <c r="R360" s="13"/>
      <c r="S360" s="13"/>
      <c r="T360" s="13"/>
      <c r="U360" s="13"/>
      <c r="V360" s="13"/>
      <c r="W360" s="13"/>
      <c r="X360" s="13"/>
      <c r="Y360" s="13"/>
      <c r="Z360" s="13"/>
      <c r="AA360" s="13"/>
      <c r="AB360" s="13"/>
      <c r="AC360" s="13"/>
      <c r="AD360" s="13"/>
      <c r="AE360" s="13"/>
      <c r="AF360" s="13"/>
      <c r="AG360" s="13"/>
      <c r="AH360" s="13"/>
      <c r="AI360" s="13"/>
      <c r="AJ360" s="13"/>
    </row>
    <row r="361" spans="1:36" ht="13.5" customHeight="1" x14ac:dyDescent="0.2">
      <c r="A361" s="13"/>
      <c r="B361" s="13"/>
      <c r="C361" s="13"/>
      <c r="D361" s="13"/>
      <c r="E361" s="13"/>
      <c r="F361" s="13"/>
      <c r="G361" s="13"/>
      <c r="H361" s="13"/>
      <c r="I361" s="13"/>
      <c r="J361" s="13"/>
      <c r="K361" s="13"/>
      <c r="L361" s="13"/>
      <c r="M361" s="13"/>
      <c r="N361" s="13"/>
      <c r="O361" s="13"/>
      <c r="P361" s="13"/>
      <c r="Q361" s="13"/>
      <c r="R361" s="13"/>
      <c r="S361" s="13"/>
      <c r="T361" s="13"/>
      <c r="U361" s="13"/>
      <c r="V361" s="13"/>
      <c r="W361" s="13"/>
      <c r="X361" s="13"/>
      <c r="Y361" s="13"/>
      <c r="Z361" s="13"/>
      <c r="AA361" s="13"/>
      <c r="AB361" s="13"/>
      <c r="AC361" s="13"/>
      <c r="AD361" s="13"/>
      <c r="AE361" s="13"/>
      <c r="AF361" s="13"/>
      <c r="AG361" s="13"/>
      <c r="AH361" s="13"/>
      <c r="AI361" s="13"/>
      <c r="AJ361" s="13"/>
    </row>
    <row r="362" spans="1:36" ht="13.5" customHeight="1" x14ac:dyDescent="0.2">
      <c r="A362" s="13"/>
      <c r="B362" s="13"/>
      <c r="C362" s="13"/>
      <c r="D362" s="13"/>
      <c r="E362" s="13"/>
      <c r="F362" s="13"/>
      <c r="G362" s="13"/>
      <c r="H362" s="13"/>
      <c r="I362" s="13"/>
      <c r="J362" s="13"/>
      <c r="K362" s="13"/>
      <c r="L362" s="13"/>
      <c r="M362" s="13"/>
      <c r="N362" s="13"/>
      <c r="O362" s="13"/>
      <c r="P362" s="13"/>
      <c r="Q362" s="13"/>
      <c r="R362" s="13"/>
      <c r="S362" s="13"/>
      <c r="T362" s="13"/>
      <c r="U362" s="13"/>
      <c r="V362" s="13"/>
      <c r="W362" s="13"/>
      <c r="X362" s="13"/>
      <c r="Y362" s="13"/>
      <c r="Z362" s="13"/>
      <c r="AA362" s="13"/>
      <c r="AB362" s="13"/>
      <c r="AC362" s="13"/>
      <c r="AD362" s="13"/>
      <c r="AE362" s="13"/>
      <c r="AF362" s="13"/>
      <c r="AG362" s="13"/>
      <c r="AH362" s="13"/>
      <c r="AI362" s="13"/>
      <c r="AJ362" s="13"/>
    </row>
    <row r="363" spans="1:36" ht="13.5" customHeight="1" x14ac:dyDescent="0.2">
      <c r="A363" s="13"/>
      <c r="B363" s="13"/>
      <c r="C363" s="13"/>
      <c r="D363" s="13"/>
      <c r="E363" s="13"/>
      <c r="F363" s="13"/>
      <c r="G363" s="13"/>
      <c r="H363" s="13"/>
      <c r="I363" s="13"/>
      <c r="J363" s="13"/>
      <c r="K363" s="13"/>
      <c r="L363" s="13"/>
      <c r="M363" s="13"/>
      <c r="N363" s="13"/>
      <c r="O363" s="13"/>
      <c r="P363" s="13"/>
      <c r="Q363" s="13"/>
      <c r="R363" s="13"/>
      <c r="S363" s="13"/>
      <c r="T363" s="13"/>
      <c r="U363" s="13"/>
      <c r="V363" s="13"/>
      <c r="W363" s="13"/>
      <c r="X363" s="13"/>
      <c r="Y363" s="13"/>
      <c r="Z363" s="13"/>
      <c r="AA363" s="13"/>
      <c r="AB363" s="13"/>
      <c r="AC363" s="13"/>
      <c r="AD363" s="13"/>
      <c r="AE363" s="13"/>
      <c r="AF363" s="13"/>
      <c r="AG363" s="13"/>
      <c r="AH363" s="13"/>
      <c r="AI363" s="13"/>
      <c r="AJ363" s="13"/>
    </row>
    <row r="364" spans="1:36" ht="13.5" customHeight="1" x14ac:dyDescent="0.2">
      <c r="A364" s="13"/>
      <c r="B364" s="13"/>
      <c r="C364" s="13"/>
      <c r="D364" s="13"/>
      <c r="E364" s="13"/>
      <c r="F364" s="13"/>
      <c r="G364" s="13"/>
      <c r="H364" s="13"/>
      <c r="I364" s="13"/>
      <c r="J364" s="13"/>
      <c r="K364" s="13"/>
      <c r="L364" s="13"/>
      <c r="M364" s="13"/>
      <c r="N364" s="13"/>
      <c r="O364" s="13"/>
      <c r="P364" s="13"/>
      <c r="Q364" s="13"/>
      <c r="R364" s="13"/>
      <c r="S364" s="13"/>
      <c r="T364" s="13"/>
      <c r="U364" s="13"/>
      <c r="V364" s="13"/>
      <c r="W364" s="13"/>
      <c r="X364" s="13"/>
      <c r="Y364" s="13"/>
      <c r="Z364" s="13"/>
      <c r="AA364" s="13"/>
      <c r="AB364" s="13"/>
      <c r="AC364" s="13"/>
      <c r="AD364" s="13"/>
      <c r="AE364" s="13"/>
      <c r="AF364" s="13"/>
      <c r="AG364" s="13"/>
      <c r="AH364" s="13"/>
      <c r="AI364" s="13"/>
      <c r="AJ364" s="13"/>
    </row>
    <row r="365" spans="1:36" ht="13.5" customHeight="1" x14ac:dyDescent="0.2">
      <c r="A365" s="13"/>
      <c r="B365" s="13"/>
      <c r="C365" s="13"/>
      <c r="D365" s="13"/>
      <c r="E365" s="13"/>
      <c r="F365" s="13"/>
      <c r="G365" s="13"/>
      <c r="H365" s="13"/>
      <c r="I365" s="13"/>
      <c r="J365" s="13"/>
      <c r="K365" s="13"/>
      <c r="L365" s="13"/>
      <c r="M365" s="13"/>
      <c r="N365" s="13"/>
      <c r="O365" s="13"/>
      <c r="P365" s="13"/>
      <c r="Q365" s="13"/>
      <c r="R365" s="13"/>
      <c r="S365" s="13"/>
      <c r="T365" s="13"/>
      <c r="U365" s="13"/>
      <c r="V365" s="13"/>
      <c r="W365" s="13"/>
      <c r="X365" s="13"/>
      <c r="Y365" s="13"/>
      <c r="Z365" s="13"/>
      <c r="AA365" s="13"/>
      <c r="AB365" s="13"/>
      <c r="AC365" s="13"/>
      <c r="AD365" s="13"/>
      <c r="AE365" s="13"/>
      <c r="AF365" s="13"/>
      <c r="AG365" s="13"/>
      <c r="AH365" s="13"/>
      <c r="AI365" s="13"/>
      <c r="AJ365" s="13"/>
    </row>
    <row r="366" spans="1:36" ht="13.5" customHeight="1" x14ac:dyDescent="0.2">
      <c r="A366" s="13"/>
      <c r="B366" s="13"/>
      <c r="C366" s="13"/>
      <c r="D366" s="13"/>
      <c r="E366" s="13"/>
      <c r="F366" s="13"/>
      <c r="G366" s="13"/>
      <c r="H366" s="13"/>
      <c r="I366" s="13"/>
      <c r="J366" s="13"/>
      <c r="K366" s="13"/>
      <c r="L366" s="13"/>
      <c r="M366" s="13"/>
      <c r="N366" s="13"/>
      <c r="O366" s="13"/>
      <c r="P366" s="13"/>
      <c r="Q366" s="13"/>
      <c r="R366" s="13"/>
      <c r="S366" s="13"/>
      <c r="T366" s="13"/>
      <c r="U366" s="13"/>
      <c r="V366" s="13"/>
      <c r="W366" s="13"/>
      <c r="X366" s="13"/>
      <c r="Y366" s="13"/>
      <c r="Z366" s="13"/>
      <c r="AA366" s="13"/>
      <c r="AB366" s="13"/>
      <c r="AC366" s="13"/>
      <c r="AD366" s="13"/>
      <c r="AE366" s="13"/>
      <c r="AF366" s="13"/>
      <c r="AG366" s="13"/>
      <c r="AH366" s="13"/>
      <c r="AI366" s="13"/>
      <c r="AJ366" s="13"/>
    </row>
    <row r="367" spans="1:36" ht="13.5" customHeight="1" x14ac:dyDescent="0.2">
      <c r="A367" s="13"/>
      <c r="B367" s="13"/>
      <c r="C367" s="13"/>
      <c r="D367" s="13"/>
      <c r="E367" s="13"/>
      <c r="F367" s="13"/>
      <c r="G367" s="13"/>
      <c r="H367" s="13"/>
      <c r="I367" s="13"/>
      <c r="J367" s="13"/>
      <c r="K367" s="13"/>
      <c r="L367" s="13"/>
      <c r="M367" s="13"/>
      <c r="N367" s="13"/>
      <c r="O367" s="13"/>
      <c r="P367" s="13"/>
      <c r="Q367" s="13"/>
      <c r="R367" s="13"/>
      <c r="S367" s="13"/>
      <c r="T367" s="13"/>
      <c r="U367" s="13"/>
      <c r="V367" s="13"/>
      <c r="W367" s="13"/>
      <c r="X367" s="13"/>
      <c r="Y367" s="13"/>
      <c r="Z367" s="13"/>
      <c r="AA367" s="13"/>
      <c r="AB367" s="13"/>
      <c r="AC367" s="13"/>
      <c r="AD367" s="13"/>
      <c r="AE367" s="13"/>
      <c r="AF367" s="13"/>
      <c r="AG367" s="13"/>
      <c r="AH367" s="13"/>
      <c r="AI367" s="13"/>
      <c r="AJ367" s="13"/>
    </row>
    <row r="368" spans="1:36" ht="13.5" customHeight="1" x14ac:dyDescent="0.2">
      <c r="A368" s="13"/>
      <c r="B368" s="13"/>
      <c r="C368" s="13"/>
      <c r="D368" s="13"/>
      <c r="E368" s="13"/>
      <c r="F368" s="13"/>
      <c r="G368" s="13"/>
      <c r="H368" s="13"/>
      <c r="I368" s="13"/>
      <c r="J368" s="13"/>
      <c r="K368" s="13"/>
      <c r="L368" s="13"/>
      <c r="M368" s="13"/>
      <c r="N368" s="13"/>
      <c r="O368" s="13"/>
      <c r="P368" s="13"/>
      <c r="Q368" s="13"/>
      <c r="R368" s="13"/>
      <c r="S368" s="13"/>
      <c r="T368" s="13"/>
      <c r="U368" s="13"/>
      <c r="V368" s="13"/>
      <c r="W368" s="13"/>
      <c r="X368" s="13"/>
      <c r="Y368" s="13"/>
      <c r="Z368" s="13"/>
      <c r="AA368" s="13"/>
      <c r="AB368" s="13"/>
      <c r="AC368" s="13"/>
      <c r="AD368" s="13"/>
      <c r="AE368" s="13"/>
      <c r="AF368" s="13"/>
      <c r="AG368" s="13"/>
      <c r="AH368" s="13"/>
      <c r="AI368" s="13"/>
      <c r="AJ368" s="13"/>
    </row>
    <row r="369" spans="1:36" ht="13.5" customHeight="1" x14ac:dyDescent="0.2">
      <c r="A369" s="13"/>
      <c r="B369" s="13"/>
      <c r="C369" s="13"/>
      <c r="D369" s="13"/>
      <c r="E369" s="13"/>
      <c r="F369" s="13"/>
      <c r="G369" s="13"/>
      <c r="H369" s="13"/>
      <c r="I369" s="13"/>
      <c r="J369" s="13"/>
      <c r="K369" s="13"/>
      <c r="L369" s="13"/>
      <c r="M369" s="13"/>
      <c r="N369" s="13"/>
      <c r="O369" s="13"/>
      <c r="P369" s="13"/>
      <c r="Q369" s="13"/>
      <c r="R369" s="13"/>
      <c r="S369" s="13"/>
      <c r="T369" s="13"/>
      <c r="U369" s="13"/>
      <c r="V369" s="13"/>
      <c r="W369" s="13"/>
      <c r="X369" s="13"/>
      <c r="Y369" s="13"/>
      <c r="Z369" s="13"/>
      <c r="AA369" s="13"/>
      <c r="AB369" s="13"/>
      <c r="AC369" s="13"/>
      <c r="AD369" s="13"/>
      <c r="AE369" s="13"/>
      <c r="AF369" s="13"/>
      <c r="AG369" s="13"/>
      <c r="AH369" s="13"/>
      <c r="AI369" s="13"/>
      <c r="AJ369" s="13"/>
    </row>
    <row r="370" spans="1:36" ht="13.5" customHeight="1" x14ac:dyDescent="0.2">
      <c r="A370" s="13"/>
      <c r="B370" s="13"/>
      <c r="C370" s="13"/>
      <c r="D370" s="13"/>
      <c r="E370" s="13"/>
      <c r="F370" s="13"/>
      <c r="G370" s="13"/>
      <c r="H370" s="13"/>
      <c r="I370" s="13"/>
      <c r="J370" s="13"/>
      <c r="K370" s="13"/>
      <c r="L370" s="13"/>
      <c r="M370" s="13"/>
      <c r="N370" s="13"/>
      <c r="O370" s="13"/>
      <c r="P370" s="13"/>
      <c r="Q370" s="13"/>
      <c r="R370" s="13"/>
      <c r="S370" s="13"/>
      <c r="T370" s="13"/>
      <c r="U370" s="13"/>
      <c r="V370" s="13"/>
      <c r="W370" s="13"/>
      <c r="X370" s="13"/>
      <c r="Y370" s="13"/>
      <c r="Z370" s="13"/>
      <c r="AA370" s="13"/>
      <c r="AB370" s="13"/>
      <c r="AC370" s="13"/>
      <c r="AD370" s="13"/>
      <c r="AE370" s="13"/>
      <c r="AF370" s="13"/>
      <c r="AG370" s="13"/>
      <c r="AH370" s="13"/>
      <c r="AI370" s="13"/>
      <c r="AJ370" s="13"/>
    </row>
    <row r="371" spans="1:36" ht="13.5" customHeight="1" x14ac:dyDescent="0.2">
      <c r="A371" s="13"/>
      <c r="B371" s="13"/>
      <c r="C371" s="13"/>
      <c r="D371" s="13"/>
      <c r="E371" s="13"/>
      <c r="F371" s="13"/>
      <c r="G371" s="13"/>
      <c r="H371" s="13"/>
      <c r="I371" s="13"/>
      <c r="J371" s="13"/>
      <c r="K371" s="13"/>
      <c r="L371" s="13"/>
      <c r="M371" s="13"/>
      <c r="N371" s="13"/>
      <c r="O371" s="13"/>
      <c r="P371" s="13"/>
      <c r="Q371" s="13"/>
      <c r="R371" s="13"/>
      <c r="S371" s="13"/>
      <c r="T371" s="13"/>
      <c r="U371" s="13"/>
      <c r="V371" s="13"/>
      <c r="W371" s="13"/>
      <c r="X371" s="13"/>
      <c r="Y371" s="13"/>
      <c r="Z371" s="13"/>
      <c r="AA371" s="13"/>
      <c r="AB371" s="13"/>
      <c r="AC371" s="13"/>
      <c r="AD371" s="13"/>
      <c r="AE371" s="13"/>
      <c r="AF371" s="13"/>
      <c r="AG371" s="13"/>
      <c r="AH371" s="13"/>
      <c r="AI371" s="13"/>
      <c r="AJ371" s="13"/>
    </row>
    <row r="372" spans="1:36" ht="13.5" customHeight="1" x14ac:dyDescent="0.2">
      <c r="A372" s="13"/>
      <c r="B372" s="13"/>
      <c r="C372" s="13"/>
      <c r="D372" s="13"/>
      <c r="E372" s="13"/>
      <c r="F372" s="13"/>
      <c r="G372" s="13"/>
      <c r="H372" s="13"/>
      <c r="I372" s="13"/>
      <c r="J372" s="13"/>
      <c r="K372" s="13"/>
      <c r="L372" s="13"/>
      <c r="M372" s="13"/>
      <c r="N372" s="13"/>
      <c r="O372" s="13"/>
      <c r="P372" s="13"/>
      <c r="Q372" s="13"/>
      <c r="R372" s="13"/>
      <c r="S372" s="13"/>
      <c r="T372" s="13"/>
      <c r="U372" s="13"/>
      <c r="V372" s="13"/>
      <c r="W372" s="13"/>
      <c r="X372" s="13"/>
      <c r="Y372" s="13"/>
      <c r="Z372" s="13"/>
      <c r="AA372" s="13"/>
      <c r="AB372" s="13"/>
      <c r="AC372" s="13"/>
      <c r="AD372" s="13"/>
      <c r="AE372" s="13"/>
      <c r="AF372" s="13"/>
      <c r="AG372" s="13"/>
      <c r="AH372" s="13"/>
      <c r="AI372" s="13"/>
      <c r="AJ372" s="13"/>
    </row>
    <row r="373" spans="1:36" ht="13.5" customHeight="1" x14ac:dyDescent="0.2">
      <c r="A373" s="13"/>
      <c r="B373" s="13"/>
      <c r="C373" s="13"/>
      <c r="D373" s="13"/>
      <c r="E373" s="13"/>
      <c r="F373" s="13"/>
      <c r="G373" s="13"/>
      <c r="H373" s="13"/>
      <c r="I373" s="13"/>
      <c r="J373" s="13"/>
      <c r="K373" s="13"/>
      <c r="L373" s="13"/>
      <c r="M373" s="13"/>
      <c r="N373" s="13"/>
      <c r="O373" s="13"/>
      <c r="P373" s="13"/>
      <c r="Q373" s="13"/>
      <c r="R373" s="13"/>
      <c r="S373" s="13"/>
      <c r="T373" s="13"/>
      <c r="U373" s="13"/>
      <c r="V373" s="13"/>
      <c r="W373" s="13"/>
      <c r="X373" s="13"/>
      <c r="Y373" s="13"/>
      <c r="Z373" s="13"/>
      <c r="AA373" s="13"/>
      <c r="AB373" s="13"/>
      <c r="AC373" s="13"/>
      <c r="AD373" s="13"/>
      <c r="AE373" s="13"/>
      <c r="AF373" s="13"/>
      <c r="AG373" s="13"/>
      <c r="AH373" s="13"/>
      <c r="AI373" s="13"/>
      <c r="AJ373" s="13"/>
    </row>
    <row r="374" spans="1:36" ht="13.5" customHeight="1" x14ac:dyDescent="0.2">
      <c r="A374" s="13"/>
      <c r="B374" s="13"/>
      <c r="C374" s="13"/>
      <c r="D374" s="13"/>
      <c r="E374" s="13"/>
      <c r="F374" s="13"/>
      <c r="G374" s="13"/>
      <c r="H374" s="13"/>
      <c r="I374" s="13"/>
      <c r="J374" s="13"/>
      <c r="K374" s="13"/>
      <c r="L374" s="13"/>
      <c r="M374" s="13"/>
      <c r="N374" s="13"/>
      <c r="O374" s="13"/>
      <c r="P374" s="13"/>
      <c r="Q374" s="13"/>
      <c r="R374" s="13"/>
      <c r="S374" s="13"/>
      <c r="T374" s="13"/>
      <c r="U374" s="13"/>
      <c r="V374" s="13"/>
      <c r="W374" s="13"/>
      <c r="X374" s="13"/>
      <c r="Y374" s="13"/>
      <c r="Z374" s="13"/>
      <c r="AA374" s="13"/>
      <c r="AB374" s="13"/>
      <c r="AC374" s="13"/>
      <c r="AD374" s="13"/>
      <c r="AE374" s="13"/>
      <c r="AF374" s="13"/>
      <c r="AG374" s="13"/>
      <c r="AH374" s="13"/>
      <c r="AI374" s="13"/>
      <c r="AJ374" s="13"/>
    </row>
    <row r="375" spans="1:36" ht="13.5" customHeight="1" x14ac:dyDescent="0.2">
      <c r="A375" s="13"/>
      <c r="B375" s="13"/>
      <c r="C375" s="13"/>
      <c r="D375" s="13"/>
      <c r="E375" s="13"/>
      <c r="F375" s="13"/>
      <c r="G375" s="13"/>
      <c r="H375" s="13"/>
      <c r="I375" s="13"/>
      <c r="J375" s="13"/>
      <c r="K375" s="13"/>
      <c r="L375" s="13"/>
      <c r="M375" s="13"/>
      <c r="N375" s="13"/>
      <c r="O375" s="13"/>
      <c r="P375" s="13"/>
      <c r="Q375" s="13"/>
      <c r="R375" s="13"/>
      <c r="S375" s="13"/>
      <c r="T375" s="13"/>
      <c r="U375" s="13"/>
      <c r="V375" s="13"/>
      <c r="W375" s="13"/>
      <c r="X375" s="13"/>
      <c r="Y375" s="13"/>
      <c r="Z375" s="13"/>
      <c r="AA375" s="13"/>
      <c r="AB375" s="13"/>
      <c r="AC375" s="13"/>
      <c r="AD375" s="13"/>
      <c r="AE375" s="13"/>
      <c r="AF375" s="13"/>
      <c r="AG375" s="13"/>
      <c r="AH375" s="13"/>
      <c r="AI375" s="13"/>
      <c r="AJ375" s="13"/>
    </row>
    <row r="376" spans="1:36" ht="13.5" customHeight="1" x14ac:dyDescent="0.2">
      <c r="A376" s="13"/>
      <c r="B376" s="13"/>
      <c r="C376" s="13"/>
      <c r="D376" s="13"/>
      <c r="E376" s="13"/>
      <c r="F376" s="13"/>
      <c r="G376" s="13"/>
      <c r="H376" s="13"/>
      <c r="I376" s="13"/>
      <c r="J376" s="13"/>
      <c r="K376" s="13"/>
      <c r="L376" s="13"/>
      <c r="M376" s="13"/>
      <c r="N376" s="13"/>
      <c r="O376" s="13"/>
      <c r="P376" s="13"/>
      <c r="Q376" s="13"/>
      <c r="R376" s="13"/>
      <c r="S376" s="13"/>
      <c r="T376" s="13"/>
      <c r="U376" s="13"/>
      <c r="V376" s="13"/>
      <c r="W376" s="13"/>
      <c r="X376" s="13"/>
      <c r="Y376" s="13"/>
      <c r="Z376" s="13"/>
      <c r="AA376" s="13"/>
      <c r="AB376" s="13"/>
      <c r="AC376" s="13"/>
      <c r="AD376" s="13"/>
      <c r="AE376" s="13"/>
      <c r="AF376" s="13"/>
      <c r="AG376" s="13"/>
      <c r="AH376" s="13"/>
      <c r="AI376" s="13"/>
      <c r="AJ376" s="13"/>
    </row>
    <row r="377" spans="1:36" ht="13.5" customHeight="1" x14ac:dyDescent="0.2">
      <c r="A377" s="13"/>
      <c r="B377" s="13"/>
      <c r="C377" s="13"/>
      <c r="D377" s="13"/>
      <c r="E377" s="13"/>
      <c r="F377" s="13"/>
      <c r="G377" s="13"/>
      <c r="H377" s="13"/>
      <c r="I377" s="13"/>
      <c r="J377" s="13"/>
      <c r="K377" s="13"/>
      <c r="L377" s="13"/>
      <c r="M377" s="13"/>
      <c r="N377" s="13"/>
      <c r="O377" s="13"/>
      <c r="P377" s="13"/>
      <c r="Q377" s="13"/>
      <c r="R377" s="13"/>
      <c r="S377" s="13"/>
      <c r="T377" s="13"/>
      <c r="U377" s="13"/>
      <c r="V377" s="13"/>
      <c r="W377" s="13"/>
      <c r="X377" s="13"/>
      <c r="Y377" s="13"/>
      <c r="Z377" s="13"/>
      <c r="AA377" s="13"/>
      <c r="AB377" s="13"/>
      <c r="AC377" s="13"/>
      <c r="AD377" s="13"/>
      <c r="AE377" s="13"/>
      <c r="AF377" s="13"/>
      <c r="AG377" s="13"/>
      <c r="AH377" s="13"/>
      <c r="AI377" s="13"/>
      <c r="AJ377" s="13"/>
    </row>
    <row r="378" spans="1:36" ht="13.5" customHeight="1" x14ac:dyDescent="0.2">
      <c r="A378" s="13"/>
      <c r="B378" s="13"/>
      <c r="C378" s="13"/>
      <c r="D378" s="13"/>
      <c r="E378" s="13"/>
      <c r="F378" s="13"/>
      <c r="G378" s="13"/>
      <c r="H378" s="13"/>
      <c r="I378" s="13"/>
      <c r="J378" s="13"/>
      <c r="K378" s="13"/>
      <c r="L378" s="13"/>
      <c r="M378" s="13"/>
      <c r="N378" s="13"/>
      <c r="O378" s="13"/>
      <c r="P378" s="13"/>
      <c r="Q378" s="13"/>
      <c r="R378" s="13"/>
      <c r="S378" s="13"/>
      <c r="T378" s="13"/>
      <c r="U378" s="13"/>
      <c r="V378" s="13"/>
      <c r="W378" s="13"/>
      <c r="X378" s="13"/>
      <c r="Y378" s="13"/>
      <c r="Z378" s="13"/>
      <c r="AA378" s="13"/>
      <c r="AB378" s="13"/>
      <c r="AC378" s="13"/>
      <c r="AD378" s="13"/>
      <c r="AE378" s="13"/>
      <c r="AF378" s="13"/>
      <c r="AG378" s="13"/>
      <c r="AH378" s="13"/>
      <c r="AI378" s="13"/>
      <c r="AJ378" s="13"/>
    </row>
    <row r="379" spans="1:36" ht="13.5" customHeight="1" x14ac:dyDescent="0.2">
      <c r="A379" s="13"/>
      <c r="B379" s="13"/>
      <c r="C379" s="13"/>
      <c r="D379" s="13"/>
      <c r="E379" s="13"/>
      <c r="F379" s="13"/>
      <c r="G379" s="13"/>
      <c r="H379" s="13"/>
      <c r="I379" s="13"/>
      <c r="J379" s="13"/>
      <c r="K379" s="13"/>
      <c r="L379" s="13"/>
      <c r="M379" s="13"/>
      <c r="N379" s="13"/>
      <c r="O379" s="13"/>
      <c r="P379" s="13"/>
      <c r="Q379" s="13"/>
      <c r="R379" s="13"/>
      <c r="S379" s="13"/>
      <c r="T379" s="13"/>
      <c r="U379" s="13"/>
      <c r="V379" s="13"/>
      <c r="W379" s="13"/>
      <c r="X379" s="13"/>
      <c r="Y379" s="13"/>
      <c r="Z379" s="13"/>
      <c r="AA379" s="13"/>
      <c r="AB379" s="13"/>
      <c r="AC379" s="13"/>
      <c r="AD379" s="13"/>
      <c r="AE379" s="13"/>
      <c r="AF379" s="13"/>
      <c r="AG379" s="13"/>
      <c r="AH379" s="13"/>
      <c r="AI379" s="13"/>
      <c r="AJ379" s="13"/>
    </row>
    <row r="380" spans="1:36" ht="13.5" customHeight="1" x14ac:dyDescent="0.2">
      <c r="A380" s="13"/>
      <c r="B380" s="13"/>
      <c r="C380" s="13"/>
      <c r="D380" s="13"/>
      <c r="E380" s="13"/>
      <c r="F380" s="13"/>
      <c r="G380" s="13"/>
      <c r="H380" s="13"/>
      <c r="I380" s="13"/>
      <c r="J380" s="13"/>
      <c r="K380" s="13"/>
      <c r="L380" s="13"/>
      <c r="M380" s="13"/>
      <c r="N380" s="13"/>
      <c r="O380" s="13"/>
      <c r="P380" s="13"/>
      <c r="Q380" s="13"/>
      <c r="R380" s="13"/>
      <c r="S380" s="13"/>
      <c r="T380" s="13"/>
      <c r="U380" s="13"/>
      <c r="V380" s="13"/>
      <c r="W380" s="13"/>
      <c r="X380" s="13"/>
      <c r="Y380" s="13"/>
      <c r="Z380" s="13"/>
      <c r="AA380" s="13"/>
      <c r="AB380" s="13"/>
      <c r="AC380" s="13"/>
      <c r="AD380" s="13"/>
      <c r="AE380" s="13"/>
      <c r="AF380" s="13"/>
      <c r="AG380" s="13"/>
      <c r="AH380" s="13"/>
      <c r="AI380" s="13"/>
      <c r="AJ380" s="13"/>
    </row>
    <row r="381" spans="1:36" ht="13.5" customHeight="1" x14ac:dyDescent="0.2">
      <c r="A381" s="13"/>
      <c r="B381" s="13"/>
      <c r="C381" s="13"/>
      <c r="D381" s="13"/>
      <c r="E381" s="13"/>
      <c r="F381" s="13"/>
      <c r="G381" s="13"/>
      <c r="H381" s="13"/>
      <c r="I381" s="13"/>
      <c r="J381" s="13"/>
      <c r="K381" s="13"/>
      <c r="L381" s="13"/>
      <c r="M381" s="13"/>
      <c r="N381" s="13"/>
      <c r="O381" s="13"/>
      <c r="P381" s="13"/>
      <c r="Q381" s="13"/>
      <c r="R381" s="13"/>
      <c r="S381" s="13"/>
      <c r="T381" s="13"/>
      <c r="U381" s="13"/>
      <c r="V381" s="13"/>
      <c r="W381" s="13"/>
      <c r="X381" s="13"/>
      <c r="Y381" s="13"/>
      <c r="Z381" s="13"/>
      <c r="AA381" s="13"/>
      <c r="AB381" s="13"/>
      <c r="AC381" s="13"/>
      <c r="AD381" s="13"/>
      <c r="AE381" s="13"/>
      <c r="AF381" s="13"/>
      <c r="AG381" s="13"/>
      <c r="AH381" s="13"/>
      <c r="AI381" s="13"/>
      <c r="AJ381" s="13"/>
    </row>
    <row r="382" spans="1:36" ht="13.5" customHeight="1" x14ac:dyDescent="0.2">
      <c r="A382" s="13"/>
      <c r="B382" s="13"/>
      <c r="C382" s="13"/>
      <c r="D382" s="13"/>
      <c r="E382" s="13"/>
      <c r="F382" s="13"/>
      <c r="G382" s="13"/>
      <c r="H382" s="13"/>
      <c r="I382" s="13"/>
      <c r="J382" s="13"/>
      <c r="K382" s="13"/>
      <c r="L382" s="13"/>
      <c r="M382" s="13"/>
      <c r="N382" s="13"/>
      <c r="O382" s="13"/>
      <c r="P382" s="13"/>
      <c r="Q382" s="13"/>
      <c r="R382" s="13"/>
      <c r="S382" s="13"/>
      <c r="T382" s="13"/>
      <c r="U382" s="13"/>
      <c r="V382" s="13"/>
      <c r="W382" s="13"/>
      <c r="X382" s="13"/>
      <c r="Y382" s="13"/>
      <c r="Z382" s="13"/>
      <c r="AA382" s="13"/>
      <c r="AB382" s="13"/>
      <c r="AC382" s="13"/>
      <c r="AD382" s="13"/>
      <c r="AE382" s="13"/>
      <c r="AF382" s="13"/>
      <c r="AG382" s="13"/>
      <c r="AH382" s="13"/>
      <c r="AI382" s="13"/>
      <c r="AJ382" s="13"/>
    </row>
    <row r="383" spans="1:36" ht="13.5" customHeight="1" x14ac:dyDescent="0.2">
      <c r="A383" s="13"/>
      <c r="B383" s="13"/>
      <c r="C383" s="13"/>
      <c r="D383" s="13"/>
      <c r="E383" s="13"/>
      <c r="F383" s="13"/>
      <c r="G383" s="13"/>
      <c r="H383" s="13"/>
      <c r="I383" s="13"/>
      <c r="J383" s="13"/>
      <c r="K383" s="13"/>
      <c r="L383" s="13"/>
      <c r="M383" s="13"/>
      <c r="N383" s="13"/>
      <c r="O383" s="13"/>
      <c r="P383" s="13"/>
      <c r="Q383" s="13"/>
      <c r="R383" s="13"/>
      <c r="S383" s="13"/>
      <c r="T383" s="13"/>
      <c r="U383" s="13"/>
      <c r="V383" s="13"/>
      <c r="W383" s="13"/>
      <c r="X383" s="13"/>
      <c r="Y383" s="13"/>
      <c r="Z383" s="13"/>
      <c r="AA383" s="13"/>
      <c r="AB383" s="13"/>
      <c r="AC383" s="13"/>
      <c r="AD383" s="13"/>
      <c r="AE383" s="13"/>
      <c r="AF383" s="13"/>
      <c r="AG383" s="13"/>
      <c r="AH383" s="13"/>
      <c r="AI383" s="13"/>
      <c r="AJ383" s="13"/>
    </row>
    <row r="384" spans="1:36" ht="13.5" customHeight="1" x14ac:dyDescent="0.2">
      <c r="A384" s="13"/>
      <c r="B384" s="13"/>
      <c r="C384" s="13"/>
      <c r="D384" s="13"/>
      <c r="E384" s="13"/>
      <c r="F384" s="13"/>
      <c r="G384" s="13"/>
      <c r="H384" s="13"/>
      <c r="I384" s="13"/>
      <c r="J384" s="13"/>
      <c r="K384" s="13"/>
      <c r="L384" s="13"/>
      <c r="M384" s="13"/>
      <c r="N384" s="13"/>
      <c r="O384" s="13"/>
      <c r="P384" s="13"/>
      <c r="Q384" s="13"/>
      <c r="R384" s="13"/>
      <c r="S384" s="13"/>
      <c r="T384" s="13"/>
      <c r="U384" s="13"/>
      <c r="V384" s="13"/>
      <c r="W384" s="13"/>
      <c r="X384" s="13"/>
      <c r="Y384" s="13"/>
      <c r="Z384" s="13"/>
      <c r="AA384" s="13"/>
      <c r="AB384" s="13"/>
      <c r="AC384" s="13"/>
      <c r="AD384" s="13"/>
      <c r="AE384" s="13"/>
      <c r="AF384" s="13"/>
      <c r="AG384" s="13"/>
      <c r="AH384" s="13"/>
      <c r="AI384" s="13"/>
      <c r="AJ384" s="13"/>
    </row>
    <row r="385" spans="1:36" ht="13.5" customHeight="1" x14ac:dyDescent="0.2">
      <c r="A385" s="13"/>
      <c r="B385" s="13"/>
      <c r="C385" s="13"/>
      <c r="D385" s="13"/>
      <c r="E385" s="13"/>
      <c r="F385" s="13"/>
      <c r="G385" s="13"/>
      <c r="H385" s="13"/>
      <c r="I385" s="13"/>
      <c r="J385" s="13"/>
      <c r="K385" s="13"/>
      <c r="L385" s="13"/>
      <c r="M385" s="13"/>
      <c r="N385" s="13"/>
      <c r="O385" s="13"/>
      <c r="P385" s="13"/>
      <c r="Q385" s="13"/>
      <c r="R385" s="13"/>
      <c r="S385" s="13"/>
      <c r="T385" s="13"/>
      <c r="U385" s="13"/>
      <c r="V385" s="13"/>
      <c r="W385" s="13"/>
      <c r="X385" s="13"/>
      <c r="Y385" s="13"/>
      <c r="Z385" s="13"/>
      <c r="AA385" s="13"/>
      <c r="AB385" s="13"/>
      <c r="AC385" s="13"/>
      <c r="AD385" s="13"/>
      <c r="AE385" s="13"/>
      <c r="AF385" s="13"/>
      <c r="AG385" s="13"/>
      <c r="AH385" s="13"/>
      <c r="AI385" s="13"/>
      <c r="AJ385" s="13"/>
    </row>
    <row r="386" spans="1:36" ht="13.5" customHeight="1" x14ac:dyDescent="0.2">
      <c r="A386" s="13"/>
      <c r="B386" s="13"/>
      <c r="C386" s="13"/>
      <c r="D386" s="13"/>
      <c r="E386" s="13"/>
      <c r="F386" s="13"/>
      <c r="G386" s="13"/>
      <c r="H386" s="13"/>
      <c r="I386" s="13"/>
      <c r="J386" s="13"/>
      <c r="K386" s="13"/>
      <c r="L386" s="13"/>
      <c r="M386" s="13"/>
      <c r="N386" s="13"/>
      <c r="O386" s="13"/>
      <c r="P386" s="13"/>
      <c r="Q386" s="13"/>
      <c r="R386" s="13"/>
      <c r="S386" s="13"/>
      <c r="T386" s="13"/>
      <c r="U386" s="13"/>
      <c r="V386" s="13"/>
      <c r="W386" s="13"/>
      <c r="X386" s="13"/>
      <c r="Y386" s="13"/>
      <c r="Z386" s="13"/>
      <c r="AA386" s="13"/>
      <c r="AB386" s="13"/>
      <c r="AC386" s="13"/>
      <c r="AD386" s="13"/>
      <c r="AE386" s="13"/>
      <c r="AF386" s="13"/>
      <c r="AG386" s="13"/>
      <c r="AH386" s="13"/>
      <c r="AI386" s="13"/>
      <c r="AJ386" s="13"/>
    </row>
    <row r="387" spans="1:36" ht="13.5" customHeight="1" x14ac:dyDescent="0.2">
      <c r="A387" s="13"/>
      <c r="B387" s="13"/>
      <c r="C387" s="13"/>
      <c r="D387" s="13"/>
      <c r="E387" s="13"/>
      <c r="F387" s="13"/>
      <c r="G387" s="13"/>
      <c r="H387" s="13"/>
      <c r="I387" s="13"/>
      <c r="J387" s="13"/>
      <c r="K387" s="13"/>
      <c r="L387" s="13"/>
      <c r="M387" s="13"/>
      <c r="N387" s="13"/>
      <c r="O387" s="13"/>
      <c r="P387" s="13"/>
      <c r="Q387" s="13"/>
      <c r="R387" s="13"/>
      <c r="S387" s="13"/>
      <c r="T387" s="13"/>
      <c r="U387" s="13"/>
      <c r="V387" s="13"/>
      <c r="W387" s="13"/>
      <c r="X387" s="13"/>
      <c r="Y387" s="13"/>
      <c r="Z387" s="13"/>
      <c r="AA387" s="13"/>
      <c r="AB387" s="13"/>
      <c r="AC387" s="13"/>
      <c r="AD387" s="13"/>
      <c r="AE387" s="13"/>
      <c r="AF387" s="13"/>
      <c r="AG387" s="13"/>
      <c r="AH387" s="13"/>
      <c r="AI387" s="13"/>
      <c r="AJ387" s="13"/>
    </row>
    <row r="388" spans="1:36" ht="13.5" customHeight="1" x14ac:dyDescent="0.2">
      <c r="A388" s="13"/>
      <c r="B388" s="13"/>
      <c r="C388" s="13"/>
      <c r="D388" s="13"/>
      <c r="E388" s="13"/>
      <c r="F388" s="13"/>
      <c r="G388" s="13"/>
      <c r="H388" s="13"/>
      <c r="I388" s="13"/>
      <c r="J388" s="13"/>
      <c r="K388" s="13"/>
      <c r="L388" s="13"/>
      <c r="M388" s="13"/>
      <c r="N388" s="13"/>
      <c r="O388" s="13"/>
      <c r="P388" s="13"/>
      <c r="Q388" s="13"/>
      <c r="R388" s="13"/>
      <c r="S388" s="13"/>
      <c r="T388" s="13"/>
      <c r="U388" s="13"/>
      <c r="V388" s="13"/>
      <c r="W388" s="13"/>
      <c r="X388" s="13"/>
      <c r="Y388" s="13"/>
      <c r="Z388" s="13"/>
      <c r="AA388" s="13"/>
      <c r="AB388" s="13"/>
      <c r="AC388" s="13"/>
      <c r="AD388" s="13"/>
      <c r="AE388" s="13"/>
      <c r="AF388" s="13"/>
      <c r="AG388" s="13"/>
      <c r="AH388" s="13"/>
      <c r="AI388" s="13"/>
      <c r="AJ388" s="13"/>
    </row>
    <row r="389" spans="1:36" ht="13.5" customHeight="1" x14ac:dyDescent="0.2">
      <c r="A389" s="13"/>
      <c r="B389" s="13"/>
      <c r="C389" s="13"/>
      <c r="D389" s="13"/>
      <c r="E389" s="13"/>
      <c r="F389" s="13"/>
      <c r="G389" s="13"/>
      <c r="H389" s="13"/>
      <c r="I389" s="13"/>
      <c r="J389" s="13"/>
      <c r="K389" s="13"/>
      <c r="L389" s="13"/>
      <c r="M389" s="13"/>
      <c r="N389" s="13"/>
      <c r="O389" s="13"/>
      <c r="P389" s="13"/>
      <c r="Q389" s="13"/>
      <c r="R389" s="13"/>
      <c r="S389" s="13"/>
      <c r="T389" s="13"/>
      <c r="U389" s="13"/>
      <c r="V389" s="13"/>
      <c r="W389" s="13"/>
      <c r="X389" s="13"/>
      <c r="Y389" s="13"/>
      <c r="Z389" s="13"/>
      <c r="AA389" s="13"/>
      <c r="AB389" s="13"/>
      <c r="AC389" s="13"/>
      <c r="AD389" s="13"/>
      <c r="AE389" s="13"/>
      <c r="AF389" s="13"/>
      <c r="AG389" s="13"/>
      <c r="AH389" s="13"/>
      <c r="AI389" s="13"/>
      <c r="AJ389" s="13"/>
    </row>
    <row r="390" spans="1:36" ht="13.5" customHeight="1" x14ac:dyDescent="0.2">
      <c r="A390" s="13"/>
      <c r="B390" s="13"/>
      <c r="C390" s="13"/>
      <c r="D390" s="13"/>
      <c r="E390" s="13"/>
      <c r="F390" s="13"/>
      <c r="G390" s="13"/>
      <c r="H390" s="13"/>
      <c r="I390" s="13"/>
      <c r="J390" s="13"/>
      <c r="K390" s="13"/>
      <c r="L390" s="13"/>
      <c r="M390" s="13"/>
      <c r="N390" s="13"/>
      <c r="O390" s="13"/>
      <c r="P390" s="13"/>
      <c r="Q390" s="13"/>
      <c r="R390" s="13"/>
      <c r="S390" s="13"/>
      <c r="T390" s="13"/>
      <c r="U390" s="13"/>
      <c r="V390" s="13"/>
      <c r="W390" s="13"/>
      <c r="X390" s="13"/>
      <c r="Y390" s="13"/>
      <c r="Z390" s="13"/>
      <c r="AA390" s="13"/>
      <c r="AB390" s="13"/>
      <c r="AC390" s="13"/>
      <c r="AD390" s="13"/>
      <c r="AE390" s="13"/>
      <c r="AF390" s="13"/>
      <c r="AG390" s="13"/>
      <c r="AH390" s="13"/>
      <c r="AI390" s="13"/>
      <c r="AJ390" s="13"/>
    </row>
    <row r="391" spans="1:36" ht="13.5" customHeight="1" x14ac:dyDescent="0.2">
      <c r="A391" s="13"/>
      <c r="B391" s="13"/>
      <c r="C391" s="13"/>
      <c r="D391" s="13"/>
      <c r="E391" s="13"/>
      <c r="F391" s="13"/>
      <c r="G391" s="13"/>
      <c r="H391" s="13"/>
      <c r="I391" s="13"/>
      <c r="J391" s="13"/>
      <c r="K391" s="13"/>
      <c r="L391" s="13"/>
      <c r="M391" s="13"/>
      <c r="N391" s="13"/>
      <c r="O391" s="13"/>
      <c r="P391" s="13"/>
      <c r="Q391" s="13"/>
      <c r="R391" s="13"/>
      <c r="S391" s="13"/>
      <c r="T391" s="13"/>
      <c r="U391" s="13"/>
      <c r="V391" s="13"/>
      <c r="W391" s="13"/>
      <c r="X391" s="13"/>
      <c r="Y391" s="13"/>
      <c r="Z391" s="13"/>
      <c r="AA391" s="13"/>
      <c r="AB391" s="13"/>
      <c r="AC391" s="13"/>
      <c r="AD391" s="13"/>
      <c r="AE391" s="13"/>
      <c r="AF391" s="13"/>
      <c r="AG391" s="13"/>
      <c r="AH391" s="13"/>
      <c r="AI391" s="13"/>
      <c r="AJ391" s="13"/>
    </row>
    <row r="392" spans="1:36" ht="13.5" customHeight="1" x14ac:dyDescent="0.2">
      <c r="A392" s="13"/>
      <c r="B392" s="13"/>
      <c r="C392" s="13"/>
      <c r="D392" s="13"/>
      <c r="E392" s="13"/>
      <c r="F392" s="13"/>
      <c r="G392" s="13"/>
      <c r="H392" s="13"/>
      <c r="I392" s="13"/>
      <c r="J392" s="13"/>
      <c r="K392" s="13"/>
      <c r="L392" s="13"/>
      <c r="M392" s="13"/>
      <c r="N392" s="13"/>
      <c r="O392" s="13"/>
      <c r="P392" s="13"/>
      <c r="Q392" s="13"/>
      <c r="R392" s="13"/>
      <c r="S392" s="13"/>
      <c r="T392" s="13"/>
      <c r="U392" s="13"/>
      <c r="V392" s="13"/>
      <c r="W392" s="13"/>
      <c r="X392" s="13"/>
      <c r="Y392" s="13"/>
      <c r="Z392" s="13"/>
      <c r="AA392" s="13"/>
      <c r="AB392" s="13"/>
      <c r="AC392" s="13"/>
      <c r="AD392" s="13"/>
      <c r="AE392" s="13"/>
      <c r="AF392" s="13"/>
      <c r="AG392" s="13"/>
      <c r="AH392" s="13"/>
      <c r="AI392" s="13"/>
      <c r="AJ392" s="13"/>
    </row>
    <row r="393" spans="1:36" ht="13.5" customHeight="1" x14ac:dyDescent="0.2">
      <c r="A393" s="13"/>
      <c r="B393" s="13"/>
      <c r="C393" s="13"/>
      <c r="D393" s="13"/>
      <c r="E393" s="13"/>
      <c r="F393" s="13"/>
      <c r="G393" s="13"/>
      <c r="H393" s="13"/>
      <c r="I393" s="13"/>
      <c r="J393" s="13"/>
      <c r="K393" s="13"/>
      <c r="L393" s="13"/>
      <c r="M393" s="13"/>
      <c r="N393" s="13"/>
      <c r="O393" s="13"/>
      <c r="P393" s="13"/>
      <c r="Q393" s="13"/>
      <c r="R393" s="13"/>
      <c r="S393" s="13"/>
      <c r="T393" s="13"/>
      <c r="U393" s="13"/>
      <c r="V393" s="13"/>
      <c r="W393" s="13"/>
      <c r="X393" s="13"/>
      <c r="Y393" s="13"/>
      <c r="Z393" s="13"/>
      <c r="AA393" s="13"/>
      <c r="AB393" s="13"/>
      <c r="AC393" s="13"/>
      <c r="AD393" s="13"/>
      <c r="AE393" s="13"/>
      <c r="AF393" s="13"/>
      <c r="AG393" s="13"/>
      <c r="AH393" s="13"/>
      <c r="AI393" s="13"/>
      <c r="AJ393" s="13"/>
    </row>
    <row r="394" spans="1:36" ht="13.5" customHeight="1" x14ac:dyDescent="0.2">
      <c r="A394" s="13"/>
      <c r="B394" s="13"/>
      <c r="C394" s="13"/>
      <c r="D394" s="13"/>
      <c r="E394" s="13"/>
      <c r="F394" s="13"/>
      <c r="G394" s="13"/>
      <c r="H394" s="13"/>
      <c r="I394" s="13"/>
      <c r="J394" s="13"/>
      <c r="K394" s="13"/>
      <c r="L394" s="13"/>
      <c r="M394" s="13"/>
      <c r="N394" s="13"/>
      <c r="O394" s="13"/>
      <c r="P394" s="13"/>
      <c r="Q394" s="13"/>
      <c r="R394" s="13"/>
      <c r="S394" s="13"/>
      <c r="T394" s="13"/>
      <c r="U394" s="13"/>
      <c r="V394" s="13"/>
      <c r="W394" s="13"/>
      <c r="X394" s="13"/>
      <c r="Y394" s="13"/>
      <c r="Z394" s="13"/>
      <c r="AA394" s="13"/>
      <c r="AB394" s="13"/>
      <c r="AC394" s="13"/>
      <c r="AD394" s="13"/>
      <c r="AE394" s="13"/>
      <c r="AF394" s="13"/>
      <c r="AG394" s="13"/>
      <c r="AH394" s="13"/>
      <c r="AI394" s="13"/>
      <c r="AJ394" s="13"/>
    </row>
    <row r="395" spans="1:36" ht="13.5" customHeight="1" x14ac:dyDescent="0.2">
      <c r="A395" s="13"/>
      <c r="B395" s="13"/>
      <c r="C395" s="13"/>
      <c r="D395" s="13"/>
      <c r="E395" s="13"/>
      <c r="F395" s="13"/>
      <c r="G395" s="13"/>
      <c r="H395" s="13"/>
      <c r="I395" s="13"/>
      <c r="J395" s="13"/>
      <c r="K395" s="13"/>
      <c r="L395" s="13"/>
      <c r="M395" s="13"/>
      <c r="N395" s="13"/>
      <c r="O395" s="13"/>
      <c r="P395" s="13"/>
      <c r="Q395" s="13"/>
      <c r="R395" s="13"/>
      <c r="S395" s="13"/>
      <c r="T395" s="13"/>
      <c r="U395" s="13"/>
      <c r="V395" s="13"/>
      <c r="W395" s="13"/>
      <c r="X395" s="13"/>
      <c r="Y395" s="13"/>
      <c r="Z395" s="13"/>
      <c r="AA395" s="13"/>
      <c r="AB395" s="13"/>
      <c r="AC395" s="13"/>
      <c r="AD395" s="13"/>
      <c r="AE395" s="13"/>
      <c r="AF395" s="13"/>
      <c r="AG395" s="13"/>
      <c r="AH395" s="13"/>
      <c r="AI395" s="13"/>
      <c r="AJ395" s="13"/>
    </row>
    <row r="396" spans="1:36" ht="13.5" customHeight="1" x14ac:dyDescent="0.2">
      <c r="A396" s="13"/>
      <c r="B396" s="13"/>
      <c r="C396" s="13"/>
      <c r="D396" s="13"/>
      <c r="E396" s="13"/>
      <c r="F396" s="13"/>
      <c r="G396" s="13"/>
      <c r="H396" s="13"/>
      <c r="I396" s="13"/>
      <c r="J396" s="13"/>
      <c r="K396" s="13"/>
      <c r="L396" s="13"/>
      <c r="M396" s="13"/>
      <c r="N396" s="13"/>
      <c r="O396" s="13"/>
      <c r="P396" s="13"/>
      <c r="Q396" s="13"/>
      <c r="R396" s="13"/>
      <c r="S396" s="13"/>
      <c r="T396" s="13"/>
      <c r="U396" s="13"/>
      <c r="V396" s="13"/>
      <c r="W396" s="13"/>
      <c r="X396" s="13"/>
      <c r="Y396" s="13"/>
      <c r="Z396" s="13"/>
      <c r="AA396" s="13"/>
      <c r="AB396" s="13"/>
      <c r="AC396" s="13"/>
      <c r="AD396" s="13"/>
      <c r="AE396" s="13"/>
      <c r="AF396" s="13"/>
      <c r="AG396" s="13"/>
      <c r="AH396" s="13"/>
      <c r="AI396" s="13"/>
      <c r="AJ396" s="13"/>
    </row>
    <row r="397" spans="1:36" ht="13.5" customHeight="1" x14ac:dyDescent="0.2">
      <c r="A397" s="13"/>
      <c r="B397" s="13"/>
      <c r="C397" s="13"/>
      <c r="D397" s="13"/>
      <c r="E397" s="13"/>
      <c r="F397" s="13"/>
      <c r="G397" s="13"/>
      <c r="H397" s="13"/>
      <c r="I397" s="13"/>
      <c r="J397" s="13"/>
      <c r="K397" s="13"/>
      <c r="L397" s="13"/>
      <c r="M397" s="13"/>
      <c r="N397" s="13"/>
      <c r="O397" s="13"/>
      <c r="P397" s="13"/>
      <c r="Q397" s="13"/>
      <c r="R397" s="13"/>
      <c r="S397" s="13"/>
      <c r="T397" s="13"/>
      <c r="U397" s="13"/>
      <c r="V397" s="13"/>
      <c r="W397" s="13"/>
      <c r="X397" s="13"/>
      <c r="Y397" s="13"/>
      <c r="Z397" s="13"/>
      <c r="AA397" s="13"/>
      <c r="AB397" s="13"/>
      <c r="AC397" s="13"/>
      <c r="AD397" s="13"/>
      <c r="AE397" s="13"/>
      <c r="AF397" s="13"/>
      <c r="AG397" s="13"/>
      <c r="AH397" s="13"/>
      <c r="AI397" s="13"/>
      <c r="AJ397" s="13"/>
    </row>
    <row r="398" spans="1:36" ht="13.5" customHeight="1" x14ac:dyDescent="0.2">
      <c r="A398" s="13"/>
      <c r="B398" s="13"/>
      <c r="C398" s="13"/>
      <c r="D398" s="13"/>
      <c r="E398" s="13"/>
      <c r="F398" s="13"/>
      <c r="G398" s="13"/>
      <c r="H398" s="13"/>
      <c r="I398" s="13"/>
      <c r="J398" s="13"/>
      <c r="K398" s="13"/>
      <c r="L398" s="13"/>
      <c r="M398" s="13"/>
      <c r="N398" s="13"/>
      <c r="O398" s="13"/>
      <c r="P398" s="13"/>
      <c r="Q398" s="13"/>
      <c r="R398" s="13"/>
      <c r="S398" s="13"/>
      <c r="T398" s="13"/>
      <c r="U398" s="13"/>
      <c r="V398" s="13"/>
      <c r="W398" s="13"/>
      <c r="X398" s="13"/>
      <c r="Y398" s="13"/>
      <c r="Z398" s="13"/>
      <c r="AA398" s="13"/>
      <c r="AB398" s="13"/>
      <c r="AC398" s="13"/>
      <c r="AD398" s="13"/>
      <c r="AE398" s="13"/>
      <c r="AF398" s="13"/>
      <c r="AG398" s="13"/>
      <c r="AH398" s="13"/>
      <c r="AI398" s="13"/>
      <c r="AJ398" s="13"/>
    </row>
    <row r="399" spans="1:36" ht="13.5" customHeight="1" x14ac:dyDescent="0.2">
      <c r="A399" s="13"/>
      <c r="B399" s="13"/>
      <c r="C399" s="13"/>
      <c r="D399" s="13"/>
      <c r="E399" s="13"/>
      <c r="F399" s="13"/>
      <c r="G399" s="13"/>
      <c r="H399" s="13"/>
      <c r="I399" s="13"/>
      <c r="J399" s="13"/>
      <c r="K399" s="13"/>
      <c r="L399" s="13"/>
      <c r="M399" s="13"/>
      <c r="N399" s="13"/>
      <c r="O399" s="13"/>
      <c r="P399" s="13"/>
      <c r="Q399" s="13"/>
      <c r="R399" s="13"/>
      <c r="S399" s="13"/>
      <c r="T399" s="13"/>
      <c r="U399" s="13"/>
      <c r="V399" s="13"/>
      <c r="W399" s="13"/>
      <c r="X399" s="13"/>
      <c r="Y399" s="13"/>
      <c r="Z399" s="13"/>
      <c r="AA399" s="13"/>
      <c r="AB399" s="13"/>
      <c r="AC399" s="13"/>
      <c r="AD399" s="13"/>
      <c r="AE399" s="13"/>
      <c r="AF399" s="13"/>
      <c r="AG399" s="13"/>
      <c r="AH399" s="13"/>
      <c r="AI399" s="13"/>
      <c r="AJ399" s="13"/>
    </row>
    <row r="400" spans="1:36" ht="13.5" customHeight="1" x14ac:dyDescent="0.2">
      <c r="A400" s="13"/>
      <c r="B400" s="13"/>
      <c r="C400" s="13"/>
      <c r="D400" s="13"/>
      <c r="E400" s="13"/>
      <c r="F400" s="13"/>
      <c r="G400" s="13"/>
      <c r="H400" s="13"/>
      <c r="I400" s="13"/>
      <c r="J400" s="13"/>
      <c r="K400" s="13"/>
      <c r="L400" s="13"/>
      <c r="M400" s="13"/>
      <c r="N400" s="13"/>
      <c r="O400" s="13"/>
      <c r="P400" s="13"/>
      <c r="Q400" s="13"/>
      <c r="R400" s="13"/>
      <c r="S400" s="13"/>
      <c r="T400" s="13"/>
      <c r="U400" s="13"/>
      <c r="V400" s="13"/>
      <c r="W400" s="13"/>
      <c r="X400" s="13"/>
      <c r="Y400" s="13"/>
      <c r="Z400" s="13"/>
      <c r="AA400" s="13"/>
      <c r="AB400" s="13"/>
      <c r="AC400" s="13"/>
      <c r="AD400" s="13"/>
      <c r="AE400" s="13"/>
      <c r="AF400" s="13"/>
      <c r="AG400" s="13"/>
      <c r="AH400" s="13"/>
      <c r="AI400" s="13"/>
      <c r="AJ400" s="13"/>
    </row>
    <row r="401" spans="1:36" ht="13.5" customHeight="1" x14ac:dyDescent="0.2">
      <c r="A401" s="13"/>
      <c r="B401" s="13"/>
      <c r="C401" s="13"/>
      <c r="D401" s="13"/>
      <c r="E401" s="13"/>
      <c r="F401" s="13"/>
      <c r="G401" s="13"/>
      <c r="H401" s="13"/>
      <c r="I401" s="13"/>
      <c r="J401" s="13"/>
      <c r="K401" s="13"/>
      <c r="L401" s="13"/>
      <c r="M401" s="13"/>
      <c r="N401" s="13"/>
      <c r="O401" s="13"/>
      <c r="P401" s="13"/>
      <c r="Q401" s="13"/>
      <c r="R401" s="13"/>
      <c r="S401" s="13"/>
      <c r="T401" s="13"/>
      <c r="U401" s="13"/>
      <c r="V401" s="13"/>
      <c r="W401" s="13"/>
      <c r="X401" s="13"/>
      <c r="Y401" s="13"/>
      <c r="Z401" s="13"/>
      <c r="AA401" s="13"/>
      <c r="AB401" s="13"/>
      <c r="AC401" s="13"/>
      <c r="AD401" s="13"/>
      <c r="AE401" s="13"/>
      <c r="AF401" s="13"/>
      <c r="AG401" s="13"/>
      <c r="AH401" s="13"/>
      <c r="AI401" s="13"/>
      <c r="AJ401" s="13"/>
    </row>
    <row r="402" spans="1:36" ht="13.5" customHeight="1" x14ac:dyDescent="0.2">
      <c r="A402" s="13"/>
      <c r="B402" s="13"/>
      <c r="C402" s="13"/>
      <c r="D402" s="13"/>
      <c r="E402" s="13"/>
      <c r="F402" s="13"/>
      <c r="G402" s="13"/>
      <c r="H402" s="13"/>
      <c r="I402" s="13"/>
      <c r="J402" s="13"/>
      <c r="K402" s="13"/>
      <c r="L402" s="13"/>
      <c r="M402" s="13"/>
      <c r="N402" s="13"/>
      <c r="O402" s="13"/>
      <c r="P402" s="13"/>
      <c r="Q402" s="13"/>
      <c r="R402" s="13"/>
      <c r="S402" s="13"/>
      <c r="T402" s="13"/>
      <c r="U402" s="13"/>
      <c r="V402" s="13"/>
      <c r="W402" s="13"/>
      <c r="X402" s="13"/>
      <c r="Y402" s="13"/>
      <c r="Z402" s="13"/>
      <c r="AA402" s="13"/>
      <c r="AB402" s="13"/>
      <c r="AC402" s="13"/>
      <c r="AD402" s="13"/>
      <c r="AE402" s="13"/>
      <c r="AF402" s="13"/>
      <c r="AG402" s="13"/>
      <c r="AH402" s="13"/>
      <c r="AI402" s="13"/>
      <c r="AJ402" s="13"/>
    </row>
    <row r="403" spans="1:36" ht="13.5" customHeight="1" x14ac:dyDescent="0.2">
      <c r="A403" s="13"/>
      <c r="B403" s="13"/>
      <c r="C403" s="13"/>
      <c r="D403" s="13"/>
      <c r="E403" s="13"/>
      <c r="F403" s="13"/>
      <c r="G403" s="13"/>
      <c r="H403" s="13"/>
      <c r="I403" s="13"/>
      <c r="J403" s="13"/>
      <c r="K403" s="13"/>
      <c r="L403" s="13"/>
      <c r="M403" s="13"/>
      <c r="N403" s="13"/>
      <c r="O403" s="13"/>
      <c r="P403" s="13"/>
      <c r="Q403" s="13"/>
      <c r="R403" s="13"/>
      <c r="S403" s="13"/>
      <c r="T403" s="13"/>
      <c r="U403" s="13"/>
      <c r="V403" s="13"/>
      <c r="W403" s="13"/>
      <c r="X403" s="13"/>
      <c r="Y403" s="13"/>
      <c r="Z403" s="13"/>
      <c r="AA403" s="13"/>
      <c r="AB403" s="13"/>
      <c r="AC403" s="13"/>
      <c r="AD403" s="13"/>
      <c r="AE403" s="13"/>
      <c r="AF403" s="13"/>
      <c r="AG403" s="13"/>
      <c r="AH403" s="13"/>
      <c r="AI403" s="13"/>
      <c r="AJ403" s="13"/>
    </row>
    <row r="404" spans="1:36" ht="13.5" customHeight="1" x14ac:dyDescent="0.2">
      <c r="A404" s="13"/>
      <c r="B404" s="13"/>
      <c r="C404" s="13"/>
      <c r="D404" s="13"/>
      <c r="E404" s="13"/>
      <c r="F404" s="13"/>
      <c r="G404" s="13"/>
      <c r="H404" s="13"/>
      <c r="I404" s="13"/>
      <c r="J404" s="13"/>
      <c r="K404" s="13"/>
      <c r="L404" s="13"/>
      <c r="M404" s="13"/>
      <c r="N404" s="13"/>
      <c r="O404" s="13"/>
      <c r="P404" s="13"/>
      <c r="Q404" s="13"/>
      <c r="R404" s="13"/>
      <c r="S404" s="13"/>
      <c r="T404" s="13"/>
      <c r="U404" s="13"/>
      <c r="V404" s="13"/>
      <c r="W404" s="13"/>
      <c r="X404" s="13"/>
      <c r="Y404" s="13"/>
      <c r="Z404" s="13"/>
      <c r="AA404" s="13"/>
      <c r="AB404" s="13"/>
      <c r="AC404" s="13"/>
      <c r="AD404" s="13"/>
      <c r="AE404" s="13"/>
      <c r="AF404" s="13"/>
      <c r="AG404" s="13"/>
      <c r="AH404" s="13"/>
      <c r="AI404" s="13"/>
      <c r="AJ404" s="13"/>
    </row>
    <row r="405" spans="1:36" ht="13.5" customHeight="1" x14ac:dyDescent="0.2">
      <c r="A405" s="13"/>
      <c r="B405" s="13"/>
      <c r="C405" s="13"/>
      <c r="D405" s="13"/>
      <c r="E405" s="13"/>
      <c r="F405" s="13"/>
      <c r="G405" s="13"/>
      <c r="H405" s="13"/>
      <c r="I405" s="13"/>
      <c r="J405" s="13"/>
      <c r="K405" s="13"/>
      <c r="L405" s="13"/>
      <c r="M405" s="13"/>
      <c r="N405" s="13"/>
      <c r="O405" s="13"/>
      <c r="P405" s="13"/>
      <c r="Q405" s="13"/>
      <c r="R405" s="13"/>
      <c r="S405" s="13"/>
      <c r="T405" s="13"/>
      <c r="U405" s="13"/>
      <c r="V405" s="13"/>
      <c r="W405" s="13"/>
      <c r="X405" s="13"/>
      <c r="Y405" s="13"/>
      <c r="Z405" s="13"/>
      <c r="AA405" s="13"/>
      <c r="AB405" s="13"/>
      <c r="AC405" s="13"/>
      <c r="AD405" s="13"/>
      <c r="AE405" s="13"/>
      <c r="AF405" s="13"/>
      <c r="AG405" s="13"/>
      <c r="AH405" s="13"/>
      <c r="AI405" s="13"/>
      <c r="AJ405" s="13"/>
    </row>
    <row r="406" spans="1:36" ht="13.5" customHeight="1" x14ac:dyDescent="0.2">
      <c r="A406" s="13"/>
      <c r="B406" s="13"/>
      <c r="C406" s="13"/>
      <c r="D406" s="13"/>
      <c r="E406" s="13"/>
      <c r="F406" s="13"/>
      <c r="G406" s="13"/>
      <c r="H406" s="13"/>
      <c r="I406" s="13"/>
      <c r="J406" s="13"/>
      <c r="K406" s="13"/>
      <c r="L406" s="13"/>
      <c r="M406" s="13"/>
      <c r="N406" s="13"/>
      <c r="O406" s="13"/>
      <c r="P406" s="13"/>
      <c r="Q406" s="13"/>
      <c r="R406" s="13"/>
      <c r="S406" s="13"/>
      <c r="T406" s="13"/>
      <c r="U406" s="13"/>
      <c r="V406" s="13"/>
      <c r="W406" s="13"/>
      <c r="X406" s="13"/>
      <c r="Y406" s="13"/>
      <c r="Z406" s="13"/>
      <c r="AA406" s="13"/>
      <c r="AB406" s="13"/>
      <c r="AC406" s="13"/>
      <c r="AD406" s="13"/>
      <c r="AE406" s="13"/>
      <c r="AF406" s="13"/>
      <c r="AG406" s="13"/>
      <c r="AH406" s="13"/>
      <c r="AI406" s="13"/>
      <c r="AJ406" s="13"/>
    </row>
    <row r="407" spans="1:36" ht="13.5" customHeight="1" x14ac:dyDescent="0.2">
      <c r="A407" s="13"/>
      <c r="B407" s="13"/>
      <c r="C407" s="13"/>
      <c r="D407" s="13"/>
      <c r="E407" s="13"/>
      <c r="F407" s="13"/>
      <c r="G407" s="13"/>
      <c r="H407" s="13"/>
      <c r="I407" s="13"/>
      <c r="J407" s="13"/>
      <c r="K407" s="13"/>
      <c r="L407" s="13"/>
      <c r="M407" s="13"/>
      <c r="N407" s="13"/>
      <c r="O407" s="13"/>
      <c r="P407" s="13"/>
      <c r="Q407" s="13"/>
      <c r="R407" s="13"/>
      <c r="S407" s="13"/>
      <c r="T407" s="13"/>
      <c r="U407" s="13"/>
      <c r="V407" s="13"/>
      <c r="W407" s="13"/>
      <c r="X407" s="13"/>
      <c r="Y407" s="13"/>
      <c r="Z407" s="13"/>
      <c r="AA407" s="13"/>
      <c r="AB407" s="13"/>
      <c r="AC407" s="13"/>
      <c r="AD407" s="13"/>
      <c r="AE407" s="13"/>
      <c r="AF407" s="13"/>
      <c r="AG407" s="13"/>
      <c r="AH407" s="13"/>
      <c r="AI407" s="13"/>
      <c r="AJ407" s="13"/>
    </row>
    <row r="408" spans="1:36" ht="13.5" customHeight="1" x14ac:dyDescent="0.2">
      <c r="A408" s="13"/>
      <c r="B408" s="13"/>
      <c r="C408" s="13"/>
      <c r="D408" s="13"/>
      <c r="E408" s="13"/>
      <c r="F408" s="13"/>
      <c r="G408" s="13"/>
      <c r="H408" s="13"/>
      <c r="I408" s="13"/>
      <c r="J408" s="13"/>
      <c r="K408" s="13"/>
      <c r="L408" s="13"/>
      <c r="M408" s="13"/>
      <c r="N408" s="13"/>
      <c r="O408" s="13"/>
      <c r="P408" s="13"/>
      <c r="Q408" s="13"/>
      <c r="R408" s="13"/>
      <c r="S408" s="13"/>
      <c r="T408" s="13"/>
      <c r="U408" s="13"/>
      <c r="V408" s="13"/>
      <c r="W408" s="13"/>
      <c r="X408" s="13"/>
      <c r="Y408" s="13"/>
      <c r="Z408" s="13"/>
      <c r="AA408" s="13"/>
      <c r="AB408" s="13"/>
      <c r="AC408" s="13"/>
      <c r="AD408" s="13"/>
      <c r="AE408" s="13"/>
      <c r="AF408" s="13"/>
      <c r="AG408" s="13"/>
      <c r="AH408" s="13"/>
      <c r="AI408" s="13"/>
      <c r="AJ408" s="13"/>
    </row>
    <row r="409" spans="1:36" ht="13.5" customHeight="1" x14ac:dyDescent="0.2">
      <c r="A409" s="13"/>
      <c r="B409" s="13"/>
      <c r="C409" s="13"/>
      <c r="D409" s="13"/>
      <c r="E409" s="13"/>
      <c r="F409" s="13"/>
      <c r="G409" s="13"/>
      <c r="H409" s="13"/>
      <c r="I409" s="13"/>
      <c r="J409" s="13"/>
      <c r="K409" s="13"/>
      <c r="L409" s="13"/>
      <c r="M409" s="13"/>
      <c r="N409" s="13"/>
      <c r="O409" s="13"/>
      <c r="P409" s="13"/>
      <c r="Q409" s="13"/>
      <c r="R409" s="13"/>
      <c r="S409" s="13"/>
      <c r="T409" s="13"/>
      <c r="U409" s="13"/>
      <c r="V409" s="13"/>
      <c r="W409" s="13"/>
      <c r="X409" s="13"/>
      <c r="Y409" s="13"/>
      <c r="Z409" s="13"/>
      <c r="AA409" s="13"/>
      <c r="AB409" s="13"/>
      <c r="AC409" s="13"/>
      <c r="AD409" s="13"/>
      <c r="AE409" s="13"/>
      <c r="AF409" s="13"/>
      <c r="AG409" s="13"/>
      <c r="AH409" s="13"/>
      <c r="AI409" s="13"/>
      <c r="AJ409" s="13"/>
    </row>
    <row r="410" spans="1:36" ht="13.5" customHeight="1" x14ac:dyDescent="0.2">
      <c r="A410" s="13"/>
      <c r="B410" s="13"/>
      <c r="C410" s="13"/>
      <c r="D410" s="13"/>
      <c r="E410" s="13"/>
      <c r="F410" s="13"/>
      <c r="G410" s="13"/>
      <c r="H410" s="13"/>
      <c r="I410" s="13"/>
      <c r="J410" s="13"/>
      <c r="K410" s="13"/>
      <c r="L410" s="13"/>
      <c r="M410" s="13"/>
      <c r="N410" s="13"/>
      <c r="O410" s="13"/>
      <c r="P410" s="13"/>
      <c r="Q410" s="13"/>
      <c r="R410" s="13"/>
      <c r="S410" s="13"/>
      <c r="T410" s="13"/>
      <c r="U410" s="13"/>
      <c r="V410" s="13"/>
      <c r="W410" s="13"/>
      <c r="X410" s="13"/>
      <c r="Y410" s="13"/>
      <c r="Z410" s="13"/>
      <c r="AA410" s="13"/>
      <c r="AB410" s="13"/>
      <c r="AC410" s="13"/>
      <c r="AD410" s="13"/>
      <c r="AE410" s="13"/>
      <c r="AF410" s="13"/>
      <c r="AG410" s="13"/>
      <c r="AH410" s="13"/>
      <c r="AI410" s="13"/>
      <c r="AJ410" s="13"/>
    </row>
    <row r="411" spans="1:36" ht="13.5" customHeight="1" x14ac:dyDescent="0.2">
      <c r="A411" s="13"/>
      <c r="B411" s="13"/>
      <c r="C411" s="13"/>
      <c r="D411" s="13"/>
      <c r="E411" s="13"/>
      <c r="F411" s="13"/>
      <c r="G411" s="13"/>
      <c r="H411" s="13"/>
      <c r="I411" s="13"/>
      <c r="J411" s="13"/>
      <c r="K411" s="13"/>
      <c r="L411" s="13"/>
      <c r="M411" s="13"/>
      <c r="N411" s="13"/>
      <c r="O411" s="13"/>
      <c r="P411" s="13"/>
      <c r="Q411" s="13"/>
      <c r="R411" s="13"/>
      <c r="S411" s="13"/>
      <c r="T411" s="13"/>
      <c r="U411" s="13"/>
      <c r="V411" s="13"/>
      <c r="W411" s="13"/>
      <c r="X411" s="13"/>
      <c r="Y411" s="13"/>
      <c r="Z411" s="13"/>
      <c r="AA411" s="13"/>
      <c r="AB411" s="13"/>
      <c r="AC411" s="13"/>
      <c r="AD411" s="13"/>
      <c r="AE411" s="13"/>
      <c r="AF411" s="13"/>
      <c r="AG411" s="13"/>
      <c r="AH411" s="13"/>
      <c r="AI411" s="13"/>
      <c r="AJ411" s="13"/>
    </row>
    <row r="412" spans="1:36" ht="13.5" customHeight="1" x14ac:dyDescent="0.2">
      <c r="A412" s="13"/>
      <c r="B412" s="13"/>
      <c r="C412" s="13"/>
      <c r="D412" s="13"/>
      <c r="E412" s="13"/>
      <c r="F412" s="13"/>
      <c r="G412" s="13"/>
      <c r="H412" s="13"/>
      <c r="I412" s="13"/>
      <c r="J412" s="13"/>
      <c r="K412" s="13"/>
      <c r="L412" s="13"/>
      <c r="M412" s="13"/>
      <c r="N412" s="13"/>
      <c r="O412" s="13"/>
      <c r="P412" s="13"/>
      <c r="Q412" s="13"/>
      <c r="R412" s="13"/>
      <c r="S412" s="13"/>
      <c r="T412" s="13"/>
      <c r="U412" s="13"/>
      <c r="V412" s="13"/>
      <c r="W412" s="13"/>
      <c r="X412" s="13"/>
      <c r="Y412" s="13"/>
      <c r="Z412" s="13"/>
      <c r="AA412" s="13"/>
      <c r="AB412" s="13"/>
      <c r="AC412" s="13"/>
      <c r="AD412" s="13"/>
      <c r="AE412" s="13"/>
      <c r="AF412" s="13"/>
      <c r="AG412" s="13"/>
      <c r="AH412" s="13"/>
      <c r="AI412" s="13"/>
      <c r="AJ412" s="13"/>
    </row>
    <row r="413" spans="1:36" ht="13.5" customHeight="1" x14ac:dyDescent="0.2">
      <c r="A413" s="13"/>
      <c r="B413" s="13"/>
      <c r="C413" s="13"/>
      <c r="D413" s="13"/>
      <c r="E413" s="13"/>
      <c r="F413" s="13"/>
      <c r="G413" s="13"/>
      <c r="H413" s="13"/>
      <c r="I413" s="13"/>
      <c r="J413" s="13"/>
      <c r="K413" s="13"/>
      <c r="L413" s="13"/>
      <c r="M413" s="13"/>
      <c r="N413" s="13"/>
      <c r="O413" s="13"/>
      <c r="P413" s="13"/>
      <c r="Q413" s="13"/>
      <c r="R413" s="13"/>
      <c r="S413" s="13"/>
      <c r="T413" s="13"/>
      <c r="U413" s="13"/>
      <c r="V413" s="13"/>
      <c r="W413" s="13"/>
      <c r="X413" s="13"/>
      <c r="Y413" s="13"/>
      <c r="Z413" s="13"/>
      <c r="AA413" s="13"/>
      <c r="AB413" s="13"/>
      <c r="AC413" s="13"/>
      <c r="AD413" s="13"/>
      <c r="AE413" s="13"/>
      <c r="AF413" s="13"/>
      <c r="AG413" s="13"/>
      <c r="AH413" s="13"/>
      <c r="AI413" s="13"/>
      <c r="AJ413" s="13"/>
    </row>
    <row r="414" spans="1:36" ht="13.5" customHeight="1" x14ac:dyDescent="0.2">
      <c r="A414" s="13"/>
      <c r="B414" s="13"/>
      <c r="C414" s="13"/>
      <c r="D414" s="13"/>
      <c r="E414" s="13"/>
      <c r="F414" s="13"/>
      <c r="G414" s="13"/>
      <c r="H414" s="13"/>
      <c r="I414" s="13"/>
      <c r="J414" s="13"/>
      <c r="K414" s="13"/>
      <c r="L414" s="13"/>
      <c r="M414" s="13"/>
      <c r="N414" s="13"/>
      <c r="O414" s="13"/>
      <c r="P414" s="13"/>
      <c r="Q414" s="13"/>
      <c r="R414" s="13"/>
      <c r="S414" s="13"/>
      <c r="T414" s="13"/>
      <c r="U414" s="13"/>
      <c r="V414" s="13"/>
      <c r="W414" s="13"/>
      <c r="X414" s="13"/>
      <c r="Y414" s="13"/>
      <c r="Z414" s="13"/>
      <c r="AA414" s="13"/>
      <c r="AB414" s="13"/>
      <c r="AC414" s="13"/>
      <c r="AD414" s="13"/>
      <c r="AE414" s="13"/>
      <c r="AF414" s="13"/>
      <c r="AG414" s="13"/>
      <c r="AH414" s="13"/>
      <c r="AI414" s="13"/>
      <c r="AJ414" s="13"/>
    </row>
    <row r="415" spans="1:36" ht="13.5" customHeight="1" x14ac:dyDescent="0.2">
      <c r="A415" s="13"/>
      <c r="B415" s="13"/>
      <c r="C415" s="13"/>
      <c r="D415" s="13"/>
      <c r="E415" s="13"/>
      <c r="F415" s="13"/>
      <c r="G415" s="13"/>
      <c r="H415" s="13"/>
      <c r="I415" s="13"/>
      <c r="J415" s="13"/>
      <c r="K415" s="13"/>
      <c r="L415" s="13"/>
      <c r="M415" s="13"/>
      <c r="N415" s="13"/>
      <c r="O415" s="13"/>
      <c r="P415" s="13"/>
      <c r="Q415" s="13"/>
      <c r="R415" s="13"/>
      <c r="S415" s="13"/>
      <c r="T415" s="13"/>
      <c r="U415" s="13"/>
      <c r="V415" s="13"/>
      <c r="W415" s="13"/>
      <c r="X415" s="13"/>
      <c r="Y415" s="13"/>
      <c r="Z415" s="13"/>
      <c r="AA415" s="13"/>
      <c r="AB415" s="13"/>
      <c r="AC415" s="13"/>
      <c r="AD415" s="13"/>
      <c r="AE415" s="13"/>
      <c r="AF415" s="13"/>
      <c r="AG415" s="13"/>
      <c r="AH415" s="13"/>
      <c r="AI415" s="13"/>
      <c r="AJ415" s="13"/>
    </row>
    <row r="416" spans="1:36" ht="13.5" customHeight="1" x14ac:dyDescent="0.2">
      <c r="A416" s="13"/>
      <c r="B416" s="13"/>
      <c r="C416" s="13"/>
      <c r="D416" s="13"/>
      <c r="E416" s="13"/>
      <c r="F416" s="13"/>
      <c r="G416" s="13"/>
      <c r="H416" s="13"/>
      <c r="I416" s="13"/>
      <c r="J416" s="13"/>
      <c r="K416" s="13"/>
      <c r="L416" s="13"/>
      <c r="M416" s="13"/>
      <c r="N416" s="13"/>
      <c r="O416" s="13"/>
      <c r="P416" s="13"/>
      <c r="Q416" s="13"/>
      <c r="R416" s="13"/>
      <c r="S416" s="13"/>
      <c r="T416" s="13"/>
      <c r="U416" s="13"/>
      <c r="V416" s="13"/>
      <c r="W416" s="13"/>
      <c r="X416" s="13"/>
      <c r="Y416" s="13"/>
      <c r="Z416" s="13"/>
      <c r="AA416" s="13"/>
      <c r="AB416" s="13"/>
      <c r="AC416" s="13"/>
      <c r="AD416" s="13"/>
      <c r="AE416" s="13"/>
      <c r="AF416" s="13"/>
      <c r="AG416" s="13"/>
      <c r="AH416" s="13"/>
      <c r="AI416" s="13"/>
      <c r="AJ416" s="13"/>
    </row>
    <row r="417" spans="1:36" ht="13.5" customHeight="1" x14ac:dyDescent="0.2">
      <c r="A417" s="13"/>
      <c r="B417" s="13"/>
      <c r="C417" s="13"/>
      <c r="D417" s="13"/>
      <c r="E417" s="13"/>
      <c r="F417" s="13"/>
      <c r="G417" s="13"/>
      <c r="H417" s="13"/>
      <c r="I417" s="13"/>
      <c r="J417" s="13"/>
      <c r="K417" s="13"/>
      <c r="L417" s="13"/>
      <c r="M417" s="13"/>
      <c r="N417" s="13"/>
      <c r="O417" s="13"/>
      <c r="P417" s="13"/>
      <c r="Q417" s="13"/>
      <c r="R417" s="13"/>
      <c r="S417" s="13"/>
      <c r="T417" s="13"/>
      <c r="U417" s="13"/>
      <c r="V417" s="13"/>
      <c r="W417" s="13"/>
      <c r="X417" s="13"/>
      <c r="Y417" s="13"/>
      <c r="Z417" s="13"/>
      <c r="AA417" s="13"/>
      <c r="AB417" s="13"/>
      <c r="AC417" s="13"/>
      <c r="AD417" s="13"/>
      <c r="AE417" s="13"/>
      <c r="AF417" s="13"/>
      <c r="AG417" s="13"/>
      <c r="AH417" s="13"/>
      <c r="AI417" s="13"/>
      <c r="AJ417" s="13"/>
    </row>
    <row r="418" spans="1:36" ht="13.5" customHeight="1" x14ac:dyDescent="0.2">
      <c r="A418" s="13"/>
      <c r="B418" s="13"/>
      <c r="C418" s="13"/>
      <c r="D418" s="13"/>
      <c r="E418" s="13"/>
      <c r="F418" s="13"/>
      <c r="G418" s="13"/>
      <c r="H418" s="13"/>
      <c r="I418" s="13"/>
      <c r="J418" s="13"/>
      <c r="K418" s="13"/>
      <c r="L418" s="13"/>
      <c r="M418" s="13"/>
      <c r="N418" s="13"/>
      <c r="O418" s="13"/>
      <c r="P418" s="13"/>
      <c r="Q418" s="13"/>
      <c r="R418" s="13"/>
      <c r="S418" s="13"/>
      <c r="T418" s="13"/>
      <c r="U418" s="13"/>
      <c r="V418" s="13"/>
      <c r="W418" s="13"/>
      <c r="X418" s="13"/>
      <c r="Y418" s="13"/>
      <c r="Z418" s="13"/>
      <c r="AA418" s="13"/>
      <c r="AB418" s="13"/>
      <c r="AC418" s="13"/>
      <c r="AD418" s="13"/>
      <c r="AE418" s="13"/>
      <c r="AF418" s="13"/>
      <c r="AG418" s="13"/>
      <c r="AH418" s="13"/>
      <c r="AI418" s="13"/>
      <c r="AJ418" s="13"/>
    </row>
    <row r="419" spans="1:36" ht="13.5" customHeight="1" x14ac:dyDescent="0.2">
      <c r="A419" s="13"/>
      <c r="B419" s="13"/>
      <c r="C419" s="13"/>
      <c r="D419" s="13"/>
      <c r="E419" s="13"/>
      <c r="F419" s="13"/>
      <c r="G419" s="13"/>
      <c r="H419" s="13"/>
      <c r="I419" s="13"/>
      <c r="J419" s="13"/>
      <c r="K419" s="13"/>
      <c r="L419" s="13"/>
      <c r="M419" s="13"/>
      <c r="N419" s="13"/>
      <c r="O419" s="13"/>
      <c r="P419" s="13"/>
      <c r="Q419" s="13"/>
      <c r="R419" s="13"/>
      <c r="S419" s="13"/>
      <c r="T419" s="13"/>
      <c r="U419" s="13"/>
      <c r="V419" s="13"/>
      <c r="W419" s="13"/>
      <c r="X419" s="13"/>
      <c r="Y419" s="13"/>
      <c r="Z419" s="13"/>
      <c r="AA419" s="13"/>
      <c r="AB419" s="13"/>
      <c r="AC419" s="13"/>
      <c r="AD419" s="13"/>
      <c r="AE419" s="13"/>
      <c r="AF419" s="13"/>
      <c r="AG419" s="13"/>
      <c r="AH419" s="13"/>
      <c r="AI419" s="13"/>
      <c r="AJ419" s="13"/>
    </row>
    <row r="420" spans="1:36" ht="13.5" customHeight="1" x14ac:dyDescent="0.2">
      <c r="A420" s="13"/>
      <c r="B420" s="13"/>
      <c r="C420" s="13"/>
      <c r="D420" s="13"/>
      <c r="E420" s="13"/>
      <c r="F420" s="13"/>
      <c r="G420" s="13"/>
      <c r="H420" s="13"/>
      <c r="I420" s="13"/>
      <c r="J420" s="13"/>
      <c r="K420" s="13"/>
      <c r="L420" s="13"/>
      <c r="M420" s="13"/>
      <c r="N420" s="13"/>
      <c r="O420" s="13"/>
      <c r="P420" s="13"/>
      <c r="Q420" s="13"/>
      <c r="R420" s="13"/>
      <c r="S420" s="13"/>
      <c r="T420" s="13"/>
      <c r="U420" s="13"/>
      <c r="V420" s="13"/>
      <c r="W420" s="13"/>
      <c r="X420" s="13"/>
      <c r="Y420" s="13"/>
      <c r="Z420" s="13"/>
      <c r="AA420" s="13"/>
      <c r="AB420" s="13"/>
      <c r="AC420" s="13"/>
      <c r="AD420" s="13"/>
      <c r="AE420" s="13"/>
      <c r="AF420" s="13"/>
      <c r="AG420" s="13"/>
      <c r="AH420" s="13"/>
      <c r="AI420" s="13"/>
      <c r="AJ420" s="13"/>
    </row>
    <row r="421" spans="1:36" ht="13.5" customHeight="1" x14ac:dyDescent="0.2">
      <c r="A421" s="13"/>
      <c r="B421" s="13"/>
      <c r="C421" s="13"/>
      <c r="D421" s="13"/>
      <c r="E421" s="13"/>
      <c r="F421" s="13"/>
      <c r="G421" s="13"/>
      <c r="H421" s="13"/>
      <c r="I421" s="13"/>
      <c r="J421" s="13"/>
      <c r="K421" s="13"/>
      <c r="L421" s="13"/>
      <c r="M421" s="13"/>
      <c r="N421" s="13"/>
      <c r="O421" s="13"/>
      <c r="P421" s="13"/>
      <c r="Q421" s="13"/>
      <c r="R421" s="13"/>
      <c r="S421" s="13"/>
      <c r="T421" s="13"/>
      <c r="U421" s="13"/>
      <c r="V421" s="13"/>
      <c r="W421" s="13"/>
      <c r="X421" s="13"/>
      <c r="Y421" s="13"/>
      <c r="Z421" s="13"/>
      <c r="AA421" s="13"/>
      <c r="AB421" s="13"/>
      <c r="AC421" s="13"/>
      <c r="AD421" s="13"/>
      <c r="AE421" s="13"/>
      <c r="AF421" s="13"/>
      <c r="AG421" s="13"/>
      <c r="AH421" s="13"/>
      <c r="AI421" s="13"/>
      <c r="AJ421" s="13"/>
    </row>
    <row r="422" spans="1:36" ht="13.5" customHeight="1" x14ac:dyDescent="0.2">
      <c r="A422" s="13"/>
      <c r="B422" s="13"/>
      <c r="C422" s="13"/>
      <c r="D422" s="13"/>
      <c r="E422" s="13"/>
      <c r="F422" s="13"/>
      <c r="G422" s="13"/>
      <c r="H422" s="13"/>
      <c r="I422" s="13"/>
      <c r="J422" s="13"/>
      <c r="K422" s="13"/>
      <c r="L422" s="13"/>
      <c r="M422" s="13"/>
      <c r="N422" s="13"/>
      <c r="O422" s="13"/>
      <c r="P422" s="13"/>
      <c r="Q422" s="13"/>
      <c r="R422" s="13"/>
      <c r="S422" s="13"/>
      <c r="T422" s="13"/>
      <c r="U422" s="13"/>
      <c r="V422" s="13"/>
      <c r="W422" s="13"/>
      <c r="X422" s="13"/>
      <c r="Y422" s="13"/>
      <c r="Z422" s="13"/>
      <c r="AA422" s="13"/>
      <c r="AB422" s="13"/>
      <c r="AC422" s="13"/>
      <c r="AD422" s="13"/>
      <c r="AE422" s="13"/>
      <c r="AF422" s="13"/>
      <c r="AG422" s="13"/>
      <c r="AH422" s="13"/>
      <c r="AI422" s="13"/>
      <c r="AJ422" s="13"/>
    </row>
    <row r="423" spans="1:36" ht="13.5" customHeight="1" x14ac:dyDescent="0.2">
      <c r="A423" s="13"/>
      <c r="B423" s="13"/>
      <c r="C423" s="13"/>
      <c r="D423" s="13"/>
      <c r="E423" s="13"/>
      <c r="F423" s="13"/>
      <c r="G423" s="13"/>
      <c r="H423" s="13"/>
      <c r="I423" s="13"/>
      <c r="J423" s="13"/>
      <c r="K423" s="13"/>
      <c r="L423" s="13"/>
      <c r="M423" s="13"/>
      <c r="N423" s="13"/>
      <c r="O423" s="13"/>
      <c r="P423" s="13"/>
      <c r="Q423" s="13"/>
      <c r="R423" s="13"/>
      <c r="S423" s="13"/>
      <c r="T423" s="13"/>
      <c r="U423" s="13"/>
      <c r="V423" s="13"/>
      <c r="W423" s="13"/>
      <c r="X423" s="13"/>
      <c r="Y423" s="13"/>
      <c r="Z423" s="13"/>
      <c r="AA423" s="13"/>
      <c r="AB423" s="13"/>
      <c r="AC423" s="13"/>
      <c r="AD423" s="13"/>
      <c r="AE423" s="13"/>
      <c r="AF423" s="13"/>
      <c r="AG423" s="13"/>
      <c r="AH423" s="13"/>
      <c r="AI423" s="13"/>
      <c r="AJ423" s="13"/>
    </row>
    <row r="424" spans="1:36" ht="13.5" customHeight="1" x14ac:dyDescent="0.2">
      <c r="A424" s="13"/>
      <c r="B424" s="13"/>
      <c r="C424" s="13"/>
      <c r="D424" s="13"/>
      <c r="E424" s="13"/>
      <c r="F424" s="13"/>
      <c r="G424" s="13"/>
      <c r="H424" s="13"/>
      <c r="I424" s="13"/>
      <c r="J424" s="13"/>
      <c r="K424" s="13"/>
      <c r="L424" s="13"/>
      <c r="M424" s="13"/>
      <c r="N424" s="13"/>
      <c r="O424" s="13"/>
      <c r="P424" s="13"/>
      <c r="Q424" s="13"/>
      <c r="R424" s="13"/>
      <c r="S424" s="13"/>
      <c r="T424" s="13"/>
      <c r="U424" s="13"/>
      <c r="V424" s="13"/>
      <c r="W424" s="13"/>
      <c r="X424" s="13"/>
      <c r="Y424" s="13"/>
      <c r="Z424" s="13"/>
      <c r="AA424" s="13"/>
      <c r="AB424" s="13"/>
      <c r="AC424" s="13"/>
      <c r="AD424" s="13"/>
      <c r="AE424" s="13"/>
      <c r="AF424" s="13"/>
      <c r="AG424" s="13"/>
      <c r="AH424" s="13"/>
      <c r="AI424" s="13"/>
      <c r="AJ424" s="13"/>
    </row>
    <row r="425" spans="1:36" ht="13.5" customHeight="1" x14ac:dyDescent="0.2">
      <c r="A425" s="13"/>
      <c r="B425" s="13"/>
      <c r="C425" s="13"/>
      <c r="D425" s="13"/>
      <c r="E425" s="13"/>
      <c r="F425" s="13"/>
      <c r="G425" s="13"/>
      <c r="H425" s="13"/>
      <c r="I425" s="13"/>
      <c r="J425" s="13"/>
      <c r="K425" s="13"/>
      <c r="L425" s="13"/>
      <c r="M425" s="13"/>
      <c r="N425" s="13"/>
      <c r="O425" s="13"/>
      <c r="P425" s="13"/>
      <c r="Q425" s="13"/>
      <c r="R425" s="13"/>
      <c r="S425" s="13"/>
      <c r="T425" s="13"/>
      <c r="U425" s="13"/>
      <c r="V425" s="13"/>
      <c r="W425" s="13"/>
      <c r="X425" s="13"/>
      <c r="Y425" s="13"/>
      <c r="Z425" s="13"/>
      <c r="AA425" s="13"/>
      <c r="AB425" s="13"/>
      <c r="AC425" s="13"/>
      <c r="AD425" s="13"/>
      <c r="AE425" s="13"/>
      <c r="AF425" s="13"/>
      <c r="AG425" s="13"/>
      <c r="AH425" s="13"/>
      <c r="AI425" s="13"/>
      <c r="AJ425" s="13"/>
    </row>
    <row r="426" spans="1:36" ht="13.5" customHeight="1" x14ac:dyDescent="0.2">
      <c r="A426" s="13"/>
      <c r="B426" s="13"/>
      <c r="C426" s="13"/>
      <c r="D426" s="13"/>
      <c r="E426" s="13"/>
      <c r="F426" s="13"/>
      <c r="G426" s="13"/>
      <c r="H426" s="13"/>
      <c r="I426" s="13"/>
      <c r="J426" s="13"/>
      <c r="K426" s="13"/>
      <c r="L426" s="13"/>
      <c r="M426" s="13"/>
      <c r="N426" s="13"/>
      <c r="O426" s="13"/>
      <c r="P426" s="13"/>
      <c r="Q426" s="13"/>
      <c r="R426" s="13"/>
      <c r="S426" s="13"/>
      <c r="T426" s="13"/>
      <c r="U426" s="13"/>
      <c r="V426" s="13"/>
      <c r="W426" s="13"/>
      <c r="X426" s="13"/>
      <c r="Y426" s="13"/>
      <c r="Z426" s="13"/>
      <c r="AA426" s="13"/>
      <c r="AB426" s="13"/>
      <c r="AC426" s="13"/>
      <c r="AD426" s="13"/>
      <c r="AE426" s="13"/>
      <c r="AF426" s="13"/>
      <c r="AG426" s="13"/>
      <c r="AH426" s="13"/>
      <c r="AI426" s="13"/>
      <c r="AJ426" s="13"/>
    </row>
    <row r="427" spans="1:36" ht="13.5" customHeight="1" x14ac:dyDescent="0.2">
      <c r="A427" s="13"/>
      <c r="B427" s="13"/>
      <c r="C427" s="13"/>
      <c r="D427" s="13"/>
      <c r="E427" s="13"/>
      <c r="F427" s="13"/>
      <c r="G427" s="13"/>
      <c r="H427" s="13"/>
      <c r="I427" s="13"/>
      <c r="J427" s="13"/>
      <c r="K427" s="13"/>
      <c r="L427" s="13"/>
      <c r="M427" s="13"/>
      <c r="N427" s="13"/>
      <c r="O427" s="13"/>
      <c r="P427" s="13"/>
      <c r="Q427" s="13"/>
      <c r="R427" s="13"/>
      <c r="S427" s="13"/>
      <c r="T427" s="13"/>
      <c r="U427" s="13"/>
      <c r="V427" s="13"/>
      <c r="W427" s="13"/>
      <c r="X427" s="13"/>
      <c r="Y427" s="13"/>
      <c r="Z427" s="13"/>
      <c r="AA427" s="13"/>
      <c r="AB427" s="13"/>
      <c r="AC427" s="13"/>
      <c r="AD427" s="13"/>
      <c r="AE427" s="13"/>
      <c r="AF427" s="13"/>
      <c r="AG427" s="13"/>
      <c r="AH427" s="13"/>
      <c r="AI427" s="13"/>
      <c r="AJ427" s="13"/>
    </row>
    <row r="428" spans="1:36" ht="13.5" customHeight="1" x14ac:dyDescent="0.2">
      <c r="A428" s="13"/>
      <c r="B428" s="13"/>
      <c r="C428" s="13"/>
      <c r="D428" s="13"/>
      <c r="E428" s="13"/>
      <c r="F428" s="13"/>
      <c r="G428" s="13"/>
      <c r="H428" s="13"/>
      <c r="I428" s="13"/>
      <c r="J428" s="13"/>
      <c r="K428" s="13"/>
      <c r="L428" s="13"/>
      <c r="M428" s="13"/>
      <c r="N428" s="13"/>
      <c r="O428" s="13"/>
      <c r="P428" s="13"/>
      <c r="Q428" s="13"/>
      <c r="R428" s="13"/>
      <c r="S428" s="13"/>
      <c r="T428" s="13"/>
      <c r="U428" s="13"/>
      <c r="V428" s="13"/>
      <c r="W428" s="13"/>
      <c r="X428" s="13"/>
      <c r="Y428" s="13"/>
      <c r="Z428" s="13"/>
      <c r="AA428" s="13"/>
      <c r="AB428" s="13"/>
      <c r="AC428" s="13"/>
      <c r="AD428" s="13"/>
      <c r="AE428" s="13"/>
      <c r="AF428" s="13"/>
      <c r="AG428" s="13"/>
      <c r="AH428" s="13"/>
      <c r="AI428" s="13"/>
      <c r="AJ428" s="13"/>
    </row>
    <row r="429" spans="1:36" ht="13.5" customHeight="1" x14ac:dyDescent="0.2">
      <c r="A429" s="13"/>
      <c r="B429" s="13"/>
      <c r="C429" s="13"/>
      <c r="D429" s="13"/>
      <c r="E429" s="13"/>
      <c r="F429" s="13"/>
      <c r="G429" s="13"/>
      <c r="H429" s="13"/>
      <c r="I429" s="13"/>
      <c r="J429" s="13"/>
      <c r="K429" s="13"/>
      <c r="L429" s="13"/>
      <c r="M429" s="13"/>
      <c r="N429" s="13"/>
      <c r="O429" s="13"/>
      <c r="P429" s="13"/>
      <c r="Q429" s="13"/>
      <c r="R429" s="13"/>
      <c r="S429" s="13"/>
      <c r="T429" s="13"/>
      <c r="U429" s="13"/>
      <c r="V429" s="13"/>
      <c r="W429" s="13"/>
      <c r="X429" s="13"/>
      <c r="Y429" s="13"/>
      <c r="Z429" s="13"/>
      <c r="AA429" s="13"/>
      <c r="AB429" s="13"/>
      <c r="AC429" s="13"/>
      <c r="AD429" s="13"/>
      <c r="AE429" s="13"/>
      <c r="AF429" s="13"/>
      <c r="AG429" s="13"/>
      <c r="AH429" s="13"/>
      <c r="AI429" s="13"/>
      <c r="AJ429" s="13"/>
    </row>
    <row r="430" spans="1:36" ht="13.5" customHeight="1" x14ac:dyDescent="0.2">
      <c r="A430" s="13"/>
      <c r="B430" s="13"/>
      <c r="C430" s="13"/>
      <c r="D430" s="13"/>
      <c r="E430" s="13"/>
      <c r="F430" s="13"/>
      <c r="G430" s="13"/>
      <c r="H430" s="13"/>
      <c r="I430" s="13"/>
      <c r="J430" s="13"/>
      <c r="K430" s="13"/>
      <c r="L430" s="13"/>
      <c r="M430" s="13"/>
      <c r="N430" s="13"/>
      <c r="O430" s="13"/>
      <c r="P430" s="13"/>
      <c r="Q430" s="13"/>
      <c r="R430" s="13"/>
      <c r="S430" s="13"/>
      <c r="T430" s="13"/>
      <c r="U430" s="13"/>
      <c r="V430" s="13"/>
      <c r="W430" s="13"/>
      <c r="X430" s="13"/>
      <c r="Y430" s="13"/>
      <c r="Z430" s="13"/>
      <c r="AA430" s="13"/>
      <c r="AB430" s="13"/>
      <c r="AC430" s="13"/>
      <c r="AD430" s="13"/>
      <c r="AE430" s="13"/>
      <c r="AF430" s="13"/>
      <c r="AG430" s="13"/>
      <c r="AH430" s="13"/>
      <c r="AI430" s="13"/>
      <c r="AJ430" s="13"/>
    </row>
    <row r="431" spans="1:36" ht="13.5" customHeight="1" x14ac:dyDescent="0.2">
      <c r="A431" s="13"/>
      <c r="B431" s="13"/>
      <c r="C431" s="13"/>
      <c r="D431" s="13"/>
      <c r="E431" s="13"/>
      <c r="F431" s="13"/>
      <c r="G431" s="13"/>
      <c r="H431" s="13"/>
      <c r="I431" s="13"/>
      <c r="J431" s="13"/>
      <c r="K431" s="13"/>
      <c r="L431" s="13"/>
      <c r="M431" s="13"/>
      <c r="N431" s="13"/>
      <c r="O431" s="13"/>
      <c r="P431" s="13"/>
      <c r="Q431" s="13"/>
      <c r="R431" s="13"/>
      <c r="S431" s="13"/>
      <c r="T431" s="13"/>
      <c r="U431" s="13"/>
      <c r="V431" s="13"/>
      <c r="W431" s="13"/>
      <c r="X431" s="13"/>
      <c r="Y431" s="13"/>
      <c r="Z431" s="13"/>
      <c r="AA431" s="13"/>
      <c r="AB431" s="13"/>
      <c r="AC431" s="13"/>
      <c r="AD431" s="13"/>
      <c r="AE431" s="13"/>
      <c r="AF431" s="13"/>
      <c r="AG431" s="13"/>
      <c r="AH431" s="13"/>
      <c r="AI431" s="13"/>
      <c r="AJ431" s="13"/>
    </row>
    <row r="432" spans="1:36" ht="13.5" customHeight="1" x14ac:dyDescent="0.2">
      <c r="A432" s="13"/>
      <c r="B432" s="13"/>
      <c r="C432" s="13"/>
      <c r="D432" s="13"/>
      <c r="E432" s="13"/>
      <c r="F432" s="13"/>
      <c r="G432" s="13"/>
      <c r="H432" s="13"/>
      <c r="I432" s="13"/>
      <c r="J432" s="13"/>
      <c r="K432" s="13"/>
      <c r="L432" s="13"/>
      <c r="M432" s="13"/>
      <c r="N432" s="13"/>
      <c r="O432" s="13"/>
      <c r="P432" s="13"/>
      <c r="Q432" s="13"/>
      <c r="R432" s="13"/>
      <c r="S432" s="13"/>
      <c r="T432" s="13"/>
      <c r="U432" s="13"/>
      <c r="V432" s="13"/>
      <c r="W432" s="13"/>
      <c r="X432" s="13"/>
      <c r="Y432" s="13"/>
      <c r="Z432" s="13"/>
      <c r="AA432" s="13"/>
      <c r="AB432" s="13"/>
      <c r="AC432" s="13"/>
      <c r="AD432" s="13"/>
      <c r="AE432" s="13"/>
      <c r="AF432" s="13"/>
      <c r="AG432" s="13"/>
      <c r="AH432" s="13"/>
      <c r="AI432" s="13"/>
      <c r="AJ432" s="13"/>
    </row>
    <row r="433" spans="1:36" ht="13.5" customHeight="1" x14ac:dyDescent="0.2">
      <c r="A433" s="13"/>
      <c r="B433" s="13"/>
      <c r="C433" s="13"/>
      <c r="D433" s="13"/>
      <c r="E433" s="13"/>
      <c r="F433" s="13"/>
      <c r="G433" s="13"/>
      <c r="H433" s="13"/>
      <c r="I433" s="13"/>
      <c r="J433" s="13"/>
      <c r="K433" s="13"/>
      <c r="L433" s="13"/>
      <c r="M433" s="13"/>
      <c r="N433" s="13"/>
      <c r="O433" s="13"/>
      <c r="P433" s="13"/>
      <c r="Q433" s="13"/>
      <c r="R433" s="13"/>
      <c r="S433" s="13"/>
      <c r="T433" s="13"/>
      <c r="U433" s="13"/>
      <c r="V433" s="13"/>
      <c r="W433" s="13"/>
      <c r="X433" s="13"/>
      <c r="Y433" s="13"/>
      <c r="Z433" s="13"/>
      <c r="AA433" s="13"/>
      <c r="AB433" s="13"/>
      <c r="AC433" s="13"/>
      <c r="AD433" s="13"/>
      <c r="AE433" s="13"/>
      <c r="AF433" s="13"/>
      <c r="AG433" s="13"/>
      <c r="AH433" s="13"/>
      <c r="AI433" s="13"/>
      <c r="AJ433" s="13"/>
    </row>
    <row r="434" spans="1:36" ht="13.5" customHeight="1" x14ac:dyDescent="0.2">
      <c r="A434" s="13"/>
      <c r="B434" s="13"/>
      <c r="C434" s="13"/>
      <c r="D434" s="13"/>
      <c r="E434" s="13"/>
      <c r="F434" s="13"/>
      <c r="G434" s="13"/>
      <c r="H434" s="13"/>
      <c r="I434" s="13"/>
      <c r="J434" s="13"/>
      <c r="K434" s="13"/>
      <c r="L434" s="13"/>
      <c r="M434" s="13"/>
      <c r="N434" s="13"/>
      <c r="O434" s="13"/>
      <c r="P434" s="13"/>
      <c r="Q434" s="13"/>
      <c r="R434" s="13"/>
      <c r="S434" s="13"/>
      <c r="T434" s="13"/>
      <c r="U434" s="13"/>
      <c r="V434" s="13"/>
      <c r="W434" s="13"/>
      <c r="X434" s="13"/>
      <c r="Y434" s="13"/>
      <c r="Z434" s="13"/>
      <c r="AA434" s="13"/>
      <c r="AB434" s="13"/>
      <c r="AC434" s="13"/>
      <c r="AD434" s="13"/>
      <c r="AE434" s="13"/>
      <c r="AF434" s="13"/>
      <c r="AG434" s="13"/>
      <c r="AH434" s="13"/>
      <c r="AI434" s="13"/>
      <c r="AJ434" s="13"/>
    </row>
    <row r="435" spans="1:36" ht="13.5" customHeight="1" x14ac:dyDescent="0.2">
      <c r="A435" s="13"/>
      <c r="B435" s="13"/>
      <c r="C435" s="13"/>
      <c r="D435" s="13"/>
      <c r="E435" s="13"/>
      <c r="F435" s="13"/>
      <c r="G435" s="13"/>
      <c r="H435" s="13"/>
      <c r="I435" s="13"/>
      <c r="J435" s="13"/>
      <c r="K435" s="13"/>
      <c r="L435" s="13"/>
      <c r="M435" s="13"/>
      <c r="N435" s="13"/>
      <c r="O435" s="13"/>
      <c r="P435" s="13"/>
      <c r="Q435" s="13"/>
      <c r="R435" s="13"/>
      <c r="S435" s="13"/>
      <c r="T435" s="13"/>
      <c r="U435" s="13"/>
      <c r="V435" s="13"/>
      <c r="W435" s="13"/>
      <c r="X435" s="13"/>
      <c r="Y435" s="13"/>
      <c r="Z435" s="13"/>
      <c r="AA435" s="13"/>
      <c r="AB435" s="13"/>
      <c r="AC435" s="13"/>
      <c r="AD435" s="13"/>
      <c r="AE435" s="13"/>
      <c r="AF435" s="13"/>
      <c r="AG435" s="13"/>
      <c r="AH435" s="13"/>
      <c r="AI435" s="13"/>
      <c r="AJ435" s="13"/>
    </row>
    <row r="436" spans="1:36" ht="13.5" customHeight="1" x14ac:dyDescent="0.2">
      <c r="A436" s="13"/>
      <c r="B436" s="13"/>
      <c r="C436" s="13"/>
      <c r="D436" s="13"/>
      <c r="E436" s="13"/>
      <c r="F436" s="13"/>
      <c r="G436" s="13"/>
      <c r="H436" s="13"/>
      <c r="I436" s="13"/>
      <c r="J436" s="13"/>
      <c r="K436" s="13"/>
      <c r="L436" s="13"/>
      <c r="M436" s="13"/>
      <c r="N436" s="13"/>
      <c r="O436" s="13"/>
      <c r="P436" s="13"/>
      <c r="Q436" s="13"/>
      <c r="R436" s="13"/>
      <c r="S436" s="13"/>
      <c r="T436" s="13"/>
      <c r="U436" s="13"/>
      <c r="V436" s="13"/>
      <c r="W436" s="13"/>
      <c r="X436" s="13"/>
      <c r="Y436" s="13"/>
      <c r="Z436" s="13"/>
      <c r="AA436" s="13"/>
      <c r="AB436" s="13"/>
      <c r="AC436" s="13"/>
      <c r="AD436" s="13"/>
      <c r="AE436" s="13"/>
      <c r="AF436" s="13"/>
      <c r="AG436" s="13"/>
      <c r="AH436" s="13"/>
      <c r="AI436" s="13"/>
      <c r="AJ436" s="13"/>
    </row>
    <row r="437" spans="1:36" ht="13.5" customHeight="1" x14ac:dyDescent="0.2">
      <c r="A437" s="13"/>
      <c r="B437" s="13"/>
      <c r="C437" s="13"/>
      <c r="D437" s="13"/>
      <c r="E437" s="13"/>
      <c r="F437" s="13"/>
      <c r="G437" s="13"/>
      <c r="H437" s="13"/>
      <c r="I437" s="13"/>
      <c r="J437" s="13"/>
      <c r="K437" s="13"/>
      <c r="L437" s="13"/>
      <c r="M437" s="13"/>
      <c r="N437" s="13"/>
      <c r="O437" s="13"/>
      <c r="P437" s="13"/>
      <c r="Q437" s="13"/>
      <c r="R437" s="13"/>
      <c r="S437" s="13"/>
      <c r="T437" s="13"/>
      <c r="U437" s="13"/>
      <c r="V437" s="13"/>
      <c r="W437" s="13"/>
      <c r="X437" s="13"/>
      <c r="Y437" s="13"/>
      <c r="Z437" s="13"/>
      <c r="AA437" s="13"/>
      <c r="AB437" s="13"/>
      <c r="AC437" s="13"/>
      <c r="AD437" s="13"/>
      <c r="AE437" s="13"/>
      <c r="AF437" s="13"/>
      <c r="AG437" s="13"/>
      <c r="AH437" s="13"/>
      <c r="AI437" s="13"/>
      <c r="AJ437" s="13"/>
    </row>
    <row r="438" spans="1:36" ht="13.5" customHeight="1" x14ac:dyDescent="0.2">
      <c r="A438" s="13"/>
      <c r="B438" s="13"/>
      <c r="C438" s="13"/>
      <c r="D438" s="13"/>
      <c r="E438" s="13"/>
      <c r="F438" s="13"/>
      <c r="G438" s="13"/>
      <c r="H438" s="13"/>
      <c r="I438" s="13"/>
      <c r="J438" s="13"/>
      <c r="K438" s="13"/>
      <c r="L438" s="13"/>
      <c r="M438" s="13"/>
      <c r="N438" s="13"/>
      <c r="O438" s="13"/>
      <c r="P438" s="13"/>
      <c r="Q438" s="13"/>
      <c r="R438" s="13"/>
      <c r="S438" s="13"/>
      <c r="T438" s="13"/>
      <c r="U438" s="13"/>
      <c r="V438" s="13"/>
      <c r="W438" s="13"/>
      <c r="X438" s="13"/>
      <c r="Y438" s="13"/>
      <c r="Z438" s="13"/>
      <c r="AA438" s="13"/>
      <c r="AB438" s="13"/>
      <c r="AC438" s="13"/>
      <c r="AD438" s="13"/>
      <c r="AE438" s="13"/>
      <c r="AF438" s="13"/>
      <c r="AG438" s="13"/>
      <c r="AH438" s="13"/>
      <c r="AI438" s="13"/>
      <c r="AJ438" s="13"/>
    </row>
    <row r="439" spans="1:36" ht="13.5" customHeight="1" x14ac:dyDescent="0.2">
      <c r="A439" s="13"/>
      <c r="B439" s="13"/>
      <c r="C439" s="13"/>
      <c r="D439" s="13"/>
      <c r="E439" s="13"/>
      <c r="F439" s="13"/>
      <c r="G439" s="13"/>
      <c r="H439" s="13"/>
      <c r="I439" s="13"/>
      <c r="J439" s="13"/>
      <c r="K439" s="13"/>
      <c r="L439" s="13"/>
      <c r="M439" s="13"/>
      <c r="N439" s="13"/>
      <c r="O439" s="13"/>
      <c r="P439" s="13"/>
      <c r="Q439" s="13"/>
      <c r="R439" s="13"/>
      <c r="S439" s="13"/>
      <c r="T439" s="13"/>
      <c r="U439" s="13"/>
      <c r="V439" s="13"/>
      <c r="W439" s="13"/>
      <c r="X439" s="13"/>
      <c r="Y439" s="13"/>
      <c r="Z439" s="13"/>
      <c r="AA439" s="13"/>
      <c r="AB439" s="13"/>
      <c r="AC439" s="13"/>
      <c r="AD439" s="13"/>
      <c r="AE439" s="13"/>
      <c r="AF439" s="13"/>
      <c r="AG439" s="13"/>
      <c r="AH439" s="13"/>
      <c r="AI439" s="13"/>
      <c r="AJ439" s="13"/>
    </row>
    <row r="440" spans="1:36" ht="13.5" customHeight="1" x14ac:dyDescent="0.2">
      <c r="A440" s="13"/>
      <c r="B440" s="13"/>
      <c r="C440" s="13"/>
      <c r="D440" s="13"/>
      <c r="E440" s="13"/>
      <c r="F440" s="13"/>
      <c r="G440" s="13"/>
      <c r="H440" s="13"/>
      <c r="I440" s="13"/>
      <c r="J440" s="13"/>
      <c r="K440" s="13"/>
      <c r="L440" s="13"/>
      <c r="M440" s="13"/>
      <c r="N440" s="13"/>
      <c r="O440" s="13"/>
      <c r="P440" s="13"/>
      <c r="Q440" s="13"/>
      <c r="R440" s="13"/>
      <c r="S440" s="13"/>
      <c r="T440" s="13"/>
      <c r="U440" s="13"/>
      <c r="V440" s="13"/>
      <c r="W440" s="13"/>
      <c r="X440" s="13"/>
      <c r="Y440" s="13"/>
      <c r="Z440" s="13"/>
      <c r="AA440" s="13"/>
      <c r="AB440" s="13"/>
      <c r="AC440" s="13"/>
      <c r="AD440" s="13"/>
      <c r="AE440" s="13"/>
      <c r="AF440" s="13"/>
      <c r="AG440" s="13"/>
      <c r="AH440" s="13"/>
      <c r="AI440" s="13"/>
      <c r="AJ440" s="13"/>
    </row>
    <row r="441" spans="1:36" ht="13.5" customHeight="1" x14ac:dyDescent="0.2">
      <c r="A441" s="13"/>
      <c r="B441" s="13"/>
      <c r="C441" s="13"/>
      <c r="D441" s="13"/>
      <c r="E441" s="13"/>
      <c r="F441" s="13"/>
      <c r="G441" s="13"/>
      <c r="H441" s="13"/>
      <c r="I441" s="13"/>
      <c r="J441" s="13"/>
      <c r="K441" s="13"/>
      <c r="L441" s="13"/>
      <c r="M441" s="13"/>
      <c r="N441" s="13"/>
      <c r="O441" s="13"/>
      <c r="P441" s="13"/>
      <c r="Q441" s="13"/>
      <c r="R441" s="13"/>
      <c r="S441" s="13"/>
      <c r="T441" s="13"/>
      <c r="U441" s="13"/>
      <c r="V441" s="13"/>
      <c r="W441" s="13"/>
      <c r="X441" s="13"/>
      <c r="Y441" s="13"/>
      <c r="Z441" s="13"/>
      <c r="AA441" s="13"/>
      <c r="AB441" s="13"/>
      <c r="AC441" s="13"/>
      <c r="AD441" s="13"/>
      <c r="AE441" s="13"/>
      <c r="AF441" s="13"/>
      <c r="AG441" s="13"/>
      <c r="AH441" s="13"/>
      <c r="AI441" s="13"/>
      <c r="AJ441" s="13"/>
    </row>
    <row r="442" spans="1:36" ht="13.5" customHeight="1" x14ac:dyDescent="0.2">
      <c r="A442" s="13"/>
      <c r="B442" s="13"/>
      <c r="C442" s="13"/>
      <c r="D442" s="13"/>
      <c r="E442" s="13"/>
      <c r="F442" s="13"/>
      <c r="G442" s="13"/>
      <c r="H442" s="13"/>
      <c r="I442" s="13"/>
      <c r="J442" s="13"/>
      <c r="K442" s="13"/>
      <c r="L442" s="13"/>
      <c r="M442" s="13"/>
      <c r="N442" s="13"/>
      <c r="O442" s="13"/>
      <c r="P442" s="13"/>
      <c r="Q442" s="13"/>
      <c r="R442" s="13"/>
      <c r="S442" s="13"/>
      <c r="T442" s="13"/>
      <c r="U442" s="13"/>
      <c r="V442" s="13"/>
      <c r="W442" s="13"/>
      <c r="X442" s="13"/>
      <c r="Y442" s="13"/>
      <c r="Z442" s="13"/>
      <c r="AA442" s="13"/>
      <c r="AB442" s="13"/>
      <c r="AC442" s="13"/>
      <c r="AD442" s="13"/>
      <c r="AE442" s="13"/>
      <c r="AF442" s="13"/>
      <c r="AG442" s="13"/>
      <c r="AH442" s="13"/>
      <c r="AI442" s="13"/>
      <c r="AJ442" s="13"/>
    </row>
    <row r="443" spans="1:36" ht="13.5" customHeight="1" x14ac:dyDescent="0.2">
      <c r="A443" s="13"/>
      <c r="B443" s="13"/>
      <c r="C443" s="13"/>
      <c r="D443" s="13"/>
      <c r="E443" s="13"/>
      <c r="F443" s="13"/>
      <c r="G443" s="13"/>
      <c r="H443" s="13"/>
      <c r="I443" s="13"/>
      <c r="J443" s="13"/>
      <c r="K443" s="13"/>
      <c r="L443" s="13"/>
      <c r="M443" s="13"/>
      <c r="N443" s="13"/>
      <c r="O443" s="13"/>
      <c r="P443" s="13"/>
      <c r="Q443" s="13"/>
      <c r="R443" s="13"/>
      <c r="S443" s="13"/>
      <c r="T443" s="13"/>
      <c r="U443" s="13"/>
      <c r="V443" s="13"/>
      <c r="W443" s="13"/>
      <c r="X443" s="13"/>
      <c r="Y443" s="13"/>
      <c r="Z443" s="13"/>
      <c r="AA443" s="13"/>
      <c r="AB443" s="13"/>
      <c r="AC443" s="13"/>
      <c r="AD443" s="13"/>
      <c r="AE443" s="13"/>
      <c r="AF443" s="13"/>
      <c r="AG443" s="13"/>
      <c r="AH443" s="13"/>
      <c r="AI443" s="13"/>
      <c r="AJ443" s="13"/>
    </row>
    <row r="444" spans="1:36" ht="13.5" customHeight="1" x14ac:dyDescent="0.2">
      <c r="A444" s="13"/>
      <c r="B444" s="13"/>
      <c r="C444" s="13"/>
      <c r="D444" s="13"/>
      <c r="E444" s="13"/>
      <c r="F444" s="13"/>
      <c r="G444" s="13"/>
      <c r="H444" s="13"/>
      <c r="I444" s="13"/>
      <c r="J444" s="13"/>
      <c r="K444" s="13"/>
      <c r="L444" s="13"/>
      <c r="M444" s="13"/>
      <c r="N444" s="13"/>
      <c r="O444" s="13"/>
      <c r="P444" s="13"/>
      <c r="Q444" s="13"/>
      <c r="R444" s="13"/>
      <c r="S444" s="13"/>
      <c r="T444" s="13"/>
      <c r="U444" s="13"/>
      <c r="V444" s="13"/>
      <c r="W444" s="13"/>
      <c r="X444" s="13"/>
      <c r="Y444" s="13"/>
      <c r="Z444" s="13"/>
      <c r="AA444" s="13"/>
      <c r="AB444" s="13"/>
      <c r="AC444" s="13"/>
      <c r="AD444" s="13"/>
      <c r="AE444" s="13"/>
      <c r="AF444" s="13"/>
      <c r="AG444" s="13"/>
      <c r="AH444" s="13"/>
      <c r="AI444" s="13"/>
      <c r="AJ444" s="13"/>
    </row>
    <row r="445" spans="1:36" ht="13.5" customHeight="1" x14ac:dyDescent="0.2">
      <c r="A445" s="13"/>
      <c r="B445" s="13"/>
      <c r="C445" s="13"/>
      <c r="D445" s="13"/>
      <c r="E445" s="13"/>
      <c r="F445" s="13"/>
      <c r="G445" s="13"/>
      <c r="H445" s="13"/>
      <c r="I445" s="13"/>
      <c r="J445" s="13"/>
      <c r="K445" s="13"/>
      <c r="L445" s="13"/>
      <c r="M445" s="13"/>
      <c r="N445" s="13"/>
      <c r="O445" s="13"/>
      <c r="P445" s="13"/>
      <c r="Q445" s="13"/>
      <c r="R445" s="13"/>
      <c r="S445" s="13"/>
      <c r="T445" s="13"/>
      <c r="U445" s="13"/>
      <c r="V445" s="13"/>
      <c r="W445" s="13"/>
      <c r="X445" s="13"/>
      <c r="Y445" s="13"/>
      <c r="Z445" s="13"/>
      <c r="AA445" s="13"/>
      <c r="AB445" s="13"/>
      <c r="AC445" s="13"/>
      <c r="AD445" s="13"/>
      <c r="AE445" s="13"/>
      <c r="AF445" s="13"/>
      <c r="AG445" s="13"/>
      <c r="AH445" s="13"/>
      <c r="AI445" s="13"/>
      <c r="AJ445" s="13"/>
    </row>
    <row r="446" spans="1:36" ht="13.5" customHeight="1" x14ac:dyDescent="0.2">
      <c r="A446" s="13"/>
      <c r="B446" s="13"/>
      <c r="C446" s="13"/>
      <c r="D446" s="13"/>
      <c r="E446" s="13"/>
      <c r="F446" s="13"/>
      <c r="G446" s="13"/>
      <c r="H446" s="13"/>
      <c r="I446" s="13"/>
      <c r="J446" s="13"/>
      <c r="K446" s="13"/>
      <c r="L446" s="13"/>
      <c r="M446" s="13"/>
      <c r="N446" s="13"/>
      <c r="O446" s="13"/>
      <c r="P446" s="13"/>
      <c r="Q446" s="13"/>
      <c r="R446" s="13"/>
      <c r="S446" s="13"/>
      <c r="T446" s="13"/>
      <c r="U446" s="13"/>
      <c r="V446" s="13"/>
      <c r="W446" s="13"/>
      <c r="X446" s="13"/>
      <c r="Y446" s="13"/>
      <c r="Z446" s="13"/>
      <c r="AA446" s="13"/>
      <c r="AB446" s="13"/>
      <c r="AC446" s="13"/>
      <c r="AD446" s="13"/>
      <c r="AE446" s="13"/>
      <c r="AF446" s="13"/>
      <c r="AG446" s="13"/>
      <c r="AH446" s="13"/>
      <c r="AI446" s="13"/>
      <c r="AJ446" s="13"/>
    </row>
    <row r="447" spans="1:36" ht="13.5" customHeight="1" x14ac:dyDescent="0.2">
      <c r="A447" s="13"/>
      <c r="B447" s="13"/>
      <c r="C447" s="13"/>
      <c r="D447" s="13"/>
      <c r="E447" s="13"/>
      <c r="F447" s="13"/>
      <c r="G447" s="13"/>
      <c r="H447" s="13"/>
      <c r="I447" s="13"/>
      <c r="J447" s="13"/>
      <c r="K447" s="13"/>
      <c r="L447" s="13"/>
      <c r="M447" s="13"/>
      <c r="N447" s="13"/>
      <c r="O447" s="13"/>
      <c r="P447" s="13"/>
      <c r="Q447" s="13"/>
      <c r="R447" s="13"/>
      <c r="S447" s="13"/>
      <c r="T447" s="13"/>
      <c r="U447" s="13"/>
      <c r="V447" s="13"/>
      <c r="W447" s="13"/>
      <c r="X447" s="13"/>
      <c r="Y447" s="13"/>
      <c r="Z447" s="13"/>
      <c r="AA447" s="13"/>
      <c r="AB447" s="13"/>
      <c r="AC447" s="13"/>
      <c r="AD447" s="13"/>
      <c r="AE447" s="13"/>
      <c r="AF447" s="13"/>
      <c r="AG447" s="13"/>
      <c r="AH447" s="13"/>
      <c r="AI447" s="13"/>
      <c r="AJ447" s="13"/>
    </row>
    <row r="448" spans="1:36" ht="13.5" customHeight="1" x14ac:dyDescent="0.2">
      <c r="A448" s="13"/>
      <c r="B448" s="13"/>
      <c r="C448" s="13"/>
      <c r="D448" s="13"/>
      <c r="E448" s="13"/>
      <c r="F448" s="13"/>
      <c r="G448" s="13"/>
      <c r="H448" s="13"/>
      <c r="I448" s="13"/>
      <c r="J448" s="13"/>
      <c r="K448" s="13"/>
      <c r="L448" s="13"/>
      <c r="M448" s="13"/>
      <c r="N448" s="13"/>
      <c r="O448" s="13"/>
      <c r="P448" s="13"/>
      <c r="Q448" s="13"/>
      <c r="R448" s="13"/>
      <c r="S448" s="13"/>
      <c r="T448" s="13"/>
      <c r="U448" s="13"/>
      <c r="V448" s="13"/>
      <c r="W448" s="13"/>
      <c r="X448" s="13"/>
      <c r="Y448" s="13"/>
      <c r="Z448" s="13"/>
      <c r="AA448" s="13"/>
      <c r="AB448" s="13"/>
      <c r="AC448" s="13"/>
      <c r="AD448" s="13"/>
      <c r="AE448" s="13"/>
      <c r="AF448" s="13"/>
      <c r="AG448" s="13"/>
      <c r="AH448" s="13"/>
      <c r="AI448" s="13"/>
      <c r="AJ448" s="13"/>
    </row>
    <row r="449" spans="1:36" ht="13.5" customHeight="1" x14ac:dyDescent="0.2">
      <c r="A449" s="13"/>
      <c r="B449" s="13"/>
      <c r="C449" s="13"/>
      <c r="D449" s="13"/>
      <c r="E449" s="13"/>
      <c r="F449" s="13"/>
      <c r="G449" s="13"/>
      <c r="H449" s="13"/>
      <c r="I449" s="13"/>
      <c r="J449" s="13"/>
      <c r="K449" s="13"/>
      <c r="L449" s="13"/>
      <c r="M449" s="13"/>
      <c r="N449" s="13"/>
      <c r="O449" s="13"/>
      <c r="P449" s="13"/>
      <c r="Q449" s="13"/>
      <c r="R449" s="13"/>
      <c r="S449" s="13"/>
      <c r="T449" s="13"/>
      <c r="U449" s="13"/>
      <c r="V449" s="13"/>
      <c r="W449" s="13"/>
      <c r="X449" s="13"/>
      <c r="Y449" s="13"/>
      <c r="Z449" s="13"/>
      <c r="AA449" s="13"/>
      <c r="AB449" s="13"/>
      <c r="AC449" s="13"/>
      <c r="AD449" s="13"/>
      <c r="AE449" s="13"/>
      <c r="AF449" s="13"/>
      <c r="AG449" s="13"/>
      <c r="AH449" s="13"/>
      <c r="AI449" s="13"/>
      <c r="AJ449" s="13"/>
    </row>
    <row r="450" spans="1:36" ht="13.5" customHeight="1" x14ac:dyDescent="0.2">
      <c r="A450" s="13"/>
      <c r="B450" s="13"/>
      <c r="C450" s="13"/>
      <c r="D450" s="13"/>
      <c r="E450" s="13"/>
      <c r="F450" s="13"/>
      <c r="G450" s="13"/>
      <c r="H450" s="13"/>
      <c r="I450" s="13"/>
      <c r="J450" s="13"/>
      <c r="K450" s="13"/>
      <c r="L450" s="13"/>
      <c r="M450" s="13"/>
      <c r="N450" s="13"/>
      <c r="O450" s="13"/>
      <c r="P450" s="13"/>
      <c r="Q450" s="13"/>
      <c r="R450" s="13"/>
      <c r="S450" s="13"/>
      <c r="T450" s="13"/>
      <c r="U450" s="13"/>
      <c r="V450" s="13"/>
      <c r="W450" s="13"/>
      <c r="X450" s="13"/>
      <c r="Y450" s="13"/>
      <c r="Z450" s="13"/>
      <c r="AA450" s="13"/>
      <c r="AB450" s="13"/>
      <c r="AC450" s="13"/>
      <c r="AD450" s="13"/>
      <c r="AE450" s="13"/>
      <c r="AF450" s="13"/>
      <c r="AG450" s="13"/>
      <c r="AH450" s="13"/>
      <c r="AI450" s="13"/>
      <c r="AJ450" s="13"/>
    </row>
    <row r="451" spans="1:36" ht="13.5" customHeight="1" x14ac:dyDescent="0.2">
      <c r="A451" s="13"/>
      <c r="B451" s="13"/>
      <c r="C451" s="13"/>
      <c r="D451" s="13"/>
      <c r="E451" s="13"/>
      <c r="F451" s="13"/>
      <c r="G451" s="13"/>
      <c r="H451" s="13"/>
      <c r="I451" s="13"/>
      <c r="J451" s="13"/>
      <c r="K451" s="13"/>
      <c r="L451" s="13"/>
      <c r="M451" s="13"/>
      <c r="N451" s="13"/>
      <c r="O451" s="13"/>
      <c r="P451" s="13"/>
      <c r="Q451" s="13"/>
      <c r="R451" s="13"/>
      <c r="S451" s="13"/>
      <c r="T451" s="13"/>
      <c r="U451" s="13"/>
      <c r="V451" s="13"/>
      <c r="W451" s="13"/>
      <c r="X451" s="13"/>
      <c r="Y451" s="13"/>
      <c r="Z451" s="13"/>
      <c r="AA451" s="13"/>
      <c r="AB451" s="13"/>
      <c r="AC451" s="13"/>
      <c r="AD451" s="13"/>
      <c r="AE451" s="13"/>
      <c r="AF451" s="13"/>
      <c r="AG451" s="13"/>
      <c r="AH451" s="13"/>
      <c r="AI451" s="13"/>
      <c r="AJ451" s="13"/>
    </row>
    <row r="452" spans="1:36" ht="13.5" customHeight="1" x14ac:dyDescent="0.2">
      <c r="A452" s="13"/>
      <c r="B452" s="13"/>
      <c r="C452" s="13"/>
      <c r="D452" s="13"/>
      <c r="E452" s="13"/>
      <c r="F452" s="13"/>
      <c r="G452" s="13"/>
      <c r="H452" s="13"/>
      <c r="I452" s="13"/>
      <c r="J452" s="13"/>
      <c r="K452" s="13"/>
      <c r="L452" s="13"/>
      <c r="M452" s="13"/>
      <c r="N452" s="13"/>
      <c r="O452" s="13"/>
      <c r="P452" s="13"/>
      <c r="Q452" s="13"/>
      <c r="R452" s="13"/>
      <c r="S452" s="13"/>
      <c r="T452" s="13"/>
      <c r="U452" s="13"/>
      <c r="V452" s="13"/>
      <c r="W452" s="13"/>
      <c r="X452" s="13"/>
      <c r="Y452" s="13"/>
      <c r="Z452" s="13"/>
      <c r="AA452" s="13"/>
      <c r="AB452" s="13"/>
      <c r="AC452" s="13"/>
      <c r="AD452" s="13"/>
      <c r="AE452" s="13"/>
      <c r="AF452" s="13"/>
      <c r="AG452" s="13"/>
      <c r="AH452" s="13"/>
      <c r="AI452" s="13"/>
      <c r="AJ452" s="13"/>
    </row>
    <row r="453" spans="1:36" ht="13.5" customHeight="1" x14ac:dyDescent="0.2">
      <c r="A453" s="13"/>
      <c r="B453" s="13"/>
      <c r="C453" s="13"/>
      <c r="D453" s="13"/>
      <c r="E453" s="13"/>
      <c r="F453" s="13"/>
      <c r="G453" s="13"/>
      <c r="H453" s="13"/>
      <c r="I453" s="13"/>
      <c r="J453" s="13"/>
      <c r="K453" s="13"/>
      <c r="L453" s="13"/>
      <c r="M453" s="13"/>
      <c r="N453" s="13"/>
      <c r="O453" s="13"/>
      <c r="P453" s="13"/>
      <c r="Q453" s="13"/>
      <c r="R453" s="13"/>
      <c r="S453" s="13"/>
      <c r="T453" s="13"/>
      <c r="U453" s="13"/>
      <c r="V453" s="13"/>
      <c r="W453" s="13"/>
      <c r="X453" s="13"/>
      <c r="Y453" s="13"/>
      <c r="Z453" s="13"/>
      <c r="AA453" s="13"/>
      <c r="AB453" s="13"/>
      <c r="AC453" s="13"/>
      <c r="AD453" s="13"/>
      <c r="AE453" s="13"/>
      <c r="AF453" s="13"/>
      <c r="AG453" s="13"/>
      <c r="AH453" s="13"/>
      <c r="AI453" s="13"/>
      <c r="AJ453" s="13"/>
    </row>
    <row r="454" spans="1:36" ht="13.5" customHeight="1" x14ac:dyDescent="0.2">
      <c r="A454" s="13"/>
      <c r="B454" s="13"/>
      <c r="C454" s="13"/>
      <c r="D454" s="13"/>
      <c r="E454" s="13"/>
      <c r="F454" s="13"/>
      <c r="G454" s="13"/>
      <c r="H454" s="13"/>
      <c r="I454" s="13"/>
      <c r="J454" s="13"/>
      <c r="K454" s="13"/>
      <c r="L454" s="13"/>
      <c r="M454" s="13"/>
      <c r="N454" s="13"/>
      <c r="O454" s="13"/>
      <c r="P454" s="13"/>
      <c r="Q454" s="13"/>
      <c r="R454" s="13"/>
      <c r="S454" s="13"/>
      <c r="T454" s="13"/>
      <c r="U454" s="13"/>
      <c r="V454" s="13"/>
      <c r="W454" s="13"/>
      <c r="X454" s="13"/>
      <c r="Y454" s="13"/>
      <c r="Z454" s="13"/>
      <c r="AA454" s="13"/>
      <c r="AB454" s="13"/>
      <c r="AC454" s="13"/>
      <c r="AD454" s="13"/>
      <c r="AE454" s="13"/>
      <c r="AF454" s="13"/>
      <c r="AG454" s="13"/>
      <c r="AH454" s="13"/>
      <c r="AI454" s="13"/>
      <c r="AJ454" s="13"/>
    </row>
    <row r="455" spans="1:36" ht="13.5" customHeight="1" x14ac:dyDescent="0.2">
      <c r="A455" s="13"/>
      <c r="B455" s="13"/>
      <c r="C455" s="13"/>
      <c r="D455" s="13"/>
      <c r="E455" s="13"/>
      <c r="F455" s="13"/>
      <c r="G455" s="13"/>
      <c r="H455" s="13"/>
      <c r="I455" s="13"/>
      <c r="J455" s="13"/>
      <c r="K455" s="13"/>
      <c r="L455" s="13"/>
      <c r="M455" s="13"/>
      <c r="N455" s="13"/>
      <c r="O455" s="13"/>
      <c r="P455" s="13"/>
      <c r="Q455" s="13"/>
      <c r="R455" s="13"/>
      <c r="S455" s="13"/>
      <c r="T455" s="13"/>
      <c r="U455" s="13"/>
      <c r="V455" s="13"/>
      <c r="W455" s="13"/>
      <c r="X455" s="13"/>
      <c r="Y455" s="13"/>
      <c r="Z455" s="13"/>
      <c r="AA455" s="13"/>
      <c r="AB455" s="13"/>
      <c r="AC455" s="13"/>
      <c r="AD455" s="13"/>
      <c r="AE455" s="13"/>
      <c r="AF455" s="13"/>
      <c r="AG455" s="13"/>
      <c r="AH455" s="13"/>
      <c r="AI455" s="13"/>
      <c r="AJ455" s="13"/>
    </row>
    <row r="456" spans="1:36" ht="13.5" customHeight="1" x14ac:dyDescent="0.2">
      <c r="A456" s="13"/>
      <c r="B456" s="13"/>
      <c r="C456" s="13"/>
      <c r="D456" s="13"/>
      <c r="E456" s="13"/>
      <c r="F456" s="13"/>
      <c r="G456" s="13"/>
      <c r="H456" s="13"/>
      <c r="I456" s="13"/>
      <c r="J456" s="13"/>
      <c r="K456" s="13"/>
      <c r="L456" s="13"/>
      <c r="M456" s="13"/>
      <c r="N456" s="13"/>
      <c r="O456" s="13"/>
      <c r="P456" s="13"/>
      <c r="Q456" s="13"/>
      <c r="R456" s="13"/>
      <c r="S456" s="13"/>
      <c r="T456" s="13"/>
      <c r="U456" s="13"/>
      <c r="V456" s="13"/>
      <c r="W456" s="13"/>
      <c r="X456" s="13"/>
      <c r="Y456" s="13"/>
      <c r="Z456" s="13"/>
      <c r="AA456" s="13"/>
      <c r="AB456" s="13"/>
      <c r="AC456" s="13"/>
      <c r="AD456" s="13"/>
      <c r="AE456" s="13"/>
      <c r="AF456" s="13"/>
      <c r="AG456" s="13"/>
      <c r="AH456" s="13"/>
      <c r="AI456" s="13"/>
      <c r="AJ456" s="13"/>
    </row>
    <row r="457" spans="1:36" ht="13.5" customHeight="1" x14ac:dyDescent="0.2">
      <c r="A457" s="13"/>
      <c r="B457" s="13"/>
      <c r="C457" s="13"/>
      <c r="D457" s="13"/>
      <c r="E457" s="13"/>
      <c r="F457" s="13"/>
      <c r="G457" s="13"/>
      <c r="H457" s="13"/>
      <c r="I457" s="13"/>
      <c r="J457" s="13"/>
      <c r="K457" s="13"/>
      <c r="L457" s="13"/>
      <c r="M457" s="13"/>
      <c r="N457" s="13"/>
      <c r="O457" s="13"/>
      <c r="P457" s="13"/>
      <c r="Q457" s="13"/>
      <c r="R457" s="13"/>
      <c r="S457" s="13"/>
      <c r="T457" s="13"/>
      <c r="U457" s="13"/>
      <c r="V457" s="13"/>
      <c r="W457" s="13"/>
      <c r="X457" s="13"/>
      <c r="Y457" s="13"/>
      <c r="Z457" s="13"/>
      <c r="AA457" s="13"/>
      <c r="AB457" s="13"/>
      <c r="AC457" s="13"/>
      <c r="AD457" s="13"/>
      <c r="AE457" s="13"/>
      <c r="AF457" s="13"/>
      <c r="AG457" s="13"/>
      <c r="AH457" s="13"/>
      <c r="AI457" s="13"/>
      <c r="AJ457" s="13"/>
    </row>
    <row r="458" spans="1:36" ht="13.5" customHeight="1" x14ac:dyDescent="0.2">
      <c r="A458" s="13"/>
      <c r="B458" s="13"/>
      <c r="C458" s="13"/>
      <c r="D458" s="13"/>
      <c r="E458" s="13"/>
      <c r="F458" s="13"/>
      <c r="G458" s="13"/>
      <c r="H458" s="13"/>
      <c r="I458" s="13"/>
      <c r="J458" s="13"/>
      <c r="K458" s="13"/>
      <c r="L458" s="13"/>
      <c r="M458" s="13"/>
      <c r="N458" s="13"/>
      <c r="O458" s="13"/>
      <c r="P458" s="13"/>
      <c r="Q458" s="13"/>
      <c r="R458" s="13"/>
      <c r="S458" s="13"/>
      <c r="T458" s="13"/>
      <c r="U458" s="13"/>
      <c r="V458" s="13"/>
      <c r="W458" s="13"/>
      <c r="X458" s="13"/>
      <c r="Y458" s="13"/>
      <c r="Z458" s="13"/>
      <c r="AA458" s="13"/>
      <c r="AB458" s="13"/>
      <c r="AC458" s="13"/>
      <c r="AD458" s="13"/>
      <c r="AE458" s="13"/>
      <c r="AF458" s="13"/>
      <c r="AG458" s="13"/>
      <c r="AH458" s="13"/>
      <c r="AI458" s="13"/>
      <c r="AJ458" s="13"/>
    </row>
    <row r="459" spans="1:36" ht="13.5" customHeight="1" x14ac:dyDescent="0.2">
      <c r="A459" s="13"/>
      <c r="B459" s="13"/>
      <c r="C459" s="13"/>
      <c r="D459" s="13"/>
      <c r="E459" s="13"/>
      <c r="F459" s="13"/>
      <c r="G459" s="13"/>
      <c r="H459" s="13"/>
      <c r="I459" s="13"/>
      <c r="J459" s="13"/>
      <c r="K459" s="13"/>
      <c r="L459" s="13"/>
      <c r="M459" s="13"/>
      <c r="N459" s="13"/>
      <c r="O459" s="13"/>
      <c r="P459" s="13"/>
      <c r="Q459" s="13"/>
      <c r="R459" s="13"/>
      <c r="S459" s="13"/>
      <c r="T459" s="13"/>
      <c r="U459" s="13"/>
      <c r="V459" s="13"/>
      <c r="W459" s="13"/>
      <c r="X459" s="13"/>
      <c r="Y459" s="13"/>
      <c r="Z459" s="13"/>
      <c r="AA459" s="13"/>
      <c r="AB459" s="13"/>
      <c r="AC459" s="13"/>
      <c r="AD459" s="13"/>
      <c r="AE459" s="13"/>
      <c r="AF459" s="13"/>
      <c r="AG459" s="13"/>
      <c r="AH459" s="13"/>
      <c r="AI459" s="13"/>
      <c r="AJ459" s="13"/>
    </row>
    <row r="460" spans="1:36" ht="13.5" customHeight="1" x14ac:dyDescent="0.2">
      <c r="A460" s="13"/>
      <c r="B460" s="13"/>
      <c r="C460" s="13"/>
      <c r="D460" s="13"/>
      <c r="E460" s="13"/>
      <c r="F460" s="13"/>
      <c r="G460" s="13"/>
      <c r="H460" s="13"/>
      <c r="I460" s="13"/>
      <c r="J460" s="13"/>
      <c r="K460" s="13"/>
      <c r="L460" s="13"/>
      <c r="M460" s="13"/>
      <c r="N460" s="13"/>
      <c r="O460" s="13"/>
      <c r="P460" s="13"/>
      <c r="Q460" s="13"/>
      <c r="R460" s="13"/>
      <c r="S460" s="13"/>
      <c r="T460" s="13"/>
      <c r="U460" s="13"/>
      <c r="V460" s="13"/>
      <c r="W460" s="13"/>
      <c r="X460" s="13"/>
      <c r="Y460" s="13"/>
      <c r="Z460" s="13"/>
      <c r="AA460" s="13"/>
      <c r="AB460" s="13"/>
      <c r="AC460" s="13"/>
      <c r="AD460" s="13"/>
      <c r="AE460" s="13"/>
      <c r="AF460" s="13"/>
      <c r="AG460" s="13"/>
      <c r="AH460" s="13"/>
      <c r="AI460" s="13"/>
      <c r="AJ460" s="13"/>
    </row>
    <row r="461" spans="1:36" ht="13.5" customHeight="1" x14ac:dyDescent="0.2">
      <c r="A461" s="13"/>
      <c r="B461" s="13"/>
      <c r="C461" s="13"/>
      <c r="D461" s="13"/>
      <c r="E461" s="13"/>
      <c r="F461" s="13"/>
      <c r="G461" s="13"/>
      <c r="H461" s="13"/>
      <c r="I461" s="13"/>
      <c r="J461" s="13"/>
      <c r="K461" s="13"/>
      <c r="L461" s="13"/>
      <c r="M461" s="13"/>
      <c r="N461" s="13"/>
      <c r="O461" s="13"/>
      <c r="P461" s="13"/>
      <c r="Q461" s="13"/>
      <c r="R461" s="13"/>
      <c r="S461" s="13"/>
      <c r="T461" s="13"/>
      <c r="U461" s="13"/>
      <c r="V461" s="13"/>
      <c r="W461" s="13"/>
      <c r="X461" s="13"/>
      <c r="Y461" s="13"/>
      <c r="Z461" s="13"/>
      <c r="AA461" s="13"/>
      <c r="AB461" s="13"/>
      <c r="AC461" s="13"/>
      <c r="AD461" s="13"/>
      <c r="AE461" s="13"/>
      <c r="AF461" s="13"/>
      <c r="AG461" s="13"/>
      <c r="AH461" s="13"/>
      <c r="AI461" s="13"/>
      <c r="AJ461" s="13"/>
    </row>
    <row r="462" spans="1:36" ht="13.5" customHeight="1" x14ac:dyDescent="0.2">
      <c r="A462" s="13"/>
      <c r="B462" s="13"/>
      <c r="C462" s="13"/>
      <c r="D462" s="13"/>
      <c r="E462" s="13"/>
      <c r="F462" s="13"/>
      <c r="G462" s="13"/>
      <c r="H462" s="13"/>
      <c r="I462" s="13"/>
      <c r="J462" s="13"/>
      <c r="K462" s="13"/>
      <c r="L462" s="13"/>
      <c r="M462" s="13"/>
      <c r="N462" s="13"/>
      <c r="O462" s="13"/>
      <c r="P462" s="13"/>
      <c r="Q462" s="13"/>
      <c r="R462" s="13"/>
      <c r="S462" s="13"/>
      <c r="T462" s="13"/>
      <c r="U462" s="13"/>
      <c r="V462" s="13"/>
      <c r="W462" s="13"/>
      <c r="X462" s="13"/>
      <c r="Y462" s="13"/>
      <c r="Z462" s="13"/>
      <c r="AA462" s="13"/>
      <c r="AB462" s="13"/>
      <c r="AC462" s="13"/>
      <c r="AD462" s="13"/>
      <c r="AE462" s="13"/>
      <c r="AF462" s="13"/>
      <c r="AG462" s="13"/>
      <c r="AH462" s="13"/>
      <c r="AI462" s="13"/>
      <c r="AJ462" s="13"/>
    </row>
    <row r="463" spans="1:36" ht="13.5" customHeight="1" x14ac:dyDescent="0.2">
      <c r="A463" s="13"/>
      <c r="B463" s="13"/>
      <c r="C463" s="13"/>
      <c r="D463" s="13"/>
      <c r="E463" s="13"/>
      <c r="F463" s="13"/>
      <c r="G463" s="13"/>
      <c r="H463" s="13"/>
      <c r="I463" s="13"/>
      <c r="J463" s="13"/>
      <c r="K463" s="13"/>
      <c r="L463" s="13"/>
      <c r="M463" s="13"/>
      <c r="N463" s="13"/>
      <c r="O463" s="13"/>
      <c r="P463" s="13"/>
      <c r="Q463" s="13"/>
      <c r="R463" s="13"/>
      <c r="S463" s="13"/>
      <c r="T463" s="13"/>
      <c r="U463" s="13"/>
      <c r="V463" s="13"/>
      <c r="W463" s="13"/>
      <c r="X463" s="13"/>
      <c r="Y463" s="13"/>
      <c r="Z463" s="13"/>
      <c r="AA463" s="13"/>
      <c r="AB463" s="13"/>
      <c r="AC463" s="13"/>
      <c r="AD463" s="13"/>
      <c r="AE463" s="13"/>
      <c r="AF463" s="13"/>
      <c r="AG463" s="13"/>
      <c r="AH463" s="13"/>
      <c r="AI463" s="13"/>
      <c r="AJ463" s="13"/>
    </row>
    <row r="464" spans="1:36" ht="13.5" customHeight="1" x14ac:dyDescent="0.2">
      <c r="A464" s="13"/>
      <c r="B464" s="13"/>
      <c r="C464" s="13"/>
      <c r="D464" s="13"/>
      <c r="E464" s="13"/>
      <c r="F464" s="13"/>
      <c r="G464" s="13"/>
      <c r="H464" s="13"/>
      <c r="I464" s="13"/>
      <c r="J464" s="13"/>
      <c r="K464" s="13"/>
      <c r="L464" s="13"/>
      <c r="M464" s="13"/>
      <c r="N464" s="13"/>
      <c r="O464" s="13"/>
      <c r="P464" s="13"/>
      <c r="Q464" s="13"/>
      <c r="R464" s="13"/>
      <c r="S464" s="13"/>
      <c r="T464" s="13"/>
      <c r="U464" s="13"/>
      <c r="V464" s="13"/>
      <c r="W464" s="13"/>
      <c r="X464" s="13"/>
      <c r="Y464" s="13"/>
      <c r="Z464" s="13"/>
      <c r="AA464" s="13"/>
      <c r="AB464" s="13"/>
      <c r="AC464" s="13"/>
      <c r="AD464" s="13"/>
      <c r="AE464" s="13"/>
      <c r="AF464" s="13"/>
      <c r="AG464" s="13"/>
      <c r="AH464" s="13"/>
      <c r="AI464" s="13"/>
      <c r="AJ464" s="13"/>
    </row>
    <row r="465" spans="1:36" ht="13.5" customHeight="1" x14ac:dyDescent="0.2">
      <c r="A465" s="13"/>
      <c r="B465" s="13"/>
      <c r="C465" s="13"/>
      <c r="D465" s="13"/>
      <c r="E465" s="13"/>
      <c r="F465" s="13"/>
      <c r="G465" s="13"/>
      <c r="H465" s="13"/>
      <c r="I465" s="13"/>
      <c r="J465" s="13"/>
      <c r="K465" s="13"/>
      <c r="L465" s="13"/>
      <c r="M465" s="13"/>
      <c r="N465" s="13"/>
      <c r="O465" s="13"/>
      <c r="P465" s="13"/>
      <c r="Q465" s="13"/>
      <c r="R465" s="13"/>
      <c r="S465" s="13"/>
      <c r="T465" s="13"/>
      <c r="U465" s="13"/>
      <c r="V465" s="13"/>
      <c r="W465" s="13"/>
      <c r="X465" s="13"/>
      <c r="Y465" s="13"/>
      <c r="Z465" s="13"/>
      <c r="AA465" s="13"/>
      <c r="AB465" s="13"/>
      <c r="AC465" s="13"/>
      <c r="AD465" s="13"/>
      <c r="AE465" s="13"/>
      <c r="AF465" s="13"/>
      <c r="AG465" s="13"/>
      <c r="AH465" s="13"/>
      <c r="AI465" s="13"/>
      <c r="AJ465" s="13"/>
    </row>
    <row r="466" spans="1:36" ht="13.5" customHeight="1" x14ac:dyDescent="0.2">
      <c r="A466" s="13"/>
      <c r="B466" s="13"/>
      <c r="C466" s="13"/>
      <c r="D466" s="13"/>
      <c r="E466" s="13"/>
      <c r="F466" s="13"/>
      <c r="G466" s="13"/>
      <c r="H466" s="13"/>
      <c r="I466" s="13"/>
      <c r="J466" s="13"/>
      <c r="K466" s="13"/>
      <c r="L466" s="13"/>
      <c r="M466" s="13"/>
      <c r="N466" s="13"/>
      <c r="O466" s="13"/>
      <c r="P466" s="13"/>
      <c r="Q466" s="13"/>
      <c r="R466" s="13"/>
      <c r="S466" s="13"/>
      <c r="T466" s="13"/>
      <c r="U466" s="13"/>
      <c r="V466" s="13"/>
      <c r="W466" s="13"/>
      <c r="X466" s="13"/>
      <c r="Y466" s="13"/>
      <c r="Z466" s="13"/>
      <c r="AA466" s="13"/>
      <c r="AB466" s="13"/>
      <c r="AC466" s="13"/>
      <c r="AD466" s="13"/>
      <c r="AE466" s="13"/>
      <c r="AF466" s="13"/>
      <c r="AG466" s="13"/>
      <c r="AH466" s="13"/>
      <c r="AI466" s="13"/>
      <c r="AJ466" s="13"/>
    </row>
    <row r="467" spans="1:36" ht="13.5" customHeight="1" x14ac:dyDescent="0.2">
      <c r="A467" s="13"/>
      <c r="B467" s="13"/>
      <c r="C467" s="13"/>
      <c r="D467" s="13"/>
      <c r="E467" s="13"/>
      <c r="F467" s="13"/>
      <c r="G467" s="13"/>
      <c r="H467" s="13"/>
      <c r="I467" s="13"/>
      <c r="J467" s="13"/>
      <c r="K467" s="13"/>
      <c r="L467" s="13"/>
      <c r="M467" s="13"/>
      <c r="N467" s="13"/>
      <c r="O467" s="13"/>
      <c r="P467" s="13"/>
      <c r="Q467" s="13"/>
      <c r="R467" s="13"/>
      <c r="S467" s="13"/>
      <c r="T467" s="13"/>
      <c r="U467" s="13"/>
      <c r="V467" s="13"/>
      <c r="W467" s="13"/>
      <c r="X467" s="13"/>
      <c r="Y467" s="13"/>
      <c r="Z467" s="13"/>
      <c r="AA467" s="13"/>
      <c r="AB467" s="13"/>
      <c r="AC467" s="13"/>
      <c r="AD467" s="13"/>
      <c r="AE467" s="13"/>
      <c r="AF467" s="13"/>
      <c r="AG467" s="13"/>
      <c r="AH467" s="13"/>
      <c r="AI467" s="13"/>
      <c r="AJ467" s="13"/>
    </row>
    <row r="468" spans="1:36" ht="13.5" customHeight="1" x14ac:dyDescent="0.2">
      <c r="A468" s="13"/>
      <c r="B468" s="13"/>
      <c r="C468" s="13"/>
      <c r="D468" s="13"/>
      <c r="E468" s="13"/>
      <c r="F468" s="13"/>
      <c r="G468" s="13"/>
      <c r="H468" s="13"/>
      <c r="I468" s="13"/>
      <c r="J468" s="13"/>
      <c r="K468" s="13"/>
      <c r="L468" s="13"/>
      <c r="M468" s="13"/>
      <c r="N468" s="13"/>
      <c r="O468" s="13"/>
      <c r="P468" s="13"/>
      <c r="Q468" s="13"/>
      <c r="R468" s="13"/>
      <c r="S468" s="13"/>
      <c r="T468" s="13"/>
      <c r="U468" s="13"/>
      <c r="V468" s="13"/>
      <c r="W468" s="13"/>
      <c r="X468" s="13"/>
      <c r="Y468" s="13"/>
      <c r="Z468" s="13"/>
      <c r="AA468" s="13"/>
      <c r="AB468" s="13"/>
      <c r="AC468" s="13"/>
      <c r="AD468" s="13"/>
      <c r="AE468" s="13"/>
      <c r="AF468" s="13"/>
      <c r="AG468" s="13"/>
      <c r="AH468" s="13"/>
      <c r="AI468" s="13"/>
      <c r="AJ468" s="13"/>
    </row>
    <row r="469" spans="1:36" ht="13.5" customHeight="1" x14ac:dyDescent="0.2">
      <c r="A469" s="13"/>
      <c r="B469" s="13"/>
      <c r="C469" s="13"/>
      <c r="D469" s="13"/>
      <c r="E469" s="13"/>
      <c r="F469" s="13"/>
      <c r="G469" s="13"/>
      <c r="H469" s="13"/>
      <c r="I469" s="13"/>
      <c r="J469" s="13"/>
      <c r="K469" s="13"/>
      <c r="L469" s="13"/>
      <c r="M469" s="13"/>
      <c r="N469" s="13"/>
      <c r="O469" s="13"/>
      <c r="P469" s="13"/>
      <c r="Q469" s="13"/>
      <c r="R469" s="13"/>
      <c r="S469" s="13"/>
      <c r="T469" s="13"/>
      <c r="U469" s="13"/>
      <c r="V469" s="13"/>
      <c r="W469" s="13"/>
      <c r="X469" s="13"/>
      <c r="Y469" s="13"/>
      <c r="Z469" s="13"/>
      <c r="AA469" s="13"/>
      <c r="AB469" s="13"/>
      <c r="AC469" s="13"/>
      <c r="AD469" s="13"/>
      <c r="AE469" s="13"/>
      <c r="AF469" s="13"/>
      <c r="AG469" s="13"/>
      <c r="AH469" s="13"/>
      <c r="AI469" s="13"/>
      <c r="AJ469" s="13"/>
    </row>
    <row r="470" spans="1:36" ht="13.5" customHeight="1" x14ac:dyDescent="0.2">
      <c r="A470" s="13"/>
      <c r="B470" s="13"/>
      <c r="C470" s="13"/>
      <c r="D470" s="13"/>
      <c r="E470" s="13"/>
      <c r="F470" s="13"/>
      <c r="G470" s="13"/>
      <c r="H470" s="13"/>
      <c r="I470" s="13"/>
      <c r="J470" s="13"/>
      <c r="K470" s="13"/>
      <c r="L470" s="13"/>
      <c r="M470" s="13"/>
      <c r="N470" s="13"/>
      <c r="O470" s="13"/>
      <c r="P470" s="13"/>
      <c r="Q470" s="13"/>
      <c r="R470" s="13"/>
      <c r="S470" s="13"/>
      <c r="T470" s="13"/>
      <c r="U470" s="13"/>
      <c r="V470" s="13"/>
      <c r="W470" s="13"/>
      <c r="X470" s="13"/>
      <c r="Y470" s="13"/>
      <c r="Z470" s="13"/>
      <c r="AA470" s="13"/>
      <c r="AB470" s="13"/>
      <c r="AC470" s="13"/>
      <c r="AD470" s="13"/>
      <c r="AE470" s="13"/>
      <c r="AF470" s="13"/>
      <c r="AG470" s="13"/>
      <c r="AH470" s="13"/>
      <c r="AI470" s="13"/>
      <c r="AJ470" s="13"/>
    </row>
    <row r="471" spans="1:36" ht="13.5" customHeight="1" x14ac:dyDescent="0.2">
      <c r="A471" s="13"/>
      <c r="B471" s="13"/>
      <c r="C471" s="13"/>
      <c r="D471" s="13"/>
      <c r="E471" s="13"/>
      <c r="F471" s="13"/>
      <c r="G471" s="13"/>
      <c r="H471" s="13"/>
      <c r="I471" s="13"/>
      <c r="J471" s="13"/>
      <c r="K471" s="13"/>
      <c r="L471" s="13"/>
      <c r="M471" s="13"/>
      <c r="N471" s="13"/>
      <c r="O471" s="13"/>
      <c r="P471" s="13"/>
      <c r="Q471" s="13"/>
      <c r="R471" s="13"/>
      <c r="S471" s="13"/>
      <c r="T471" s="13"/>
      <c r="U471" s="13"/>
      <c r="V471" s="13"/>
      <c r="W471" s="13"/>
      <c r="X471" s="13"/>
      <c r="Y471" s="13"/>
      <c r="Z471" s="13"/>
      <c r="AA471" s="13"/>
      <c r="AB471" s="13"/>
      <c r="AC471" s="13"/>
      <c r="AD471" s="13"/>
      <c r="AE471" s="13"/>
      <c r="AF471" s="13"/>
      <c r="AG471" s="13"/>
      <c r="AH471" s="13"/>
      <c r="AI471" s="13"/>
      <c r="AJ471" s="13"/>
    </row>
    <row r="472" spans="1:36" ht="13.5" customHeight="1" x14ac:dyDescent="0.2">
      <c r="A472" s="13"/>
      <c r="B472" s="13"/>
      <c r="C472" s="13"/>
      <c r="D472" s="13"/>
      <c r="E472" s="13"/>
      <c r="F472" s="13"/>
      <c r="G472" s="13"/>
      <c r="H472" s="13"/>
      <c r="I472" s="13"/>
      <c r="J472" s="13"/>
      <c r="K472" s="13"/>
      <c r="L472" s="13"/>
      <c r="M472" s="13"/>
      <c r="N472" s="13"/>
      <c r="O472" s="13"/>
      <c r="P472" s="13"/>
      <c r="Q472" s="13"/>
      <c r="R472" s="13"/>
      <c r="S472" s="13"/>
      <c r="T472" s="13"/>
      <c r="U472" s="13"/>
      <c r="V472" s="13"/>
      <c r="W472" s="13"/>
      <c r="X472" s="13"/>
      <c r="Y472" s="13"/>
      <c r="Z472" s="13"/>
      <c r="AA472" s="13"/>
      <c r="AB472" s="13"/>
      <c r="AC472" s="13"/>
      <c r="AD472" s="13"/>
      <c r="AE472" s="13"/>
      <c r="AF472" s="13"/>
      <c r="AG472" s="13"/>
      <c r="AH472" s="13"/>
      <c r="AI472" s="13"/>
      <c r="AJ472" s="13"/>
    </row>
    <row r="473" spans="1:36" ht="13.5" customHeight="1" x14ac:dyDescent="0.2">
      <c r="A473" s="13"/>
      <c r="B473" s="13"/>
      <c r="C473" s="13"/>
      <c r="D473" s="13"/>
      <c r="E473" s="13"/>
      <c r="F473" s="13"/>
      <c r="G473" s="13"/>
      <c r="H473" s="13"/>
      <c r="I473" s="13"/>
      <c r="J473" s="13"/>
      <c r="K473" s="13"/>
      <c r="L473" s="13"/>
      <c r="M473" s="13"/>
      <c r="N473" s="13"/>
      <c r="O473" s="13"/>
      <c r="P473" s="13"/>
      <c r="Q473" s="13"/>
      <c r="R473" s="13"/>
      <c r="S473" s="13"/>
      <c r="T473" s="13"/>
      <c r="U473" s="13"/>
      <c r="V473" s="13"/>
      <c r="W473" s="13"/>
      <c r="X473" s="13"/>
      <c r="Y473" s="13"/>
      <c r="Z473" s="13"/>
      <c r="AA473" s="13"/>
      <c r="AB473" s="13"/>
      <c r="AC473" s="13"/>
      <c r="AD473" s="13"/>
      <c r="AE473" s="13"/>
      <c r="AF473" s="13"/>
      <c r="AG473" s="13"/>
      <c r="AH473" s="13"/>
      <c r="AI473" s="13"/>
      <c r="AJ473" s="13"/>
    </row>
    <row r="474" spans="1:36" ht="13.5" customHeight="1" x14ac:dyDescent="0.2">
      <c r="A474" s="13"/>
      <c r="B474" s="13"/>
      <c r="C474" s="13"/>
      <c r="D474" s="13"/>
      <c r="E474" s="13"/>
      <c r="F474" s="13"/>
      <c r="G474" s="13"/>
      <c r="H474" s="13"/>
      <c r="I474" s="13"/>
      <c r="J474" s="13"/>
      <c r="K474" s="13"/>
      <c r="L474" s="13"/>
      <c r="M474" s="13"/>
      <c r="N474" s="13"/>
      <c r="O474" s="13"/>
      <c r="P474" s="13"/>
      <c r="Q474" s="13"/>
      <c r="R474" s="13"/>
      <c r="S474" s="13"/>
      <c r="T474" s="13"/>
      <c r="U474" s="13"/>
      <c r="V474" s="13"/>
      <c r="W474" s="13"/>
      <c r="X474" s="13"/>
      <c r="Y474" s="13"/>
      <c r="Z474" s="13"/>
      <c r="AA474" s="13"/>
      <c r="AB474" s="13"/>
      <c r="AC474" s="13"/>
      <c r="AD474" s="13"/>
      <c r="AE474" s="13"/>
      <c r="AF474" s="13"/>
      <c r="AG474" s="13"/>
      <c r="AH474" s="13"/>
      <c r="AI474" s="13"/>
      <c r="AJ474" s="13"/>
    </row>
    <row r="475" spans="1:36" ht="13.5" customHeight="1" x14ac:dyDescent="0.2">
      <c r="A475" s="13"/>
      <c r="B475" s="13"/>
      <c r="C475" s="13"/>
      <c r="D475" s="13"/>
      <c r="E475" s="13"/>
      <c r="F475" s="13"/>
      <c r="G475" s="13"/>
      <c r="H475" s="13"/>
      <c r="I475" s="13"/>
      <c r="J475" s="13"/>
      <c r="K475" s="13"/>
      <c r="L475" s="13"/>
      <c r="M475" s="13"/>
      <c r="N475" s="13"/>
      <c r="O475" s="13"/>
      <c r="P475" s="13"/>
      <c r="Q475" s="13"/>
      <c r="R475" s="13"/>
      <c r="S475" s="13"/>
      <c r="T475" s="13"/>
      <c r="U475" s="13"/>
      <c r="V475" s="13"/>
      <c r="W475" s="13"/>
      <c r="X475" s="13"/>
      <c r="Y475" s="13"/>
      <c r="Z475" s="13"/>
      <c r="AA475" s="13"/>
      <c r="AB475" s="13"/>
      <c r="AC475" s="13"/>
      <c r="AD475" s="13"/>
      <c r="AE475" s="13"/>
      <c r="AF475" s="13"/>
      <c r="AG475" s="13"/>
      <c r="AH475" s="13"/>
      <c r="AI475" s="13"/>
      <c r="AJ475" s="13"/>
    </row>
    <row r="476" spans="1:36" ht="13.5" customHeight="1" x14ac:dyDescent="0.2">
      <c r="A476" s="13"/>
      <c r="B476" s="13"/>
      <c r="C476" s="13"/>
      <c r="D476" s="13"/>
      <c r="E476" s="13"/>
      <c r="F476" s="13"/>
      <c r="G476" s="13"/>
      <c r="H476" s="13"/>
      <c r="I476" s="13"/>
      <c r="J476" s="13"/>
      <c r="K476" s="13"/>
      <c r="L476" s="13"/>
      <c r="M476" s="13"/>
      <c r="N476" s="13"/>
      <c r="O476" s="13"/>
      <c r="P476" s="13"/>
      <c r="Q476" s="13"/>
      <c r="R476" s="13"/>
      <c r="S476" s="13"/>
      <c r="T476" s="13"/>
      <c r="U476" s="13"/>
      <c r="V476" s="13"/>
      <c r="W476" s="13"/>
      <c r="X476" s="13"/>
      <c r="Y476" s="13"/>
      <c r="Z476" s="13"/>
      <c r="AA476" s="13"/>
      <c r="AB476" s="13"/>
      <c r="AC476" s="13"/>
      <c r="AD476" s="13"/>
      <c r="AE476" s="13"/>
      <c r="AF476" s="13"/>
      <c r="AG476" s="13"/>
      <c r="AH476" s="13"/>
      <c r="AI476" s="13"/>
      <c r="AJ476" s="13"/>
    </row>
    <row r="477" spans="1:36" ht="13.5" customHeight="1" x14ac:dyDescent="0.2">
      <c r="A477" s="13"/>
      <c r="B477" s="13"/>
      <c r="C477" s="13"/>
      <c r="D477" s="13"/>
      <c r="E477" s="13"/>
      <c r="F477" s="13"/>
      <c r="G477" s="13"/>
      <c r="H477" s="13"/>
      <c r="I477" s="13"/>
      <c r="J477" s="13"/>
      <c r="K477" s="13"/>
      <c r="L477" s="13"/>
      <c r="M477" s="13"/>
      <c r="N477" s="13"/>
      <c r="O477" s="13"/>
      <c r="P477" s="13"/>
      <c r="Q477" s="13"/>
      <c r="R477" s="13"/>
      <c r="S477" s="13"/>
      <c r="T477" s="13"/>
      <c r="U477" s="13"/>
      <c r="V477" s="13"/>
      <c r="W477" s="13"/>
      <c r="X477" s="13"/>
      <c r="Y477" s="13"/>
      <c r="Z477" s="13"/>
      <c r="AA477" s="13"/>
      <c r="AB477" s="13"/>
      <c r="AC477" s="13"/>
      <c r="AD477" s="13"/>
      <c r="AE477" s="13"/>
      <c r="AF477" s="13"/>
      <c r="AG477" s="13"/>
      <c r="AH477" s="13"/>
      <c r="AI477" s="13"/>
      <c r="AJ477" s="13"/>
    </row>
    <row r="478" spans="1:36" ht="13.5" customHeight="1" x14ac:dyDescent="0.2">
      <c r="A478" s="13"/>
      <c r="B478" s="13"/>
      <c r="C478" s="13"/>
      <c r="D478" s="13"/>
      <c r="E478" s="13"/>
      <c r="F478" s="13"/>
      <c r="G478" s="13"/>
      <c r="H478" s="13"/>
      <c r="I478" s="13"/>
      <c r="J478" s="13"/>
      <c r="K478" s="13"/>
      <c r="L478" s="13"/>
      <c r="M478" s="13"/>
      <c r="N478" s="13"/>
      <c r="O478" s="13"/>
      <c r="P478" s="13"/>
      <c r="Q478" s="13"/>
      <c r="R478" s="13"/>
      <c r="S478" s="13"/>
      <c r="T478" s="13"/>
      <c r="U478" s="13"/>
      <c r="V478" s="13"/>
      <c r="W478" s="13"/>
      <c r="X478" s="13"/>
      <c r="Y478" s="13"/>
      <c r="Z478" s="13"/>
      <c r="AA478" s="13"/>
      <c r="AB478" s="13"/>
      <c r="AC478" s="13"/>
      <c r="AD478" s="13"/>
      <c r="AE478" s="13"/>
      <c r="AF478" s="13"/>
      <c r="AG478" s="13"/>
      <c r="AH478" s="13"/>
      <c r="AI478" s="13"/>
      <c r="AJ478" s="13"/>
    </row>
    <row r="479" spans="1:36" ht="13.5" customHeight="1" x14ac:dyDescent="0.2">
      <c r="A479" s="13"/>
      <c r="B479" s="13"/>
      <c r="C479" s="13"/>
      <c r="D479" s="13"/>
      <c r="E479" s="13"/>
      <c r="F479" s="13"/>
      <c r="G479" s="13"/>
      <c r="H479" s="13"/>
      <c r="I479" s="13"/>
      <c r="J479" s="13"/>
      <c r="K479" s="13"/>
      <c r="L479" s="13"/>
      <c r="M479" s="13"/>
      <c r="N479" s="13"/>
      <c r="O479" s="13"/>
      <c r="P479" s="13"/>
      <c r="Q479" s="13"/>
      <c r="R479" s="13"/>
      <c r="S479" s="13"/>
      <c r="T479" s="13"/>
      <c r="U479" s="13"/>
      <c r="V479" s="13"/>
      <c r="W479" s="13"/>
      <c r="X479" s="13"/>
      <c r="Y479" s="13"/>
      <c r="Z479" s="13"/>
      <c r="AA479" s="13"/>
      <c r="AB479" s="13"/>
      <c r="AC479" s="13"/>
      <c r="AD479" s="13"/>
      <c r="AE479" s="13"/>
      <c r="AF479" s="13"/>
      <c r="AG479" s="13"/>
      <c r="AH479" s="13"/>
      <c r="AI479" s="13"/>
      <c r="AJ479" s="13"/>
    </row>
    <row r="480" spans="1:36" ht="13.5" customHeight="1" x14ac:dyDescent="0.2">
      <c r="A480" s="13"/>
      <c r="B480" s="13"/>
      <c r="C480" s="13"/>
      <c r="D480" s="13"/>
      <c r="E480" s="13"/>
      <c r="F480" s="13"/>
      <c r="G480" s="13"/>
      <c r="H480" s="13"/>
      <c r="I480" s="13"/>
      <c r="J480" s="13"/>
      <c r="K480" s="13"/>
      <c r="L480" s="13"/>
      <c r="M480" s="13"/>
      <c r="N480" s="13"/>
      <c r="O480" s="13"/>
      <c r="P480" s="13"/>
      <c r="Q480" s="13"/>
      <c r="R480" s="13"/>
      <c r="S480" s="13"/>
      <c r="T480" s="13"/>
      <c r="U480" s="13"/>
      <c r="V480" s="13"/>
      <c r="W480" s="13"/>
      <c r="X480" s="13"/>
      <c r="Y480" s="13"/>
      <c r="Z480" s="13"/>
      <c r="AA480" s="13"/>
      <c r="AB480" s="13"/>
      <c r="AC480" s="13"/>
      <c r="AD480" s="13"/>
      <c r="AE480" s="13"/>
      <c r="AF480" s="13"/>
      <c r="AG480" s="13"/>
      <c r="AH480" s="13"/>
      <c r="AI480" s="13"/>
      <c r="AJ480" s="13"/>
    </row>
    <row r="481" spans="1:36" ht="13.5" customHeight="1" x14ac:dyDescent="0.2">
      <c r="A481" s="13"/>
      <c r="B481" s="13"/>
      <c r="C481" s="13"/>
      <c r="D481" s="13"/>
      <c r="E481" s="13"/>
      <c r="F481" s="13"/>
      <c r="G481" s="13"/>
      <c r="H481" s="13"/>
      <c r="I481" s="13"/>
      <c r="J481" s="13"/>
      <c r="K481" s="13"/>
      <c r="L481" s="13"/>
      <c r="M481" s="13"/>
      <c r="N481" s="13"/>
      <c r="O481" s="13"/>
      <c r="P481" s="13"/>
      <c r="Q481" s="13"/>
      <c r="R481" s="13"/>
      <c r="S481" s="13"/>
      <c r="T481" s="13"/>
      <c r="U481" s="13"/>
      <c r="V481" s="13"/>
      <c r="W481" s="13"/>
      <c r="X481" s="13"/>
      <c r="Y481" s="13"/>
      <c r="Z481" s="13"/>
      <c r="AA481" s="13"/>
      <c r="AB481" s="13"/>
      <c r="AC481" s="13"/>
      <c r="AD481" s="13"/>
      <c r="AE481" s="13"/>
      <c r="AF481" s="13"/>
      <c r="AG481" s="13"/>
      <c r="AH481" s="13"/>
      <c r="AI481" s="13"/>
      <c r="AJ481" s="13"/>
    </row>
    <row r="482" spans="1:36" ht="13.5" customHeight="1" x14ac:dyDescent="0.2">
      <c r="A482" s="13"/>
      <c r="B482" s="13"/>
      <c r="C482" s="13"/>
      <c r="D482" s="13"/>
      <c r="E482" s="13"/>
      <c r="F482" s="13"/>
      <c r="G482" s="13"/>
      <c r="H482" s="13"/>
      <c r="I482" s="13"/>
      <c r="J482" s="13"/>
      <c r="K482" s="13"/>
      <c r="L482" s="13"/>
      <c r="M482" s="13"/>
      <c r="N482" s="13"/>
      <c r="O482" s="13"/>
      <c r="P482" s="13"/>
      <c r="Q482" s="13"/>
      <c r="R482" s="13"/>
      <c r="S482" s="13"/>
      <c r="T482" s="13"/>
      <c r="U482" s="13"/>
      <c r="V482" s="13"/>
      <c r="W482" s="13"/>
      <c r="X482" s="13"/>
      <c r="Y482" s="13"/>
      <c r="Z482" s="13"/>
      <c r="AA482" s="13"/>
      <c r="AB482" s="13"/>
      <c r="AC482" s="13"/>
      <c r="AD482" s="13"/>
      <c r="AE482" s="13"/>
      <c r="AF482" s="13"/>
      <c r="AG482" s="13"/>
      <c r="AH482" s="13"/>
      <c r="AI482" s="13"/>
      <c r="AJ482" s="13"/>
    </row>
    <row r="483" spans="1:36" ht="13.5" customHeight="1" x14ac:dyDescent="0.2">
      <c r="A483" s="13"/>
      <c r="B483" s="13"/>
      <c r="C483" s="13"/>
      <c r="D483" s="13"/>
      <c r="E483" s="13"/>
      <c r="F483" s="13"/>
      <c r="G483" s="13"/>
      <c r="H483" s="13"/>
      <c r="I483" s="13"/>
      <c r="J483" s="13"/>
      <c r="K483" s="13"/>
      <c r="L483" s="13"/>
      <c r="M483" s="13"/>
      <c r="N483" s="13"/>
      <c r="O483" s="13"/>
      <c r="P483" s="13"/>
      <c r="Q483" s="13"/>
      <c r="R483" s="13"/>
      <c r="S483" s="13"/>
      <c r="T483" s="13"/>
      <c r="U483" s="13"/>
      <c r="V483" s="13"/>
      <c r="W483" s="13"/>
      <c r="X483" s="13"/>
      <c r="Y483" s="13"/>
      <c r="Z483" s="13"/>
      <c r="AA483" s="13"/>
      <c r="AB483" s="13"/>
      <c r="AC483" s="13"/>
      <c r="AD483" s="13"/>
      <c r="AE483" s="13"/>
      <c r="AF483" s="13"/>
      <c r="AG483" s="13"/>
      <c r="AH483" s="13"/>
      <c r="AI483" s="13"/>
      <c r="AJ483" s="13"/>
    </row>
    <row r="484" spans="1:36" ht="13.5" customHeight="1" x14ac:dyDescent="0.2">
      <c r="A484" s="13"/>
      <c r="B484" s="13"/>
      <c r="C484" s="13"/>
      <c r="D484" s="13"/>
      <c r="E484" s="13"/>
      <c r="F484" s="13"/>
      <c r="G484" s="13"/>
      <c r="H484" s="13"/>
      <c r="I484" s="13"/>
      <c r="J484" s="13"/>
      <c r="K484" s="13"/>
      <c r="L484" s="13"/>
      <c r="M484" s="13"/>
      <c r="N484" s="13"/>
      <c r="O484" s="13"/>
      <c r="P484" s="13"/>
      <c r="Q484" s="13"/>
      <c r="R484" s="13"/>
      <c r="S484" s="13"/>
      <c r="T484" s="13"/>
      <c r="U484" s="13"/>
      <c r="V484" s="13"/>
      <c r="W484" s="13"/>
      <c r="X484" s="13"/>
      <c r="Y484" s="13"/>
      <c r="Z484" s="13"/>
      <c r="AA484" s="13"/>
      <c r="AB484" s="13"/>
      <c r="AC484" s="13"/>
      <c r="AD484" s="13"/>
      <c r="AE484" s="13"/>
      <c r="AF484" s="13"/>
      <c r="AG484" s="13"/>
      <c r="AH484" s="13"/>
      <c r="AI484" s="13"/>
      <c r="AJ484" s="13"/>
    </row>
    <row r="485" spans="1:36" ht="13.5" customHeight="1" x14ac:dyDescent="0.2">
      <c r="A485" s="13"/>
      <c r="B485" s="13"/>
      <c r="C485" s="13"/>
      <c r="D485" s="13"/>
      <c r="E485" s="13"/>
      <c r="F485" s="13"/>
      <c r="G485" s="13"/>
      <c r="H485" s="13"/>
      <c r="I485" s="13"/>
      <c r="J485" s="13"/>
      <c r="K485" s="13"/>
      <c r="L485" s="13"/>
      <c r="M485" s="13"/>
      <c r="N485" s="13"/>
      <c r="O485" s="13"/>
      <c r="P485" s="13"/>
      <c r="Q485" s="13"/>
      <c r="R485" s="13"/>
      <c r="S485" s="13"/>
      <c r="T485" s="13"/>
      <c r="U485" s="13"/>
      <c r="V485" s="13"/>
      <c r="W485" s="13"/>
      <c r="X485" s="13"/>
      <c r="Y485" s="13"/>
      <c r="Z485" s="13"/>
      <c r="AA485" s="13"/>
      <c r="AB485" s="13"/>
      <c r="AC485" s="13"/>
      <c r="AD485" s="13"/>
      <c r="AE485" s="13"/>
      <c r="AF485" s="13"/>
      <c r="AG485" s="13"/>
      <c r="AH485" s="13"/>
      <c r="AI485" s="13"/>
      <c r="AJ485" s="13"/>
    </row>
    <row r="486" spans="1:36" ht="13.5" customHeight="1" x14ac:dyDescent="0.2">
      <c r="A486" s="13"/>
      <c r="B486" s="13"/>
      <c r="C486" s="13"/>
      <c r="D486" s="13"/>
      <c r="E486" s="13"/>
      <c r="F486" s="13"/>
      <c r="G486" s="13"/>
      <c r="H486" s="13"/>
      <c r="I486" s="13"/>
      <c r="J486" s="13"/>
      <c r="K486" s="13"/>
      <c r="L486" s="13"/>
      <c r="M486" s="13"/>
      <c r="N486" s="13"/>
      <c r="O486" s="13"/>
      <c r="P486" s="13"/>
      <c r="Q486" s="13"/>
      <c r="R486" s="13"/>
      <c r="S486" s="13"/>
      <c r="T486" s="13"/>
      <c r="U486" s="13"/>
      <c r="V486" s="13"/>
      <c r="W486" s="13"/>
      <c r="X486" s="13"/>
      <c r="Y486" s="13"/>
      <c r="Z486" s="13"/>
      <c r="AA486" s="13"/>
      <c r="AB486" s="13"/>
      <c r="AC486" s="13"/>
      <c r="AD486" s="13"/>
      <c r="AE486" s="13"/>
      <c r="AF486" s="13"/>
      <c r="AG486" s="13"/>
      <c r="AH486" s="13"/>
      <c r="AI486" s="13"/>
      <c r="AJ486" s="13"/>
    </row>
    <row r="487" spans="1:36" ht="13.5" customHeight="1" x14ac:dyDescent="0.2">
      <c r="A487" s="13"/>
      <c r="B487" s="13"/>
      <c r="C487" s="13"/>
      <c r="D487" s="13"/>
      <c r="E487" s="13"/>
      <c r="F487" s="13"/>
      <c r="G487" s="13"/>
      <c r="H487" s="13"/>
      <c r="I487" s="13"/>
      <c r="J487" s="13"/>
      <c r="K487" s="13"/>
      <c r="L487" s="13"/>
      <c r="M487" s="13"/>
      <c r="N487" s="13"/>
      <c r="O487" s="13"/>
      <c r="P487" s="13"/>
      <c r="Q487" s="13"/>
      <c r="R487" s="13"/>
      <c r="S487" s="13"/>
      <c r="T487" s="13"/>
      <c r="U487" s="13"/>
      <c r="V487" s="13"/>
      <c r="W487" s="13"/>
      <c r="X487" s="13"/>
      <c r="Y487" s="13"/>
      <c r="Z487" s="13"/>
      <c r="AA487" s="13"/>
      <c r="AB487" s="13"/>
      <c r="AC487" s="13"/>
      <c r="AD487" s="13"/>
      <c r="AE487" s="13"/>
      <c r="AF487" s="13"/>
      <c r="AG487" s="13"/>
      <c r="AH487" s="13"/>
      <c r="AI487" s="13"/>
      <c r="AJ487" s="13"/>
    </row>
    <row r="488" spans="1:36" ht="13.5" customHeight="1" x14ac:dyDescent="0.2">
      <c r="A488" s="13"/>
      <c r="B488" s="13"/>
      <c r="C488" s="13"/>
      <c r="D488" s="13"/>
      <c r="E488" s="13"/>
      <c r="F488" s="13"/>
      <c r="G488" s="13"/>
      <c r="H488" s="13"/>
      <c r="I488" s="13"/>
      <c r="J488" s="13"/>
      <c r="K488" s="13"/>
      <c r="L488" s="13"/>
      <c r="M488" s="13"/>
      <c r="N488" s="13"/>
      <c r="O488" s="13"/>
      <c r="P488" s="13"/>
      <c r="Q488" s="13"/>
      <c r="R488" s="13"/>
      <c r="S488" s="13"/>
      <c r="T488" s="13"/>
      <c r="U488" s="13"/>
      <c r="V488" s="13"/>
      <c r="W488" s="13"/>
      <c r="X488" s="13"/>
      <c r="Y488" s="13"/>
      <c r="Z488" s="13"/>
      <c r="AA488" s="13"/>
      <c r="AB488" s="13"/>
      <c r="AC488" s="13"/>
      <c r="AD488" s="13"/>
      <c r="AE488" s="13"/>
      <c r="AF488" s="13"/>
      <c r="AG488" s="13"/>
      <c r="AH488" s="13"/>
      <c r="AI488" s="13"/>
      <c r="AJ488" s="13"/>
    </row>
    <row r="489" spans="1:36" ht="13.5" customHeight="1" x14ac:dyDescent="0.2">
      <c r="A489" s="13"/>
      <c r="B489" s="13"/>
      <c r="C489" s="13"/>
      <c r="D489" s="13"/>
      <c r="E489" s="13"/>
      <c r="F489" s="13"/>
      <c r="G489" s="13"/>
      <c r="H489" s="13"/>
      <c r="I489" s="13"/>
      <c r="J489" s="13"/>
      <c r="K489" s="13"/>
      <c r="L489" s="13"/>
      <c r="M489" s="13"/>
      <c r="N489" s="13"/>
      <c r="O489" s="13"/>
      <c r="P489" s="13"/>
      <c r="Q489" s="13"/>
      <c r="R489" s="13"/>
      <c r="S489" s="13"/>
      <c r="T489" s="13"/>
      <c r="U489" s="13"/>
      <c r="V489" s="13"/>
      <c r="W489" s="13"/>
      <c r="X489" s="13"/>
      <c r="Y489" s="13"/>
      <c r="Z489" s="13"/>
      <c r="AA489" s="13"/>
      <c r="AB489" s="13"/>
      <c r="AC489" s="13"/>
      <c r="AD489" s="13"/>
      <c r="AE489" s="13"/>
      <c r="AF489" s="13"/>
      <c r="AG489" s="13"/>
      <c r="AH489" s="13"/>
      <c r="AI489" s="13"/>
      <c r="AJ489" s="13"/>
    </row>
    <row r="490" spans="1:36" ht="13.5" customHeight="1" x14ac:dyDescent="0.2">
      <c r="A490" s="13"/>
      <c r="B490" s="13"/>
      <c r="C490" s="13"/>
      <c r="D490" s="13"/>
      <c r="E490" s="13"/>
      <c r="F490" s="13"/>
      <c r="G490" s="13"/>
      <c r="H490" s="13"/>
      <c r="I490" s="13"/>
      <c r="J490" s="13"/>
      <c r="K490" s="13"/>
      <c r="L490" s="13"/>
      <c r="M490" s="13"/>
      <c r="N490" s="13"/>
      <c r="O490" s="13"/>
      <c r="P490" s="13"/>
      <c r="Q490" s="13"/>
      <c r="R490" s="13"/>
      <c r="S490" s="13"/>
      <c r="T490" s="13"/>
      <c r="U490" s="13"/>
      <c r="V490" s="13"/>
      <c r="W490" s="13"/>
      <c r="X490" s="13"/>
      <c r="Y490" s="13"/>
      <c r="Z490" s="13"/>
      <c r="AA490" s="13"/>
      <c r="AB490" s="13"/>
      <c r="AC490" s="13"/>
      <c r="AD490" s="13"/>
      <c r="AE490" s="13"/>
      <c r="AF490" s="13"/>
      <c r="AG490" s="13"/>
      <c r="AH490" s="13"/>
      <c r="AI490" s="13"/>
      <c r="AJ490" s="13"/>
    </row>
    <row r="491" spans="1:36" ht="13.5" customHeight="1" x14ac:dyDescent="0.2">
      <c r="A491" s="13"/>
      <c r="B491" s="13"/>
      <c r="C491" s="13"/>
      <c r="D491" s="13"/>
      <c r="E491" s="13"/>
      <c r="F491" s="13"/>
      <c r="G491" s="13"/>
      <c r="H491" s="13"/>
      <c r="I491" s="13"/>
      <c r="J491" s="13"/>
      <c r="K491" s="13"/>
      <c r="L491" s="13"/>
      <c r="M491" s="13"/>
      <c r="N491" s="13"/>
      <c r="O491" s="13"/>
      <c r="P491" s="13"/>
      <c r="Q491" s="13"/>
      <c r="R491" s="13"/>
      <c r="S491" s="13"/>
      <c r="T491" s="13"/>
      <c r="U491" s="13"/>
      <c r="V491" s="13"/>
      <c r="W491" s="13"/>
      <c r="X491" s="13"/>
      <c r="Y491" s="13"/>
      <c r="Z491" s="13"/>
      <c r="AA491" s="13"/>
      <c r="AB491" s="13"/>
      <c r="AC491" s="13"/>
      <c r="AD491" s="13"/>
      <c r="AE491" s="13"/>
      <c r="AF491" s="13"/>
      <c r="AG491" s="13"/>
      <c r="AH491" s="13"/>
      <c r="AI491" s="13"/>
      <c r="AJ491" s="13"/>
    </row>
    <row r="492" spans="1:36" ht="13.5" customHeight="1" x14ac:dyDescent="0.2">
      <c r="A492" s="13"/>
      <c r="B492" s="13"/>
      <c r="C492" s="13"/>
      <c r="D492" s="13"/>
      <c r="E492" s="13"/>
      <c r="F492" s="13"/>
      <c r="G492" s="13"/>
      <c r="H492" s="13"/>
      <c r="I492" s="13"/>
      <c r="J492" s="13"/>
      <c r="K492" s="13"/>
      <c r="L492" s="13"/>
      <c r="M492" s="13"/>
      <c r="N492" s="13"/>
      <c r="O492" s="13"/>
      <c r="P492" s="13"/>
      <c r="Q492" s="13"/>
      <c r="R492" s="13"/>
      <c r="S492" s="13"/>
      <c r="T492" s="13"/>
      <c r="U492" s="13"/>
      <c r="V492" s="13"/>
      <c r="W492" s="13"/>
      <c r="X492" s="13"/>
      <c r="Y492" s="13"/>
      <c r="Z492" s="13"/>
      <c r="AA492" s="13"/>
      <c r="AB492" s="13"/>
      <c r="AC492" s="13"/>
      <c r="AD492" s="13"/>
      <c r="AE492" s="13"/>
      <c r="AF492" s="13"/>
      <c r="AG492" s="13"/>
      <c r="AH492" s="13"/>
      <c r="AI492" s="13"/>
      <c r="AJ492" s="13"/>
    </row>
    <row r="493" spans="1:36" ht="13.5" customHeight="1" x14ac:dyDescent="0.2">
      <c r="A493" s="13"/>
      <c r="B493" s="13"/>
      <c r="C493" s="13"/>
      <c r="D493" s="13"/>
      <c r="E493" s="13"/>
      <c r="F493" s="13"/>
      <c r="G493" s="13"/>
      <c r="H493" s="13"/>
      <c r="I493" s="13"/>
      <c r="J493" s="13"/>
      <c r="K493" s="13"/>
      <c r="L493" s="13"/>
      <c r="M493" s="13"/>
      <c r="N493" s="13"/>
      <c r="O493" s="13"/>
      <c r="P493" s="13"/>
      <c r="Q493" s="13"/>
      <c r="R493" s="13"/>
      <c r="S493" s="13"/>
      <c r="T493" s="13"/>
      <c r="U493" s="13"/>
      <c r="V493" s="13"/>
      <c r="W493" s="13"/>
      <c r="X493" s="13"/>
      <c r="Y493" s="13"/>
      <c r="Z493" s="13"/>
      <c r="AA493" s="13"/>
      <c r="AB493" s="13"/>
      <c r="AC493" s="13"/>
      <c r="AD493" s="13"/>
      <c r="AE493" s="13"/>
      <c r="AF493" s="13"/>
      <c r="AG493" s="13"/>
      <c r="AH493" s="13"/>
      <c r="AI493" s="13"/>
      <c r="AJ493" s="13"/>
    </row>
    <row r="494" spans="1:36" ht="13.5" customHeight="1" x14ac:dyDescent="0.2">
      <c r="A494" s="13"/>
      <c r="B494" s="13"/>
      <c r="C494" s="13"/>
      <c r="D494" s="13"/>
      <c r="E494" s="13"/>
      <c r="F494" s="13"/>
      <c r="G494" s="13"/>
      <c r="H494" s="13"/>
      <c r="I494" s="13"/>
      <c r="J494" s="13"/>
      <c r="K494" s="13"/>
      <c r="L494" s="13"/>
      <c r="M494" s="13"/>
      <c r="N494" s="13"/>
      <c r="O494" s="13"/>
      <c r="P494" s="13"/>
      <c r="Q494" s="13"/>
      <c r="R494" s="13"/>
      <c r="S494" s="13"/>
      <c r="T494" s="13"/>
      <c r="U494" s="13"/>
      <c r="V494" s="13"/>
      <c r="W494" s="13"/>
      <c r="X494" s="13"/>
      <c r="Y494" s="13"/>
      <c r="Z494" s="13"/>
      <c r="AA494" s="13"/>
      <c r="AB494" s="13"/>
      <c r="AC494" s="13"/>
      <c r="AD494" s="13"/>
      <c r="AE494" s="13"/>
      <c r="AF494" s="13"/>
      <c r="AG494" s="13"/>
      <c r="AH494" s="13"/>
      <c r="AI494" s="13"/>
      <c r="AJ494" s="13"/>
    </row>
    <row r="495" spans="1:36" ht="13.5" customHeight="1" x14ac:dyDescent="0.2">
      <c r="A495" s="13"/>
      <c r="B495" s="13"/>
      <c r="C495" s="13"/>
      <c r="D495" s="13"/>
      <c r="E495" s="13"/>
      <c r="F495" s="13"/>
      <c r="G495" s="13"/>
      <c r="H495" s="13"/>
      <c r="I495" s="13"/>
      <c r="J495" s="13"/>
      <c r="K495" s="13"/>
      <c r="L495" s="13"/>
      <c r="M495" s="13"/>
      <c r="N495" s="13"/>
      <c r="O495" s="13"/>
      <c r="P495" s="13"/>
      <c r="Q495" s="13"/>
      <c r="R495" s="13"/>
      <c r="S495" s="13"/>
      <c r="T495" s="13"/>
      <c r="U495" s="13"/>
      <c r="V495" s="13"/>
      <c r="W495" s="13"/>
      <c r="X495" s="13"/>
      <c r="Y495" s="13"/>
      <c r="Z495" s="13"/>
      <c r="AA495" s="13"/>
      <c r="AB495" s="13"/>
      <c r="AC495" s="13"/>
      <c r="AD495" s="13"/>
      <c r="AE495" s="13"/>
      <c r="AF495" s="13"/>
      <c r="AG495" s="13"/>
      <c r="AH495" s="13"/>
      <c r="AI495" s="13"/>
      <c r="AJ495" s="13"/>
    </row>
    <row r="496" spans="1:36" ht="13.5" customHeight="1" x14ac:dyDescent="0.2">
      <c r="A496" s="13"/>
      <c r="B496" s="13"/>
      <c r="C496" s="13"/>
      <c r="D496" s="13"/>
      <c r="E496" s="13"/>
      <c r="F496" s="13"/>
      <c r="G496" s="13"/>
      <c r="H496" s="13"/>
      <c r="I496" s="13"/>
      <c r="J496" s="13"/>
      <c r="K496" s="13"/>
      <c r="L496" s="13"/>
      <c r="M496" s="13"/>
      <c r="N496" s="13"/>
      <c r="O496" s="13"/>
      <c r="P496" s="13"/>
      <c r="Q496" s="13"/>
      <c r="R496" s="13"/>
      <c r="S496" s="13"/>
      <c r="T496" s="13"/>
      <c r="U496" s="13"/>
      <c r="V496" s="13"/>
      <c r="W496" s="13"/>
      <c r="X496" s="13"/>
      <c r="Y496" s="13"/>
      <c r="Z496" s="13"/>
      <c r="AA496" s="13"/>
      <c r="AB496" s="13"/>
      <c r="AC496" s="13"/>
      <c r="AD496" s="13"/>
      <c r="AE496" s="13"/>
      <c r="AF496" s="13"/>
      <c r="AG496" s="13"/>
      <c r="AH496" s="13"/>
      <c r="AI496" s="13"/>
      <c r="AJ496" s="13"/>
    </row>
    <row r="497" spans="1:36" ht="13.5" customHeight="1" x14ac:dyDescent="0.2">
      <c r="A497" s="13"/>
      <c r="B497" s="13"/>
      <c r="C497" s="13"/>
      <c r="D497" s="13"/>
      <c r="E497" s="13"/>
      <c r="F497" s="13"/>
      <c r="G497" s="13"/>
      <c r="H497" s="13"/>
      <c r="I497" s="13"/>
      <c r="J497" s="13"/>
      <c r="K497" s="13"/>
      <c r="L497" s="13"/>
      <c r="M497" s="13"/>
      <c r="N497" s="13"/>
      <c r="O497" s="13"/>
      <c r="P497" s="13"/>
      <c r="Q497" s="13"/>
      <c r="R497" s="13"/>
      <c r="S497" s="13"/>
      <c r="T497" s="13"/>
      <c r="U497" s="13"/>
      <c r="V497" s="13"/>
      <c r="W497" s="13"/>
      <c r="X497" s="13"/>
      <c r="Y497" s="13"/>
      <c r="Z497" s="13"/>
      <c r="AA497" s="13"/>
      <c r="AB497" s="13"/>
      <c r="AC497" s="13"/>
      <c r="AD497" s="13"/>
      <c r="AE497" s="13"/>
      <c r="AF497" s="13"/>
      <c r="AG497" s="13"/>
      <c r="AH497" s="13"/>
      <c r="AI497" s="13"/>
      <c r="AJ497" s="13"/>
    </row>
    <row r="498" spans="1:36" ht="13.5" customHeight="1" x14ac:dyDescent="0.2">
      <c r="A498" s="13"/>
      <c r="B498" s="13"/>
      <c r="C498" s="13"/>
      <c r="D498" s="13"/>
      <c r="E498" s="13"/>
      <c r="F498" s="13"/>
      <c r="G498" s="13"/>
      <c r="H498" s="13"/>
      <c r="I498" s="13"/>
      <c r="J498" s="13"/>
      <c r="K498" s="13"/>
      <c r="L498" s="13"/>
      <c r="M498" s="13"/>
      <c r="N498" s="13"/>
      <c r="O498" s="13"/>
      <c r="P498" s="13"/>
      <c r="Q498" s="13"/>
      <c r="R498" s="13"/>
      <c r="S498" s="13"/>
      <c r="T498" s="13"/>
      <c r="U498" s="13"/>
      <c r="V498" s="13"/>
      <c r="W498" s="13"/>
      <c r="X498" s="13"/>
      <c r="Y498" s="13"/>
      <c r="Z498" s="13"/>
      <c r="AA498" s="13"/>
      <c r="AB498" s="13"/>
      <c r="AC498" s="13"/>
      <c r="AD498" s="13"/>
      <c r="AE498" s="13"/>
      <c r="AF498" s="13"/>
      <c r="AG498" s="13"/>
      <c r="AH498" s="13"/>
      <c r="AI498" s="13"/>
      <c r="AJ498" s="13"/>
    </row>
    <row r="499" spans="1:36" ht="13.5" customHeight="1" x14ac:dyDescent="0.2">
      <c r="A499" s="13"/>
      <c r="B499" s="13"/>
      <c r="C499" s="13"/>
      <c r="D499" s="13"/>
      <c r="E499" s="13"/>
      <c r="F499" s="13"/>
      <c r="G499" s="13"/>
      <c r="H499" s="13"/>
      <c r="I499" s="13"/>
      <c r="J499" s="13"/>
      <c r="K499" s="13"/>
      <c r="L499" s="13"/>
      <c r="M499" s="13"/>
      <c r="N499" s="13"/>
      <c r="O499" s="13"/>
      <c r="P499" s="13"/>
      <c r="Q499" s="13"/>
      <c r="R499" s="13"/>
      <c r="S499" s="13"/>
      <c r="T499" s="13"/>
      <c r="U499" s="13"/>
      <c r="V499" s="13"/>
      <c r="W499" s="13"/>
      <c r="X499" s="13"/>
      <c r="Y499" s="13"/>
      <c r="Z499" s="13"/>
      <c r="AA499" s="13"/>
      <c r="AB499" s="13"/>
      <c r="AC499" s="13"/>
      <c r="AD499" s="13"/>
      <c r="AE499" s="13"/>
      <c r="AF499" s="13"/>
      <c r="AG499" s="13"/>
      <c r="AH499" s="13"/>
      <c r="AI499" s="13"/>
      <c r="AJ499" s="13"/>
    </row>
    <row r="500" spans="1:36" ht="13.5" customHeight="1" x14ac:dyDescent="0.2">
      <c r="A500" s="13"/>
      <c r="B500" s="13"/>
      <c r="C500" s="13"/>
      <c r="D500" s="13"/>
      <c r="E500" s="13"/>
      <c r="F500" s="13"/>
      <c r="G500" s="13"/>
      <c r="H500" s="13"/>
      <c r="I500" s="13"/>
      <c r="J500" s="13"/>
      <c r="K500" s="13"/>
      <c r="L500" s="13"/>
      <c r="M500" s="13"/>
      <c r="N500" s="13"/>
      <c r="O500" s="13"/>
      <c r="P500" s="13"/>
      <c r="Q500" s="13"/>
      <c r="R500" s="13"/>
      <c r="S500" s="13"/>
      <c r="T500" s="13"/>
      <c r="U500" s="13"/>
      <c r="V500" s="13"/>
      <c r="W500" s="13"/>
      <c r="X500" s="13"/>
      <c r="Y500" s="13"/>
      <c r="Z500" s="13"/>
      <c r="AA500" s="13"/>
      <c r="AB500" s="13"/>
      <c r="AC500" s="13"/>
      <c r="AD500" s="13"/>
      <c r="AE500" s="13"/>
      <c r="AF500" s="13"/>
      <c r="AG500" s="13"/>
      <c r="AH500" s="13"/>
      <c r="AI500" s="13"/>
      <c r="AJ500" s="13"/>
    </row>
    <row r="501" spans="1:36" ht="13.5" customHeight="1" x14ac:dyDescent="0.2">
      <c r="A501" s="13"/>
      <c r="B501" s="13"/>
      <c r="C501" s="13"/>
      <c r="D501" s="13"/>
      <c r="E501" s="13"/>
      <c r="F501" s="13"/>
      <c r="G501" s="13"/>
      <c r="H501" s="13"/>
      <c r="I501" s="13"/>
      <c r="J501" s="13"/>
      <c r="K501" s="13"/>
      <c r="L501" s="13"/>
      <c r="M501" s="13"/>
      <c r="N501" s="13"/>
      <c r="O501" s="13"/>
      <c r="P501" s="13"/>
      <c r="Q501" s="13"/>
      <c r="R501" s="13"/>
      <c r="S501" s="13"/>
      <c r="T501" s="13"/>
      <c r="U501" s="13"/>
      <c r="V501" s="13"/>
      <c r="W501" s="13"/>
      <c r="X501" s="13"/>
      <c r="Y501" s="13"/>
      <c r="Z501" s="13"/>
      <c r="AA501" s="13"/>
      <c r="AB501" s="13"/>
      <c r="AC501" s="13"/>
      <c r="AD501" s="13"/>
      <c r="AE501" s="13"/>
      <c r="AF501" s="13"/>
      <c r="AG501" s="13"/>
      <c r="AH501" s="13"/>
      <c r="AI501" s="13"/>
      <c r="AJ501" s="13"/>
    </row>
    <row r="502" spans="1:36" ht="13.5" customHeight="1" x14ac:dyDescent="0.2">
      <c r="A502" s="13"/>
      <c r="B502" s="13"/>
      <c r="C502" s="13"/>
      <c r="D502" s="13"/>
      <c r="E502" s="13"/>
      <c r="F502" s="13"/>
      <c r="G502" s="13"/>
      <c r="H502" s="13"/>
      <c r="I502" s="13"/>
      <c r="J502" s="13"/>
      <c r="K502" s="13"/>
      <c r="L502" s="13"/>
      <c r="M502" s="13"/>
      <c r="N502" s="13"/>
      <c r="O502" s="13"/>
      <c r="P502" s="13"/>
      <c r="Q502" s="13"/>
      <c r="R502" s="13"/>
      <c r="S502" s="13"/>
      <c r="T502" s="13"/>
      <c r="U502" s="13"/>
      <c r="V502" s="13"/>
      <c r="W502" s="13"/>
      <c r="X502" s="13"/>
      <c r="Y502" s="13"/>
      <c r="Z502" s="13"/>
      <c r="AA502" s="13"/>
      <c r="AB502" s="13"/>
      <c r="AC502" s="13"/>
      <c r="AD502" s="13"/>
      <c r="AE502" s="13"/>
      <c r="AF502" s="13"/>
      <c r="AG502" s="13"/>
      <c r="AH502" s="13"/>
      <c r="AI502" s="13"/>
      <c r="AJ502" s="13"/>
    </row>
    <row r="503" spans="1:36" ht="13.5" customHeight="1" x14ac:dyDescent="0.2">
      <c r="A503" s="13"/>
      <c r="B503" s="13"/>
      <c r="C503" s="13"/>
      <c r="D503" s="13"/>
      <c r="E503" s="13"/>
      <c r="F503" s="13"/>
      <c r="G503" s="13"/>
      <c r="H503" s="13"/>
      <c r="I503" s="13"/>
      <c r="J503" s="13"/>
      <c r="K503" s="13"/>
      <c r="L503" s="13"/>
      <c r="M503" s="13"/>
      <c r="N503" s="13"/>
      <c r="O503" s="13"/>
      <c r="P503" s="13"/>
      <c r="Q503" s="13"/>
      <c r="R503" s="13"/>
      <c r="S503" s="13"/>
      <c r="T503" s="13"/>
      <c r="U503" s="13"/>
      <c r="V503" s="13"/>
      <c r="W503" s="13"/>
      <c r="X503" s="13"/>
      <c r="Y503" s="13"/>
      <c r="Z503" s="13"/>
      <c r="AA503" s="13"/>
      <c r="AB503" s="13"/>
      <c r="AC503" s="13"/>
      <c r="AD503" s="13"/>
      <c r="AE503" s="13"/>
      <c r="AF503" s="13"/>
      <c r="AG503" s="13"/>
      <c r="AH503" s="13"/>
      <c r="AI503" s="13"/>
      <c r="AJ503" s="13"/>
    </row>
    <row r="504" spans="1:36" ht="13.5" customHeight="1" x14ac:dyDescent="0.2">
      <c r="A504" s="13"/>
      <c r="B504" s="13"/>
      <c r="C504" s="13"/>
      <c r="D504" s="13"/>
      <c r="E504" s="13"/>
      <c r="F504" s="13"/>
      <c r="G504" s="13"/>
      <c r="H504" s="13"/>
      <c r="I504" s="13"/>
      <c r="J504" s="13"/>
      <c r="K504" s="13"/>
      <c r="L504" s="13"/>
      <c r="M504" s="13"/>
      <c r="N504" s="13"/>
      <c r="O504" s="13"/>
      <c r="P504" s="13"/>
      <c r="Q504" s="13"/>
      <c r="R504" s="13"/>
      <c r="S504" s="13"/>
      <c r="T504" s="13"/>
      <c r="U504" s="13"/>
      <c r="V504" s="13"/>
      <c r="W504" s="13"/>
      <c r="X504" s="13"/>
      <c r="Y504" s="13"/>
      <c r="Z504" s="13"/>
      <c r="AA504" s="13"/>
      <c r="AB504" s="13"/>
      <c r="AC504" s="13"/>
      <c r="AD504" s="13"/>
      <c r="AE504" s="13"/>
      <c r="AF504" s="13"/>
      <c r="AG504" s="13"/>
      <c r="AH504" s="13"/>
      <c r="AI504" s="13"/>
      <c r="AJ504" s="13"/>
    </row>
    <row r="505" spans="1:36" ht="13.5" customHeight="1" x14ac:dyDescent="0.2">
      <c r="A505" s="13"/>
      <c r="B505" s="13"/>
      <c r="C505" s="13"/>
      <c r="D505" s="13"/>
      <c r="E505" s="13"/>
      <c r="F505" s="13"/>
      <c r="G505" s="13"/>
      <c r="H505" s="13"/>
      <c r="I505" s="13"/>
      <c r="J505" s="13"/>
      <c r="K505" s="13"/>
      <c r="L505" s="13"/>
      <c r="M505" s="13"/>
      <c r="N505" s="13"/>
      <c r="O505" s="13"/>
      <c r="P505" s="13"/>
      <c r="Q505" s="13"/>
      <c r="R505" s="13"/>
      <c r="S505" s="13"/>
      <c r="T505" s="13"/>
      <c r="U505" s="13"/>
      <c r="V505" s="13"/>
      <c r="W505" s="13"/>
      <c r="X505" s="13"/>
      <c r="Y505" s="13"/>
      <c r="Z505" s="13"/>
      <c r="AA505" s="13"/>
      <c r="AB505" s="13"/>
      <c r="AC505" s="13"/>
      <c r="AD505" s="13"/>
      <c r="AE505" s="13"/>
      <c r="AF505" s="13"/>
      <c r="AG505" s="13"/>
      <c r="AH505" s="13"/>
      <c r="AI505" s="13"/>
      <c r="AJ505" s="13"/>
    </row>
    <row r="506" spans="1:36" ht="13.5" customHeight="1" x14ac:dyDescent="0.2">
      <c r="A506" s="13"/>
      <c r="B506" s="13"/>
      <c r="C506" s="13"/>
      <c r="D506" s="13"/>
      <c r="E506" s="13"/>
      <c r="F506" s="13"/>
      <c r="G506" s="13"/>
      <c r="H506" s="13"/>
      <c r="I506" s="13"/>
      <c r="J506" s="13"/>
      <c r="K506" s="13"/>
      <c r="L506" s="13"/>
      <c r="M506" s="13"/>
      <c r="N506" s="13"/>
      <c r="O506" s="13"/>
      <c r="P506" s="13"/>
      <c r="Q506" s="13"/>
      <c r="R506" s="13"/>
      <c r="S506" s="13"/>
      <c r="T506" s="13"/>
      <c r="U506" s="13"/>
      <c r="V506" s="13"/>
      <c r="W506" s="13"/>
      <c r="X506" s="13"/>
      <c r="Y506" s="13"/>
      <c r="Z506" s="13"/>
      <c r="AA506" s="13"/>
      <c r="AB506" s="13"/>
      <c r="AC506" s="13"/>
      <c r="AD506" s="13"/>
      <c r="AE506" s="13"/>
      <c r="AF506" s="13"/>
      <c r="AG506" s="13"/>
      <c r="AH506" s="13"/>
      <c r="AI506" s="13"/>
      <c r="AJ506" s="13"/>
    </row>
    <row r="507" spans="1:36" ht="13.5" customHeight="1" x14ac:dyDescent="0.2">
      <c r="A507" s="13"/>
      <c r="B507" s="13"/>
      <c r="C507" s="13"/>
      <c r="D507" s="13"/>
      <c r="E507" s="13"/>
      <c r="F507" s="13"/>
      <c r="G507" s="13"/>
      <c r="H507" s="13"/>
      <c r="I507" s="13"/>
      <c r="J507" s="13"/>
      <c r="K507" s="13"/>
      <c r="L507" s="13"/>
      <c r="M507" s="13"/>
      <c r="N507" s="13"/>
      <c r="O507" s="13"/>
      <c r="P507" s="13"/>
      <c r="Q507" s="13"/>
      <c r="R507" s="13"/>
      <c r="S507" s="13"/>
      <c r="T507" s="13"/>
      <c r="U507" s="13"/>
      <c r="V507" s="13"/>
      <c r="W507" s="13"/>
      <c r="X507" s="13"/>
      <c r="Y507" s="13"/>
      <c r="Z507" s="13"/>
      <c r="AA507" s="13"/>
      <c r="AB507" s="13"/>
      <c r="AC507" s="13"/>
      <c r="AD507" s="13"/>
      <c r="AE507" s="13"/>
      <c r="AF507" s="13"/>
      <c r="AG507" s="13"/>
      <c r="AH507" s="13"/>
      <c r="AI507" s="13"/>
      <c r="AJ507" s="13"/>
    </row>
    <row r="508" spans="1:36" ht="13.5" customHeight="1" x14ac:dyDescent="0.2">
      <c r="A508" s="13"/>
      <c r="B508" s="13"/>
      <c r="C508" s="13"/>
      <c r="D508" s="13"/>
      <c r="E508" s="13"/>
      <c r="F508" s="13"/>
      <c r="G508" s="13"/>
      <c r="H508" s="13"/>
      <c r="I508" s="13"/>
      <c r="J508" s="13"/>
      <c r="K508" s="13"/>
      <c r="L508" s="13"/>
      <c r="M508" s="13"/>
      <c r="N508" s="13"/>
      <c r="O508" s="13"/>
      <c r="P508" s="13"/>
      <c r="Q508" s="13"/>
      <c r="R508" s="13"/>
      <c r="S508" s="13"/>
      <c r="T508" s="13"/>
      <c r="U508" s="13"/>
      <c r="V508" s="13"/>
      <c r="W508" s="13"/>
      <c r="X508" s="13"/>
      <c r="Y508" s="13"/>
      <c r="Z508" s="13"/>
      <c r="AA508" s="13"/>
      <c r="AB508" s="13"/>
      <c r="AC508" s="13"/>
      <c r="AD508" s="13"/>
      <c r="AE508" s="13"/>
      <c r="AF508" s="13"/>
      <c r="AG508" s="13"/>
      <c r="AH508" s="13"/>
      <c r="AI508" s="13"/>
      <c r="AJ508" s="13"/>
    </row>
    <row r="509" spans="1:36" ht="13.5" customHeight="1" x14ac:dyDescent="0.2">
      <c r="A509" s="13"/>
      <c r="B509" s="13"/>
      <c r="C509" s="13"/>
      <c r="D509" s="13"/>
      <c r="E509" s="13"/>
      <c r="F509" s="13"/>
      <c r="G509" s="13"/>
      <c r="H509" s="13"/>
      <c r="I509" s="13"/>
      <c r="J509" s="13"/>
      <c r="K509" s="13"/>
      <c r="L509" s="13"/>
      <c r="M509" s="13"/>
      <c r="N509" s="13"/>
      <c r="O509" s="13"/>
      <c r="P509" s="13"/>
      <c r="Q509" s="13"/>
      <c r="R509" s="13"/>
      <c r="S509" s="13"/>
      <c r="T509" s="13"/>
      <c r="U509" s="13"/>
      <c r="V509" s="13"/>
      <c r="W509" s="13"/>
      <c r="X509" s="13"/>
      <c r="Y509" s="13"/>
      <c r="Z509" s="13"/>
      <c r="AA509" s="13"/>
      <c r="AB509" s="13"/>
      <c r="AC509" s="13"/>
      <c r="AD509" s="13"/>
      <c r="AE509" s="13"/>
      <c r="AF509" s="13"/>
      <c r="AG509" s="13"/>
      <c r="AH509" s="13"/>
      <c r="AI509" s="13"/>
      <c r="AJ509" s="13"/>
    </row>
    <row r="510" spans="1:36" ht="13.5" customHeight="1" x14ac:dyDescent="0.2">
      <c r="A510" s="13"/>
      <c r="B510" s="13"/>
      <c r="C510" s="13"/>
      <c r="D510" s="13"/>
      <c r="E510" s="13"/>
      <c r="F510" s="13"/>
      <c r="G510" s="13"/>
      <c r="H510" s="13"/>
      <c r="I510" s="13"/>
      <c r="J510" s="13"/>
      <c r="K510" s="13"/>
      <c r="L510" s="13"/>
      <c r="M510" s="13"/>
      <c r="N510" s="13"/>
      <c r="O510" s="13"/>
      <c r="P510" s="13"/>
      <c r="Q510" s="13"/>
      <c r="R510" s="13"/>
      <c r="S510" s="13"/>
      <c r="T510" s="13"/>
      <c r="U510" s="13"/>
      <c r="V510" s="13"/>
      <c r="W510" s="13"/>
      <c r="X510" s="13"/>
      <c r="Y510" s="13"/>
      <c r="Z510" s="13"/>
      <c r="AA510" s="13"/>
      <c r="AB510" s="13"/>
      <c r="AC510" s="13"/>
      <c r="AD510" s="13"/>
      <c r="AE510" s="13"/>
      <c r="AF510" s="13"/>
      <c r="AG510" s="13"/>
      <c r="AH510" s="13"/>
      <c r="AI510" s="13"/>
      <c r="AJ510" s="13"/>
    </row>
    <row r="511" spans="1:36" ht="13.5" customHeight="1" x14ac:dyDescent="0.2">
      <c r="A511" s="13"/>
      <c r="B511" s="13"/>
      <c r="C511" s="13"/>
      <c r="D511" s="13"/>
      <c r="E511" s="13"/>
      <c r="F511" s="13"/>
      <c r="G511" s="13"/>
      <c r="H511" s="13"/>
      <c r="I511" s="13"/>
      <c r="J511" s="13"/>
      <c r="K511" s="13"/>
      <c r="L511" s="13"/>
      <c r="M511" s="13"/>
      <c r="N511" s="13"/>
      <c r="O511" s="13"/>
      <c r="P511" s="13"/>
      <c r="Q511" s="13"/>
      <c r="R511" s="13"/>
      <c r="S511" s="13"/>
      <c r="T511" s="13"/>
      <c r="U511" s="13"/>
      <c r="V511" s="13"/>
      <c r="W511" s="13"/>
      <c r="X511" s="13"/>
      <c r="Y511" s="13"/>
      <c r="Z511" s="13"/>
      <c r="AA511" s="13"/>
      <c r="AB511" s="13"/>
      <c r="AC511" s="13"/>
      <c r="AD511" s="13"/>
      <c r="AE511" s="13"/>
      <c r="AF511" s="13"/>
      <c r="AG511" s="13"/>
      <c r="AH511" s="13"/>
      <c r="AI511" s="13"/>
      <c r="AJ511" s="13"/>
    </row>
    <row r="512" spans="1:36" ht="13.5" customHeight="1" x14ac:dyDescent="0.2">
      <c r="A512" s="13"/>
      <c r="B512" s="13"/>
      <c r="C512" s="13"/>
      <c r="D512" s="13"/>
      <c r="E512" s="13"/>
      <c r="F512" s="13"/>
      <c r="G512" s="13"/>
      <c r="H512" s="13"/>
      <c r="I512" s="13"/>
      <c r="J512" s="13"/>
      <c r="K512" s="13"/>
      <c r="L512" s="13"/>
      <c r="M512" s="13"/>
      <c r="N512" s="13"/>
      <c r="O512" s="13"/>
      <c r="P512" s="13"/>
      <c r="Q512" s="13"/>
      <c r="R512" s="13"/>
      <c r="S512" s="13"/>
      <c r="T512" s="13"/>
      <c r="U512" s="13"/>
      <c r="V512" s="13"/>
      <c r="W512" s="13"/>
      <c r="X512" s="13"/>
      <c r="Y512" s="13"/>
      <c r="Z512" s="13"/>
      <c r="AA512" s="13"/>
      <c r="AB512" s="13"/>
      <c r="AC512" s="13"/>
      <c r="AD512" s="13"/>
      <c r="AE512" s="13"/>
      <c r="AF512" s="13"/>
      <c r="AG512" s="13"/>
      <c r="AH512" s="13"/>
      <c r="AI512" s="13"/>
      <c r="AJ512" s="13"/>
    </row>
    <row r="513" spans="1:36" ht="13.5" customHeight="1" x14ac:dyDescent="0.2">
      <c r="A513" s="13"/>
      <c r="B513" s="13"/>
      <c r="C513" s="13"/>
      <c r="D513" s="13"/>
      <c r="E513" s="13"/>
      <c r="F513" s="13"/>
      <c r="G513" s="13"/>
      <c r="H513" s="13"/>
      <c r="I513" s="13"/>
      <c r="J513" s="13"/>
      <c r="K513" s="13"/>
      <c r="L513" s="13"/>
      <c r="M513" s="13"/>
      <c r="N513" s="13"/>
      <c r="O513" s="13"/>
      <c r="P513" s="13"/>
      <c r="Q513" s="13"/>
      <c r="R513" s="13"/>
      <c r="S513" s="13"/>
      <c r="T513" s="13"/>
      <c r="U513" s="13"/>
      <c r="V513" s="13"/>
      <c r="W513" s="13"/>
      <c r="X513" s="13"/>
      <c r="Y513" s="13"/>
      <c r="Z513" s="13"/>
      <c r="AA513" s="13"/>
      <c r="AB513" s="13"/>
      <c r="AC513" s="13"/>
      <c r="AD513" s="13"/>
      <c r="AE513" s="13"/>
      <c r="AF513" s="13"/>
      <c r="AG513" s="13"/>
      <c r="AH513" s="13"/>
      <c r="AI513" s="13"/>
      <c r="AJ513" s="13"/>
    </row>
    <row r="514" spans="1:36" ht="13.5" customHeight="1" x14ac:dyDescent="0.2">
      <c r="A514" s="13"/>
      <c r="B514" s="13"/>
      <c r="C514" s="13"/>
      <c r="D514" s="13"/>
      <c r="E514" s="13"/>
      <c r="F514" s="13"/>
      <c r="G514" s="13"/>
      <c r="H514" s="13"/>
      <c r="I514" s="13"/>
      <c r="J514" s="13"/>
      <c r="K514" s="13"/>
      <c r="L514" s="13"/>
      <c r="M514" s="13"/>
      <c r="N514" s="13"/>
      <c r="O514" s="13"/>
      <c r="P514" s="13"/>
      <c r="Q514" s="13"/>
      <c r="R514" s="13"/>
      <c r="S514" s="13"/>
      <c r="T514" s="13"/>
      <c r="U514" s="13"/>
      <c r="V514" s="13"/>
      <c r="W514" s="13"/>
      <c r="X514" s="13"/>
      <c r="Y514" s="13"/>
      <c r="Z514" s="13"/>
      <c r="AA514" s="13"/>
      <c r="AB514" s="13"/>
      <c r="AC514" s="13"/>
      <c r="AD514" s="13"/>
      <c r="AE514" s="13"/>
      <c r="AF514" s="13"/>
      <c r="AG514" s="13"/>
      <c r="AH514" s="13"/>
      <c r="AI514" s="13"/>
      <c r="AJ514" s="13"/>
    </row>
    <row r="515" spans="1:36" ht="13.5" customHeight="1" x14ac:dyDescent="0.2">
      <c r="A515" s="13"/>
      <c r="B515" s="13"/>
      <c r="C515" s="13"/>
      <c r="D515" s="13"/>
      <c r="E515" s="13"/>
      <c r="F515" s="13"/>
      <c r="G515" s="13"/>
      <c r="H515" s="13"/>
      <c r="I515" s="13"/>
      <c r="J515" s="13"/>
      <c r="K515" s="13"/>
      <c r="L515" s="13"/>
      <c r="M515" s="13"/>
      <c r="N515" s="13"/>
      <c r="O515" s="13"/>
      <c r="P515" s="13"/>
      <c r="Q515" s="13"/>
      <c r="R515" s="13"/>
      <c r="S515" s="13"/>
      <c r="T515" s="13"/>
      <c r="U515" s="13"/>
      <c r="V515" s="13"/>
      <c r="W515" s="13"/>
      <c r="X515" s="13"/>
      <c r="Y515" s="13"/>
      <c r="Z515" s="13"/>
      <c r="AA515" s="13"/>
      <c r="AB515" s="13"/>
      <c r="AC515" s="13"/>
      <c r="AD515" s="13"/>
      <c r="AE515" s="13"/>
      <c r="AF515" s="13"/>
      <c r="AG515" s="13"/>
      <c r="AH515" s="13"/>
      <c r="AI515" s="13"/>
      <c r="AJ515" s="13"/>
    </row>
    <row r="516" spans="1:36" ht="13.5" customHeight="1" x14ac:dyDescent="0.2">
      <c r="A516" s="13"/>
      <c r="B516" s="13"/>
      <c r="C516" s="13"/>
      <c r="D516" s="13"/>
      <c r="E516" s="13"/>
      <c r="F516" s="13"/>
      <c r="G516" s="13"/>
      <c r="H516" s="13"/>
      <c r="I516" s="13"/>
      <c r="J516" s="13"/>
      <c r="K516" s="13"/>
      <c r="L516" s="13"/>
      <c r="M516" s="13"/>
      <c r="N516" s="13"/>
      <c r="O516" s="13"/>
      <c r="P516" s="13"/>
      <c r="Q516" s="13"/>
      <c r="R516" s="13"/>
      <c r="S516" s="13"/>
      <c r="T516" s="13"/>
      <c r="U516" s="13"/>
      <c r="V516" s="13"/>
      <c r="W516" s="13"/>
      <c r="X516" s="13"/>
      <c r="Y516" s="13"/>
      <c r="Z516" s="13"/>
      <c r="AA516" s="13"/>
      <c r="AB516" s="13"/>
      <c r="AC516" s="13"/>
      <c r="AD516" s="13"/>
      <c r="AE516" s="13"/>
      <c r="AF516" s="13"/>
      <c r="AG516" s="13"/>
      <c r="AH516" s="13"/>
      <c r="AI516" s="13"/>
      <c r="AJ516" s="13"/>
    </row>
    <row r="517" spans="1:36" ht="13.5" customHeight="1" x14ac:dyDescent="0.2">
      <c r="A517" s="13"/>
      <c r="B517" s="13"/>
      <c r="C517" s="13"/>
      <c r="D517" s="13"/>
      <c r="E517" s="13"/>
      <c r="F517" s="13"/>
      <c r="G517" s="13"/>
      <c r="H517" s="13"/>
      <c r="I517" s="13"/>
      <c r="J517" s="13"/>
      <c r="K517" s="13"/>
      <c r="L517" s="13"/>
      <c r="M517" s="13"/>
      <c r="N517" s="13"/>
      <c r="O517" s="13"/>
      <c r="P517" s="13"/>
      <c r="Q517" s="13"/>
      <c r="R517" s="13"/>
      <c r="S517" s="13"/>
      <c r="T517" s="13"/>
      <c r="U517" s="13"/>
      <c r="V517" s="13"/>
      <c r="W517" s="13"/>
      <c r="X517" s="13"/>
      <c r="Y517" s="13"/>
      <c r="Z517" s="13"/>
      <c r="AA517" s="13"/>
      <c r="AB517" s="13"/>
      <c r="AC517" s="13"/>
      <c r="AD517" s="13"/>
      <c r="AE517" s="13"/>
      <c r="AF517" s="13"/>
      <c r="AG517" s="13"/>
      <c r="AH517" s="13"/>
      <c r="AI517" s="13"/>
      <c r="AJ517" s="13"/>
    </row>
    <row r="518" spans="1:36" ht="13.5" customHeight="1" x14ac:dyDescent="0.2">
      <c r="A518" s="13"/>
      <c r="B518" s="13"/>
      <c r="C518" s="13"/>
      <c r="D518" s="13"/>
      <c r="E518" s="13"/>
      <c r="F518" s="13"/>
      <c r="G518" s="13"/>
      <c r="H518" s="13"/>
      <c r="I518" s="13"/>
      <c r="J518" s="13"/>
      <c r="K518" s="13"/>
      <c r="L518" s="13"/>
      <c r="M518" s="13"/>
      <c r="N518" s="13"/>
      <c r="O518" s="13"/>
      <c r="P518" s="13"/>
      <c r="Q518" s="13"/>
      <c r="R518" s="13"/>
      <c r="S518" s="13"/>
      <c r="T518" s="13"/>
      <c r="U518" s="13"/>
      <c r="V518" s="13"/>
      <c r="W518" s="13"/>
      <c r="X518" s="13"/>
      <c r="Y518" s="13"/>
      <c r="Z518" s="13"/>
      <c r="AA518" s="13"/>
      <c r="AB518" s="13"/>
      <c r="AC518" s="13"/>
      <c r="AD518" s="13"/>
      <c r="AE518" s="13"/>
      <c r="AF518" s="13"/>
      <c r="AG518" s="13"/>
      <c r="AH518" s="13"/>
      <c r="AI518" s="13"/>
      <c r="AJ518" s="13"/>
    </row>
    <row r="519" spans="1:36" ht="13.5" customHeight="1" x14ac:dyDescent="0.2">
      <c r="A519" s="13"/>
      <c r="B519" s="13"/>
      <c r="C519" s="13"/>
      <c r="D519" s="13"/>
      <c r="E519" s="13"/>
      <c r="F519" s="13"/>
      <c r="G519" s="13"/>
      <c r="H519" s="13"/>
      <c r="I519" s="13"/>
      <c r="J519" s="13"/>
      <c r="K519" s="13"/>
      <c r="L519" s="13"/>
      <c r="M519" s="13"/>
      <c r="N519" s="13"/>
      <c r="O519" s="13"/>
      <c r="P519" s="13"/>
      <c r="Q519" s="13"/>
      <c r="R519" s="13"/>
      <c r="S519" s="13"/>
      <c r="T519" s="13"/>
      <c r="U519" s="13"/>
      <c r="V519" s="13"/>
      <c r="W519" s="13"/>
      <c r="X519" s="13"/>
      <c r="Y519" s="13"/>
      <c r="Z519" s="13"/>
      <c r="AA519" s="13"/>
      <c r="AB519" s="13"/>
      <c r="AC519" s="13"/>
      <c r="AD519" s="13"/>
      <c r="AE519" s="13"/>
      <c r="AF519" s="13"/>
      <c r="AG519" s="13"/>
      <c r="AH519" s="13"/>
      <c r="AI519" s="13"/>
      <c r="AJ519" s="13"/>
    </row>
    <row r="520" spans="1:36" ht="13.5" customHeight="1" x14ac:dyDescent="0.2">
      <c r="A520" s="13"/>
      <c r="B520" s="13"/>
      <c r="C520" s="13"/>
      <c r="D520" s="13"/>
      <c r="E520" s="13"/>
      <c r="F520" s="13"/>
      <c r="G520" s="13"/>
      <c r="H520" s="13"/>
      <c r="I520" s="13"/>
      <c r="J520" s="13"/>
      <c r="K520" s="13"/>
      <c r="L520" s="13"/>
      <c r="M520" s="13"/>
      <c r="N520" s="13"/>
      <c r="O520" s="13"/>
      <c r="P520" s="13"/>
      <c r="Q520" s="13"/>
      <c r="R520" s="13"/>
      <c r="S520" s="13"/>
      <c r="T520" s="13"/>
      <c r="U520" s="13"/>
      <c r="V520" s="13"/>
      <c r="W520" s="13"/>
      <c r="X520" s="13"/>
      <c r="Y520" s="13"/>
      <c r="Z520" s="13"/>
      <c r="AA520" s="13"/>
      <c r="AB520" s="13"/>
      <c r="AC520" s="13"/>
      <c r="AD520" s="13"/>
      <c r="AE520" s="13"/>
      <c r="AF520" s="13"/>
      <c r="AG520" s="13"/>
      <c r="AH520" s="13"/>
      <c r="AI520" s="13"/>
      <c r="AJ520" s="13"/>
    </row>
    <row r="521" spans="1:36" ht="13.5" customHeight="1" x14ac:dyDescent="0.2">
      <c r="A521" s="13"/>
      <c r="B521" s="13"/>
      <c r="C521" s="13"/>
      <c r="D521" s="13"/>
      <c r="E521" s="13"/>
      <c r="F521" s="13"/>
      <c r="G521" s="13"/>
      <c r="H521" s="13"/>
      <c r="I521" s="13"/>
      <c r="J521" s="13"/>
      <c r="K521" s="13"/>
      <c r="L521" s="13"/>
      <c r="M521" s="13"/>
      <c r="N521" s="13"/>
      <c r="O521" s="13"/>
      <c r="P521" s="13"/>
      <c r="Q521" s="13"/>
      <c r="R521" s="13"/>
      <c r="S521" s="13"/>
      <c r="T521" s="13"/>
      <c r="U521" s="13"/>
      <c r="V521" s="13"/>
      <c r="W521" s="13"/>
      <c r="X521" s="13"/>
      <c r="Y521" s="13"/>
      <c r="Z521" s="13"/>
      <c r="AA521" s="13"/>
      <c r="AB521" s="13"/>
      <c r="AC521" s="13"/>
      <c r="AD521" s="13"/>
      <c r="AE521" s="13"/>
      <c r="AF521" s="13"/>
      <c r="AG521" s="13"/>
      <c r="AH521" s="13"/>
      <c r="AI521" s="13"/>
      <c r="AJ521" s="13"/>
    </row>
    <row r="522" spans="1:36" ht="13.5" customHeight="1" x14ac:dyDescent="0.2">
      <c r="A522" s="13"/>
      <c r="B522" s="13"/>
      <c r="C522" s="13"/>
      <c r="D522" s="13"/>
      <c r="E522" s="13"/>
      <c r="F522" s="13"/>
      <c r="G522" s="13"/>
      <c r="H522" s="13"/>
      <c r="I522" s="13"/>
      <c r="J522" s="13"/>
      <c r="K522" s="13"/>
      <c r="L522" s="13"/>
      <c r="M522" s="13"/>
      <c r="N522" s="13"/>
      <c r="O522" s="13"/>
      <c r="P522" s="13"/>
      <c r="Q522" s="13"/>
      <c r="R522" s="13"/>
      <c r="S522" s="13"/>
      <c r="T522" s="13"/>
      <c r="U522" s="13"/>
      <c r="V522" s="13"/>
      <c r="W522" s="13"/>
      <c r="X522" s="13"/>
      <c r="Y522" s="13"/>
      <c r="Z522" s="13"/>
      <c r="AA522" s="13"/>
      <c r="AB522" s="13"/>
      <c r="AC522" s="13"/>
      <c r="AD522" s="13"/>
      <c r="AE522" s="13"/>
      <c r="AF522" s="13"/>
      <c r="AG522" s="13"/>
      <c r="AH522" s="13"/>
      <c r="AI522" s="13"/>
      <c r="AJ522" s="13"/>
    </row>
    <row r="523" spans="1:36" ht="13.5" customHeight="1" x14ac:dyDescent="0.2">
      <c r="A523" s="13"/>
      <c r="B523" s="13"/>
      <c r="C523" s="13"/>
      <c r="D523" s="13"/>
      <c r="E523" s="13"/>
      <c r="F523" s="13"/>
      <c r="G523" s="13"/>
      <c r="H523" s="13"/>
      <c r="I523" s="13"/>
      <c r="J523" s="13"/>
      <c r="K523" s="13"/>
      <c r="L523" s="13"/>
      <c r="M523" s="13"/>
      <c r="N523" s="13"/>
      <c r="O523" s="13"/>
      <c r="P523" s="13"/>
      <c r="Q523" s="13"/>
      <c r="R523" s="13"/>
      <c r="S523" s="13"/>
      <c r="T523" s="13"/>
      <c r="U523" s="13"/>
      <c r="V523" s="13"/>
      <c r="W523" s="13"/>
      <c r="X523" s="13"/>
      <c r="Y523" s="13"/>
      <c r="Z523" s="13"/>
      <c r="AA523" s="13"/>
      <c r="AB523" s="13"/>
      <c r="AC523" s="13"/>
      <c r="AD523" s="13"/>
      <c r="AE523" s="13"/>
      <c r="AF523" s="13"/>
      <c r="AG523" s="13"/>
      <c r="AH523" s="13"/>
      <c r="AI523" s="13"/>
      <c r="AJ523" s="13"/>
    </row>
    <row r="524" spans="1:36" ht="13.5" customHeight="1" x14ac:dyDescent="0.2">
      <c r="A524" s="13"/>
      <c r="B524" s="13"/>
      <c r="C524" s="13"/>
      <c r="D524" s="13"/>
      <c r="E524" s="13"/>
      <c r="F524" s="13"/>
      <c r="G524" s="13"/>
      <c r="H524" s="13"/>
      <c r="I524" s="13"/>
      <c r="J524" s="13"/>
      <c r="K524" s="13"/>
      <c r="L524" s="13"/>
      <c r="M524" s="13"/>
      <c r="N524" s="13"/>
      <c r="O524" s="13"/>
      <c r="P524" s="13"/>
      <c r="Q524" s="13"/>
      <c r="R524" s="13"/>
      <c r="S524" s="13"/>
      <c r="T524" s="13"/>
      <c r="U524" s="13"/>
      <c r="V524" s="13"/>
      <c r="W524" s="13"/>
      <c r="X524" s="13"/>
      <c r="Y524" s="13"/>
      <c r="Z524" s="13"/>
      <c r="AA524" s="13"/>
      <c r="AB524" s="13"/>
      <c r="AC524" s="13"/>
      <c r="AD524" s="13"/>
      <c r="AE524" s="13"/>
      <c r="AF524" s="13"/>
      <c r="AG524" s="13"/>
      <c r="AH524" s="13"/>
      <c r="AI524" s="13"/>
      <c r="AJ524" s="13"/>
    </row>
    <row r="525" spans="1:36" ht="13.5" customHeight="1" x14ac:dyDescent="0.2">
      <c r="A525" s="13"/>
      <c r="B525" s="13"/>
      <c r="C525" s="13"/>
      <c r="D525" s="13"/>
      <c r="E525" s="13"/>
      <c r="F525" s="13"/>
      <c r="G525" s="13"/>
      <c r="H525" s="13"/>
      <c r="I525" s="13"/>
      <c r="J525" s="13"/>
      <c r="K525" s="13"/>
      <c r="L525" s="13"/>
      <c r="M525" s="13"/>
      <c r="N525" s="13"/>
      <c r="O525" s="13"/>
      <c r="P525" s="13"/>
      <c r="Q525" s="13"/>
      <c r="R525" s="13"/>
      <c r="S525" s="13"/>
      <c r="T525" s="13"/>
      <c r="U525" s="13"/>
      <c r="V525" s="13"/>
      <c r="W525" s="13"/>
      <c r="X525" s="13"/>
      <c r="Y525" s="13"/>
      <c r="Z525" s="13"/>
      <c r="AA525" s="13"/>
      <c r="AB525" s="13"/>
      <c r="AC525" s="13"/>
      <c r="AD525" s="13"/>
      <c r="AE525" s="13"/>
      <c r="AF525" s="13"/>
      <c r="AG525" s="13"/>
      <c r="AH525" s="13"/>
      <c r="AI525" s="13"/>
      <c r="AJ525" s="13"/>
    </row>
    <row r="526" spans="1:36" ht="13.5" customHeight="1" x14ac:dyDescent="0.2">
      <c r="A526" s="13"/>
      <c r="B526" s="13"/>
      <c r="C526" s="13"/>
      <c r="D526" s="13"/>
      <c r="E526" s="13"/>
      <c r="F526" s="13"/>
      <c r="G526" s="13"/>
      <c r="H526" s="13"/>
      <c r="I526" s="13"/>
      <c r="J526" s="13"/>
      <c r="K526" s="13"/>
      <c r="L526" s="13"/>
      <c r="M526" s="13"/>
      <c r="N526" s="13"/>
      <c r="O526" s="13"/>
      <c r="P526" s="13"/>
      <c r="Q526" s="13"/>
      <c r="R526" s="13"/>
      <c r="S526" s="13"/>
      <c r="T526" s="13"/>
      <c r="U526" s="13"/>
      <c r="V526" s="13"/>
      <c r="W526" s="13"/>
      <c r="X526" s="13"/>
      <c r="Y526" s="13"/>
      <c r="Z526" s="13"/>
      <c r="AA526" s="13"/>
      <c r="AB526" s="13"/>
      <c r="AC526" s="13"/>
      <c r="AD526" s="13"/>
      <c r="AE526" s="13"/>
      <c r="AF526" s="13"/>
      <c r="AG526" s="13"/>
      <c r="AH526" s="13"/>
      <c r="AI526" s="13"/>
      <c r="AJ526" s="13"/>
    </row>
    <row r="527" spans="1:36" ht="13.5" customHeight="1" x14ac:dyDescent="0.2">
      <c r="A527" s="13"/>
      <c r="B527" s="13"/>
      <c r="C527" s="13"/>
      <c r="D527" s="13"/>
      <c r="E527" s="13"/>
      <c r="F527" s="13"/>
      <c r="G527" s="13"/>
      <c r="H527" s="13"/>
      <c r="I527" s="13"/>
      <c r="J527" s="13"/>
      <c r="K527" s="13"/>
      <c r="L527" s="13"/>
      <c r="M527" s="13"/>
      <c r="N527" s="13"/>
      <c r="O527" s="13"/>
      <c r="P527" s="13"/>
      <c r="Q527" s="13"/>
      <c r="R527" s="13"/>
      <c r="S527" s="13"/>
      <c r="T527" s="13"/>
      <c r="U527" s="13"/>
      <c r="V527" s="13"/>
      <c r="W527" s="13"/>
      <c r="X527" s="13"/>
      <c r="Y527" s="13"/>
      <c r="Z527" s="13"/>
      <c r="AA527" s="13"/>
      <c r="AB527" s="13"/>
      <c r="AC527" s="13"/>
      <c r="AD527" s="13"/>
      <c r="AE527" s="13"/>
      <c r="AF527" s="13"/>
      <c r="AG527" s="13"/>
      <c r="AH527" s="13"/>
      <c r="AI527" s="13"/>
      <c r="AJ527" s="13"/>
    </row>
    <row r="528" spans="1:36" ht="13.5" customHeight="1" x14ac:dyDescent="0.2">
      <c r="A528" s="13"/>
      <c r="B528" s="13"/>
      <c r="C528" s="13"/>
      <c r="D528" s="13"/>
      <c r="E528" s="13"/>
      <c r="F528" s="13"/>
      <c r="G528" s="13"/>
      <c r="H528" s="13"/>
      <c r="I528" s="13"/>
      <c r="J528" s="13"/>
      <c r="K528" s="13"/>
      <c r="L528" s="13"/>
      <c r="M528" s="13"/>
      <c r="N528" s="13"/>
      <c r="O528" s="13"/>
      <c r="P528" s="13"/>
      <c r="Q528" s="13"/>
      <c r="R528" s="13"/>
      <c r="S528" s="13"/>
      <c r="T528" s="13"/>
      <c r="U528" s="13"/>
      <c r="V528" s="13"/>
      <c r="W528" s="13"/>
      <c r="X528" s="13"/>
      <c r="Y528" s="13"/>
      <c r="Z528" s="13"/>
      <c r="AA528" s="13"/>
      <c r="AB528" s="13"/>
      <c r="AC528" s="13"/>
      <c r="AD528" s="13"/>
      <c r="AE528" s="13"/>
      <c r="AF528" s="13"/>
      <c r="AG528" s="13"/>
      <c r="AH528" s="13"/>
      <c r="AI528" s="13"/>
      <c r="AJ528" s="13"/>
    </row>
    <row r="529" spans="1:36" ht="13.5" customHeight="1" x14ac:dyDescent="0.2">
      <c r="A529" s="13"/>
      <c r="B529" s="13"/>
      <c r="C529" s="13"/>
      <c r="D529" s="13"/>
      <c r="E529" s="13"/>
      <c r="F529" s="13"/>
      <c r="G529" s="13"/>
      <c r="H529" s="13"/>
      <c r="I529" s="13"/>
      <c r="J529" s="13"/>
      <c r="K529" s="13"/>
      <c r="L529" s="13"/>
      <c r="M529" s="13"/>
      <c r="N529" s="13"/>
      <c r="O529" s="13"/>
      <c r="P529" s="13"/>
      <c r="Q529" s="13"/>
      <c r="R529" s="13"/>
      <c r="S529" s="13"/>
      <c r="T529" s="13"/>
      <c r="U529" s="13"/>
      <c r="V529" s="13"/>
      <c r="W529" s="13"/>
      <c r="X529" s="13"/>
      <c r="Y529" s="13"/>
      <c r="Z529" s="13"/>
      <c r="AA529" s="13"/>
      <c r="AB529" s="13"/>
      <c r="AC529" s="13"/>
      <c r="AD529" s="13"/>
      <c r="AE529" s="13"/>
      <c r="AF529" s="13"/>
      <c r="AG529" s="13"/>
      <c r="AH529" s="13"/>
      <c r="AI529" s="13"/>
      <c r="AJ529" s="13"/>
    </row>
    <row r="530" spans="1:36" ht="13.5" customHeight="1" x14ac:dyDescent="0.2">
      <c r="A530" s="13"/>
      <c r="B530" s="13"/>
      <c r="C530" s="13"/>
      <c r="D530" s="13"/>
      <c r="E530" s="13"/>
      <c r="F530" s="13"/>
      <c r="G530" s="13"/>
      <c r="H530" s="13"/>
      <c r="I530" s="13"/>
      <c r="J530" s="13"/>
      <c r="K530" s="13"/>
      <c r="L530" s="13"/>
      <c r="M530" s="13"/>
      <c r="N530" s="13"/>
      <c r="O530" s="13"/>
      <c r="P530" s="13"/>
      <c r="Q530" s="13"/>
      <c r="R530" s="13"/>
      <c r="S530" s="13"/>
      <c r="T530" s="13"/>
      <c r="U530" s="13"/>
      <c r="V530" s="13"/>
      <c r="W530" s="13"/>
      <c r="X530" s="13"/>
      <c r="Y530" s="13"/>
      <c r="Z530" s="13"/>
      <c r="AA530" s="13"/>
      <c r="AB530" s="13"/>
      <c r="AC530" s="13"/>
      <c r="AD530" s="13"/>
      <c r="AE530" s="13"/>
      <c r="AF530" s="13"/>
      <c r="AG530" s="13"/>
      <c r="AH530" s="13"/>
      <c r="AI530" s="13"/>
      <c r="AJ530" s="13"/>
    </row>
    <row r="531" spans="1:36" ht="13.5" customHeight="1" x14ac:dyDescent="0.2">
      <c r="A531" s="13"/>
      <c r="B531" s="13"/>
      <c r="C531" s="13"/>
      <c r="D531" s="13"/>
      <c r="E531" s="13"/>
      <c r="F531" s="13"/>
      <c r="G531" s="13"/>
      <c r="H531" s="13"/>
      <c r="I531" s="13"/>
      <c r="J531" s="13"/>
      <c r="K531" s="13"/>
      <c r="L531" s="13"/>
      <c r="M531" s="13"/>
      <c r="N531" s="13"/>
      <c r="O531" s="13"/>
      <c r="P531" s="13"/>
      <c r="Q531" s="13"/>
      <c r="R531" s="13"/>
      <c r="S531" s="13"/>
      <c r="T531" s="13"/>
      <c r="U531" s="13"/>
      <c r="V531" s="13"/>
      <c r="W531" s="13"/>
      <c r="X531" s="13"/>
      <c r="Y531" s="13"/>
      <c r="Z531" s="13"/>
      <c r="AA531" s="13"/>
      <c r="AB531" s="13"/>
      <c r="AC531" s="13"/>
      <c r="AD531" s="13"/>
      <c r="AE531" s="13"/>
      <c r="AF531" s="13"/>
      <c r="AG531" s="13"/>
      <c r="AH531" s="13"/>
      <c r="AI531" s="13"/>
      <c r="AJ531" s="13"/>
    </row>
    <row r="532" spans="1:36" ht="13.5" customHeight="1" x14ac:dyDescent="0.2">
      <c r="A532" s="13"/>
      <c r="B532" s="13"/>
      <c r="C532" s="13"/>
      <c r="D532" s="13"/>
      <c r="E532" s="13"/>
      <c r="F532" s="13"/>
      <c r="G532" s="13"/>
      <c r="H532" s="13"/>
      <c r="I532" s="13"/>
      <c r="J532" s="13"/>
      <c r="K532" s="13"/>
      <c r="L532" s="13"/>
      <c r="M532" s="13"/>
      <c r="N532" s="13"/>
      <c r="O532" s="13"/>
      <c r="P532" s="13"/>
      <c r="Q532" s="13"/>
      <c r="R532" s="13"/>
      <c r="S532" s="13"/>
      <c r="T532" s="13"/>
      <c r="U532" s="13"/>
      <c r="V532" s="13"/>
      <c r="W532" s="13"/>
      <c r="X532" s="13"/>
      <c r="Y532" s="13"/>
      <c r="Z532" s="13"/>
      <c r="AA532" s="13"/>
      <c r="AB532" s="13"/>
      <c r="AC532" s="13"/>
      <c r="AD532" s="13"/>
      <c r="AE532" s="13"/>
      <c r="AF532" s="13"/>
      <c r="AG532" s="13"/>
      <c r="AH532" s="13"/>
      <c r="AI532" s="13"/>
      <c r="AJ532" s="13"/>
    </row>
    <row r="533" spans="1:36" ht="13.5" customHeight="1" x14ac:dyDescent="0.2">
      <c r="A533" s="13"/>
      <c r="B533" s="13"/>
      <c r="C533" s="13"/>
      <c r="D533" s="13"/>
      <c r="E533" s="13"/>
      <c r="F533" s="13"/>
      <c r="G533" s="13"/>
      <c r="H533" s="13"/>
      <c r="I533" s="13"/>
      <c r="J533" s="13"/>
      <c r="K533" s="13"/>
      <c r="L533" s="13"/>
      <c r="M533" s="13"/>
      <c r="N533" s="13"/>
      <c r="O533" s="13"/>
      <c r="P533" s="13"/>
      <c r="Q533" s="13"/>
      <c r="R533" s="13"/>
      <c r="S533" s="13"/>
      <c r="T533" s="13"/>
      <c r="U533" s="13"/>
      <c r="V533" s="13"/>
      <c r="W533" s="13"/>
      <c r="X533" s="13"/>
      <c r="Y533" s="13"/>
      <c r="Z533" s="13"/>
      <c r="AA533" s="13"/>
      <c r="AB533" s="13"/>
      <c r="AC533" s="13"/>
      <c r="AD533" s="13"/>
      <c r="AE533" s="13"/>
      <c r="AF533" s="13"/>
      <c r="AG533" s="13"/>
      <c r="AH533" s="13"/>
      <c r="AI533" s="13"/>
      <c r="AJ533" s="13"/>
    </row>
    <row r="534" spans="1:36" ht="13.5" customHeight="1" x14ac:dyDescent="0.2">
      <c r="A534" s="13"/>
      <c r="B534" s="13"/>
      <c r="C534" s="13"/>
      <c r="D534" s="13"/>
      <c r="E534" s="13"/>
      <c r="F534" s="13"/>
      <c r="G534" s="13"/>
      <c r="H534" s="13"/>
      <c r="I534" s="13"/>
      <c r="J534" s="13"/>
      <c r="K534" s="13"/>
      <c r="L534" s="13"/>
      <c r="M534" s="13"/>
      <c r="N534" s="13"/>
      <c r="O534" s="13"/>
      <c r="P534" s="13"/>
      <c r="Q534" s="13"/>
      <c r="R534" s="13"/>
      <c r="S534" s="13"/>
      <c r="T534" s="13"/>
      <c r="U534" s="13"/>
      <c r="V534" s="13"/>
      <c r="W534" s="13"/>
      <c r="X534" s="13"/>
      <c r="Y534" s="13"/>
      <c r="Z534" s="13"/>
      <c r="AA534" s="13"/>
      <c r="AB534" s="13"/>
      <c r="AC534" s="13"/>
      <c r="AD534" s="13"/>
      <c r="AE534" s="13"/>
      <c r="AF534" s="13"/>
      <c r="AG534" s="13"/>
      <c r="AH534" s="13"/>
      <c r="AI534" s="13"/>
      <c r="AJ534" s="13"/>
    </row>
    <row r="535" spans="1:36" ht="13.5" customHeight="1" x14ac:dyDescent="0.2">
      <c r="A535" s="13"/>
      <c r="B535" s="13"/>
      <c r="C535" s="13"/>
      <c r="D535" s="13"/>
      <c r="E535" s="13"/>
      <c r="F535" s="13"/>
      <c r="G535" s="13"/>
      <c r="H535" s="13"/>
      <c r="I535" s="13"/>
      <c r="J535" s="13"/>
      <c r="K535" s="13"/>
      <c r="L535" s="13"/>
      <c r="M535" s="13"/>
      <c r="N535" s="13"/>
      <c r="O535" s="13"/>
      <c r="P535" s="13"/>
      <c r="Q535" s="13"/>
      <c r="R535" s="13"/>
      <c r="S535" s="13"/>
      <c r="T535" s="13"/>
      <c r="U535" s="13"/>
      <c r="V535" s="13"/>
      <c r="W535" s="13"/>
      <c r="X535" s="13"/>
      <c r="Y535" s="13"/>
      <c r="Z535" s="13"/>
      <c r="AA535" s="13"/>
      <c r="AB535" s="13"/>
      <c r="AC535" s="13"/>
      <c r="AD535" s="13"/>
      <c r="AE535" s="13"/>
      <c r="AF535" s="13"/>
      <c r="AG535" s="13"/>
      <c r="AH535" s="13"/>
      <c r="AI535" s="13"/>
      <c r="AJ535" s="13"/>
    </row>
    <row r="536" spans="1:36" ht="13.5" customHeight="1" x14ac:dyDescent="0.2">
      <c r="A536" s="13"/>
      <c r="B536" s="13"/>
      <c r="C536" s="13"/>
      <c r="D536" s="13"/>
      <c r="E536" s="13"/>
      <c r="F536" s="13"/>
      <c r="G536" s="13"/>
      <c r="H536" s="13"/>
      <c r="I536" s="13"/>
      <c r="J536" s="13"/>
      <c r="K536" s="13"/>
      <c r="L536" s="13"/>
      <c r="M536" s="13"/>
      <c r="N536" s="13"/>
      <c r="O536" s="13"/>
      <c r="P536" s="13"/>
      <c r="Q536" s="13"/>
      <c r="R536" s="13"/>
      <c r="S536" s="13"/>
      <c r="T536" s="13"/>
      <c r="U536" s="13"/>
      <c r="V536" s="13"/>
      <c r="W536" s="13"/>
      <c r="X536" s="13"/>
      <c r="Y536" s="13"/>
      <c r="Z536" s="13"/>
      <c r="AA536" s="13"/>
      <c r="AB536" s="13"/>
      <c r="AC536" s="13"/>
      <c r="AD536" s="13"/>
      <c r="AE536" s="13"/>
      <c r="AF536" s="13"/>
      <c r="AG536" s="13"/>
      <c r="AH536" s="13"/>
      <c r="AI536" s="13"/>
      <c r="AJ536" s="13"/>
    </row>
    <row r="537" spans="1:36" ht="13.5" customHeight="1" x14ac:dyDescent="0.2">
      <c r="A537" s="13"/>
      <c r="B537" s="13"/>
      <c r="C537" s="13"/>
      <c r="D537" s="13"/>
      <c r="E537" s="13"/>
      <c r="F537" s="13"/>
      <c r="G537" s="13"/>
      <c r="H537" s="13"/>
      <c r="I537" s="13"/>
      <c r="J537" s="13"/>
      <c r="K537" s="13"/>
      <c r="L537" s="13"/>
      <c r="M537" s="13"/>
      <c r="N537" s="13"/>
      <c r="O537" s="13"/>
      <c r="P537" s="13"/>
      <c r="Q537" s="13"/>
      <c r="R537" s="13"/>
      <c r="S537" s="13"/>
      <c r="T537" s="13"/>
      <c r="U537" s="13"/>
      <c r="V537" s="13"/>
      <c r="W537" s="13"/>
      <c r="X537" s="13"/>
      <c r="Y537" s="13"/>
      <c r="Z537" s="13"/>
      <c r="AA537" s="13"/>
      <c r="AB537" s="13"/>
      <c r="AC537" s="13"/>
      <c r="AD537" s="13"/>
      <c r="AE537" s="13"/>
      <c r="AF537" s="13"/>
      <c r="AG537" s="13"/>
      <c r="AH537" s="13"/>
      <c r="AI537" s="13"/>
      <c r="AJ537" s="13"/>
    </row>
    <row r="538" spans="1:36" ht="13.5" customHeight="1" x14ac:dyDescent="0.2">
      <c r="A538" s="13"/>
      <c r="B538" s="13"/>
      <c r="C538" s="13"/>
      <c r="D538" s="13"/>
      <c r="E538" s="13"/>
      <c r="F538" s="13"/>
      <c r="G538" s="13"/>
      <c r="H538" s="13"/>
      <c r="I538" s="13"/>
      <c r="J538" s="13"/>
      <c r="K538" s="13"/>
      <c r="L538" s="13"/>
      <c r="M538" s="13"/>
      <c r="N538" s="13"/>
      <c r="O538" s="13"/>
      <c r="P538" s="13"/>
      <c r="Q538" s="13"/>
      <c r="R538" s="13"/>
      <c r="S538" s="13"/>
      <c r="T538" s="13"/>
      <c r="U538" s="13"/>
      <c r="V538" s="13"/>
      <c r="W538" s="13"/>
      <c r="X538" s="13"/>
      <c r="Y538" s="13"/>
      <c r="Z538" s="13"/>
      <c r="AA538" s="13"/>
      <c r="AB538" s="13"/>
      <c r="AC538" s="13"/>
      <c r="AD538" s="13"/>
      <c r="AE538" s="13"/>
      <c r="AF538" s="13"/>
      <c r="AG538" s="13"/>
      <c r="AH538" s="13"/>
      <c r="AI538" s="13"/>
      <c r="AJ538" s="13"/>
    </row>
    <row r="539" spans="1:36" ht="13.5" customHeight="1" x14ac:dyDescent="0.2">
      <c r="A539" s="13"/>
      <c r="B539" s="13"/>
      <c r="C539" s="13"/>
      <c r="D539" s="13"/>
      <c r="E539" s="13"/>
      <c r="F539" s="13"/>
      <c r="G539" s="13"/>
      <c r="H539" s="13"/>
      <c r="I539" s="13"/>
      <c r="J539" s="13"/>
      <c r="K539" s="13"/>
      <c r="L539" s="13"/>
      <c r="M539" s="13"/>
      <c r="N539" s="13"/>
      <c r="O539" s="13"/>
      <c r="P539" s="13"/>
      <c r="Q539" s="13"/>
      <c r="R539" s="13"/>
      <c r="S539" s="13"/>
      <c r="T539" s="13"/>
      <c r="U539" s="13"/>
      <c r="V539" s="13"/>
      <c r="W539" s="13"/>
      <c r="X539" s="13"/>
      <c r="Y539" s="13"/>
      <c r="Z539" s="13"/>
      <c r="AA539" s="13"/>
      <c r="AB539" s="13"/>
      <c r="AC539" s="13"/>
      <c r="AD539" s="13"/>
      <c r="AE539" s="13"/>
      <c r="AF539" s="13"/>
      <c r="AG539" s="13"/>
      <c r="AH539" s="13"/>
      <c r="AI539" s="13"/>
      <c r="AJ539" s="13"/>
    </row>
    <row r="540" spans="1:36" ht="13.5" customHeight="1" x14ac:dyDescent="0.2">
      <c r="A540" s="13"/>
      <c r="B540" s="13"/>
      <c r="C540" s="13"/>
      <c r="D540" s="13"/>
      <c r="E540" s="13"/>
      <c r="F540" s="13"/>
      <c r="G540" s="13"/>
      <c r="H540" s="13"/>
      <c r="I540" s="13"/>
      <c r="J540" s="13"/>
      <c r="K540" s="13"/>
      <c r="L540" s="13"/>
      <c r="M540" s="13"/>
      <c r="N540" s="13"/>
      <c r="O540" s="13"/>
      <c r="P540" s="13"/>
      <c r="Q540" s="13"/>
      <c r="R540" s="13"/>
      <c r="S540" s="13"/>
      <c r="T540" s="13"/>
      <c r="U540" s="13"/>
      <c r="V540" s="13"/>
      <c r="W540" s="13"/>
      <c r="X540" s="13"/>
      <c r="Y540" s="13"/>
      <c r="Z540" s="13"/>
      <c r="AA540" s="13"/>
      <c r="AB540" s="13"/>
      <c r="AC540" s="13"/>
      <c r="AD540" s="13"/>
      <c r="AE540" s="13"/>
      <c r="AF540" s="13"/>
      <c r="AG540" s="13"/>
      <c r="AH540" s="13"/>
      <c r="AI540" s="13"/>
      <c r="AJ540" s="13"/>
    </row>
    <row r="541" spans="1:36" ht="13.5" customHeight="1" x14ac:dyDescent="0.2">
      <c r="A541" s="13"/>
      <c r="B541" s="13"/>
      <c r="C541" s="13"/>
      <c r="D541" s="13"/>
      <c r="E541" s="13"/>
      <c r="F541" s="13"/>
      <c r="G541" s="13"/>
      <c r="H541" s="13"/>
      <c r="I541" s="13"/>
      <c r="J541" s="13"/>
      <c r="K541" s="13"/>
      <c r="L541" s="13"/>
      <c r="M541" s="13"/>
      <c r="N541" s="13"/>
      <c r="O541" s="13"/>
      <c r="P541" s="13"/>
      <c r="Q541" s="13"/>
      <c r="R541" s="13"/>
      <c r="S541" s="13"/>
      <c r="T541" s="13"/>
      <c r="U541" s="13"/>
      <c r="V541" s="13"/>
      <c r="W541" s="13"/>
      <c r="X541" s="13"/>
      <c r="Y541" s="13"/>
      <c r="Z541" s="13"/>
      <c r="AA541" s="13"/>
      <c r="AB541" s="13"/>
      <c r="AC541" s="13"/>
      <c r="AD541" s="13"/>
      <c r="AE541" s="13"/>
      <c r="AF541" s="13"/>
      <c r="AG541" s="13"/>
      <c r="AH541" s="13"/>
      <c r="AI541" s="13"/>
      <c r="AJ541" s="13"/>
    </row>
    <row r="542" spans="1:36" ht="13.5" customHeight="1" x14ac:dyDescent="0.2">
      <c r="A542" s="13"/>
      <c r="B542" s="13"/>
      <c r="C542" s="13"/>
      <c r="D542" s="13"/>
      <c r="E542" s="13"/>
      <c r="F542" s="13"/>
      <c r="G542" s="13"/>
      <c r="H542" s="13"/>
      <c r="I542" s="13"/>
      <c r="J542" s="13"/>
      <c r="K542" s="13"/>
      <c r="L542" s="13"/>
      <c r="M542" s="13"/>
      <c r="N542" s="13"/>
      <c r="O542" s="13"/>
      <c r="P542" s="13"/>
      <c r="Q542" s="13"/>
      <c r="R542" s="13"/>
      <c r="S542" s="13"/>
      <c r="T542" s="13"/>
      <c r="U542" s="13"/>
      <c r="V542" s="13"/>
      <c r="W542" s="13"/>
      <c r="X542" s="13"/>
      <c r="Y542" s="13"/>
      <c r="Z542" s="13"/>
      <c r="AA542" s="13"/>
      <c r="AB542" s="13"/>
      <c r="AC542" s="13"/>
      <c r="AD542" s="13"/>
      <c r="AE542" s="13"/>
      <c r="AF542" s="13"/>
      <c r="AG542" s="13"/>
      <c r="AH542" s="13"/>
      <c r="AI542" s="13"/>
      <c r="AJ542" s="13"/>
    </row>
    <row r="543" spans="1:36" ht="13.5" customHeight="1" x14ac:dyDescent="0.2">
      <c r="A543" s="13"/>
      <c r="B543" s="13"/>
      <c r="C543" s="13"/>
      <c r="D543" s="13"/>
      <c r="E543" s="13"/>
      <c r="F543" s="13"/>
      <c r="G543" s="13"/>
      <c r="H543" s="13"/>
      <c r="I543" s="13"/>
      <c r="J543" s="13"/>
      <c r="K543" s="13"/>
      <c r="L543" s="13"/>
      <c r="M543" s="13"/>
      <c r="N543" s="13"/>
      <c r="O543" s="13"/>
      <c r="P543" s="13"/>
      <c r="Q543" s="13"/>
      <c r="R543" s="13"/>
      <c r="S543" s="13"/>
      <c r="T543" s="13"/>
      <c r="U543" s="13"/>
      <c r="V543" s="13"/>
      <c r="W543" s="13"/>
      <c r="X543" s="13"/>
      <c r="Y543" s="13"/>
      <c r="Z543" s="13"/>
      <c r="AA543" s="13"/>
      <c r="AB543" s="13"/>
      <c r="AC543" s="13"/>
      <c r="AD543" s="13"/>
      <c r="AE543" s="13"/>
      <c r="AF543" s="13"/>
      <c r="AG543" s="13"/>
      <c r="AH543" s="13"/>
      <c r="AI543" s="13"/>
      <c r="AJ543" s="13"/>
    </row>
    <row r="544" spans="1:36" ht="13.5" customHeight="1" x14ac:dyDescent="0.2">
      <c r="A544" s="13"/>
      <c r="B544" s="13"/>
      <c r="C544" s="13"/>
      <c r="D544" s="13"/>
      <c r="E544" s="13"/>
      <c r="F544" s="13"/>
      <c r="G544" s="13"/>
      <c r="H544" s="13"/>
      <c r="I544" s="13"/>
      <c r="J544" s="13"/>
      <c r="K544" s="13"/>
      <c r="L544" s="13"/>
      <c r="M544" s="13"/>
      <c r="N544" s="13"/>
      <c r="O544" s="13"/>
      <c r="P544" s="13"/>
      <c r="Q544" s="13"/>
      <c r="R544" s="13"/>
      <c r="S544" s="13"/>
      <c r="T544" s="13"/>
      <c r="U544" s="13"/>
      <c r="V544" s="13"/>
      <c r="W544" s="13"/>
      <c r="X544" s="13"/>
      <c r="Y544" s="13"/>
      <c r="Z544" s="13"/>
      <c r="AA544" s="13"/>
      <c r="AB544" s="13"/>
      <c r="AC544" s="13"/>
      <c r="AD544" s="13"/>
      <c r="AE544" s="13"/>
      <c r="AF544" s="13"/>
      <c r="AG544" s="13"/>
      <c r="AH544" s="13"/>
      <c r="AI544" s="13"/>
      <c r="AJ544" s="13"/>
    </row>
    <row r="545" spans="1:36" ht="13.5" customHeight="1" x14ac:dyDescent="0.2">
      <c r="A545" s="13"/>
      <c r="B545" s="13"/>
      <c r="C545" s="13"/>
      <c r="D545" s="13"/>
      <c r="E545" s="13"/>
      <c r="F545" s="13"/>
      <c r="G545" s="13"/>
      <c r="H545" s="13"/>
      <c r="I545" s="13"/>
      <c r="J545" s="13"/>
      <c r="K545" s="13"/>
      <c r="L545" s="13"/>
      <c r="M545" s="13"/>
      <c r="N545" s="13"/>
      <c r="O545" s="13"/>
      <c r="P545" s="13"/>
      <c r="Q545" s="13"/>
      <c r="R545" s="13"/>
      <c r="S545" s="13"/>
      <c r="T545" s="13"/>
      <c r="U545" s="13"/>
      <c r="V545" s="13"/>
      <c r="W545" s="13"/>
      <c r="X545" s="13"/>
      <c r="Y545" s="13"/>
      <c r="Z545" s="13"/>
      <c r="AA545" s="13"/>
      <c r="AB545" s="13"/>
      <c r="AC545" s="13"/>
      <c r="AD545" s="13"/>
      <c r="AE545" s="13"/>
      <c r="AF545" s="13"/>
      <c r="AG545" s="13"/>
      <c r="AH545" s="13"/>
      <c r="AI545" s="13"/>
      <c r="AJ545" s="13"/>
    </row>
    <row r="546" spans="1:36" ht="13.5" customHeight="1" x14ac:dyDescent="0.2">
      <c r="A546" s="13"/>
      <c r="B546" s="13"/>
      <c r="C546" s="13"/>
      <c r="D546" s="13"/>
      <c r="E546" s="13"/>
      <c r="F546" s="13"/>
      <c r="G546" s="13"/>
      <c r="H546" s="13"/>
      <c r="I546" s="13"/>
      <c r="J546" s="13"/>
      <c r="K546" s="13"/>
      <c r="L546" s="13"/>
      <c r="M546" s="13"/>
      <c r="N546" s="13"/>
      <c r="O546" s="13"/>
      <c r="P546" s="13"/>
      <c r="Q546" s="13"/>
      <c r="R546" s="13"/>
      <c r="S546" s="13"/>
      <c r="T546" s="13"/>
      <c r="U546" s="13"/>
      <c r="V546" s="13"/>
      <c r="W546" s="13"/>
      <c r="X546" s="13"/>
      <c r="Y546" s="13"/>
      <c r="Z546" s="13"/>
      <c r="AA546" s="13"/>
      <c r="AB546" s="13"/>
      <c r="AC546" s="13"/>
      <c r="AD546" s="13"/>
      <c r="AE546" s="13"/>
      <c r="AF546" s="13"/>
      <c r="AG546" s="13"/>
      <c r="AH546" s="13"/>
      <c r="AI546" s="13"/>
      <c r="AJ546" s="13"/>
    </row>
    <row r="547" spans="1:36" ht="13.5" customHeight="1" x14ac:dyDescent="0.2">
      <c r="A547" s="13"/>
      <c r="B547" s="13"/>
      <c r="C547" s="13"/>
      <c r="D547" s="13"/>
      <c r="E547" s="13"/>
      <c r="F547" s="13"/>
      <c r="G547" s="13"/>
      <c r="H547" s="13"/>
      <c r="I547" s="13"/>
      <c r="J547" s="13"/>
      <c r="K547" s="13"/>
      <c r="L547" s="13"/>
      <c r="M547" s="13"/>
      <c r="N547" s="13"/>
      <c r="O547" s="13"/>
      <c r="P547" s="13"/>
      <c r="Q547" s="13"/>
      <c r="R547" s="13"/>
      <c r="S547" s="13"/>
      <c r="T547" s="13"/>
      <c r="U547" s="13"/>
      <c r="V547" s="13"/>
      <c r="W547" s="13"/>
      <c r="X547" s="13"/>
      <c r="Y547" s="13"/>
      <c r="Z547" s="13"/>
      <c r="AA547" s="13"/>
      <c r="AB547" s="13"/>
      <c r="AC547" s="13"/>
      <c r="AD547" s="13"/>
      <c r="AE547" s="13"/>
      <c r="AF547" s="13"/>
      <c r="AG547" s="13"/>
      <c r="AH547" s="13"/>
      <c r="AI547" s="13"/>
      <c r="AJ547" s="13"/>
    </row>
    <row r="548" spans="1:36" ht="13.5" customHeight="1" x14ac:dyDescent="0.2">
      <c r="A548" s="13"/>
      <c r="B548" s="13"/>
      <c r="C548" s="13"/>
      <c r="D548" s="13"/>
      <c r="E548" s="13"/>
      <c r="F548" s="13"/>
      <c r="G548" s="13"/>
      <c r="H548" s="13"/>
      <c r="I548" s="13"/>
      <c r="J548" s="13"/>
      <c r="K548" s="13"/>
      <c r="L548" s="13"/>
      <c r="M548" s="13"/>
      <c r="N548" s="13"/>
      <c r="O548" s="13"/>
      <c r="P548" s="13"/>
      <c r="Q548" s="13"/>
      <c r="R548" s="13"/>
      <c r="S548" s="13"/>
      <c r="T548" s="13"/>
      <c r="U548" s="13"/>
      <c r="V548" s="13"/>
      <c r="W548" s="13"/>
      <c r="X548" s="13"/>
      <c r="Y548" s="13"/>
      <c r="Z548" s="13"/>
      <c r="AA548" s="13"/>
      <c r="AB548" s="13"/>
      <c r="AC548" s="13"/>
      <c r="AD548" s="13"/>
      <c r="AE548" s="13"/>
      <c r="AF548" s="13"/>
      <c r="AG548" s="13"/>
      <c r="AH548" s="13"/>
      <c r="AI548" s="13"/>
      <c r="AJ548" s="13"/>
    </row>
    <row r="549" spans="1:36" ht="13.5" customHeight="1" x14ac:dyDescent="0.2">
      <c r="A549" s="13"/>
      <c r="B549" s="13"/>
      <c r="C549" s="13"/>
      <c r="D549" s="13"/>
      <c r="E549" s="13"/>
      <c r="F549" s="13"/>
      <c r="G549" s="13"/>
      <c r="H549" s="13"/>
      <c r="I549" s="13"/>
      <c r="J549" s="13"/>
      <c r="K549" s="13"/>
      <c r="L549" s="13"/>
      <c r="M549" s="13"/>
      <c r="N549" s="13"/>
      <c r="O549" s="13"/>
      <c r="P549" s="13"/>
      <c r="Q549" s="13"/>
      <c r="R549" s="13"/>
      <c r="S549" s="13"/>
      <c r="T549" s="13"/>
      <c r="U549" s="13"/>
      <c r="V549" s="13"/>
      <c r="W549" s="13"/>
      <c r="X549" s="13"/>
      <c r="Y549" s="13"/>
      <c r="Z549" s="13"/>
      <c r="AA549" s="13"/>
      <c r="AB549" s="13"/>
      <c r="AC549" s="13"/>
      <c r="AD549" s="13"/>
      <c r="AE549" s="13"/>
      <c r="AF549" s="13"/>
      <c r="AG549" s="13"/>
      <c r="AH549" s="13"/>
      <c r="AI549" s="13"/>
      <c r="AJ549" s="13"/>
    </row>
    <row r="550" spans="1:36" ht="13.5" customHeight="1" x14ac:dyDescent="0.2">
      <c r="A550" s="13"/>
      <c r="B550" s="13"/>
      <c r="C550" s="13"/>
      <c r="D550" s="13"/>
      <c r="E550" s="13"/>
      <c r="F550" s="13"/>
      <c r="G550" s="13"/>
      <c r="H550" s="13"/>
      <c r="I550" s="13"/>
      <c r="J550" s="13"/>
      <c r="K550" s="13"/>
      <c r="L550" s="13"/>
      <c r="M550" s="13"/>
      <c r="N550" s="13"/>
      <c r="O550" s="13"/>
      <c r="P550" s="13"/>
      <c r="Q550" s="13"/>
      <c r="R550" s="13"/>
      <c r="S550" s="13"/>
      <c r="T550" s="13"/>
      <c r="U550" s="13"/>
      <c r="V550" s="13"/>
      <c r="W550" s="13"/>
      <c r="X550" s="13"/>
      <c r="Y550" s="13"/>
      <c r="Z550" s="13"/>
      <c r="AA550" s="13"/>
      <c r="AB550" s="13"/>
      <c r="AC550" s="13"/>
      <c r="AD550" s="13"/>
      <c r="AE550" s="13"/>
      <c r="AF550" s="13"/>
      <c r="AG550" s="13"/>
      <c r="AH550" s="13"/>
      <c r="AI550" s="13"/>
      <c r="AJ550" s="13"/>
    </row>
    <row r="551" spans="1:36" ht="13.5" customHeight="1" x14ac:dyDescent="0.2">
      <c r="A551" s="13"/>
      <c r="B551" s="13"/>
      <c r="C551" s="13"/>
      <c r="D551" s="13"/>
      <c r="E551" s="13"/>
      <c r="F551" s="13"/>
      <c r="G551" s="13"/>
      <c r="H551" s="13"/>
      <c r="I551" s="13"/>
      <c r="J551" s="13"/>
      <c r="K551" s="13"/>
      <c r="L551" s="13"/>
      <c r="M551" s="13"/>
      <c r="N551" s="13"/>
      <c r="O551" s="13"/>
      <c r="P551" s="13"/>
      <c r="Q551" s="13"/>
      <c r="R551" s="13"/>
      <c r="S551" s="13"/>
      <c r="T551" s="13"/>
      <c r="U551" s="13"/>
      <c r="V551" s="13"/>
      <c r="W551" s="13"/>
      <c r="X551" s="13"/>
      <c r="Y551" s="13"/>
      <c r="Z551" s="13"/>
      <c r="AA551" s="13"/>
      <c r="AB551" s="13"/>
      <c r="AC551" s="13"/>
      <c r="AD551" s="13"/>
      <c r="AE551" s="13"/>
      <c r="AF551" s="13"/>
      <c r="AG551" s="13"/>
      <c r="AH551" s="13"/>
      <c r="AI551" s="13"/>
      <c r="AJ551" s="13"/>
    </row>
    <row r="552" spans="1:36" ht="13.5" customHeight="1" x14ac:dyDescent="0.2">
      <c r="A552" s="13"/>
      <c r="B552" s="13"/>
      <c r="C552" s="13"/>
      <c r="D552" s="13"/>
      <c r="E552" s="13"/>
      <c r="F552" s="13"/>
      <c r="G552" s="13"/>
      <c r="H552" s="13"/>
      <c r="I552" s="13"/>
      <c r="J552" s="13"/>
      <c r="K552" s="13"/>
      <c r="L552" s="13"/>
      <c r="M552" s="13"/>
      <c r="N552" s="13"/>
      <c r="O552" s="13"/>
      <c r="P552" s="13"/>
      <c r="Q552" s="13"/>
      <c r="R552" s="13"/>
      <c r="S552" s="13"/>
      <c r="T552" s="13"/>
      <c r="U552" s="13"/>
      <c r="V552" s="13"/>
      <c r="W552" s="13"/>
      <c r="X552" s="13"/>
      <c r="Y552" s="13"/>
      <c r="Z552" s="13"/>
      <c r="AA552" s="13"/>
      <c r="AB552" s="13"/>
      <c r="AC552" s="13"/>
      <c r="AD552" s="13"/>
      <c r="AE552" s="13"/>
      <c r="AF552" s="13"/>
      <c r="AG552" s="13"/>
      <c r="AH552" s="13"/>
      <c r="AI552" s="13"/>
      <c r="AJ552" s="13"/>
    </row>
    <row r="553" spans="1:36" ht="13.5" customHeight="1" x14ac:dyDescent="0.2">
      <c r="A553" s="13"/>
      <c r="B553" s="13"/>
      <c r="C553" s="13"/>
      <c r="D553" s="13"/>
      <c r="E553" s="13"/>
      <c r="F553" s="13"/>
      <c r="G553" s="13"/>
      <c r="H553" s="13"/>
      <c r="I553" s="13"/>
      <c r="J553" s="13"/>
      <c r="K553" s="13"/>
      <c r="L553" s="13"/>
      <c r="M553" s="13"/>
      <c r="N553" s="13"/>
      <c r="O553" s="13"/>
      <c r="P553" s="13"/>
      <c r="Q553" s="13"/>
      <c r="R553" s="13"/>
      <c r="S553" s="13"/>
      <c r="T553" s="13"/>
      <c r="U553" s="13"/>
      <c r="V553" s="13"/>
      <c r="W553" s="13"/>
      <c r="X553" s="13"/>
      <c r="Y553" s="13"/>
      <c r="Z553" s="13"/>
      <c r="AA553" s="13"/>
      <c r="AB553" s="13"/>
      <c r="AC553" s="13"/>
      <c r="AD553" s="13"/>
      <c r="AE553" s="13"/>
      <c r="AF553" s="13"/>
      <c r="AG553" s="13"/>
      <c r="AH553" s="13"/>
      <c r="AI553" s="13"/>
      <c r="AJ553" s="13"/>
    </row>
    <row r="554" spans="1:36" ht="13.5" customHeight="1" x14ac:dyDescent="0.2">
      <c r="A554" s="13"/>
      <c r="B554" s="13"/>
      <c r="C554" s="13"/>
      <c r="D554" s="13"/>
      <c r="E554" s="13"/>
      <c r="F554" s="13"/>
      <c r="G554" s="13"/>
      <c r="H554" s="13"/>
      <c r="I554" s="13"/>
      <c r="J554" s="13"/>
      <c r="K554" s="13"/>
      <c r="L554" s="13"/>
      <c r="M554" s="13"/>
      <c r="N554" s="13"/>
      <c r="O554" s="13"/>
      <c r="P554" s="13"/>
      <c r="Q554" s="13"/>
      <c r="R554" s="13"/>
      <c r="S554" s="13"/>
      <c r="T554" s="13"/>
      <c r="U554" s="13"/>
      <c r="V554" s="13"/>
      <c r="W554" s="13"/>
      <c r="X554" s="13"/>
      <c r="Y554" s="13"/>
      <c r="Z554" s="13"/>
      <c r="AA554" s="13"/>
      <c r="AB554" s="13"/>
      <c r="AC554" s="13"/>
      <c r="AD554" s="13"/>
      <c r="AE554" s="13"/>
      <c r="AF554" s="13"/>
      <c r="AG554" s="13"/>
      <c r="AH554" s="13"/>
      <c r="AI554" s="13"/>
      <c r="AJ554" s="13"/>
    </row>
    <row r="555" spans="1:36" ht="13.5" customHeight="1" x14ac:dyDescent="0.2">
      <c r="A555" s="13"/>
      <c r="B555" s="13"/>
      <c r="C555" s="13"/>
      <c r="D555" s="13"/>
      <c r="E555" s="13"/>
      <c r="F555" s="13"/>
      <c r="G555" s="13"/>
      <c r="H555" s="13"/>
      <c r="I555" s="13"/>
      <c r="J555" s="13"/>
      <c r="K555" s="13"/>
      <c r="L555" s="13"/>
      <c r="M555" s="13"/>
      <c r="N555" s="13"/>
      <c r="O555" s="13"/>
      <c r="P555" s="13"/>
      <c r="Q555" s="13"/>
      <c r="R555" s="13"/>
      <c r="S555" s="13"/>
      <c r="T555" s="13"/>
      <c r="U555" s="13"/>
      <c r="V555" s="13"/>
      <c r="W555" s="13"/>
      <c r="X555" s="13"/>
      <c r="Y555" s="13"/>
      <c r="Z555" s="13"/>
      <c r="AA555" s="13"/>
      <c r="AB555" s="13"/>
      <c r="AC555" s="13"/>
      <c r="AD555" s="13"/>
      <c r="AE555" s="13"/>
      <c r="AF555" s="13"/>
      <c r="AG555" s="13"/>
      <c r="AH555" s="13"/>
      <c r="AI555" s="13"/>
      <c r="AJ555" s="13"/>
    </row>
    <row r="556" spans="1:36" ht="13.5" customHeight="1" x14ac:dyDescent="0.2">
      <c r="A556" s="13"/>
      <c r="B556" s="13"/>
      <c r="C556" s="13"/>
      <c r="D556" s="13"/>
      <c r="E556" s="13"/>
      <c r="F556" s="13"/>
      <c r="G556" s="13"/>
      <c r="H556" s="13"/>
      <c r="I556" s="13"/>
      <c r="J556" s="13"/>
      <c r="K556" s="13"/>
      <c r="L556" s="13"/>
      <c r="M556" s="13"/>
      <c r="N556" s="13"/>
      <c r="O556" s="13"/>
      <c r="P556" s="13"/>
      <c r="Q556" s="13"/>
      <c r="R556" s="13"/>
      <c r="S556" s="13"/>
      <c r="T556" s="13"/>
      <c r="U556" s="13"/>
      <c r="V556" s="13"/>
      <c r="W556" s="13"/>
      <c r="X556" s="13"/>
      <c r="Y556" s="13"/>
      <c r="Z556" s="13"/>
      <c r="AA556" s="13"/>
      <c r="AB556" s="13"/>
      <c r="AC556" s="13"/>
      <c r="AD556" s="13"/>
      <c r="AE556" s="13"/>
      <c r="AF556" s="13"/>
      <c r="AG556" s="13"/>
      <c r="AH556" s="13"/>
      <c r="AI556" s="13"/>
      <c r="AJ556" s="13"/>
    </row>
    <row r="557" spans="1:36" ht="13.5" customHeight="1" x14ac:dyDescent="0.2">
      <c r="A557" s="13"/>
      <c r="B557" s="13"/>
      <c r="C557" s="13"/>
      <c r="D557" s="13"/>
      <c r="E557" s="13"/>
      <c r="F557" s="13"/>
      <c r="G557" s="13"/>
      <c r="H557" s="13"/>
      <c r="I557" s="13"/>
      <c r="J557" s="13"/>
      <c r="K557" s="13"/>
      <c r="L557" s="13"/>
      <c r="M557" s="13"/>
      <c r="N557" s="13"/>
      <c r="O557" s="13"/>
      <c r="P557" s="13"/>
      <c r="Q557" s="13"/>
      <c r="R557" s="13"/>
      <c r="S557" s="13"/>
      <c r="T557" s="13"/>
      <c r="U557" s="13"/>
      <c r="V557" s="13"/>
      <c r="W557" s="13"/>
      <c r="X557" s="13"/>
      <c r="Y557" s="13"/>
      <c r="Z557" s="13"/>
      <c r="AA557" s="13"/>
      <c r="AB557" s="13"/>
      <c r="AC557" s="13"/>
      <c r="AD557" s="13"/>
      <c r="AE557" s="13"/>
      <c r="AF557" s="13"/>
      <c r="AG557" s="13"/>
      <c r="AH557" s="13"/>
      <c r="AI557" s="13"/>
      <c r="AJ557" s="13"/>
    </row>
    <row r="558" spans="1:36" ht="13.5" customHeight="1" x14ac:dyDescent="0.2">
      <c r="A558" s="13"/>
      <c r="B558" s="13"/>
      <c r="C558" s="13"/>
      <c r="D558" s="13"/>
      <c r="E558" s="13"/>
      <c r="F558" s="13"/>
      <c r="G558" s="13"/>
      <c r="H558" s="13"/>
      <c r="I558" s="13"/>
      <c r="J558" s="13"/>
      <c r="K558" s="13"/>
      <c r="L558" s="13"/>
      <c r="M558" s="13"/>
      <c r="N558" s="13"/>
      <c r="O558" s="13"/>
      <c r="P558" s="13"/>
      <c r="Q558" s="13"/>
      <c r="R558" s="13"/>
      <c r="S558" s="13"/>
      <c r="T558" s="13"/>
      <c r="U558" s="13"/>
      <c r="V558" s="13"/>
      <c r="W558" s="13"/>
      <c r="X558" s="13"/>
      <c r="Y558" s="13"/>
      <c r="Z558" s="13"/>
      <c r="AA558" s="13"/>
      <c r="AB558" s="13"/>
      <c r="AC558" s="13"/>
      <c r="AD558" s="13"/>
      <c r="AE558" s="13"/>
      <c r="AF558" s="13"/>
      <c r="AG558" s="13"/>
      <c r="AH558" s="13"/>
      <c r="AI558" s="13"/>
      <c r="AJ558" s="13"/>
    </row>
    <row r="559" spans="1:36" ht="13.5" customHeight="1" x14ac:dyDescent="0.2">
      <c r="A559" s="13"/>
      <c r="B559" s="13"/>
      <c r="C559" s="13"/>
      <c r="D559" s="13"/>
      <c r="E559" s="13"/>
      <c r="F559" s="13"/>
      <c r="G559" s="13"/>
      <c r="H559" s="13"/>
      <c r="I559" s="13"/>
      <c r="J559" s="13"/>
      <c r="K559" s="13"/>
      <c r="L559" s="13"/>
      <c r="M559" s="13"/>
      <c r="N559" s="13"/>
      <c r="O559" s="13"/>
      <c r="P559" s="13"/>
      <c r="Q559" s="13"/>
      <c r="R559" s="13"/>
      <c r="S559" s="13"/>
      <c r="T559" s="13"/>
      <c r="U559" s="13"/>
      <c r="V559" s="13"/>
      <c r="W559" s="13"/>
      <c r="X559" s="13"/>
      <c r="Y559" s="13"/>
      <c r="Z559" s="13"/>
      <c r="AA559" s="13"/>
      <c r="AB559" s="13"/>
      <c r="AC559" s="13"/>
      <c r="AD559" s="13"/>
      <c r="AE559" s="13"/>
      <c r="AF559" s="13"/>
      <c r="AG559" s="13"/>
      <c r="AH559" s="13"/>
      <c r="AI559" s="13"/>
      <c r="AJ559" s="13"/>
    </row>
    <row r="560" spans="1:36" ht="13.5" customHeight="1" x14ac:dyDescent="0.2">
      <c r="A560" s="13"/>
      <c r="B560" s="13"/>
      <c r="C560" s="13"/>
      <c r="D560" s="13"/>
      <c r="E560" s="13"/>
      <c r="F560" s="13"/>
      <c r="G560" s="13"/>
      <c r="H560" s="13"/>
      <c r="I560" s="13"/>
      <c r="J560" s="13"/>
      <c r="K560" s="13"/>
      <c r="L560" s="13"/>
      <c r="M560" s="13"/>
      <c r="N560" s="13"/>
      <c r="O560" s="13"/>
      <c r="P560" s="13"/>
      <c r="Q560" s="13"/>
      <c r="R560" s="13"/>
      <c r="S560" s="13"/>
      <c r="T560" s="13"/>
      <c r="U560" s="13"/>
      <c r="V560" s="13"/>
      <c r="W560" s="13"/>
      <c r="X560" s="13"/>
      <c r="Y560" s="13"/>
      <c r="Z560" s="13"/>
      <c r="AA560" s="13"/>
      <c r="AB560" s="13"/>
      <c r="AC560" s="13"/>
      <c r="AD560" s="13"/>
      <c r="AE560" s="13"/>
      <c r="AF560" s="13"/>
      <c r="AG560" s="13"/>
      <c r="AH560" s="13"/>
      <c r="AI560" s="13"/>
      <c r="AJ560" s="13"/>
    </row>
    <row r="561" spans="1:36" ht="13.5" customHeight="1" x14ac:dyDescent="0.2">
      <c r="A561" s="13"/>
      <c r="B561" s="13"/>
      <c r="C561" s="13"/>
      <c r="D561" s="13"/>
      <c r="E561" s="13"/>
      <c r="F561" s="13"/>
      <c r="G561" s="13"/>
      <c r="H561" s="13"/>
      <c r="I561" s="13"/>
      <c r="J561" s="13"/>
      <c r="K561" s="13"/>
      <c r="L561" s="13"/>
      <c r="M561" s="13"/>
      <c r="N561" s="13"/>
      <c r="O561" s="13"/>
      <c r="P561" s="13"/>
      <c r="Q561" s="13"/>
      <c r="R561" s="13"/>
      <c r="S561" s="13"/>
      <c r="T561" s="13"/>
      <c r="U561" s="13"/>
      <c r="V561" s="13"/>
      <c r="W561" s="13"/>
      <c r="X561" s="13"/>
      <c r="Y561" s="13"/>
      <c r="Z561" s="13"/>
      <c r="AA561" s="13"/>
      <c r="AB561" s="13"/>
      <c r="AC561" s="13"/>
      <c r="AD561" s="13"/>
      <c r="AE561" s="13"/>
      <c r="AF561" s="13"/>
      <c r="AG561" s="13"/>
      <c r="AH561" s="13"/>
      <c r="AI561" s="13"/>
      <c r="AJ561" s="13"/>
    </row>
    <row r="562" spans="1:36" ht="13.5" customHeight="1" x14ac:dyDescent="0.2">
      <c r="A562" s="13"/>
      <c r="B562" s="13"/>
      <c r="C562" s="13"/>
      <c r="D562" s="13"/>
      <c r="E562" s="13"/>
      <c r="F562" s="13"/>
      <c r="G562" s="13"/>
      <c r="H562" s="13"/>
      <c r="I562" s="13"/>
      <c r="J562" s="13"/>
      <c r="K562" s="13"/>
      <c r="L562" s="13"/>
      <c r="M562" s="13"/>
      <c r="N562" s="13"/>
      <c r="O562" s="13"/>
      <c r="P562" s="13"/>
      <c r="Q562" s="13"/>
      <c r="R562" s="13"/>
      <c r="S562" s="13"/>
      <c r="T562" s="13"/>
      <c r="U562" s="13"/>
      <c r="V562" s="13"/>
      <c r="W562" s="13"/>
      <c r="X562" s="13"/>
      <c r="Y562" s="13"/>
      <c r="Z562" s="13"/>
      <c r="AA562" s="13"/>
      <c r="AB562" s="13"/>
      <c r="AC562" s="13"/>
      <c r="AD562" s="13"/>
      <c r="AE562" s="13"/>
      <c r="AF562" s="13"/>
      <c r="AG562" s="13"/>
      <c r="AH562" s="13"/>
      <c r="AI562" s="13"/>
      <c r="AJ562" s="13"/>
    </row>
    <row r="563" spans="1:36" ht="13.5" customHeight="1" x14ac:dyDescent="0.2">
      <c r="A563" s="13"/>
      <c r="B563" s="13"/>
      <c r="C563" s="13"/>
      <c r="D563" s="13"/>
      <c r="E563" s="13"/>
      <c r="F563" s="13"/>
      <c r="G563" s="13"/>
      <c r="H563" s="13"/>
      <c r="I563" s="13"/>
      <c r="J563" s="13"/>
      <c r="K563" s="13"/>
      <c r="L563" s="13"/>
      <c r="M563" s="13"/>
      <c r="N563" s="13"/>
      <c r="O563" s="13"/>
      <c r="P563" s="13"/>
      <c r="Q563" s="13"/>
      <c r="R563" s="13"/>
      <c r="S563" s="13"/>
      <c r="T563" s="13"/>
      <c r="U563" s="13"/>
      <c r="V563" s="13"/>
      <c r="W563" s="13"/>
      <c r="X563" s="13"/>
      <c r="Y563" s="13"/>
      <c r="Z563" s="13"/>
      <c r="AA563" s="13"/>
      <c r="AB563" s="13"/>
      <c r="AC563" s="13"/>
      <c r="AD563" s="13"/>
      <c r="AE563" s="13"/>
      <c r="AF563" s="13"/>
      <c r="AG563" s="13"/>
      <c r="AH563" s="13"/>
      <c r="AI563" s="13"/>
      <c r="AJ563" s="13"/>
    </row>
    <row r="564" spans="1:36" ht="13.5" customHeight="1" x14ac:dyDescent="0.2">
      <c r="A564" s="13"/>
      <c r="B564" s="13"/>
      <c r="C564" s="13"/>
      <c r="D564" s="13"/>
      <c r="E564" s="13"/>
      <c r="F564" s="13"/>
      <c r="G564" s="13"/>
      <c r="H564" s="13"/>
      <c r="I564" s="13"/>
      <c r="J564" s="13"/>
      <c r="K564" s="13"/>
      <c r="L564" s="13"/>
      <c r="M564" s="13"/>
      <c r="N564" s="13"/>
      <c r="O564" s="13"/>
      <c r="P564" s="13"/>
      <c r="Q564" s="13"/>
      <c r="R564" s="13"/>
      <c r="S564" s="13"/>
      <c r="T564" s="13"/>
      <c r="U564" s="13"/>
      <c r="V564" s="13"/>
      <c r="W564" s="13"/>
      <c r="X564" s="13"/>
      <c r="Y564" s="13"/>
      <c r="Z564" s="13"/>
      <c r="AA564" s="13"/>
      <c r="AB564" s="13"/>
      <c r="AC564" s="13"/>
      <c r="AD564" s="13"/>
      <c r="AE564" s="13"/>
      <c r="AF564" s="13"/>
      <c r="AG564" s="13"/>
      <c r="AH564" s="13"/>
      <c r="AI564" s="13"/>
      <c r="AJ564" s="13"/>
    </row>
    <row r="565" spans="1:36" ht="13.5" customHeight="1" x14ac:dyDescent="0.2">
      <c r="A565" s="13"/>
      <c r="B565" s="13"/>
      <c r="C565" s="13"/>
      <c r="D565" s="13"/>
      <c r="E565" s="13"/>
      <c r="F565" s="13"/>
      <c r="G565" s="13"/>
      <c r="H565" s="13"/>
      <c r="I565" s="13"/>
      <c r="J565" s="13"/>
      <c r="K565" s="13"/>
      <c r="L565" s="13"/>
      <c r="M565" s="13"/>
      <c r="N565" s="13"/>
      <c r="O565" s="13"/>
      <c r="P565" s="13"/>
      <c r="Q565" s="13"/>
      <c r="R565" s="13"/>
      <c r="S565" s="13"/>
      <c r="T565" s="13"/>
      <c r="U565" s="13"/>
      <c r="V565" s="13"/>
      <c r="W565" s="13"/>
      <c r="X565" s="13"/>
      <c r="Y565" s="13"/>
      <c r="Z565" s="13"/>
      <c r="AA565" s="13"/>
      <c r="AB565" s="13"/>
      <c r="AC565" s="13"/>
      <c r="AD565" s="13"/>
      <c r="AE565" s="13"/>
      <c r="AF565" s="13"/>
      <c r="AG565" s="13"/>
      <c r="AH565" s="13"/>
      <c r="AI565" s="13"/>
      <c r="AJ565" s="13"/>
    </row>
    <row r="566" spans="1:36" ht="13.5" customHeight="1" x14ac:dyDescent="0.2">
      <c r="A566" s="13"/>
      <c r="B566" s="13"/>
      <c r="C566" s="13"/>
      <c r="D566" s="13"/>
      <c r="E566" s="13"/>
      <c r="F566" s="13"/>
      <c r="G566" s="13"/>
      <c r="H566" s="13"/>
      <c r="I566" s="13"/>
      <c r="J566" s="13"/>
      <c r="K566" s="13"/>
      <c r="L566" s="13"/>
      <c r="M566" s="13"/>
      <c r="N566" s="13"/>
      <c r="O566" s="13"/>
      <c r="P566" s="13"/>
      <c r="Q566" s="13"/>
      <c r="R566" s="13"/>
      <c r="S566" s="13"/>
      <c r="T566" s="13"/>
      <c r="U566" s="13"/>
      <c r="V566" s="13"/>
      <c r="W566" s="13"/>
      <c r="X566" s="13"/>
      <c r="Y566" s="13"/>
      <c r="Z566" s="13"/>
      <c r="AA566" s="13"/>
      <c r="AB566" s="13"/>
      <c r="AC566" s="13"/>
      <c r="AD566" s="13"/>
      <c r="AE566" s="13"/>
      <c r="AF566" s="13"/>
      <c r="AG566" s="13"/>
      <c r="AH566" s="13"/>
      <c r="AI566" s="13"/>
      <c r="AJ566" s="13"/>
    </row>
    <row r="567" spans="1:36" ht="13.5" customHeight="1" x14ac:dyDescent="0.2">
      <c r="A567" s="13"/>
      <c r="B567" s="13"/>
      <c r="C567" s="13"/>
      <c r="D567" s="13"/>
      <c r="E567" s="13"/>
      <c r="F567" s="13"/>
      <c r="G567" s="13"/>
      <c r="H567" s="13"/>
      <c r="I567" s="13"/>
      <c r="J567" s="13"/>
      <c r="K567" s="13"/>
      <c r="L567" s="13"/>
      <c r="M567" s="13"/>
      <c r="N567" s="13"/>
      <c r="O567" s="13"/>
      <c r="P567" s="13"/>
      <c r="Q567" s="13"/>
      <c r="R567" s="13"/>
      <c r="S567" s="13"/>
      <c r="T567" s="13"/>
      <c r="U567" s="13"/>
      <c r="V567" s="13"/>
      <c r="W567" s="13"/>
      <c r="X567" s="13"/>
      <c r="Y567" s="13"/>
      <c r="Z567" s="13"/>
      <c r="AA567" s="13"/>
      <c r="AB567" s="13"/>
      <c r="AC567" s="13"/>
      <c r="AD567" s="13"/>
      <c r="AE567" s="13"/>
      <c r="AF567" s="13"/>
      <c r="AG567" s="13"/>
      <c r="AH567" s="13"/>
      <c r="AI567" s="13"/>
      <c r="AJ567" s="13"/>
    </row>
    <row r="568" spans="1:36" ht="13.5" customHeight="1" x14ac:dyDescent="0.2">
      <c r="A568" s="13"/>
      <c r="B568" s="13"/>
      <c r="C568" s="13"/>
      <c r="D568" s="13"/>
      <c r="E568" s="13"/>
      <c r="F568" s="13"/>
      <c r="G568" s="13"/>
      <c r="H568" s="13"/>
      <c r="I568" s="13"/>
      <c r="J568" s="13"/>
      <c r="K568" s="13"/>
      <c r="L568" s="13"/>
      <c r="M568" s="13"/>
      <c r="N568" s="13"/>
      <c r="O568" s="13"/>
      <c r="P568" s="13"/>
      <c r="Q568" s="13"/>
      <c r="R568" s="13"/>
      <c r="S568" s="13"/>
      <c r="T568" s="13"/>
      <c r="U568" s="13"/>
      <c r="V568" s="13"/>
      <c r="W568" s="13"/>
      <c r="X568" s="13"/>
      <c r="Y568" s="13"/>
      <c r="Z568" s="13"/>
      <c r="AA568" s="13"/>
      <c r="AB568" s="13"/>
      <c r="AC568" s="13"/>
      <c r="AD568" s="13"/>
      <c r="AE568" s="13"/>
      <c r="AF568" s="13"/>
      <c r="AG568" s="13"/>
      <c r="AH568" s="13"/>
      <c r="AI568" s="13"/>
      <c r="AJ568" s="13"/>
    </row>
    <row r="569" spans="1:36" ht="13.5" customHeight="1" x14ac:dyDescent="0.2">
      <c r="A569" s="13"/>
      <c r="B569" s="13"/>
      <c r="C569" s="13"/>
      <c r="D569" s="13"/>
      <c r="E569" s="13"/>
      <c r="F569" s="13"/>
      <c r="G569" s="13"/>
      <c r="H569" s="13"/>
      <c r="I569" s="13"/>
      <c r="J569" s="13"/>
      <c r="K569" s="13"/>
      <c r="L569" s="13"/>
      <c r="M569" s="13"/>
      <c r="N569" s="13"/>
      <c r="O569" s="13"/>
      <c r="P569" s="13"/>
      <c r="Q569" s="13"/>
      <c r="R569" s="13"/>
      <c r="S569" s="13"/>
      <c r="T569" s="13"/>
      <c r="U569" s="13"/>
      <c r="V569" s="13"/>
      <c r="W569" s="13"/>
      <c r="X569" s="13"/>
      <c r="Y569" s="13"/>
      <c r="Z569" s="13"/>
      <c r="AA569" s="13"/>
      <c r="AB569" s="13"/>
      <c r="AC569" s="13"/>
      <c r="AD569" s="13"/>
      <c r="AE569" s="13"/>
      <c r="AF569" s="13"/>
      <c r="AG569" s="13"/>
      <c r="AH569" s="13"/>
      <c r="AI569" s="13"/>
      <c r="AJ569" s="13"/>
    </row>
    <row r="570" spans="1:36" ht="13.5" customHeight="1" x14ac:dyDescent="0.2">
      <c r="A570" s="13"/>
      <c r="B570" s="13"/>
      <c r="C570" s="13"/>
      <c r="D570" s="13"/>
      <c r="E570" s="13"/>
      <c r="F570" s="13"/>
      <c r="G570" s="13"/>
      <c r="H570" s="13"/>
      <c r="I570" s="13"/>
      <c r="J570" s="13"/>
      <c r="K570" s="13"/>
      <c r="L570" s="13"/>
      <c r="M570" s="13"/>
      <c r="N570" s="13"/>
      <c r="O570" s="13"/>
      <c r="P570" s="13"/>
      <c r="Q570" s="13"/>
      <c r="R570" s="13"/>
      <c r="S570" s="13"/>
      <c r="T570" s="13"/>
      <c r="U570" s="13"/>
      <c r="V570" s="13"/>
      <c r="W570" s="13"/>
      <c r="X570" s="13"/>
      <c r="Y570" s="13"/>
      <c r="Z570" s="13"/>
      <c r="AA570" s="13"/>
      <c r="AB570" s="13"/>
      <c r="AC570" s="13"/>
      <c r="AD570" s="13"/>
      <c r="AE570" s="13"/>
      <c r="AF570" s="13"/>
      <c r="AG570" s="13"/>
      <c r="AH570" s="13"/>
      <c r="AI570" s="13"/>
      <c r="AJ570" s="13"/>
    </row>
    <row r="571" spans="1:36" ht="13.5" customHeight="1" x14ac:dyDescent="0.2">
      <c r="A571" s="13"/>
      <c r="B571" s="13"/>
      <c r="C571" s="13"/>
      <c r="D571" s="13"/>
      <c r="E571" s="13"/>
      <c r="F571" s="13"/>
      <c r="G571" s="13"/>
      <c r="H571" s="13"/>
      <c r="I571" s="13"/>
      <c r="J571" s="13"/>
      <c r="K571" s="13"/>
      <c r="L571" s="13"/>
      <c r="M571" s="13"/>
      <c r="N571" s="13"/>
      <c r="O571" s="13"/>
      <c r="P571" s="13"/>
      <c r="Q571" s="13"/>
      <c r="R571" s="13"/>
      <c r="S571" s="13"/>
      <c r="T571" s="13"/>
      <c r="U571" s="13"/>
      <c r="V571" s="13"/>
      <c r="W571" s="13"/>
      <c r="X571" s="13"/>
      <c r="Y571" s="13"/>
      <c r="Z571" s="13"/>
      <c r="AA571" s="13"/>
      <c r="AB571" s="13"/>
      <c r="AC571" s="13"/>
      <c r="AD571" s="13"/>
      <c r="AE571" s="13"/>
      <c r="AF571" s="13"/>
      <c r="AG571" s="13"/>
      <c r="AH571" s="13"/>
      <c r="AI571" s="13"/>
      <c r="AJ571" s="13"/>
    </row>
    <row r="572" spans="1:36" ht="13.5" customHeight="1" x14ac:dyDescent="0.2">
      <c r="A572" s="13"/>
      <c r="B572" s="13"/>
      <c r="C572" s="13"/>
      <c r="D572" s="13"/>
      <c r="E572" s="13"/>
      <c r="F572" s="13"/>
      <c r="G572" s="13"/>
      <c r="H572" s="13"/>
      <c r="I572" s="13"/>
      <c r="J572" s="13"/>
      <c r="K572" s="13"/>
      <c r="L572" s="13"/>
      <c r="M572" s="13"/>
      <c r="N572" s="13"/>
      <c r="O572" s="13"/>
      <c r="P572" s="13"/>
      <c r="Q572" s="13"/>
      <c r="R572" s="13"/>
      <c r="S572" s="13"/>
      <c r="T572" s="13"/>
      <c r="U572" s="13"/>
      <c r="V572" s="13"/>
      <c r="W572" s="13"/>
      <c r="X572" s="13"/>
      <c r="Y572" s="13"/>
      <c r="Z572" s="13"/>
      <c r="AA572" s="13"/>
      <c r="AB572" s="13"/>
      <c r="AC572" s="13"/>
      <c r="AD572" s="13"/>
      <c r="AE572" s="13"/>
      <c r="AF572" s="13"/>
      <c r="AG572" s="13"/>
      <c r="AH572" s="13"/>
      <c r="AI572" s="13"/>
      <c r="AJ572" s="13"/>
    </row>
    <row r="573" spans="1:36" ht="13.5" customHeight="1" x14ac:dyDescent="0.2">
      <c r="A573" s="13"/>
      <c r="B573" s="13"/>
      <c r="C573" s="13"/>
      <c r="D573" s="13"/>
      <c r="E573" s="13"/>
      <c r="F573" s="13"/>
      <c r="G573" s="13"/>
      <c r="H573" s="13"/>
      <c r="I573" s="13"/>
      <c r="J573" s="13"/>
      <c r="K573" s="13"/>
      <c r="L573" s="13"/>
      <c r="M573" s="13"/>
      <c r="N573" s="13"/>
      <c r="O573" s="13"/>
      <c r="P573" s="13"/>
      <c r="Q573" s="13"/>
      <c r="R573" s="13"/>
      <c r="S573" s="13"/>
      <c r="T573" s="13"/>
      <c r="U573" s="13"/>
      <c r="V573" s="13"/>
      <c r="W573" s="13"/>
      <c r="X573" s="13"/>
      <c r="Y573" s="13"/>
      <c r="Z573" s="13"/>
      <c r="AA573" s="13"/>
      <c r="AB573" s="13"/>
      <c r="AC573" s="13"/>
      <c r="AD573" s="13"/>
      <c r="AE573" s="13"/>
      <c r="AF573" s="13"/>
      <c r="AG573" s="13"/>
      <c r="AH573" s="13"/>
      <c r="AI573" s="13"/>
      <c r="AJ573" s="13"/>
    </row>
    <row r="574" spans="1:36" ht="13.5" customHeight="1" x14ac:dyDescent="0.2">
      <c r="A574" s="13"/>
      <c r="B574" s="13"/>
      <c r="C574" s="13"/>
      <c r="D574" s="13"/>
      <c r="E574" s="13"/>
      <c r="F574" s="13"/>
      <c r="G574" s="13"/>
      <c r="H574" s="13"/>
      <c r="I574" s="13"/>
      <c r="J574" s="13"/>
      <c r="K574" s="13"/>
      <c r="L574" s="13"/>
      <c r="M574" s="13"/>
      <c r="N574" s="13"/>
      <c r="O574" s="13"/>
      <c r="P574" s="13"/>
      <c r="Q574" s="13"/>
      <c r="R574" s="13"/>
      <c r="S574" s="13"/>
      <c r="T574" s="13"/>
      <c r="U574" s="13"/>
      <c r="V574" s="13"/>
      <c r="W574" s="13"/>
      <c r="X574" s="13"/>
      <c r="Y574" s="13"/>
      <c r="Z574" s="13"/>
      <c r="AA574" s="13"/>
      <c r="AB574" s="13"/>
      <c r="AC574" s="13"/>
      <c r="AD574" s="13"/>
      <c r="AE574" s="13"/>
      <c r="AF574" s="13"/>
      <c r="AG574" s="13"/>
      <c r="AH574" s="13"/>
      <c r="AI574" s="13"/>
      <c r="AJ574" s="13"/>
    </row>
    <row r="575" spans="1:36" ht="13.5" customHeight="1" x14ac:dyDescent="0.2">
      <c r="A575" s="13"/>
      <c r="B575" s="13"/>
      <c r="C575" s="13"/>
      <c r="D575" s="13"/>
      <c r="E575" s="13"/>
      <c r="F575" s="13"/>
      <c r="G575" s="13"/>
      <c r="H575" s="13"/>
      <c r="I575" s="13"/>
      <c r="J575" s="13"/>
      <c r="K575" s="13"/>
      <c r="L575" s="13"/>
      <c r="M575" s="13"/>
      <c r="N575" s="13"/>
      <c r="O575" s="13"/>
      <c r="P575" s="13"/>
      <c r="Q575" s="13"/>
      <c r="R575" s="13"/>
      <c r="S575" s="13"/>
      <c r="T575" s="13"/>
      <c r="U575" s="13"/>
      <c r="V575" s="13"/>
      <c r="W575" s="13"/>
      <c r="X575" s="13"/>
      <c r="Y575" s="13"/>
      <c r="Z575" s="13"/>
      <c r="AA575" s="13"/>
      <c r="AB575" s="13"/>
      <c r="AC575" s="13"/>
      <c r="AD575" s="13"/>
      <c r="AE575" s="13"/>
      <c r="AF575" s="13"/>
      <c r="AG575" s="13"/>
      <c r="AH575" s="13"/>
      <c r="AI575" s="13"/>
      <c r="AJ575" s="13"/>
    </row>
    <row r="576" spans="1:36" ht="13.5" customHeight="1" x14ac:dyDescent="0.2">
      <c r="A576" s="13"/>
      <c r="B576" s="13"/>
      <c r="C576" s="13"/>
      <c r="D576" s="13"/>
      <c r="E576" s="13"/>
      <c r="F576" s="13"/>
      <c r="G576" s="13"/>
      <c r="H576" s="13"/>
      <c r="I576" s="13"/>
      <c r="J576" s="13"/>
      <c r="K576" s="13"/>
      <c r="L576" s="13"/>
      <c r="M576" s="13"/>
      <c r="N576" s="13"/>
      <c r="O576" s="13"/>
      <c r="P576" s="13"/>
      <c r="Q576" s="13"/>
      <c r="R576" s="13"/>
      <c r="S576" s="13"/>
      <c r="T576" s="13"/>
      <c r="U576" s="13"/>
      <c r="V576" s="13"/>
      <c r="W576" s="13"/>
      <c r="X576" s="13"/>
      <c r="Y576" s="13"/>
      <c r="Z576" s="13"/>
      <c r="AA576" s="13"/>
      <c r="AB576" s="13"/>
      <c r="AC576" s="13"/>
      <c r="AD576" s="13"/>
      <c r="AE576" s="13"/>
      <c r="AF576" s="13"/>
      <c r="AG576" s="13"/>
      <c r="AH576" s="13"/>
      <c r="AI576" s="13"/>
      <c r="AJ576" s="13"/>
    </row>
    <row r="577" spans="1:36" ht="13.5" customHeight="1" x14ac:dyDescent="0.2">
      <c r="A577" s="13"/>
      <c r="B577" s="13"/>
      <c r="C577" s="13"/>
      <c r="D577" s="13"/>
      <c r="E577" s="13"/>
      <c r="F577" s="13"/>
      <c r="G577" s="13"/>
      <c r="H577" s="13"/>
      <c r="I577" s="13"/>
      <c r="J577" s="13"/>
      <c r="K577" s="13"/>
      <c r="L577" s="13"/>
      <c r="M577" s="13"/>
      <c r="N577" s="13"/>
      <c r="O577" s="13"/>
      <c r="P577" s="13"/>
      <c r="Q577" s="13"/>
      <c r="R577" s="13"/>
      <c r="S577" s="13"/>
      <c r="T577" s="13"/>
      <c r="U577" s="13"/>
      <c r="V577" s="13"/>
      <c r="W577" s="13"/>
      <c r="X577" s="13"/>
      <c r="Y577" s="13"/>
      <c r="Z577" s="13"/>
      <c r="AA577" s="13"/>
      <c r="AB577" s="13"/>
      <c r="AC577" s="13"/>
      <c r="AD577" s="13"/>
      <c r="AE577" s="13"/>
      <c r="AF577" s="13"/>
      <c r="AG577" s="13"/>
      <c r="AH577" s="13"/>
      <c r="AI577" s="13"/>
      <c r="AJ577" s="13"/>
    </row>
    <row r="578" spans="1:36" ht="13.5" customHeight="1" x14ac:dyDescent="0.2">
      <c r="A578" s="13"/>
      <c r="B578" s="13"/>
      <c r="C578" s="13"/>
      <c r="D578" s="13"/>
      <c r="E578" s="13"/>
      <c r="F578" s="13"/>
      <c r="G578" s="13"/>
      <c r="H578" s="13"/>
      <c r="I578" s="13"/>
      <c r="J578" s="13"/>
      <c r="K578" s="13"/>
      <c r="L578" s="13"/>
      <c r="M578" s="13"/>
      <c r="N578" s="13"/>
      <c r="O578" s="13"/>
      <c r="P578" s="13"/>
      <c r="Q578" s="13"/>
      <c r="R578" s="13"/>
      <c r="S578" s="13"/>
      <c r="T578" s="13"/>
      <c r="U578" s="13"/>
      <c r="V578" s="13"/>
      <c r="W578" s="13"/>
      <c r="X578" s="13"/>
      <c r="Y578" s="13"/>
      <c r="Z578" s="13"/>
      <c r="AA578" s="13"/>
      <c r="AB578" s="13"/>
      <c r="AC578" s="13"/>
      <c r="AD578" s="13"/>
      <c r="AE578" s="13"/>
      <c r="AF578" s="13"/>
      <c r="AG578" s="13"/>
      <c r="AH578" s="13"/>
      <c r="AI578" s="13"/>
      <c r="AJ578" s="13"/>
    </row>
    <row r="579" spans="1:36" ht="13.5" customHeight="1" x14ac:dyDescent="0.2">
      <c r="A579" s="13"/>
      <c r="B579" s="13"/>
      <c r="C579" s="13"/>
      <c r="D579" s="13"/>
      <c r="E579" s="13"/>
      <c r="F579" s="13"/>
      <c r="G579" s="13"/>
      <c r="H579" s="13"/>
      <c r="I579" s="13"/>
      <c r="J579" s="13"/>
      <c r="K579" s="13"/>
      <c r="L579" s="13"/>
      <c r="M579" s="13"/>
      <c r="N579" s="13"/>
      <c r="O579" s="13"/>
      <c r="P579" s="13"/>
      <c r="Q579" s="13"/>
      <c r="R579" s="13"/>
      <c r="S579" s="13"/>
      <c r="T579" s="13"/>
      <c r="U579" s="13"/>
      <c r="V579" s="13"/>
      <c r="W579" s="13"/>
      <c r="X579" s="13"/>
      <c r="Y579" s="13"/>
      <c r="Z579" s="13"/>
      <c r="AA579" s="13"/>
      <c r="AB579" s="13"/>
      <c r="AC579" s="13"/>
      <c r="AD579" s="13"/>
      <c r="AE579" s="13"/>
      <c r="AF579" s="13"/>
      <c r="AG579" s="13"/>
      <c r="AH579" s="13"/>
      <c r="AI579" s="13"/>
      <c r="AJ579" s="13"/>
    </row>
    <row r="580" spans="1:36" ht="13.5" customHeight="1" x14ac:dyDescent="0.2">
      <c r="A580" s="13"/>
      <c r="B580" s="13"/>
      <c r="C580" s="13"/>
      <c r="D580" s="13"/>
      <c r="E580" s="13"/>
      <c r="F580" s="13"/>
      <c r="G580" s="13"/>
      <c r="H580" s="13"/>
      <c r="I580" s="13"/>
      <c r="J580" s="13"/>
      <c r="K580" s="13"/>
      <c r="L580" s="13"/>
      <c r="M580" s="13"/>
      <c r="N580" s="13"/>
      <c r="O580" s="13"/>
      <c r="P580" s="13"/>
      <c r="Q580" s="13"/>
      <c r="R580" s="13"/>
      <c r="S580" s="13"/>
      <c r="T580" s="13"/>
      <c r="U580" s="13"/>
      <c r="V580" s="13"/>
      <c r="W580" s="13"/>
      <c r="X580" s="13"/>
      <c r="Y580" s="13"/>
      <c r="Z580" s="13"/>
      <c r="AA580" s="13"/>
      <c r="AB580" s="13"/>
      <c r="AC580" s="13"/>
      <c r="AD580" s="13"/>
      <c r="AE580" s="13"/>
      <c r="AF580" s="13"/>
      <c r="AG580" s="13"/>
      <c r="AH580" s="13"/>
      <c r="AI580" s="13"/>
      <c r="AJ580" s="13"/>
    </row>
    <row r="581" spans="1:36" ht="13.5" customHeight="1" x14ac:dyDescent="0.2">
      <c r="A581" s="13"/>
      <c r="B581" s="13"/>
      <c r="C581" s="13"/>
      <c r="D581" s="13"/>
      <c r="E581" s="13"/>
      <c r="F581" s="13"/>
      <c r="G581" s="13"/>
      <c r="H581" s="13"/>
      <c r="I581" s="13"/>
      <c r="J581" s="13"/>
      <c r="K581" s="13"/>
      <c r="L581" s="13"/>
      <c r="M581" s="13"/>
      <c r="N581" s="13"/>
      <c r="O581" s="13"/>
      <c r="P581" s="13"/>
      <c r="Q581" s="13"/>
      <c r="R581" s="13"/>
      <c r="S581" s="13"/>
      <c r="T581" s="13"/>
      <c r="U581" s="13"/>
      <c r="V581" s="13"/>
      <c r="W581" s="13"/>
      <c r="X581" s="13"/>
      <c r="Y581" s="13"/>
      <c r="Z581" s="13"/>
      <c r="AA581" s="13"/>
      <c r="AB581" s="13"/>
      <c r="AC581" s="13"/>
      <c r="AD581" s="13"/>
      <c r="AE581" s="13"/>
      <c r="AF581" s="13"/>
      <c r="AG581" s="13"/>
      <c r="AH581" s="13"/>
      <c r="AI581" s="13"/>
      <c r="AJ581" s="13"/>
    </row>
    <row r="582" spans="1:36" ht="13.5" customHeight="1" x14ac:dyDescent="0.2">
      <c r="A582" s="13"/>
      <c r="B582" s="13"/>
      <c r="C582" s="13"/>
      <c r="D582" s="13"/>
      <c r="E582" s="13"/>
      <c r="F582" s="13"/>
      <c r="G582" s="13"/>
      <c r="H582" s="13"/>
      <c r="I582" s="13"/>
      <c r="J582" s="13"/>
      <c r="K582" s="13"/>
      <c r="L582" s="13"/>
      <c r="M582" s="13"/>
      <c r="N582" s="13"/>
      <c r="O582" s="13"/>
      <c r="P582" s="13"/>
      <c r="Q582" s="13"/>
      <c r="R582" s="13"/>
      <c r="S582" s="13"/>
      <c r="T582" s="13"/>
      <c r="U582" s="13"/>
      <c r="V582" s="13"/>
      <c r="W582" s="13"/>
      <c r="X582" s="13"/>
      <c r="Y582" s="13"/>
      <c r="Z582" s="13"/>
      <c r="AA582" s="13"/>
      <c r="AB582" s="13"/>
      <c r="AC582" s="13"/>
      <c r="AD582" s="13"/>
      <c r="AE582" s="13"/>
      <c r="AF582" s="13"/>
      <c r="AG582" s="13"/>
      <c r="AH582" s="13"/>
      <c r="AI582" s="13"/>
      <c r="AJ582" s="13"/>
    </row>
    <row r="583" spans="1:36" ht="13.5" customHeight="1" x14ac:dyDescent="0.2">
      <c r="A583" s="13"/>
      <c r="B583" s="13"/>
      <c r="C583" s="13"/>
      <c r="D583" s="13"/>
      <c r="E583" s="13"/>
      <c r="F583" s="13"/>
      <c r="G583" s="13"/>
      <c r="H583" s="13"/>
      <c r="I583" s="13"/>
      <c r="J583" s="13"/>
      <c r="K583" s="13"/>
      <c r="L583" s="13"/>
      <c r="M583" s="13"/>
      <c r="N583" s="13"/>
      <c r="O583" s="13"/>
      <c r="P583" s="13"/>
      <c r="Q583" s="13"/>
      <c r="R583" s="13"/>
      <c r="S583" s="13"/>
      <c r="T583" s="13"/>
      <c r="U583" s="13"/>
      <c r="V583" s="13"/>
      <c r="W583" s="13"/>
      <c r="X583" s="13"/>
      <c r="Y583" s="13"/>
      <c r="Z583" s="13"/>
      <c r="AA583" s="13"/>
      <c r="AB583" s="13"/>
      <c r="AC583" s="13"/>
      <c r="AD583" s="13"/>
      <c r="AE583" s="13"/>
      <c r="AF583" s="13"/>
      <c r="AG583" s="13"/>
      <c r="AH583" s="13"/>
      <c r="AI583" s="13"/>
      <c r="AJ583" s="13"/>
    </row>
    <row r="584" spans="1:36" ht="13.5" customHeight="1" x14ac:dyDescent="0.2">
      <c r="A584" s="13"/>
      <c r="B584" s="13"/>
      <c r="C584" s="13"/>
      <c r="D584" s="13"/>
      <c r="E584" s="13"/>
      <c r="F584" s="13"/>
      <c r="G584" s="13"/>
      <c r="H584" s="13"/>
      <c r="I584" s="13"/>
      <c r="J584" s="13"/>
      <c r="K584" s="13"/>
      <c r="L584" s="13"/>
      <c r="M584" s="13"/>
      <c r="N584" s="13"/>
      <c r="O584" s="13"/>
      <c r="P584" s="13"/>
      <c r="Q584" s="13"/>
      <c r="R584" s="13"/>
      <c r="S584" s="13"/>
      <c r="T584" s="13"/>
      <c r="U584" s="13"/>
      <c r="V584" s="13"/>
      <c r="W584" s="13"/>
      <c r="X584" s="13"/>
      <c r="Y584" s="13"/>
      <c r="Z584" s="13"/>
      <c r="AA584" s="13"/>
      <c r="AB584" s="13"/>
      <c r="AC584" s="13"/>
      <c r="AD584" s="13"/>
      <c r="AE584" s="13"/>
      <c r="AF584" s="13"/>
      <c r="AG584" s="13"/>
      <c r="AH584" s="13"/>
      <c r="AI584" s="13"/>
      <c r="AJ584" s="13"/>
    </row>
    <row r="585" spans="1:36" ht="13.5" customHeight="1" x14ac:dyDescent="0.2">
      <c r="A585" s="13"/>
      <c r="B585" s="13"/>
      <c r="C585" s="13"/>
      <c r="D585" s="13"/>
      <c r="E585" s="13"/>
      <c r="F585" s="13"/>
      <c r="G585" s="13"/>
      <c r="H585" s="13"/>
      <c r="I585" s="13"/>
      <c r="J585" s="13"/>
      <c r="K585" s="13"/>
      <c r="L585" s="13"/>
      <c r="M585" s="13"/>
      <c r="N585" s="13"/>
      <c r="O585" s="13"/>
      <c r="P585" s="13"/>
      <c r="Q585" s="13"/>
      <c r="R585" s="13"/>
      <c r="S585" s="13"/>
      <c r="T585" s="13"/>
      <c r="U585" s="13"/>
      <c r="V585" s="13"/>
      <c r="W585" s="13"/>
      <c r="X585" s="13"/>
      <c r="Y585" s="13"/>
      <c r="Z585" s="13"/>
      <c r="AA585" s="13"/>
      <c r="AB585" s="13"/>
      <c r="AC585" s="13"/>
      <c r="AD585" s="13"/>
      <c r="AE585" s="13"/>
      <c r="AF585" s="13"/>
      <c r="AG585" s="13"/>
      <c r="AH585" s="13"/>
      <c r="AI585" s="13"/>
      <c r="AJ585" s="13"/>
    </row>
    <row r="586" spans="1:36" ht="13.5" customHeight="1" x14ac:dyDescent="0.2">
      <c r="A586" s="13"/>
      <c r="B586" s="13"/>
      <c r="C586" s="13"/>
      <c r="D586" s="13"/>
      <c r="E586" s="13"/>
      <c r="F586" s="13"/>
      <c r="G586" s="13"/>
      <c r="H586" s="13"/>
      <c r="I586" s="13"/>
      <c r="J586" s="13"/>
      <c r="K586" s="13"/>
      <c r="L586" s="13"/>
      <c r="M586" s="13"/>
      <c r="N586" s="13"/>
      <c r="O586" s="13"/>
      <c r="P586" s="13"/>
      <c r="Q586" s="13"/>
      <c r="R586" s="13"/>
      <c r="S586" s="13"/>
      <c r="T586" s="13"/>
      <c r="U586" s="13"/>
      <c r="V586" s="13"/>
      <c r="W586" s="13"/>
      <c r="X586" s="13"/>
      <c r="Y586" s="13"/>
      <c r="Z586" s="13"/>
      <c r="AA586" s="13"/>
      <c r="AB586" s="13"/>
      <c r="AC586" s="13"/>
      <c r="AD586" s="13"/>
      <c r="AE586" s="13"/>
      <c r="AF586" s="13"/>
      <c r="AG586" s="13"/>
      <c r="AH586" s="13"/>
      <c r="AI586" s="13"/>
      <c r="AJ586" s="13"/>
    </row>
    <row r="587" spans="1:36" ht="13.5" customHeight="1" x14ac:dyDescent="0.2">
      <c r="A587" s="13"/>
      <c r="B587" s="13"/>
      <c r="C587" s="13"/>
      <c r="D587" s="13"/>
      <c r="E587" s="13"/>
      <c r="F587" s="13"/>
      <c r="G587" s="13"/>
      <c r="H587" s="13"/>
      <c r="I587" s="13"/>
      <c r="J587" s="13"/>
      <c r="K587" s="13"/>
      <c r="L587" s="13"/>
      <c r="M587" s="13"/>
      <c r="N587" s="13"/>
      <c r="O587" s="13"/>
      <c r="P587" s="13"/>
      <c r="Q587" s="13"/>
      <c r="R587" s="13"/>
      <c r="S587" s="13"/>
      <c r="T587" s="13"/>
      <c r="U587" s="13"/>
      <c r="V587" s="13"/>
      <c r="W587" s="13"/>
      <c r="X587" s="13"/>
      <c r="Y587" s="13"/>
      <c r="Z587" s="13"/>
      <c r="AA587" s="13"/>
      <c r="AB587" s="13"/>
      <c r="AC587" s="13"/>
      <c r="AD587" s="13"/>
      <c r="AE587" s="13"/>
      <c r="AF587" s="13"/>
      <c r="AG587" s="13"/>
      <c r="AH587" s="13"/>
      <c r="AI587" s="13"/>
      <c r="AJ587" s="13"/>
    </row>
    <row r="588" spans="1:36" ht="13.5" customHeight="1" x14ac:dyDescent="0.2">
      <c r="A588" s="13"/>
      <c r="B588" s="13"/>
      <c r="C588" s="13"/>
      <c r="D588" s="13"/>
      <c r="E588" s="13"/>
      <c r="F588" s="13"/>
      <c r="G588" s="13"/>
      <c r="H588" s="13"/>
      <c r="I588" s="13"/>
      <c r="J588" s="13"/>
      <c r="K588" s="13"/>
      <c r="L588" s="13"/>
      <c r="M588" s="13"/>
      <c r="N588" s="13"/>
      <c r="O588" s="13"/>
      <c r="P588" s="13"/>
      <c r="Q588" s="13"/>
      <c r="R588" s="13"/>
      <c r="S588" s="13"/>
      <c r="T588" s="13"/>
      <c r="U588" s="13"/>
      <c r="V588" s="13"/>
      <c r="W588" s="13"/>
      <c r="X588" s="13"/>
      <c r="Y588" s="13"/>
      <c r="Z588" s="13"/>
      <c r="AA588" s="13"/>
      <c r="AB588" s="13"/>
      <c r="AC588" s="13"/>
      <c r="AD588" s="13"/>
      <c r="AE588" s="13"/>
      <c r="AF588" s="13"/>
      <c r="AG588" s="13"/>
      <c r="AH588" s="13"/>
      <c r="AI588" s="13"/>
      <c r="AJ588" s="13"/>
    </row>
    <row r="589" spans="1:36" ht="13.5" customHeight="1" x14ac:dyDescent="0.2">
      <c r="A589" s="13"/>
      <c r="B589" s="13"/>
      <c r="C589" s="13"/>
      <c r="D589" s="13"/>
      <c r="E589" s="13"/>
      <c r="F589" s="13"/>
      <c r="G589" s="13"/>
      <c r="H589" s="13"/>
      <c r="I589" s="13"/>
      <c r="J589" s="13"/>
      <c r="K589" s="13"/>
      <c r="L589" s="13"/>
      <c r="M589" s="13"/>
      <c r="N589" s="13"/>
      <c r="O589" s="13"/>
      <c r="P589" s="13"/>
      <c r="Q589" s="13"/>
      <c r="R589" s="13"/>
      <c r="S589" s="13"/>
      <c r="T589" s="13"/>
      <c r="U589" s="13"/>
      <c r="V589" s="13"/>
      <c r="W589" s="13"/>
      <c r="X589" s="13"/>
      <c r="Y589" s="13"/>
      <c r="Z589" s="13"/>
      <c r="AA589" s="13"/>
      <c r="AB589" s="13"/>
      <c r="AC589" s="13"/>
      <c r="AD589" s="13"/>
      <c r="AE589" s="13"/>
      <c r="AF589" s="13"/>
      <c r="AG589" s="13"/>
      <c r="AH589" s="13"/>
      <c r="AI589" s="13"/>
      <c r="AJ589" s="13"/>
    </row>
    <row r="590" spans="1:36" ht="13.5" customHeight="1" x14ac:dyDescent="0.2">
      <c r="A590" s="13"/>
      <c r="B590" s="13"/>
      <c r="C590" s="13"/>
      <c r="D590" s="13"/>
      <c r="E590" s="13"/>
      <c r="F590" s="13"/>
      <c r="G590" s="13"/>
      <c r="H590" s="13"/>
      <c r="I590" s="13"/>
      <c r="J590" s="13"/>
      <c r="K590" s="13"/>
      <c r="L590" s="13"/>
      <c r="M590" s="13"/>
      <c r="N590" s="13"/>
      <c r="O590" s="13"/>
      <c r="P590" s="13"/>
      <c r="Q590" s="13"/>
      <c r="R590" s="13"/>
      <c r="S590" s="13"/>
      <c r="T590" s="13"/>
      <c r="U590" s="13"/>
      <c r="V590" s="13"/>
      <c r="W590" s="13"/>
      <c r="X590" s="13"/>
      <c r="Y590" s="13"/>
      <c r="Z590" s="13"/>
      <c r="AA590" s="13"/>
      <c r="AB590" s="13"/>
      <c r="AC590" s="13"/>
      <c r="AD590" s="13"/>
      <c r="AE590" s="13"/>
      <c r="AF590" s="13"/>
      <c r="AG590" s="13"/>
      <c r="AH590" s="13"/>
      <c r="AI590" s="13"/>
      <c r="AJ590" s="13"/>
    </row>
    <row r="591" spans="1:36" ht="13.5" customHeight="1" x14ac:dyDescent="0.2">
      <c r="A591" s="13"/>
      <c r="B591" s="13"/>
      <c r="C591" s="13"/>
      <c r="D591" s="13"/>
      <c r="E591" s="13"/>
      <c r="F591" s="13"/>
      <c r="G591" s="13"/>
      <c r="H591" s="13"/>
      <c r="I591" s="13"/>
      <c r="J591" s="13"/>
      <c r="K591" s="13"/>
      <c r="L591" s="13"/>
      <c r="M591" s="13"/>
      <c r="N591" s="13"/>
      <c r="O591" s="13"/>
      <c r="P591" s="13"/>
      <c r="Q591" s="13"/>
      <c r="R591" s="13"/>
      <c r="S591" s="13"/>
      <c r="T591" s="13"/>
      <c r="U591" s="13"/>
      <c r="V591" s="13"/>
      <c r="W591" s="13"/>
      <c r="X591" s="13"/>
      <c r="Y591" s="13"/>
      <c r="Z591" s="13"/>
      <c r="AA591" s="13"/>
      <c r="AB591" s="13"/>
      <c r="AC591" s="13"/>
      <c r="AD591" s="13"/>
      <c r="AE591" s="13"/>
      <c r="AF591" s="13"/>
      <c r="AG591" s="13"/>
      <c r="AH591" s="13"/>
      <c r="AI591" s="13"/>
      <c r="AJ591" s="13"/>
    </row>
    <row r="592" spans="1:36" ht="13.5" customHeight="1" x14ac:dyDescent="0.2">
      <c r="A592" s="13"/>
      <c r="B592" s="13"/>
      <c r="C592" s="13"/>
      <c r="D592" s="13"/>
      <c r="E592" s="13"/>
      <c r="F592" s="13"/>
      <c r="G592" s="13"/>
      <c r="H592" s="13"/>
      <c r="I592" s="13"/>
      <c r="J592" s="13"/>
      <c r="K592" s="13"/>
      <c r="L592" s="13"/>
      <c r="M592" s="13"/>
      <c r="N592" s="13"/>
      <c r="O592" s="13"/>
      <c r="P592" s="13"/>
      <c r="Q592" s="13"/>
      <c r="R592" s="13"/>
      <c r="S592" s="13"/>
      <c r="T592" s="13"/>
      <c r="U592" s="13"/>
      <c r="V592" s="13"/>
      <c r="W592" s="13"/>
      <c r="X592" s="13"/>
      <c r="Y592" s="13"/>
      <c r="Z592" s="13"/>
      <c r="AA592" s="13"/>
      <c r="AB592" s="13"/>
      <c r="AC592" s="13"/>
      <c r="AD592" s="13"/>
      <c r="AE592" s="13"/>
      <c r="AF592" s="13"/>
      <c r="AG592" s="13"/>
      <c r="AH592" s="13"/>
      <c r="AI592" s="13"/>
      <c r="AJ592" s="13"/>
    </row>
    <row r="593" spans="1:36" ht="13.5" customHeight="1" x14ac:dyDescent="0.2">
      <c r="A593" s="13"/>
      <c r="B593" s="13"/>
      <c r="C593" s="13"/>
      <c r="D593" s="13"/>
      <c r="E593" s="13"/>
      <c r="F593" s="13"/>
      <c r="G593" s="13"/>
      <c r="H593" s="13"/>
      <c r="I593" s="13"/>
      <c r="J593" s="13"/>
      <c r="K593" s="13"/>
      <c r="L593" s="13"/>
      <c r="M593" s="13"/>
      <c r="N593" s="13"/>
      <c r="O593" s="13"/>
      <c r="P593" s="13"/>
      <c r="Q593" s="13"/>
      <c r="R593" s="13"/>
      <c r="S593" s="13"/>
      <c r="T593" s="13"/>
      <c r="U593" s="13"/>
      <c r="V593" s="13"/>
      <c r="W593" s="13"/>
      <c r="X593" s="13"/>
      <c r="Y593" s="13"/>
      <c r="Z593" s="13"/>
      <c r="AA593" s="13"/>
      <c r="AB593" s="13"/>
      <c r="AC593" s="13"/>
      <c r="AD593" s="13"/>
      <c r="AE593" s="13"/>
      <c r="AF593" s="13"/>
      <c r="AG593" s="13"/>
      <c r="AH593" s="13"/>
      <c r="AI593" s="13"/>
      <c r="AJ593" s="13"/>
    </row>
    <row r="594" spans="1:36" ht="13.5" customHeight="1" x14ac:dyDescent="0.2">
      <c r="A594" s="13"/>
      <c r="B594" s="13"/>
      <c r="C594" s="13"/>
      <c r="D594" s="13"/>
      <c r="E594" s="13"/>
      <c r="F594" s="13"/>
      <c r="G594" s="13"/>
      <c r="H594" s="13"/>
      <c r="I594" s="13"/>
      <c r="J594" s="13"/>
      <c r="K594" s="13"/>
      <c r="L594" s="13"/>
      <c r="M594" s="13"/>
      <c r="N594" s="13"/>
      <c r="O594" s="13"/>
      <c r="P594" s="13"/>
      <c r="Q594" s="13"/>
      <c r="R594" s="13"/>
      <c r="S594" s="13"/>
      <c r="T594" s="13"/>
      <c r="U594" s="13"/>
      <c r="V594" s="13"/>
      <c r="W594" s="13"/>
      <c r="X594" s="13"/>
      <c r="Y594" s="13"/>
      <c r="Z594" s="13"/>
      <c r="AA594" s="13"/>
      <c r="AB594" s="13"/>
      <c r="AC594" s="13"/>
      <c r="AD594" s="13"/>
      <c r="AE594" s="13"/>
      <c r="AF594" s="13"/>
      <c r="AG594" s="13"/>
      <c r="AH594" s="13"/>
      <c r="AI594" s="13"/>
      <c r="AJ594" s="13"/>
    </row>
    <row r="595" spans="1:36" ht="13.5" customHeight="1" x14ac:dyDescent="0.2">
      <c r="A595" s="13"/>
      <c r="B595" s="13"/>
      <c r="C595" s="13"/>
      <c r="D595" s="13"/>
      <c r="E595" s="13"/>
      <c r="F595" s="13"/>
      <c r="G595" s="13"/>
      <c r="H595" s="13"/>
      <c r="I595" s="13"/>
      <c r="J595" s="13"/>
      <c r="K595" s="13"/>
      <c r="L595" s="13"/>
      <c r="M595" s="13"/>
      <c r="N595" s="13"/>
      <c r="O595" s="13"/>
      <c r="P595" s="13"/>
      <c r="Q595" s="13"/>
      <c r="R595" s="13"/>
      <c r="S595" s="13"/>
      <c r="T595" s="13"/>
      <c r="U595" s="13"/>
      <c r="V595" s="13"/>
      <c r="W595" s="13"/>
      <c r="X595" s="13"/>
      <c r="Y595" s="13"/>
      <c r="Z595" s="13"/>
      <c r="AA595" s="13"/>
      <c r="AB595" s="13"/>
      <c r="AC595" s="13"/>
      <c r="AD595" s="13"/>
      <c r="AE595" s="13"/>
      <c r="AF595" s="13"/>
      <c r="AG595" s="13"/>
      <c r="AH595" s="13"/>
      <c r="AI595" s="13"/>
      <c r="AJ595" s="13"/>
    </row>
    <row r="596" spans="1:36" ht="13.5" customHeight="1" x14ac:dyDescent="0.2">
      <c r="A596" s="13"/>
      <c r="B596" s="13"/>
      <c r="C596" s="13"/>
      <c r="D596" s="13"/>
      <c r="E596" s="13"/>
      <c r="F596" s="13"/>
      <c r="G596" s="13"/>
      <c r="H596" s="13"/>
      <c r="I596" s="13"/>
      <c r="J596" s="13"/>
      <c r="K596" s="13"/>
      <c r="L596" s="13"/>
      <c r="M596" s="13"/>
      <c r="N596" s="13"/>
      <c r="O596" s="13"/>
      <c r="P596" s="13"/>
      <c r="Q596" s="13"/>
      <c r="R596" s="13"/>
      <c r="S596" s="13"/>
      <c r="T596" s="13"/>
      <c r="U596" s="13"/>
      <c r="V596" s="13"/>
      <c r="W596" s="13"/>
      <c r="X596" s="13"/>
      <c r="Y596" s="13"/>
      <c r="Z596" s="13"/>
      <c r="AA596" s="13"/>
      <c r="AB596" s="13"/>
      <c r="AC596" s="13"/>
      <c r="AD596" s="13"/>
      <c r="AE596" s="13"/>
      <c r="AF596" s="13"/>
      <c r="AG596" s="13"/>
      <c r="AH596" s="13"/>
      <c r="AI596" s="13"/>
      <c r="AJ596" s="13"/>
    </row>
    <row r="597" spans="1:36" ht="13.5" customHeight="1" x14ac:dyDescent="0.2">
      <c r="A597" s="13"/>
      <c r="B597" s="13"/>
      <c r="C597" s="13"/>
      <c r="D597" s="13"/>
      <c r="E597" s="13"/>
      <c r="F597" s="13"/>
      <c r="G597" s="13"/>
      <c r="H597" s="13"/>
      <c r="I597" s="13"/>
      <c r="J597" s="13"/>
      <c r="K597" s="13"/>
      <c r="L597" s="13"/>
      <c r="M597" s="13"/>
      <c r="N597" s="13"/>
      <c r="O597" s="13"/>
      <c r="P597" s="13"/>
      <c r="Q597" s="13"/>
      <c r="R597" s="13"/>
      <c r="S597" s="13"/>
      <c r="T597" s="13"/>
      <c r="U597" s="13"/>
      <c r="V597" s="13"/>
      <c r="W597" s="13"/>
      <c r="X597" s="13"/>
      <c r="Y597" s="13"/>
      <c r="Z597" s="13"/>
      <c r="AA597" s="13"/>
      <c r="AB597" s="13"/>
      <c r="AC597" s="13"/>
      <c r="AD597" s="13"/>
      <c r="AE597" s="13"/>
      <c r="AF597" s="13"/>
      <c r="AG597" s="13"/>
      <c r="AH597" s="13"/>
      <c r="AI597" s="13"/>
      <c r="AJ597" s="13"/>
    </row>
    <row r="598" spans="1:36" ht="13.5" customHeight="1" x14ac:dyDescent="0.2">
      <c r="A598" s="13"/>
      <c r="B598" s="13"/>
      <c r="C598" s="13"/>
      <c r="D598" s="13"/>
      <c r="E598" s="13"/>
      <c r="F598" s="13"/>
      <c r="G598" s="13"/>
      <c r="H598" s="13"/>
      <c r="I598" s="13"/>
      <c r="J598" s="13"/>
      <c r="K598" s="13"/>
      <c r="L598" s="13"/>
      <c r="M598" s="13"/>
      <c r="N598" s="13"/>
      <c r="O598" s="13"/>
      <c r="P598" s="13"/>
      <c r="Q598" s="13"/>
      <c r="R598" s="13"/>
      <c r="S598" s="13"/>
      <c r="T598" s="13"/>
      <c r="U598" s="13"/>
      <c r="V598" s="13"/>
      <c r="W598" s="13"/>
      <c r="X598" s="13"/>
      <c r="Y598" s="13"/>
      <c r="Z598" s="13"/>
      <c r="AA598" s="13"/>
      <c r="AB598" s="13"/>
      <c r="AC598" s="13"/>
      <c r="AD598" s="13"/>
      <c r="AE598" s="13"/>
      <c r="AF598" s="13"/>
      <c r="AG598" s="13"/>
      <c r="AH598" s="13"/>
      <c r="AI598" s="13"/>
      <c r="AJ598" s="13"/>
    </row>
    <row r="599" spans="1:36" ht="13.5" customHeight="1" x14ac:dyDescent="0.2">
      <c r="A599" s="13"/>
      <c r="B599" s="13"/>
      <c r="C599" s="13"/>
      <c r="D599" s="13"/>
      <c r="E599" s="13"/>
      <c r="F599" s="13"/>
      <c r="G599" s="13"/>
      <c r="H599" s="13"/>
      <c r="I599" s="13"/>
      <c r="J599" s="13"/>
      <c r="K599" s="13"/>
      <c r="L599" s="13"/>
      <c r="M599" s="13"/>
      <c r="N599" s="13"/>
      <c r="O599" s="13"/>
      <c r="P599" s="13"/>
      <c r="Q599" s="13"/>
      <c r="R599" s="13"/>
      <c r="S599" s="13"/>
      <c r="T599" s="13"/>
      <c r="U599" s="13"/>
      <c r="V599" s="13"/>
      <c r="W599" s="13"/>
      <c r="X599" s="13"/>
      <c r="Y599" s="13"/>
      <c r="Z599" s="13"/>
      <c r="AA599" s="13"/>
      <c r="AB599" s="13"/>
      <c r="AC599" s="13"/>
      <c r="AD599" s="13"/>
      <c r="AE599" s="13"/>
      <c r="AF599" s="13"/>
      <c r="AG599" s="13"/>
      <c r="AH599" s="13"/>
      <c r="AI599" s="13"/>
      <c r="AJ599" s="13"/>
    </row>
    <row r="600" spans="1:36" ht="13.5" customHeight="1" x14ac:dyDescent="0.2">
      <c r="A600" s="13"/>
      <c r="B600" s="13"/>
      <c r="C600" s="13"/>
      <c r="D600" s="13"/>
      <c r="E600" s="13"/>
      <c r="F600" s="13"/>
      <c r="G600" s="13"/>
      <c r="H600" s="13"/>
      <c r="I600" s="13"/>
      <c r="J600" s="13"/>
      <c r="K600" s="13"/>
      <c r="L600" s="13"/>
      <c r="M600" s="13"/>
      <c r="N600" s="13"/>
      <c r="O600" s="13"/>
      <c r="P600" s="13"/>
      <c r="Q600" s="13"/>
      <c r="R600" s="13"/>
      <c r="S600" s="13"/>
      <c r="T600" s="13"/>
      <c r="U600" s="13"/>
      <c r="V600" s="13"/>
      <c r="W600" s="13"/>
      <c r="X600" s="13"/>
      <c r="Y600" s="13"/>
      <c r="Z600" s="13"/>
      <c r="AA600" s="13"/>
      <c r="AB600" s="13"/>
      <c r="AC600" s="13"/>
      <c r="AD600" s="13"/>
      <c r="AE600" s="13"/>
      <c r="AF600" s="13"/>
      <c r="AG600" s="13"/>
      <c r="AH600" s="13"/>
      <c r="AI600" s="13"/>
      <c r="AJ600" s="13"/>
    </row>
    <row r="601" spans="1:36" ht="13.5" customHeight="1" x14ac:dyDescent="0.2">
      <c r="A601" s="13"/>
      <c r="B601" s="13"/>
      <c r="C601" s="13"/>
      <c r="D601" s="13"/>
      <c r="E601" s="13"/>
      <c r="F601" s="13"/>
      <c r="G601" s="13"/>
      <c r="H601" s="13"/>
      <c r="I601" s="13"/>
      <c r="J601" s="13"/>
      <c r="K601" s="13"/>
      <c r="L601" s="13"/>
      <c r="M601" s="13"/>
      <c r="N601" s="13"/>
      <c r="O601" s="13"/>
      <c r="P601" s="13"/>
      <c r="Q601" s="13"/>
      <c r="R601" s="13"/>
      <c r="S601" s="13"/>
      <c r="T601" s="13"/>
      <c r="U601" s="13"/>
      <c r="V601" s="13"/>
      <c r="W601" s="13"/>
      <c r="X601" s="13"/>
      <c r="Y601" s="13"/>
      <c r="Z601" s="13"/>
      <c r="AA601" s="13"/>
      <c r="AB601" s="13"/>
      <c r="AC601" s="13"/>
      <c r="AD601" s="13"/>
      <c r="AE601" s="13"/>
      <c r="AF601" s="13"/>
      <c r="AG601" s="13"/>
      <c r="AH601" s="13"/>
      <c r="AI601" s="13"/>
      <c r="AJ601" s="13"/>
    </row>
    <row r="602" spans="1:36" ht="13.5" customHeight="1" x14ac:dyDescent="0.2">
      <c r="A602" s="13"/>
      <c r="B602" s="13"/>
      <c r="C602" s="13"/>
      <c r="D602" s="13"/>
      <c r="E602" s="13"/>
      <c r="F602" s="13"/>
      <c r="G602" s="13"/>
      <c r="H602" s="13"/>
      <c r="I602" s="13"/>
      <c r="J602" s="13"/>
      <c r="K602" s="13"/>
      <c r="L602" s="13"/>
      <c r="M602" s="13"/>
      <c r="N602" s="13"/>
      <c r="O602" s="13"/>
      <c r="P602" s="13"/>
      <c r="Q602" s="13"/>
      <c r="R602" s="13"/>
      <c r="S602" s="13"/>
      <c r="T602" s="13"/>
      <c r="U602" s="13"/>
      <c r="V602" s="13"/>
      <c r="W602" s="13"/>
      <c r="X602" s="13"/>
      <c r="Y602" s="13"/>
      <c r="Z602" s="13"/>
      <c r="AA602" s="13"/>
      <c r="AB602" s="13"/>
      <c r="AC602" s="13"/>
      <c r="AD602" s="13"/>
      <c r="AE602" s="13"/>
      <c r="AF602" s="13"/>
      <c r="AG602" s="13"/>
      <c r="AH602" s="13"/>
      <c r="AI602" s="13"/>
      <c r="AJ602" s="13"/>
    </row>
    <row r="603" spans="1:36" ht="13.5" customHeight="1" x14ac:dyDescent="0.2">
      <c r="A603" s="13"/>
      <c r="B603" s="13"/>
      <c r="C603" s="13"/>
      <c r="D603" s="13"/>
      <c r="E603" s="13"/>
      <c r="F603" s="13"/>
      <c r="G603" s="13"/>
      <c r="H603" s="13"/>
      <c r="I603" s="13"/>
      <c r="J603" s="13"/>
      <c r="K603" s="13"/>
      <c r="L603" s="13"/>
      <c r="M603" s="13"/>
      <c r="N603" s="13"/>
      <c r="O603" s="13"/>
      <c r="P603" s="13"/>
      <c r="Q603" s="13"/>
      <c r="R603" s="13"/>
      <c r="S603" s="13"/>
      <c r="T603" s="13"/>
      <c r="U603" s="13"/>
      <c r="V603" s="13"/>
      <c r="W603" s="13"/>
      <c r="X603" s="13"/>
      <c r="Y603" s="13"/>
      <c r="Z603" s="13"/>
      <c r="AA603" s="13"/>
      <c r="AB603" s="13"/>
      <c r="AC603" s="13"/>
      <c r="AD603" s="13"/>
      <c r="AE603" s="13"/>
      <c r="AF603" s="13"/>
      <c r="AG603" s="13"/>
      <c r="AH603" s="13"/>
      <c r="AI603" s="13"/>
      <c r="AJ603" s="13"/>
    </row>
    <row r="604" spans="1:36" ht="13.5" customHeight="1" x14ac:dyDescent="0.2">
      <c r="A604" s="13"/>
      <c r="B604" s="13"/>
      <c r="C604" s="13"/>
      <c r="D604" s="13"/>
      <c r="E604" s="13"/>
      <c r="F604" s="13"/>
      <c r="G604" s="13"/>
      <c r="H604" s="13"/>
      <c r="I604" s="13"/>
      <c r="J604" s="13"/>
      <c r="K604" s="13"/>
      <c r="L604" s="13"/>
      <c r="M604" s="13"/>
      <c r="N604" s="13"/>
      <c r="O604" s="13"/>
      <c r="P604" s="13"/>
      <c r="Q604" s="13"/>
      <c r="R604" s="13"/>
      <c r="S604" s="13"/>
      <c r="T604" s="13"/>
      <c r="U604" s="13"/>
      <c r="V604" s="13"/>
      <c r="W604" s="13"/>
      <c r="X604" s="13"/>
      <c r="Y604" s="13"/>
      <c r="Z604" s="13"/>
      <c r="AA604" s="13"/>
      <c r="AB604" s="13"/>
      <c r="AC604" s="13"/>
      <c r="AD604" s="13"/>
      <c r="AE604" s="13"/>
      <c r="AF604" s="13"/>
      <c r="AG604" s="13"/>
      <c r="AH604" s="13"/>
      <c r="AI604" s="13"/>
      <c r="AJ604" s="13"/>
    </row>
    <row r="605" spans="1:36" ht="13.5" customHeight="1" x14ac:dyDescent="0.2">
      <c r="A605" s="13"/>
      <c r="B605" s="13"/>
      <c r="C605" s="13"/>
      <c r="D605" s="13"/>
      <c r="E605" s="13"/>
      <c r="F605" s="13"/>
      <c r="G605" s="13"/>
      <c r="H605" s="13"/>
      <c r="I605" s="13"/>
      <c r="J605" s="13"/>
      <c r="K605" s="13"/>
      <c r="L605" s="13"/>
      <c r="M605" s="13"/>
      <c r="N605" s="13"/>
      <c r="O605" s="13"/>
      <c r="P605" s="13"/>
      <c r="Q605" s="13"/>
      <c r="R605" s="13"/>
      <c r="S605" s="13"/>
      <c r="T605" s="13"/>
      <c r="U605" s="13"/>
      <c r="V605" s="13"/>
      <c r="W605" s="13"/>
      <c r="X605" s="13"/>
      <c r="Y605" s="13"/>
      <c r="Z605" s="13"/>
      <c r="AA605" s="13"/>
      <c r="AB605" s="13"/>
      <c r="AC605" s="13"/>
      <c r="AD605" s="13"/>
      <c r="AE605" s="13"/>
      <c r="AF605" s="13"/>
      <c r="AG605" s="13"/>
      <c r="AH605" s="13"/>
      <c r="AI605" s="13"/>
      <c r="AJ605" s="13"/>
    </row>
    <row r="606" spans="1:36" ht="13.5" customHeight="1" x14ac:dyDescent="0.2">
      <c r="A606" s="13"/>
      <c r="B606" s="13"/>
      <c r="C606" s="13"/>
      <c r="D606" s="13"/>
      <c r="E606" s="13"/>
      <c r="F606" s="13"/>
      <c r="G606" s="13"/>
      <c r="H606" s="13"/>
      <c r="I606" s="13"/>
      <c r="J606" s="13"/>
      <c r="K606" s="13"/>
      <c r="L606" s="13"/>
      <c r="M606" s="13"/>
      <c r="N606" s="13"/>
      <c r="O606" s="13"/>
      <c r="P606" s="13"/>
      <c r="Q606" s="13"/>
      <c r="R606" s="13"/>
      <c r="S606" s="13"/>
      <c r="T606" s="13"/>
      <c r="U606" s="13"/>
      <c r="V606" s="13"/>
      <c r="W606" s="13"/>
      <c r="X606" s="13"/>
      <c r="Y606" s="13"/>
      <c r="Z606" s="13"/>
      <c r="AA606" s="13"/>
      <c r="AB606" s="13"/>
      <c r="AC606" s="13"/>
      <c r="AD606" s="13"/>
      <c r="AE606" s="13"/>
      <c r="AF606" s="13"/>
      <c r="AG606" s="13"/>
      <c r="AH606" s="13"/>
      <c r="AI606" s="13"/>
      <c r="AJ606" s="13"/>
    </row>
    <row r="607" spans="1:36" ht="13.5" customHeight="1" x14ac:dyDescent="0.2">
      <c r="A607" s="13"/>
      <c r="B607" s="13"/>
      <c r="C607" s="13"/>
      <c r="D607" s="13"/>
      <c r="E607" s="13"/>
      <c r="F607" s="13"/>
      <c r="G607" s="13"/>
      <c r="H607" s="13"/>
      <c r="I607" s="13"/>
      <c r="J607" s="13"/>
      <c r="K607" s="13"/>
      <c r="L607" s="13"/>
      <c r="M607" s="13"/>
      <c r="N607" s="13"/>
      <c r="O607" s="13"/>
      <c r="P607" s="13"/>
      <c r="Q607" s="13"/>
      <c r="R607" s="13"/>
      <c r="S607" s="13"/>
      <c r="T607" s="13"/>
      <c r="U607" s="13"/>
      <c r="V607" s="13"/>
      <c r="W607" s="13"/>
      <c r="X607" s="13"/>
      <c r="Y607" s="13"/>
      <c r="Z607" s="13"/>
      <c r="AA607" s="13"/>
      <c r="AB607" s="13"/>
      <c r="AC607" s="13"/>
      <c r="AD607" s="13"/>
      <c r="AE607" s="13"/>
      <c r="AF607" s="13"/>
      <c r="AG607" s="13"/>
      <c r="AH607" s="13"/>
      <c r="AI607" s="13"/>
      <c r="AJ607" s="13"/>
    </row>
    <row r="608" spans="1:36" ht="13.5" customHeight="1" x14ac:dyDescent="0.2">
      <c r="A608" s="13"/>
      <c r="B608" s="13"/>
      <c r="C608" s="13"/>
      <c r="D608" s="13"/>
      <c r="E608" s="13"/>
      <c r="F608" s="13"/>
      <c r="G608" s="13"/>
      <c r="H608" s="13"/>
      <c r="I608" s="13"/>
      <c r="J608" s="13"/>
      <c r="K608" s="13"/>
      <c r="L608" s="13"/>
      <c r="M608" s="13"/>
      <c r="N608" s="13"/>
      <c r="O608" s="13"/>
      <c r="P608" s="13"/>
      <c r="Q608" s="13"/>
      <c r="R608" s="13"/>
      <c r="S608" s="13"/>
      <c r="T608" s="13"/>
      <c r="U608" s="13"/>
      <c r="V608" s="13"/>
      <c r="W608" s="13"/>
      <c r="X608" s="13"/>
      <c r="Y608" s="13"/>
      <c r="Z608" s="13"/>
      <c r="AA608" s="13"/>
      <c r="AB608" s="13"/>
      <c r="AC608" s="13"/>
      <c r="AD608" s="13"/>
      <c r="AE608" s="13"/>
      <c r="AF608" s="13"/>
      <c r="AG608" s="13"/>
      <c r="AH608" s="13"/>
      <c r="AI608" s="13"/>
      <c r="AJ608" s="13"/>
    </row>
    <row r="609" spans="1:36" ht="13.5" customHeight="1" x14ac:dyDescent="0.2">
      <c r="A609" s="13"/>
      <c r="B609" s="13"/>
      <c r="C609" s="13"/>
      <c r="D609" s="13"/>
      <c r="E609" s="13"/>
      <c r="F609" s="13"/>
      <c r="G609" s="13"/>
      <c r="H609" s="13"/>
      <c r="I609" s="13"/>
      <c r="J609" s="13"/>
      <c r="K609" s="13"/>
      <c r="L609" s="13"/>
      <c r="M609" s="13"/>
      <c r="N609" s="13"/>
      <c r="O609" s="13"/>
      <c r="P609" s="13"/>
      <c r="Q609" s="13"/>
      <c r="R609" s="13"/>
      <c r="S609" s="13"/>
      <c r="T609" s="13"/>
      <c r="U609" s="13"/>
      <c r="V609" s="13"/>
      <c r="W609" s="13"/>
      <c r="X609" s="13"/>
      <c r="Y609" s="13"/>
      <c r="Z609" s="13"/>
      <c r="AA609" s="13"/>
      <c r="AB609" s="13"/>
      <c r="AC609" s="13"/>
      <c r="AD609" s="13"/>
      <c r="AE609" s="13"/>
      <c r="AF609" s="13"/>
      <c r="AG609" s="13"/>
      <c r="AH609" s="13"/>
      <c r="AI609" s="13"/>
      <c r="AJ609" s="13"/>
    </row>
    <row r="610" spans="1:36" ht="13.5" customHeight="1" x14ac:dyDescent="0.2">
      <c r="A610" s="13"/>
      <c r="B610" s="13"/>
      <c r="C610" s="13"/>
      <c r="D610" s="13"/>
      <c r="E610" s="13"/>
      <c r="F610" s="13"/>
      <c r="G610" s="13"/>
      <c r="H610" s="13"/>
      <c r="I610" s="13"/>
      <c r="J610" s="13"/>
      <c r="K610" s="13"/>
      <c r="L610" s="13"/>
      <c r="M610" s="13"/>
      <c r="N610" s="13"/>
      <c r="O610" s="13"/>
      <c r="P610" s="13"/>
      <c r="Q610" s="13"/>
      <c r="R610" s="13"/>
      <c r="S610" s="13"/>
      <c r="T610" s="13"/>
      <c r="U610" s="13"/>
      <c r="V610" s="13"/>
      <c r="W610" s="13"/>
      <c r="X610" s="13"/>
      <c r="Y610" s="13"/>
      <c r="Z610" s="13"/>
      <c r="AA610" s="13"/>
      <c r="AB610" s="13"/>
      <c r="AC610" s="13"/>
      <c r="AD610" s="13"/>
      <c r="AE610" s="13"/>
      <c r="AF610" s="13"/>
      <c r="AG610" s="13"/>
      <c r="AH610" s="13"/>
      <c r="AI610" s="13"/>
      <c r="AJ610" s="13"/>
    </row>
    <row r="611" spans="1:36" ht="13.5" customHeight="1" x14ac:dyDescent="0.2">
      <c r="A611" s="13"/>
      <c r="B611" s="13"/>
      <c r="C611" s="13"/>
      <c r="D611" s="13"/>
      <c r="E611" s="13"/>
      <c r="F611" s="13"/>
      <c r="G611" s="13"/>
      <c r="H611" s="13"/>
      <c r="I611" s="13"/>
      <c r="J611" s="13"/>
      <c r="K611" s="13"/>
      <c r="L611" s="13"/>
      <c r="M611" s="13"/>
      <c r="N611" s="13"/>
      <c r="O611" s="13"/>
      <c r="P611" s="13"/>
      <c r="Q611" s="13"/>
      <c r="R611" s="13"/>
      <c r="S611" s="13"/>
      <c r="T611" s="13"/>
      <c r="U611" s="13"/>
      <c r="V611" s="13"/>
      <c r="W611" s="13"/>
      <c r="X611" s="13"/>
      <c r="Y611" s="13"/>
      <c r="Z611" s="13"/>
      <c r="AA611" s="13"/>
      <c r="AB611" s="13"/>
      <c r="AC611" s="13"/>
      <c r="AD611" s="13"/>
      <c r="AE611" s="13"/>
      <c r="AF611" s="13"/>
      <c r="AG611" s="13"/>
      <c r="AH611" s="13"/>
      <c r="AI611" s="13"/>
      <c r="AJ611" s="13"/>
    </row>
    <row r="612" spans="1:36" ht="13.5" customHeight="1" x14ac:dyDescent="0.2">
      <c r="A612" s="13"/>
      <c r="B612" s="13"/>
      <c r="C612" s="13"/>
      <c r="D612" s="13"/>
      <c r="E612" s="13"/>
      <c r="F612" s="13"/>
      <c r="G612" s="13"/>
      <c r="H612" s="13"/>
      <c r="I612" s="13"/>
      <c r="J612" s="13"/>
      <c r="K612" s="13"/>
      <c r="L612" s="13"/>
      <c r="M612" s="13"/>
      <c r="N612" s="13"/>
      <c r="O612" s="13"/>
      <c r="P612" s="13"/>
      <c r="Q612" s="13"/>
      <c r="R612" s="13"/>
      <c r="S612" s="13"/>
      <c r="T612" s="13"/>
      <c r="U612" s="13"/>
      <c r="V612" s="13"/>
      <c r="W612" s="13"/>
      <c r="X612" s="13"/>
      <c r="Y612" s="13"/>
      <c r="Z612" s="13"/>
      <c r="AA612" s="13"/>
      <c r="AB612" s="13"/>
      <c r="AC612" s="13"/>
      <c r="AD612" s="13"/>
      <c r="AE612" s="13"/>
      <c r="AF612" s="13"/>
      <c r="AG612" s="13"/>
      <c r="AH612" s="13"/>
      <c r="AI612" s="13"/>
      <c r="AJ612" s="13"/>
    </row>
    <row r="613" spans="1:36" ht="13.5" customHeight="1" x14ac:dyDescent="0.2">
      <c r="A613" s="13"/>
      <c r="B613" s="13"/>
      <c r="C613" s="13"/>
      <c r="D613" s="13"/>
      <c r="E613" s="13"/>
      <c r="F613" s="13"/>
      <c r="G613" s="13"/>
      <c r="H613" s="13"/>
      <c r="I613" s="13"/>
      <c r="J613" s="13"/>
      <c r="K613" s="13"/>
      <c r="L613" s="13"/>
      <c r="M613" s="13"/>
      <c r="N613" s="13"/>
      <c r="O613" s="13"/>
      <c r="P613" s="13"/>
      <c r="Q613" s="13"/>
      <c r="R613" s="13"/>
      <c r="S613" s="13"/>
      <c r="T613" s="13"/>
      <c r="U613" s="13"/>
      <c r="V613" s="13"/>
      <c r="W613" s="13"/>
      <c r="X613" s="13"/>
      <c r="Y613" s="13"/>
      <c r="Z613" s="13"/>
      <c r="AA613" s="13"/>
      <c r="AB613" s="13"/>
      <c r="AC613" s="13"/>
      <c r="AD613" s="13"/>
      <c r="AE613" s="13"/>
      <c r="AF613" s="13"/>
      <c r="AG613" s="13"/>
      <c r="AH613" s="13"/>
      <c r="AI613" s="13"/>
      <c r="AJ613" s="13"/>
    </row>
    <row r="614" spans="1:36" ht="13.5" customHeight="1" x14ac:dyDescent="0.2">
      <c r="A614" s="13"/>
      <c r="B614" s="13"/>
      <c r="C614" s="13"/>
      <c r="D614" s="13"/>
      <c r="E614" s="13"/>
      <c r="F614" s="13"/>
      <c r="G614" s="13"/>
      <c r="H614" s="13"/>
      <c r="I614" s="13"/>
      <c r="J614" s="13"/>
      <c r="K614" s="13"/>
      <c r="L614" s="13"/>
      <c r="M614" s="13"/>
      <c r="N614" s="13"/>
      <c r="O614" s="13"/>
      <c r="P614" s="13"/>
      <c r="Q614" s="13"/>
      <c r="R614" s="13"/>
      <c r="S614" s="13"/>
      <c r="T614" s="13"/>
      <c r="U614" s="13"/>
      <c r="V614" s="13"/>
      <c r="W614" s="13"/>
      <c r="X614" s="13"/>
      <c r="Y614" s="13"/>
      <c r="Z614" s="13"/>
      <c r="AA614" s="13"/>
      <c r="AB614" s="13"/>
      <c r="AC614" s="13"/>
      <c r="AD614" s="13"/>
      <c r="AE614" s="13"/>
      <c r="AF614" s="13"/>
      <c r="AG614" s="13"/>
      <c r="AH614" s="13"/>
      <c r="AI614" s="13"/>
      <c r="AJ614" s="13"/>
    </row>
    <row r="615" spans="1:36" ht="13.5" customHeight="1" x14ac:dyDescent="0.2">
      <c r="A615" s="13"/>
      <c r="B615" s="13"/>
      <c r="C615" s="13"/>
      <c r="D615" s="13"/>
      <c r="E615" s="13"/>
      <c r="F615" s="13"/>
      <c r="G615" s="13"/>
      <c r="H615" s="13"/>
      <c r="I615" s="13"/>
      <c r="J615" s="13"/>
      <c r="K615" s="13"/>
      <c r="L615" s="13"/>
      <c r="M615" s="13"/>
      <c r="N615" s="13"/>
      <c r="O615" s="13"/>
      <c r="P615" s="13"/>
      <c r="Q615" s="13"/>
      <c r="R615" s="13"/>
      <c r="S615" s="13"/>
      <c r="T615" s="13"/>
      <c r="U615" s="13"/>
      <c r="V615" s="13"/>
      <c r="W615" s="13"/>
      <c r="X615" s="13"/>
      <c r="Y615" s="13"/>
      <c r="Z615" s="13"/>
      <c r="AA615" s="13"/>
      <c r="AB615" s="13"/>
      <c r="AC615" s="13"/>
      <c r="AD615" s="13"/>
      <c r="AE615" s="13"/>
      <c r="AF615" s="13"/>
      <c r="AG615" s="13"/>
      <c r="AH615" s="13"/>
      <c r="AI615" s="13"/>
      <c r="AJ615" s="13"/>
    </row>
    <row r="616" spans="1:36" ht="13.5" customHeight="1" x14ac:dyDescent="0.2">
      <c r="A616" s="13"/>
      <c r="B616" s="13"/>
      <c r="C616" s="13"/>
      <c r="D616" s="13"/>
      <c r="E616" s="13"/>
      <c r="F616" s="13"/>
      <c r="G616" s="13"/>
      <c r="H616" s="13"/>
      <c r="I616" s="13"/>
      <c r="J616" s="13"/>
      <c r="K616" s="13"/>
      <c r="L616" s="13"/>
      <c r="M616" s="13"/>
      <c r="N616" s="13"/>
      <c r="O616" s="13"/>
      <c r="P616" s="13"/>
      <c r="Q616" s="13"/>
      <c r="R616" s="13"/>
      <c r="S616" s="13"/>
      <c r="T616" s="13"/>
      <c r="U616" s="13"/>
      <c r="V616" s="13"/>
      <c r="W616" s="13"/>
      <c r="X616" s="13"/>
      <c r="Y616" s="13"/>
      <c r="Z616" s="13"/>
      <c r="AA616" s="13"/>
      <c r="AB616" s="13"/>
      <c r="AC616" s="13"/>
      <c r="AD616" s="13"/>
      <c r="AE616" s="13"/>
      <c r="AF616" s="13"/>
      <c r="AG616" s="13"/>
      <c r="AH616" s="13"/>
      <c r="AI616" s="13"/>
      <c r="AJ616" s="13"/>
    </row>
    <row r="617" spans="1:36" ht="13.5" customHeight="1" x14ac:dyDescent="0.2">
      <c r="A617" s="13"/>
      <c r="B617" s="13"/>
      <c r="C617" s="13"/>
      <c r="D617" s="13"/>
      <c r="E617" s="13"/>
      <c r="F617" s="13"/>
      <c r="G617" s="13"/>
      <c r="H617" s="13"/>
      <c r="I617" s="13"/>
      <c r="J617" s="13"/>
      <c r="K617" s="13"/>
      <c r="L617" s="13"/>
      <c r="M617" s="13"/>
      <c r="N617" s="13"/>
      <c r="O617" s="13"/>
      <c r="P617" s="13"/>
      <c r="Q617" s="13"/>
      <c r="R617" s="13"/>
      <c r="S617" s="13"/>
      <c r="T617" s="13"/>
      <c r="U617" s="13"/>
      <c r="V617" s="13"/>
      <c r="W617" s="13"/>
      <c r="X617" s="13"/>
      <c r="Y617" s="13"/>
      <c r="Z617" s="13"/>
      <c r="AA617" s="13"/>
      <c r="AB617" s="13"/>
      <c r="AC617" s="13"/>
      <c r="AD617" s="13"/>
      <c r="AE617" s="13"/>
      <c r="AF617" s="13"/>
      <c r="AG617" s="13"/>
      <c r="AH617" s="13"/>
      <c r="AI617" s="13"/>
      <c r="AJ617" s="13"/>
    </row>
    <row r="618" spans="1:36" ht="13.5" customHeight="1" x14ac:dyDescent="0.2">
      <c r="A618" s="13"/>
      <c r="B618" s="13"/>
      <c r="C618" s="13"/>
      <c r="D618" s="13"/>
      <c r="E618" s="13"/>
      <c r="F618" s="13"/>
      <c r="G618" s="13"/>
      <c r="H618" s="13"/>
      <c r="I618" s="13"/>
      <c r="J618" s="13"/>
      <c r="K618" s="13"/>
      <c r="L618" s="13"/>
      <c r="M618" s="13"/>
      <c r="N618" s="13"/>
      <c r="O618" s="13"/>
      <c r="P618" s="13"/>
      <c r="Q618" s="13"/>
      <c r="R618" s="13"/>
      <c r="S618" s="13"/>
      <c r="T618" s="13"/>
      <c r="U618" s="13"/>
      <c r="V618" s="13"/>
      <c r="W618" s="13"/>
      <c r="X618" s="13"/>
      <c r="Y618" s="13"/>
      <c r="Z618" s="13"/>
      <c r="AA618" s="13"/>
      <c r="AB618" s="13"/>
      <c r="AC618" s="13"/>
      <c r="AD618" s="13"/>
      <c r="AE618" s="13"/>
      <c r="AF618" s="13"/>
      <c r="AG618" s="13"/>
      <c r="AH618" s="13"/>
      <c r="AI618" s="13"/>
      <c r="AJ618" s="13"/>
    </row>
    <row r="619" spans="1:36" ht="13.5" customHeight="1" x14ac:dyDescent="0.2">
      <c r="A619" s="13"/>
      <c r="B619" s="13"/>
      <c r="C619" s="13"/>
      <c r="D619" s="13"/>
      <c r="E619" s="13"/>
      <c r="F619" s="13"/>
      <c r="G619" s="13"/>
      <c r="H619" s="13"/>
      <c r="I619" s="13"/>
      <c r="J619" s="13"/>
      <c r="K619" s="13"/>
      <c r="L619" s="13"/>
      <c r="M619" s="13"/>
      <c r="N619" s="13"/>
      <c r="O619" s="13"/>
      <c r="P619" s="13"/>
      <c r="Q619" s="13"/>
      <c r="R619" s="13"/>
      <c r="S619" s="13"/>
      <c r="T619" s="13"/>
      <c r="U619" s="13"/>
      <c r="V619" s="13"/>
      <c r="W619" s="13"/>
      <c r="X619" s="13"/>
      <c r="Y619" s="13"/>
      <c r="Z619" s="13"/>
      <c r="AA619" s="13"/>
      <c r="AB619" s="13"/>
      <c r="AC619" s="13"/>
      <c r="AD619" s="13"/>
      <c r="AE619" s="13"/>
      <c r="AF619" s="13"/>
      <c r="AG619" s="13"/>
      <c r="AH619" s="13"/>
      <c r="AI619" s="13"/>
      <c r="AJ619" s="13"/>
    </row>
    <row r="620" spans="1:36" ht="13.5" customHeight="1" x14ac:dyDescent="0.2">
      <c r="A620" s="13"/>
      <c r="B620" s="13"/>
      <c r="C620" s="13"/>
      <c r="D620" s="13"/>
      <c r="E620" s="13"/>
      <c r="F620" s="13"/>
      <c r="G620" s="13"/>
      <c r="H620" s="13"/>
      <c r="I620" s="13"/>
      <c r="J620" s="13"/>
      <c r="K620" s="13"/>
      <c r="L620" s="13"/>
      <c r="M620" s="13"/>
      <c r="N620" s="13"/>
      <c r="O620" s="13"/>
      <c r="P620" s="13"/>
      <c r="Q620" s="13"/>
      <c r="R620" s="13"/>
      <c r="S620" s="13"/>
      <c r="T620" s="13"/>
      <c r="U620" s="13"/>
      <c r="V620" s="13"/>
      <c r="W620" s="13"/>
      <c r="X620" s="13"/>
      <c r="Y620" s="13"/>
      <c r="Z620" s="13"/>
      <c r="AA620" s="13"/>
      <c r="AB620" s="13"/>
      <c r="AC620" s="13"/>
      <c r="AD620" s="13"/>
      <c r="AE620" s="13"/>
      <c r="AF620" s="13"/>
      <c r="AG620" s="13"/>
      <c r="AH620" s="13"/>
      <c r="AI620" s="13"/>
      <c r="AJ620" s="13"/>
    </row>
    <row r="621" spans="1:36" ht="13.5" customHeight="1" x14ac:dyDescent="0.2">
      <c r="A621" s="13"/>
      <c r="B621" s="13"/>
      <c r="C621" s="13"/>
      <c r="D621" s="13"/>
      <c r="E621" s="13"/>
      <c r="F621" s="13"/>
      <c r="G621" s="13"/>
      <c r="H621" s="13"/>
      <c r="I621" s="13"/>
      <c r="J621" s="13"/>
      <c r="K621" s="13"/>
      <c r="L621" s="13"/>
      <c r="M621" s="13"/>
      <c r="N621" s="13"/>
      <c r="O621" s="13"/>
      <c r="P621" s="13"/>
      <c r="Q621" s="13"/>
      <c r="R621" s="13"/>
      <c r="S621" s="13"/>
      <c r="T621" s="13"/>
      <c r="U621" s="13"/>
      <c r="V621" s="13"/>
      <c r="W621" s="13"/>
      <c r="X621" s="13"/>
      <c r="Y621" s="13"/>
      <c r="Z621" s="13"/>
      <c r="AA621" s="13"/>
      <c r="AB621" s="13"/>
      <c r="AC621" s="13"/>
      <c r="AD621" s="13"/>
      <c r="AE621" s="13"/>
      <c r="AF621" s="13"/>
      <c r="AG621" s="13"/>
      <c r="AH621" s="13"/>
      <c r="AI621" s="13"/>
      <c r="AJ621" s="13"/>
    </row>
    <row r="622" spans="1:36" ht="13.5" customHeight="1" x14ac:dyDescent="0.2">
      <c r="A622" s="13"/>
      <c r="B622" s="13"/>
      <c r="C622" s="13"/>
      <c r="D622" s="13"/>
      <c r="E622" s="13"/>
      <c r="F622" s="13"/>
      <c r="G622" s="13"/>
      <c r="H622" s="13"/>
      <c r="I622" s="13"/>
      <c r="J622" s="13"/>
      <c r="K622" s="13"/>
      <c r="L622" s="13"/>
      <c r="M622" s="13"/>
      <c r="N622" s="13"/>
      <c r="O622" s="13"/>
      <c r="P622" s="13"/>
      <c r="Q622" s="13"/>
      <c r="R622" s="13"/>
      <c r="S622" s="13"/>
      <c r="T622" s="13"/>
      <c r="U622" s="13"/>
      <c r="V622" s="13"/>
      <c r="W622" s="13"/>
      <c r="X622" s="13"/>
      <c r="Y622" s="13"/>
      <c r="Z622" s="13"/>
      <c r="AA622" s="13"/>
      <c r="AB622" s="13"/>
      <c r="AC622" s="13"/>
      <c r="AD622" s="13"/>
      <c r="AE622" s="13"/>
      <c r="AF622" s="13"/>
      <c r="AG622" s="13"/>
      <c r="AH622" s="13"/>
      <c r="AI622" s="13"/>
      <c r="AJ622" s="13"/>
    </row>
    <row r="623" spans="1:36" ht="13.5" customHeight="1" x14ac:dyDescent="0.2">
      <c r="A623" s="13"/>
      <c r="B623" s="13"/>
      <c r="C623" s="13"/>
      <c r="D623" s="13"/>
      <c r="E623" s="13"/>
      <c r="F623" s="13"/>
      <c r="G623" s="13"/>
      <c r="H623" s="13"/>
      <c r="I623" s="13"/>
      <c r="J623" s="13"/>
      <c r="K623" s="13"/>
      <c r="L623" s="13"/>
      <c r="M623" s="13"/>
      <c r="N623" s="13"/>
      <c r="O623" s="13"/>
      <c r="P623" s="13"/>
      <c r="Q623" s="13"/>
      <c r="R623" s="13"/>
      <c r="S623" s="13"/>
      <c r="T623" s="13"/>
      <c r="U623" s="13"/>
      <c r="V623" s="13"/>
      <c r="W623" s="13"/>
      <c r="X623" s="13"/>
      <c r="Y623" s="13"/>
      <c r="Z623" s="13"/>
      <c r="AA623" s="13"/>
      <c r="AB623" s="13"/>
      <c r="AC623" s="13"/>
      <c r="AD623" s="13"/>
      <c r="AE623" s="13"/>
      <c r="AF623" s="13"/>
      <c r="AG623" s="13"/>
      <c r="AH623" s="13"/>
      <c r="AI623" s="13"/>
      <c r="AJ623" s="13"/>
    </row>
    <row r="624" spans="1:36" ht="13.5" customHeight="1" x14ac:dyDescent="0.2">
      <c r="A624" s="13"/>
      <c r="B624" s="13"/>
      <c r="C624" s="13"/>
      <c r="D624" s="13"/>
      <c r="E624" s="13"/>
      <c r="F624" s="13"/>
      <c r="G624" s="13"/>
      <c r="H624" s="13"/>
      <c r="I624" s="13"/>
      <c r="J624" s="13"/>
      <c r="K624" s="13"/>
      <c r="L624" s="13"/>
      <c r="M624" s="13"/>
      <c r="N624" s="13"/>
      <c r="O624" s="13"/>
      <c r="P624" s="13"/>
      <c r="Q624" s="13"/>
      <c r="R624" s="13"/>
      <c r="S624" s="13"/>
      <c r="T624" s="13"/>
      <c r="U624" s="13"/>
      <c r="V624" s="13"/>
      <c r="W624" s="13"/>
      <c r="X624" s="13"/>
      <c r="Y624" s="13"/>
      <c r="Z624" s="13"/>
      <c r="AA624" s="13"/>
      <c r="AB624" s="13"/>
      <c r="AC624" s="13"/>
      <c r="AD624" s="13"/>
      <c r="AE624" s="13"/>
      <c r="AF624" s="13"/>
      <c r="AG624" s="13"/>
      <c r="AH624" s="13"/>
      <c r="AI624" s="13"/>
      <c r="AJ624" s="13"/>
    </row>
    <row r="625" spans="1:36" ht="13.5" customHeight="1" x14ac:dyDescent="0.2">
      <c r="A625" s="13"/>
      <c r="B625" s="13"/>
      <c r="C625" s="13"/>
      <c r="D625" s="13"/>
      <c r="E625" s="13"/>
      <c r="F625" s="13"/>
      <c r="G625" s="13"/>
      <c r="H625" s="13"/>
      <c r="I625" s="13"/>
      <c r="J625" s="13"/>
      <c r="K625" s="13"/>
      <c r="L625" s="13"/>
      <c r="M625" s="13"/>
      <c r="N625" s="13"/>
      <c r="O625" s="13"/>
      <c r="P625" s="13"/>
      <c r="Q625" s="13"/>
      <c r="R625" s="13"/>
      <c r="S625" s="13"/>
      <c r="T625" s="13"/>
      <c r="U625" s="13"/>
      <c r="V625" s="13"/>
      <c r="W625" s="13"/>
      <c r="X625" s="13"/>
      <c r="Y625" s="13"/>
      <c r="Z625" s="13"/>
      <c r="AA625" s="13"/>
      <c r="AB625" s="13"/>
      <c r="AC625" s="13"/>
      <c r="AD625" s="13"/>
      <c r="AE625" s="13"/>
      <c r="AF625" s="13"/>
      <c r="AG625" s="13"/>
      <c r="AH625" s="13"/>
      <c r="AI625" s="13"/>
      <c r="AJ625" s="13"/>
    </row>
    <row r="626" spans="1:36" ht="13.5" customHeight="1" x14ac:dyDescent="0.2">
      <c r="A626" s="13"/>
      <c r="B626" s="13"/>
      <c r="C626" s="13"/>
      <c r="D626" s="13"/>
      <c r="E626" s="13"/>
      <c r="F626" s="13"/>
      <c r="G626" s="13"/>
      <c r="H626" s="13"/>
      <c r="I626" s="13"/>
      <c r="J626" s="13"/>
      <c r="K626" s="13"/>
      <c r="L626" s="13"/>
      <c r="M626" s="13"/>
      <c r="N626" s="13"/>
      <c r="O626" s="13"/>
      <c r="P626" s="13"/>
      <c r="Q626" s="13"/>
      <c r="R626" s="13"/>
      <c r="S626" s="13"/>
      <c r="T626" s="13"/>
      <c r="U626" s="13"/>
      <c r="V626" s="13"/>
      <c r="W626" s="13"/>
      <c r="X626" s="13"/>
      <c r="Y626" s="13"/>
      <c r="Z626" s="13"/>
      <c r="AA626" s="13"/>
      <c r="AB626" s="13"/>
      <c r="AC626" s="13"/>
      <c r="AD626" s="13"/>
      <c r="AE626" s="13"/>
      <c r="AF626" s="13"/>
      <c r="AG626" s="13"/>
      <c r="AH626" s="13"/>
      <c r="AI626" s="13"/>
      <c r="AJ626" s="13"/>
    </row>
    <row r="627" spans="1:36" ht="13.5" customHeight="1" x14ac:dyDescent="0.2">
      <c r="A627" s="13"/>
      <c r="B627" s="13"/>
      <c r="C627" s="13"/>
      <c r="D627" s="13"/>
      <c r="E627" s="13"/>
      <c r="F627" s="13"/>
      <c r="G627" s="13"/>
      <c r="H627" s="13"/>
      <c r="I627" s="13"/>
      <c r="J627" s="13"/>
      <c r="K627" s="13"/>
      <c r="L627" s="13"/>
      <c r="M627" s="13"/>
      <c r="N627" s="13"/>
      <c r="O627" s="13"/>
      <c r="P627" s="13"/>
      <c r="Q627" s="13"/>
      <c r="R627" s="13"/>
      <c r="S627" s="13"/>
      <c r="T627" s="13"/>
      <c r="U627" s="13"/>
      <c r="V627" s="13"/>
      <c r="W627" s="13"/>
      <c r="X627" s="13"/>
      <c r="Y627" s="13"/>
      <c r="Z627" s="13"/>
      <c r="AA627" s="13"/>
      <c r="AB627" s="13"/>
      <c r="AC627" s="13"/>
      <c r="AD627" s="13"/>
      <c r="AE627" s="13"/>
      <c r="AF627" s="13"/>
      <c r="AG627" s="13"/>
      <c r="AH627" s="13"/>
      <c r="AI627" s="13"/>
      <c r="AJ627" s="13"/>
    </row>
    <row r="628" spans="1:36" ht="13.5" customHeight="1" x14ac:dyDescent="0.2">
      <c r="A628" s="13"/>
      <c r="B628" s="13"/>
      <c r="C628" s="13"/>
      <c r="D628" s="13"/>
      <c r="E628" s="13"/>
      <c r="F628" s="13"/>
      <c r="G628" s="13"/>
      <c r="H628" s="13"/>
      <c r="I628" s="13"/>
      <c r="J628" s="13"/>
      <c r="K628" s="13"/>
      <c r="L628" s="13"/>
      <c r="M628" s="13"/>
      <c r="N628" s="13"/>
      <c r="O628" s="13"/>
      <c r="P628" s="13"/>
      <c r="Q628" s="13"/>
      <c r="R628" s="13"/>
      <c r="S628" s="13"/>
      <c r="T628" s="13"/>
      <c r="U628" s="13"/>
      <c r="V628" s="13"/>
      <c r="W628" s="13"/>
      <c r="X628" s="13"/>
      <c r="Y628" s="13"/>
      <c r="Z628" s="13"/>
      <c r="AA628" s="13"/>
      <c r="AB628" s="13"/>
      <c r="AC628" s="13"/>
      <c r="AD628" s="13"/>
      <c r="AE628" s="13"/>
      <c r="AF628" s="13"/>
      <c r="AG628" s="13"/>
      <c r="AH628" s="13"/>
      <c r="AI628" s="13"/>
      <c r="AJ628" s="13"/>
    </row>
    <row r="629" spans="1:36" ht="13.5" customHeight="1" x14ac:dyDescent="0.2">
      <c r="A629" s="13"/>
      <c r="B629" s="13"/>
      <c r="C629" s="13"/>
      <c r="D629" s="13"/>
      <c r="E629" s="13"/>
      <c r="F629" s="13"/>
      <c r="G629" s="13"/>
      <c r="H629" s="13"/>
      <c r="I629" s="13"/>
      <c r="J629" s="13"/>
      <c r="K629" s="13"/>
      <c r="L629" s="13"/>
      <c r="M629" s="13"/>
      <c r="N629" s="13"/>
      <c r="O629" s="13"/>
      <c r="P629" s="13"/>
      <c r="Q629" s="13"/>
      <c r="R629" s="13"/>
      <c r="S629" s="13"/>
      <c r="T629" s="13"/>
      <c r="U629" s="13"/>
      <c r="V629" s="13"/>
      <c r="W629" s="13"/>
      <c r="X629" s="13"/>
      <c r="Y629" s="13"/>
      <c r="Z629" s="13"/>
      <c r="AA629" s="13"/>
      <c r="AB629" s="13"/>
      <c r="AC629" s="13"/>
      <c r="AD629" s="13"/>
      <c r="AE629" s="13"/>
      <c r="AF629" s="13"/>
      <c r="AG629" s="13"/>
      <c r="AH629" s="13"/>
      <c r="AI629" s="13"/>
      <c r="AJ629" s="13"/>
    </row>
    <row r="630" spans="1:36" ht="13.5" customHeight="1" x14ac:dyDescent="0.2">
      <c r="A630" s="13"/>
      <c r="B630" s="13"/>
      <c r="C630" s="13"/>
      <c r="D630" s="13"/>
      <c r="E630" s="13"/>
      <c r="F630" s="13"/>
      <c r="G630" s="13"/>
      <c r="H630" s="13"/>
      <c r="I630" s="13"/>
      <c r="J630" s="13"/>
      <c r="K630" s="13"/>
      <c r="L630" s="13"/>
      <c r="M630" s="13"/>
      <c r="N630" s="13"/>
      <c r="O630" s="13"/>
      <c r="P630" s="13"/>
      <c r="Q630" s="13"/>
      <c r="R630" s="13"/>
      <c r="S630" s="13"/>
      <c r="T630" s="13"/>
      <c r="U630" s="13"/>
      <c r="V630" s="13"/>
      <c r="W630" s="13"/>
      <c r="X630" s="13"/>
      <c r="Y630" s="13"/>
      <c r="Z630" s="13"/>
      <c r="AA630" s="13"/>
      <c r="AB630" s="13"/>
      <c r="AC630" s="13"/>
      <c r="AD630" s="13"/>
      <c r="AE630" s="13"/>
      <c r="AF630" s="13"/>
      <c r="AG630" s="13"/>
      <c r="AH630" s="13"/>
      <c r="AI630" s="13"/>
      <c r="AJ630" s="13"/>
    </row>
    <row r="631" spans="1:36" ht="13.5" customHeight="1" x14ac:dyDescent="0.2">
      <c r="A631" s="13"/>
      <c r="B631" s="13"/>
      <c r="C631" s="13"/>
      <c r="D631" s="13"/>
      <c r="E631" s="13"/>
      <c r="F631" s="13"/>
      <c r="G631" s="13"/>
      <c r="H631" s="13"/>
      <c r="I631" s="13"/>
      <c r="J631" s="13"/>
      <c r="K631" s="13"/>
      <c r="L631" s="13"/>
      <c r="M631" s="13"/>
      <c r="N631" s="13"/>
      <c r="O631" s="13"/>
      <c r="P631" s="13"/>
      <c r="Q631" s="13"/>
      <c r="R631" s="13"/>
      <c r="S631" s="13"/>
      <c r="T631" s="13"/>
      <c r="U631" s="13"/>
      <c r="V631" s="13"/>
      <c r="W631" s="13"/>
      <c r="X631" s="13"/>
      <c r="Y631" s="13"/>
      <c r="Z631" s="13"/>
      <c r="AA631" s="13"/>
      <c r="AB631" s="13"/>
      <c r="AC631" s="13"/>
      <c r="AD631" s="13"/>
      <c r="AE631" s="13"/>
      <c r="AF631" s="13"/>
      <c r="AG631" s="13"/>
      <c r="AH631" s="13"/>
      <c r="AI631" s="13"/>
      <c r="AJ631" s="13"/>
    </row>
    <row r="632" spans="1:36" ht="13.5" customHeight="1" x14ac:dyDescent="0.2">
      <c r="A632" s="13"/>
      <c r="B632" s="13"/>
      <c r="C632" s="13"/>
      <c r="D632" s="13"/>
      <c r="E632" s="13"/>
      <c r="F632" s="13"/>
      <c r="G632" s="13"/>
      <c r="H632" s="13"/>
      <c r="I632" s="13"/>
      <c r="J632" s="13"/>
      <c r="K632" s="13"/>
      <c r="L632" s="13"/>
      <c r="M632" s="13"/>
      <c r="N632" s="13"/>
      <c r="O632" s="13"/>
      <c r="P632" s="13"/>
      <c r="Q632" s="13"/>
      <c r="R632" s="13"/>
      <c r="S632" s="13"/>
      <c r="T632" s="13"/>
      <c r="U632" s="13"/>
      <c r="V632" s="13"/>
      <c r="W632" s="13"/>
      <c r="X632" s="13"/>
      <c r="Y632" s="13"/>
      <c r="Z632" s="13"/>
      <c r="AA632" s="13"/>
      <c r="AB632" s="13"/>
      <c r="AC632" s="13"/>
      <c r="AD632" s="13"/>
      <c r="AE632" s="13"/>
      <c r="AF632" s="13"/>
      <c r="AG632" s="13"/>
      <c r="AH632" s="13"/>
      <c r="AI632" s="13"/>
      <c r="AJ632" s="13"/>
    </row>
    <row r="633" spans="1:36" ht="13.5" customHeight="1" x14ac:dyDescent="0.2">
      <c r="A633" s="13"/>
      <c r="B633" s="13"/>
      <c r="C633" s="13"/>
      <c r="D633" s="13"/>
      <c r="E633" s="13"/>
      <c r="F633" s="13"/>
      <c r="G633" s="13"/>
      <c r="H633" s="13"/>
      <c r="I633" s="13"/>
      <c r="J633" s="13"/>
      <c r="K633" s="13"/>
      <c r="L633" s="13"/>
      <c r="M633" s="13"/>
      <c r="N633" s="13"/>
      <c r="O633" s="13"/>
      <c r="P633" s="13"/>
      <c r="Q633" s="13"/>
      <c r="R633" s="13"/>
      <c r="S633" s="13"/>
      <c r="T633" s="13"/>
      <c r="U633" s="13"/>
      <c r="V633" s="13"/>
      <c r="W633" s="13"/>
      <c r="X633" s="13"/>
      <c r="Y633" s="13"/>
      <c r="Z633" s="13"/>
      <c r="AA633" s="13"/>
      <c r="AB633" s="13"/>
      <c r="AC633" s="13"/>
      <c r="AD633" s="13"/>
      <c r="AE633" s="13"/>
      <c r="AF633" s="13"/>
      <c r="AG633" s="13"/>
      <c r="AH633" s="13"/>
      <c r="AI633" s="13"/>
      <c r="AJ633" s="13"/>
    </row>
    <row r="634" spans="1:36" ht="13.5" customHeight="1" x14ac:dyDescent="0.2">
      <c r="A634" s="13"/>
      <c r="B634" s="13"/>
      <c r="C634" s="13"/>
      <c r="D634" s="13"/>
      <c r="E634" s="13"/>
      <c r="F634" s="13"/>
      <c r="G634" s="13"/>
      <c r="H634" s="13"/>
      <c r="I634" s="13"/>
      <c r="J634" s="13"/>
      <c r="K634" s="13"/>
      <c r="L634" s="13"/>
      <c r="M634" s="13"/>
      <c r="N634" s="13"/>
      <c r="O634" s="13"/>
      <c r="P634" s="13"/>
      <c r="Q634" s="13"/>
      <c r="R634" s="13"/>
      <c r="S634" s="13"/>
      <c r="T634" s="13"/>
      <c r="U634" s="13"/>
      <c r="V634" s="13"/>
      <c r="W634" s="13"/>
      <c r="X634" s="13"/>
      <c r="Y634" s="13"/>
      <c r="Z634" s="13"/>
      <c r="AA634" s="13"/>
      <c r="AB634" s="13"/>
      <c r="AC634" s="13"/>
      <c r="AD634" s="13"/>
      <c r="AE634" s="13"/>
      <c r="AF634" s="13"/>
      <c r="AG634" s="13"/>
      <c r="AH634" s="13"/>
      <c r="AI634" s="13"/>
      <c r="AJ634" s="13"/>
    </row>
    <row r="635" spans="1:36" ht="13.5" customHeight="1" x14ac:dyDescent="0.2">
      <c r="A635" s="13"/>
      <c r="B635" s="13"/>
      <c r="C635" s="13"/>
      <c r="D635" s="13"/>
      <c r="E635" s="13"/>
      <c r="F635" s="13"/>
      <c r="G635" s="13"/>
      <c r="H635" s="13"/>
      <c r="I635" s="13"/>
      <c r="J635" s="13"/>
      <c r="K635" s="13"/>
      <c r="L635" s="13"/>
      <c r="M635" s="13"/>
      <c r="N635" s="13"/>
      <c r="O635" s="13"/>
      <c r="P635" s="13"/>
      <c r="Q635" s="13"/>
      <c r="R635" s="13"/>
      <c r="S635" s="13"/>
      <c r="T635" s="13"/>
      <c r="U635" s="13"/>
      <c r="V635" s="13"/>
      <c r="W635" s="13"/>
      <c r="X635" s="13"/>
      <c r="Y635" s="13"/>
      <c r="Z635" s="13"/>
      <c r="AA635" s="13"/>
      <c r="AB635" s="13"/>
      <c r="AC635" s="13"/>
      <c r="AD635" s="13"/>
      <c r="AE635" s="13"/>
      <c r="AF635" s="13"/>
      <c r="AG635" s="13"/>
      <c r="AH635" s="13"/>
      <c r="AI635" s="13"/>
      <c r="AJ635" s="13"/>
    </row>
    <row r="636" spans="1:36" ht="13.5" customHeight="1" x14ac:dyDescent="0.2">
      <c r="A636" s="13"/>
      <c r="B636" s="13"/>
      <c r="C636" s="13"/>
      <c r="D636" s="13"/>
      <c r="E636" s="13"/>
      <c r="F636" s="13"/>
      <c r="G636" s="13"/>
      <c r="H636" s="13"/>
      <c r="I636" s="13"/>
      <c r="J636" s="13"/>
      <c r="K636" s="13"/>
      <c r="L636" s="13"/>
      <c r="M636" s="13"/>
      <c r="N636" s="13"/>
      <c r="O636" s="13"/>
      <c r="P636" s="13"/>
      <c r="Q636" s="13"/>
      <c r="R636" s="13"/>
      <c r="S636" s="13"/>
      <c r="T636" s="13"/>
      <c r="U636" s="13"/>
      <c r="V636" s="13"/>
      <c r="W636" s="13"/>
      <c r="X636" s="13"/>
      <c r="Y636" s="13"/>
      <c r="Z636" s="13"/>
      <c r="AA636" s="13"/>
      <c r="AB636" s="13"/>
      <c r="AC636" s="13"/>
      <c r="AD636" s="13"/>
      <c r="AE636" s="13"/>
      <c r="AF636" s="13"/>
      <c r="AG636" s="13"/>
      <c r="AH636" s="13"/>
      <c r="AI636" s="13"/>
      <c r="AJ636" s="13"/>
    </row>
    <row r="637" spans="1:36" ht="13.5" customHeight="1" x14ac:dyDescent="0.2">
      <c r="A637" s="13"/>
      <c r="B637" s="13"/>
      <c r="C637" s="13"/>
      <c r="D637" s="13"/>
      <c r="E637" s="13"/>
      <c r="F637" s="13"/>
      <c r="G637" s="13"/>
      <c r="H637" s="13"/>
      <c r="I637" s="13"/>
      <c r="J637" s="13"/>
      <c r="K637" s="13"/>
      <c r="L637" s="13"/>
      <c r="M637" s="13"/>
      <c r="N637" s="13"/>
      <c r="O637" s="13"/>
      <c r="P637" s="13"/>
      <c r="Q637" s="13"/>
      <c r="R637" s="13"/>
      <c r="S637" s="13"/>
      <c r="T637" s="13"/>
      <c r="U637" s="13"/>
      <c r="V637" s="13"/>
      <c r="W637" s="13"/>
      <c r="X637" s="13"/>
      <c r="Y637" s="13"/>
      <c r="Z637" s="13"/>
      <c r="AA637" s="13"/>
      <c r="AB637" s="13"/>
      <c r="AC637" s="13"/>
      <c r="AD637" s="13"/>
      <c r="AE637" s="13"/>
      <c r="AF637" s="13"/>
      <c r="AG637" s="13"/>
      <c r="AH637" s="13"/>
      <c r="AI637" s="13"/>
      <c r="AJ637" s="13"/>
    </row>
    <row r="638" spans="1:36" ht="13.5" customHeight="1" x14ac:dyDescent="0.2">
      <c r="A638" s="13"/>
      <c r="B638" s="13"/>
      <c r="C638" s="13"/>
      <c r="D638" s="13"/>
      <c r="E638" s="13"/>
      <c r="F638" s="13"/>
      <c r="G638" s="13"/>
      <c r="H638" s="13"/>
      <c r="I638" s="13"/>
      <c r="J638" s="13"/>
      <c r="K638" s="13"/>
      <c r="L638" s="13"/>
      <c r="M638" s="13"/>
      <c r="N638" s="13"/>
      <c r="O638" s="13"/>
      <c r="P638" s="13"/>
      <c r="Q638" s="13"/>
      <c r="R638" s="13"/>
      <c r="S638" s="13"/>
      <c r="T638" s="13"/>
      <c r="U638" s="13"/>
      <c r="V638" s="13"/>
      <c r="W638" s="13"/>
      <c r="X638" s="13"/>
      <c r="Y638" s="13"/>
      <c r="Z638" s="13"/>
      <c r="AA638" s="13"/>
      <c r="AB638" s="13"/>
      <c r="AC638" s="13"/>
      <c r="AD638" s="13"/>
      <c r="AE638" s="13"/>
      <c r="AF638" s="13"/>
      <c r="AG638" s="13"/>
      <c r="AH638" s="13"/>
      <c r="AI638" s="13"/>
      <c r="AJ638" s="13"/>
    </row>
    <row r="639" spans="1:36" ht="13.5" customHeight="1" x14ac:dyDescent="0.2">
      <c r="A639" s="13"/>
      <c r="B639" s="13"/>
      <c r="C639" s="13"/>
      <c r="D639" s="13"/>
      <c r="E639" s="13"/>
      <c r="F639" s="13"/>
      <c r="G639" s="13"/>
      <c r="H639" s="13"/>
      <c r="I639" s="13"/>
      <c r="J639" s="13"/>
      <c r="K639" s="13"/>
      <c r="L639" s="13"/>
      <c r="M639" s="13"/>
      <c r="N639" s="13"/>
      <c r="O639" s="13"/>
      <c r="P639" s="13"/>
      <c r="Q639" s="13"/>
      <c r="R639" s="13"/>
      <c r="S639" s="13"/>
      <c r="T639" s="13"/>
      <c r="U639" s="13"/>
      <c r="V639" s="13"/>
      <c r="W639" s="13"/>
      <c r="X639" s="13"/>
      <c r="Y639" s="13"/>
      <c r="Z639" s="13"/>
      <c r="AA639" s="13"/>
      <c r="AB639" s="13"/>
      <c r="AC639" s="13"/>
      <c r="AD639" s="13"/>
      <c r="AE639" s="13"/>
      <c r="AF639" s="13"/>
      <c r="AG639" s="13"/>
      <c r="AH639" s="13"/>
      <c r="AI639" s="13"/>
      <c r="AJ639" s="13"/>
    </row>
    <row r="640" spans="1:36" ht="13.5" customHeight="1" x14ac:dyDescent="0.2">
      <c r="A640" s="13"/>
      <c r="B640" s="13"/>
      <c r="C640" s="13"/>
      <c r="D640" s="13"/>
      <c r="E640" s="13"/>
      <c r="F640" s="13"/>
      <c r="G640" s="13"/>
      <c r="H640" s="13"/>
      <c r="I640" s="13"/>
      <c r="J640" s="13"/>
      <c r="K640" s="13"/>
      <c r="L640" s="13"/>
      <c r="M640" s="13"/>
      <c r="N640" s="13"/>
      <c r="O640" s="13"/>
      <c r="P640" s="13"/>
      <c r="Q640" s="13"/>
      <c r="R640" s="13"/>
      <c r="S640" s="13"/>
      <c r="T640" s="13"/>
      <c r="U640" s="13"/>
      <c r="V640" s="13"/>
      <c r="W640" s="13"/>
      <c r="X640" s="13"/>
      <c r="Y640" s="13"/>
      <c r="Z640" s="13"/>
      <c r="AA640" s="13"/>
      <c r="AB640" s="13"/>
      <c r="AC640" s="13"/>
      <c r="AD640" s="13"/>
      <c r="AE640" s="13"/>
      <c r="AF640" s="13"/>
      <c r="AG640" s="13"/>
      <c r="AH640" s="13"/>
      <c r="AI640" s="13"/>
      <c r="AJ640" s="13"/>
    </row>
    <row r="641" spans="1:36" ht="13.5" customHeight="1" x14ac:dyDescent="0.2">
      <c r="A641" s="13"/>
      <c r="B641" s="13"/>
      <c r="C641" s="13"/>
      <c r="D641" s="13"/>
      <c r="E641" s="13"/>
      <c r="F641" s="13"/>
      <c r="G641" s="13"/>
      <c r="H641" s="13"/>
      <c r="I641" s="13"/>
      <c r="J641" s="13"/>
      <c r="K641" s="13"/>
      <c r="L641" s="13"/>
      <c r="M641" s="13"/>
      <c r="N641" s="13"/>
      <c r="O641" s="13"/>
      <c r="P641" s="13"/>
      <c r="Q641" s="13"/>
      <c r="R641" s="13"/>
      <c r="S641" s="13"/>
      <c r="T641" s="13"/>
      <c r="U641" s="13"/>
      <c r="V641" s="13"/>
      <c r="W641" s="13"/>
      <c r="X641" s="13"/>
      <c r="Y641" s="13"/>
      <c r="Z641" s="13"/>
      <c r="AA641" s="13"/>
      <c r="AB641" s="13"/>
      <c r="AC641" s="13"/>
      <c r="AD641" s="13"/>
      <c r="AE641" s="13"/>
      <c r="AF641" s="13"/>
      <c r="AG641" s="13"/>
      <c r="AH641" s="13"/>
      <c r="AI641" s="13"/>
      <c r="AJ641" s="13"/>
    </row>
    <row r="642" spans="1:36" ht="13.5" customHeight="1" x14ac:dyDescent="0.2">
      <c r="A642" s="13"/>
      <c r="B642" s="13"/>
      <c r="C642" s="13"/>
      <c r="D642" s="13"/>
      <c r="E642" s="13"/>
      <c r="F642" s="13"/>
      <c r="G642" s="13"/>
      <c r="H642" s="13"/>
      <c r="I642" s="13"/>
      <c r="J642" s="13"/>
      <c r="K642" s="13"/>
      <c r="L642" s="13"/>
      <c r="M642" s="13"/>
      <c r="N642" s="13"/>
      <c r="O642" s="13"/>
      <c r="P642" s="13"/>
      <c r="Q642" s="13"/>
      <c r="R642" s="13"/>
      <c r="S642" s="13"/>
      <c r="T642" s="13"/>
      <c r="U642" s="13"/>
      <c r="V642" s="13"/>
      <c r="W642" s="13"/>
      <c r="X642" s="13"/>
      <c r="Y642" s="13"/>
      <c r="Z642" s="13"/>
      <c r="AA642" s="13"/>
      <c r="AB642" s="13"/>
      <c r="AC642" s="13"/>
      <c r="AD642" s="13"/>
      <c r="AE642" s="13"/>
      <c r="AF642" s="13"/>
      <c r="AG642" s="13"/>
      <c r="AH642" s="13"/>
      <c r="AI642" s="13"/>
      <c r="AJ642" s="13"/>
    </row>
    <row r="643" spans="1:36" ht="13.5" customHeight="1" x14ac:dyDescent="0.2">
      <c r="A643" s="13"/>
      <c r="B643" s="13"/>
      <c r="C643" s="13"/>
      <c r="D643" s="13"/>
      <c r="E643" s="13"/>
      <c r="F643" s="13"/>
      <c r="G643" s="13"/>
      <c r="H643" s="13"/>
      <c r="I643" s="13"/>
      <c r="J643" s="13"/>
      <c r="K643" s="13"/>
      <c r="L643" s="13"/>
      <c r="M643" s="13"/>
      <c r="N643" s="13"/>
      <c r="O643" s="13"/>
      <c r="P643" s="13"/>
      <c r="Q643" s="13"/>
      <c r="R643" s="13"/>
      <c r="S643" s="13"/>
      <c r="T643" s="13"/>
      <c r="U643" s="13"/>
      <c r="V643" s="13"/>
      <c r="W643" s="13"/>
      <c r="X643" s="13"/>
      <c r="Y643" s="13"/>
      <c r="Z643" s="13"/>
      <c r="AA643" s="13"/>
      <c r="AB643" s="13"/>
      <c r="AC643" s="13"/>
      <c r="AD643" s="13"/>
      <c r="AE643" s="13"/>
      <c r="AF643" s="13"/>
      <c r="AG643" s="13"/>
      <c r="AH643" s="13"/>
      <c r="AI643" s="13"/>
      <c r="AJ643" s="13"/>
    </row>
    <row r="644" spans="1:36" ht="13.5" customHeight="1" x14ac:dyDescent="0.2">
      <c r="A644" s="13"/>
      <c r="B644" s="13"/>
      <c r="C644" s="13"/>
      <c r="D644" s="13"/>
      <c r="E644" s="13"/>
      <c r="F644" s="13"/>
      <c r="G644" s="13"/>
      <c r="H644" s="13"/>
      <c r="I644" s="13"/>
      <c r="J644" s="13"/>
      <c r="K644" s="13"/>
      <c r="L644" s="13"/>
      <c r="M644" s="13"/>
      <c r="N644" s="13"/>
      <c r="O644" s="13"/>
      <c r="P644" s="13"/>
      <c r="Q644" s="13"/>
      <c r="R644" s="13"/>
      <c r="S644" s="13"/>
      <c r="T644" s="13"/>
      <c r="U644" s="13"/>
      <c r="V644" s="13"/>
      <c r="W644" s="13"/>
      <c r="X644" s="13"/>
      <c r="Y644" s="13"/>
      <c r="Z644" s="13"/>
      <c r="AA644" s="13"/>
      <c r="AB644" s="13"/>
      <c r="AC644" s="13"/>
      <c r="AD644" s="13"/>
      <c r="AE644" s="13"/>
      <c r="AF644" s="13"/>
      <c r="AG644" s="13"/>
      <c r="AH644" s="13"/>
      <c r="AI644" s="13"/>
      <c r="AJ644" s="13"/>
    </row>
    <row r="645" spans="1:36" ht="13.5" customHeight="1" x14ac:dyDescent="0.2">
      <c r="A645" s="13"/>
      <c r="B645" s="13"/>
      <c r="C645" s="13"/>
      <c r="D645" s="13"/>
      <c r="E645" s="13"/>
      <c r="F645" s="13"/>
      <c r="G645" s="13"/>
      <c r="H645" s="13"/>
      <c r="I645" s="13"/>
      <c r="J645" s="13"/>
      <c r="K645" s="13"/>
      <c r="L645" s="13"/>
      <c r="M645" s="13"/>
      <c r="N645" s="13"/>
      <c r="O645" s="13"/>
      <c r="P645" s="13"/>
      <c r="Q645" s="13"/>
      <c r="R645" s="13"/>
      <c r="S645" s="13"/>
      <c r="T645" s="13"/>
      <c r="U645" s="13"/>
      <c r="V645" s="13"/>
      <c r="W645" s="13"/>
      <c r="X645" s="13"/>
      <c r="Y645" s="13"/>
      <c r="Z645" s="13"/>
      <c r="AA645" s="13"/>
      <c r="AB645" s="13"/>
      <c r="AC645" s="13"/>
      <c r="AD645" s="13"/>
      <c r="AE645" s="13"/>
      <c r="AF645" s="13"/>
      <c r="AG645" s="13"/>
      <c r="AH645" s="13"/>
      <c r="AI645" s="13"/>
      <c r="AJ645" s="13"/>
    </row>
    <row r="646" spans="1:36" ht="13.5" customHeight="1" x14ac:dyDescent="0.2">
      <c r="A646" s="13"/>
      <c r="B646" s="13"/>
      <c r="C646" s="13"/>
      <c r="D646" s="13"/>
      <c r="E646" s="13"/>
      <c r="F646" s="13"/>
      <c r="G646" s="13"/>
      <c r="H646" s="13"/>
      <c r="I646" s="13"/>
      <c r="J646" s="13"/>
      <c r="K646" s="13"/>
      <c r="L646" s="13"/>
      <c r="M646" s="13"/>
      <c r="N646" s="13"/>
      <c r="O646" s="13"/>
      <c r="P646" s="13"/>
      <c r="Q646" s="13"/>
      <c r="R646" s="13"/>
      <c r="S646" s="13"/>
      <c r="T646" s="13"/>
      <c r="U646" s="13"/>
      <c r="V646" s="13"/>
      <c r="W646" s="13"/>
      <c r="X646" s="13"/>
      <c r="Y646" s="13"/>
      <c r="Z646" s="13"/>
      <c r="AA646" s="13"/>
      <c r="AB646" s="13"/>
      <c r="AC646" s="13"/>
      <c r="AD646" s="13"/>
      <c r="AE646" s="13"/>
      <c r="AF646" s="13"/>
      <c r="AG646" s="13"/>
      <c r="AH646" s="13"/>
      <c r="AI646" s="13"/>
      <c r="AJ646" s="13"/>
    </row>
    <row r="647" spans="1:36" ht="13.5" customHeight="1" x14ac:dyDescent="0.2">
      <c r="A647" s="13"/>
      <c r="B647" s="13"/>
      <c r="C647" s="13"/>
      <c r="D647" s="13"/>
      <c r="E647" s="13"/>
      <c r="F647" s="13"/>
      <c r="G647" s="13"/>
      <c r="H647" s="13"/>
      <c r="I647" s="13"/>
      <c r="J647" s="13"/>
      <c r="K647" s="13"/>
      <c r="L647" s="13"/>
      <c r="M647" s="13"/>
      <c r="N647" s="13"/>
      <c r="O647" s="13"/>
      <c r="P647" s="13"/>
      <c r="Q647" s="13"/>
      <c r="R647" s="13"/>
      <c r="S647" s="13"/>
      <c r="T647" s="13"/>
      <c r="U647" s="13"/>
      <c r="V647" s="13"/>
      <c r="W647" s="13"/>
      <c r="X647" s="13"/>
      <c r="Y647" s="13"/>
      <c r="Z647" s="13"/>
      <c r="AA647" s="13"/>
      <c r="AB647" s="13"/>
      <c r="AC647" s="13"/>
      <c r="AD647" s="13"/>
      <c r="AE647" s="13"/>
      <c r="AF647" s="13"/>
      <c r="AG647" s="13"/>
      <c r="AH647" s="13"/>
      <c r="AI647" s="13"/>
      <c r="AJ647" s="13"/>
    </row>
    <row r="648" spans="1:36" ht="13.5" customHeight="1" x14ac:dyDescent="0.2">
      <c r="A648" s="13"/>
      <c r="B648" s="13"/>
      <c r="C648" s="13"/>
      <c r="D648" s="13"/>
      <c r="E648" s="13"/>
      <c r="F648" s="13"/>
      <c r="G648" s="13"/>
      <c r="H648" s="13"/>
      <c r="I648" s="13"/>
      <c r="J648" s="13"/>
      <c r="K648" s="13"/>
      <c r="L648" s="13"/>
      <c r="M648" s="13"/>
      <c r="N648" s="13"/>
      <c r="O648" s="13"/>
      <c r="P648" s="13"/>
      <c r="Q648" s="13"/>
      <c r="R648" s="13"/>
      <c r="S648" s="13"/>
      <c r="T648" s="13"/>
      <c r="U648" s="13"/>
      <c r="V648" s="13"/>
      <c r="W648" s="13"/>
      <c r="X648" s="13"/>
      <c r="Y648" s="13"/>
      <c r="Z648" s="13"/>
      <c r="AA648" s="13"/>
      <c r="AB648" s="13"/>
      <c r="AC648" s="13"/>
      <c r="AD648" s="13"/>
      <c r="AE648" s="13"/>
      <c r="AF648" s="13"/>
      <c r="AG648" s="13"/>
      <c r="AH648" s="13"/>
      <c r="AI648" s="13"/>
      <c r="AJ648" s="13"/>
    </row>
    <row r="649" spans="1:36" ht="13.5" customHeight="1" x14ac:dyDescent="0.2">
      <c r="A649" s="13"/>
      <c r="B649" s="13"/>
      <c r="C649" s="13"/>
      <c r="D649" s="13"/>
      <c r="E649" s="13"/>
      <c r="F649" s="13"/>
      <c r="G649" s="13"/>
      <c r="H649" s="13"/>
      <c r="I649" s="13"/>
      <c r="J649" s="13"/>
      <c r="K649" s="13"/>
      <c r="L649" s="13"/>
      <c r="M649" s="13"/>
      <c r="N649" s="13"/>
      <c r="O649" s="13"/>
      <c r="P649" s="13"/>
      <c r="Q649" s="13"/>
      <c r="R649" s="13"/>
      <c r="S649" s="13"/>
      <c r="T649" s="13"/>
      <c r="U649" s="13"/>
      <c r="V649" s="13"/>
      <c r="W649" s="13"/>
      <c r="X649" s="13"/>
      <c r="Y649" s="13"/>
      <c r="Z649" s="13"/>
      <c r="AA649" s="13"/>
      <c r="AB649" s="13"/>
      <c r="AC649" s="13"/>
      <c r="AD649" s="13"/>
      <c r="AE649" s="13"/>
      <c r="AF649" s="13"/>
      <c r="AG649" s="13"/>
      <c r="AH649" s="13"/>
      <c r="AI649" s="13"/>
      <c r="AJ649" s="13"/>
    </row>
    <row r="650" spans="1:36" ht="13.5" customHeight="1" x14ac:dyDescent="0.2">
      <c r="A650" s="13"/>
      <c r="B650" s="13"/>
      <c r="C650" s="13"/>
      <c r="D650" s="13"/>
      <c r="E650" s="13"/>
      <c r="F650" s="13"/>
      <c r="G650" s="13"/>
      <c r="H650" s="13"/>
      <c r="I650" s="13"/>
      <c r="J650" s="13"/>
      <c r="K650" s="13"/>
      <c r="L650" s="13"/>
      <c r="M650" s="13"/>
      <c r="N650" s="13"/>
      <c r="O650" s="13"/>
      <c r="P650" s="13"/>
      <c r="Q650" s="13"/>
      <c r="R650" s="13"/>
      <c r="S650" s="13"/>
      <c r="T650" s="13"/>
      <c r="U650" s="13"/>
      <c r="V650" s="13"/>
      <c r="W650" s="13"/>
      <c r="X650" s="13"/>
      <c r="Y650" s="13"/>
      <c r="Z650" s="13"/>
      <c r="AA650" s="13"/>
      <c r="AB650" s="13"/>
      <c r="AC650" s="13"/>
      <c r="AD650" s="13"/>
      <c r="AE650" s="13"/>
      <c r="AF650" s="13"/>
      <c r="AG650" s="13"/>
      <c r="AH650" s="13"/>
      <c r="AI650" s="13"/>
      <c r="AJ650" s="13"/>
    </row>
    <row r="651" spans="1:36" ht="13.5" customHeight="1" x14ac:dyDescent="0.2">
      <c r="A651" s="13"/>
      <c r="B651" s="13"/>
      <c r="C651" s="13"/>
      <c r="D651" s="13"/>
      <c r="E651" s="13"/>
      <c r="F651" s="13"/>
      <c r="G651" s="13"/>
      <c r="H651" s="13"/>
      <c r="I651" s="13"/>
      <c r="J651" s="13"/>
      <c r="K651" s="13"/>
      <c r="L651" s="13"/>
      <c r="M651" s="13"/>
      <c r="N651" s="13"/>
      <c r="O651" s="13"/>
      <c r="P651" s="13"/>
      <c r="Q651" s="13"/>
      <c r="R651" s="13"/>
      <c r="S651" s="13"/>
      <c r="T651" s="13"/>
      <c r="U651" s="13"/>
      <c r="V651" s="13"/>
      <c r="W651" s="13"/>
      <c r="X651" s="13"/>
      <c r="Y651" s="13"/>
      <c r="Z651" s="13"/>
      <c r="AA651" s="13"/>
      <c r="AB651" s="13"/>
      <c r="AC651" s="13"/>
      <c r="AD651" s="13"/>
      <c r="AE651" s="13"/>
      <c r="AF651" s="13"/>
      <c r="AG651" s="13"/>
      <c r="AH651" s="13"/>
      <c r="AI651" s="13"/>
      <c r="AJ651" s="13"/>
    </row>
    <row r="652" spans="1:36" ht="13.5" customHeight="1" x14ac:dyDescent="0.2">
      <c r="A652" s="13"/>
      <c r="B652" s="13"/>
      <c r="C652" s="13"/>
      <c r="D652" s="13"/>
      <c r="E652" s="13"/>
      <c r="F652" s="13"/>
      <c r="G652" s="13"/>
      <c r="H652" s="13"/>
      <c r="I652" s="13"/>
      <c r="J652" s="13"/>
      <c r="K652" s="13"/>
      <c r="L652" s="13"/>
      <c r="M652" s="13"/>
      <c r="N652" s="13"/>
      <c r="O652" s="13"/>
      <c r="P652" s="13"/>
      <c r="Q652" s="13"/>
      <c r="R652" s="13"/>
      <c r="S652" s="13"/>
      <c r="T652" s="13"/>
      <c r="U652" s="13"/>
      <c r="V652" s="13"/>
      <c r="W652" s="13"/>
      <c r="X652" s="13"/>
      <c r="Y652" s="13"/>
      <c r="Z652" s="13"/>
      <c r="AA652" s="13"/>
      <c r="AB652" s="13"/>
      <c r="AC652" s="13"/>
      <c r="AD652" s="13"/>
      <c r="AE652" s="13"/>
      <c r="AF652" s="13"/>
      <c r="AG652" s="13"/>
      <c r="AH652" s="13"/>
      <c r="AI652" s="13"/>
      <c r="AJ652" s="13"/>
    </row>
    <row r="653" spans="1:36" ht="13.5" customHeight="1" x14ac:dyDescent="0.2">
      <c r="A653" s="13"/>
      <c r="B653" s="13"/>
      <c r="C653" s="13"/>
      <c r="D653" s="13"/>
      <c r="E653" s="13"/>
      <c r="F653" s="13"/>
      <c r="G653" s="13"/>
      <c r="H653" s="13"/>
      <c r="I653" s="13"/>
      <c r="J653" s="13"/>
      <c r="K653" s="13"/>
      <c r="L653" s="13"/>
      <c r="M653" s="13"/>
      <c r="N653" s="13"/>
      <c r="O653" s="13"/>
      <c r="P653" s="13"/>
      <c r="Q653" s="13"/>
      <c r="R653" s="13"/>
      <c r="S653" s="13"/>
      <c r="T653" s="13"/>
      <c r="U653" s="13"/>
      <c r="V653" s="13"/>
      <c r="W653" s="13"/>
      <c r="X653" s="13"/>
      <c r="Y653" s="13"/>
      <c r="Z653" s="13"/>
      <c r="AA653" s="13"/>
      <c r="AB653" s="13"/>
      <c r="AC653" s="13"/>
      <c r="AD653" s="13"/>
      <c r="AE653" s="13"/>
      <c r="AF653" s="13"/>
      <c r="AG653" s="13"/>
      <c r="AH653" s="13"/>
      <c r="AI653" s="13"/>
      <c r="AJ653" s="13"/>
    </row>
    <row r="654" spans="1:36" ht="13.5" customHeight="1" x14ac:dyDescent="0.2">
      <c r="A654" s="13"/>
      <c r="B654" s="13"/>
      <c r="C654" s="13"/>
      <c r="D654" s="13"/>
      <c r="E654" s="13"/>
      <c r="F654" s="13"/>
      <c r="G654" s="13"/>
      <c r="H654" s="13"/>
      <c r="I654" s="13"/>
      <c r="J654" s="13"/>
      <c r="K654" s="13"/>
      <c r="L654" s="13"/>
      <c r="M654" s="13"/>
      <c r="N654" s="13"/>
      <c r="O654" s="13"/>
      <c r="P654" s="13"/>
      <c r="Q654" s="13"/>
      <c r="R654" s="13"/>
      <c r="S654" s="13"/>
      <c r="T654" s="13"/>
      <c r="U654" s="13"/>
      <c r="V654" s="13"/>
      <c r="W654" s="13"/>
      <c r="X654" s="13"/>
      <c r="Y654" s="13"/>
      <c r="Z654" s="13"/>
      <c r="AA654" s="13"/>
      <c r="AB654" s="13"/>
      <c r="AC654" s="13"/>
      <c r="AD654" s="13"/>
      <c r="AE654" s="13"/>
      <c r="AF654" s="13"/>
      <c r="AG654" s="13"/>
      <c r="AH654" s="13"/>
      <c r="AI654" s="13"/>
      <c r="AJ654" s="13"/>
    </row>
    <row r="655" spans="1:36" ht="13.5" customHeight="1" x14ac:dyDescent="0.2">
      <c r="A655" s="13"/>
      <c r="B655" s="13"/>
      <c r="C655" s="13"/>
      <c r="D655" s="13"/>
      <c r="E655" s="13"/>
      <c r="F655" s="13"/>
      <c r="G655" s="13"/>
      <c r="H655" s="13"/>
      <c r="I655" s="13"/>
      <c r="J655" s="13"/>
      <c r="K655" s="13"/>
      <c r="L655" s="13"/>
      <c r="M655" s="13"/>
      <c r="N655" s="13"/>
      <c r="O655" s="13"/>
      <c r="P655" s="13"/>
      <c r="Q655" s="13"/>
      <c r="R655" s="13"/>
      <c r="S655" s="13"/>
      <c r="T655" s="13"/>
      <c r="U655" s="13"/>
      <c r="V655" s="13"/>
      <c r="W655" s="13"/>
      <c r="X655" s="13"/>
      <c r="Y655" s="13"/>
      <c r="Z655" s="13"/>
      <c r="AA655" s="13"/>
      <c r="AB655" s="13"/>
      <c r="AC655" s="13"/>
      <c r="AD655" s="13"/>
      <c r="AE655" s="13"/>
      <c r="AF655" s="13"/>
      <c r="AG655" s="13"/>
      <c r="AH655" s="13"/>
      <c r="AI655" s="13"/>
      <c r="AJ655" s="13"/>
    </row>
    <row r="656" spans="1:36" ht="13.5" customHeight="1" x14ac:dyDescent="0.2">
      <c r="A656" s="13"/>
      <c r="B656" s="13"/>
      <c r="C656" s="13"/>
      <c r="D656" s="13"/>
      <c r="E656" s="13"/>
      <c r="F656" s="13"/>
      <c r="G656" s="13"/>
      <c r="H656" s="13"/>
      <c r="I656" s="13"/>
      <c r="J656" s="13"/>
      <c r="K656" s="13"/>
      <c r="L656" s="13"/>
      <c r="M656" s="13"/>
      <c r="N656" s="13"/>
      <c r="O656" s="13"/>
      <c r="P656" s="13"/>
      <c r="Q656" s="13"/>
      <c r="R656" s="13"/>
      <c r="S656" s="13"/>
      <c r="T656" s="13"/>
      <c r="U656" s="13"/>
      <c r="V656" s="13"/>
      <c r="W656" s="13"/>
      <c r="X656" s="13"/>
      <c r="Y656" s="13"/>
      <c r="Z656" s="13"/>
      <c r="AA656" s="13"/>
      <c r="AB656" s="13"/>
      <c r="AC656" s="13"/>
      <c r="AD656" s="13"/>
      <c r="AE656" s="13"/>
      <c r="AF656" s="13"/>
      <c r="AG656" s="13"/>
      <c r="AH656" s="13"/>
      <c r="AI656" s="13"/>
      <c r="AJ656" s="13"/>
    </row>
    <row r="657" spans="1:36" ht="13.5" customHeight="1" x14ac:dyDescent="0.2">
      <c r="A657" s="13"/>
      <c r="B657" s="13"/>
      <c r="C657" s="13"/>
      <c r="D657" s="13"/>
      <c r="E657" s="13"/>
      <c r="F657" s="13"/>
      <c r="G657" s="13"/>
      <c r="H657" s="13"/>
      <c r="I657" s="13"/>
      <c r="J657" s="13"/>
      <c r="K657" s="13"/>
      <c r="L657" s="13"/>
      <c r="M657" s="13"/>
      <c r="N657" s="13"/>
      <c r="O657" s="13"/>
      <c r="P657" s="13"/>
      <c r="Q657" s="13"/>
      <c r="R657" s="13"/>
      <c r="S657" s="13"/>
      <c r="T657" s="13"/>
      <c r="U657" s="13"/>
      <c r="V657" s="13"/>
      <c r="W657" s="13"/>
      <c r="X657" s="13"/>
      <c r="Y657" s="13"/>
      <c r="Z657" s="13"/>
      <c r="AA657" s="13"/>
      <c r="AB657" s="13"/>
      <c r="AC657" s="13"/>
      <c r="AD657" s="13"/>
      <c r="AE657" s="13"/>
      <c r="AF657" s="13"/>
      <c r="AG657" s="13"/>
      <c r="AH657" s="13"/>
      <c r="AI657" s="13"/>
      <c r="AJ657" s="13"/>
    </row>
    <row r="658" spans="1:36" ht="13.5" customHeight="1" x14ac:dyDescent="0.2">
      <c r="A658" s="13"/>
      <c r="B658" s="13"/>
      <c r="C658" s="13"/>
      <c r="D658" s="13"/>
      <c r="E658" s="13"/>
      <c r="F658" s="13"/>
      <c r="G658" s="13"/>
      <c r="H658" s="13"/>
      <c r="I658" s="13"/>
      <c r="J658" s="13"/>
      <c r="K658" s="13"/>
      <c r="L658" s="13"/>
      <c r="M658" s="13"/>
      <c r="N658" s="13"/>
      <c r="O658" s="13"/>
      <c r="P658" s="13"/>
      <c r="Q658" s="13"/>
      <c r="R658" s="13"/>
      <c r="S658" s="13"/>
      <c r="T658" s="13"/>
      <c r="U658" s="13"/>
      <c r="V658" s="13"/>
      <c r="W658" s="13"/>
      <c r="X658" s="13"/>
      <c r="Y658" s="13"/>
      <c r="Z658" s="13"/>
      <c r="AA658" s="13"/>
      <c r="AB658" s="13"/>
      <c r="AC658" s="13"/>
      <c r="AD658" s="13"/>
      <c r="AE658" s="13"/>
      <c r="AF658" s="13"/>
      <c r="AG658" s="13"/>
      <c r="AH658" s="13"/>
      <c r="AI658" s="13"/>
      <c r="AJ658" s="13"/>
    </row>
    <row r="659" spans="1:36" ht="13.5" customHeight="1" x14ac:dyDescent="0.2">
      <c r="A659" s="13"/>
      <c r="B659" s="13"/>
      <c r="C659" s="13"/>
      <c r="D659" s="13"/>
      <c r="E659" s="13"/>
      <c r="F659" s="13"/>
      <c r="G659" s="13"/>
      <c r="H659" s="13"/>
      <c r="I659" s="13"/>
      <c r="J659" s="13"/>
      <c r="K659" s="13"/>
      <c r="L659" s="13"/>
      <c r="M659" s="13"/>
      <c r="N659" s="13"/>
      <c r="O659" s="13"/>
      <c r="P659" s="13"/>
      <c r="Q659" s="13"/>
      <c r="R659" s="13"/>
      <c r="S659" s="13"/>
      <c r="T659" s="13"/>
      <c r="U659" s="13"/>
      <c r="V659" s="13"/>
      <c r="W659" s="13"/>
      <c r="X659" s="13"/>
      <c r="Y659" s="13"/>
      <c r="Z659" s="13"/>
      <c r="AA659" s="13"/>
      <c r="AB659" s="13"/>
      <c r="AC659" s="13"/>
      <c r="AD659" s="13"/>
      <c r="AE659" s="13"/>
      <c r="AF659" s="13"/>
      <c r="AG659" s="13"/>
      <c r="AH659" s="13"/>
      <c r="AI659" s="13"/>
      <c r="AJ659" s="13"/>
    </row>
    <row r="660" spans="1:36" ht="13.5" customHeight="1" x14ac:dyDescent="0.2">
      <c r="A660" s="13"/>
      <c r="B660" s="13"/>
      <c r="C660" s="13"/>
      <c r="D660" s="13"/>
      <c r="E660" s="13"/>
      <c r="F660" s="13"/>
      <c r="G660" s="13"/>
      <c r="H660" s="13"/>
      <c r="I660" s="13"/>
      <c r="J660" s="13"/>
      <c r="K660" s="13"/>
      <c r="L660" s="13"/>
      <c r="M660" s="13"/>
      <c r="N660" s="13"/>
      <c r="O660" s="13"/>
      <c r="P660" s="13"/>
      <c r="Q660" s="13"/>
      <c r="R660" s="13"/>
      <c r="S660" s="13"/>
      <c r="T660" s="13"/>
      <c r="U660" s="13"/>
      <c r="V660" s="13"/>
      <c r="W660" s="13"/>
      <c r="X660" s="13"/>
      <c r="Y660" s="13"/>
      <c r="Z660" s="13"/>
      <c r="AA660" s="13"/>
      <c r="AB660" s="13"/>
      <c r="AC660" s="13"/>
      <c r="AD660" s="13"/>
      <c r="AE660" s="13"/>
      <c r="AF660" s="13"/>
      <c r="AG660" s="13"/>
      <c r="AH660" s="13"/>
      <c r="AI660" s="13"/>
      <c r="AJ660" s="13"/>
    </row>
    <row r="661" spans="1:36" ht="13.5" customHeight="1" x14ac:dyDescent="0.2">
      <c r="A661" s="13"/>
      <c r="B661" s="13"/>
      <c r="C661" s="13"/>
      <c r="D661" s="13"/>
      <c r="E661" s="13"/>
      <c r="F661" s="13"/>
      <c r="G661" s="13"/>
      <c r="H661" s="13"/>
      <c r="I661" s="13"/>
      <c r="J661" s="13"/>
      <c r="K661" s="13"/>
      <c r="L661" s="13"/>
      <c r="M661" s="13"/>
      <c r="N661" s="13"/>
      <c r="O661" s="13"/>
      <c r="P661" s="13"/>
      <c r="Q661" s="13"/>
      <c r="R661" s="13"/>
      <c r="S661" s="13"/>
      <c r="T661" s="13"/>
      <c r="U661" s="13"/>
      <c r="V661" s="13"/>
      <c r="W661" s="13"/>
      <c r="X661" s="13"/>
      <c r="Y661" s="13"/>
      <c r="Z661" s="13"/>
      <c r="AA661" s="13"/>
      <c r="AB661" s="13"/>
      <c r="AC661" s="13"/>
      <c r="AD661" s="13"/>
      <c r="AE661" s="13"/>
      <c r="AF661" s="13"/>
      <c r="AG661" s="13"/>
      <c r="AH661" s="13"/>
      <c r="AI661" s="13"/>
      <c r="AJ661" s="13"/>
    </row>
    <row r="662" spans="1:36" ht="13.5" customHeight="1" x14ac:dyDescent="0.2">
      <c r="A662" s="13"/>
      <c r="B662" s="13"/>
      <c r="C662" s="13"/>
      <c r="D662" s="13"/>
      <c r="E662" s="13"/>
      <c r="F662" s="13"/>
      <c r="G662" s="13"/>
      <c r="H662" s="13"/>
      <c r="I662" s="13"/>
      <c r="J662" s="13"/>
      <c r="K662" s="13"/>
      <c r="L662" s="13"/>
      <c r="M662" s="13"/>
      <c r="N662" s="13"/>
      <c r="O662" s="13"/>
      <c r="P662" s="13"/>
      <c r="Q662" s="13"/>
      <c r="R662" s="13"/>
      <c r="S662" s="13"/>
      <c r="T662" s="13"/>
      <c r="U662" s="13"/>
      <c r="V662" s="13"/>
      <c r="W662" s="13"/>
      <c r="X662" s="13"/>
      <c r="Y662" s="13"/>
      <c r="Z662" s="13"/>
      <c r="AA662" s="13"/>
      <c r="AB662" s="13"/>
      <c r="AC662" s="13"/>
      <c r="AD662" s="13"/>
      <c r="AE662" s="13"/>
      <c r="AF662" s="13"/>
      <c r="AG662" s="13"/>
      <c r="AH662" s="13"/>
      <c r="AI662" s="13"/>
      <c r="AJ662" s="13"/>
    </row>
    <row r="663" spans="1:36" ht="13.5" customHeight="1" x14ac:dyDescent="0.2">
      <c r="A663" s="13"/>
      <c r="B663" s="13"/>
      <c r="C663" s="13"/>
      <c r="D663" s="13"/>
      <c r="E663" s="13"/>
      <c r="F663" s="13"/>
      <c r="G663" s="13"/>
      <c r="H663" s="13"/>
      <c r="I663" s="13"/>
      <c r="J663" s="13"/>
      <c r="K663" s="13"/>
      <c r="L663" s="13"/>
      <c r="M663" s="13"/>
      <c r="N663" s="13"/>
      <c r="O663" s="13"/>
      <c r="P663" s="13"/>
      <c r="Q663" s="13"/>
      <c r="R663" s="13"/>
      <c r="S663" s="13"/>
      <c r="T663" s="13"/>
      <c r="U663" s="13"/>
      <c r="V663" s="13"/>
      <c r="W663" s="13"/>
      <c r="X663" s="13"/>
      <c r="Y663" s="13"/>
      <c r="Z663" s="13"/>
      <c r="AA663" s="13"/>
      <c r="AB663" s="13"/>
      <c r="AC663" s="13"/>
      <c r="AD663" s="13"/>
      <c r="AE663" s="13"/>
      <c r="AF663" s="13"/>
      <c r="AG663" s="13"/>
      <c r="AH663" s="13"/>
      <c r="AI663" s="13"/>
      <c r="AJ663" s="13"/>
    </row>
    <row r="664" spans="1:36" ht="13.5" customHeight="1" x14ac:dyDescent="0.2">
      <c r="A664" s="13"/>
      <c r="B664" s="13"/>
      <c r="C664" s="13"/>
      <c r="D664" s="13"/>
      <c r="E664" s="13"/>
      <c r="F664" s="13"/>
      <c r="G664" s="13"/>
      <c r="H664" s="13"/>
      <c r="I664" s="13"/>
      <c r="J664" s="13"/>
      <c r="K664" s="13"/>
      <c r="L664" s="13"/>
      <c r="M664" s="13"/>
      <c r="N664" s="13"/>
      <c r="O664" s="13"/>
      <c r="P664" s="13"/>
      <c r="Q664" s="13"/>
      <c r="R664" s="13"/>
      <c r="S664" s="13"/>
      <c r="T664" s="13"/>
      <c r="U664" s="13"/>
      <c r="V664" s="13"/>
      <c r="W664" s="13"/>
      <c r="X664" s="13"/>
      <c r="Y664" s="13"/>
      <c r="Z664" s="13"/>
      <c r="AA664" s="13"/>
      <c r="AB664" s="13"/>
      <c r="AC664" s="13"/>
      <c r="AD664" s="13"/>
      <c r="AE664" s="13"/>
      <c r="AF664" s="13"/>
      <c r="AG664" s="13"/>
      <c r="AH664" s="13"/>
      <c r="AI664" s="13"/>
      <c r="AJ664" s="13"/>
    </row>
    <row r="665" spans="1:36" ht="13.5" customHeight="1" x14ac:dyDescent="0.2">
      <c r="A665" s="13"/>
      <c r="B665" s="13"/>
      <c r="C665" s="13"/>
      <c r="D665" s="13"/>
      <c r="E665" s="13"/>
      <c r="F665" s="13"/>
      <c r="G665" s="13"/>
      <c r="H665" s="13"/>
      <c r="I665" s="13"/>
      <c r="J665" s="13"/>
      <c r="K665" s="13"/>
      <c r="L665" s="13"/>
      <c r="M665" s="13"/>
      <c r="N665" s="13"/>
      <c r="O665" s="13"/>
      <c r="P665" s="13"/>
      <c r="Q665" s="13"/>
      <c r="R665" s="13"/>
      <c r="S665" s="13"/>
      <c r="T665" s="13"/>
      <c r="U665" s="13"/>
      <c r="V665" s="13"/>
      <c r="W665" s="13"/>
      <c r="X665" s="13"/>
      <c r="Y665" s="13"/>
      <c r="Z665" s="13"/>
      <c r="AA665" s="13"/>
      <c r="AB665" s="13"/>
      <c r="AC665" s="13"/>
      <c r="AD665" s="13"/>
      <c r="AE665" s="13"/>
      <c r="AF665" s="13"/>
      <c r="AG665" s="13"/>
      <c r="AH665" s="13"/>
      <c r="AI665" s="13"/>
      <c r="AJ665" s="13"/>
    </row>
    <row r="666" spans="1:36" ht="13.5" customHeight="1" x14ac:dyDescent="0.2">
      <c r="A666" s="13"/>
      <c r="B666" s="13"/>
      <c r="C666" s="13"/>
      <c r="D666" s="13"/>
      <c r="E666" s="13"/>
      <c r="F666" s="13"/>
      <c r="G666" s="13"/>
      <c r="H666" s="13"/>
      <c r="I666" s="13"/>
      <c r="J666" s="13"/>
      <c r="K666" s="13"/>
      <c r="L666" s="13"/>
      <c r="M666" s="13"/>
      <c r="N666" s="13"/>
      <c r="O666" s="13"/>
      <c r="P666" s="13"/>
      <c r="Q666" s="13"/>
      <c r="R666" s="13"/>
      <c r="S666" s="13"/>
      <c r="T666" s="13"/>
      <c r="U666" s="13"/>
      <c r="V666" s="13"/>
      <c r="W666" s="13"/>
      <c r="X666" s="13"/>
      <c r="Y666" s="13"/>
      <c r="Z666" s="13"/>
      <c r="AA666" s="13"/>
      <c r="AB666" s="13"/>
      <c r="AC666" s="13"/>
      <c r="AD666" s="13"/>
      <c r="AE666" s="13"/>
      <c r="AF666" s="13"/>
      <c r="AG666" s="13"/>
      <c r="AH666" s="13"/>
      <c r="AI666" s="13"/>
      <c r="AJ666" s="13"/>
    </row>
    <row r="667" spans="1:36" ht="13.5" customHeight="1" x14ac:dyDescent="0.2">
      <c r="A667" s="13"/>
      <c r="B667" s="13"/>
      <c r="C667" s="13"/>
      <c r="D667" s="13"/>
      <c r="E667" s="13"/>
      <c r="F667" s="13"/>
      <c r="G667" s="13"/>
      <c r="H667" s="13"/>
      <c r="I667" s="13"/>
      <c r="J667" s="13"/>
      <c r="K667" s="13"/>
      <c r="L667" s="13"/>
      <c r="M667" s="13"/>
      <c r="N667" s="13"/>
      <c r="O667" s="13"/>
      <c r="P667" s="13"/>
      <c r="Q667" s="13"/>
      <c r="R667" s="13"/>
      <c r="S667" s="13"/>
      <c r="T667" s="13"/>
      <c r="U667" s="13"/>
      <c r="V667" s="13"/>
      <c r="W667" s="13"/>
      <c r="X667" s="13"/>
      <c r="Y667" s="13"/>
      <c r="Z667" s="13"/>
      <c r="AA667" s="13"/>
      <c r="AB667" s="13"/>
      <c r="AC667" s="13"/>
      <c r="AD667" s="13"/>
      <c r="AE667" s="13"/>
      <c r="AF667" s="13"/>
      <c r="AG667" s="13"/>
      <c r="AH667" s="13"/>
      <c r="AI667" s="13"/>
      <c r="AJ667" s="13"/>
    </row>
    <row r="668" spans="1:36" ht="13.5" customHeight="1" x14ac:dyDescent="0.2">
      <c r="A668" s="13"/>
      <c r="B668" s="13"/>
      <c r="C668" s="13"/>
      <c r="D668" s="13"/>
      <c r="E668" s="13"/>
      <c r="F668" s="13"/>
      <c r="G668" s="13"/>
      <c r="H668" s="13"/>
      <c r="I668" s="13"/>
      <c r="J668" s="13"/>
      <c r="K668" s="13"/>
      <c r="L668" s="13"/>
      <c r="M668" s="13"/>
      <c r="N668" s="13"/>
      <c r="O668" s="13"/>
      <c r="P668" s="13"/>
      <c r="Q668" s="13"/>
      <c r="R668" s="13"/>
      <c r="S668" s="13"/>
      <c r="T668" s="13"/>
      <c r="U668" s="13"/>
      <c r="V668" s="13"/>
      <c r="W668" s="13"/>
      <c r="X668" s="13"/>
      <c r="Y668" s="13"/>
      <c r="Z668" s="13"/>
      <c r="AA668" s="13"/>
      <c r="AB668" s="13"/>
      <c r="AC668" s="13"/>
      <c r="AD668" s="13"/>
      <c r="AE668" s="13"/>
      <c r="AF668" s="13"/>
      <c r="AG668" s="13"/>
      <c r="AH668" s="13"/>
      <c r="AI668" s="13"/>
      <c r="AJ668" s="13"/>
    </row>
    <row r="669" spans="1:36" ht="13.5" customHeight="1" x14ac:dyDescent="0.2">
      <c r="A669" s="13"/>
      <c r="B669" s="13"/>
      <c r="C669" s="13"/>
      <c r="D669" s="13"/>
      <c r="E669" s="13"/>
      <c r="F669" s="13"/>
      <c r="G669" s="13"/>
      <c r="H669" s="13"/>
      <c r="I669" s="13"/>
      <c r="J669" s="13"/>
      <c r="K669" s="13"/>
      <c r="L669" s="13"/>
      <c r="M669" s="13"/>
      <c r="N669" s="13"/>
      <c r="O669" s="13"/>
      <c r="P669" s="13"/>
      <c r="Q669" s="13"/>
      <c r="R669" s="13"/>
      <c r="S669" s="13"/>
      <c r="T669" s="13"/>
      <c r="U669" s="13"/>
      <c r="V669" s="13"/>
      <c r="W669" s="13"/>
      <c r="X669" s="13"/>
      <c r="Y669" s="13"/>
      <c r="Z669" s="13"/>
      <c r="AA669" s="13"/>
      <c r="AB669" s="13"/>
      <c r="AC669" s="13"/>
      <c r="AD669" s="13"/>
      <c r="AE669" s="13"/>
      <c r="AF669" s="13"/>
      <c r="AG669" s="13"/>
      <c r="AH669" s="13"/>
      <c r="AI669" s="13"/>
      <c r="AJ669" s="13"/>
    </row>
    <row r="670" spans="1:36" ht="13.5" customHeight="1" x14ac:dyDescent="0.2">
      <c r="A670" s="13"/>
      <c r="B670" s="13"/>
      <c r="C670" s="13"/>
      <c r="D670" s="13"/>
      <c r="E670" s="13"/>
      <c r="F670" s="13"/>
      <c r="G670" s="13"/>
      <c r="H670" s="13"/>
      <c r="I670" s="13"/>
      <c r="J670" s="13"/>
      <c r="K670" s="13"/>
      <c r="L670" s="13"/>
      <c r="M670" s="13"/>
      <c r="N670" s="13"/>
      <c r="O670" s="13"/>
      <c r="P670" s="13"/>
      <c r="Q670" s="13"/>
      <c r="R670" s="13"/>
      <c r="S670" s="13"/>
      <c r="T670" s="13"/>
      <c r="U670" s="13"/>
      <c r="V670" s="13"/>
      <c r="W670" s="13"/>
      <c r="X670" s="13"/>
      <c r="Y670" s="13"/>
      <c r="Z670" s="13"/>
      <c r="AA670" s="13"/>
      <c r="AB670" s="13"/>
      <c r="AC670" s="13"/>
      <c r="AD670" s="13"/>
      <c r="AE670" s="13"/>
      <c r="AF670" s="13"/>
      <c r="AG670" s="13"/>
      <c r="AH670" s="13"/>
      <c r="AI670" s="13"/>
      <c r="AJ670" s="13"/>
    </row>
    <row r="671" spans="1:36" ht="13.5" customHeight="1" x14ac:dyDescent="0.2">
      <c r="A671" s="13"/>
      <c r="B671" s="13"/>
      <c r="C671" s="13"/>
      <c r="D671" s="13"/>
      <c r="E671" s="13"/>
      <c r="F671" s="13"/>
      <c r="G671" s="13"/>
      <c r="H671" s="13"/>
      <c r="I671" s="13"/>
      <c r="J671" s="13"/>
      <c r="K671" s="13"/>
      <c r="L671" s="13"/>
      <c r="M671" s="13"/>
      <c r="N671" s="13"/>
      <c r="O671" s="13"/>
      <c r="P671" s="13"/>
      <c r="Q671" s="13"/>
      <c r="R671" s="13"/>
      <c r="S671" s="13"/>
      <c r="T671" s="13"/>
      <c r="U671" s="13"/>
      <c r="V671" s="13"/>
      <c r="W671" s="13"/>
      <c r="X671" s="13"/>
      <c r="Y671" s="13"/>
      <c r="Z671" s="13"/>
      <c r="AA671" s="13"/>
      <c r="AB671" s="13"/>
      <c r="AC671" s="13"/>
      <c r="AD671" s="13"/>
      <c r="AE671" s="13"/>
      <c r="AF671" s="13"/>
      <c r="AG671" s="13"/>
      <c r="AH671" s="13"/>
      <c r="AI671" s="13"/>
      <c r="AJ671" s="13"/>
    </row>
    <row r="672" spans="1:36" ht="13.5" customHeight="1" x14ac:dyDescent="0.2">
      <c r="A672" s="13"/>
      <c r="B672" s="13"/>
      <c r="C672" s="13"/>
      <c r="D672" s="13"/>
      <c r="E672" s="13"/>
      <c r="F672" s="13"/>
      <c r="G672" s="13"/>
      <c r="H672" s="13"/>
      <c r="I672" s="13"/>
      <c r="J672" s="13"/>
      <c r="K672" s="13"/>
      <c r="L672" s="13"/>
      <c r="M672" s="13"/>
      <c r="N672" s="13"/>
      <c r="O672" s="13"/>
      <c r="P672" s="13"/>
      <c r="Q672" s="13"/>
      <c r="R672" s="13"/>
      <c r="S672" s="13"/>
      <c r="T672" s="13"/>
      <c r="U672" s="13"/>
      <c r="V672" s="13"/>
      <c r="W672" s="13"/>
      <c r="X672" s="13"/>
      <c r="Y672" s="13"/>
      <c r="Z672" s="13"/>
      <c r="AA672" s="13"/>
      <c r="AB672" s="13"/>
      <c r="AC672" s="13"/>
      <c r="AD672" s="13"/>
      <c r="AE672" s="13"/>
      <c r="AF672" s="13"/>
      <c r="AG672" s="13"/>
      <c r="AH672" s="13"/>
      <c r="AI672" s="13"/>
      <c r="AJ672" s="13"/>
    </row>
    <row r="673" spans="1:36" ht="13.5" customHeight="1" x14ac:dyDescent="0.2">
      <c r="A673" s="13"/>
      <c r="B673" s="13"/>
      <c r="C673" s="13"/>
      <c r="D673" s="13"/>
      <c r="E673" s="13"/>
      <c r="F673" s="13"/>
      <c r="G673" s="13"/>
      <c r="H673" s="13"/>
      <c r="I673" s="13"/>
      <c r="J673" s="13"/>
      <c r="K673" s="13"/>
      <c r="L673" s="13"/>
      <c r="M673" s="13"/>
      <c r="N673" s="13"/>
      <c r="O673" s="13"/>
      <c r="P673" s="13"/>
      <c r="Q673" s="13"/>
      <c r="R673" s="13"/>
      <c r="S673" s="13"/>
      <c r="T673" s="13"/>
      <c r="U673" s="13"/>
      <c r="V673" s="13"/>
      <c r="W673" s="13"/>
      <c r="X673" s="13"/>
      <c r="Y673" s="13"/>
      <c r="Z673" s="13"/>
      <c r="AA673" s="13"/>
      <c r="AB673" s="13"/>
      <c r="AC673" s="13"/>
      <c r="AD673" s="13"/>
      <c r="AE673" s="13"/>
      <c r="AF673" s="13"/>
      <c r="AG673" s="13"/>
      <c r="AH673" s="13"/>
      <c r="AI673" s="13"/>
      <c r="AJ673" s="13"/>
    </row>
    <row r="674" spans="1:36" ht="13.5" customHeight="1" x14ac:dyDescent="0.2">
      <c r="A674" s="13"/>
      <c r="B674" s="13"/>
      <c r="C674" s="13"/>
      <c r="D674" s="13"/>
      <c r="E674" s="13"/>
      <c r="F674" s="13"/>
      <c r="G674" s="13"/>
      <c r="H674" s="13"/>
      <c r="I674" s="13"/>
      <c r="J674" s="13"/>
      <c r="K674" s="13"/>
      <c r="L674" s="13"/>
      <c r="M674" s="13"/>
      <c r="N674" s="13"/>
      <c r="O674" s="13"/>
      <c r="P674" s="13"/>
      <c r="Q674" s="13"/>
      <c r="R674" s="13"/>
      <c r="S674" s="13"/>
      <c r="T674" s="13"/>
      <c r="U674" s="13"/>
      <c r="V674" s="13"/>
      <c r="W674" s="13"/>
      <c r="X674" s="13"/>
      <c r="Y674" s="13"/>
      <c r="Z674" s="13"/>
      <c r="AA674" s="13"/>
      <c r="AB674" s="13"/>
      <c r="AC674" s="13"/>
      <c r="AD674" s="13"/>
      <c r="AE674" s="13"/>
      <c r="AF674" s="13"/>
      <c r="AG674" s="13"/>
      <c r="AH674" s="13"/>
      <c r="AI674" s="13"/>
      <c r="AJ674" s="13"/>
    </row>
    <row r="675" spans="1:36" ht="13.5" customHeight="1" x14ac:dyDescent="0.2">
      <c r="A675" s="13"/>
      <c r="B675" s="13"/>
      <c r="C675" s="13"/>
      <c r="D675" s="13"/>
      <c r="E675" s="13"/>
      <c r="F675" s="13"/>
      <c r="G675" s="13"/>
      <c r="H675" s="13"/>
      <c r="I675" s="13"/>
      <c r="J675" s="13"/>
      <c r="K675" s="13"/>
      <c r="L675" s="13"/>
      <c r="M675" s="13"/>
      <c r="N675" s="13"/>
      <c r="O675" s="13"/>
      <c r="P675" s="13"/>
      <c r="Q675" s="13"/>
      <c r="R675" s="13"/>
      <c r="S675" s="13"/>
      <c r="T675" s="13"/>
      <c r="U675" s="13"/>
      <c r="V675" s="13"/>
      <c r="W675" s="13"/>
      <c r="X675" s="13"/>
      <c r="Y675" s="13"/>
      <c r="Z675" s="13"/>
      <c r="AA675" s="13"/>
      <c r="AB675" s="13"/>
      <c r="AC675" s="13"/>
      <c r="AD675" s="13"/>
      <c r="AE675" s="13"/>
      <c r="AF675" s="13"/>
      <c r="AG675" s="13"/>
      <c r="AH675" s="13"/>
      <c r="AI675" s="13"/>
      <c r="AJ675" s="13"/>
    </row>
    <row r="676" spans="1:36" ht="13.5" customHeight="1" x14ac:dyDescent="0.2">
      <c r="A676" s="13"/>
      <c r="B676" s="13"/>
      <c r="C676" s="13"/>
      <c r="D676" s="13"/>
      <c r="E676" s="13"/>
      <c r="F676" s="13"/>
      <c r="G676" s="13"/>
      <c r="H676" s="13"/>
      <c r="I676" s="13"/>
      <c r="J676" s="13"/>
      <c r="K676" s="13"/>
      <c r="L676" s="13"/>
      <c r="M676" s="13"/>
      <c r="N676" s="13"/>
      <c r="O676" s="13"/>
      <c r="P676" s="13"/>
      <c r="Q676" s="13"/>
      <c r="R676" s="13"/>
      <c r="S676" s="13"/>
      <c r="T676" s="13"/>
      <c r="U676" s="13"/>
      <c r="V676" s="13"/>
      <c r="W676" s="13"/>
      <c r="X676" s="13"/>
      <c r="Y676" s="13"/>
      <c r="Z676" s="13"/>
      <c r="AA676" s="13"/>
      <c r="AB676" s="13"/>
      <c r="AC676" s="13"/>
      <c r="AD676" s="13"/>
      <c r="AE676" s="13"/>
      <c r="AF676" s="13"/>
      <c r="AG676" s="13"/>
      <c r="AH676" s="13"/>
      <c r="AI676" s="13"/>
      <c r="AJ676" s="13"/>
    </row>
    <row r="677" spans="1:36" ht="13.5" customHeight="1" x14ac:dyDescent="0.2">
      <c r="A677" s="13"/>
      <c r="B677" s="13"/>
      <c r="C677" s="13"/>
      <c r="D677" s="13"/>
      <c r="E677" s="13"/>
      <c r="F677" s="13"/>
      <c r="G677" s="13"/>
      <c r="H677" s="13"/>
      <c r="I677" s="13"/>
      <c r="J677" s="13"/>
      <c r="K677" s="13"/>
      <c r="L677" s="13"/>
      <c r="M677" s="13"/>
      <c r="N677" s="13"/>
      <c r="O677" s="13"/>
      <c r="P677" s="13"/>
      <c r="Q677" s="13"/>
      <c r="R677" s="13"/>
      <c r="S677" s="13"/>
      <c r="T677" s="13"/>
      <c r="U677" s="13"/>
      <c r="V677" s="13"/>
      <c r="W677" s="13"/>
      <c r="X677" s="13"/>
      <c r="Y677" s="13"/>
      <c r="Z677" s="13"/>
      <c r="AA677" s="13"/>
      <c r="AB677" s="13"/>
      <c r="AC677" s="13"/>
      <c r="AD677" s="13"/>
      <c r="AE677" s="13"/>
      <c r="AF677" s="13"/>
      <c r="AG677" s="13"/>
      <c r="AH677" s="13"/>
      <c r="AI677" s="13"/>
      <c r="AJ677" s="13"/>
    </row>
    <row r="678" spans="1:36" ht="13.5" customHeight="1" x14ac:dyDescent="0.2">
      <c r="A678" s="13"/>
      <c r="B678" s="13"/>
      <c r="C678" s="13"/>
      <c r="D678" s="13"/>
      <c r="E678" s="13"/>
      <c r="F678" s="13"/>
      <c r="G678" s="13"/>
      <c r="H678" s="13"/>
      <c r="I678" s="13"/>
      <c r="J678" s="13"/>
      <c r="K678" s="13"/>
      <c r="L678" s="13"/>
      <c r="M678" s="13"/>
      <c r="N678" s="13"/>
      <c r="O678" s="13"/>
      <c r="P678" s="13"/>
      <c r="Q678" s="13"/>
      <c r="R678" s="13"/>
      <c r="S678" s="13"/>
      <c r="T678" s="13"/>
      <c r="U678" s="13"/>
      <c r="V678" s="13"/>
      <c r="W678" s="13"/>
      <c r="X678" s="13"/>
      <c r="Y678" s="13"/>
      <c r="Z678" s="13"/>
      <c r="AA678" s="13"/>
      <c r="AB678" s="13"/>
      <c r="AC678" s="13"/>
      <c r="AD678" s="13"/>
      <c r="AE678" s="13"/>
      <c r="AF678" s="13"/>
      <c r="AG678" s="13"/>
      <c r="AH678" s="13"/>
      <c r="AI678" s="13"/>
      <c r="AJ678" s="13"/>
    </row>
    <row r="679" spans="1:36" ht="13.5" customHeight="1" x14ac:dyDescent="0.2">
      <c r="A679" s="13"/>
      <c r="B679" s="13"/>
      <c r="C679" s="13"/>
      <c r="D679" s="13"/>
      <c r="E679" s="13"/>
      <c r="F679" s="13"/>
      <c r="G679" s="13"/>
      <c r="H679" s="13"/>
      <c r="I679" s="13"/>
      <c r="J679" s="13"/>
      <c r="K679" s="13"/>
      <c r="L679" s="13"/>
      <c r="M679" s="13"/>
      <c r="N679" s="13"/>
      <c r="O679" s="13"/>
      <c r="P679" s="13"/>
      <c r="Q679" s="13"/>
      <c r="R679" s="13"/>
      <c r="S679" s="13"/>
      <c r="T679" s="13"/>
      <c r="U679" s="13"/>
      <c r="V679" s="13"/>
      <c r="W679" s="13"/>
      <c r="X679" s="13"/>
      <c r="Y679" s="13"/>
      <c r="Z679" s="13"/>
      <c r="AA679" s="13"/>
      <c r="AB679" s="13"/>
      <c r="AC679" s="13"/>
      <c r="AD679" s="13"/>
      <c r="AE679" s="13"/>
      <c r="AF679" s="13"/>
      <c r="AG679" s="13"/>
      <c r="AH679" s="13"/>
      <c r="AI679" s="13"/>
      <c r="AJ679" s="13"/>
    </row>
    <row r="680" spans="1:36" ht="13.5" customHeight="1" x14ac:dyDescent="0.2">
      <c r="A680" s="13"/>
      <c r="B680" s="13"/>
      <c r="C680" s="13"/>
      <c r="D680" s="13"/>
      <c r="E680" s="13"/>
      <c r="F680" s="13"/>
      <c r="G680" s="13"/>
      <c r="H680" s="13"/>
      <c r="I680" s="13"/>
      <c r="J680" s="13"/>
      <c r="K680" s="13"/>
      <c r="L680" s="13"/>
      <c r="M680" s="13"/>
      <c r="N680" s="13"/>
      <c r="O680" s="13"/>
      <c r="P680" s="13"/>
      <c r="Q680" s="13"/>
      <c r="R680" s="13"/>
      <c r="S680" s="13"/>
      <c r="T680" s="13"/>
      <c r="U680" s="13"/>
      <c r="V680" s="13"/>
      <c r="W680" s="13"/>
      <c r="X680" s="13"/>
      <c r="Y680" s="13"/>
      <c r="Z680" s="13"/>
      <c r="AA680" s="13"/>
      <c r="AB680" s="13"/>
      <c r="AC680" s="13"/>
      <c r="AD680" s="13"/>
      <c r="AE680" s="13"/>
      <c r="AF680" s="13"/>
      <c r="AG680" s="13"/>
      <c r="AH680" s="13"/>
      <c r="AI680" s="13"/>
      <c r="AJ680" s="13"/>
    </row>
    <row r="681" spans="1:36" ht="13.5" customHeight="1" x14ac:dyDescent="0.2">
      <c r="A681" s="13"/>
      <c r="B681" s="13"/>
      <c r="C681" s="13"/>
      <c r="D681" s="13"/>
      <c r="E681" s="13"/>
      <c r="F681" s="13"/>
      <c r="G681" s="13"/>
      <c r="H681" s="13"/>
      <c r="I681" s="13"/>
      <c r="J681" s="13"/>
      <c r="K681" s="13"/>
      <c r="L681" s="13"/>
      <c r="M681" s="13"/>
      <c r="N681" s="13"/>
      <c r="O681" s="13"/>
      <c r="P681" s="13"/>
      <c r="Q681" s="13"/>
      <c r="R681" s="13"/>
      <c r="S681" s="13"/>
      <c r="T681" s="13"/>
      <c r="U681" s="13"/>
      <c r="V681" s="13"/>
      <c r="W681" s="13"/>
      <c r="X681" s="13"/>
      <c r="Y681" s="13"/>
      <c r="Z681" s="13"/>
      <c r="AA681" s="13"/>
      <c r="AB681" s="13"/>
      <c r="AC681" s="13"/>
      <c r="AD681" s="13"/>
      <c r="AE681" s="13"/>
      <c r="AF681" s="13"/>
      <c r="AG681" s="13"/>
      <c r="AH681" s="13"/>
      <c r="AI681" s="13"/>
      <c r="AJ681" s="13"/>
    </row>
    <row r="682" spans="1:36" ht="13.5" customHeight="1" x14ac:dyDescent="0.2">
      <c r="A682" s="13"/>
      <c r="B682" s="13"/>
      <c r="C682" s="13"/>
      <c r="D682" s="13"/>
      <c r="E682" s="13"/>
      <c r="F682" s="13"/>
      <c r="G682" s="13"/>
      <c r="H682" s="13"/>
      <c r="I682" s="13"/>
      <c r="J682" s="13"/>
      <c r="K682" s="13"/>
      <c r="L682" s="13"/>
      <c r="M682" s="13"/>
      <c r="N682" s="13"/>
      <c r="O682" s="13"/>
      <c r="P682" s="13"/>
      <c r="Q682" s="13"/>
      <c r="R682" s="13"/>
      <c r="S682" s="13"/>
      <c r="T682" s="13"/>
      <c r="U682" s="13"/>
      <c r="V682" s="13"/>
      <c r="W682" s="13"/>
      <c r="X682" s="13"/>
      <c r="Y682" s="13"/>
      <c r="Z682" s="13"/>
      <c r="AA682" s="13"/>
      <c r="AB682" s="13"/>
      <c r="AC682" s="13"/>
      <c r="AD682" s="13"/>
      <c r="AE682" s="13"/>
      <c r="AF682" s="13"/>
      <c r="AG682" s="13"/>
      <c r="AH682" s="13"/>
      <c r="AI682" s="13"/>
      <c r="AJ682" s="13"/>
    </row>
    <row r="683" spans="1:36" ht="13.5" customHeight="1" x14ac:dyDescent="0.2">
      <c r="A683" s="13"/>
      <c r="B683" s="13"/>
      <c r="C683" s="13"/>
      <c r="D683" s="13"/>
      <c r="E683" s="13"/>
      <c r="F683" s="13"/>
      <c r="G683" s="13"/>
      <c r="H683" s="13"/>
      <c r="I683" s="13"/>
      <c r="J683" s="13"/>
      <c r="K683" s="13"/>
      <c r="L683" s="13"/>
      <c r="M683" s="13"/>
      <c r="N683" s="13"/>
      <c r="O683" s="13"/>
      <c r="P683" s="13"/>
      <c r="Q683" s="13"/>
      <c r="R683" s="13"/>
      <c r="S683" s="13"/>
      <c r="T683" s="13"/>
      <c r="U683" s="13"/>
      <c r="V683" s="13"/>
      <c r="W683" s="13"/>
      <c r="X683" s="13"/>
      <c r="Y683" s="13"/>
      <c r="Z683" s="13"/>
      <c r="AA683" s="13"/>
      <c r="AB683" s="13"/>
      <c r="AC683" s="13"/>
      <c r="AD683" s="13"/>
      <c r="AE683" s="13"/>
      <c r="AF683" s="13"/>
      <c r="AG683" s="13"/>
      <c r="AH683" s="13"/>
      <c r="AI683" s="13"/>
      <c r="AJ683" s="13"/>
    </row>
    <row r="684" spans="1:36" ht="13.5" customHeight="1" x14ac:dyDescent="0.2">
      <c r="A684" s="13"/>
      <c r="B684" s="13"/>
      <c r="C684" s="13"/>
      <c r="D684" s="13"/>
      <c r="E684" s="13"/>
      <c r="F684" s="13"/>
      <c r="G684" s="13"/>
      <c r="H684" s="13"/>
      <c r="I684" s="13"/>
      <c r="J684" s="13"/>
      <c r="K684" s="13"/>
      <c r="L684" s="13"/>
      <c r="M684" s="13"/>
      <c r="N684" s="13"/>
      <c r="O684" s="13"/>
      <c r="P684" s="13"/>
      <c r="Q684" s="13"/>
      <c r="R684" s="13"/>
      <c r="S684" s="13"/>
      <c r="T684" s="13"/>
      <c r="U684" s="13"/>
      <c r="V684" s="13"/>
      <c r="W684" s="13"/>
      <c r="X684" s="13"/>
      <c r="Y684" s="13"/>
      <c r="Z684" s="13"/>
      <c r="AA684" s="13"/>
      <c r="AB684" s="13"/>
      <c r="AC684" s="13"/>
      <c r="AD684" s="13"/>
      <c r="AE684" s="13"/>
      <c r="AF684" s="13"/>
      <c r="AG684" s="13"/>
      <c r="AH684" s="13"/>
      <c r="AI684" s="13"/>
      <c r="AJ684" s="13"/>
    </row>
    <row r="685" spans="1:36" ht="13.5" customHeight="1" x14ac:dyDescent="0.2">
      <c r="A685" s="13"/>
      <c r="B685" s="13"/>
      <c r="C685" s="13"/>
      <c r="D685" s="13"/>
      <c r="E685" s="13"/>
      <c r="F685" s="13"/>
      <c r="G685" s="13"/>
      <c r="H685" s="13"/>
      <c r="I685" s="13"/>
      <c r="J685" s="13"/>
      <c r="K685" s="13"/>
      <c r="L685" s="13"/>
      <c r="M685" s="13"/>
      <c r="N685" s="13"/>
      <c r="O685" s="13"/>
      <c r="P685" s="13"/>
      <c r="Q685" s="13"/>
      <c r="R685" s="13"/>
      <c r="S685" s="13"/>
      <c r="T685" s="13"/>
      <c r="U685" s="13"/>
      <c r="V685" s="13"/>
      <c r="W685" s="13"/>
      <c r="X685" s="13"/>
      <c r="Y685" s="13"/>
      <c r="Z685" s="13"/>
      <c r="AA685" s="13"/>
      <c r="AB685" s="13"/>
      <c r="AC685" s="13"/>
      <c r="AD685" s="13"/>
      <c r="AE685" s="13"/>
      <c r="AF685" s="13"/>
      <c r="AG685" s="13"/>
      <c r="AH685" s="13"/>
      <c r="AI685" s="13"/>
      <c r="AJ685" s="13"/>
    </row>
    <row r="686" spans="1:36" ht="13.5" customHeight="1" x14ac:dyDescent="0.2">
      <c r="A686" s="13"/>
      <c r="B686" s="13"/>
      <c r="C686" s="13"/>
      <c r="D686" s="13"/>
      <c r="E686" s="13"/>
      <c r="F686" s="13"/>
      <c r="G686" s="13"/>
      <c r="H686" s="13"/>
      <c r="I686" s="13"/>
      <c r="J686" s="13"/>
      <c r="K686" s="13"/>
      <c r="L686" s="13"/>
      <c r="M686" s="13"/>
      <c r="N686" s="13"/>
      <c r="O686" s="13"/>
      <c r="P686" s="13"/>
      <c r="Q686" s="13"/>
      <c r="R686" s="13"/>
      <c r="S686" s="13"/>
      <c r="T686" s="13"/>
      <c r="U686" s="13"/>
      <c r="V686" s="13"/>
      <c r="W686" s="13"/>
      <c r="X686" s="13"/>
      <c r="Y686" s="13"/>
      <c r="Z686" s="13"/>
      <c r="AA686" s="13"/>
      <c r="AB686" s="13"/>
      <c r="AC686" s="13"/>
      <c r="AD686" s="13"/>
      <c r="AE686" s="13"/>
      <c r="AF686" s="13"/>
      <c r="AG686" s="13"/>
      <c r="AH686" s="13"/>
      <c r="AI686" s="13"/>
      <c r="AJ686" s="13"/>
    </row>
    <row r="687" spans="1:36" ht="13.5" customHeight="1" x14ac:dyDescent="0.2">
      <c r="A687" s="13"/>
      <c r="B687" s="13"/>
      <c r="C687" s="13"/>
      <c r="D687" s="13"/>
      <c r="E687" s="13"/>
      <c r="F687" s="13"/>
      <c r="G687" s="13"/>
      <c r="H687" s="13"/>
      <c r="I687" s="13"/>
      <c r="J687" s="13"/>
      <c r="K687" s="13"/>
      <c r="L687" s="13"/>
      <c r="M687" s="13"/>
      <c r="N687" s="13"/>
      <c r="O687" s="13"/>
      <c r="P687" s="13"/>
      <c r="Q687" s="13"/>
      <c r="R687" s="13"/>
      <c r="S687" s="13"/>
      <c r="T687" s="13"/>
      <c r="U687" s="13"/>
      <c r="V687" s="13"/>
      <c r="W687" s="13"/>
      <c r="X687" s="13"/>
      <c r="Y687" s="13"/>
      <c r="Z687" s="13"/>
      <c r="AA687" s="13"/>
      <c r="AB687" s="13"/>
      <c r="AC687" s="13"/>
      <c r="AD687" s="13"/>
      <c r="AE687" s="13"/>
      <c r="AF687" s="13"/>
      <c r="AG687" s="13"/>
      <c r="AH687" s="13"/>
      <c r="AI687" s="13"/>
      <c r="AJ687" s="13"/>
    </row>
    <row r="688" spans="1:36" ht="13.5" customHeight="1" x14ac:dyDescent="0.2">
      <c r="A688" s="13"/>
      <c r="B688" s="13"/>
      <c r="C688" s="13"/>
      <c r="D688" s="13"/>
      <c r="E688" s="13"/>
      <c r="F688" s="13"/>
      <c r="G688" s="13"/>
      <c r="H688" s="13"/>
      <c r="I688" s="13"/>
      <c r="J688" s="13"/>
      <c r="K688" s="13"/>
      <c r="L688" s="13"/>
      <c r="M688" s="13"/>
      <c r="N688" s="13"/>
      <c r="O688" s="13"/>
      <c r="P688" s="13"/>
      <c r="Q688" s="13"/>
      <c r="R688" s="13"/>
      <c r="S688" s="13"/>
      <c r="T688" s="13"/>
      <c r="U688" s="13"/>
      <c r="V688" s="13"/>
      <c r="W688" s="13"/>
      <c r="X688" s="13"/>
      <c r="Y688" s="13"/>
      <c r="Z688" s="13"/>
      <c r="AA688" s="13"/>
      <c r="AB688" s="13"/>
      <c r="AC688" s="13"/>
      <c r="AD688" s="13"/>
      <c r="AE688" s="13"/>
      <c r="AF688" s="13"/>
      <c r="AG688" s="13"/>
      <c r="AH688" s="13"/>
      <c r="AI688" s="13"/>
      <c r="AJ688" s="13"/>
    </row>
    <row r="689" spans="1:36" ht="13.5" customHeight="1" x14ac:dyDescent="0.2">
      <c r="A689" s="13"/>
      <c r="B689" s="13"/>
      <c r="C689" s="13"/>
      <c r="D689" s="13"/>
      <c r="E689" s="13"/>
      <c r="F689" s="13"/>
      <c r="G689" s="13"/>
      <c r="H689" s="13"/>
      <c r="I689" s="13"/>
      <c r="J689" s="13"/>
      <c r="K689" s="13"/>
      <c r="L689" s="13"/>
      <c r="M689" s="13"/>
      <c r="N689" s="13"/>
      <c r="O689" s="13"/>
      <c r="P689" s="13"/>
      <c r="Q689" s="13"/>
      <c r="R689" s="13"/>
      <c r="S689" s="13"/>
      <c r="T689" s="13"/>
      <c r="U689" s="13"/>
      <c r="V689" s="13"/>
      <c r="W689" s="13"/>
      <c r="X689" s="13"/>
      <c r="Y689" s="13"/>
      <c r="Z689" s="13"/>
      <c r="AA689" s="13"/>
      <c r="AB689" s="13"/>
      <c r="AC689" s="13"/>
      <c r="AD689" s="13"/>
      <c r="AE689" s="13"/>
      <c r="AF689" s="13"/>
      <c r="AG689" s="13"/>
      <c r="AH689" s="13"/>
      <c r="AI689" s="13"/>
      <c r="AJ689" s="13"/>
    </row>
    <row r="690" spans="1:36" ht="13.5" customHeight="1" x14ac:dyDescent="0.2">
      <c r="A690" s="13"/>
      <c r="B690" s="13"/>
      <c r="C690" s="13"/>
      <c r="D690" s="13"/>
      <c r="E690" s="13"/>
      <c r="F690" s="13"/>
      <c r="G690" s="13"/>
      <c r="H690" s="13"/>
      <c r="I690" s="13"/>
      <c r="J690" s="13"/>
      <c r="K690" s="13"/>
      <c r="L690" s="13"/>
      <c r="M690" s="13"/>
      <c r="N690" s="13"/>
      <c r="O690" s="13"/>
      <c r="P690" s="13"/>
      <c r="Q690" s="13"/>
      <c r="R690" s="13"/>
      <c r="S690" s="13"/>
      <c r="T690" s="13"/>
      <c r="U690" s="13"/>
      <c r="V690" s="13"/>
      <c r="W690" s="13"/>
      <c r="X690" s="13"/>
      <c r="Y690" s="13"/>
      <c r="Z690" s="13"/>
      <c r="AA690" s="13"/>
      <c r="AB690" s="13"/>
      <c r="AC690" s="13"/>
      <c r="AD690" s="13"/>
      <c r="AE690" s="13"/>
      <c r="AF690" s="13"/>
      <c r="AG690" s="13"/>
      <c r="AH690" s="13"/>
      <c r="AI690" s="13"/>
      <c r="AJ690" s="13"/>
    </row>
    <row r="691" spans="1:36" ht="13.5" customHeight="1" x14ac:dyDescent="0.2">
      <c r="A691" s="13"/>
      <c r="B691" s="13"/>
      <c r="C691" s="13"/>
      <c r="D691" s="13"/>
      <c r="E691" s="13"/>
      <c r="F691" s="13"/>
      <c r="G691" s="13"/>
      <c r="H691" s="13"/>
      <c r="I691" s="13"/>
      <c r="J691" s="13"/>
      <c r="K691" s="13"/>
      <c r="L691" s="13"/>
      <c r="M691" s="13"/>
      <c r="N691" s="13"/>
      <c r="O691" s="13"/>
      <c r="P691" s="13"/>
      <c r="Q691" s="13"/>
      <c r="R691" s="13"/>
      <c r="S691" s="13"/>
      <c r="T691" s="13"/>
      <c r="U691" s="13"/>
      <c r="V691" s="13"/>
      <c r="W691" s="13"/>
      <c r="X691" s="13"/>
      <c r="Y691" s="13"/>
      <c r="Z691" s="13"/>
      <c r="AA691" s="13"/>
      <c r="AB691" s="13"/>
      <c r="AC691" s="13"/>
      <c r="AD691" s="13"/>
      <c r="AE691" s="13"/>
      <c r="AF691" s="13"/>
      <c r="AG691" s="13"/>
      <c r="AH691" s="13"/>
      <c r="AI691" s="13"/>
      <c r="AJ691" s="13"/>
    </row>
    <row r="692" spans="1:36" ht="13.5" customHeight="1" x14ac:dyDescent="0.2">
      <c r="A692" s="13"/>
      <c r="B692" s="13"/>
      <c r="C692" s="13"/>
      <c r="D692" s="13"/>
      <c r="E692" s="13"/>
      <c r="F692" s="13"/>
      <c r="G692" s="13"/>
      <c r="H692" s="13"/>
      <c r="I692" s="13"/>
      <c r="J692" s="13"/>
      <c r="K692" s="13"/>
      <c r="L692" s="13"/>
      <c r="M692" s="13"/>
      <c r="N692" s="13"/>
      <c r="O692" s="13"/>
      <c r="P692" s="13"/>
      <c r="Q692" s="13"/>
      <c r="R692" s="13"/>
      <c r="S692" s="13"/>
      <c r="T692" s="13"/>
      <c r="U692" s="13"/>
      <c r="V692" s="13"/>
      <c r="W692" s="13"/>
      <c r="X692" s="13"/>
      <c r="Y692" s="13"/>
      <c r="Z692" s="13"/>
      <c r="AA692" s="13"/>
      <c r="AB692" s="13"/>
      <c r="AC692" s="13"/>
      <c r="AD692" s="13"/>
      <c r="AE692" s="13"/>
      <c r="AF692" s="13"/>
      <c r="AG692" s="13"/>
      <c r="AH692" s="13"/>
      <c r="AI692" s="13"/>
      <c r="AJ692" s="13"/>
    </row>
    <row r="693" spans="1:36" ht="13.5" customHeight="1" x14ac:dyDescent="0.2">
      <c r="A693" s="13"/>
      <c r="B693" s="13"/>
      <c r="C693" s="13"/>
      <c r="D693" s="13"/>
      <c r="E693" s="13"/>
      <c r="F693" s="13"/>
      <c r="G693" s="13"/>
      <c r="H693" s="13"/>
      <c r="I693" s="13"/>
      <c r="J693" s="13"/>
      <c r="K693" s="13"/>
      <c r="L693" s="13"/>
      <c r="M693" s="13"/>
      <c r="N693" s="13"/>
      <c r="O693" s="13"/>
      <c r="P693" s="13"/>
      <c r="Q693" s="13"/>
      <c r="R693" s="13"/>
      <c r="S693" s="13"/>
      <c r="T693" s="13"/>
      <c r="U693" s="13"/>
      <c r="V693" s="13"/>
      <c r="W693" s="13"/>
      <c r="X693" s="13"/>
      <c r="Y693" s="13"/>
      <c r="Z693" s="13"/>
      <c r="AA693" s="13"/>
      <c r="AB693" s="13"/>
      <c r="AC693" s="13"/>
      <c r="AD693" s="13"/>
      <c r="AE693" s="13"/>
      <c r="AF693" s="13"/>
      <c r="AG693" s="13"/>
      <c r="AH693" s="13"/>
      <c r="AI693" s="13"/>
      <c r="AJ693" s="13"/>
    </row>
    <row r="694" spans="1:36" ht="13.5" customHeight="1" x14ac:dyDescent="0.2">
      <c r="A694" s="13"/>
      <c r="B694" s="13"/>
      <c r="C694" s="13"/>
      <c r="D694" s="13"/>
      <c r="E694" s="13"/>
      <c r="F694" s="13"/>
      <c r="G694" s="13"/>
      <c r="H694" s="13"/>
      <c r="I694" s="13"/>
      <c r="J694" s="13"/>
      <c r="K694" s="13"/>
      <c r="L694" s="13"/>
      <c r="M694" s="13"/>
      <c r="N694" s="13"/>
      <c r="O694" s="13"/>
      <c r="P694" s="13"/>
      <c r="Q694" s="13"/>
      <c r="R694" s="13"/>
      <c r="S694" s="13"/>
      <c r="T694" s="13"/>
      <c r="U694" s="13"/>
      <c r="V694" s="13"/>
      <c r="W694" s="13"/>
      <c r="X694" s="13"/>
      <c r="Y694" s="13"/>
      <c r="Z694" s="13"/>
      <c r="AA694" s="13"/>
      <c r="AB694" s="13"/>
      <c r="AC694" s="13"/>
      <c r="AD694" s="13"/>
      <c r="AE694" s="13"/>
      <c r="AF694" s="13"/>
      <c r="AG694" s="13"/>
      <c r="AH694" s="13"/>
      <c r="AI694" s="13"/>
      <c r="AJ694" s="13"/>
    </row>
    <row r="695" spans="1:36" ht="13.5" customHeight="1" x14ac:dyDescent="0.2">
      <c r="A695" s="13"/>
      <c r="B695" s="13"/>
      <c r="C695" s="13"/>
      <c r="D695" s="13"/>
      <c r="E695" s="13"/>
      <c r="F695" s="13"/>
      <c r="G695" s="13"/>
      <c r="H695" s="13"/>
      <c r="I695" s="13"/>
      <c r="J695" s="13"/>
      <c r="K695" s="13"/>
      <c r="L695" s="13"/>
      <c r="M695" s="13"/>
      <c r="N695" s="13"/>
      <c r="O695" s="13"/>
      <c r="P695" s="13"/>
      <c r="Q695" s="13"/>
      <c r="R695" s="13"/>
      <c r="S695" s="13"/>
      <c r="T695" s="13"/>
      <c r="U695" s="13"/>
      <c r="V695" s="13"/>
      <c r="W695" s="13"/>
      <c r="X695" s="13"/>
      <c r="Y695" s="13"/>
      <c r="Z695" s="13"/>
      <c r="AA695" s="13"/>
      <c r="AB695" s="13"/>
      <c r="AC695" s="13"/>
      <c r="AD695" s="13"/>
      <c r="AE695" s="13"/>
      <c r="AF695" s="13"/>
      <c r="AG695" s="13"/>
      <c r="AH695" s="13"/>
      <c r="AI695" s="13"/>
      <c r="AJ695" s="13"/>
    </row>
    <row r="696" spans="1:36" ht="13.5" customHeight="1" x14ac:dyDescent="0.2">
      <c r="A696" s="13"/>
      <c r="B696" s="13"/>
      <c r="C696" s="13"/>
      <c r="D696" s="13"/>
      <c r="E696" s="13"/>
      <c r="F696" s="13"/>
      <c r="G696" s="13"/>
      <c r="H696" s="13"/>
      <c r="I696" s="13"/>
      <c r="J696" s="13"/>
      <c r="K696" s="13"/>
      <c r="L696" s="13"/>
      <c r="M696" s="13"/>
      <c r="N696" s="13"/>
      <c r="O696" s="13"/>
      <c r="P696" s="13"/>
      <c r="Q696" s="13"/>
      <c r="R696" s="13"/>
      <c r="S696" s="13"/>
      <c r="T696" s="13"/>
      <c r="U696" s="13"/>
      <c r="V696" s="13"/>
      <c r="W696" s="13"/>
      <c r="X696" s="13"/>
      <c r="Y696" s="13"/>
      <c r="Z696" s="13"/>
      <c r="AA696" s="13"/>
      <c r="AB696" s="13"/>
      <c r="AC696" s="13"/>
      <c r="AD696" s="13"/>
      <c r="AE696" s="13"/>
      <c r="AF696" s="13"/>
      <c r="AG696" s="13"/>
      <c r="AH696" s="13"/>
      <c r="AI696" s="13"/>
      <c r="AJ696" s="13"/>
    </row>
    <row r="697" spans="1:36" ht="13.5" customHeight="1" x14ac:dyDescent="0.2">
      <c r="A697" s="13"/>
      <c r="B697" s="13"/>
      <c r="C697" s="13"/>
      <c r="D697" s="13"/>
      <c r="E697" s="13"/>
      <c r="F697" s="13"/>
      <c r="G697" s="13"/>
      <c r="H697" s="13"/>
      <c r="I697" s="13"/>
      <c r="J697" s="13"/>
      <c r="K697" s="13"/>
      <c r="L697" s="13"/>
      <c r="M697" s="13"/>
      <c r="N697" s="13"/>
      <c r="O697" s="13"/>
      <c r="P697" s="13"/>
      <c r="Q697" s="13"/>
      <c r="R697" s="13"/>
      <c r="S697" s="13"/>
      <c r="T697" s="13"/>
      <c r="U697" s="13"/>
      <c r="V697" s="13"/>
      <c r="W697" s="13"/>
      <c r="X697" s="13"/>
      <c r="Y697" s="13"/>
      <c r="Z697" s="13"/>
      <c r="AA697" s="13"/>
      <c r="AB697" s="13"/>
      <c r="AC697" s="13"/>
      <c r="AD697" s="13"/>
      <c r="AE697" s="13"/>
      <c r="AF697" s="13"/>
      <c r="AG697" s="13"/>
      <c r="AH697" s="13"/>
      <c r="AI697" s="13"/>
      <c r="AJ697" s="13"/>
    </row>
    <row r="698" spans="1:36" ht="13.5" customHeight="1" x14ac:dyDescent="0.2">
      <c r="A698" s="13"/>
      <c r="B698" s="13"/>
      <c r="C698" s="13"/>
      <c r="D698" s="13"/>
      <c r="E698" s="13"/>
      <c r="F698" s="13"/>
      <c r="G698" s="13"/>
      <c r="H698" s="13"/>
      <c r="I698" s="13"/>
      <c r="J698" s="13"/>
      <c r="K698" s="13"/>
      <c r="L698" s="13"/>
      <c r="M698" s="13"/>
      <c r="N698" s="13"/>
      <c r="O698" s="13"/>
      <c r="P698" s="13"/>
      <c r="Q698" s="13"/>
      <c r="R698" s="13"/>
      <c r="S698" s="13"/>
      <c r="T698" s="13"/>
      <c r="U698" s="13"/>
      <c r="V698" s="13"/>
      <c r="W698" s="13"/>
      <c r="X698" s="13"/>
      <c r="Y698" s="13"/>
      <c r="Z698" s="13"/>
      <c r="AA698" s="13"/>
      <c r="AB698" s="13"/>
      <c r="AC698" s="13"/>
      <c r="AD698" s="13"/>
      <c r="AE698" s="13"/>
      <c r="AF698" s="13"/>
      <c r="AG698" s="13"/>
      <c r="AH698" s="13"/>
      <c r="AI698" s="13"/>
      <c r="AJ698" s="13"/>
    </row>
    <row r="699" spans="1:36" ht="13.5" customHeight="1" x14ac:dyDescent="0.2">
      <c r="A699" s="13"/>
      <c r="B699" s="13"/>
      <c r="C699" s="13"/>
      <c r="D699" s="13"/>
      <c r="E699" s="13"/>
      <c r="F699" s="13"/>
      <c r="G699" s="13"/>
      <c r="H699" s="13"/>
      <c r="I699" s="13"/>
      <c r="J699" s="13"/>
      <c r="K699" s="13"/>
      <c r="L699" s="13"/>
      <c r="M699" s="13"/>
      <c r="N699" s="13"/>
      <c r="O699" s="13"/>
      <c r="P699" s="13"/>
      <c r="Q699" s="13"/>
      <c r="R699" s="13"/>
      <c r="S699" s="13"/>
      <c r="T699" s="13"/>
      <c r="U699" s="13"/>
      <c r="V699" s="13"/>
      <c r="W699" s="13"/>
      <c r="X699" s="13"/>
      <c r="Y699" s="13"/>
      <c r="Z699" s="13"/>
      <c r="AA699" s="13"/>
      <c r="AB699" s="13"/>
      <c r="AC699" s="13"/>
      <c r="AD699" s="13"/>
      <c r="AE699" s="13"/>
      <c r="AF699" s="13"/>
      <c r="AG699" s="13"/>
      <c r="AH699" s="13"/>
      <c r="AI699" s="13"/>
      <c r="AJ699" s="13"/>
    </row>
    <row r="700" spans="1:36" ht="13.5" customHeight="1" x14ac:dyDescent="0.2">
      <c r="A700" s="13"/>
      <c r="B700" s="13"/>
      <c r="C700" s="13"/>
      <c r="D700" s="13"/>
      <c r="E700" s="13"/>
      <c r="F700" s="13"/>
      <c r="G700" s="13"/>
      <c r="H700" s="13"/>
      <c r="I700" s="13"/>
      <c r="J700" s="13"/>
      <c r="K700" s="13"/>
      <c r="L700" s="13"/>
      <c r="M700" s="13"/>
      <c r="N700" s="13"/>
      <c r="O700" s="13"/>
      <c r="P700" s="13"/>
      <c r="Q700" s="13"/>
      <c r="R700" s="13"/>
      <c r="S700" s="13"/>
      <c r="T700" s="13"/>
      <c r="U700" s="13"/>
      <c r="V700" s="13"/>
      <c r="W700" s="13"/>
      <c r="X700" s="13"/>
      <c r="Y700" s="13"/>
      <c r="Z700" s="13"/>
      <c r="AA700" s="13"/>
      <c r="AB700" s="13"/>
      <c r="AC700" s="13"/>
      <c r="AD700" s="13"/>
      <c r="AE700" s="13"/>
      <c r="AF700" s="13"/>
      <c r="AG700" s="13"/>
      <c r="AH700" s="13"/>
      <c r="AI700" s="13"/>
      <c r="AJ700" s="13"/>
    </row>
    <row r="701" spans="1:36" ht="13.5" customHeight="1" x14ac:dyDescent="0.2">
      <c r="A701" s="13"/>
      <c r="B701" s="13"/>
      <c r="C701" s="13"/>
      <c r="D701" s="13"/>
      <c r="E701" s="13"/>
      <c r="F701" s="13"/>
      <c r="G701" s="13"/>
      <c r="H701" s="13"/>
      <c r="I701" s="13"/>
      <c r="J701" s="13"/>
      <c r="K701" s="13"/>
      <c r="L701" s="13"/>
      <c r="M701" s="13"/>
      <c r="N701" s="13"/>
      <c r="O701" s="13"/>
      <c r="P701" s="13"/>
      <c r="Q701" s="13"/>
      <c r="R701" s="13"/>
      <c r="S701" s="13"/>
      <c r="T701" s="13"/>
      <c r="U701" s="13"/>
      <c r="V701" s="13"/>
      <c r="W701" s="13"/>
      <c r="X701" s="13"/>
      <c r="Y701" s="13"/>
      <c r="Z701" s="13"/>
      <c r="AA701" s="13"/>
      <c r="AB701" s="13"/>
      <c r="AC701" s="13"/>
      <c r="AD701" s="13"/>
      <c r="AE701" s="13"/>
      <c r="AF701" s="13"/>
      <c r="AG701" s="13"/>
      <c r="AH701" s="13"/>
      <c r="AI701" s="13"/>
      <c r="AJ701" s="13"/>
    </row>
    <row r="702" spans="1:36" ht="13.5" customHeight="1" x14ac:dyDescent="0.2">
      <c r="A702" s="13"/>
      <c r="B702" s="13"/>
      <c r="C702" s="13"/>
      <c r="D702" s="13"/>
      <c r="E702" s="13"/>
      <c r="F702" s="13"/>
      <c r="G702" s="13"/>
      <c r="H702" s="13"/>
      <c r="I702" s="13"/>
      <c r="J702" s="13"/>
      <c r="K702" s="13"/>
      <c r="L702" s="13"/>
      <c r="M702" s="13"/>
      <c r="N702" s="13"/>
      <c r="O702" s="13"/>
      <c r="P702" s="13"/>
      <c r="Q702" s="13"/>
      <c r="R702" s="13"/>
      <c r="S702" s="13"/>
      <c r="T702" s="13"/>
      <c r="U702" s="13"/>
      <c r="V702" s="13"/>
      <c r="W702" s="13"/>
      <c r="X702" s="13"/>
      <c r="Y702" s="13"/>
      <c r="Z702" s="13"/>
      <c r="AA702" s="13"/>
      <c r="AB702" s="13"/>
      <c r="AC702" s="13"/>
      <c r="AD702" s="13"/>
      <c r="AE702" s="13"/>
      <c r="AF702" s="13"/>
      <c r="AG702" s="13"/>
      <c r="AH702" s="13"/>
      <c r="AI702" s="13"/>
      <c r="AJ702" s="13"/>
    </row>
    <row r="703" spans="1:36" ht="13.5" customHeight="1" x14ac:dyDescent="0.2">
      <c r="A703" s="13"/>
      <c r="B703" s="13"/>
      <c r="C703" s="13"/>
      <c r="D703" s="13"/>
      <c r="E703" s="13"/>
      <c r="F703" s="13"/>
      <c r="G703" s="13"/>
      <c r="H703" s="13"/>
      <c r="I703" s="13"/>
      <c r="J703" s="13"/>
      <c r="K703" s="13"/>
      <c r="L703" s="13"/>
      <c r="M703" s="13"/>
      <c r="N703" s="13"/>
      <c r="O703" s="13"/>
      <c r="P703" s="13"/>
      <c r="Q703" s="13"/>
      <c r="R703" s="13"/>
      <c r="S703" s="13"/>
      <c r="T703" s="13"/>
      <c r="U703" s="13"/>
      <c r="V703" s="13"/>
      <c r="W703" s="13"/>
      <c r="X703" s="13"/>
      <c r="Y703" s="13"/>
      <c r="Z703" s="13"/>
      <c r="AA703" s="13"/>
      <c r="AB703" s="13"/>
      <c r="AC703" s="13"/>
      <c r="AD703" s="13"/>
      <c r="AE703" s="13"/>
      <c r="AF703" s="13"/>
      <c r="AG703" s="13"/>
      <c r="AH703" s="13"/>
      <c r="AI703" s="13"/>
      <c r="AJ703" s="13"/>
    </row>
    <row r="704" spans="1:36" ht="13.5" customHeight="1" x14ac:dyDescent="0.2">
      <c r="A704" s="13"/>
      <c r="B704" s="13"/>
      <c r="C704" s="13"/>
      <c r="D704" s="13"/>
      <c r="E704" s="13"/>
      <c r="F704" s="13"/>
      <c r="G704" s="13"/>
      <c r="H704" s="13"/>
      <c r="I704" s="13"/>
      <c r="J704" s="13"/>
      <c r="K704" s="13"/>
      <c r="L704" s="13"/>
      <c r="M704" s="13"/>
      <c r="N704" s="13"/>
      <c r="O704" s="13"/>
      <c r="P704" s="13"/>
      <c r="Q704" s="13"/>
      <c r="R704" s="13"/>
      <c r="S704" s="13"/>
      <c r="T704" s="13"/>
      <c r="U704" s="13"/>
      <c r="V704" s="13"/>
      <c r="W704" s="13"/>
      <c r="X704" s="13"/>
      <c r="Y704" s="13"/>
      <c r="Z704" s="13"/>
      <c r="AA704" s="13"/>
      <c r="AB704" s="13"/>
      <c r="AC704" s="13"/>
      <c r="AD704" s="13"/>
      <c r="AE704" s="13"/>
      <c r="AF704" s="13"/>
      <c r="AG704" s="13"/>
      <c r="AH704" s="13"/>
      <c r="AI704" s="13"/>
      <c r="AJ704" s="13"/>
    </row>
    <row r="705" spans="1:36" ht="13.5" customHeight="1" x14ac:dyDescent="0.2">
      <c r="A705" s="13"/>
      <c r="B705" s="13"/>
      <c r="C705" s="13"/>
      <c r="D705" s="13"/>
      <c r="E705" s="13"/>
      <c r="F705" s="13"/>
      <c r="G705" s="13"/>
      <c r="H705" s="13"/>
      <c r="I705" s="13"/>
      <c r="J705" s="13"/>
      <c r="K705" s="13"/>
      <c r="L705" s="13"/>
      <c r="M705" s="13"/>
      <c r="N705" s="13"/>
      <c r="O705" s="13"/>
      <c r="P705" s="13"/>
      <c r="Q705" s="13"/>
      <c r="R705" s="13"/>
      <c r="S705" s="13"/>
      <c r="T705" s="13"/>
      <c r="U705" s="13"/>
      <c r="V705" s="13"/>
      <c r="W705" s="13"/>
      <c r="X705" s="13"/>
      <c r="Y705" s="13"/>
      <c r="Z705" s="13"/>
      <c r="AA705" s="13"/>
      <c r="AB705" s="13"/>
      <c r="AC705" s="13"/>
      <c r="AD705" s="13"/>
      <c r="AE705" s="13"/>
      <c r="AF705" s="13"/>
      <c r="AG705" s="13"/>
      <c r="AH705" s="13"/>
      <c r="AI705" s="13"/>
      <c r="AJ705" s="13"/>
    </row>
    <row r="706" spans="1:36" ht="13.5" customHeight="1" x14ac:dyDescent="0.2">
      <c r="A706" s="13"/>
      <c r="B706" s="13"/>
      <c r="C706" s="13"/>
      <c r="D706" s="13"/>
      <c r="E706" s="13"/>
      <c r="F706" s="13"/>
      <c r="G706" s="13"/>
      <c r="H706" s="13"/>
      <c r="I706" s="13"/>
      <c r="J706" s="13"/>
      <c r="K706" s="13"/>
      <c r="L706" s="13"/>
      <c r="M706" s="13"/>
      <c r="N706" s="13"/>
      <c r="O706" s="13"/>
      <c r="P706" s="13"/>
      <c r="Q706" s="13"/>
      <c r="R706" s="13"/>
      <c r="S706" s="13"/>
      <c r="T706" s="13"/>
      <c r="U706" s="13"/>
      <c r="V706" s="13"/>
      <c r="W706" s="13"/>
      <c r="X706" s="13"/>
      <c r="Y706" s="13"/>
      <c r="Z706" s="13"/>
      <c r="AA706" s="13"/>
      <c r="AB706" s="13"/>
      <c r="AC706" s="13"/>
      <c r="AD706" s="13"/>
      <c r="AE706" s="13"/>
      <c r="AF706" s="13"/>
      <c r="AG706" s="13"/>
      <c r="AH706" s="13"/>
      <c r="AI706" s="13"/>
      <c r="AJ706" s="13"/>
    </row>
    <row r="707" spans="1:36" ht="13.5" customHeight="1" x14ac:dyDescent="0.2">
      <c r="A707" s="13"/>
      <c r="B707" s="13"/>
      <c r="C707" s="13"/>
      <c r="D707" s="13"/>
      <c r="E707" s="13"/>
      <c r="F707" s="13"/>
      <c r="G707" s="13"/>
      <c r="H707" s="13"/>
      <c r="I707" s="13"/>
      <c r="J707" s="13"/>
      <c r="K707" s="13"/>
      <c r="L707" s="13"/>
      <c r="M707" s="13"/>
      <c r="N707" s="13"/>
      <c r="O707" s="13"/>
      <c r="P707" s="13"/>
      <c r="Q707" s="13"/>
      <c r="R707" s="13"/>
      <c r="S707" s="13"/>
      <c r="T707" s="13"/>
      <c r="U707" s="13"/>
      <c r="V707" s="13"/>
      <c r="W707" s="13"/>
      <c r="X707" s="13"/>
      <c r="Y707" s="13"/>
      <c r="Z707" s="13"/>
      <c r="AA707" s="13"/>
      <c r="AB707" s="13"/>
      <c r="AC707" s="13"/>
      <c r="AD707" s="13"/>
      <c r="AE707" s="13"/>
      <c r="AF707" s="13"/>
      <c r="AG707" s="13"/>
      <c r="AH707" s="13"/>
      <c r="AI707" s="13"/>
      <c r="AJ707" s="13"/>
    </row>
    <row r="708" spans="1:36" ht="13.5" customHeight="1" x14ac:dyDescent="0.2">
      <c r="A708" s="13"/>
      <c r="B708" s="13"/>
      <c r="C708" s="13"/>
      <c r="D708" s="13"/>
      <c r="E708" s="13"/>
      <c r="F708" s="13"/>
      <c r="G708" s="13"/>
      <c r="H708" s="13"/>
      <c r="I708" s="13"/>
      <c r="J708" s="13"/>
      <c r="K708" s="13"/>
      <c r="L708" s="13"/>
      <c r="M708" s="13"/>
      <c r="N708" s="13"/>
      <c r="O708" s="13"/>
      <c r="P708" s="13"/>
      <c r="Q708" s="13"/>
      <c r="R708" s="13"/>
      <c r="S708" s="13"/>
      <c r="T708" s="13"/>
      <c r="U708" s="13"/>
      <c r="V708" s="13"/>
      <c r="W708" s="13"/>
      <c r="X708" s="13"/>
      <c r="Y708" s="13"/>
      <c r="Z708" s="13"/>
      <c r="AA708" s="13"/>
      <c r="AB708" s="13"/>
      <c r="AC708" s="13"/>
      <c r="AD708" s="13"/>
      <c r="AE708" s="13"/>
      <c r="AF708" s="13"/>
      <c r="AG708" s="13"/>
      <c r="AH708" s="13"/>
      <c r="AI708" s="13"/>
      <c r="AJ708" s="13"/>
    </row>
    <row r="709" spans="1:36" ht="13.5" customHeight="1" x14ac:dyDescent="0.2">
      <c r="A709" s="13"/>
      <c r="B709" s="13"/>
      <c r="C709" s="13"/>
      <c r="D709" s="13"/>
      <c r="E709" s="13"/>
      <c r="F709" s="13"/>
      <c r="G709" s="13"/>
      <c r="H709" s="13"/>
      <c r="I709" s="13"/>
      <c r="J709" s="13"/>
      <c r="K709" s="13"/>
      <c r="L709" s="13"/>
      <c r="M709" s="13"/>
      <c r="N709" s="13"/>
      <c r="O709" s="13"/>
      <c r="P709" s="13"/>
      <c r="Q709" s="13"/>
      <c r="R709" s="13"/>
      <c r="S709" s="13"/>
      <c r="T709" s="13"/>
      <c r="U709" s="13"/>
      <c r="V709" s="13"/>
      <c r="W709" s="13"/>
      <c r="X709" s="13"/>
      <c r="Y709" s="13"/>
      <c r="Z709" s="13"/>
      <c r="AA709" s="13"/>
      <c r="AB709" s="13"/>
      <c r="AC709" s="13"/>
      <c r="AD709" s="13"/>
      <c r="AE709" s="13"/>
      <c r="AF709" s="13"/>
      <c r="AG709" s="13"/>
      <c r="AH709" s="13"/>
      <c r="AI709" s="13"/>
      <c r="AJ709" s="13"/>
    </row>
    <row r="710" spans="1:36" ht="13.5" customHeight="1" x14ac:dyDescent="0.2">
      <c r="A710" s="13"/>
      <c r="B710" s="13"/>
      <c r="C710" s="13"/>
      <c r="D710" s="13"/>
      <c r="E710" s="13"/>
      <c r="F710" s="13"/>
      <c r="G710" s="13"/>
      <c r="H710" s="13"/>
      <c r="I710" s="13"/>
      <c r="J710" s="13"/>
      <c r="K710" s="13"/>
      <c r="L710" s="13"/>
      <c r="M710" s="13"/>
      <c r="N710" s="13"/>
      <c r="O710" s="13"/>
      <c r="P710" s="13"/>
      <c r="Q710" s="13"/>
      <c r="R710" s="13"/>
      <c r="S710" s="13"/>
      <c r="T710" s="13"/>
      <c r="U710" s="13"/>
      <c r="V710" s="13"/>
      <c r="W710" s="13"/>
      <c r="X710" s="13"/>
      <c r="Y710" s="13"/>
      <c r="Z710" s="13"/>
      <c r="AA710" s="13"/>
      <c r="AB710" s="13"/>
      <c r="AC710" s="13"/>
      <c r="AD710" s="13"/>
      <c r="AE710" s="13"/>
      <c r="AF710" s="13"/>
      <c r="AG710" s="13"/>
      <c r="AH710" s="13"/>
      <c r="AI710" s="13"/>
      <c r="AJ710" s="13"/>
    </row>
    <row r="711" spans="1:36" ht="13.5" customHeight="1" x14ac:dyDescent="0.2">
      <c r="A711" s="13"/>
      <c r="B711" s="13"/>
      <c r="C711" s="13"/>
      <c r="D711" s="13"/>
      <c r="E711" s="13"/>
      <c r="F711" s="13"/>
      <c r="G711" s="13"/>
      <c r="H711" s="13"/>
      <c r="I711" s="13"/>
      <c r="J711" s="13"/>
      <c r="K711" s="13"/>
      <c r="L711" s="13"/>
      <c r="M711" s="13"/>
      <c r="N711" s="13"/>
      <c r="O711" s="13"/>
      <c r="P711" s="13"/>
      <c r="Q711" s="13"/>
      <c r="R711" s="13"/>
      <c r="S711" s="13"/>
      <c r="T711" s="13"/>
      <c r="U711" s="13"/>
      <c r="V711" s="13"/>
      <c r="W711" s="13"/>
      <c r="X711" s="13"/>
      <c r="Y711" s="13"/>
      <c r="Z711" s="13"/>
      <c r="AA711" s="13"/>
      <c r="AB711" s="13"/>
      <c r="AC711" s="13"/>
      <c r="AD711" s="13"/>
      <c r="AE711" s="13"/>
      <c r="AF711" s="13"/>
      <c r="AG711" s="13"/>
      <c r="AH711" s="13"/>
      <c r="AI711" s="13"/>
      <c r="AJ711" s="13"/>
    </row>
    <row r="712" spans="1:36" ht="13.5" customHeight="1" x14ac:dyDescent="0.2">
      <c r="A712" s="13"/>
      <c r="B712" s="13"/>
      <c r="C712" s="13"/>
      <c r="D712" s="13"/>
      <c r="E712" s="13"/>
      <c r="F712" s="13"/>
      <c r="G712" s="13"/>
      <c r="H712" s="13"/>
      <c r="I712" s="13"/>
      <c r="J712" s="13"/>
      <c r="K712" s="13"/>
      <c r="L712" s="13"/>
      <c r="M712" s="13"/>
      <c r="N712" s="13"/>
      <c r="O712" s="13"/>
      <c r="P712" s="13"/>
      <c r="Q712" s="13"/>
      <c r="R712" s="13"/>
      <c r="S712" s="13"/>
      <c r="T712" s="13"/>
      <c r="U712" s="13"/>
      <c r="V712" s="13"/>
      <c r="W712" s="13"/>
      <c r="X712" s="13"/>
      <c r="Y712" s="13"/>
      <c r="Z712" s="13"/>
      <c r="AA712" s="13"/>
      <c r="AB712" s="13"/>
      <c r="AC712" s="13"/>
      <c r="AD712" s="13"/>
      <c r="AE712" s="13"/>
      <c r="AF712" s="13"/>
      <c r="AG712" s="13"/>
      <c r="AH712" s="13"/>
      <c r="AI712" s="13"/>
      <c r="AJ712" s="13"/>
    </row>
    <row r="713" spans="1:36" ht="13.5" customHeight="1" x14ac:dyDescent="0.2">
      <c r="A713" s="13"/>
      <c r="B713" s="13"/>
      <c r="C713" s="13"/>
      <c r="D713" s="13"/>
      <c r="E713" s="13"/>
      <c r="F713" s="13"/>
      <c r="G713" s="13"/>
      <c r="H713" s="13"/>
      <c r="I713" s="13"/>
      <c r="J713" s="13"/>
      <c r="K713" s="13"/>
      <c r="L713" s="13"/>
      <c r="M713" s="13"/>
      <c r="N713" s="13"/>
      <c r="O713" s="13"/>
      <c r="P713" s="13"/>
      <c r="Q713" s="13"/>
      <c r="R713" s="13"/>
      <c r="S713" s="13"/>
      <c r="T713" s="13"/>
      <c r="U713" s="13"/>
      <c r="V713" s="13"/>
      <c r="W713" s="13"/>
      <c r="X713" s="13"/>
      <c r="Y713" s="13"/>
      <c r="Z713" s="13"/>
      <c r="AA713" s="13"/>
      <c r="AB713" s="13"/>
      <c r="AC713" s="13"/>
      <c r="AD713" s="13"/>
      <c r="AE713" s="13"/>
      <c r="AF713" s="13"/>
      <c r="AG713" s="13"/>
      <c r="AH713" s="13"/>
      <c r="AI713" s="13"/>
      <c r="AJ713" s="13"/>
    </row>
    <row r="714" spans="1:36" ht="13.5" customHeight="1" x14ac:dyDescent="0.2">
      <c r="A714" s="13"/>
      <c r="B714" s="13"/>
      <c r="C714" s="13"/>
      <c r="D714" s="13"/>
      <c r="E714" s="13"/>
      <c r="F714" s="13"/>
      <c r="G714" s="13"/>
      <c r="H714" s="13"/>
      <c r="I714" s="13"/>
      <c r="J714" s="13"/>
      <c r="K714" s="13"/>
      <c r="L714" s="13"/>
      <c r="M714" s="13"/>
      <c r="N714" s="13"/>
      <c r="O714" s="13"/>
      <c r="P714" s="13"/>
      <c r="Q714" s="13"/>
      <c r="R714" s="13"/>
      <c r="S714" s="13"/>
      <c r="T714" s="13"/>
      <c r="U714" s="13"/>
      <c r="V714" s="13"/>
      <c r="W714" s="13"/>
      <c r="X714" s="13"/>
      <c r="Y714" s="13"/>
      <c r="Z714" s="13"/>
      <c r="AA714" s="13"/>
      <c r="AB714" s="13"/>
      <c r="AC714" s="13"/>
      <c r="AD714" s="13"/>
      <c r="AE714" s="13"/>
      <c r="AF714" s="13"/>
      <c r="AG714" s="13"/>
      <c r="AH714" s="13"/>
      <c r="AI714" s="13"/>
      <c r="AJ714" s="13"/>
    </row>
    <row r="715" spans="1:36" ht="13.5" customHeight="1" x14ac:dyDescent="0.2">
      <c r="A715" s="13"/>
      <c r="B715" s="13"/>
      <c r="C715" s="13"/>
      <c r="D715" s="13"/>
      <c r="E715" s="13"/>
      <c r="F715" s="13"/>
      <c r="G715" s="13"/>
      <c r="H715" s="13"/>
      <c r="I715" s="13"/>
      <c r="J715" s="13"/>
      <c r="K715" s="13"/>
      <c r="L715" s="13"/>
      <c r="M715" s="13"/>
      <c r="N715" s="13"/>
      <c r="O715" s="13"/>
      <c r="P715" s="13"/>
      <c r="Q715" s="13"/>
      <c r="R715" s="13"/>
      <c r="S715" s="13"/>
      <c r="T715" s="13"/>
      <c r="U715" s="13"/>
      <c r="V715" s="13"/>
      <c r="W715" s="13"/>
      <c r="X715" s="13"/>
      <c r="Y715" s="13"/>
      <c r="Z715" s="13"/>
      <c r="AA715" s="13"/>
      <c r="AB715" s="13"/>
      <c r="AC715" s="13"/>
      <c r="AD715" s="13"/>
      <c r="AE715" s="13"/>
      <c r="AF715" s="13"/>
      <c r="AG715" s="13"/>
      <c r="AH715" s="13"/>
      <c r="AI715" s="13"/>
      <c r="AJ715" s="13"/>
    </row>
    <row r="716" spans="1:36" ht="13.5" customHeight="1" x14ac:dyDescent="0.2">
      <c r="A716" s="13"/>
      <c r="B716" s="13"/>
      <c r="C716" s="13"/>
      <c r="D716" s="13"/>
      <c r="E716" s="13"/>
      <c r="F716" s="13"/>
      <c r="G716" s="13"/>
      <c r="H716" s="13"/>
      <c r="I716" s="13"/>
      <c r="J716" s="13"/>
      <c r="K716" s="13"/>
      <c r="L716" s="13"/>
      <c r="M716" s="13"/>
      <c r="N716" s="13"/>
      <c r="O716" s="13"/>
      <c r="P716" s="13"/>
      <c r="Q716" s="13"/>
      <c r="R716" s="13"/>
      <c r="S716" s="13"/>
      <c r="T716" s="13"/>
      <c r="U716" s="13"/>
      <c r="V716" s="13"/>
      <c r="W716" s="13"/>
      <c r="X716" s="13"/>
      <c r="Y716" s="13"/>
      <c r="Z716" s="13"/>
      <c r="AA716" s="13"/>
      <c r="AB716" s="13"/>
      <c r="AC716" s="13"/>
      <c r="AD716" s="13"/>
      <c r="AE716" s="13"/>
      <c r="AF716" s="13"/>
      <c r="AG716" s="13"/>
      <c r="AH716" s="13"/>
      <c r="AI716" s="13"/>
      <c r="AJ716" s="13"/>
    </row>
    <row r="717" spans="1:36" ht="13.5" customHeight="1" x14ac:dyDescent="0.2">
      <c r="A717" s="13"/>
      <c r="B717" s="13"/>
      <c r="C717" s="13"/>
      <c r="D717" s="13"/>
      <c r="E717" s="13"/>
      <c r="F717" s="13"/>
      <c r="G717" s="13"/>
      <c r="H717" s="13"/>
      <c r="I717" s="13"/>
      <c r="J717" s="13"/>
      <c r="K717" s="13"/>
      <c r="L717" s="13"/>
      <c r="M717" s="13"/>
      <c r="N717" s="13"/>
      <c r="O717" s="13"/>
      <c r="P717" s="13"/>
      <c r="Q717" s="13"/>
      <c r="R717" s="13"/>
      <c r="S717" s="13"/>
      <c r="T717" s="13"/>
      <c r="U717" s="13"/>
      <c r="V717" s="13"/>
      <c r="W717" s="13"/>
      <c r="X717" s="13"/>
      <c r="Y717" s="13"/>
      <c r="Z717" s="13"/>
      <c r="AA717" s="13"/>
      <c r="AB717" s="13"/>
      <c r="AC717" s="13"/>
      <c r="AD717" s="13"/>
      <c r="AE717" s="13"/>
      <c r="AF717" s="13"/>
      <c r="AG717" s="13"/>
      <c r="AH717" s="13"/>
      <c r="AI717" s="13"/>
      <c r="AJ717" s="13"/>
    </row>
    <row r="718" spans="1:36" ht="13.5" customHeight="1" x14ac:dyDescent="0.2">
      <c r="A718" s="13"/>
      <c r="B718" s="13"/>
      <c r="C718" s="13"/>
      <c r="D718" s="13"/>
      <c r="E718" s="13"/>
      <c r="F718" s="13"/>
      <c r="G718" s="13"/>
      <c r="H718" s="13"/>
      <c r="I718" s="13"/>
      <c r="J718" s="13"/>
      <c r="K718" s="13"/>
      <c r="L718" s="13"/>
      <c r="M718" s="13"/>
      <c r="N718" s="13"/>
      <c r="O718" s="13"/>
      <c r="P718" s="13"/>
      <c r="Q718" s="13"/>
      <c r="R718" s="13"/>
      <c r="S718" s="13"/>
      <c r="T718" s="13"/>
      <c r="U718" s="13"/>
      <c r="V718" s="13"/>
      <c r="W718" s="13"/>
      <c r="X718" s="13"/>
      <c r="Y718" s="13"/>
      <c r="Z718" s="13"/>
      <c r="AA718" s="13"/>
      <c r="AB718" s="13"/>
      <c r="AC718" s="13"/>
      <c r="AD718" s="13"/>
      <c r="AE718" s="13"/>
      <c r="AF718" s="13"/>
      <c r="AG718" s="13"/>
      <c r="AH718" s="13"/>
      <c r="AI718" s="13"/>
      <c r="AJ718" s="13"/>
    </row>
    <row r="719" spans="1:36" ht="13.5" customHeight="1" x14ac:dyDescent="0.2">
      <c r="A719" s="13"/>
      <c r="B719" s="13"/>
      <c r="C719" s="13"/>
      <c r="D719" s="13"/>
      <c r="E719" s="13"/>
      <c r="F719" s="13"/>
      <c r="G719" s="13"/>
      <c r="H719" s="13"/>
      <c r="I719" s="13"/>
      <c r="J719" s="13"/>
      <c r="K719" s="13"/>
      <c r="L719" s="13"/>
      <c r="M719" s="13"/>
      <c r="N719" s="13"/>
      <c r="O719" s="13"/>
      <c r="P719" s="13"/>
      <c r="Q719" s="13"/>
      <c r="R719" s="13"/>
      <c r="S719" s="13"/>
      <c r="T719" s="13"/>
      <c r="U719" s="13"/>
      <c r="V719" s="13"/>
      <c r="W719" s="13"/>
      <c r="X719" s="13"/>
      <c r="Y719" s="13"/>
      <c r="Z719" s="13"/>
      <c r="AA719" s="13"/>
      <c r="AB719" s="13"/>
      <c r="AC719" s="13"/>
      <c r="AD719" s="13"/>
      <c r="AE719" s="13"/>
      <c r="AF719" s="13"/>
      <c r="AG719" s="13"/>
      <c r="AH719" s="13"/>
      <c r="AI719" s="13"/>
      <c r="AJ719" s="13"/>
    </row>
    <row r="720" spans="1:36" ht="13.5" customHeight="1" x14ac:dyDescent="0.2">
      <c r="A720" s="13"/>
      <c r="B720" s="13"/>
      <c r="C720" s="13"/>
      <c r="D720" s="13"/>
      <c r="E720" s="13"/>
      <c r="F720" s="13"/>
      <c r="G720" s="13"/>
      <c r="H720" s="13"/>
      <c r="I720" s="13"/>
      <c r="J720" s="13"/>
      <c r="K720" s="13"/>
      <c r="L720" s="13"/>
      <c r="M720" s="13"/>
      <c r="N720" s="13"/>
      <c r="O720" s="13"/>
      <c r="P720" s="13"/>
      <c r="Q720" s="13"/>
      <c r="R720" s="13"/>
      <c r="S720" s="13"/>
      <c r="T720" s="13"/>
      <c r="U720" s="13"/>
      <c r="V720" s="13"/>
      <c r="W720" s="13"/>
      <c r="X720" s="13"/>
      <c r="Y720" s="13"/>
      <c r="Z720" s="13"/>
      <c r="AA720" s="13"/>
      <c r="AB720" s="13"/>
      <c r="AC720" s="13"/>
      <c r="AD720" s="13"/>
      <c r="AE720" s="13"/>
      <c r="AF720" s="13"/>
      <c r="AG720" s="13"/>
      <c r="AH720" s="13"/>
      <c r="AI720" s="13"/>
      <c r="AJ720" s="13"/>
    </row>
    <row r="721" spans="1:36" ht="13.5" customHeight="1" x14ac:dyDescent="0.2">
      <c r="A721" s="13"/>
      <c r="B721" s="13"/>
      <c r="C721" s="13"/>
      <c r="D721" s="13"/>
      <c r="E721" s="13"/>
      <c r="F721" s="13"/>
      <c r="G721" s="13"/>
      <c r="H721" s="13"/>
      <c r="I721" s="13"/>
      <c r="J721" s="13"/>
      <c r="K721" s="13"/>
      <c r="L721" s="13"/>
      <c r="M721" s="13"/>
      <c r="N721" s="13"/>
      <c r="O721" s="13"/>
      <c r="P721" s="13"/>
      <c r="Q721" s="13"/>
      <c r="R721" s="13"/>
      <c r="S721" s="13"/>
      <c r="T721" s="13"/>
      <c r="U721" s="13"/>
      <c r="V721" s="13"/>
      <c r="W721" s="13"/>
      <c r="X721" s="13"/>
      <c r="Y721" s="13"/>
      <c r="Z721" s="13"/>
      <c r="AA721" s="13"/>
      <c r="AB721" s="13"/>
      <c r="AC721" s="13"/>
      <c r="AD721" s="13"/>
      <c r="AE721" s="13"/>
      <c r="AF721" s="13"/>
      <c r="AG721" s="13"/>
      <c r="AH721" s="13"/>
      <c r="AI721" s="13"/>
      <c r="AJ721" s="13"/>
    </row>
    <row r="722" spans="1:36" ht="13.5" customHeight="1" x14ac:dyDescent="0.2">
      <c r="A722" s="13"/>
      <c r="B722" s="13"/>
      <c r="C722" s="13"/>
      <c r="D722" s="13"/>
      <c r="E722" s="13"/>
      <c r="F722" s="13"/>
      <c r="G722" s="13"/>
      <c r="H722" s="13"/>
      <c r="I722" s="13"/>
      <c r="J722" s="13"/>
      <c r="K722" s="13"/>
      <c r="L722" s="13"/>
      <c r="M722" s="13"/>
      <c r="N722" s="13"/>
      <c r="O722" s="13"/>
      <c r="P722" s="13"/>
      <c r="Q722" s="13"/>
      <c r="R722" s="13"/>
      <c r="S722" s="13"/>
      <c r="T722" s="13"/>
      <c r="U722" s="13"/>
      <c r="V722" s="13"/>
      <c r="W722" s="13"/>
      <c r="X722" s="13"/>
      <c r="Y722" s="13"/>
      <c r="Z722" s="13"/>
      <c r="AA722" s="13"/>
      <c r="AB722" s="13"/>
      <c r="AC722" s="13"/>
      <c r="AD722" s="13"/>
      <c r="AE722" s="13"/>
      <c r="AF722" s="13"/>
      <c r="AG722" s="13"/>
      <c r="AH722" s="13"/>
      <c r="AI722" s="13"/>
      <c r="AJ722" s="13"/>
    </row>
    <row r="723" spans="1:36" ht="13.5" customHeight="1" x14ac:dyDescent="0.2">
      <c r="A723" s="13"/>
      <c r="B723" s="13"/>
      <c r="C723" s="13"/>
      <c r="D723" s="13"/>
      <c r="E723" s="13"/>
      <c r="F723" s="13"/>
      <c r="G723" s="13"/>
      <c r="H723" s="13"/>
      <c r="I723" s="13"/>
      <c r="J723" s="13"/>
      <c r="K723" s="13"/>
      <c r="L723" s="13"/>
      <c r="M723" s="13"/>
      <c r="N723" s="13"/>
      <c r="O723" s="13"/>
      <c r="P723" s="13"/>
      <c r="Q723" s="13"/>
      <c r="R723" s="13"/>
      <c r="S723" s="13"/>
      <c r="T723" s="13"/>
      <c r="U723" s="13"/>
      <c r="V723" s="13"/>
      <c r="W723" s="13"/>
      <c r="X723" s="13"/>
      <c r="Y723" s="13"/>
      <c r="Z723" s="13"/>
      <c r="AA723" s="13"/>
      <c r="AB723" s="13"/>
      <c r="AC723" s="13"/>
      <c r="AD723" s="13"/>
      <c r="AE723" s="13"/>
      <c r="AF723" s="13"/>
      <c r="AG723" s="13"/>
      <c r="AH723" s="13"/>
      <c r="AI723" s="13"/>
      <c r="AJ723" s="13"/>
    </row>
    <row r="724" spans="1:36" ht="13.5" customHeight="1" x14ac:dyDescent="0.2">
      <c r="A724" s="13"/>
      <c r="B724" s="13"/>
      <c r="C724" s="13"/>
      <c r="D724" s="13"/>
      <c r="E724" s="13"/>
      <c r="F724" s="13"/>
      <c r="G724" s="13"/>
      <c r="H724" s="13"/>
      <c r="I724" s="13"/>
      <c r="J724" s="13"/>
      <c r="K724" s="13"/>
      <c r="L724" s="13"/>
      <c r="M724" s="13"/>
      <c r="N724" s="13"/>
      <c r="O724" s="13"/>
      <c r="P724" s="13"/>
      <c r="Q724" s="13"/>
      <c r="R724" s="13"/>
      <c r="S724" s="13"/>
      <c r="T724" s="13"/>
      <c r="U724" s="13"/>
      <c r="V724" s="13"/>
      <c r="W724" s="13"/>
      <c r="X724" s="13"/>
      <c r="Y724" s="13"/>
      <c r="Z724" s="13"/>
      <c r="AA724" s="13"/>
      <c r="AB724" s="13"/>
      <c r="AC724" s="13"/>
      <c r="AD724" s="13"/>
      <c r="AE724" s="13"/>
      <c r="AF724" s="13"/>
      <c r="AG724" s="13"/>
      <c r="AH724" s="13"/>
      <c r="AI724" s="13"/>
      <c r="AJ724" s="13"/>
    </row>
    <row r="725" spans="1:36" ht="13.5" customHeight="1" x14ac:dyDescent="0.2">
      <c r="A725" s="13"/>
      <c r="B725" s="13"/>
      <c r="C725" s="13"/>
      <c r="D725" s="13"/>
      <c r="E725" s="13"/>
      <c r="F725" s="13"/>
      <c r="G725" s="13"/>
      <c r="H725" s="13"/>
      <c r="I725" s="13"/>
      <c r="J725" s="13"/>
      <c r="K725" s="13"/>
      <c r="L725" s="13"/>
      <c r="M725" s="13"/>
      <c r="N725" s="13"/>
      <c r="O725" s="13"/>
      <c r="P725" s="13"/>
      <c r="Q725" s="13"/>
      <c r="R725" s="13"/>
      <c r="S725" s="13"/>
      <c r="T725" s="13"/>
      <c r="U725" s="13"/>
      <c r="V725" s="13"/>
      <c r="W725" s="13"/>
      <c r="X725" s="13"/>
      <c r="Y725" s="13"/>
      <c r="Z725" s="13"/>
      <c r="AA725" s="13"/>
      <c r="AB725" s="13"/>
      <c r="AC725" s="13"/>
      <c r="AD725" s="13"/>
      <c r="AE725" s="13"/>
      <c r="AF725" s="13"/>
      <c r="AG725" s="13"/>
      <c r="AH725" s="13"/>
      <c r="AI725" s="13"/>
      <c r="AJ725" s="13"/>
    </row>
    <row r="726" spans="1:36" ht="13.5" customHeight="1" x14ac:dyDescent="0.2">
      <c r="A726" s="13"/>
      <c r="B726" s="13"/>
      <c r="C726" s="13"/>
      <c r="D726" s="13"/>
      <c r="E726" s="13"/>
      <c r="F726" s="13"/>
      <c r="G726" s="13"/>
      <c r="H726" s="13"/>
      <c r="I726" s="13"/>
      <c r="J726" s="13"/>
      <c r="K726" s="13"/>
      <c r="L726" s="13"/>
      <c r="M726" s="13"/>
      <c r="N726" s="13"/>
      <c r="O726" s="13"/>
      <c r="P726" s="13"/>
      <c r="Q726" s="13"/>
      <c r="R726" s="13"/>
      <c r="S726" s="13"/>
      <c r="T726" s="13"/>
      <c r="U726" s="13"/>
      <c r="V726" s="13"/>
      <c r="W726" s="13"/>
      <c r="X726" s="13"/>
      <c r="Y726" s="13"/>
      <c r="Z726" s="13"/>
      <c r="AA726" s="13"/>
      <c r="AB726" s="13"/>
      <c r="AC726" s="13"/>
      <c r="AD726" s="13"/>
      <c r="AE726" s="13"/>
      <c r="AF726" s="13"/>
      <c r="AG726" s="13"/>
      <c r="AH726" s="13"/>
      <c r="AI726" s="13"/>
      <c r="AJ726" s="13"/>
    </row>
    <row r="727" spans="1:36" ht="13.5" customHeight="1" x14ac:dyDescent="0.2">
      <c r="A727" s="13"/>
      <c r="B727" s="13"/>
      <c r="C727" s="13"/>
      <c r="D727" s="13"/>
      <c r="E727" s="13"/>
      <c r="F727" s="13"/>
      <c r="G727" s="13"/>
      <c r="H727" s="13"/>
      <c r="I727" s="13"/>
      <c r="J727" s="13"/>
      <c r="K727" s="13"/>
      <c r="L727" s="13"/>
      <c r="M727" s="13"/>
      <c r="N727" s="13"/>
      <c r="O727" s="13"/>
      <c r="P727" s="13"/>
      <c r="Q727" s="13"/>
      <c r="R727" s="13"/>
      <c r="S727" s="13"/>
      <c r="T727" s="13"/>
      <c r="U727" s="13"/>
      <c r="V727" s="13"/>
      <c r="W727" s="13"/>
      <c r="X727" s="13"/>
      <c r="Y727" s="13"/>
      <c r="Z727" s="13"/>
      <c r="AA727" s="13"/>
      <c r="AB727" s="13"/>
      <c r="AC727" s="13"/>
      <c r="AD727" s="13"/>
      <c r="AE727" s="13"/>
      <c r="AF727" s="13"/>
      <c r="AG727" s="13"/>
      <c r="AH727" s="13"/>
      <c r="AI727" s="13"/>
      <c r="AJ727" s="13"/>
    </row>
    <row r="728" spans="1:36" ht="13.5" customHeight="1" x14ac:dyDescent="0.2">
      <c r="A728" s="13"/>
      <c r="B728" s="13"/>
      <c r="C728" s="13"/>
      <c r="D728" s="13"/>
      <c r="E728" s="13"/>
      <c r="F728" s="13"/>
      <c r="G728" s="13"/>
      <c r="H728" s="13"/>
      <c r="I728" s="13"/>
      <c r="J728" s="13"/>
      <c r="K728" s="13"/>
      <c r="L728" s="13"/>
      <c r="M728" s="13"/>
      <c r="N728" s="13"/>
      <c r="O728" s="13"/>
      <c r="P728" s="13"/>
      <c r="Q728" s="13"/>
      <c r="R728" s="13"/>
      <c r="S728" s="13"/>
      <c r="T728" s="13"/>
      <c r="U728" s="13"/>
      <c r="V728" s="13"/>
      <c r="W728" s="13"/>
      <c r="X728" s="13"/>
      <c r="Y728" s="13"/>
      <c r="Z728" s="13"/>
      <c r="AA728" s="13"/>
      <c r="AB728" s="13"/>
      <c r="AC728" s="13"/>
      <c r="AD728" s="13"/>
      <c r="AE728" s="13"/>
      <c r="AF728" s="13"/>
      <c r="AG728" s="13"/>
      <c r="AH728" s="13"/>
      <c r="AI728" s="13"/>
      <c r="AJ728" s="13"/>
    </row>
    <row r="729" spans="1:36" ht="13.5" customHeight="1" x14ac:dyDescent="0.2">
      <c r="A729" s="13"/>
      <c r="B729" s="13"/>
      <c r="C729" s="13"/>
      <c r="D729" s="13"/>
      <c r="E729" s="13"/>
      <c r="F729" s="13"/>
      <c r="G729" s="13"/>
      <c r="H729" s="13"/>
      <c r="I729" s="13"/>
      <c r="J729" s="13"/>
      <c r="K729" s="13"/>
      <c r="L729" s="13"/>
      <c r="M729" s="13"/>
      <c r="N729" s="13"/>
      <c r="O729" s="13"/>
      <c r="P729" s="13"/>
      <c r="Q729" s="13"/>
      <c r="R729" s="13"/>
      <c r="S729" s="13"/>
      <c r="T729" s="13"/>
      <c r="U729" s="13"/>
      <c r="V729" s="13"/>
      <c r="W729" s="13"/>
      <c r="X729" s="13"/>
      <c r="Y729" s="13"/>
      <c r="Z729" s="13"/>
      <c r="AA729" s="13"/>
      <c r="AB729" s="13"/>
      <c r="AC729" s="13"/>
      <c r="AD729" s="13"/>
      <c r="AE729" s="13"/>
      <c r="AF729" s="13"/>
      <c r="AG729" s="13"/>
      <c r="AH729" s="13"/>
      <c r="AI729" s="13"/>
      <c r="AJ729" s="13"/>
    </row>
    <row r="730" spans="1:36" ht="13.5" customHeight="1" x14ac:dyDescent="0.2">
      <c r="A730" s="13"/>
      <c r="B730" s="13"/>
      <c r="C730" s="13"/>
      <c r="D730" s="13"/>
      <c r="E730" s="13"/>
      <c r="F730" s="13"/>
      <c r="G730" s="13"/>
      <c r="H730" s="13"/>
      <c r="I730" s="13"/>
      <c r="J730" s="13"/>
      <c r="K730" s="13"/>
      <c r="L730" s="13"/>
      <c r="M730" s="13"/>
      <c r="N730" s="13"/>
      <c r="O730" s="13"/>
      <c r="P730" s="13"/>
      <c r="Q730" s="13"/>
      <c r="R730" s="13"/>
      <c r="S730" s="13"/>
      <c r="T730" s="13"/>
      <c r="U730" s="13"/>
      <c r="V730" s="13"/>
      <c r="W730" s="13"/>
      <c r="X730" s="13"/>
      <c r="Y730" s="13"/>
      <c r="Z730" s="13"/>
      <c r="AA730" s="13"/>
      <c r="AB730" s="13"/>
      <c r="AC730" s="13"/>
      <c r="AD730" s="13"/>
      <c r="AE730" s="13"/>
      <c r="AF730" s="13"/>
      <c r="AG730" s="13"/>
      <c r="AH730" s="13"/>
      <c r="AI730" s="13"/>
      <c r="AJ730" s="13"/>
    </row>
    <row r="731" spans="1:36" ht="13.5" customHeight="1" x14ac:dyDescent="0.2">
      <c r="A731" s="13"/>
      <c r="B731" s="13"/>
      <c r="C731" s="13"/>
      <c r="D731" s="13"/>
      <c r="E731" s="13"/>
      <c r="F731" s="13"/>
      <c r="G731" s="13"/>
      <c r="H731" s="13"/>
      <c r="I731" s="13"/>
      <c r="J731" s="13"/>
      <c r="K731" s="13"/>
      <c r="L731" s="13"/>
      <c r="M731" s="13"/>
      <c r="N731" s="13"/>
      <c r="O731" s="13"/>
      <c r="P731" s="13"/>
      <c r="Q731" s="13"/>
      <c r="R731" s="13"/>
      <c r="S731" s="13"/>
      <c r="T731" s="13"/>
      <c r="U731" s="13"/>
      <c r="V731" s="13"/>
      <c r="W731" s="13"/>
      <c r="X731" s="13"/>
      <c r="Y731" s="13"/>
      <c r="Z731" s="13"/>
      <c r="AA731" s="13"/>
      <c r="AB731" s="13"/>
      <c r="AC731" s="13"/>
      <c r="AD731" s="13"/>
      <c r="AE731" s="13"/>
      <c r="AF731" s="13"/>
      <c r="AG731" s="13"/>
      <c r="AH731" s="13"/>
      <c r="AI731" s="13"/>
      <c r="AJ731" s="13"/>
    </row>
    <row r="732" spans="1:36" ht="13.5" customHeight="1" x14ac:dyDescent="0.2">
      <c r="A732" s="13"/>
      <c r="B732" s="13"/>
      <c r="C732" s="13"/>
      <c r="D732" s="13"/>
      <c r="E732" s="13"/>
      <c r="F732" s="13"/>
      <c r="G732" s="13"/>
      <c r="H732" s="13"/>
      <c r="I732" s="13"/>
      <c r="J732" s="13"/>
      <c r="K732" s="13"/>
      <c r="L732" s="13"/>
      <c r="M732" s="13"/>
      <c r="N732" s="13"/>
      <c r="O732" s="13"/>
      <c r="P732" s="13"/>
      <c r="Q732" s="13"/>
      <c r="R732" s="13"/>
      <c r="S732" s="13"/>
      <c r="T732" s="13"/>
      <c r="U732" s="13"/>
      <c r="V732" s="13"/>
      <c r="W732" s="13"/>
      <c r="X732" s="13"/>
      <c r="Y732" s="13"/>
      <c r="Z732" s="13"/>
      <c r="AA732" s="13"/>
      <c r="AB732" s="13"/>
      <c r="AC732" s="13"/>
      <c r="AD732" s="13"/>
      <c r="AE732" s="13"/>
      <c r="AF732" s="13"/>
      <c r="AG732" s="13"/>
      <c r="AH732" s="13"/>
      <c r="AI732" s="13"/>
      <c r="AJ732" s="13"/>
    </row>
    <row r="733" spans="1:36" ht="13.5" customHeight="1" x14ac:dyDescent="0.2">
      <c r="A733" s="13"/>
      <c r="B733" s="13"/>
      <c r="C733" s="13"/>
      <c r="D733" s="13"/>
      <c r="E733" s="13"/>
      <c r="F733" s="13"/>
      <c r="G733" s="13"/>
      <c r="H733" s="13"/>
      <c r="I733" s="13"/>
      <c r="J733" s="13"/>
      <c r="K733" s="13"/>
      <c r="L733" s="13"/>
      <c r="M733" s="13"/>
      <c r="N733" s="13"/>
      <c r="O733" s="13"/>
      <c r="P733" s="13"/>
      <c r="Q733" s="13"/>
      <c r="R733" s="13"/>
      <c r="S733" s="13"/>
      <c r="T733" s="13"/>
      <c r="U733" s="13"/>
      <c r="V733" s="13"/>
      <c r="W733" s="13"/>
      <c r="X733" s="13"/>
      <c r="Y733" s="13"/>
      <c r="Z733" s="13"/>
      <c r="AA733" s="13"/>
      <c r="AB733" s="13"/>
      <c r="AC733" s="13"/>
      <c r="AD733" s="13"/>
      <c r="AE733" s="13"/>
      <c r="AF733" s="13"/>
      <c r="AG733" s="13"/>
      <c r="AH733" s="13"/>
      <c r="AI733" s="13"/>
      <c r="AJ733" s="13"/>
    </row>
    <row r="734" spans="1:36" ht="13.5" customHeight="1" x14ac:dyDescent="0.2">
      <c r="A734" s="13"/>
      <c r="B734" s="13"/>
      <c r="C734" s="13"/>
      <c r="D734" s="13"/>
      <c r="E734" s="13"/>
      <c r="F734" s="13"/>
      <c r="G734" s="13"/>
      <c r="H734" s="13"/>
      <c r="I734" s="13"/>
      <c r="J734" s="13"/>
      <c r="K734" s="13"/>
      <c r="L734" s="13"/>
      <c r="M734" s="13"/>
      <c r="N734" s="13"/>
      <c r="O734" s="13"/>
      <c r="P734" s="13"/>
      <c r="Q734" s="13"/>
      <c r="R734" s="13"/>
      <c r="S734" s="13"/>
      <c r="T734" s="13"/>
      <c r="U734" s="13"/>
      <c r="V734" s="13"/>
      <c r="W734" s="13"/>
      <c r="X734" s="13"/>
      <c r="Y734" s="13"/>
      <c r="Z734" s="13"/>
      <c r="AA734" s="13"/>
      <c r="AB734" s="13"/>
      <c r="AC734" s="13"/>
      <c r="AD734" s="13"/>
      <c r="AE734" s="13"/>
      <c r="AF734" s="13"/>
      <c r="AG734" s="13"/>
      <c r="AH734" s="13"/>
      <c r="AI734" s="13"/>
      <c r="AJ734" s="13"/>
    </row>
    <row r="735" spans="1:36" ht="13.5" customHeight="1" x14ac:dyDescent="0.2">
      <c r="A735" s="13"/>
      <c r="B735" s="13"/>
      <c r="C735" s="13"/>
      <c r="D735" s="13"/>
      <c r="E735" s="13"/>
      <c r="F735" s="13"/>
      <c r="G735" s="13"/>
      <c r="H735" s="13"/>
      <c r="I735" s="13"/>
      <c r="J735" s="13"/>
      <c r="K735" s="13"/>
      <c r="L735" s="13"/>
      <c r="M735" s="13"/>
      <c r="N735" s="13"/>
      <c r="O735" s="13"/>
      <c r="P735" s="13"/>
      <c r="Q735" s="13"/>
      <c r="R735" s="13"/>
      <c r="S735" s="13"/>
      <c r="T735" s="13"/>
      <c r="U735" s="13"/>
      <c r="V735" s="13"/>
      <c r="W735" s="13"/>
      <c r="X735" s="13"/>
      <c r="Y735" s="13"/>
      <c r="Z735" s="13"/>
      <c r="AA735" s="13"/>
      <c r="AB735" s="13"/>
      <c r="AC735" s="13"/>
      <c r="AD735" s="13"/>
      <c r="AE735" s="13"/>
      <c r="AF735" s="13"/>
      <c r="AG735" s="13"/>
      <c r="AH735" s="13"/>
      <c r="AI735" s="13"/>
      <c r="AJ735" s="13"/>
    </row>
    <row r="736" spans="1:36" ht="13.5" customHeight="1" x14ac:dyDescent="0.2">
      <c r="A736" s="13"/>
      <c r="B736" s="13"/>
      <c r="C736" s="13"/>
      <c r="D736" s="13"/>
      <c r="E736" s="13"/>
      <c r="F736" s="13"/>
      <c r="G736" s="13"/>
      <c r="H736" s="13"/>
      <c r="I736" s="13"/>
      <c r="J736" s="13"/>
      <c r="K736" s="13"/>
      <c r="L736" s="13"/>
      <c r="M736" s="13"/>
      <c r="N736" s="13"/>
      <c r="O736" s="13"/>
      <c r="P736" s="13"/>
      <c r="Q736" s="13"/>
      <c r="R736" s="13"/>
      <c r="S736" s="13"/>
      <c r="T736" s="13"/>
      <c r="U736" s="13"/>
      <c r="V736" s="13"/>
      <c r="W736" s="13"/>
      <c r="X736" s="13"/>
      <c r="Y736" s="13"/>
      <c r="Z736" s="13"/>
      <c r="AA736" s="13"/>
      <c r="AB736" s="13"/>
      <c r="AC736" s="13"/>
      <c r="AD736" s="13"/>
      <c r="AE736" s="13"/>
      <c r="AF736" s="13"/>
      <c r="AG736" s="13"/>
      <c r="AH736" s="13"/>
      <c r="AI736" s="13"/>
      <c r="AJ736" s="13"/>
    </row>
    <row r="737" spans="1:36" ht="13.5" customHeight="1" x14ac:dyDescent="0.2">
      <c r="A737" s="13"/>
      <c r="B737" s="13"/>
      <c r="C737" s="13"/>
      <c r="D737" s="13"/>
      <c r="E737" s="13"/>
      <c r="F737" s="13"/>
      <c r="G737" s="13"/>
      <c r="H737" s="13"/>
      <c r="I737" s="13"/>
      <c r="J737" s="13"/>
      <c r="K737" s="13"/>
      <c r="L737" s="13"/>
      <c r="M737" s="13"/>
      <c r="N737" s="13"/>
      <c r="O737" s="13"/>
      <c r="P737" s="13"/>
      <c r="Q737" s="13"/>
      <c r="R737" s="13"/>
      <c r="S737" s="13"/>
      <c r="T737" s="13"/>
      <c r="U737" s="13"/>
      <c r="V737" s="13"/>
      <c r="W737" s="13"/>
      <c r="X737" s="13"/>
      <c r="Y737" s="13"/>
      <c r="Z737" s="13"/>
      <c r="AA737" s="13"/>
      <c r="AB737" s="13"/>
      <c r="AC737" s="13"/>
      <c r="AD737" s="13"/>
      <c r="AE737" s="13"/>
      <c r="AF737" s="13"/>
      <c r="AG737" s="13"/>
      <c r="AH737" s="13"/>
      <c r="AI737" s="13"/>
      <c r="AJ737" s="13"/>
    </row>
    <row r="738" spans="1:36" ht="13.5" customHeight="1" x14ac:dyDescent="0.2">
      <c r="A738" s="13"/>
      <c r="B738" s="13"/>
      <c r="C738" s="13"/>
      <c r="D738" s="13"/>
      <c r="E738" s="13"/>
      <c r="F738" s="13"/>
      <c r="G738" s="13"/>
      <c r="H738" s="13"/>
      <c r="I738" s="13"/>
      <c r="J738" s="13"/>
      <c r="K738" s="13"/>
      <c r="L738" s="13"/>
      <c r="M738" s="13"/>
      <c r="N738" s="13"/>
      <c r="O738" s="13"/>
      <c r="P738" s="13"/>
      <c r="Q738" s="13"/>
      <c r="R738" s="13"/>
      <c r="S738" s="13"/>
      <c r="T738" s="13"/>
      <c r="U738" s="13"/>
      <c r="V738" s="13"/>
      <c r="W738" s="13"/>
      <c r="X738" s="13"/>
      <c r="Y738" s="13"/>
      <c r="Z738" s="13"/>
      <c r="AA738" s="13"/>
      <c r="AB738" s="13"/>
      <c r="AC738" s="13"/>
      <c r="AD738" s="13"/>
      <c r="AE738" s="13"/>
      <c r="AF738" s="13"/>
      <c r="AG738" s="13"/>
      <c r="AH738" s="13"/>
      <c r="AI738" s="13"/>
      <c r="AJ738" s="13"/>
    </row>
    <row r="739" spans="1:36" ht="13.5" customHeight="1" x14ac:dyDescent="0.2">
      <c r="A739" s="13"/>
      <c r="B739" s="13"/>
      <c r="C739" s="13"/>
      <c r="D739" s="13"/>
      <c r="E739" s="13"/>
      <c r="F739" s="13"/>
      <c r="G739" s="13"/>
      <c r="H739" s="13"/>
      <c r="I739" s="13"/>
      <c r="J739" s="13"/>
      <c r="K739" s="13"/>
      <c r="L739" s="13"/>
      <c r="M739" s="13"/>
      <c r="N739" s="13"/>
      <c r="O739" s="13"/>
      <c r="P739" s="13"/>
      <c r="Q739" s="13"/>
      <c r="R739" s="13"/>
      <c r="S739" s="13"/>
      <c r="T739" s="13"/>
      <c r="U739" s="13"/>
      <c r="V739" s="13"/>
      <c r="W739" s="13"/>
      <c r="X739" s="13"/>
      <c r="Y739" s="13"/>
      <c r="Z739" s="13"/>
      <c r="AA739" s="13"/>
      <c r="AB739" s="13"/>
      <c r="AC739" s="13"/>
      <c r="AD739" s="13"/>
      <c r="AE739" s="13"/>
      <c r="AF739" s="13"/>
      <c r="AG739" s="13"/>
      <c r="AH739" s="13"/>
      <c r="AI739" s="13"/>
      <c r="AJ739" s="13"/>
    </row>
    <row r="740" spans="1:36" ht="13.5" customHeight="1" x14ac:dyDescent="0.2">
      <c r="A740" s="13"/>
      <c r="B740" s="13"/>
      <c r="C740" s="13"/>
      <c r="D740" s="13"/>
      <c r="E740" s="13"/>
      <c r="F740" s="13"/>
      <c r="G740" s="13"/>
      <c r="H740" s="13"/>
      <c r="I740" s="13"/>
      <c r="J740" s="13"/>
      <c r="K740" s="13"/>
      <c r="L740" s="13"/>
      <c r="M740" s="13"/>
      <c r="N740" s="13"/>
      <c r="O740" s="13"/>
      <c r="P740" s="13"/>
      <c r="Q740" s="13"/>
      <c r="R740" s="13"/>
      <c r="S740" s="13"/>
      <c r="T740" s="13"/>
      <c r="U740" s="13"/>
      <c r="V740" s="13"/>
      <c r="W740" s="13"/>
      <c r="X740" s="13"/>
      <c r="Y740" s="13"/>
      <c r="Z740" s="13"/>
      <c r="AA740" s="13"/>
      <c r="AB740" s="13"/>
      <c r="AC740" s="13"/>
      <c r="AD740" s="13"/>
      <c r="AE740" s="13"/>
      <c r="AF740" s="13"/>
      <c r="AG740" s="13"/>
      <c r="AH740" s="13"/>
      <c r="AI740" s="13"/>
      <c r="AJ740" s="13"/>
    </row>
    <row r="741" spans="1:36" ht="13.5" customHeight="1" x14ac:dyDescent="0.2">
      <c r="A741" s="13"/>
      <c r="B741" s="13"/>
      <c r="C741" s="13"/>
      <c r="D741" s="13"/>
      <c r="E741" s="13"/>
      <c r="F741" s="13"/>
      <c r="G741" s="13"/>
      <c r="H741" s="13"/>
      <c r="I741" s="13"/>
      <c r="J741" s="13"/>
      <c r="K741" s="13"/>
      <c r="L741" s="13"/>
      <c r="M741" s="13"/>
      <c r="N741" s="13"/>
      <c r="O741" s="13"/>
      <c r="P741" s="13"/>
      <c r="Q741" s="13"/>
      <c r="R741" s="13"/>
      <c r="S741" s="13"/>
      <c r="T741" s="13"/>
      <c r="U741" s="13"/>
      <c r="V741" s="13"/>
      <c r="W741" s="13"/>
      <c r="X741" s="13"/>
      <c r="Y741" s="13"/>
      <c r="Z741" s="13"/>
      <c r="AA741" s="13"/>
      <c r="AB741" s="13"/>
      <c r="AC741" s="13"/>
      <c r="AD741" s="13"/>
      <c r="AE741" s="13"/>
      <c r="AF741" s="13"/>
      <c r="AG741" s="13"/>
      <c r="AH741" s="13"/>
      <c r="AI741" s="13"/>
      <c r="AJ741" s="13"/>
    </row>
    <row r="742" spans="1:36" ht="13.5" customHeight="1" x14ac:dyDescent="0.2">
      <c r="A742" s="13"/>
      <c r="B742" s="13"/>
      <c r="C742" s="13"/>
      <c r="D742" s="13"/>
      <c r="E742" s="13"/>
      <c r="F742" s="13"/>
      <c r="G742" s="13"/>
      <c r="H742" s="13"/>
      <c r="I742" s="13"/>
      <c r="J742" s="13"/>
      <c r="K742" s="13"/>
      <c r="L742" s="13"/>
      <c r="M742" s="13"/>
      <c r="N742" s="13"/>
      <c r="O742" s="13"/>
      <c r="P742" s="13"/>
      <c r="Q742" s="13"/>
      <c r="R742" s="13"/>
      <c r="S742" s="13"/>
      <c r="T742" s="13"/>
      <c r="U742" s="13"/>
      <c r="V742" s="13"/>
      <c r="W742" s="13"/>
      <c r="X742" s="13"/>
      <c r="Y742" s="13"/>
      <c r="Z742" s="13"/>
      <c r="AA742" s="13"/>
      <c r="AB742" s="13"/>
      <c r="AC742" s="13"/>
      <c r="AD742" s="13"/>
      <c r="AE742" s="13"/>
      <c r="AF742" s="13"/>
      <c r="AG742" s="13"/>
      <c r="AH742" s="13"/>
      <c r="AI742" s="13"/>
      <c r="AJ742" s="13"/>
    </row>
    <row r="743" spans="1:36" ht="13.5" customHeight="1" x14ac:dyDescent="0.2">
      <c r="A743" s="13"/>
      <c r="B743" s="13"/>
      <c r="C743" s="13"/>
      <c r="D743" s="13"/>
      <c r="E743" s="13"/>
      <c r="F743" s="13"/>
      <c r="G743" s="13"/>
      <c r="H743" s="13"/>
      <c r="I743" s="13"/>
      <c r="J743" s="13"/>
      <c r="K743" s="13"/>
      <c r="L743" s="13"/>
      <c r="M743" s="13"/>
      <c r="N743" s="13"/>
      <c r="O743" s="13"/>
      <c r="P743" s="13"/>
      <c r="Q743" s="13"/>
      <c r="R743" s="13"/>
      <c r="S743" s="13"/>
      <c r="T743" s="13"/>
      <c r="U743" s="13"/>
      <c r="V743" s="13"/>
      <c r="W743" s="13"/>
      <c r="X743" s="13"/>
      <c r="Y743" s="13"/>
      <c r="Z743" s="13"/>
      <c r="AA743" s="13"/>
      <c r="AB743" s="13"/>
      <c r="AC743" s="13"/>
      <c r="AD743" s="13"/>
      <c r="AE743" s="13"/>
      <c r="AF743" s="13"/>
      <c r="AG743" s="13"/>
      <c r="AH743" s="13"/>
      <c r="AI743" s="13"/>
      <c r="AJ743" s="13"/>
    </row>
    <row r="744" spans="1:36" ht="13.5" customHeight="1" x14ac:dyDescent="0.2">
      <c r="A744" s="13"/>
      <c r="B744" s="13"/>
      <c r="C744" s="13"/>
      <c r="D744" s="13"/>
      <c r="E744" s="13"/>
      <c r="F744" s="13"/>
      <c r="G744" s="13"/>
      <c r="H744" s="13"/>
      <c r="I744" s="13"/>
      <c r="J744" s="13"/>
      <c r="K744" s="13"/>
      <c r="L744" s="13"/>
      <c r="M744" s="13"/>
      <c r="N744" s="13"/>
      <c r="O744" s="13"/>
      <c r="P744" s="13"/>
      <c r="Q744" s="13"/>
      <c r="R744" s="13"/>
      <c r="S744" s="13"/>
      <c r="T744" s="13"/>
      <c r="U744" s="13"/>
      <c r="V744" s="13"/>
      <c r="W744" s="13"/>
      <c r="X744" s="13"/>
      <c r="Y744" s="13"/>
      <c r="Z744" s="13"/>
      <c r="AA744" s="13"/>
      <c r="AB744" s="13"/>
      <c r="AC744" s="13"/>
      <c r="AD744" s="13"/>
      <c r="AE744" s="13"/>
      <c r="AF744" s="13"/>
      <c r="AG744" s="13"/>
      <c r="AH744" s="13"/>
      <c r="AI744" s="13"/>
      <c r="AJ744" s="13"/>
    </row>
    <row r="745" spans="1:36" ht="13.5" customHeight="1" x14ac:dyDescent="0.2">
      <c r="A745" s="13"/>
      <c r="B745" s="13"/>
      <c r="C745" s="13"/>
      <c r="D745" s="13"/>
      <c r="E745" s="13"/>
      <c r="F745" s="13"/>
      <c r="G745" s="13"/>
      <c r="H745" s="13"/>
      <c r="I745" s="13"/>
      <c r="J745" s="13"/>
      <c r="K745" s="13"/>
      <c r="L745" s="13"/>
      <c r="M745" s="13"/>
      <c r="N745" s="13"/>
      <c r="O745" s="13"/>
      <c r="P745" s="13"/>
      <c r="Q745" s="13"/>
      <c r="R745" s="13"/>
      <c r="S745" s="13"/>
      <c r="T745" s="13"/>
      <c r="U745" s="13"/>
      <c r="V745" s="13"/>
      <c r="W745" s="13"/>
      <c r="X745" s="13"/>
      <c r="Y745" s="13"/>
      <c r="Z745" s="13"/>
      <c r="AA745" s="13"/>
      <c r="AB745" s="13"/>
      <c r="AC745" s="13"/>
      <c r="AD745" s="13"/>
      <c r="AE745" s="13"/>
      <c r="AF745" s="13"/>
      <c r="AG745" s="13"/>
      <c r="AH745" s="13"/>
      <c r="AI745" s="13"/>
      <c r="AJ745" s="13"/>
    </row>
    <row r="746" spans="1:36" ht="13.5" customHeight="1" x14ac:dyDescent="0.2">
      <c r="A746" s="13"/>
      <c r="B746" s="13"/>
      <c r="C746" s="13"/>
      <c r="D746" s="13"/>
      <c r="E746" s="13"/>
      <c r="F746" s="13"/>
      <c r="G746" s="13"/>
      <c r="H746" s="13"/>
      <c r="I746" s="13"/>
      <c r="J746" s="13"/>
      <c r="K746" s="13"/>
      <c r="L746" s="13"/>
      <c r="M746" s="13"/>
      <c r="N746" s="13"/>
      <c r="O746" s="13"/>
      <c r="P746" s="13"/>
      <c r="Q746" s="13"/>
      <c r="R746" s="13"/>
      <c r="S746" s="13"/>
      <c r="T746" s="13"/>
      <c r="U746" s="13"/>
      <c r="V746" s="13"/>
      <c r="W746" s="13"/>
      <c r="X746" s="13"/>
      <c r="Y746" s="13"/>
      <c r="Z746" s="13"/>
      <c r="AA746" s="13"/>
      <c r="AB746" s="13"/>
      <c r="AC746" s="13"/>
      <c r="AD746" s="13"/>
      <c r="AE746" s="13"/>
      <c r="AF746" s="13"/>
      <c r="AG746" s="13"/>
      <c r="AH746" s="13"/>
      <c r="AI746" s="13"/>
      <c r="AJ746" s="13"/>
    </row>
    <row r="747" spans="1:36" ht="13.5" customHeight="1" x14ac:dyDescent="0.2">
      <c r="A747" s="13"/>
      <c r="B747" s="13"/>
      <c r="C747" s="13"/>
      <c r="D747" s="13"/>
      <c r="E747" s="13"/>
      <c r="F747" s="13"/>
      <c r="G747" s="13"/>
      <c r="H747" s="13"/>
      <c r="I747" s="13"/>
      <c r="J747" s="13"/>
      <c r="K747" s="13"/>
      <c r="L747" s="13"/>
      <c r="M747" s="13"/>
      <c r="N747" s="13"/>
      <c r="O747" s="13"/>
      <c r="P747" s="13"/>
      <c r="Q747" s="13"/>
      <c r="R747" s="13"/>
      <c r="S747" s="13"/>
      <c r="T747" s="13"/>
      <c r="U747" s="13"/>
      <c r="V747" s="13"/>
      <c r="W747" s="13"/>
      <c r="X747" s="13"/>
      <c r="Y747" s="13"/>
      <c r="Z747" s="13"/>
      <c r="AA747" s="13"/>
      <c r="AB747" s="13"/>
      <c r="AC747" s="13"/>
      <c r="AD747" s="13"/>
      <c r="AE747" s="13"/>
      <c r="AF747" s="13"/>
      <c r="AG747" s="13"/>
      <c r="AH747" s="13"/>
      <c r="AI747" s="13"/>
      <c r="AJ747" s="13"/>
    </row>
    <row r="748" spans="1:36" ht="13.5" customHeight="1" x14ac:dyDescent="0.2">
      <c r="A748" s="13"/>
      <c r="B748" s="13"/>
      <c r="C748" s="13"/>
      <c r="D748" s="13"/>
      <c r="E748" s="13"/>
      <c r="F748" s="13"/>
      <c r="G748" s="13"/>
      <c r="H748" s="13"/>
      <c r="I748" s="13"/>
      <c r="J748" s="13"/>
      <c r="K748" s="13"/>
      <c r="L748" s="13"/>
      <c r="M748" s="13"/>
      <c r="N748" s="13"/>
      <c r="O748" s="13"/>
      <c r="P748" s="13"/>
      <c r="Q748" s="13"/>
      <c r="R748" s="13"/>
      <c r="S748" s="13"/>
      <c r="T748" s="13"/>
      <c r="U748" s="13"/>
      <c r="V748" s="13"/>
      <c r="W748" s="13"/>
      <c r="X748" s="13"/>
      <c r="Y748" s="13"/>
      <c r="Z748" s="13"/>
      <c r="AA748" s="13"/>
      <c r="AB748" s="13"/>
      <c r="AC748" s="13"/>
      <c r="AD748" s="13"/>
      <c r="AE748" s="13"/>
      <c r="AF748" s="13"/>
      <c r="AG748" s="13"/>
      <c r="AH748" s="13"/>
      <c r="AI748" s="13"/>
      <c r="AJ748" s="13"/>
    </row>
    <row r="749" spans="1:36" ht="13.5" customHeight="1" x14ac:dyDescent="0.2">
      <c r="A749" s="13"/>
      <c r="B749" s="13"/>
      <c r="C749" s="13"/>
      <c r="D749" s="13"/>
      <c r="E749" s="13"/>
      <c r="F749" s="13"/>
      <c r="G749" s="13"/>
      <c r="H749" s="13"/>
      <c r="I749" s="13"/>
      <c r="J749" s="13"/>
      <c r="K749" s="13"/>
      <c r="L749" s="13"/>
      <c r="M749" s="13"/>
      <c r="N749" s="13"/>
      <c r="O749" s="13"/>
      <c r="P749" s="13"/>
      <c r="Q749" s="13"/>
      <c r="R749" s="13"/>
      <c r="S749" s="13"/>
      <c r="T749" s="13"/>
      <c r="U749" s="13"/>
      <c r="V749" s="13"/>
      <c r="W749" s="13"/>
      <c r="X749" s="13"/>
      <c r="Y749" s="13"/>
      <c r="Z749" s="13"/>
      <c r="AA749" s="13"/>
      <c r="AB749" s="13"/>
      <c r="AC749" s="13"/>
      <c r="AD749" s="13"/>
      <c r="AE749" s="13"/>
      <c r="AF749" s="13"/>
      <c r="AG749" s="13"/>
      <c r="AH749" s="13"/>
      <c r="AI749" s="13"/>
      <c r="AJ749" s="13"/>
    </row>
    <row r="750" spans="1:36" ht="13.5" customHeight="1" x14ac:dyDescent="0.2">
      <c r="A750" s="13"/>
      <c r="B750" s="13"/>
      <c r="C750" s="13"/>
      <c r="D750" s="13"/>
      <c r="E750" s="13"/>
      <c r="F750" s="13"/>
      <c r="G750" s="13"/>
      <c r="H750" s="13"/>
      <c r="I750" s="13"/>
      <c r="J750" s="13"/>
      <c r="K750" s="13"/>
      <c r="L750" s="13"/>
      <c r="M750" s="13"/>
      <c r="N750" s="13"/>
      <c r="O750" s="13"/>
      <c r="P750" s="13"/>
      <c r="Q750" s="13"/>
      <c r="R750" s="13"/>
      <c r="S750" s="13"/>
      <c r="T750" s="13"/>
      <c r="U750" s="13"/>
      <c r="V750" s="13"/>
      <c r="W750" s="13"/>
      <c r="X750" s="13"/>
      <c r="Y750" s="13"/>
      <c r="Z750" s="13"/>
      <c r="AA750" s="13"/>
      <c r="AB750" s="13"/>
      <c r="AC750" s="13"/>
      <c r="AD750" s="13"/>
      <c r="AE750" s="13"/>
      <c r="AF750" s="13"/>
      <c r="AG750" s="13"/>
      <c r="AH750" s="13"/>
      <c r="AI750" s="13"/>
      <c r="AJ750" s="13"/>
    </row>
    <row r="751" spans="1:36" ht="13.5" customHeight="1" x14ac:dyDescent="0.2">
      <c r="A751" s="13"/>
      <c r="B751" s="13"/>
      <c r="C751" s="13"/>
      <c r="D751" s="13"/>
      <c r="E751" s="13"/>
      <c r="F751" s="13"/>
      <c r="G751" s="13"/>
      <c r="H751" s="13"/>
      <c r="I751" s="13"/>
      <c r="J751" s="13"/>
      <c r="K751" s="13"/>
      <c r="L751" s="13"/>
      <c r="M751" s="13"/>
      <c r="N751" s="13"/>
      <c r="O751" s="13"/>
      <c r="P751" s="13"/>
      <c r="Q751" s="13"/>
      <c r="R751" s="13"/>
      <c r="S751" s="13"/>
      <c r="T751" s="13"/>
      <c r="U751" s="13"/>
      <c r="V751" s="13"/>
      <c r="W751" s="13"/>
      <c r="X751" s="13"/>
      <c r="Y751" s="13"/>
      <c r="Z751" s="13"/>
      <c r="AA751" s="13"/>
      <c r="AB751" s="13"/>
      <c r="AC751" s="13"/>
      <c r="AD751" s="13"/>
      <c r="AE751" s="13"/>
      <c r="AF751" s="13"/>
      <c r="AG751" s="13"/>
      <c r="AH751" s="13"/>
      <c r="AI751" s="13"/>
      <c r="AJ751" s="13"/>
    </row>
    <row r="752" spans="1:36" ht="13.5" customHeight="1" x14ac:dyDescent="0.2">
      <c r="A752" s="13"/>
      <c r="B752" s="13"/>
      <c r="C752" s="13"/>
      <c r="D752" s="13"/>
      <c r="E752" s="13"/>
      <c r="F752" s="13"/>
      <c r="G752" s="13"/>
      <c r="H752" s="13"/>
      <c r="I752" s="13"/>
      <c r="J752" s="13"/>
      <c r="K752" s="13"/>
      <c r="L752" s="13"/>
      <c r="M752" s="13"/>
      <c r="N752" s="13"/>
      <c r="O752" s="13"/>
      <c r="P752" s="13"/>
      <c r="Q752" s="13"/>
      <c r="R752" s="13"/>
      <c r="S752" s="13"/>
      <c r="T752" s="13"/>
      <c r="U752" s="13"/>
      <c r="V752" s="13"/>
      <c r="W752" s="13"/>
      <c r="X752" s="13"/>
      <c r="Y752" s="13"/>
      <c r="Z752" s="13"/>
      <c r="AA752" s="13"/>
      <c r="AB752" s="13"/>
      <c r="AC752" s="13"/>
      <c r="AD752" s="13"/>
      <c r="AE752" s="13"/>
      <c r="AF752" s="13"/>
      <c r="AG752" s="13"/>
      <c r="AH752" s="13"/>
      <c r="AI752" s="13"/>
      <c r="AJ752" s="13"/>
    </row>
    <row r="753" spans="1:36" ht="13.5" customHeight="1" x14ac:dyDescent="0.2">
      <c r="A753" s="13"/>
      <c r="B753" s="13"/>
      <c r="C753" s="13"/>
      <c r="D753" s="13"/>
      <c r="E753" s="13"/>
      <c r="F753" s="13"/>
      <c r="G753" s="13"/>
      <c r="H753" s="13"/>
      <c r="I753" s="13"/>
      <c r="J753" s="13"/>
      <c r="K753" s="13"/>
      <c r="L753" s="13"/>
      <c r="M753" s="13"/>
      <c r="N753" s="13"/>
      <c r="O753" s="13"/>
      <c r="P753" s="13"/>
      <c r="Q753" s="13"/>
      <c r="R753" s="13"/>
      <c r="S753" s="13"/>
      <c r="T753" s="13"/>
      <c r="U753" s="13"/>
      <c r="V753" s="13"/>
      <c r="W753" s="13"/>
      <c r="X753" s="13"/>
      <c r="Y753" s="13"/>
      <c r="Z753" s="13"/>
      <c r="AA753" s="13"/>
      <c r="AB753" s="13"/>
      <c r="AC753" s="13"/>
      <c r="AD753" s="13"/>
      <c r="AE753" s="13"/>
      <c r="AF753" s="13"/>
      <c r="AG753" s="13"/>
      <c r="AH753" s="13"/>
      <c r="AI753" s="13"/>
      <c r="AJ753" s="13"/>
    </row>
    <row r="754" spans="1:36" ht="13.5" customHeight="1" x14ac:dyDescent="0.2">
      <c r="A754" s="13"/>
      <c r="B754" s="13"/>
      <c r="C754" s="13"/>
      <c r="D754" s="13"/>
      <c r="E754" s="13"/>
      <c r="F754" s="13"/>
      <c r="G754" s="13"/>
      <c r="H754" s="13"/>
      <c r="I754" s="13"/>
      <c r="J754" s="13"/>
      <c r="K754" s="13"/>
      <c r="L754" s="13"/>
      <c r="M754" s="13"/>
      <c r="N754" s="13"/>
      <c r="O754" s="13"/>
      <c r="P754" s="13"/>
      <c r="Q754" s="13"/>
      <c r="R754" s="13"/>
      <c r="S754" s="13"/>
      <c r="T754" s="13"/>
      <c r="U754" s="13"/>
      <c r="V754" s="13"/>
      <c r="W754" s="13"/>
      <c r="X754" s="13"/>
      <c r="Y754" s="13"/>
      <c r="Z754" s="13"/>
      <c r="AA754" s="13"/>
      <c r="AB754" s="13"/>
      <c r="AC754" s="13"/>
      <c r="AD754" s="13"/>
      <c r="AE754" s="13"/>
      <c r="AF754" s="13"/>
      <c r="AG754" s="13"/>
      <c r="AH754" s="13"/>
      <c r="AI754" s="13"/>
      <c r="AJ754" s="13"/>
    </row>
    <row r="755" spans="1:36" ht="13.5" customHeight="1" x14ac:dyDescent="0.2">
      <c r="A755" s="13"/>
      <c r="B755" s="13"/>
      <c r="C755" s="13"/>
      <c r="D755" s="13"/>
      <c r="E755" s="13"/>
      <c r="F755" s="13"/>
      <c r="G755" s="13"/>
      <c r="H755" s="13"/>
      <c r="I755" s="13"/>
      <c r="J755" s="13"/>
      <c r="K755" s="13"/>
      <c r="L755" s="13"/>
      <c r="M755" s="13"/>
      <c r="N755" s="13"/>
      <c r="O755" s="13"/>
      <c r="P755" s="13"/>
      <c r="Q755" s="13"/>
      <c r="R755" s="13"/>
      <c r="S755" s="13"/>
      <c r="T755" s="13"/>
      <c r="U755" s="13"/>
      <c r="V755" s="13"/>
      <c r="W755" s="13"/>
      <c r="X755" s="13"/>
      <c r="Y755" s="13"/>
      <c r="Z755" s="13"/>
      <c r="AA755" s="13"/>
      <c r="AB755" s="13"/>
      <c r="AC755" s="13"/>
      <c r="AD755" s="13"/>
      <c r="AE755" s="13"/>
      <c r="AF755" s="13"/>
      <c r="AG755" s="13"/>
      <c r="AH755" s="13"/>
      <c r="AI755" s="13"/>
      <c r="AJ755" s="13"/>
    </row>
    <row r="756" spans="1:36" ht="13.5" customHeight="1" x14ac:dyDescent="0.2">
      <c r="A756" s="13"/>
      <c r="B756" s="13"/>
      <c r="C756" s="13"/>
      <c r="D756" s="13"/>
      <c r="E756" s="13"/>
      <c r="F756" s="13"/>
      <c r="G756" s="13"/>
      <c r="H756" s="13"/>
      <c r="I756" s="13"/>
      <c r="J756" s="13"/>
      <c r="K756" s="13"/>
      <c r="L756" s="13"/>
      <c r="M756" s="13"/>
      <c r="N756" s="13"/>
      <c r="O756" s="13"/>
      <c r="P756" s="13"/>
      <c r="Q756" s="13"/>
      <c r="R756" s="13"/>
      <c r="S756" s="13"/>
      <c r="T756" s="13"/>
      <c r="U756" s="13"/>
      <c r="V756" s="13"/>
      <c r="W756" s="13"/>
      <c r="X756" s="13"/>
      <c r="Y756" s="13"/>
      <c r="Z756" s="13"/>
      <c r="AA756" s="13"/>
      <c r="AB756" s="13"/>
      <c r="AC756" s="13"/>
      <c r="AD756" s="13"/>
      <c r="AE756" s="13"/>
      <c r="AF756" s="13"/>
      <c r="AG756" s="13"/>
      <c r="AH756" s="13"/>
      <c r="AI756" s="13"/>
      <c r="AJ756" s="13"/>
    </row>
    <row r="757" spans="1:36" ht="13.5" customHeight="1" x14ac:dyDescent="0.2">
      <c r="A757" s="13"/>
      <c r="B757" s="13"/>
      <c r="C757" s="13"/>
      <c r="D757" s="13"/>
      <c r="E757" s="13"/>
      <c r="F757" s="13"/>
      <c r="G757" s="13"/>
      <c r="H757" s="13"/>
      <c r="I757" s="13"/>
      <c r="J757" s="13"/>
      <c r="K757" s="13"/>
      <c r="L757" s="13"/>
      <c r="M757" s="13"/>
      <c r="N757" s="13"/>
      <c r="O757" s="13"/>
      <c r="P757" s="13"/>
      <c r="Q757" s="13"/>
      <c r="R757" s="13"/>
      <c r="S757" s="13"/>
      <c r="T757" s="13"/>
      <c r="U757" s="13"/>
      <c r="V757" s="13"/>
      <c r="W757" s="13"/>
      <c r="X757" s="13"/>
      <c r="Y757" s="13"/>
      <c r="Z757" s="13"/>
      <c r="AA757" s="13"/>
      <c r="AB757" s="13"/>
      <c r="AC757" s="13"/>
      <c r="AD757" s="13"/>
      <c r="AE757" s="13"/>
      <c r="AF757" s="13"/>
      <c r="AG757" s="13"/>
      <c r="AH757" s="13"/>
      <c r="AI757" s="13"/>
      <c r="AJ757" s="13"/>
    </row>
    <row r="758" spans="1:36" ht="13.5" customHeight="1" x14ac:dyDescent="0.2">
      <c r="A758" s="13"/>
      <c r="B758" s="13"/>
      <c r="C758" s="13"/>
      <c r="D758" s="13"/>
      <c r="E758" s="13"/>
      <c r="F758" s="13"/>
      <c r="G758" s="13"/>
      <c r="H758" s="13"/>
      <c r="I758" s="13"/>
      <c r="J758" s="13"/>
      <c r="K758" s="13"/>
      <c r="L758" s="13"/>
      <c r="M758" s="13"/>
      <c r="N758" s="13"/>
      <c r="O758" s="13"/>
      <c r="P758" s="13"/>
      <c r="Q758" s="13"/>
      <c r="R758" s="13"/>
      <c r="S758" s="13"/>
      <c r="T758" s="13"/>
      <c r="U758" s="13"/>
      <c r="V758" s="13"/>
      <c r="W758" s="13"/>
      <c r="X758" s="13"/>
      <c r="Y758" s="13"/>
      <c r="Z758" s="13"/>
      <c r="AA758" s="13"/>
      <c r="AB758" s="13"/>
      <c r="AC758" s="13"/>
      <c r="AD758" s="13"/>
      <c r="AE758" s="13"/>
      <c r="AF758" s="13"/>
      <c r="AG758" s="13"/>
      <c r="AH758" s="13"/>
      <c r="AI758" s="13"/>
      <c r="AJ758" s="13"/>
    </row>
    <row r="759" spans="1:36" ht="13.5" customHeight="1" x14ac:dyDescent="0.2">
      <c r="A759" s="13"/>
      <c r="B759" s="13"/>
      <c r="C759" s="13"/>
      <c r="D759" s="13"/>
      <c r="E759" s="13"/>
      <c r="F759" s="13"/>
      <c r="G759" s="13"/>
      <c r="H759" s="13"/>
      <c r="I759" s="13"/>
      <c r="J759" s="13"/>
      <c r="K759" s="13"/>
      <c r="L759" s="13"/>
      <c r="M759" s="13"/>
      <c r="N759" s="13"/>
      <c r="O759" s="13"/>
      <c r="P759" s="13"/>
      <c r="Q759" s="13"/>
      <c r="R759" s="13"/>
      <c r="S759" s="13"/>
      <c r="T759" s="13"/>
      <c r="U759" s="13"/>
      <c r="V759" s="13"/>
      <c r="W759" s="13"/>
      <c r="X759" s="13"/>
      <c r="Y759" s="13"/>
      <c r="Z759" s="13"/>
      <c r="AA759" s="13"/>
      <c r="AB759" s="13"/>
      <c r="AC759" s="13"/>
      <c r="AD759" s="13"/>
      <c r="AE759" s="13"/>
      <c r="AF759" s="13"/>
      <c r="AG759" s="13"/>
      <c r="AH759" s="13"/>
      <c r="AI759" s="13"/>
      <c r="AJ759" s="13"/>
    </row>
    <row r="760" spans="1:36" ht="13.5" customHeight="1" x14ac:dyDescent="0.2">
      <c r="A760" s="13"/>
      <c r="B760" s="13"/>
      <c r="C760" s="13"/>
      <c r="D760" s="13"/>
      <c r="E760" s="13"/>
      <c r="F760" s="13"/>
      <c r="G760" s="13"/>
      <c r="H760" s="13"/>
      <c r="I760" s="13"/>
      <c r="J760" s="13"/>
      <c r="K760" s="13"/>
      <c r="L760" s="13"/>
      <c r="M760" s="13"/>
      <c r="N760" s="13"/>
      <c r="O760" s="13"/>
      <c r="P760" s="13"/>
      <c r="Q760" s="13"/>
      <c r="R760" s="13"/>
      <c r="S760" s="13"/>
      <c r="T760" s="13"/>
      <c r="U760" s="13"/>
      <c r="V760" s="13"/>
      <c r="W760" s="13"/>
      <c r="X760" s="13"/>
      <c r="Y760" s="13"/>
      <c r="Z760" s="13"/>
      <c r="AA760" s="13"/>
      <c r="AB760" s="13"/>
      <c r="AC760" s="13"/>
      <c r="AD760" s="13"/>
      <c r="AE760" s="13"/>
      <c r="AF760" s="13"/>
      <c r="AG760" s="13"/>
      <c r="AH760" s="13"/>
      <c r="AI760" s="13"/>
      <c r="AJ760" s="13"/>
    </row>
    <row r="761" spans="1:36" ht="13.5" customHeight="1" x14ac:dyDescent="0.2">
      <c r="A761" s="13"/>
      <c r="B761" s="13"/>
      <c r="C761" s="13"/>
      <c r="D761" s="13"/>
      <c r="E761" s="13"/>
      <c r="F761" s="13"/>
      <c r="G761" s="13"/>
      <c r="H761" s="13"/>
      <c r="I761" s="13"/>
      <c r="J761" s="13"/>
      <c r="K761" s="13"/>
      <c r="L761" s="13"/>
      <c r="M761" s="13"/>
      <c r="N761" s="13"/>
      <c r="O761" s="13"/>
      <c r="P761" s="13"/>
      <c r="Q761" s="13"/>
      <c r="R761" s="13"/>
      <c r="S761" s="13"/>
      <c r="T761" s="13"/>
      <c r="U761" s="13"/>
      <c r="V761" s="13"/>
      <c r="W761" s="13"/>
      <c r="X761" s="13"/>
      <c r="Y761" s="13"/>
      <c r="Z761" s="13"/>
      <c r="AA761" s="13"/>
      <c r="AB761" s="13"/>
      <c r="AC761" s="13"/>
      <c r="AD761" s="13"/>
      <c r="AE761" s="13"/>
      <c r="AF761" s="13"/>
      <c r="AG761" s="13"/>
      <c r="AH761" s="13"/>
      <c r="AI761" s="13"/>
      <c r="AJ761" s="13"/>
    </row>
    <row r="762" spans="1:36" ht="13.5" customHeight="1" x14ac:dyDescent="0.2">
      <c r="A762" s="13"/>
      <c r="B762" s="13"/>
      <c r="C762" s="13"/>
      <c r="D762" s="13"/>
      <c r="E762" s="13"/>
      <c r="F762" s="13"/>
      <c r="G762" s="13"/>
      <c r="H762" s="13"/>
      <c r="I762" s="13"/>
      <c r="J762" s="13"/>
      <c r="K762" s="13"/>
      <c r="L762" s="13"/>
      <c r="M762" s="13"/>
      <c r="N762" s="13"/>
      <c r="O762" s="13"/>
      <c r="P762" s="13"/>
      <c r="Q762" s="13"/>
      <c r="R762" s="13"/>
      <c r="S762" s="13"/>
      <c r="T762" s="13"/>
      <c r="U762" s="13"/>
      <c r="V762" s="13"/>
      <c r="W762" s="13"/>
      <c r="X762" s="13"/>
      <c r="Y762" s="13"/>
      <c r="Z762" s="13"/>
      <c r="AA762" s="13"/>
      <c r="AB762" s="13"/>
      <c r="AC762" s="13"/>
      <c r="AD762" s="13"/>
      <c r="AE762" s="13"/>
      <c r="AF762" s="13"/>
      <c r="AG762" s="13"/>
      <c r="AH762" s="13"/>
      <c r="AI762" s="13"/>
      <c r="AJ762" s="13"/>
    </row>
    <row r="763" spans="1:36" ht="13.5" customHeight="1" x14ac:dyDescent="0.2">
      <c r="A763" s="13"/>
      <c r="B763" s="13"/>
      <c r="C763" s="13"/>
      <c r="D763" s="13"/>
      <c r="E763" s="13"/>
      <c r="F763" s="13"/>
      <c r="G763" s="13"/>
      <c r="H763" s="13"/>
      <c r="I763" s="13"/>
      <c r="J763" s="13"/>
      <c r="K763" s="13"/>
      <c r="L763" s="13"/>
      <c r="M763" s="13"/>
      <c r="N763" s="13"/>
      <c r="O763" s="13"/>
      <c r="P763" s="13"/>
      <c r="Q763" s="13"/>
      <c r="R763" s="13"/>
      <c r="S763" s="13"/>
      <c r="T763" s="13"/>
      <c r="U763" s="13"/>
      <c r="V763" s="13"/>
      <c r="W763" s="13"/>
      <c r="X763" s="13"/>
      <c r="Y763" s="13"/>
      <c r="Z763" s="13"/>
      <c r="AA763" s="13"/>
      <c r="AB763" s="13"/>
      <c r="AC763" s="13"/>
      <c r="AD763" s="13"/>
      <c r="AE763" s="13"/>
      <c r="AF763" s="13"/>
      <c r="AG763" s="13"/>
      <c r="AH763" s="13"/>
      <c r="AI763" s="13"/>
      <c r="AJ763" s="13"/>
    </row>
    <row r="764" spans="1:36" ht="13.5" customHeight="1" x14ac:dyDescent="0.2">
      <c r="A764" s="13"/>
      <c r="B764" s="13"/>
      <c r="C764" s="13"/>
      <c r="D764" s="13"/>
      <c r="E764" s="13"/>
      <c r="F764" s="13"/>
      <c r="G764" s="13"/>
      <c r="H764" s="13"/>
      <c r="I764" s="13"/>
      <c r="J764" s="13"/>
      <c r="K764" s="13"/>
      <c r="L764" s="13"/>
      <c r="M764" s="13"/>
      <c r="N764" s="13"/>
      <c r="O764" s="13"/>
      <c r="P764" s="13"/>
      <c r="Q764" s="13"/>
      <c r="R764" s="13"/>
      <c r="S764" s="13"/>
      <c r="T764" s="13"/>
      <c r="U764" s="13"/>
      <c r="V764" s="13"/>
      <c r="W764" s="13"/>
      <c r="X764" s="13"/>
      <c r="Y764" s="13"/>
      <c r="Z764" s="13"/>
      <c r="AA764" s="13"/>
      <c r="AB764" s="13"/>
      <c r="AC764" s="13"/>
      <c r="AD764" s="13"/>
      <c r="AE764" s="13"/>
      <c r="AF764" s="13"/>
      <c r="AG764" s="13"/>
      <c r="AH764" s="13"/>
      <c r="AI764" s="13"/>
      <c r="AJ764" s="13"/>
    </row>
    <row r="765" spans="1:36" ht="13.5" customHeight="1" x14ac:dyDescent="0.2">
      <c r="A765" s="13"/>
      <c r="B765" s="13"/>
      <c r="C765" s="13"/>
      <c r="D765" s="13"/>
      <c r="E765" s="13"/>
      <c r="F765" s="13"/>
      <c r="G765" s="13"/>
      <c r="H765" s="13"/>
      <c r="I765" s="13"/>
      <c r="J765" s="13"/>
      <c r="K765" s="13"/>
      <c r="L765" s="13"/>
      <c r="M765" s="13"/>
      <c r="N765" s="13"/>
      <c r="O765" s="13"/>
      <c r="P765" s="13"/>
      <c r="Q765" s="13"/>
      <c r="R765" s="13"/>
      <c r="S765" s="13"/>
      <c r="T765" s="13"/>
      <c r="U765" s="13"/>
      <c r="V765" s="13"/>
      <c r="W765" s="13"/>
      <c r="X765" s="13"/>
      <c r="Y765" s="13"/>
      <c r="Z765" s="13"/>
      <c r="AA765" s="13"/>
      <c r="AB765" s="13"/>
      <c r="AC765" s="13"/>
      <c r="AD765" s="13"/>
      <c r="AE765" s="13"/>
      <c r="AF765" s="13"/>
      <c r="AG765" s="13"/>
      <c r="AH765" s="13"/>
      <c r="AI765" s="13"/>
      <c r="AJ765" s="13"/>
    </row>
    <row r="766" spans="1:36" ht="13.5" customHeight="1" x14ac:dyDescent="0.2">
      <c r="A766" s="13"/>
      <c r="B766" s="13"/>
      <c r="C766" s="13"/>
      <c r="D766" s="13"/>
      <c r="E766" s="13"/>
      <c r="F766" s="13"/>
      <c r="G766" s="13"/>
      <c r="H766" s="13"/>
      <c r="I766" s="13"/>
      <c r="J766" s="13"/>
      <c r="K766" s="13"/>
      <c r="L766" s="13"/>
      <c r="M766" s="13"/>
      <c r="N766" s="13"/>
      <c r="O766" s="13"/>
      <c r="P766" s="13"/>
      <c r="Q766" s="13"/>
      <c r="R766" s="13"/>
      <c r="S766" s="13"/>
      <c r="T766" s="13"/>
      <c r="U766" s="13"/>
      <c r="V766" s="13"/>
      <c r="W766" s="13"/>
      <c r="X766" s="13"/>
      <c r="Y766" s="13"/>
      <c r="Z766" s="13"/>
      <c r="AA766" s="13"/>
      <c r="AB766" s="13"/>
      <c r="AC766" s="13"/>
      <c r="AD766" s="13"/>
      <c r="AE766" s="13"/>
      <c r="AF766" s="13"/>
      <c r="AG766" s="13"/>
      <c r="AH766" s="13"/>
      <c r="AI766" s="13"/>
      <c r="AJ766" s="13"/>
    </row>
    <row r="767" spans="1:36" ht="13.5" customHeight="1" x14ac:dyDescent="0.2">
      <c r="A767" s="13"/>
      <c r="B767" s="13"/>
      <c r="C767" s="13"/>
      <c r="D767" s="13"/>
      <c r="E767" s="13"/>
      <c r="F767" s="13"/>
      <c r="G767" s="13"/>
      <c r="H767" s="13"/>
      <c r="I767" s="13"/>
      <c r="J767" s="13"/>
      <c r="K767" s="13"/>
      <c r="L767" s="13"/>
      <c r="M767" s="13"/>
      <c r="N767" s="13"/>
      <c r="O767" s="13"/>
      <c r="P767" s="13"/>
      <c r="Q767" s="13"/>
      <c r="R767" s="13"/>
      <c r="S767" s="13"/>
      <c r="T767" s="13"/>
      <c r="U767" s="13"/>
      <c r="V767" s="13"/>
      <c r="W767" s="13"/>
      <c r="X767" s="13"/>
      <c r="Y767" s="13"/>
      <c r="Z767" s="13"/>
      <c r="AA767" s="13"/>
      <c r="AB767" s="13"/>
      <c r="AC767" s="13"/>
      <c r="AD767" s="13"/>
      <c r="AE767" s="13"/>
      <c r="AF767" s="13"/>
      <c r="AG767" s="13"/>
      <c r="AH767" s="13"/>
      <c r="AI767" s="13"/>
      <c r="AJ767" s="13"/>
    </row>
    <row r="768" spans="1:36" ht="13.5" customHeight="1" x14ac:dyDescent="0.2">
      <c r="A768" s="13"/>
      <c r="B768" s="13"/>
      <c r="C768" s="13"/>
      <c r="D768" s="13"/>
      <c r="E768" s="13"/>
      <c r="F768" s="13"/>
      <c r="G768" s="13"/>
      <c r="H768" s="13"/>
      <c r="I768" s="13"/>
      <c r="J768" s="13"/>
      <c r="K768" s="13"/>
      <c r="L768" s="13"/>
      <c r="M768" s="13"/>
      <c r="N768" s="13"/>
      <c r="O768" s="13"/>
      <c r="P768" s="13"/>
      <c r="Q768" s="13"/>
      <c r="R768" s="13"/>
      <c r="S768" s="13"/>
      <c r="T768" s="13"/>
      <c r="U768" s="13"/>
      <c r="V768" s="13"/>
      <c r="W768" s="13"/>
      <c r="X768" s="13"/>
      <c r="Y768" s="13"/>
      <c r="Z768" s="13"/>
      <c r="AA768" s="13"/>
      <c r="AB768" s="13"/>
      <c r="AC768" s="13"/>
      <c r="AD768" s="13"/>
      <c r="AE768" s="13"/>
      <c r="AF768" s="13"/>
      <c r="AG768" s="13"/>
      <c r="AH768" s="13"/>
      <c r="AI768" s="13"/>
      <c r="AJ768" s="13"/>
    </row>
    <row r="769" spans="1:36" ht="13.5" customHeight="1" x14ac:dyDescent="0.2">
      <c r="A769" s="13"/>
      <c r="B769" s="13"/>
      <c r="C769" s="13"/>
      <c r="D769" s="13"/>
      <c r="E769" s="13"/>
      <c r="F769" s="13"/>
      <c r="G769" s="13"/>
      <c r="H769" s="13"/>
      <c r="I769" s="13"/>
      <c r="J769" s="13"/>
      <c r="K769" s="13"/>
      <c r="L769" s="13"/>
      <c r="M769" s="13"/>
      <c r="N769" s="13"/>
      <c r="O769" s="13"/>
      <c r="P769" s="13"/>
      <c r="Q769" s="13"/>
      <c r="R769" s="13"/>
      <c r="S769" s="13"/>
      <c r="T769" s="13"/>
      <c r="U769" s="13"/>
      <c r="V769" s="13"/>
      <c r="W769" s="13"/>
      <c r="X769" s="13"/>
      <c r="Y769" s="13"/>
      <c r="Z769" s="13"/>
      <c r="AA769" s="13"/>
      <c r="AB769" s="13"/>
      <c r="AC769" s="13"/>
      <c r="AD769" s="13"/>
      <c r="AE769" s="13"/>
      <c r="AF769" s="13"/>
      <c r="AG769" s="13"/>
      <c r="AH769" s="13"/>
      <c r="AI769" s="13"/>
      <c r="AJ769" s="13"/>
    </row>
    <row r="770" spans="1:36" ht="13.5" customHeight="1" x14ac:dyDescent="0.2">
      <c r="A770" s="13"/>
      <c r="B770" s="13"/>
      <c r="C770" s="13"/>
      <c r="D770" s="13"/>
      <c r="E770" s="13"/>
      <c r="F770" s="13"/>
      <c r="G770" s="13"/>
      <c r="H770" s="13"/>
      <c r="I770" s="13"/>
      <c r="J770" s="13"/>
      <c r="K770" s="13"/>
      <c r="L770" s="13"/>
      <c r="M770" s="13"/>
      <c r="N770" s="13"/>
      <c r="O770" s="13"/>
      <c r="P770" s="13"/>
      <c r="Q770" s="13"/>
      <c r="R770" s="13"/>
      <c r="S770" s="13"/>
      <c r="T770" s="13"/>
      <c r="U770" s="13"/>
      <c r="V770" s="13"/>
      <c r="W770" s="13"/>
      <c r="X770" s="13"/>
      <c r="Y770" s="13"/>
      <c r="Z770" s="13"/>
      <c r="AA770" s="13"/>
      <c r="AB770" s="13"/>
      <c r="AC770" s="13"/>
      <c r="AD770" s="13"/>
      <c r="AE770" s="13"/>
      <c r="AF770" s="13"/>
      <c r="AG770" s="13"/>
      <c r="AH770" s="13"/>
      <c r="AI770" s="13"/>
      <c r="AJ770" s="13"/>
    </row>
    <row r="771" spans="1:36" ht="13.5" customHeight="1" x14ac:dyDescent="0.2">
      <c r="A771" s="13"/>
      <c r="B771" s="13"/>
      <c r="C771" s="13"/>
      <c r="D771" s="13"/>
      <c r="E771" s="13"/>
      <c r="F771" s="13"/>
      <c r="G771" s="13"/>
      <c r="H771" s="13"/>
      <c r="I771" s="13"/>
      <c r="J771" s="13"/>
      <c r="K771" s="13"/>
      <c r="L771" s="13"/>
      <c r="M771" s="13"/>
      <c r="N771" s="13"/>
      <c r="O771" s="13"/>
      <c r="P771" s="13"/>
      <c r="Q771" s="13"/>
      <c r="R771" s="13"/>
      <c r="S771" s="13"/>
      <c r="T771" s="13"/>
      <c r="U771" s="13"/>
      <c r="V771" s="13"/>
      <c r="W771" s="13"/>
      <c r="X771" s="13"/>
      <c r="Y771" s="13"/>
      <c r="Z771" s="13"/>
      <c r="AA771" s="13"/>
      <c r="AB771" s="13"/>
      <c r="AC771" s="13"/>
      <c r="AD771" s="13"/>
      <c r="AE771" s="13"/>
      <c r="AF771" s="13"/>
      <c r="AG771" s="13"/>
      <c r="AH771" s="13"/>
      <c r="AI771" s="13"/>
      <c r="AJ771" s="13"/>
    </row>
    <row r="772" spans="1:36" ht="13.5" customHeight="1" x14ac:dyDescent="0.2">
      <c r="A772" s="13"/>
      <c r="B772" s="13"/>
      <c r="C772" s="13"/>
      <c r="D772" s="13"/>
      <c r="E772" s="13"/>
      <c r="F772" s="13"/>
      <c r="G772" s="13"/>
      <c r="H772" s="13"/>
      <c r="I772" s="13"/>
      <c r="J772" s="13"/>
      <c r="K772" s="13"/>
      <c r="L772" s="13"/>
      <c r="M772" s="13"/>
      <c r="N772" s="13"/>
      <c r="O772" s="13"/>
      <c r="P772" s="13"/>
      <c r="Q772" s="13"/>
      <c r="R772" s="13"/>
      <c r="S772" s="13"/>
      <c r="T772" s="13"/>
      <c r="U772" s="13"/>
      <c r="V772" s="13"/>
      <c r="W772" s="13"/>
      <c r="X772" s="13"/>
      <c r="Y772" s="13"/>
      <c r="Z772" s="13"/>
      <c r="AA772" s="13"/>
      <c r="AB772" s="13"/>
      <c r="AC772" s="13"/>
      <c r="AD772" s="13"/>
      <c r="AE772" s="13"/>
      <c r="AF772" s="13"/>
      <c r="AG772" s="13"/>
      <c r="AH772" s="13"/>
      <c r="AI772" s="13"/>
      <c r="AJ772" s="13"/>
    </row>
    <row r="773" spans="1:36" ht="13.5" customHeight="1" x14ac:dyDescent="0.2">
      <c r="A773" s="13"/>
      <c r="B773" s="13"/>
      <c r="C773" s="13"/>
      <c r="D773" s="13"/>
      <c r="E773" s="13"/>
      <c r="F773" s="13"/>
      <c r="G773" s="13"/>
      <c r="H773" s="13"/>
      <c r="I773" s="13"/>
      <c r="J773" s="13"/>
      <c r="K773" s="13"/>
      <c r="L773" s="13"/>
      <c r="M773" s="13"/>
      <c r="N773" s="13"/>
      <c r="O773" s="13"/>
      <c r="P773" s="13"/>
      <c r="Q773" s="13"/>
      <c r="R773" s="13"/>
      <c r="S773" s="13"/>
      <c r="T773" s="13"/>
      <c r="U773" s="13"/>
      <c r="V773" s="13"/>
      <c r="W773" s="13"/>
      <c r="X773" s="13"/>
      <c r="Y773" s="13"/>
      <c r="Z773" s="13"/>
      <c r="AA773" s="13"/>
      <c r="AB773" s="13"/>
      <c r="AC773" s="13"/>
      <c r="AD773" s="13"/>
      <c r="AE773" s="13"/>
      <c r="AF773" s="13"/>
      <c r="AG773" s="13"/>
      <c r="AH773" s="13"/>
      <c r="AI773" s="13"/>
      <c r="AJ773" s="13"/>
    </row>
    <row r="774" spans="1:36" ht="13.5" customHeight="1" x14ac:dyDescent="0.2">
      <c r="A774" s="13"/>
      <c r="B774" s="13"/>
      <c r="C774" s="13"/>
      <c r="D774" s="13"/>
      <c r="E774" s="13"/>
      <c r="F774" s="13"/>
      <c r="G774" s="13"/>
      <c r="H774" s="13"/>
      <c r="I774" s="13"/>
      <c r="J774" s="13"/>
      <c r="K774" s="13"/>
      <c r="L774" s="13"/>
      <c r="M774" s="13"/>
      <c r="N774" s="13"/>
      <c r="O774" s="13"/>
      <c r="P774" s="13"/>
      <c r="Q774" s="13"/>
      <c r="R774" s="13"/>
      <c r="S774" s="13"/>
      <c r="T774" s="13"/>
      <c r="U774" s="13"/>
      <c r="V774" s="13"/>
      <c r="W774" s="13"/>
      <c r="X774" s="13"/>
      <c r="Y774" s="13"/>
      <c r="Z774" s="13"/>
      <c r="AA774" s="13"/>
      <c r="AB774" s="13"/>
      <c r="AC774" s="13"/>
      <c r="AD774" s="13"/>
      <c r="AE774" s="13"/>
      <c r="AF774" s="13"/>
      <c r="AG774" s="13"/>
      <c r="AH774" s="13"/>
      <c r="AI774" s="13"/>
      <c r="AJ774" s="13"/>
    </row>
    <row r="775" spans="1:36" ht="13.5" customHeight="1" x14ac:dyDescent="0.2">
      <c r="A775" s="13"/>
      <c r="B775" s="13"/>
      <c r="C775" s="13"/>
      <c r="D775" s="13"/>
      <c r="E775" s="13"/>
      <c r="F775" s="13"/>
      <c r="G775" s="13"/>
      <c r="H775" s="13"/>
      <c r="I775" s="13"/>
      <c r="J775" s="13"/>
      <c r="K775" s="13"/>
      <c r="L775" s="13"/>
      <c r="M775" s="13"/>
      <c r="N775" s="13"/>
      <c r="O775" s="13"/>
      <c r="P775" s="13"/>
      <c r="Q775" s="13"/>
      <c r="R775" s="13"/>
      <c r="S775" s="13"/>
      <c r="T775" s="13"/>
      <c r="U775" s="13"/>
      <c r="V775" s="13"/>
      <c r="W775" s="13"/>
      <c r="X775" s="13"/>
      <c r="Y775" s="13"/>
      <c r="Z775" s="13"/>
      <c r="AA775" s="13"/>
      <c r="AB775" s="13"/>
      <c r="AC775" s="13"/>
      <c r="AD775" s="13"/>
      <c r="AE775" s="13"/>
      <c r="AF775" s="13"/>
      <c r="AG775" s="13"/>
      <c r="AH775" s="13"/>
      <c r="AI775" s="13"/>
      <c r="AJ775" s="13"/>
    </row>
    <row r="776" spans="1:36" ht="13.5" customHeight="1" x14ac:dyDescent="0.2">
      <c r="A776" s="13"/>
      <c r="B776" s="13"/>
      <c r="C776" s="13"/>
      <c r="D776" s="13"/>
      <c r="E776" s="13"/>
      <c r="F776" s="13"/>
      <c r="G776" s="13"/>
      <c r="H776" s="13"/>
      <c r="I776" s="13"/>
      <c r="J776" s="13"/>
      <c r="K776" s="13"/>
      <c r="L776" s="13"/>
      <c r="M776" s="13"/>
      <c r="N776" s="13"/>
      <c r="O776" s="13"/>
      <c r="P776" s="13"/>
      <c r="Q776" s="13"/>
      <c r="R776" s="13"/>
      <c r="S776" s="13"/>
      <c r="T776" s="13"/>
      <c r="U776" s="13"/>
      <c r="V776" s="13"/>
      <c r="W776" s="13"/>
      <c r="X776" s="13"/>
      <c r="Y776" s="13"/>
      <c r="Z776" s="13"/>
      <c r="AA776" s="13"/>
      <c r="AB776" s="13"/>
      <c r="AC776" s="13"/>
      <c r="AD776" s="13"/>
      <c r="AE776" s="13"/>
      <c r="AF776" s="13"/>
      <c r="AG776" s="13"/>
      <c r="AH776" s="13"/>
      <c r="AI776" s="13"/>
      <c r="AJ776" s="13"/>
    </row>
    <row r="777" spans="1:36" ht="13.5" customHeight="1" x14ac:dyDescent="0.2">
      <c r="A777" s="13"/>
      <c r="B777" s="13"/>
      <c r="C777" s="13"/>
      <c r="D777" s="13"/>
      <c r="E777" s="13"/>
      <c r="F777" s="13"/>
      <c r="G777" s="13"/>
      <c r="H777" s="13"/>
      <c r="I777" s="13"/>
      <c r="J777" s="13"/>
      <c r="K777" s="13"/>
      <c r="L777" s="13"/>
      <c r="M777" s="13"/>
      <c r="N777" s="13"/>
      <c r="O777" s="13"/>
      <c r="P777" s="13"/>
      <c r="Q777" s="13"/>
      <c r="R777" s="13"/>
      <c r="S777" s="13"/>
      <c r="T777" s="13"/>
      <c r="U777" s="13"/>
      <c r="V777" s="13"/>
      <c r="W777" s="13"/>
      <c r="X777" s="13"/>
      <c r="Y777" s="13"/>
      <c r="Z777" s="13"/>
      <c r="AA777" s="13"/>
      <c r="AB777" s="13"/>
      <c r="AC777" s="13"/>
      <c r="AD777" s="13"/>
      <c r="AE777" s="13"/>
      <c r="AF777" s="13"/>
      <c r="AG777" s="13"/>
      <c r="AH777" s="13"/>
      <c r="AI777" s="13"/>
      <c r="AJ777" s="13"/>
    </row>
    <row r="778" spans="1:36" ht="13.5" customHeight="1" x14ac:dyDescent="0.2">
      <c r="A778" s="13"/>
      <c r="B778" s="13"/>
      <c r="C778" s="13"/>
      <c r="D778" s="13"/>
      <c r="E778" s="13"/>
      <c r="F778" s="13"/>
      <c r="G778" s="13"/>
      <c r="H778" s="13"/>
      <c r="I778" s="13"/>
      <c r="J778" s="13"/>
      <c r="K778" s="13"/>
      <c r="L778" s="13"/>
      <c r="M778" s="13"/>
      <c r="N778" s="13"/>
      <c r="O778" s="13"/>
      <c r="P778" s="13"/>
      <c r="Q778" s="13"/>
      <c r="R778" s="13"/>
      <c r="S778" s="13"/>
      <c r="T778" s="13"/>
      <c r="U778" s="13"/>
      <c r="V778" s="13"/>
      <c r="W778" s="13"/>
      <c r="X778" s="13"/>
      <c r="Y778" s="13"/>
      <c r="Z778" s="13"/>
      <c r="AA778" s="13"/>
      <c r="AB778" s="13"/>
      <c r="AC778" s="13"/>
      <c r="AD778" s="13"/>
      <c r="AE778" s="13"/>
      <c r="AF778" s="13"/>
      <c r="AG778" s="13"/>
      <c r="AH778" s="13"/>
      <c r="AI778" s="13"/>
      <c r="AJ778" s="13"/>
    </row>
    <row r="779" spans="1:36" ht="13.5" customHeight="1" x14ac:dyDescent="0.2">
      <c r="A779" s="13"/>
      <c r="B779" s="13"/>
      <c r="C779" s="13"/>
      <c r="D779" s="13"/>
      <c r="E779" s="13"/>
      <c r="F779" s="13"/>
      <c r="G779" s="13"/>
      <c r="H779" s="13"/>
      <c r="I779" s="13"/>
      <c r="J779" s="13"/>
      <c r="K779" s="13"/>
      <c r="L779" s="13"/>
      <c r="M779" s="13"/>
      <c r="N779" s="13"/>
      <c r="O779" s="13"/>
      <c r="P779" s="13"/>
      <c r="Q779" s="13"/>
      <c r="R779" s="13"/>
      <c r="S779" s="13"/>
      <c r="T779" s="13"/>
      <c r="U779" s="13"/>
      <c r="V779" s="13"/>
      <c r="W779" s="13"/>
      <c r="X779" s="13"/>
      <c r="Y779" s="13"/>
      <c r="Z779" s="13"/>
      <c r="AA779" s="13"/>
      <c r="AB779" s="13"/>
      <c r="AC779" s="13"/>
      <c r="AD779" s="13"/>
      <c r="AE779" s="13"/>
      <c r="AF779" s="13"/>
      <c r="AG779" s="13"/>
      <c r="AH779" s="13"/>
      <c r="AI779" s="13"/>
      <c r="AJ779" s="13"/>
    </row>
    <row r="780" spans="1:36" ht="13.5" customHeight="1" x14ac:dyDescent="0.2">
      <c r="A780" s="13"/>
      <c r="B780" s="13"/>
      <c r="C780" s="13"/>
      <c r="D780" s="13"/>
      <c r="E780" s="13"/>
      <c r="F780" s="13"/>
      <c r="G780" s="13"/>
      <c r="H780" s="13"/>
      <c r="I780" s="13"/>
      <c r="J780" s="13"/>
      <c r="K780" s="13"/>
      <c r="L780" s="13"/>
      <c r="M780" s="13"/>
      <c r="N780" s="13"/>
      <c r="O780" s="13"/>
      <c r="P780" s="13"/>
      <c r="Q780" s="13"/>
      <c r="R780" s="13"/>
      <c r="S780" s="13"/>
      <c r="T780" s="13"/>
      <c r="U780" s="13"/>
      <c r="V780" s="13"/>
      <c r="W780" s="13"/>
      <c r="X780" s="13"/>
      <c r="Y780" s="13"/>
      <c r="Z780" s="13"/>
      <c r="AA780" s="13"/>
      <c r="AB780" s="13"/>
      <c r="AC780" s="13"/>
      <c r="AD780" s="13"/>
      <c r="AE780" s="13"/>
      <c r="AF780" s="13"/>
      <c r="AG780" s="13"/>
      <c r="AH780" s="13"/>
      <c r="AI780" s="13"/>
      <c r="AJ780" s="13"/>
    </row>
    <row r="781" spans="1:36" ht="13.5" customHeight="1" x14ac:dyDescent="0.2">
      <c r="A781" s="13"/>
      <c r="B781" s="13"/>
      <c r="C781" s="13"/>
      <c r="D781" s="13"/>
      <c r="E781" s="13"/>
      <c r="F781" s="13"/>
      <c r="G781" s="13"/>
      <c r="H781" s="13"/>
      <c r="I781" s="13"/>
      <c r="J781" s="13"/>
      <c r="K781" s="13"/>
      <c r="L781" s="13"/>
      <c r="M781" s="13"/>
      <c r="N781" s="13"/>
      <c r="O781" s="13"/>
      <c r="P781" s="13"/>
      <c r="Q781" s="13"/>
      <c r="R781" s="13"/>
      <c r="S781" s="13"/>
      <c r="T781" s="13"/>
      <c r="U781" s="13"/>
      <c r="V781" s="13"/>
      <c r="W781" s="13"/>
      <c r="X781" s="13"/>
      <c r="Y781" s="13"/>
      <c r="Z781" s="13"/>
      <c r="AA781" s="13"/>
      <c r="AB781" s="13"/>
      <c r="AC781" s="13"/>
      <c r="AD781" s="13"/>
      <c r="AE781" s="13"/>
      <c r="AF781" s="13"/>
      <c r="AG781" s="13"/>
      <c r="AH781" s="13"/>
      <c r="AI781" s="13"/>
      <c r="AJ781" s="13"/>
    </row>
    <row r="782" spans="1:36" ht="13.5" customHeight="1" x14ac:dyDescent="0.2">
      <c r="A782" s="13"/>
      <c r="B782" s="13"/>
      <c r="C782" s="13"/>
      <c r="D782" s="13"/>
      <c r="E782" s="13"/>
      <c r="F782" s="13"/>
      <c r="G782" s="13"/>
      <c r="H782" s="13"/>
      <c r="I782" s="13"/>
      <c r="J782" s="13"/>
      <c r="K782" s="13"/>
      <c r="L782" s="13"/>
      <c r="M782" s="13"/>
      <c r="N782" s="13"/>
      <c r="O782" s="13"/>
      <c r="P782" s="13"/>
      <c r="Q782" s="13"/>
      <c r="R782" s="13"/>
      <c r="S782" s="13"/>
      <c r="T782" s="13"/>
      <c r="U782" s="13"/>
      <c r="V782" s="13"/>
      <c r="W782" s="13"/>
      <c r="X782" s="13"/>
      <c r="Y782" s="13"/>
      <c r="Z782" s="13"/>
      <c r="AA782" s="13"/>
      <c r="AB782" s="13"/>
      <c r="AC782" s="13"/>
      <c r="AD782" s="13"/>
      <c r="AE782" s="13"/>
      <c r="AF782" s="13"/>
      <c r="AG782" s="13"/>
      <c r="AH782" s="13"/>
      <c r="AI782" s="13"/>
      <c r="AJ782" s="13"/>
    </row>
    <row r="783" spans="1:36" ht="13.5" customHeight="1" x14ac:dyDescent="0.2">
      <c r="A783" s="13"/>
      <c r="B783" s="13"/>
      <c r="C783" s="13"/>
      <c r="D783" s="13"/>
      <c r="E783" s="13"/>
      <c r="F783" s="13"/>
      <c r="G783" s="13"/>
      <c r="H783" s="13"/>
      <c r="I783" s="13"/>
      <c r="J783" s="13"/>
      <c r="K783" s="13"/>
      <c r="L783" s="13"/>
      <c r="M783" s="13"/>
      <c r="N783" s="13"/>
      <c r="O783" s="13"/>
      <c r="P783" s="13"/>
      <c r="Q783" s="13"/>
      <c r="R783" s="13"/>
      <c r="S783" s="13"/>
      <c r="T783" s="13"/>
      <c r="U783" s="13"/>
      <c r="V783" s="13"/>
      <c r="W783" s="13"/>
      <c r="X783" s="13"/>
      <c r="Y783" s="13"/>
      <c r="Z783" s="13"/>
      <c r="AA783" s="13"/>
      <c r="AB783" s="13"/>
      <c r="AC783" s="13"/>
      <c r="AD783" s="13"/>
      <c r="AE783" s="13"/>
      <c r="AF783" s="13"/>
      <c r="AG783" s="13"/>
      <c r="AH783" s="13"/>
      <c r="AI783" s="13"/>
      <c r="AJ783" s="13"/>
    </row>
    <row r="784" spans="1:36" ht="13.5" customHeight="1" x14ac:dyDescent="0.2">
      <c r="A784" s="13"/>
      <c r="B784" s="13"/>
      <c r="C784" s="13"/>
      <c r="D784" s="13"/>
      <c r="E784" s="13"/>
      <c r="F784" s="13"/>
      <c r="G784" s="13"/>
      <c r="H784" s="13"/>
      <c r="I784" s="13"/>
      <c r="J784" s="13"/>
      <c r="K784" s="13"/>
      <c r="L784" s="13"/>
      <c r="M784" s="13"/>
      <c r="N784" s="13"/>
      <c r="O784" s="13"/>
      <c r="P784" s="13"/>
      <c r="Q784" s="13"/>
      <c r="R784" s="13"/>
      <c r="S784" s="13"/>
      <c r="T784" s="13"/>
      <c r="U784" s="13"/>
      <c r="V784" s="13"/>
      <c r="W784" s="13"/>
      <c r="X784" s="13"/>
      <c r="Y784" s="13"/>
      <c r="Z784" s="13"/>
      <c r="AA784" s="13"/>
      <c r="AB784" s="13"/>
      <c r="AC784" s="13"/>
      <c r="AD784" s="13"/>
      <c r="AE784" s="13"/>
      <c r="AF784" s="13"/>
      <c r="AG784" s="13"/>
      <c r="AH784" s="13"/>
      <c r="AI784" s="13"/>
      <c r="AJ784" s="13"/>
    </row>
    <row r="785" spans="1:36" ht="13.5" customHeight="1" x14ac:dyDescent="0.2">
      <c r="A785" s="13"/>
      <c r="B785" s="13"/>
      <c r="C785" s="13"/>
      <c r="D785" s="13"/>
      <c r="E785" s="13"/>
      <c r="F785" s="13"/>
      <c r="G785" s="13"/>
      <c r="H785" s="13"/>
      <c r="I785" s="13"/>
      <c r="J785" s="13"/>
      <c r="K785" s="13"/>
      <c r="L785" s="13"/>
      <c r="M785" s="13"/>
      <c r="N785" s="13"/>
      <c r="O785" s="13"/>
      <c r="P785" s="13"/>
      <c r="Q785" s="13"/>
      <c r="R785" s="13"/>
      <c r="S785" s="13"/>
      <c r="T785" s="13"/>
      <c r="U785" s="13"/>
      <c r="V785" s="13"/>
      <c r="W785" s="13"/>
      <c r="X785" s="13"/>
      <c r="Y785" s="13"/>
      <c r="Z785" s="13"/>
      <c r="AA785" s="13"/>
      <c r="AB785" s="13"/>
      <c r="AC785" s="13"/>
      <c r="AD785" s="13"/>
      <c r="AE785" s="13"/>
      <c r="AF785" s="13"/>
      <c r="AG785" s="13"/>
      <c r="AH785" s="13"/>
      <c r="AI785" s="13"/>
      <c r="AJ785" s="13"/>
    </row>
    <row r="786" spans="1:36" ht="13.5" customHeight="1" x14ac:dyDescent="0.2">
      <c r="A786" s="13"/>
      <c r="B786" s="13"/>
      <c r="C786" s="13"/>
      <c r="D786" s="13"/>
      <c r="E786" s="13"/>
      <c r="F786" s="13"/>
      <c r="G786" s="13"/>
      <c r="H786" s="13"/>
      <c r="I786" s="13"/>
      <c r="J786" s="13"/>
      <c r="K786" s="13"/>
      <c r="L786" s="13"/>
      <c r="M786" s="13"/>
      <c r="N786" s="13"/>
      <c r="O786" s="13"/>
      <c r="P786" s="13"/>
      <c r="Q786" s="13"/>
      <c r="R786" s="13"/>
      <c r="S786" s="13"/>
      <c r="T786" s="13"/>
      <c r="U786" s="13"/>
      <c r="V786" s="13"/>
      <c r="W786" s="13"/>
      <c r="X786" s="13"/>
      <c r="Y786" s="13"/>
      <c r="Z786" s="13"/>
      <c r="AA786" s="13"/>
      <c r="AB786" s="13"/>
      <c r="AC786" s="13"/>
      <c r="AD786" s="13"/>
      <c r="AE786" s="13"/>
      <c r="AF786" s="13"/>
      <c r="AG786" s="13"/>
      <c r="AH786" s="13"/>
      <c r="AI786" s="13"/>
      <c r="AJ786" s="13"/>
    </row>
    <row r="787" spans="1:36" ht="13.5" customHeight="1" x14ac:dyDescent="0.2">
      <c r="A787" s="13"/>
      <c r="B787" s="13"/>
      <c r="C787" s="13"/>
      <c r="D787" s="13"/>
      <c r="E787" s="13"/>
      <c r="F787" s="13"/>
      <c r="G787" s="13"/>
      <c r="H787" s="13"/>
      <c r="I787" s="13"/>
      <c r="J787" s="13"/>
      <c r="K787" s="13"/>
      <c r="L787" s="13"/>
      <c r="M787" s="13"/>
      <c r="N787" s="13"/>
      <c r="O787" s="13"/>
      <c r="P787" s="13"/>
      <c r="Q787" s="13"/>
      <c r="R787" s="13"/>
      <c r="S787" s="13"/>
      <c r="T787" s="13"/>
      <c r="U787" s="13"/>
      <c r="V787" s="13"/>
      <c r="W787" s="13"/>
      <c r="X787" s="13"/>
      <c r="Y787" s="13"/>
      <c r="Z787" s="13"/>
      <c r="AA787" s="13"/>
      <c r="AB787" s="13"/>
      <c r="AC787" s="13"/>
      <c r="AD787" s="13"/>
      <c r="AE787" s="13"/>
      <c r="AF787" s="13"/>
      <c r="AG787" s="13"/>
      <c r="AH787" s="13"/>
      <c r="AI787" s="13"/>
      <c r="AJ787" s="13"/>
    </row>
    <row r="788" spans="1:36" ht="13.5" customHeight="1" x14ac:dyDescent="0.2">
      <c r="A788" s="13"/>
      <c r="B788" s="13"/>
      <c r="C788" s="13"/>
      <c r="D788" s="13"/>
      <c r="E788" s="13"/>
      <c r="F788" s="13"/>
      <c r="G788" s="13"/>
      <c r="H788" s="13"/>
      <c r="I788" s="13"/>
      <c r="J788" s="13"/>
      <c r="K788" s="13"/>
      <c r="L788" s="13"/>
      <c r="M788" s="13"/>
      <c r="N788" s="13"/>
      <c r="O788" s="13"/>
      <c r="P788" s="13"/>
      <c r="Q788" s="13"/>
      <c r="R788" s="13"/>
      <c r="S788" s="13"/>
      <c r="T788" s="13"/>
      <c r="U788" s="13"/>
      <c r="V788" s="13"/>
      <c r="W788" s="13"/>
      <c r="X788" s="13"/>
      <c r="Y788" s="13"/>
      <c r="Z788" s="13"/>
      <c r="AA788" s="13"/>
      <c r="AB788" s="13"/>
      <c r="AC788" s="13"/>
      <c r="AD788" s="13"/>
      <c r="AE788" s="13"/>
      <c r="AF788" s="13"/>
      <c r="AG788" s="13"/>
      <c r="AH788" s="13"/>
      <c r="AI788" s="13"/>
      <c r="AJ788" s="13"/>
    </row>
    <row r="789" spans="1:36" ht="13.5" customHeight="1" x14ac:dyDescent="0.2">
      <c r="A789" s="13"/>
      <c r="B789" s="13"/>
      <c r="C789" s="13"/>
      <c r="D789" s="13"/>
      <c r="E789" s="13"/>
      <c r="F789" s="13"/>
      <c r="G789" s="13"/>
      <c r="H789" s="13"/>
      <c r="I789" s="13"/>
      <c r="J789" s="13"/>
      <c r="K789" s="13"/>
      <c r="L789" s="13"/>
      <c r="M789" s="13"/>
      <c r="N789" s="13"/>
      <c r="O789" s="13"/>
      <c r="P789" s="13"/>
      <c r="Q789" s="13"/>
      <c r="R789" s="13"/>
      <c r="S789" s="13"/>
      <c r="T789" s="13"/>
      <c r="U789" s="13"/>
      <c r="V789" s="13"/>
      <c r="W789" s="13"/>
      <c r="X789" s="13"/>
      <c r="Y789" s="13"/>
      <c r="Z789" s="13"/>
      <c r="AA789" s="13"/>
      <c r="AB789" s="13"/>
      <c r="AC789" s="13"/>
      <c r="AD789" s="13"/>
      <c r="AE789" s="13"/>
      <c r="AF789" s="13"/>
      <c r="AG789" s="13"/>
      <c r="AH789" s="13"/>
      <c r="AI789" s="13"/>
      <c r="AJ789" s="13"/>
    </row>
    <row r="790" spans="1:36" ht="13.5" customHeight="1" x14ac:dyDescent="0.2">
      <c r="A790" s="13"/>
      <c r="B790" s="13"/>
      <c r="C790" s="13"/>
      <c r="D790" s="13"/>
      <c r="E790" s="13"/>
      <c r="F790" s="13"/>
      <c r="G790" s="13"/>
      <c r="H790" s="13"/>
      <c r="I790" s="13"/>
      <c r="J790" s="13"/>
      <c r="K790" s="13"/>
      <c r="L790" s="13"/>
      <c r="M790" s="13"/>
      <c r="N790" s="13"/>
      <c r="O790" s="13"/>
      <c r="P790" s="13"/>
      <c r="Q790" s="13"/>
      <c r="R790" s="13"/>
      <c r="S790" s="13"/>
      <c r="T790" s="13"/>
      <c r="U790" s="13"/>
      <c r="V790" s="13"/>
      <c r="W790" s="13"/>
      <c r="X790" s="13"/>
      <c r="Y790" s="13"/>
      <c r="Z790" s="13"/>
      <c r="AA790" s="13"/>
      <c r="AB790" s="13"/>
      <c r="AC790" s="13"/>
      <c r="AD790" s="13"/>
      <c r="AE790" s="13"/>
      <c r="AF790" s="13"/>
      <c r="AG790" s="13"/>
      <c r="AH790" s="13"/>
      <c r="AI790" s="13"/>
      <c r="AJ790" s="13"/>
    </row>
    <row r="791" spans="1:36" ht="13.5" customHeight="1" x14ac:dyDescent="0.2">
      <c r="A791" s="13"/>
      <c r="B791" s="13"/>
      <c r="C791" s="13"/>
      <c r="D791" s="13"/>
      <c r="E791" s="13"/>
      <c r="F791" s="13"/>
      <c r="G791" s="13"/>
      <c r="H791" s="13"/>
      <c r="I791" s="13"/>
      <c r="J791" s="13"/>
      <c r="K791" s="13"/>
      <c r="L791" s="13"/>
      <c r="M791" s="13"/>
      <c r="N791" s="13"/>
      <c r="O791" s="13"/>
      <c r="P791" s="13"/>
      <c r="Q791" s="13"/>
      <c r="R791" s="13"/>
      <c r="S791" s="13"/>
      <c r="T791" s="13"/>
      <c r="U791" s="13"/>
      <c r="V791" s="13"/>
      <c r="W791" s="13"/>
      <c r="X791" s="13"/>
      <c r="Y791" s="13"/>
      <c r="Z791" s="13"/>
      <c r="AA791" s="13"/>
      <c r="AB791" s="13"/>
      <c r="AC791" s="13"/>
      <c r="AD791" s="13"/>
      <c r="AE791" s="13"/>
      <c r="AF791" s="13"/>
      <c r="AG791" s="13"/>
      <c r="AH791" s="13"/>
      <c r="AI791" s="13"/>
      <c r="AJ791" s="13"/>
    </row>
    <row r="792" spans="1:36" ht="13.5" customHeight="1" x14ac:dyDescent="0.2">
      <c r="A792" s="13"/>
      <c r="B792" s="13"/>
      <c r="C792" s="13"/>
      <c r="D792" s="13"/>
      <c r="E792" s="13"/>
      <c r="F792" s="13"/>
      <c r="G792" s="13"/>
      <c r="H792" s="13"/>
      <c r="I792" s="13"/>
      <c r="J792" s="13"/>
      <c r="K792" s="13"/>
      <c r="L792" s="13"/>
      <c r="M792" s="13"/>
      <c r="N792" s="13"/>
      <c r="O792" s="13"/>
      <c r="P792" s="13"/>
      <c r="Q792" s="13"/>
      <c r="R792" s="13"/>
      <c r="S792" s="13"/>
      <c r="T792" s="13"/>
      <c r="U792" s="13"/>
      <c r="V792" s="13"/>
      <c r="W792" s="13"/>
      <c r="X792" s="13"/>
      <c r="Y792" s="13"/>
      <c r="Z792" s="13"/>
      <c r="AA792" s="13"/>
      <c r="AB792" s="13"/>
      <c r="AC792" s="13"/>
      <c r="AD792" s="13"/>
      <c r="AE792" s="13"/>
      <c r="AF792" s="13"/>
      <c r="AG792" s="13"/>
      <c r="AH792" s="13"/>
      <c r="AI792" s="13"/>
      <c r="AJ792" s="13"/>
    </row>
    <row r="793" spans="1:36" ht="13.5" customHeight="1" x14ac:dyDescent="0.2">
      <c r="A793" s="13"/>
      <c r="B793" s="13"/>
      <c r="C793" s="13"/>
      <c r="D793" s="13"/>
      <c r="E793" s="13"/>
      <c r="F793" s="13"/>
      <c r="G793" s="13"/>
      <c r="H793" s="13"/>
      <c r="I793" s="13"/>
      <c r="J793" s="13"/>
      <c r="K793" s="13"/>
      <c r="L793" s="13"/>
      <c r="M793" s="13"/>
      <c r="N793" s="13"/>
      <c r="O793" s="13"/>
      <c r="P793" s="13"/>
      <c r="Q793" s="13"/>
      <c r="R793" s="13"/>
      <c r="S793" s="13"/>
      <c r="T793" s="13"/>
      <c r="U793" s="13"/>
      <c r="V793" s="13"/>
      <c r="W793" s="13"/>
      <c r="X793" s="13"/>
      <c r="Y793" s="13"/>
      <c r="Z793" s="13"/>
      <c r="AA793" s="13"/>
      <c r="AB793" s="13"/>
      <c r="AC793" s="13"/>
      <c r="AD793" s="13"/>
      <c r="AE793" s="13"/>
      <c r="AF793" s="13"/>
      <c r="AG793" s="13"/>
      <c r="AH793" s="13"/>
      <c r="AI793" s="13"/>
      <c r="AJ793" s="13"/>
    </row>
    <row r="794" spans="1:36" ht="13.5" customHeight="1" x14ac:dyDescent="0.2">
      <c r="A794" s="13"/>
      <c r="B794" s="13"/>
      <c r="C794" s="13"/>
      <c r="D794" s="13"/>
      <c r="E794" s="13"/>
      <c r="F794" s="13"/>
      <c r="G794" s="13"/>
      <c r="H794" s="13"/>
      <c r="I794" s="13"/>
      <c r="J794" s="13"/>
      <c r="K794" s="13"/>
      <c r="L794" s="13"/>
      <c r="M794" s="13"/>
      <c r="N794" s="13"/>
      <c r="O794" s="13"/>
      <c r="P794" s="13"/>
      <c r="Q794" s="13"/>
      <c r="R794" s="13"/>
      <c r="S794" s="13"/>
      <c r="T794" s="13"/>
      <c r="U794" s="13"/>
      <c r="V794" s="13"/>
      <c r="W794" s="13"/>
      <c r="X794" s="13"/>
      <c r="Y794" s="13"/>
      <c r="Z794" s="13"/>
      <c r="AA794" s="13"/>
      <c r="AB794" s="13"/>
      <c r="AC794" s="13"/>
      <c r="AD794" s="13"/>
      <c r="AE794" s="13"/>
      <c r="AF794" s="13"/>
      <c r="AG794" s="13"/>
      <c r="AH794" s="13"/>
      <c r="AI794" s="13"/>
      <c r="AJ794" s="13"/>
    </row>
    <row r="795" spans="1:36" ht="13.5" customHeight="1" x14ac:dyDescent="0.2">
      <c r="A795" s="13"/>
      <c r="B795" s="13"/>
      <c r="C795" s="13"/>
      <c r="D795" s="13"/>
      <c r="E795" s="13"/>
      <c r="F795" s="13"/>
      <c r="G795" s="13"/>
      <c r="H795" s="13"/>
      <c r="I795" s="13"/>
      <c r="J795" s="13"/>
      <c r="K795" s="13"/>
      <c r="L795" s="13"/>
      <c r="M795" s="13"/>
      <c r="N795" s="13"/>
      <c r="O795" s="13"/>
      <c r="P795" s="13"/>
      <c r="Q795" s="13"/>
      <c r="R795" s="13"/>
      <c r="S795" s="13"/>
      <c r="T795" s="13"/>
      <c r="U795" s="13"/>
      <c r="V795" s="13"/>
      <c r="W795" s="13"/>
      <c r="X795" s="13"/>
      <c r="Y795" s="13"/>
      <c r="Z795" s="13"/>
      <c r="AA795" s="13"/>
      <c r="AB795" s="13"/>
      <c r="AC795" s="13"/>
      <c r="AD795" s="13"/>
      <c r="AE795" s="13"/>
      <c r="AF795" s="13"/>
      <c r="AG795" s="13"/>
      <c r="AH795" s="13"/>
      <c r="AI795" s="13"/>
      <c r="AJ795" s="13"/>
    </row>
    <row r="796" spans="1:36" ht="13.5" customHeight="1" x14ac:dyDescent="0.2">
      <c r="A796" s="13"/>
      <c r="B796" s="13"/>
      <c r="C796" s="13"/>
      <c r="D796" s="13"/>
      <c r="E796" s="13"/>
      <c r="F796" s="13"/>
      <c r="G796" s="13"/>
      <c r="H796" s="13"/>
      <c r="I796" s="13"/>
      <c r="J796" s="13"/>
      <c r="K796" s="13"/>
      <c r="L796" s="13"/>
      <c r="M796" s="13"/>
      <c r="N796" s="13"/>
      <c r="O796" s="13"/>
      <c r="P796" s="13"/>
      <c r="Q796" s="13"/>
      <c r="R796" s="13"/>
      <c r="S796" s="13"/>
      <c r="T796" s="13"/>
      <c r="U796" s="13"/>
      <c r="V796" s="13"/>
      <c r="W796" s="13"/>
      <c r="X796" s="13"/>
      <c r="Y796" s="13"/>
      <c r="Z796" s="13"/>
      <c r="AA796" s="13"/>
      <c r="AB796" s="13"/>
      <c r="AC796" s="13"/>
      <c r="AD796" s="13"/>
      <c r="AE796" s="13"/>
      <c r="AF796" s="13"/>
      <c r="AG796" s="13"/>
      <c r="AH796" s="13"/>
      <c r="AI796" s="13"/>
      <c r="AJ796" s="13"/>
    </row>
    <row r="797" spans="1:36" ht="13.5" customHeight="1" x14ac:dyDescent="0.2">
      <c r="A797" s="13"/>
      <c r="B797" s="13"/>
      <c r="C797" s="13"/>
      <c r="D797" s="13"/>
      <c r="E797" s="13"/>
      <c r="F797" s="13"/>
      <c r="G797" s="13"/>
      <c r="H797" s="13"/>
      <c r="I797" s="13"/>
      <c r="J797" s="13"/>
      <c r="K797" s="13"/>
      <c r="L797" s="13"/>
      <c r="M797" s="13"/>
      <c r="N797" s="13"/>
      <c r="O797" s="13"/>
      <c r="P797" s="13"/>
      <c r="Q797" s="13"/>
      <c r="R797" s="13"/>
      <c r="S797" s="13"/>
      <c r="T797" s="13"/>
      <c r="U797" s="13"/>
      <c r="V797" s="13"/>
      <c r="W797" s="13"/>
      <c r="X797" s="13"/>
      <c r="Y797" s="13"/>
      <c r="Z797" s="13"/>
      <c r="AA797" s="13"/>
      <c r="AB797" s="13"/>
      <c r="AC797" s="13"/>
      <c r="AD797" s="13"/>
      <c r="AE797" s="13"/>
      <c r="AF797" s="13"/>
      <c r="AG797" s="13"/>
      <c r="AH797" s="13"/>
      <c r="AI797" s="13"/>
      <c r="AJ797" s="13"/>
    </row>
    <row r="798" spans="1:36" ht="13.5" customHeight="1" x14ac:dyDescent="0.2">
      <c r="A798" s="13"/>
      <c r="B798" s="13"/>
      <c r="C798" s="13"/>
      <c r="D798" s="13"/>
      <c r="E798" s="13"/>
      <c r="F798" s="13"/>
      <c r="G798" s="13"/>
      <c r="H798" s="13"/>
      <c r="I798" s="13"/>
      <c r="J798" s="13"/>
      <c r="K798" s="13"/>
      <c r="L798" s="13"/>
      <c r="M798" s="13"/>
      <c r="N798" s="13"/>
      <c r="O798" s="13"/>
      <c r="P798" s="13"/>
      <c r="Q798" s="13"/>
      <c r="R798" s="13"/>
      <c r="S798" s="13"/>
      <c r="T798" s="13"/>
      <c r="U798" s="13"/>
      <c r="V798" s="13"/>
      <c r="W798" s="13"/>
      <c r="X798" s="13"/>
      <c r="Y798" s="13"/>
      <c r="Z798" s="13"/>
      <c r="AA798" s="13"/>
      <c r="AB798" s="13"/>
      <c r="AC798" s="13"/>
      <c r="AD798" s="13"/>
      <c r="AE798" s="13"/>
      <c r="AF798" s="13"/>
      <c r="AG798" s="13"/>
      <c r="AH798" s="13"/>
      <c r="AI798" s="13"/>
      <c r="AJ798" s="13"/>
    </row>
    <row r="799" spans="1:36" ht="13.5" customHeight="1" x14ac:dyDescent="0.2">
      <c r="A799" s="13"/>
      <c r="B799" s="13"/>
      <c r="C799" s="13"/>
      <c r="D799" s="13"/>
      <c r="E799" s="13"/>
      <c r="F799" s="13"/>
      <c r="G799" s="13"/>
      <c r="H799" s="13"/>
      <c r="I799" s="13"/>
      <c r="J799" s="13"/>
      <c r="K799" s="13"/>
      <c r="L799" s="13"/>
      <c r="M799" s="13"/>
      <c r="N799" s="13"/>
      <c r="O799" s="13"/>
      <c r="P799" s="13"/>
      <c r="Q799" s="13"/>
      <c r="R799" s="13"/>
      <c r="S799" s="13"/>
      <c r="T799" s="13"/>
      <c r="U799" s="13"/>
      <c r="V799" s="13"/>
      <c r="W799" s="13"/>
      <c r="X799" s="13"/>
      <c r="Y799" s="13"/>
      <c r="Z799" s="13"/>
      <c r="AA799" s="13"/>
      <c r="AB799" s="13"/>
      <c r="AC799" s="13"/>
      <c r="AD799" s="13"/>
      <c r="AE799" s="13"/>
      <c r="AF799" s="13"/>
      <c r="AG799" s="13"/>
      <c r="AH799" s="13"/>
      <c r="AI799" s="13"/>
      <c r="AJ799" s="13"/>
    </row>
    <row r="800" spans="1:36" ht="13.5" customHeight="1" x14ac:dyDescent="0.2">
      <c r="A800" s="13"/>
      <c r="B800" s="13"/>
      <c r="C800" s="13"/>
      <c r="D800" s="13"/>
      <c r="E800" s="13"/>
      <c r="F800" s="13"/>
      <c r="G800" s="13"/>
      <c r="H800" s="13"/>
      <c r="I800" s="13"/>
      <c r="J800" s="13"/>
      <c r="K800" s="13"/>
      <c r="L800" s="13"/>
      <c r="M800" s="13"/>
      <c r="N800" s="13"/>
      <c r="O800" s="13"/>
      <c r="P800" s="13"/>
      <c r="Q800" s="13"/>
      <c r="R800" s="13"/>
      <c r="S800" s="13"/>
      <c r="T800" s="13"/>
      <c r="U800" s="13"/>
      <c r="V800" s="13"/>
      <c r="W800" s="13"/>
      <c r="X800" s="13"/>
      <c r="Y800" s="13"/>
      <c r="Z800" s="13"/>
      <c r="AA800" s="13"/>
      <c r="AB800" s="13"/>
      <c r="AC800" s="13"/>
      <c r="AD800" s="13"/>
      <c r="AE800" s="13"/>
      <c r="AF800" s="13"/>
      <c r="AG800" s="13"/>
      <c r="AH800" s="13"/>
      <c r="AI800" s="13"/>
      <c r="AJ800" s="13"/>
    </row>
    <row r="801" spans="1:36" ht="13.5" customHeight="1" x14ac:dyDescent="0.2">
      <c r="A801" s="13"/>
      <c r="B801" s="13"/>
      <c r="C801" s="13"/>
      <c r="D801" s="13"/>
      <c r="E801" s="13"/>
      <c r="F801" s="13"/>
      <c r="G801" s="13"/>
      <c r="H801" s="13"/>
      <c r="I801" s="13"/>
      <c r="J801" s="13"/>
      <c r="K801" s="13"/>
      <c r="L801" s="13"/>
      <c r="M801" s="13"/>
      <c r="N801" s="13"/>
      <c r="O801" s="13"/>
      <c r="P801" s="13"/>
      <c r="Q801" s="13"/>
      <c r="R801" s="13"/>
      <c r="S801" s="13"/>
      <c r="T801" s="13"/>
      <c r="U801" s="13"/>
      <c r="V801" s="13"/>
      <c r="W801" s="13"/>
      <c r="X801" s="13"/>
      <c r="Y801" s="13"/>
      <c r="Z801" s="13"/>
      <c r="AA801" s="13"/>
      <c r="AB801" s="13"/>
      <c r="AC801" s="13"/>
      <c r="AD801" s="13"/>
      <c r="AE801" s="13"/>
      <c r="AF801" s="13"/>
      <c r="AG801" s="13"/>
      <c r="AH801" s="13"/>
      <c r="AI801" s="13"/>
      <c r="AJ801" s="13"/>
    </row>
    <row r="802" spans="1:36" ht="13.5" customHeight="1" x14ac:dyDescent="0.2">
      <c r="A802" s="13"/>
      <c r="B802" s="13"/>
      <c r="C802" s="13"/>
      <c r="D802" s="13"/>
      <c r="E802" s="13"/>
      <c r="F802" s="13"/>
      <c r="G802" s="13"/>
      <c r="H802" s="13"/>
      <c r="I802" s="13"/>
      <c r="J802" s="13"/>
      <c r="K802" s="13"/>
      <c r="L802" s="13"/>
      <c r="M802" s="13"/>
      <c r="N802" s="13"/>
      <c r="O802" s="13"/>
      <c r="P802" s="13"/>
      <c r="Q802" s="13"/>
      <c r="R802" s="13"/>
      <c r="S802" s="13"/>
      <c r="T802" s="13"/>
      <c r="U802" s="13"/>
      <c r="V802" s="13"/>
      <c r="W802" s="13"/>
      <c r="X802" s="13"/>
      <c r="Y802" s="13"/>
      <c r="Z802" s="13"/>
      <c r="AA802" s="13"/>
      <c r="AB802" s="13"/>
      <c r="AC802" s="13"/>
      <c r="AD802" s="13"/>
      <c r="AE802" s="13"/>
      <c r="AF802" s="13"/>
      <c r="AG802" s="13"/>
      <c r="AH802" s="13"/>
      <c r="AI802" s="13"/>
      <c r="AJ802" s="13"/>
    </row>
    <row r="803" spans="1:36" ht="13.5" customHeight="1" x14ac:dyDescent="0.2">
      <c r="A803" s="13"/>
      <c r="B803" s="13"/>
      <c r="C803" s="13"/>
      <c r="D803" s="13"/>
      <c r="E803" s="13"/>
      <c r="F803" s="13"/>
      <c r="G803" s="13"/>
      <c r="H803" s="13"/>
      <c r="I803" s="13"/>
      <c r="J803" s="13"/>
      <c r="K803" s="13"/>
      <c r="L803" s="13"/>
      <c r="M803" s="13"/>
      <c r="N803" s="13"/>
      <c r="O803" s="13"/>
      <c r="P803" s="13"/>
      <c r="Q803" s="13"/>
      <c r="R803" s="13"/>
      <c r="S803" s="13"/>
      <c r="T803" s="13"/>
      <c r="U803" s="13"/>
      <c r="V803" s="13"/>
      <c r="W803" s="13"/>
      <c r="X803" s="13"/>
      <c r="Y803" s="13"/>
      <c r="Z803" s="13"/>
      <c r="AA803" s="13"/>
      <c r="AB803" s="13"/>
      <c r="AC803" s="13"/>
      <c r="AD803" s="13"/>
      <c r="AE803" s="13"/>
      <c r="AF803" s="13"/>
      <c r="AG803" s="13"/>
      <c r="AH803" s="13"/>
      <c r="AI803" s="13"/>
      <c r="AJ803" s="13"/>
    </row>
    <row r="804" spans="1:36" ht="13.5" customHeight="1" x14ac:dyDescent="0.2">
      <c r="A804" s="13"/>
      <c r="B804" s="13"/>
      <c r="C804" s="13"/>
      <c r="D804" s="13"/>
      <c r="E804" s="13"/>
      <c r="F804" s="13"/>
      <c r="G804" s="13"/>
      <c r="H804" s="13"/>
      <c r="I804" s="13"/>
      <c r="J804" s="13"/>
      <c r="K804" s="13"/>
      <c r="L804" s="13"/>
      <c r="M804" s="13"/>
      <c r="N804" s="13"/>
      <c r="O804" s="13"/>
      <c r="P804" s="13"/>
      <c r="Q804" s="13"/>
      <c r="R804" s="13"/>
      <c r="S804" s="13"/>
      <c r="T804" s="13"/>
      <c r="U804" s="13"/>
      <c r="V804" s="13"/>
      <c r="W804" s="13"/>
      <c r="X804" s="13"/>
      <c r="Y804" s="13"/>
      <c r="Z804" s="13"/>
      <c r="AA804" s="13"/>
      <c r="AB804" s="13"/>
      <c r="AC804" s="13"/>
      <c r="AD804" s="13"/>
      <c r="AE804" s="13"/>
      <c r="AF804" s="13"/>
      <c r="AG804" s="13"/>
      <c r="AH804" s="13"/>
      <c r="AI804" s="13"/>
      <c r="AJ804" s="13"/>
    </row>
    <row r="805" spans="1:36" ht="13.5" customHeight="1" x14ac:dyDescent="0.2">
      <c r="A805" s="13"/>
      <c r="B805" s="13"/>
      <c r="C805" s="13"/>
      <c r="D805" s="13"/>
      <c r="E805" s="13"/>
      <c r="F805" s="13"/>
      <c r="G805" s="13"/>
      <c r="H805" s="13"/>
      <c r="I805" s="13"/>
      <c r="J805" s="13"/>
      <c r="K805" s="13"/>
      <c r="L805" s="13"/>
      <c r="M805" s="13"/>
      <c r="N805" s="13"/>
      <c r="O805" s="13"/>
      <c r="P805" s="13"/>
      <c r="Q805" s="13"/>
      <c r="R805" s="13"/>
      <c r="S805" s="13"/>
      <c r="T805" s="13"/>
      <c r="U805" s="13"/>
      <c r="V805" s="13"/>
      <c r="W805" s="13"/>
      <c r="X805" s="13"/>
      <c r="Y805" s="13"/>
      <c r="Z805" s="13"/>
      <c r="AA805" s="13"/>
      <c r="AB805" s="13"/>
      <c r="AC805" s="13"/>
      <c r="AD805" s="13"/>
      <c r="AE805" s="13"/>
      <c r="AF805" s="13"/>
      <c r="AG805" s="13"/>
      <c r="AH805" s="13"/>
      <c r="AI805" s="13"/>
      <c r="AJ805" s="13"/>
    </row>
    <row r="806" spans="1:36" ht="13.5" customHeight="1" x14ac:dyDescent="0.2">
      <c r="A806" s="13"/>
      <c r="B806" s="13"/>
      <c r="C806" s="13"/>
      <c r="D806" s="13"/>
      <c r="E806" s="13"/>
      <c r="F806" s="13"/>
      <c r="G806" s="13"/>
      <c r="H806" s="13"/>
      <c r="I806" s="13"/>
      <c r="J806" s="13"/>
      <c r="K806" s="13"/>
      <c r="L806" s="13"/>
      <c r="M806" s="13"/>
      <c r="N806" s="13"/>
      <c r="O806" s="13"/>
      <c r="P806" s="13"/>
      <c r="Q806" s="13"/>
      <c r="R806" s="13"/>
      <c r="S806" s="13"/>
      <c r="T806" s="13"/>
      <c r="U806" s="13"/>
      <c r="V806" s="13"/>
      <c r="W806" s="13"/>
      <c r="X806" s="13"/>
      <c r="Y806" s="13"/>
      <c r="Z806" s="13"/>
      <c r="AA806" s="13"/>
      <c r="AB806" s="13"/>
      <c r="AC806" s="13"/>
      <c r="AD806" s="13"/>
      <c r="AE806" s="13"/>
      <c r="AF806" s="13"/>
      <c r="AG806" s="13"/>
      <c r="AH806" s="13"/>
      <c r="AI806" s="13"/>
      <c r="AJ806" s="13"/>
    </row>
    <row r="807" spans="1:36" ht="13.5" customHeight="1" x14ac:dyDescent="0.2">
      <c r="A807" s="13"/>
      <c r="B807" s="13"/>
      <c r="C807" s="13"/>
      <c r="D807" s="13"/>
      <c r="E807" s="13"/>
      <c r="F807" s="13"/>
      <c r="G807" s="13"/>
      <c r="H807" s="13"/>
      <c r="I807" s="13"/>
      <c r="J807" s="13"/>
      <c r="K807" s="13"/>
      <c r="L807" s="13"/>
      <c r="M807" s="13"/>
      <c r="N807" s="13"/>
      <c r="O807" s="13"/>
      <c r="P807" s="13"/>
      <c r="Q807" s="13"/>
      <c r="R807" s="13"/>
      <c r="S807" s="13"/>
      <c r="T807" s="13"/>
      <c r="U807" s="13"/>
      <c r="V807" s="13"/>
      <c r="W807" s="13"/>
      <c r="X807" s="13"/>
      <c r="Y807" s="13"/>
      <c r="Z807" s="13"/>
      <c r="AA807" s="13"/>
      <c r="AB807" s="13"/>
      <c r="AC807" s="13"/>
      <c r="AD807" s="13"/>
      <c r="AE807" s="13"/>
      <c r="AF807" s="13"/>
      <c r="AG807" s="13"/>
      <c r="AH807" s="13"/>
      <c r="AI807" s="13"/>
      <c r="AJ807" s="13"/>
    </row>
    <row r="808" spans="1:36" ht="13.5" customHeight="1" x14ac:dyDescent="0.2">
      <c r="A808" s="13"/>
      <c r="B808" s="13"/>
      <c r="C808" s="13"/>
      <c r="D808" s="13"/>
      <c r="E808" s="13"/>
      <c r="F808" s="13"/>
      <c r="G808" s="13"/>
      <c r="H808" s="13"/>
      <c r="I808" s="13"/>
      <c r="J808" s="13"/>
      <c r="K808" s="13"/>
      <c r="L808" s="13"/>
      <c r="M808" s="13"/>
      <c r="N808" s="13"/>
      <c r="O808" s="13"/>
      <c r="P808" s="13"/>
      <c r="Q808" s="13"/>
      <c r="R808" s="13"/>
      <c r="S808" s="13"/>
      <c r="T808" s="13"/>
      <c r="U808" s="13"/>
      <c r="V808" s="13"/>
      <c r="W808" s="13"/>
      <c r="X808" s="13"/>
      <c r="Y808" s="13"/>
      <c r="Z808" s="13"/>
      <c r="AA808" s="13"/>
      <c r="AB808" s="13"/>
      <c r="AC808" s="13"/>
      <c r="AD808" s="13"/>
      <c r="AE808" s="13"/>
      <c r="AF808" s="13"/>
      <c r="AG808" s="13"/>
      <c r="AH808" s="13"/>
      <c r="AI808" s="13"/>
      <c r="AJ808" s="13"/>
    </row>
    <row r="809" spans="1:36" ht="13.5" customHeight="1" x14ac:dyDescent="0.2">
      <c r="A809" s="13"/>
      <c r="B809" s="13"/>
      <c r="C809" s="13"/>
      <c r="D809" s="13"/>
      <c r="E809" s="13"/>
      <c r="F809" s="13"/>
      <c r="G809" s="13"/>
      <c r="H809" s="13"/>
      <c r="I809" s="13"/>
      <c r="J809" s="13"/>
      <c r="K809" s="13"/>
      <c r="L809" s="13"/>
      <c r="M809" s="13"/>
      <c r="N809" s="13"/>
      <c r="O809" s="13"/>
      <c r="P809" s="13"/>
      <c r="Q809" s="13"/>
      <c r="R809" s="13"/>
      <c r="S809" s="13"/>
      <c r="T809" s="13"/>
      <c r="U809" s="13"/>
      <c r="V809" s="13"/>
      <c r="W809" s="13"/>
      <c r="X809" s="13"/>
      <c r="Y809" s="13"/>
      <c r="Z809" s="13"/>
      <c r="AA809" s="13"/>
      <c r="AB809" s="13"/>
      <c r="AC809" s="13"/>
      <c r="AD809" s="13"/>
      <c r="AE809" s="13"/>
      <c r="AF809" s="13"/>
      <c r="AG809" s="13"/>
      <c r="AH809" s="13"/>
      <c r="AI809" s="13"/>
      <c r="AJ809" s="13"/>
    </row>
    <row r="810" spans="1:36" ht="13.5" customHeight="1" x14ac:dyDescent="0.2">
      <c r="A810" s="13"/>
      <c r="B810" s="13"/>
      <c r="C810" s="13"/>
      <c r="D810" s="13"/>
      <c r="E810" s="13"/>
      <c r="F810" s="13"/>
      <c r="G810" s="13"/>
      <c r="H810" s="13"/>
      <c r="I810" s="13"/>
      <c r="J810" s="13"/>
      <c r="K810" s="13"/>
      <c r="L810" s="13"/>
      <c r="M810" s="13"/>
      <c r="N810" s="13"/>
      <c r="O810" s="13"/>
      <c r="P810" s="13"/>
      <c r="Q810" s="13"/>
      <c r="R810" s="13"/>
      <c r="S810" s="13"/>
      <c r="T810" s="13"/>
      <c r="U810" s="13"/>
      <c r="V810" s="13"/>
      <c r="W810" s="13"/>
      <c r="X810" s="13"/>
      <c r="Y810" s="13"/>
      <c r="Z810" s="13"/>
      <c r="AA810" s="13"/>
      <c r="AB810" s="13"/>
      <c r="AC810" s="13"/>
      <c r="AD810" s="13"/>
      <c r="AE810" s="13"/>
      <c r="AF810" s="13"/>
      <c r="AG810" s="13"/>
      <c r="AH810" s="13"/>
      <c r="AI810" s="13"/>
      <c r="AJ810" s="13"/>
    </row>
    <row r="811" spans="1:36" ht="13.5" customHeight="1" x14ac:dyDescent="0.2">
      <c r="A811" s="13"/>
      <c r="B811" s="13"/>
      <c r="C811" s="13"/>
      <c r="D811" s="13"/>
      <c r="E811" s="13"/>
      <c r="F811" s="13"/>
      <c r="G811" s="13"/>
      <c r="H811" s="13"/>
      <c r="I811" s="13"/>
      <c r="J811" s="13"/>
      <c r="K811" s="13"/>
      <c r="L811" s="13"/>
      <c r="M811" s="13"/>
      <c r="N811" s="13"/>
      <c r="O811" s="13"/>
      <c r="P811" s="13"/>
      <c r="Q811" s="13"/>
      <c r="R811" s="13"/>
      <c r="S811" s="13"/>
      <c r="T811" s="13"/>
      <c r="U811" s="13"/>
      <c r="V811" s="13"/>
      <c r="W811" s="13"/>
      <c r="X811" s="13"/>
      <c r="Y811" s="13"/>
      <c r="Z811" s="13"/>
      <c r="AA811" s="13"/>
      <c r="AB811" s="13"/>
      <c r="AC811" s="13"/>
      <c r="AD811" s="13"/>
      <c r="AE811" s="13"/>
      <c r="AF811" s="13"/>
      <c r="AG811" s="13"/>
      <c r="AH811" s="13"/>
      <c r="AI811" s="13"/>
      <c r="AJ811" s="13"/>
    </row>
    <row r="812" spans="1:36" ht="13.5" customHeight="1" x14ac:dyDescent="0.2">
      <c r="A812" s="13"/>
      <c r="B812" s="13"/>
      <c r="C812" s="13"/>
      <c r="D812" s="13"/>
      <c r="E812" s="13"/>
      <c r="F812" s="13"/>
      <c r="G812" s="13"/>
      <c r="H812" s="13"/>
      <c r="I812" s="13"/>
      <c r="J812" s="13"/>
      <c r="K812" s="13"/>
      <c r="L812" s="13"/>
      <c r="M812" s="13"/>
      <c r="N812" s="13"/>
      <c r="O812" s="13"/>
      <c r="P812" s="13"/>
      <c r="Q812" s="13"/>
      <c r="R812" s="13"/>
      <c r="S812" s="13"/>
      <c r="T812" s="13"/>
      <c r="U812" s="13"/>
      <c r="V812" s="13"/>
      <c r="W812" s="13"/>
      <c r="X812" s="13"/>
      <c r="Y812" s="13"/>
      <c r="Z812" s="13"/>
      <c r="AA812" s="13"/>
      <c r="AB812" s="13"/>
      <c r="AC812" s="13"/>
      <c r="AD812" s="13"/>
      <c r="AE812" s="13"/>
      <c r="AF812" s="13"/>
      <c r="AG812" s="13"/>
      <c r="AH812" s="13"/>
      <c r="AI812" s="13"/>
      <c r="AJ812" s="13"/>
    </row>
    <row r="813" spans="1:36" ht="13.5" customHeight="1" x14ac:dyDescent="0.2">
      <c r="A813" s="13"/>
      <c r="B813" s="13"/>
      <c r="C813" s="13"/>
      <c r="D813" s="13"/>
      <c r="E813" s="13"/>
      <c r="F813" s="13"/>
      <c r="G813" s="13"/>
      <c r="H813" s="13"/>
      <c r="I813" s="13"/>
      <c r="J813" s="13"/>
      <c r="K813" s="13"/>
      <c r="L813" s="13"/>
      <c r="M813" s="13"/>
      <c r="N813" s="13"/>
      <c r="O813" s="13"/>
      <c r="P813" s="13"/>
      <c r="Q813" s="13"/>
      <c r="R813" s="13"/>
      <c r="S813" s="13"/>
      <c r="T813" s="13"/>
      <c r="U813" s="13"/>
      <c r="V813" s="13"/>
      <c r="W813" s="13"/>
      <c r="X813" s="13"/>
      <c r="Y813" s="13"/>
      <c r="Z813" s="13"/>
      <c r="AA813" s="13"/>
      <c r="AB813" s="13"/>
      <c r="AC813" s="13"/>
      <c r="AD813" s="13"/>
      <c r="AE813" s="13"/>
      <c r="AF813" s="13"/>
      <c r="AG813" s="13"/>
      <c r="AH813" s="13"/>
      <c r="AI813" s="13"/>
      <c r="AJ813" s="13"/>
    </row>
    <row r="814" spans="1:36" ht="13.5" customHeight="1" x14ac:dyDescent="0.2">
      <c r="A814" s="13"/>
      <c r="B814" s="13"/>
      <c r="C814" s="13"/>
      <c r="D814" s="13"/>
      <c r="E814" s="13"/>
      <c r="F814" s="13"/>
      <c r="G814" s="13"/>
      <c r="H814" s="13"/>
      <c r="I814" s="13"/>
      <c r="J814" s="13"/>
      <c r="K814" s="13"/>
      <c r="L814" s="13"/>
      <c r="M814" s="13"/>
      <c r="N814" s="13"/>
      <c r="O814" s="13"/>
      <c r="P814" s="13"/>
      <c r="Q814" s="13"/>
      <c r="R814" s="13"/>
      <c r="S814" s="13"/>
      <c r="T814" s="13"/>
      <c r="U814" s="13"/>
      <c r="V814" s="13"/>
      <c r="W814" s="13"/>
      <c r="X814" s="13"/>
      <c r="Y814" s="13"/>
      <c r="Z814" s="13"/>
      <c r="AA814" s="13"/>
      <c r="AB814" s="13"/>
      <c r="AC814" s="13"/>
      <c r="AD814" s="13"/>
      <c r="AE814" s="13"/>
      <c r="AF814" s="13"/>
      <c r="AG814" s="13"/>
      <c r="AH814" s="13"/>
      <c r="AI814" s="13"/>
      <c r="AJ814" s="13"/>
    </row>
    <row r="815" spans="1:36" ht="13.5" customHeight="1" x14ac:dyDescent="0.2">
      <c r="A815" s="13"/>
      <c r="B815" s="13"/>
      <c r="C815" s="13"/>
      <c r="D815" s="13"/>
      <c r="E815" s="13"/>
      <c r="F815" s="13"/>
      <c r="G815" s="13"/>
      <c r="H815" s="13"/>
      <c r="I815" s="13"/>
      <c r="J815" s="13"/>
      <c r="K815" s="13"/>
      <c r="L815" s="13"/>
      <c r="M815" s="13"/>
      <c r="N815" s="13"/>
      <c r="O815" s="13"/>
      <c r="P815" s="13"/>
      <c r="Q815" s="13"/>
      <c r="R815" s="13"/>
      <c r="S815" s="13"/>
      <c r="T815" s="13"/>
      <c r="U815" s="13"/>
      <c r="V815" s="13"/>
      <c r="W815" s="13"/>
      <c r="X815" s="13"/>
      <c r="Y815" s="13"/>
      <c r="Z815" s="13"/>
      <c r="AA815" s="13"/>
      <c r="AB815" s="13"/>
      <c r="AC815" s="13"/>
      <c r="AD815" s="13"/>
      <c r="AE815" s="13"/>
      <c r="AF815" s="13"/>
      <c r="AG815" s="13"/>
      <c r="AH815" s="13"/>
      <c r="AI815" s="13"/>
      <c r="AJ815" s="13"/>
    </row>
    <row r="816" spans="1:36" ht="13.5" customHeight="1" x14ac:dyDescent="0.2">
      <c r="A816" s="13"/>
      <c r="B816" s="13"/>
      <c r="C816" s="13"/>
      <c r="D816" s="13"/>
      <c r="E816" s="13"/>
      <c r="F816" s="13"/>
      <c r="G816" s="13"/>
      <c r="H816" s="13"/>
      <c r="I816" s="13"/>
      <c r="J816" s="13"/>
      <c r="K816" s="13"/>
      <c r="L816" s="13"/>
      <c r="M816" s="13"/>
      <c r="N816" s="13"/>
      <c r="O816" s="13"/>
      <c r="P816" s="13"/>
      <c r="Q816" s="13"/>
      <c r="R816" s="13"/>
      <c r="S816" s="13"/>
      <c r="T816" s="13"/>
      <c r="U816" s="13"/>
      <c r="V816" s="13"/>
      <c r="W816" s="13"/>
      <c r="X816" s="13"/>
      <c r="Y816" s="13"/>
      <c r="Z816" s="13"/>
      <c r="AA816" s="13"/>
      <c r="AB816" s="13"/>
      <c r="AC816" s="13"/>
      <c r="AD816" s="13"/>
      <c r="AE816" s="13"/>
      <c r="AF816" s="13"/>
      <c r="AG816" s="13"/>
      <c r="AH816" s="13"/>
      <c r="AI816" s="13"/>
      <c r="AJ816" s="13"/>
    </row>
    <row r="817" spans="1:36" ht="13.5" customHeight="1" x14ac:dyDescent="0.2">
      <c r="A817" s="13"/>
      <c r="B817" s="13"/>
      <c r="C817" s="13"/>
      <c r="D817" s="13"/>
      <c r="E817" s="13"/>
      <c r="F817" s="13"/>
      <c r="G817" s="13"/>
      <c r="H817" s="13"/>
      <c r="I817" s="13"/>
      <c r="J817" s="13"/>
      <c r="K817" s="13"/>
      <c r="L817" s="13"/>
      <c r="M817" s="13"/>
      <c r="N817" s="13"/>
      <c r="O817" s="13"/>
      <c r="P817" s="13"/>
      <c r="Q817" s="13"/>
      <c r="R817" s="13"/>
      <c r="S817" s="13"/>
      <c r="T817" s="13"/>
      <c r="U817" s="13"/>
      <c r="V817" s="13"/>
      <c r="W817" s="13"/>
      <c r="X817" s="13"/>
      <c r="Y817" s="13"/>
      <c r="Z817" s="13"/>
      <c r="AA817" s="13"/>
      <c r="AB817" s="13"/>
      <c r="AC817" s="13"/>
      <c r="AD817" s="13"/>
      <c r="AE817" s="13"/>
      <c r="AF817" s="13"/>
      <c r="AG817" s="13"/>
      <c r="AH817" s="13"/>
      <c r="AI817" s="13"/>
      <c r="AJ817" s="13"/>
    </row>
    <row r="818" spans="1:36" ht="13.5" customHeight="1" x14ac:dyDescent="0.2">
      <c r="A818" s="13"/>
      <c r="B818" s="13"/>
      <c r="C818" s="13"/>
      <c r="D818" s="13"/>
      <c r="E818" s="13"/>
      <c r="F818" s="13"/>
      <c r="G818" s="13"/>
      <c r="H818" s="13"/>
      <c r="I818" s="13"/>
      <c r="J818" s="13"/>
      <c r="K818" s="13"/>
      <c r="L818" s="13"/>
      <c r="M818" s="13"/>
      <c r="N818" s="13"/>
      <c r="O818" s="13"/>
      <c r="P818" s="13"/>
      <c r="Q818" s="13"/>
      <c r="R818" s="13"/>
      <c r="S818" s="13"/>
      <c r="T818" s="13"/>
      <c r="U818" s="13"/>
      <c r="V818" s="13"/>
      <c r="W818" s="13"/>
      <c r="X818" s="13"/>
      <c r="Y818" s="13"/>
      <c r="Z818" s="13"/>
      <c r="AA818" s="13"/>
      <c r="AB818" s="13"/>
      <c r="AC818" s="13"/>
      <c r="AD818" s="13"/>
      <c r="AE818" s="13"/>
      <c r="AF818" s="13"/>
      <c r="AG818" s="13"/>
      <c r="AH818" s="13"/>
      <c r="AI818" s="13"/>
      <c r="AJ818" s="13"/>
    </row>
    <row r="819" spans="1:36" ht="13.5" customHeight="1" x14ac:dyDescent="0.2">
      <c r="A819" s="13"/>
      <c r="B819" s="13"/>
      <c r="C819" s="13"/>
      <c r="D819" s="13"/>
      <c r="E819" s="13"/>
      <c r="F819" s="13"/>
      <c r="G819" s="13"/>
      <c r="H819" s="13"/>
      <c r="I819" s="13"/>
      <c r="J819" s="13"/>
      <c r="K819" s="13"/>
      <c r="L819" s="13"/>
      <c r="M819" s="13"/>
      <c r="N819" s="13"/>
      <c r="O819" s="13"/>
      <c r="P819" s="13"/>
      <c r="Q819" s="13"/>
      <c r="R819" s="13"/>
      <c r="S819" s="13"/>
      <c r="T819" s="13"/>
      <c r="U819" s="13"/>
      <c r="V819" s="13"/>
      <c r="W819" s="13"/>
      <c r="X819" s="13"/>
      <c r="Y819" s="13"/>
      <c r="Z819" s="13"/>
      <c r="AA819" s="13"/>
      <c r="AB819" s="13"/>
      <c r="AC819" s="13"/>
      <c r="AD819" s="13"/>
      <c r="AE819" s="13"/>
      <c r="AF819" s="13"/>
      <c r="AG819" s="13"/>
      <c r="AH819" s="13"/>
      <c r="AI819" s="13"/>
      <c r="AJ819" s="13"/>
    </row>
    <row r="820" spans="1:36" ht="13.5" customHeight="1" x14ac:dyDescent="0.2">
      <c r="A820" s="13"/>
      <c r="B820" s="13"/>
      <c r="C820" s="13"/>
      <c r="D820" s="13"/>
      <c r="E820" s="13"/>
      <c r="F820" s="13"/>
      <c r="G820" s="13"/>
      <c r="H820" s="13"/>
      <c r="I820" s="13"/>
      <c r="J820" s="13"/>
      <c r="K820" s="13"/>
      <c r="L820" s="13"/>
      <c r="M820" s="13"/>
      <c r="N820" s="13"/>
      <c r="O820" s="13"/>
      <c r="P820" s="13"/>
      <c r="Q820" s="13"/>
      <c r="R820" s="13"/>
      <c r="S820" s="13"/>
      <c r="T820" s="13"/>
      <c r="U820" s="13"/>
      <c r="V820" s="13"/>
      <c r="W820" s="13"/>
      <c r="X820" s="13"/>
      <c r="Y820" s="13"/>
      <c r="Z820" s="13"/>
      <c r="AA820" s="13"/>
      <c r="AB820" s="13"/>
      <c r="AC820" s="13"/>
      <c r="AD820" s="13"/>
      <c r="AE820" s="13"/>
      <c r="AF820" s="13"/>
      <c r="AG820" s="13"/>
      <c r="AH820" s="13"/>
      <c r="AI820" s="13"/>
      <c r="AJ820" s="13"/>
    </row>
    <row r="821" spans="1:36" ht="13.5" customHeight="1" x14ac:dyDescent="0.2">
      <c r="A821" s="13"/>
      <c r="B821" s="13"/>
      <c r="C821" s="13"/>
      <c r="D821" s="13"/>
      <c r="E821" s="13"/>
      <c r="F821" s="13"/>
      <c r="G821" s="13"/>
      <c r="H821" s="13"/>
      <c r="I821" s="13"/>
      <c r="J821" s="13"/>
      <c r="K821" s="13"/>
      <c r="L821" s="13"/>
      <c r="M821" s="13"/>
      <c r="N821" s="13"/>
      <c r="O821" s="13"/>
      <c r="P821" s="13"/>
      <c r="Q821" s="13"/>
      <c r="R821" s="13"/>
      <c r="S821" s="13"/>
      <c r="T821" s="13"/>
      <c r="U821" s="13"/>
      <c r="V821" s="13"/>
      <c r="W821" s="13"/>
      <c r="X821" s="13"/>
      <c r="Y821" s="13"/>
      <c r="Z821" s="13"/>
      <c r="AA821" s="13"/>
      <c r="AB821" s="13"/>
      <c r="AC821" s="13"/>
      <c r="AD821" s="13"/>
      <c r="AE821" s="13"/>
      <c r="AF821" s="13"/>
      <c r="AG821" s="13"/>
      <c r="AH821" s="13"/>
      <c r="AI821" s="13"/>
      <c r="AJ821" s="13"/>
    </row>
    <row r="822" spans="1:36" ht="13.5" customHeight="1" x14ac:dyDescent="0.2">
      <c r="A822" s="13"/>
      <c r="B822" s="13"/>
      <c r="C822" s="13"/>
      <c r="D822" s="13"/>
      <c r="E822" s="13"/>
      <c r="F822" s="13"/>
      <c r="G822" s="13"/>
      <c r="H822" s="13"/>
      <c r="I822" s="13"/>
      <c r="J822" s="13"/>
      <c r="K822" s="13"/>
      <c r="L822" s="13"/>
      <c r="M822" s="13"/>
      <c r="N822" s="13"/>
      <c r="O822" s="13"/>
      <c r="P822" s="13"/>
      <c r="Q822" s="13"/>
      <c r="R822" s="13"/>
      <c r="S822" s="13"/>
      <c r="T822" s="13"/>
      <c r="U822" s="13"/>
      <c r="V822" s="13"/>
      <c r="W822" s="13"/>
      <c r="X822" s="13"/>
      <c r="Y822" s="13"/>
      <c r="Z822" s="13"/>
      <c r="AA822" s="13"/>
      <c r="AB822" s="13"/>
      <c r="AC822" s="13"/>
      <c r="AD822" s="13"/>
      <c r="AE822" s="13"/>
      <c r="AF822" s="13"/>
      <c r="AG822" s="13"/>
      <c r="AH822" s="13"/>
      <c r="AI822" s="13"/>
      <c r="AJ822" s="13"/>
    </row>
    <row r="823" spans="1:36" ht="13.5" customHeight="1" x14ac:dyDescent="0.2">
      <c r="A823" s="13"/>
      <c r="B823" s="13"/>
      <c r="C823" s="13"/>
      <c r="D823" s="13"/>
      <c r="E823" s="13"/>
      <c r="F823" s="13"/>
      <c r="G823" s="13"/>
      <c r="H823" s="13"/>
      <c r="I823" s="13"/>
      <c r="J823" s="13"/>
      <c r="K823" s="13"/>
      <c r="L823" s="13"/>
      <c r="M823" s="13"/>
      <c r="N823" s="13"/>
      <c r="O823" s="13"/>
      <c r="P823" s="13"/>
      <c r="Q823" s="13"/>
      <c r="R823" s="13"/>
      <c r="S823" s="13"/>
      <c r="T823" s="13"/>
      <c r="U823" s="13"/>
      <c r="V823" s="13"/>
      <c r="W823" s="13"/>
      <c r="X823" s="13"/>
      <c r="Y823" s="13"/>
      <c r="Z823" s="13"/>
      <c r="AA823" s="13"/>
      <c r="AB823" s="13"/>
      <c r="AC823" s="13"/>
      <c r="AD823" s="13"/>
      <c r="AE823" s="13"/>
      <c r="AF823" s="13"/>
      <c r="AG823" s="13"/>
      <c r="AH823" s="13"/>
      <c r="AI823" s="13"/>
      <c r="AJ823" s="13"/>
    </row>
    <row r="824" spans="1:36" ht="13.5" customHeight="1" x14ac:dyDescent="0.2">
      <c r="A824" s="13"/>
      <c r="B824" s="13"/>
      <c r="C824" s="13"/>
      <c r="D824" s="13"/>
      <c r="E824" s="13"/>
      <c r="F824" s="13"/>
      <c r="G824" s="13"/>
      <c r="H824" s="13"/>
      <c r="I824" s="13"/>
      <c r="J824" s="13"/>
      <c r="K824" s="13"/>
      <c r="L824" s="13"/>
      <c r="M824" s="13"/>
      <c r="N824" s="13"/>
      <c r="O824" s="13"/>
      <c r="P824" s="13"/>
      <c r="Q824" s="13"/>
      <c r="R824" s="13"/>
      <c r="S824" s="13"/>
      <c r="T824" s="13"/>
      <c r="U824" s="13"/>
      <c r="V824" s="13"/>
      <c r="W824" s="13"/>
      <c r="X824" s="13"/>
      <c r="Y824" s="13"/>
      <c r="Z824" s="13"/>
      <c r="AA824" s="13"/>
      <c r="AB824" s="13"/>
      <c r="AC824" s="13"/>
      <c r="AD824" s="13"/>
      <c r="AE824" s="13"/>
      <c r="AF824" s="13"/>
      <c r="AG824" s="13"/>
      <c r="AH824" s="13"/>
      <c r="AI824" s="13"/>
      <c r="AJ824" s="13"/>
    </row>
    <row r="825" spans="1:36" ht="13.5" customHeight="1" x14ac:dyDescent="0.2">
      <c r="A825" s="13"/>
      <c r="B825" s="13"/>
      <c r="C825" s="13"/>
      <c r="D825" s="13"/>
      <c r="E825" s="13"/>
      <c r="F825" s="13"/>
      <c r="G825" s="13"/>
      <c r="H825" s="13"/>
      <c r="I825" s="13"/>
      <c r="J825" s="13"/>
      <c r="K825" s="13"/>
      <c r="L825" s="13"/>
      <c r="M825" s="13"/>
      <c r="N825" s="13"/>
      <c r="O825" s="13"/>
      <c r="P825" s="13"/>
      <c r="Q825" s="13"/>
      <c r="R825" s="13"/>
      <c r="S825" s="13"/>
      <c r="T825" s="13"/>
      <c r="U825" s="13"/>
      <c r="V825" s="13"/>
      <c r="W825" s="13"/>
      <c r="X825" s="13"/>
      <c r="Y825" s="13"/>
      <c r="Z825" s="13"/>
      <c r="AA825" s="13"/>
      <c r="AB825" s="13"/>
      <c r="AC825" s="13"/>
      <c r="AD825" s="13"/>
      <c r="AE825" s="13"/>
      <c r="AF825" s="13"/>
      <c r="AG825" s="13"/>
      <c r="AH825" s="13"/>
      <c r="AI825" s="13"/>
      <c r="AJ825" s="13"/>
    </row>
    <row r="826" spans="1:36" ht="13.5" customHeight="1" x14ac:dyDescent="0.2">
      <c r="A826" s="13"/>
      <c r="B826" s="13"/>
      <c r="C826" s="13"/>
      <c r="D826" s="13"/>
      <c r="E826" s="13"/>
      <c r="F826" s="13"/>
      <c r="G826" s="13"/>
      <c r="H826" s="13"/>
      <c r="I826" s="13"/>
      <c r="J826" s="13"/>
      <c r="K826" s="13"/>
      <c r="L826" s="13"/>
      <c r="M826" s="13"/>
      <c r="N826" s="13"/>
      <c r="O826" s="13"/>
      <c r="P826" s="13"/>
      <c r="Q826" s="13"/>
      <c r="R826" s="13"/>
      <c r="S826" s="13"/>
      <c r="T826" s="13"/>
      <c r="U826" s="13"/>
      <c r="V826" s="13"/>
      <c r="W826" s="13"/>
      <c r="X826" s="13"/>
      <c r="Y826" s="13"/>
      <c r="Z826" s="13"/>
      <c r="AA826" s="13"/>
      <c r="AB826" s="13"/>
      <c r="AC826" s="13"/>
      <c r="AD826" s="13"/>
      <c r="AE826" s="13"/>
      <c r="AF826" s="13"/>
      <c r="AG826" s="13"/>
      <c r="AH826" s="13"/>
      <c r="AI826" s="13"/>
      <c r="AJ826" s="13"/>
    </row>
    <row r="827" spans="1:36" ht="13.5" customHeight="1" x14ac:dyDescent="0.2">
      <c r="A827" s="13"/>
      <c r="B827" s="13"/>
      <c r="C827" s="13"/>
      <c r="D827" s="13"/>
      <c r="E827" s="13"/>
      <c r="F827" s="13"/>
      <c r="G827" s="13"/>
      <c r="H827" s="13"/>
      <c r="I827" s="13"/>
      <c r="J827" s="13"/>
      <c r="K827" s="13"/>
      <c r="L827" s="13"/>
      <c r="M827" s="13"/>
      <c r="N827" s="13"/>
      <c r="O827" s="13"/>
      <c r="P827" s="13"/>
      <c r="Q827" s="13"/>
      <c r="R827" s="13"/>
      <c r="S827" s="13"/>
      <c r="T827" s="13"/>
      <c r="U827" s="13"/>
      <c r="V827" s="13"/>
      <c r="W827" s="13"/>
      <c r="X827" s="13"/>
      <c r="Y827" s="13"/>
      <c r="Z827" s="13"/>
      <c r="AA827" s="13"/>
      <c r="AB827" s="13"/>
      <c r="AC827" s="13"/>
      <c r="AD827" s="13"/>
      <c r="AE827" s="13"/>
      <c r="AF827" s="13"/>
      <c r="AG827" s="13"/>
      <c r="AH827" s="13"/>
      <c r="AI827" s="13"/>
      <c r="AJ827" s="13"/>
    </row>
    <row r="828" spans="1:36" ht="13.5" customHeight="1" x14ac:dyDescent="0.2">
      <c r="A828" s="13"/>
      <c r="B828" s="13"/>
      <c r="C828" s="13"/>
      <c r="D828" s="13"/>
      <c r="E828" s="13"/>
      <c r="F828" s="13"/>
      <c r="G828" s="13"/>
      <c r="H828" s="13"/>
      <c r="I828" s="13"/>
      <c r="J828" s="13"/>
      <c r="K828" s="13"/>
      <c r="L828" s="13"/>
      <c r="M828" s="13"/>
      <c r="N828" s="13"/>
      <c r="O828" s="13"/>
      <c r="P828" s="13"/>
      <c r="Q828" s="13"/>
      <c r="R828" s="13"/>
      <c r="S828" s="13"/>
      <c r="T828" s="13"/>
      <c r="U828" s="13"/>
      <c r="V828" s="13"/>
      <c r="W828" s="13"/>
      <c r="X828" s="13"/>
      <c r="Y828" s="13"/>
      <c r="Z828" s="13"/>
      <c r="AA828" s="13"/>
      <c r="AB828" s="13"/>
      <c r="AC828" s="13"/>
      <c r="AD828" s="13"/>
      <c r="AE828" s="13"/>
      <c r="AF828" s="13"/>
      <c r="AG828" s="13"/>
      <c r="AH828" s="13"/>
      <c r="AI828" s="13"/>
      <c r="AJ828" s="13"/>
    </row>
    <row r="829" spans="1:36" ht="13.5" customHeight="1" x14ac:dyDescent="0.2">
      <c r="A829" s="13"/>
      <c r="B829" s="13"/>
      <c r="C829" s="13"/>
      <c r="D829" s="13"/>
      <c r="E829" s="13"/>
      <c r="F829" s="13"/>
      <c r="G829" s="13"/>
      <c r="H829" s="13"/>
      <c r="I829" s="13"/>
      <c r="J829" s="13"/>
      <c r="K829" s="13"/>
      <c r="L829" s="13"/>
      <c r="M829" s="13"/>
      <c r="N829" s="13"/>
      <c r="O829" s="13"/>
      <c r="P829" s="13"/>
      <c r="Q829" s="13"/>
      <c r="R829" s="13"/>
      <c r="S829" s="13"/>
      <c r="T829" s="13"/>
      <c r="U829" s="13"/>
      <c r="V829" s="13"/>
      <c r="W829" s="13"/>
      <c r="X829" s="13"/>
      <c r="Y829" s="13"/>
      <c r="Z829" s="13"/>
      <c r="AA829" s="13"/>
      <c r="AB829" s="13"/>
      <c r="AC829" s="13"/>
      <c r="AD829" s="13"/>
      <c r="AE829" s="13"/>
      <c r="AF829" s="13"/>
      <c r="AG829" s="13"/>
      <c r="AH829" s="13"/>
      <c r="AI829" s="13"/>
      <c r="AJ829" s="13"/>
    </row>
    <row r="830" spans="1:36" ht="13.5" customHeight="1" x14ac:dyDescent="0.2">
      <c r="A830" s="13"/>
      <c r="B830" s="13"/>
      <c r="C830" s="13"/>
      <c r="D830" s="13"/>
      <c r="E830" s="13"/>
      <c r="F830" s="13"/>
      <c r="G830" s="13"/>
      <c r="H830" s="13"/>
      <c r="I830" s="13"/>
      <c r="J830" s="13"/>
      <c r="K830" s="13"/>
      <c r="L830" s="13"/>
      <c r="M830" s="13"/>
      <c r="N830" s="13"/>
      <c r="O830" s="13"/>
      <c r="P830" s="13"/>
      <c r="Q830" s="13"/>
      <c r="R830" s="13"/>
      <c r="S830" s="13"/>
      <c r="T830" s="13"/>
      <c r="U830" s="13"/>
      <c r="V830" s="13"/>
      <c r="W830" s="13"/>
      <c r="X830" s="13"/>
      <c r="Y830" s="13"/>
      <c r="Z830" s="13"/>
      <c r="AA830" s="13"/>
      <c r="AB830" s="13"/>
      <c r="AC830" s="13"/>
      <c r="AD830" s="13"/>
      <c r="AE830" s="13"/>
      <c r="AF830" s="13"/>
      <c r="AG830" s="13"/>
      <c r="AH830" s="13"/>
      <c r="AI830" s="13"/>
      <c r="AJ830" s="13"/>
    </row>
    <row r="831" spans="1:36" ht="13.5" customHeight="1" x14ac:dyDescent="0.2">
      <c r="A831" s="13"/>
      <c r="B831" s="13"/>
      <c r="C831" s="13"/>
      <c r="D831" s="13"/>
      <c r="E831" s="13"/>
      <c r="F831" s="13"/>
      <c r="G831" s="13"/>
      <c r="H831" s="13"/>
      <c r="I831" s="13"/>
      <c r="J831" s="13"/>
      <c r="K831" s="13"/>
      <c r="L831" s="13"/>
      <c r="M831" s="13"/>
      <c r="N831" s="13"/>
      <c r="O831" s="13"/>
      <c r="P831" s="13"/>
      <c r="Q831" s="13"/>
      <c r="R831" s="13"/>
      <c r="S831" s="13"/>
      <c r="T831" s="13"/>
      <c r="U831" s="13"/>
      <c r="V831" s="13"/>
      <c r="W831" s="13"/>
      <c r="X831" s="13"/>
      <c r="Y831" s="13"/>
      <c r="Z831" s="13"/>
      <c r="AA831" s="13"/>
      <c r="AB831" s="13"/>
      <c r="AC831" s="13"/>
      <c r="AD831" s="13"/>
      <c r="AE831" s="13"/>
      <c r="AF831" s="13"/>
      <c r="AG831" s="13"/>
      <c r="AH831" s="13"/>
      <c r="AI831" s="13"/>
      <c r="AJ831" s="13"/>
    </row>
    <row r="832" spans="1:36" ht="13.5" customHeight="1" x14ac:dyDescent="0.2">
      <c r="A832" s="13"/>
      <c r="B832" s="13"/>
      <c r="C832" s="13"/>
      <c r="D832" s="13"/>
      <c r="E832" s="13"/>
      <c r="F832" s="13"/>
      <c r="G832" s="13"/>
      <c r="H832" s="13"/>
      <c r="I832" s="13"/>
      <c r="J832" s="13"/>
      <c r="K832" s="13"/>
      <c r="L832" s="13"/>
      <c r="M832" s="13"/>
      <c r="N832" s="13"/>
      <c r="O832" s="13"/>
      <c r="P832" s="13"/>
      <c r="Q832" s="13"/>
      <c r="R832" s="13"/>
      <c r="S832" s="13"/>
      <c r="T832" s="13"/>
      <c r="U832" s="13"/>
      <c r="V832" s="13"/>
      <c r="W832" s="13"/>
      <c r="X832" s="13"/>
      <c r="Y832" s="13"/>
      <c r="Z832" s="13"/>
      <c r="AA832" s="13"/>
      <c r="AB832" s="13"/>
      <c r="AC832" s="13"/>
      <c r="AD832" s="13"/>
      <c r="AE832" s="13"/>
      <c r="AF832" s="13"/>
      <c r="AG832" s="13"/>
      <c r="AH832" s="13"/>
      <c r="AI832" s="13"/>
      <c r="AJ832" s="13"/>
    </row>
    <row r="833" spans="1:36" ht="13.5" customHeight="1" x14ac:dyDescent="0.2">
      <c r="A833" s="13"/>
      <c r="B833" s="13"/>
      <c r="C833" s="13"/>
      <c r="D833" s="13"/>
      <c r="E833" s="13"/>
      <c r="F833" s="13"/>
      <c r="G833" s="13"/>
      <c r="H833" s="13"/>
      <c r="I833" s="13"/>
      <c r="J833" s="13"/>
      <c r="K833" s="13"/>
      <c r="L833" s="13"/>
      <c r="M833" s="13"/>
      <c r="N833" s="13"/>
      <c r="O833" s="13"/>
      <c r="P833" s="13"/>
      <c r="Q833" s="13"/>
      <c r="R833" s="13"/>
      <c r="S833" s="13"/>
      <c r="T833" s="13"/>
      <c r="U833" s="13"/>
      <c r="V833" s="13"/>
      <c r="W833" s="13"/>
      <c r="X833" s="13"/>
      <c r="Y833" s="13"/>
      <c r="Z833" s="13"/>
      <c r="AA833" s="13"/>
      <c r="AB833" s="13"/>
      <c r="AC833" s="13"/>
      <c r="AD833" s="13"/>
      <c r="AE833" s="13"/>
      <c r="AF833" s="13"/>
      <c r="AG833" s="13"/>
      <c r="AH833" s="13"/>
      <c r="AI833" s="13"/>
      <c r="AJ833" s="13"/>
    </row>
    <row r="834" spans="1:36" ht="13.5" customHeight="1" x14ac:dyDescent="0.2">
      <c r="A834" s="13"/>
      <c r="B834" s="13"/>
      <c r="C834" s="13"/>
      <c r="D834" s="13"/>
      <c r="E834" s="13"/>
      <c r="F834" s="13"/>
      <c r="G834" s="13"/>
      <c r="H834" s="13"/>
      <c r="I834" s="13"/>
      <c r="J834" s="13"/>
      <c r="K834" s="13"/>
      <c r="L834" s="13"/>
      <c r="M834" s="13"/>
      <c r="N834" s="13"/>
      <c r="O834" s="13"/>
      <c r="P834" s="13"/>
      <c r="Q834" s="13"/>
      <c r="R834" s="13"/>
      <c r="S834" s="13"/>
      <c r="T834" s="13"/>
      <c r="U834" s="13"/>
      <c r="V834" s="13"/>
      <c r="W834" s="13"/>
      <c r="X834" s="13"/>
      <c r="Y834" s="13"/>
      <c r="Z834" s="13"/>
      <c r="AA834" s="13"/>
      <c r="AB834" s="13"/>
      <c r="AC834" s="13"/>
      <c r="AD834" s="13"/>
      <c r="AE834" s="13"/>
      <c r="AF834" s="13"/>
      <c r="AG834" s="13"/>
      <c r="AH834" s="13"/>
      <c r="AI834" s="13"/>
      <c r="AJ834" s="13"/>
    </row>
    <row r="835" spans="1:36" ht="13.5" customHeight="1" x14ac:dyDescent="0.2">
      <c r="A835" s="13"/>
      <c r="B835" s="13"/>
      <c r="C835" s="13"/>
      <c r="D835" s="13"/>
      <c r="E835" s="13"/>
      <c r="F835" s="13"/>
      <c r="G835" s="13"/>
      <c r="H835" s="13"/>
      <c r="I835" s="13"/>
      <c r="J835" s="13"/>
      <c r="K835" s="13"/>
      <c r="L835" s="13"/>
      <c r="M835" s="13"/>
      <c r="N835" s="13"/>
      <c r="O835" s="13"/>
      <c r="P835" s="13"/>
      <c r="Q835" s="13"/>
      <c r="R835" s="13"/>
      <c r="S835" s="13"/>
      <c r="T835" s="13"/>
      <c r="U835" s="13"/>
      <c r="V835" s="13"/>
      <c r="W835" s="13"/>
      <c r="X835" s="13"/>
      <c r="Y835" s="13"/>
      <c r="Z835" s="13"/>
      <c r="AA835" s="13"/>
      <c r="AB835" s="13"/>
      <c r="AC835" s="13"/>
      <c r="AD835" s="13"/>
      <c r="AE835" s="13"/>
      <c r="AF835" s="13"/>
      <c r="AG835" s="13"/>
      <c r="AH835" s="13"/>
      <c r="AI835" s="13"/>
      <c r="AJ835" s="13"/>
    </row>
    <row r="836" spans="1:36" ht="13.5" customHeight="1" x14ac:dyDescent="0.2">
      <c r="A836" s="13"/>
      <c r="B836" s="13"/>
      <c r="C836" s="13"/>
      <c r="D836" s="13"/>
      <c r="E836" s="13"/>
      <c r="F836" s="13"/>
      <c r="G836" s="13"/>
      <c r="H836" s="13"/>
      <c r="I836" s="13"/>
      <c r="J836" s="13"/>
      <c r="K836" s="13"/>
      <c r="L836" s="13"/>
      <c r="M836" s="13"/>
      <c r="N836" s="13"/>
      <c r="O836" s="13"/>
      <c r="P836" s="13"/>
      <c r="Q836" s="13"/>
      <c r="R836" s="13"/>
      <c r="S836" s="13"/>
      <c r="T836" s="13"/>
      <c r="U836" s="13"/>
      <c r="V836" s="13"/>
      <c r="W836" s="13"/>
      <c r="X836" s="13"/>
      <c r="Y836" s="13"/>
      <c r="Z836" s="13"/>
      <c r="AA836" s="13"/>
      <c r="AB836" s="13"/>
      <c r="AC836" s="13"/>
      <c r="AD836" s="13"/>
      <c r="AE836" s="13"/>
      <c r="AF836" s="13"/>
      <c r="AG836" s="13"/>
      <c r="AH836" s="13"/>
      <c r="AI836" s="13"/>
      <c r="AJ836" s="13"/>
    </row>
    <row r="837" spans="1:36" ht="13.5" customHeight="1" x14ac:dyDescent="0.2">
      <c r="A837" s="13"/>
      <c r="B837" s="13"/>
      <c r="C837" s="13"/>
      <c r="D837" s="13"/>
      <c r="E837" s="13"/>
      <c r="F837" s="13"/>
      <c r="G837" s="13"/>
      <c r="H837" s="13"/>
      <c r="I837" s="13"/>
      <c r="J837" s="13"/>
      <c r="K837" s="13"/>
      <c r="L837" s="13"/>
      <c r="M837" s="13"/>
      <c r="N837" s="13"/>
      <c r="O837" s="13"/>
      <c r="P837" s="13"/>
      <c r="Q837" s="13"/>
      <c r="R837" s="13"/>
      <c r="S837" s="13"/>
      <c r="T837" s="13"/>
      <c r="U837" s="13"/>
      <c r="V837" s="13"/>
      <c r="W837" s="13"/>
      <c r="X837" s="13"/>
      <c r="Y837" s="13"/>
      <c r="Z837" s="13"/>
      <c r="AA837" s="13"/>
      <c r="AB837" s="13"/>
      <c r="AC837" s="13"/>
      <c r="AD837" s="13"/>
      <c r="AE837" s="13"/>
      <c r="AF837" s="13"/>
      <c r="AG837" s="13"/>
      <c r="AH837" s="13"/>
      <c r="AI837" s="13"/>
      <c r="AJ837" s="13"/>
    </row>
    <row r="838" spans="1:36" ht="13.5" customHeight="1" x14ac:dyDescent="0.2">
      <c r="A838" s="13"/>
      <c r="B838" s="13"/>
      <c r="C838" s="13"/>
      <c r="D838" s="13"/>
      <c r="E838" s="13"/>
      <c r="F838" s="13"/>
      <c r="G838" s="13"/>
      <c r="H838" s="13"/>
      <c r="I838" s="13"/>
      <c r="J838" s="13"/>
      <c r="K838" s="13"/>
      <c r="L838" s="13"/>
      <c r="M838" s="13"/>
      <c r="N838" s="13"/>
      <c r="O838" s="13"/>
      <c r="P838" s="13"/>
      <c r="Q838" s="13"/>
      <c r="R838" s="13"/>
      <c r="S838" s="13"/>
      <c r="T838" s="13"/>
      <c r="U838" s="13"/>
      <c r="V838" s="13"/>
      <c r="W838" s="13"/>
      <c r="X838" s="13"/>
      <c r="Y838" s="13"/>
      <c r="Z838" s="13"/>
      <c r="AA838" s="13"/>
      <c r="AB838" s="13"/>
      <c r="AC838" s="13"/>
      <c r="AD838" s="13"/>
      <c r="AE838" s="13"/>
      <c r="AF838" s="13"/>
      <c r="AG838" s="13"/>
      <c r="AH838" s="13"/>
      <c r="AI838" s="13"/>
      <c r="AJ838" s="13"/>
    </row>
    <row r="839" spans="1:36" ht="13.5" customHeight="1" x14ac:dyDescent="0.2">
      <c r="A839" s="13"/>
      <c r="B839" s="13"/>
      <c r="C839" s="13"/>
      <c r="D839" s="13"/>
      <c r="E839" s="13"/>
      <c r="F839" s="13"/>
      <c r="G839" s="13"/>
      <c r="H839" s="13"/>
      <c r="I839" s="13"/>
      <c r="J839" s="13"/>
      <c r="K839" s="13"/>
      <c r="L839" s="13"/>
      <c r="M839" s="13"/>
      <c r="N839" s="13"/>
      <c r="O839" s="13"/>
      <c r="P839" s="13"/>
      <c r="Q839" s="13"/>
      <c r="R839" s="13"/>
      <c r="S839" s="13"/>
      <c r="T839" s="13"/>
      <c r="U839" s="13"/>
      <c r="V839" s="13"/>
      <c r="W839" s="13"/>
      <c r="X839" s="13"/>
      <c r="Y839" s="13"/>
      <c r="Z839" s="13"/>
      <c r="AA839" s="13"/>
      <c r="AB839" s="13"/>
      <c r="AC839" s="13"/>
      <c r="AD839" s="13"/>
      <c r="AE839" s="13"/>
      <c r="AF839" s="13"/>
      <c r="AG839" s="13"/>
      <c r="AH839" s="13"/>
      <c r="AI839" s="13"/>
      <c r="AJ839" s="13"/>
    </row>
    <row r="840" spans="1:36" ht="13.5" customHeight="1" x14ac:dyDescent="0.2">
      <c r="A840" s="13"/>
      <c r="B840" s="13"/>
      <c r="C840" s="13"/>
      <c r="D840" s="13"/>
      <c r="E840" s="13"/>
      <c r="F840" s="13"/>
      <c r="G840" s="13"/>
      <c r="H840" s="13"/>
      <c r="I840" s="13"/>
      <c r="J840" s="13"/>
      <c r="K840" s="13"/>
      <c r="L840" s="13"/>
      <c r="M840" s="13"/>
      <c r="N840" s="13"/>
      <c r="O840" s="13"/>
      <c r="P840" s="13"/>
      <c r="Q840" s="13"/>
      <c r="R840" s="13"/>
      <c r="S840" s="13"/>
      <c r="T840" s="13"/>
      <c r="U840" s="13"/>
      <c r="V840" s="13"/>
      <c r="W840" s="13"/>
      <c r="X840" s="13"/>
      <c r="Y840" s="13"/>
      <c r="Z840" s="13"/>
      <c r="AA840" s="13"/>
      <c r="AB840" s="13"/>
      <c r="AC840" s="13"/>
      <c r="AD840" s="13"/>
      <c r="AE840" s="13"/>
      <c r="AF840" s="13"/>
      <c r="AG840" s="13"/>
      <c r="AH840" s="13"/>
      <c r="AI840" s="13"/>
      <c r="AJ840" s="13"/>
    </row>
    <row r="841" spans="1:36" ht="13.5" customHeight="1" x14ac:dyDescent="0.2">
      <c r="A841" s="13"/>
      <c r="B841" s="13"/>
      <c r="C841" s="13"/>
      <c r="D841" s="13"/>
      <c r="E841" s="13"/>
      <c r="F841" s="13"/>
      <c r="G841" s="13"/>
      <c r="H841" s="13"/>
      <c r="I841" s="13"/>
      <c r="J841" s="13"/>
      <c r="K841" s="13"/>
      <c r="L841" s="13"/>
      <c r="M841" s="13"/>
      <c r="N841" s="13"/>
      <c r="O841" s="13"/>
      <c r="P841" s="13"/>
      <c r="Q841" s="13"/>
      <c r="R841" s="13"/>
      <c r="S841" s="13"/>
      <c r="T841" s="13"/>
      <c r="U841" s="13"/>
      <c r="V841" s="13"/>
      <c r="W841" s="13"/>
      <c r="X841" s="13"/>
      <c r="Y841" s="13"/>
      <c r="Z841" s="13"/>
      <c r="AA841" s="13"/>
      <c r="AB841" s="13"/>
      <c r="AC841" s="13"/>
      <c r="AD841" s="13"/>
      <c r="AE841" s="13"/>
      <c r="AF841" s="13"/>
      <c r="AG841" s="13"/>
      <c r="AH841" s="13"/>
      <c r="AI841" s="13"/>
      <c r="AJ841" s="13"/>
    </row>
    <row r="842" spans="1:36" ht="13.5" customHeight="1" x14ac:dyDescent="0.2">
      <c r="A842" s="13"/>
      <c r="B842" s="13"/>
      <c r="C842" s="13"/>
      <c r="D842" s="13"/>
      <c r="E842" s="13"/>
      <c r="F842" s="13"/>
      <c r="G842" s="13"/>
      <c r="H842" s="13"/>
      <c r="I842" s="13"/>
      <c r="J842" s="13"/>
      <c r="K842" s="13"/>
      <c r="L842" s="13"/>
      <c r="M842" s="13"/>
      <c r="N842" s="13"/>
      <c r="O842" s="13"/>
      <c r="P842" s="13"/>
      <c r="Q842" s="13"/>
      <c r="R842" s="13"/>
      <c r="S842" s="13"/>
      <c r="T842" s="13"/>
      <c r="U842" s="13"/>
      <c r="V842" s="13"/>
      <c r="W842" s="13"/>
      <c r="X842" s="13"/>
      <c r="Y842" s="13"/>
      <c r="Z842" s="13"/>
      <c r="AA842" s="13"/>
      <c r="AB842" s="13"/>
      <c r="AC842" s="13"/>
      <c r="AD842" s="13"/>
      <c r="AE842" s="13"/>
      <c r="AF842" s="13"/>
      <c r="AG842" s="13"/>
      <c r="AH842" s="13"/>
      <c r="AI842" s="13"/>
      <c r="AJ842" s="13"/>
    </row>
    <row r="843" spans="1:36" ht="13.5" customHeight="1" x14ac:dyDescent="0.2">
      <c r="A843" s="13"/>
      <c r="B843" s="13"/>
      <c r="C843" s="13"/>
      <c r="D843" s="13"/>
      <c r="E843" s="13"/>
      <c r="F843" s="13"/>
      <c r="G843" s="13"/>
      <c r="H843" s="13"/>
      <c r="I843" s="13"/>
      <c r="J843" s="13"/>
      <c r="K843" s="13"/>
      <c r="L843" s="13"/>
      <c r="M843" s="13"/>
      <c r="N843" s="13"/>
      <c r="O843" s="13"/>
      <c r="P843" s="13"/>
      <c r="Q843" s="13"/>
      <c r="R843" s="13"/>
      <c r="S843" s="13"/>
      <c r="T843" s="13"/>
      <c r="U843" s="13"/>
      <c r="V843" s="13"/>
      <c r="W843" s="13"/>
      <c r="X843" s="13"/>
      <c r="Y843" s="13"/>
      <c r="Z843" s="13"/>
      <c r="AA843" s="13"/>
      <c r="AB843" s="13"/>
      <c r="AC843" s="13"/>
      <c r="AD843" s="13"/>
      <c r="AE843" s="13"/>
      <c r="AF843" s="13"/>
      <c r="AG843" s="13"/>
      <c r="AH843" s="13"/>
      <c r="AI843" s="13"/>
      <c r="AJ843" s="13"/>
    </row>
    <row r="844" spans="1:36" ht="13.5" customHeight="1" x14ac:dyDescent="0.2">
      <c r="A844" s="13"/>
      <c r="B844" s="13"/>
      <c r="C844" s="13"/>
      <c r="D844" s="13"/>
      <c r="E844" s="13"/>
      <c r="F844" s="13"/>
      <c r="G844" s="13"/>
      <c r="H844" s="13"/>
      <c r="I844" s="13"/>
      <c r="J844" s="13"/>
      <c r="K844" s="13"/>
      <c r="L844" s="13"/>
      <c r="M844" s="13"/>
      <c r="N844" s="13"/>
      <c r="O844" s="13"/>
      <c r="P844" s="13"/>
      <c r="Q844" s="13"/>
      <c r="R844" s="13"/>
      <c r="S844" s="13"/>
      <c r="T844" s="13"/>
      <c r="U844" s="13"/>
      <c r="V844" s="13"/>
      <c r="W844" s="13"/>
      <c r="X844" s="13"/>
      <c r="Y844" s="13"/>
      <c r="Z844" s="13"/>
      <c r="AA844" s="13"/>
      <c r="AB844" s="13"/>
      <c r="AC844" s="13"/>
      <c r="AD844" s="13"/>
      <c r="AE844" s="13"/>
      <c r="AF844" s="13"/>
      <c r="AG844" s="13"/>
      <c r="AH844" s="13"/>
      <c r="AI844" s="13"/>
      <c r="AJ844" s="13"/>
    </row>
    <row r="845" spans="1:36" ht="13.5" customHeight="1" x14ac:dyDescent="0.2">
      <c r="A845" s="13"/>
      <c r="B845" s="13"/>
      <c r="C845" s="13"/>
      <c r="D845" s="13"/>
      <c r="E845" s="13"/>
      <c r="F845" s="13"/>
      <c r="G845" s="13"/>
      <c r="H845" s="13"/>
      <c r="I845" s="13"/>
      <c r="J845" s="13"/>
      <c r="K845" s="13"/>
      <c r="L845" s="13"/>
      <c r="M845" s="13"/>
      <c r="N845" s="13"/>
      <c r="O845" s="13"/>
      <c r="P845" s="13"/>
      <c r="Q845" s="13"/>
      <c r="R845" s="13"/>
      <c r="S845" s="13"/>
      <c r="T845" s="13"/>
      <c r="U845" s="13"/>
      <c r="V845" s="13"/>
      <c r="W845" s="13"/>
      <c r="X845" s="13"/>
      <c r="Y845" s="13"/>
      <c r="Z845" s="13"/>
      <c r="AA845" s="13"/>
      <c r="AB845" s="13"/>
      <c r="AC845" s="13"/>
      <c r="AD845" s="13"/>
      <c r="AE845" s="13"/>
      <c r="AF845" s="13"/>
      <c r="AG845" s="13"/>
      <c r="AH845" s="13"/>
      <c r="AI845" s="13"/>
      <c r="AJ845" s="13"/>
    </row>
    <row r="846" spans="1:36" ht="13.5" customHeight="1" x14ac:dyDescent="0.2">
      <c r="A846" s="13"/>
      <c r="B846" s="13"/>
      <c r="C846" s="13"/>
      <c r="D846" s="13"/>
      <c r="E846" s="13"/>
      <c r="F846" s="13"/>
      <c r="G846" s="13"/>
      <c r="H846" s="13"/>
      <c r="I846" s="13"/>
      <c r="J846" s="13"/>
      <c r="K846" s="13"/>
      <c r="L846" s="13"/>
      <c r="M846" s="13"/>
      <c r="N846" s="13"/>
      <c r="O846" s="13"/>
      <c r="P846" s="13"/>
      <c r="Q846" s="13"/>
      <c r="R846" s="13"/>
      <c r="S846" s="13"/>
      <c r="T846" s="13"/>
      <c r="U846" s="13"/>
      <c r="V846" s="13"/>
      <c r="W846" s="13"/>
      <c r="X846" s="13"/>
      <c r="Y846" s="13"/>
      <c r="Z846" s="13"/>
      <c r="AA846" s="13"/>
      <c r="AB846" s="13"/>
      <c r="AC846" s="13"/>
      <c r="AD846" s="13"/>
      <c r="AE846" s="13"/>
      <c r="AF846" s="13"/>
      <c r="AG846" s="13"/>
      <c r="AH846" s="13"/>
      <c r="AI846" s="13"/>
      <c r="AJ846" s="13"/>
    </row>
    <row r="847" spans="1:36" ht="13.5" customHeight="1" x14ac:dyDescent="0.2">
      <c r="A847" s="13"/>
      <c r="B847" s="13"/>
      <c r="C847" s="13"/>
      <c r="D847" s="13"/>
      <c r="E847" s="13"/>
      <c r="F847" s="13"/>
      <c r="G847" s="13"/>
      <c r="H847" s="13"/>
      <c r="I847" s="13"/>
      <c r="J847" s="13"/>
      <c r="K847" s="13"/>
      <c r="L847" s="13"/>
      <c r="M847" s="13"/>
      <c r="N847" s="13"/>
      <c r="O847" s="13"/>
      <c r="P847" s="13"/>
      <c r="Q847" s="13"/>
      <c r="R847" s="13"/>
      <c r="S847" s="13"/>
      <c r="T847" s="13"/>
      <c r="U847" s="13"/>
      <c r="V847" s="13"/>
      <c r="W847" s="13"/>
      <c r="X847" s="13"/>
      <c r="Y847" s="13"/>
      <c r="Z847" s="13"/>
      <c r="AA847" s="13"/>
      <c r="AB847" s="13"/>
      <c r="AC847" s="13"/>
      <c r="AD847" s="13"/>
      <c r="AE847" s="13"/>
      <c r="AF847" s="13"/>
      <c r="AG847" s="13"/>
      <c r="AH847" s="13"/>
      <c r="AI847" s="13"/>
      <c r="AJ847" s="13"/>
    </row>
    <row r="848" spans="1:36" ht="13.5" customHeight="1" x14ac:dyDescent="0.2">
      <c r="A848" s="13"/>
      <c r="B848" s="13"/>
      <c r="C848" s="13"/>
      <c r="D848" s="13"/>
      <c r="E848" s="13"/>
      <c r="F848" s="13"/>
      <c r="G848" s="13"/>
      <c r="H848" s="13"/>
      <c r="I848" s="13"/>
      <c r="J848" s="13"/>
      <c r="K848" s="13"/>
      <c r="L848" s="13"/>
      <c r="M848" s="13"/>
      <c r="N848" s="13"/>
      <c r="O848" s="13"/>
      <c r="P848" s="13"/>
      <c r="Q848" s="13"/>
      <c r="R848" s="13"/>
      <c r="S848" s="13"/>
      <c r="T848" s="13"/>
      <c r="U848" s="13"/>
      <c r="V848" s="13"/>
      <c r="W848" s="13"/>
      <c r="X848" s="13"/>
      <c r="Y848" s="13"/>
      <c r="Z848" s="13"/>
      <c r="AA848" s="13"/>
      <c r="AB848" s="13"/>
      <c r="AC848" s="13"/>
      <c r="AD848" s="13"/>
      <c r="AE848" s="13"/>
      <c r="AF848" s="13"/>
      <c r="AG848" s="13"/>
      <c r="AH848" s="13"/>
      <c r="AI848" s="13"/>
      <c r="AJ848" s="13"/>
    </row>
    <row r="849" spans="1:36" ht="13.5" customHeight="1" x14ac:dyDescent="0.2">
      <c r="A849" s="13"/>
      <c r="B849" s="13"/>
      <c r="C849" s="13"/>
      <c r="D849" s="13"/>
      <c r="E849" s="13"/>
      <c r="F849" s="13"/>
      <c r="G849" s="13"/>
      <c r="H849" s="13"/>
      <c r="I849" s="13"/>
      <c r="J849" s="13"/>
      <c r="K849" s="13"/>
      <c r="L849" s="13"/>
      <c r="M849" s="13"/>
      <c r="N849" s="13"/>
      <c r="O849" s="13"/>
      <c r="P849" s="13"/>
      <c r="Q849" s="13"/>
      <c r="R849" s="13"/>
      <c r="S849" s="13"/>
      <c r="T849" s="13"/>
      <c r="U849" s="13"/>
      <c r="V849" s="13"/>
      <c r="W849" s="13"/>
      <c r="X849" s="13"/>
      <c r="Y849" s="13"/>
      <c r="Z849" s="13"/>
      <c r="AA849" s="13"/>
      <c r="AB849" s="13"/>
      <c r="AC849" s="13"/>
      <c r="AD849" s="13"/>
      <c r="AE849" s="13"/>
      <c r="AF849" s="13"/>
      <c r="AG849" s="13"/>
      <c r="AH849" s="13"/>
      <c r="AI849" s="13"/>
      <c r="AJ849" s="13"/>
    </row>
    <row r="850" spans="1:36" ht="13.5" customHeight="1" x14ac:dyDescent="0.2">
      <c r="A850" s="13"/>
      <c r="B850" s="13"/>
      <c r="C850" s="13"/>
      <c r="D850" s="13"/>
      <c r="E850" s="13"/>
      <c r="F850" s="13"/>
      <c r="G850" s="13"/>
      <c r="H850" s="13"/>
      <c r="I850" s="13"/>
      <c r="J850" s="13"/>
      <c r="K850" s="13"/>
      <c r="L850" s="13"/>
      <c r="M850" s="13"/>
      <c r="N850" s="13"/>
      <c r="O850" s="13"/>
      <c r="P850" s="13"/>
      <c r="Q850" s="13"/>
      <c r="R850" s="13"/>
      <c r="S850" s="13"/>
      <c r="T850" s="13"/>
      <c r="U850" s="13"/>
      <c r="V850" s="13"/>
      <c r="W850" s="13"/>
      <c r="X850" s="13"/>
      <c r="Y850" s="13"/>
      <c r="Z850" s="13"/>
      <c r="AA850" s="13"/>
      <c r="AB850" s="13"/>
      <c r="AC850" s="13"/>
      <c r="AD850" s="13"/>
      <c r="AE850" s="13"/>
      <c r="AF850" s="13"/>
      <c r="AG850" s="13"/>
      <c r="AH850" s="13"/>
      <c r="AI850" s="13"/>
      <c r="AJ850" s="13"/>
    </row>
    <row r="851" spans="1:36" ht="13.5" customHeight="1" x14ac:dyDescent="0.2">
      <c r="A851" s="13"/>
      <c r="B851" s="13"/>
      <c r="C851" s="13"/>
      <c r="D851" s="13"/>
      <c r="E851" s="13"/>
      <c r="F851" s="13"/>
      <c r="G851" s="13"/>
      <c r="H851" s="13"/>
      <c r="I851" s="13"/>
      <c r="J851" s="13"/>
      <c r="K851" s="13"/>
      <c r="L851" s="13"/>
      <c r="M851" s="13"/>
      <c r="N851" s="13"/>
      <c r="O851" s="13"/>
      <c r="P851" s="13"/>
      <c r="Q851" s="13"/>
      <c r="R851" s="13"/>
      <c r="S851" s="13"/>
      <c r="T851" s="13"/>
      <c r="U851" s="13"/>
      <c r="V851" s="13"/>
      <c r="W851" s="13"/>
      <c r="X851" s="13"/>
      <c r="Y851" s="13"/>
      <c r="Z851" s="13"/>
      <c r="AA851" s="13"/>
      <c r="AB851" s="13"/>
      <c r="AC851" s="13"/>
      <c r="AD851" s="13"/>
      <c r="AE851" s="13"/>
      <c r="AF851" s="13"/>
      <c r="AG851" s="13"/>
      <c r="AH851" s="13"/>
      <c r="AI851" s="13"/>
      <c r="AJ851" s="13"/>
    </row>
    <row r="852" spans="1:36" ht="13.5" customHeight="1" x14ac:dyDescent="0.2">
      <c r="A852" s="13"/>
      <c r="B852" s="13"/>
      <c r="C852" s="13"/>
      <c r="D852" s="13"/>
      <c r="E852" s="13"/>
      <c r="F852" s="13"/>
      <c r="G852" s="13"/>
      <c r="H852" s="13"/>
      <c r="I852" s="13"/>
      <c r="J852" s="13"/>
      <c r="K852" s="13"/>
      <c r="L852" s="13"/>
      <c r="M852" s="13"/>
      <c r="N852" s="13"/>
      <c r="O852" s="13"/>
      <c r="P852" s="13"/>
      <c r="Q852" s="13"/>
      <c r="R852" s="13"/>
      <c r="S852" s="13"/>
      <c r="T852" s="13"/>
      <c r="U852" s="13"/>
      <c r="V852" s="13"/>
      <c r="W852" s="13"/>
      <c r="X852" s="13"/>
      <c r="Y852" s="13"/>
      <c r="Z852" s="13"/>
      <c r="AA852" s="13"/>
      <c r="AB852" s="13"/>
      <c r="AC852" s="13"/>
      <c r="AD852" s="13"/>
      <c r="AE852" s="13"/>
      <c r="AF852" s="13"/>
      <c r="AG852" s="13"/>
      <c r="AH852" s="13"/>
      <c r="AI852" s="13"/>
      <c r="AJ852" s="13"/>
    </row>
    <row r="853" spans="1:36" ht="13.5" customHeight="1" x14ac:dyDescent="0.2">
      <c r="A853" s="13"/>
      <c r="B853" s="13"/>
      <c r="C853" s="13"/>
      <c r="D853" s="13"/>
      <c r="E853" s="13"/>
      <c r="F853" s="13"/>
      <c r="G853" s="13"/>
      <c r="H853" s="13"/>
      <c r="I853" s="13"/>
      <c r="J853" s="13"/>
      <c r="K853" s="13"/>
      <c r="L853" s="13"/>
      <c r="M853" s="13"/>
      <c r="N853" s="13"/>
      <c r="O853" s="13"/>
      <c r="P853" s="13"/>
      <c r="Q853" s="13"/>
      <c r="R853" s="13"/>
      <c r="S853" s="13"/>
      <c r="T853" s="13"/>
      <c r="U853" s="13"/>
      <c r="V853" s="13"/>
      <c r="W853" s="13"/>
      <c r="X853" s="13"/>
      <c r="Y853" s="13"/>
      <c r="Z853" s="13"/>
      <c r="AA853" s="13"/>
      <c r="AB853" s="13"/>
      <c r="AC853" s="13"/>
      <c r="AD853" s="13"/>
      <c r="AE853" s="13"/>
      <c r="AF853" s="13"/>
      <c r="AG853" s="13"/>
      <c r="AH853" s="13"/>
      <c r="AI853" s="13"/>
      <c r="AJ853" s="13"/>
    </row>
    <row r="854" spans="1:36" ht="13.5" customHeight="1" x14ac:dyDescent="0.2">
      <c r="A854" s="13"/>
      <c r="B854" s="13"/>
      <c r="C854" s="13"/>
      <c r="D854" s="13"/>
      <c r="E854" s="13"/>
      <c r="F854" s="13"/>
      <c r="G854" s="13"/>
      <c r="H854" s="13"/>
      <c r="I854" s="13"/>
      <c r="J854" s="13"/>
      <c r="K854" s="13"/>
      <c r="L854" s="13"/>
      <c r="M854" s="13"/>
      <c r="N854" s="13"/>
      <c r="O854" s="13"/>
      <c r="P854" s="13"/>
      <c r="Q854" s="13"/>
      <c r="R854" s="13"/>
      <c r="S854" s="13"/>
      <c r="T854" s="13"/>
      <c r="U854" s="13"/>
      <c r="V854" s="13"/>
      <c r="W854" s="13"/>
      <c r="X854" s="13"/>
      <c r="Y854" s="13"/>
      <c r="Z854" s="13"/>
      <c r="AA854" s="13"/>
      <c r="AB854" s="13"/>
      <c r="AC854" s="13"/>
      <c r="AD854" s="13"/>
      <c r="AE854" s="13"/>
      <c r="AF854" s="13"/>
      <c r="AG854" s="13"/>
      <c r="AH854" s="13"/>
      <c r="AI854" s="13"/>
      <c r="AJ854" s="13"/>
    </row>
    <row r="855" spans="1:36" ht="13.5" customHeight="1" x14ac:dyDescent="0.2">
      <c r="A855" s="13"/>
      <c r="B855" s="13"/>
      <c r="C855" s="13"/>
      <c r="D855" s="13"/>
      <c r="E855" s="13"/>
      <c r="F855" s="13"/>
      <c r="G855" s="13"/>
      <c r="H855" s="13"/>
      <c r="I855" s="13"/>
      <c r="J855" s="13"/>
      <c r="K855" s="13"/>
      <c r="L855" s="13"/>
      <c r="M855" s="13"/>
      <c r="N855" s="13"/>
      <c r="O855" s="13"/>
      <c r="P855" s="13"/>
      <c r="Q855" s="13"/>
      <c r="R855" s="13"/>
      <c r="S855" s="13"/>
      <c r="T855" s="13"/>
      <c r="U855" s="13"/>
      <c r="V855" s="13"/>
      <c r="W855" s="13"/>
      <c r="X855" s="13"/>
      <c r="Y855" s="13"/>
      <c r="Z855" s="13"/>
      <c r="AA855" s="13"/>
      <c r="AB855" s="13"/>
      <c r="AC855" s="13"/>
      <c r="AD855" s="13"/>
      <c r="AE855" s="13"/>
      <c r="AF855" s="13"/>
      <c r="AG855" s="13"/>
      <c r="AH855" s="13"/>
      <c r="AI855" s="13"/>
      <c r="AJ855" s="13"/>
    </row>
    <row r="856" spans="1:36" ht="13.5" customHeight="1" x14ac:dyDescent="0.2">
      <c r="A856" s="13"/>
      <c r="B856" s="13"/>
      <c r="C856" s="13"/>
      <c r="D856" s="13"/>
      <c r="E856" s="13"/>
      <c r="F856" s="13"/>
      <c r="G856" s="13"/>
      <c r="H856" s="13"/>
      <c r="I856" s="13"/>
      <c r="J856" s="13"/>
      <c r="K856" s="13"/>
      <c r="L856" s="13"/>
      <c r="M856" s="13"/>
      <c r="N856" s="13"/>
      <c r="O856" s="13"/>
      <c r="P856" s="13"/>
      <c r="Q856" s="13"/>
      <c r="R856" s="13"/>
      <c r="S856" s="13"/>
      <c r="T856" s="13"/>
      <c r="U856" s="13"/>
      <c r="V856" s="13"/>
      <c r="W856" s="13"/>
      <c r="X856" s="13"/>
      <c r="Y856" s="13"/>
      <c r="Z856" s="13"/>
      <c r="AA856" s="13"/>
      <c r="AB856" s="13"/>
      <c r="AC856" s="13"/>
      <c r="AD856" s="13"/>
      <c r="AE856" s="13"/>
      <c r="AF856" s="13"/>
      <c r="AG856" s="13"/>
      <c r="AH856" s="13"/>
      <c r="AI856" s="13"/>
      <c r="AJ856" s="13"/>
    </row>
    <row r="857" spans="1:36" ht="13.5" customHeight="1" x14ac:dyDescent="0.2">
      <c r="A857" s="13"/>
      <c r="B857" s="13"/>
      <c r="C857" s="13"/>
      <c r="D857" s="13"/>
      <c r="E857" s="13"/>
      <c r="F857" s="13"/>
      <c r="G857" s="13"/>
      <c r="H857" s="13"/>
      <c r="I857" s="13"/>
      <c r="J857" s="13"/>
      <c r="K857" s="13"/>
      <c r="L857" s="13"/>
      <c r="M857" s="13"/>
      <c r="N857" s="13"/>
      <c r="O857" s="13"/>
      <c r="P857" s="13"/>
      <c r="Q857" s="13"/>
      <c r="R857" s="13"/>
      <c r="S857" s="13"/>
      <c r="T857" s="13"/>
      <c r="U857" s="13"/>
      <c r="V857" s="13"/>
      <c r="W857" s="13"/>
      <c r="X857" s="13"/>
      <c r="Y857" s="13"/>
      <c r="Z857" s="13"/>
      <c r="AA857" s="13"/>
      <c r="AB857" s="13"/>
      <c r="AC857" s="13"/>
      <c r="AD857" s="13"/>
      <c r="AE857" s="13"/>
      <c r="AF857" s="13"/>
      <c r="AG857" s="13"/>
      <c r="AH857" s="13"/>
      <c r="AI857" s="13"/>
      <c r="AJ857" s="13"/>
    </row>
    <row r="858" spans="1:36" ht="13.5" customHeight="1" x14ac:dyDescent="0.2">
      <c r="A858" s="13"/>
      <c r="B858" s="13"/>
      <c r="C858" s="13"/>
      <c r="D858" s="13"/>
      <c r="E858" s="13"/>
      <c r="F858" s="13"/>
      <c r="G858" s="13"/>
      <c r="H858" s="13"/>
      <c r="I858" s="13"/>
      <c r="J858" s="13"/>
      <c r="K858" s="13"/>
      <c r="L858" s="13"/>
      <c r="M858" s="13"/>
      <c r="N858" s="13"/>
      <c r="O858" s="13"/>
      <c r="P858" s="13"/>
      <c r="Q858" s="13"/>
      <c r="R858" s="13"/>
      <c r="S858" s="13"/>
      <c r="T858" s="13"/>
      <c r="U858" s="13"/>
      <c r="V858" s="13"/>
      <c r="W858" s="13"/>
      <c r="X858" s="13"/>
      <c r="Y858" s="13"/>
      <c r="Z858" s="13"/>
      <c r="AA858" s="13"/>
      <c r="AB858" s="13"/>
      <c r="AC858" s="13"/>
      <c r="AD858" s="13"/>
      <c r="AE858" s="13"/>
      <c r="AF858" s="13"/>
      <c r="AG858" s="13"/>
      <c r="AH858" s="13"/>
      <c r="AI858" s="13"/>
      <c r="AJ858" s="13"/>
    </row>
    <row r="859" spans="1:36" ht="13.5" customHeight="1" x14ac:dyDescent="0.2">
      <c r="A859" s="13"/>
      <c r="B859" s="13"/>
      <c r="C859" s="13"/>
      <c r="D859" s="13"/>
      <c r="E859" s="13"/>
      <c r="F859" s="13"/>
      <c r="G859" s="13"/>
      <c r="H859" s="13"/>
      <c r="I859" s="13"/>
      <c r="J859" s="13"/>
      <c r="K859" s="13"/>
      <c r="L859" s="13"/>
      <c r="M859" s="13"/>
      <c r="N859" s="13"/>
      <c r="O859" s="13"/>
      <c r="P859" s="13"/>
      <c r="Q859" s="13"/>
      <c r="R859" s="13"/>
      <c r="S859" s="13"/>
      <c r="T859" s="13"/>
      <c r="U859" s="13"/>
      <c r="V859" s="13"/>
      <c r="W859" s="13"/>
      <c r="X859" s="13"/>
      <c r="Y859" s="13"/>
      <c r="Z859" s="13"/>
      <c r="AA859" s="13"/>
      <c r="AB859" s="13"/>
      <c r="AC859" s="13"/>
      <c r="AD859" s="13"/>
      <c r="AE859" s="13"/>
      <c r="AF859" s="13"/>
      <c r="AG859" s="13"/>
      <c r="AH859" s="13"/>
      <c r="AI859" s="13"/>
      <c r="AJ859" s="13"/>
    </row>
    <row r="860" spans="1:36" ht="13.5" customHeight="1" x14ac:dyDescent="0.2">
      <c r="A860" s="13"/>
      <c r="B860" s="13"/>
      <c r="C860" s="13"/>
      <c r="D860" s="13"/>
      <c r="E860" s="13"/>
      <c r="F860" s="13"/>
      <c r="G860" s="13"/>
      <c r="H860" s="13"/>
      <c r="I860" s="13"/>
      <c r="J860" s="13"/>
      <c r="K860" s="13"/>
      <c r="L860" s="13"/>
      <c r="M860" s="13"/>
      <c r="N860" s="13"/>
      <c r="O860" s="13"/>
      <c r="P860" s="13"/>
      <c r="Q860" s="13"/>
      <c r="R860" s="13"/>
      <c r="S860" s="13"/>
      <c r="T860" s="13"/>
      <c r="U860" s="13"/>
      <c r="V860" s="13"/>
      <c r="W860" s="13"/>
      <c r="X860" s="13"/>
      <c r="Y860" s="13"/>
      <c r="Z860" s="13"/>
      <c r="AA860" s="13"/>
      <c r="AB860" s="13"/>
      <c r="AC860" s="13"/>
      <c r="AD860" s="13"/>
      <c r="AE860" s="13"/>
      <c r="AF860" s="13"/>
      <c r="AG860" s="13"/>
      <c r="AH860" s="13"/>
      <c r="AI860" s="13"/>
      <c r="AJ860" s="13"/>
    </row>
    <row r="861" spans="1:36" ht="13.5" customHeight="1" x14ac:dyDescent="0.2">
      <c r="A861" s="13"/>
      <c r="B861" s="13"/>
      <c r="C861" s="13"/>
      <c r="D861" s="13"/>
      <c r="E861" s="13"/>
      <c r="F861" s="13"/>
      <c r="G861" s="13"/>
      <c r="H861" s="13"/>
      <c r="I861" s="13"/>
      <c r="J861" s="13"/>
      <c r="K861" s="13"/>
      <c r="L861" s="13"/>
      <c r="M861" s="13"/>
      <c r="N861" s="13"/>
      <c r="O861" s="13"/>
      <c r="P861" s="13"/>
      <c r="Q861" s="13"/>
      <c r="R861" s="13"/>
      <c r="S861" s="13"/>
      <c r="T861" s="13"/>
      <c r="U861" s="13"/>
      <c r="V861" s="13"/>
      <c r="W861" s="13"/>
      <c r="X861" s="13"/>
      <c r="Y861" s="13"/>
      <c r="Z861" s="13"/>
      <c r="AA861" s="13"/>
      <c r="AB861" s="13"/>
      <c r="AC861" s="13"/>
      <c r="AD861" s="13"/>
      <c r="AE861" s="13"/>
      <c r="AF861" s="13"/>
      <c r="AG861" s="13"/>
      <c r="AH861" s="13"/>
      <c r="AI861" s="13"/>
      <c r="AJ861" s="13"/>
    </row>
    <row r="862" spans="1:36" ht="13.5" customHeight="1" x14ac:dyDescent="0.2">
      <c r="A862" s="13"/>
      <c r="B862" s="13"/>
      <c r="C862" s="13"/>
      <c r="D862" s="13"/>
      <c r="E862" s="13"/>
      <c r="F862" s="13"/>
      <c r="G862" s="13"/>
      <c r="H862" s="13"/>
      <c r="I862" s="13"/>
      <c r="J862" s="13"/>
      <c r="K862" s="13"/>
      <c r="L862" s="13"/>
      <c r="M862" s="13"/>
      <c r="N862" s="13"/>
      <c r="O862" s="13"/>
      <c r="P862" s="13"/>
      <c r="Q862" s="13"/>
      <c r="R862" s="13"/>
      <c r="S862" s="13"/>
      <c r="T862" s="13"/>
      <c r="U862" s="13"/>
      <c r="V862" s="13"/>
      <c r="W862" s="13"/>
      <c r="X862" s="13"/>
      <c r="Y862" s="13"/>
      <c r="Z862" s="13"/>
      <c r="AA862" s="13"/>
      <c r="AB862" s="13"/>
      <c r="AC862" s="13"/>
      <c r="AD862" s="13"/>
      <c r="AE862" s="13"/>
      <c r="AF862" s="13"/>
      <c r="AG862" s="13"/>
      <c r="AH862" s="13"/>
      <c r="AI862" s="13"/>
      <c r="AJ862" s="13"/>
    </row>
    <row r="863" spans="1:36" ht="13.5" customHeight="1" x14ac:dyDescent="0.2">
      <c r="A863" s="13"/>
      <c r="B863" s="13"/>
      <c r="C863" s="13"/>
      <c r="D863" s="13"/>
      <c r="E863" s="13"/>
      <c r="F863" s="13"/>
      <c r="G863" s="13"/>
      <c r="H863" s="13"/>
      <c r="I863" s="13"/>
      <c r="J863" s="13"/>
      <c r="K863" s="13"/>
      <c r="L863" s="13"/>
      <c r="M863" s="13"/>
      <c r="N863" s="13"/>
      <c r="O863" s="13"/>
      <c r="P863" s="13"/>
      <c r="Q863" s="13"/>
      <c r="R863" s="13"/>
      <c r="S863" s="13"/>
      <c r="T863" s="13"/>
      <c r="U863" s="13"/>
      <c r="V863" s="13"/>
      <c r="W863" s="13"/>
      <c r="X863" s="13"/>
      <c r="Y863" s="13"/>
      <c r="Z863" s="13"/>
      <c r="AA863" s="13"/>
      <c r="AB863" s="13"/>
      <c r="AC863" s="13"/>
      <c r="AD863" s="13"/>
      <c r="AE863" s="13"/>
      <c r="AF863" s="13"/>
      <c r="AG863" s="13"/>
      <c r="AH863" s="13"/>
      <c r="AI863" s="13"/>
      <c r="AJ863" s="13"/>
    </row>
    <row r="864" spans="1:36" ht="13.5" customHeight="1" x14ac:dyDescent="0.2">
      <c r="A864" s="13"/>
      <c r="B864" s="13"/>
      <c r="C864" s="13"/>
      <c r="D864" s="13"/>
      <c r="E864" s="13"/>
      <c r="F864" s="13"/>
      <c r="G864" s="13"/>
      <c r="H864" s="13"/>
      <c r="I864" s="13"/>
      <c r="J864" s="13"/>
      <c r="K864" s="13"/>
      <c r="L864" s="13"/>
      <c r="M864" s="13"/>
      <c r="N864" s="13"/>
      <c r="O864" s="13"/>
      <c r="P864" s="13"/>
      <c r="Q864" s="13"/>
      <c r="R864" s="13"/>
      <c r="S864" s="13"/>
      <c r="T864" s="13"/>
      <c r="U864" s="13"/>
      <c r="V864" s="13"/>
      <c r="W864" s="13"/>
      <c r="X864" s="13"/>
      <c r="Y864" s="13"/>
      <c r="Z864" s="13"/>
      <c r="AA864" s="13"/>
      <c r="AB864" s="13"/>
      <c r="AC864" s="13"/>
      <c r="AD864" s="13"/>
      <c r="AE864" s="13"/>
      <c r="AF864" s="13"/>
      <c r="AG864" s="13"/>
      <c r="AH864" s="13"/>
      <c r="AI864" s="13"/>
      <c r="AJ864" s="13"/>
    </row>
    <row r="865" spans="1:36" ht="13.5" customHeight="1" x14ac:dyDescent="0.2">
      <c r="A865" s="13"/>
      <c r="B865" s="13"/>
      <c r="C865" s="13"/>
      <c r="D865" s="13"/>
      <c r="E865" s="13"/>
      <c r="F865" s="13"/>
      <c r="G865" s="13"/>
      <c r="H865" s="13"/>
      <c r="I865" s="13"/>
      <c r="J865" s="13"/>
      <c r="K865" s="13"/>
      <c r="L865" s="13"/>
      <c r="M865" s="13"/>
      <c r="N865" s="13"/>
      <c r="O865" s="13"/>
      <c r="P865" s="13"/>
      <c r="Q865" s="13"/>
      <c r="R865" s="13"/>
      <c r="S865" s="13"/>
      <c r="T865" s="13"/>
      <c r="U865" s="13"/>
      <c r="V865" s="13"/>
      <c r="W865" s="13"/>
      <c r="X865" s="13"/>
      <c r="Y865" s="13"/>
      <c r="Z865" s="13"/>
      <c r="AA865" s="13"/>
      <c r="AB865" s="13"/>
      <c r="AC865" s="13"/>
      <c r="AD865" s="13"/>
      <c r="AE865" s="13"/>
      <c r="AF865" s="13"/>
      <c r="AG865" s="13"/>
      <c r="AH865" s="13"/>
      <c r="AI865" s="13"/>
      <c r="AJ865" s="13"/>
    </row>
    <row r="866" spans="1:36" ht="13.5" customHeight="1" x14ac:dyDescent="0.2">
      <c r="A866" s="13"/>
      <c r="B866" s="13"/>
      <c r="C866" s="13"/>
      <c r="D866" s="13"/>
      <c r="E866" s="13"/>
      <c r="F866" s="13"/>
      <c r="G866" s="13"/>
      <c r="H866" s="13"/>
      <c r="I866" s="13"/>
      <c r="J866" s="13"/>
      <c r="K866" s="13"/>
      <c r="L866" s="13"/>
      <c r="M866" s="13"/>
      <c r="N866" s="13"/>
      <c r="O866" s="13"/>
      <c r="P866" s="13"/>
      <c r="Q866" s="13"/>
      <c r="R866" s="13"/>
      <c r="S866" s="13"/>
      <c r="T866" s="13"/>
      <c r="U866" s="13"/>
      <c r="V866" s="13"/>
      <c r="W866" s="13"/>
      <c r="X866" s="13"/>
      <c r="Y866" s="13"/>
      <c r="Z866" s="13"/>
      <c r="AA866" s="13"/>
      <c r="AB866" s="13"/>
      <c r="AC866" s="13"/>
      <c r="AD866" s="13"/>
      <c r="AE866" s="13"/>
      <c r="AF866" s="13"/>
      <c r="AG866" s="13"/>
      <c r="AH866" s="13"/>
      <c r="AI866" s="13"/>
      <c r="AJ866" s="13"/>
    </row>
    <row r="867" spans="1:36" ht="13.5" customHeight="1" x14ac:dyDescent="0.2">
      <c r="A867" s="13"/>
      <c r="B867" s="13"/>
      <c r="C867" s="13"/>
      <c r="D867" s="13"/>
      <c r="E867" s="13"/>
      <c r="F867" s="13"/>
      <c r="G867" s="13"/>
      <c r="H867" s="13"/>
      <c r="I867" s="13"/>
      <c r="J867" s="13"/>
      <c r="K867" s="13"/>
      <c r="L867" s="13"/>
      <c r="M867" s="13"/>
      <c r="N867" s="13"/>
      <c r="O867" s="13"/>
      <c r="P867" s="13"/>
      <c r="Q867" s="13"/>
      <c r="R867" s="13"/>
      <c r="S867" s="13"/>
      <c r="T867" s="13"/>
      <c r="U867" s="13"/>
      <c r="V867" s="13"/>
      <c r="W867" s="13"/>
      <c r="X867" s="13"/>
      <c r="Y867" s="13"/>
      <c r="Z867" s="13"/>
      <c r="AA867" s="13"/>
      <c r="AB867" s="13"/>
      <c r="AC867" s="13"/>
      <c r="AD867" s="13"/>
      <c r="AE867" s="13"/>
      <c r="AF867" s="13"/>
      <c r="AG867" s="13"/>
      <c r="AH867" s="13"/>
      <c r="AI867" s="13"/>
      <c r="AJ867" s="13"/>
    </row>
    <row r="868" spans="1:36" ht="13.5" customHeight="1" x14ac:dyDescent="0.2">
      <c r="A868" s="13"/>
      <c r="B868" s="13"/>
      <c r="C868" s="13"/>
      <c r="D868" s="13"/>
      <c r="E868" s="13"/>
      <c r="F868" s="13"/>
      <c r="G868" s="13"/>
      <c r="H868" s="13"/>
      <c r="I868" s="13"/>
      <c r="J868" s="13"/>
      <c r="K868" s="13"/>
      <c r="L868" s="13"/>
      <c r="M868" s="13"/>
      <c r="N868" s="13"/>
      <c r="O868" s="13"/>
      <c r="P868" s="13"/>
      <c r="Q868" s="13"/>
      <c r="R868" s="13"/>
      <c r="S868" s="13"/>
      <c r="T868" s="13"/>
      <c r="U868" s="13"/>
      <c r="V868" s="13"/>
      <c r="W868" s="13"/>
      <c r="X868" s="13"/>
      <c r="Y868" s="13"/>
      <c r="Z868" s="13"/>
      <c r="AA868" s="13"/>
      <c r="AB868" s="13"/>
      <c r="AC868" s="13"/>
      <c r="AD868" s="13"/>
      <c r="AE868" s="13"/>
      <c r="AF868" s="13"/>
      <c r="AG868" s="13"/>
      <c r="AH868" s="13"/>
      <c r="AI868" s="13"/>
      <c r="AJ868" s="13"/>
    </row>
    <row r="869" spans="1:36" ht="13.5" customHeight="1" x14ac:dyDescent="0.2">
      <c r="A869" s="13"/>
      <c r="B869" s="13"/>
      <c r="C869" s="13"/>
      <c r="D869" s="13"/>
      <c r="E869" s="13"/>
      <c r="F869" s="13"/>
      <c r="G869" s="13"/>
      <c r="H869" s="13"/>
      <c r="I869" s="13"/>
      <c r="J869" s="13"/>
      <c r="K869" s="13"/>
      <c r="L869" s="13"/>
      <c r="M869" s="13"/>
      <c r="N869" s="13"/>
      <c r="O869" s="13"/>
      <c r="P869" s="13"/>
      <c r="Q869" s="13"/>
      <c r="R869" s="13"/>
      <c r="S869" s="13"/>
      <c r="T869" s="13"/>
      <c r="U869" s="13"/>
      <c r="V869" s="13"/>
      <c r="W869" s="13"/>
      <c r="X869" s="13"/>
      <c r="Y869" s="13"/>
      <c r="Z869" s="13"/>
      <c r="AA869" s="13"/>
      <c r="AB869" s="13"/>
      <c r="AC869" s="13"/>
      <c r="AD869" s="13"/>
      <c r="AE869" s="13"/>
      <c r="AF869" s="13"/>
      <c r="AG869" s="13"/>
      <c r="AH869" s="13"/>
      <c r="AI869" s="13"/>
      <c r="AJ869" s="13"/>
    </row>
    <row r="870" spans="1:36" ht="13.5" customHeight="1" x14ac:dyDescent="0.2">
      <c r="A870" s="13"/>
      <c r="B870" s="13"/>
      <c r="C870" s="13"/>
      <c r="D870" s="13"/>
      <c r="E870" s="13"/>
      <c r="F870" s="13"/>
      <c r="G870" s="13"/>
      <c r="H870" s="13"/>
      <c r="I870" s="13"/>
      <c r="J870" s="13"/>
      <c r="K870" s="13"/>
      <c r="L870" s="13"/>
      <c r="M870" s="13"/>
      <c r="N870" s="13"/>
      <c r="O870" s="13"/>
      <c r="P870" s="13"/>
      <c r="Q870" s="13"/>
      <c r="R870" s="13"/>
      <c r="S870" s="13"/>
      <c r="T870" s="13"/>
      <c r="U870" s="13"/>
      <c r="V870" s="13"/>
      <c r="W870" s="13"/>
      <c r="X870" s="13"/>
      <c r="Y870" s="13"/>
      <c r="Z870" s="13"/>
      <c r="AA870" s="13"/>
      <c r="AB870" s="13"/>
      <c r="AC870" s="13"/>
      <c r="AD870" s="13"/>
      <c r="AE870" s="13"/>
      <c r="AF870" s="13"/>
      <c r="AG870" s="13"/>
      <c r="AH870" s="13"/>
      <c r="AI870" s="13"/>
      <c r="AJ870" s="13"/>
    </row>
    <row r="871" spans="1:36" ht="13.5" customHeight="1" x14ac:dyDescent="0.2">
      <c r="A871" s="13"/>
      <c r="B871" s="13"/>
      <c r="C871" s="13"/>
      <c r="D871" s="13"/>
      <c r="E871" s="13"/>
      <c r="F871" s="13"/>
      <c r="G871" s="13"/>
      <c r="H871" s="13"/>
      <c r="I871" s="13"/>
      <c r="J871" s="13"/>
      <c r="K871" s="13"/>
      <c r="L871" s="13"/>
      <c r="M871" s="13"/>
      <c r="N871" s="13"/>
      <c r="O871" s="13"/>
      <c r="P871" s="13"/>
      <c r="Q871" s="13"/>
      <c r="R871" s="13"/>
      <c r="S871" s="13"/>
      <c r="T871" s="13"/>
      <c r="U871" s="13"/>
      <c r="V871" s="13"/>
      <c r="W871" s="13"/>
      <c r="X871" s="13"/>
      <c r="Y871" s="13"/>
      <c r="Z871" s="13"/>
      <c r="AA871" s="13"/>
      <c r="AB871" s="13"/>
      <c r="AC871" s="13"/>
      <c r="AD871" s="13"/>
      <c r="AE871" s="13"/>
      <c r="AF871" s="13"/>
      <c r="AG871" s="13"/>
      <c r="AH871" s="13"/>
      <c r="AI871" s="13"/>
      <c r="AJ871" s="13"/>
    </row>
    <row r="872" spans="1:36" ht="13.5" customHeight="1" x14ac:dyDescent="0.2">
      <c r="A872" s="13"/>
      <c r="B872" s="13"/>
      <c r="C872" s="13"/>
      <c r="D872" s="13"/>
      <c r="E872" s="13"/>
      <c r="F872" s="13"/>
      <c r="G872" s="13"/>
      <c r="H872" s="13"/>
      <c r="I872" s="13"/>
      <c r="J872" s="13"/>
      <c r="K872" s="13"/>
      <c r="L872" s="13"/>
      <c r="M872" s="13"/>
      <c r="N872" s="13"/>
      <c r="O872" s="13"/>
      <c r="P872" s="13"/>
      <c r="Q872" s="13"/>
      <c r="R872" s="13"/>
      <c r="S872" s="13"/>
      <c r="T872" s="13"/>
      <c r="U872" s="13"/>
      <c r="V872" s="13"/>
      <c r="W872" s="13"/>
      <c r="X872" s="13"/>
      <c r="Y872" s="13"/>
      <c r="Z872" s="13"/>
      <c r="AA872" s="13"/>
      <c r="AB872" s="13"/>
      <c r="AC872" s="13"/>
      <c r="AD872" s="13"/>
      <c r="AE872" s="13"/>
      <c r="AF872" s="13"/>
      <c r="AG872" s="13"/>
      <c r="AH872" s="13"/>
      <c r="AI872" s="13"/>
      <c r="AJ872" s="13"/>
    </row>
    <row r="873" spans="1:36" ht="13.5" customHeight="1" x14ac:dyDescent="0.2">
      <c r="A873" s="13"/>
      <c r="B873" s="13"/>
      <c r="C873" s="13"/>
      <c r="D873" s="13"/>
      <c r="E873" s="13"/>
      <c r="F873" s="13"/>
      <c r="G873" s="13"/>
      <c r="H873" s="13"/>
      <c r="I873" s="13"/>
      <c r="J873" s="13"/>
      <c r="K873" s="13"/>
      <c r="L873" s="13"/>
      <c r="M873" s="13"/>
      <c r="N873" s="13"/>
      <c r="O873" s="13"/>
      <c r="P873" s="13"/>
      <c r="Q873" s="13"/>
      <c r="R873" s="13"/>
      <c r="S873" s="13"/>
      <c r="T873" s="13"/>
      <c r="U873" s="13"/>
      <c r="V873" s="13"/>
      <c r="W873" s="13"/>
      <c r="X873" s="13"/>
      <c r="Y873" s="13"/>
      <c r="Z873" s="13"/>
      <c r="AA873" s="13"/>
      <c r="AB873" s="13"/>
      <c r="AC873" s="13"/>
      <c r="AD873" s="13"/>
      <c r="AE873" s="13"/>
      <c r="AF873" s="13"/>
      <c r="AG873" s="13"/>
      <c r="AH873" s="13"/>
      <c r="AI873" s="13"/>
      <c r="AJ873" s="13"/>
    </row>
    <row r="874" spans="1:36" ht="13.5" customHeight="1" x14ac:dyDescent="0.2">
      <c r="A874" s="13"/>
      <c r="B874" s="13"/>
      <c r="C874" s="13"/>
      <c r="D874" s="13"/>
      <c r="E874" s="13"/>
      <c r="F874" s="13"/>
      <c r="G874" s="13"/>
      <c r="H874" s="13"/>
      <c r="I874" s="13"/>
      <c r="J874" s="13"/>
      <c r="K874" s="13"/>
      <c r="L874" s="13"/>
      <c r="M874" s="13"/>
      <c r="N874" s="13"/>
      <c r="O874" s="13"/>
      <c r="P874" s="13"/>
      <c r="Q874" s="13"/>
      <c r="R874" s="13"/>
      <c r="S874" s="13"/>
      <c r="T874" s="13"/>
      <c r="U874" s="13"/>
      <c r="V874" s="13"/>
      <c r="W874" s="13"/>
      <c r="X874" s="13"/>
      <c r="Y874" s="13"/>
      <c r="Z874" s="13"/>
      <c r="AA874" s="13"/>
      <c r="AB874" s="13"/>
      <c r="AC874" s="13"/>
      <c r="AD874" s="13"/>
      <c r="AE874" s="13"/>
      <c r="AF874" s="13"/>
      <c r="AG874" s="13"/>
      <c r="AH874" s="13"/>
      <c r="AI874" s="13"/>
      <c r="AJ874" s="13"/>
    </row>
    <row r="875" spans="1:36" ht="13.5" customHeight="1" x14ac:dyDescent="0.2">
      <c r="A875" s="13"/>
      <c r="B875" s="13"/>
      <c r="C875" s="13"/>
      <c r="D875" s="13"/>
      <c r="E875" s="13"/>
      <c r="F875" s="13"/>
      <c r="G875" s="13"/>
      <c r="H875" s="13"/>
      <c r="I875" s="13"/>
      <c r="J875" s="13"/>
      <c r="K875" s="13"/>
      <c r="L875" s="13"/>
      <c r="M875" s="13"/>
      <c r="N875" s="13"/>
      <c r="O875" s="13"/>
      <c r="P875" s="13"/>
      <c r="Q875" s="13"/>
      <c r="R875" s="13"/>
      <c r="S875" s="13"/>
      <c r="T875" s="13"/>
      <c r="U875" s="13"/>
      <c r="V875" s="13"/>
      <c r="W875" s="13"/>
      <c r="X875" s="13"/>
      <c r="Y875" s="13"/>
      <c r="Z875" s="13"/>
      <c r="AA875" s="13"/>
      <c r="AB875" s="13"/>
      <c r="AC875" s="13"/>
      <c r="AD875" s="13"/>
      <c r="AE875" s="13"/>
      <c r="AF875" s="13"/>
      <c r="AG875" s="13"/>
      <c r="AH875" s="13"/>
      <c r="AI875" s="13"/>
      <c r="AJ875" s="13"/>
    </row>
    <row r="876" spans="1:36" ht="13.5" customHeight="1" x14ac:dyDescent="0.2">
      <c r="A876" s="13"/>
      <c r="B876" s="13"/>
      <c r="C876" s="13"/>
      <c r="D876" s="13"/>
      <c r="E876" s="13"/>
      <c r="F876" s="13"/>
      <c r="G876" s="13"/>
      <c r="H876" s="13"/>
      <c r="I876" s="13"/>
      <c r="J876" s="13"/>
      <c r="K876" s="13"/>
      <c r="L876" s="13"/>
      <c r="M876" s="13"/>
      <c r="N876" s="13"/>
      <c r="O876" s="13"/>
      <c r="P876" s="13"/>
      <c r="Q876" s="13"/>
      <c r="R876" s="13"/>
      <c r="S876" s="13"/>
      <c r="T876" s="13"/>
      <c r="U876" s="13"/>
      <c r="V876" s="13"/>
      <c r="W876" s="13"/>
      <c r="X876" s="13"/>
      <c r="Y876" s="13"/>
      <c r="Z876" s="13"/>
      <c r="AA876" s="13"/>
      <c r="AB876" s="13"/>
      <c r="AC876" s="13"/>
      <c r="AD876" s="13"/>
      <c r="AE876" s="13"/>
      <c r="AF876" s="13"/>
      <c r="AG876" s="13"/>
      <c r="AH876" s="13"/>
      <c r="AI876" s="13"/>
      <c r="AJ876" s="13"/>
    </row>
    <row r="877" spans="1:36" ht="13.5" customHeight="1" x14ac:dyDescent="0.2">
      <c r="A877" s="13"/>
      <c r="B877" s="13"/>
      <c r="C877" s="13"/>
      <c r="D877" s="13"/>
      <c r="E877" s="13"/>
      <c r="F877" s="13"/>
      <c r="G877" s="13"/>
      <c r="H877" s="13"/>
      <c r="I877" s="13"/>
      <c r="J877" s="13"/>
      <c r="K877" s="13"/>
      <c r="L877" s="13"/>
      <c r="M877" s="13"/>
      <c r="N877" s="13"/>
      <c r="O877" s="13"/>
      <c r="P877" s="13"/>
      <c r="Q877" s="13"/>
      <c r="R877" s="13"/>
      <c r="S877" s="13"/>
      <c r="T877" s="13"/>
      <c r="U877" s="13"/>
      <c r="V877" s="13"/>
      <c r="W877" s="13"/>
      <c r="X877" s="13"/>
      <c r="Y877" s="13"/>
      <c r="Z877" s="13"/>
      <c r="AA877" s="13"/>
      <c r="AB877" s="13"/>
      <c r="AC877" s="13"/>
      <c r="AD877" s="13"/>
      <c r="AE877" s="13"/>
      <c r="AF877" s="13"/>
      <c r="AG877" s="13"/>
      <c r="AH877" s="13"/>
      <c r="AI877" s="13"/>
      <c r="AJ877" s="13"/>
    </row>
    <row r="878" spans="1:36" ht="13.5" customHeight="1" x14ac:dyDescent="0.2">
      <c r="A878" s="13"/>
      <c r="B878" s="13"/>
      <c r="C878" s="13"/>
      <c r="D878" s="13"/>
      <c r="E878" s="13"/>
      <c r="F878" s="13"/>
      <c r="G878" s="13"/>
      <c r="H878" s="13"/>
      <c r="I878" s="13"/>
      <c r="J878" s="13"/>
      <c r="K878" s="13"/>
      <c r="L878" s="13"/>
      <c r="M878" s="13"/>
      <c r="N878" s="13"/>
      <c r="O878" s="13"/>
      <c r="P878" s="13"/>
      <c r="Q878" s="13"/>
      <c r="R878" s="13"/>
      <c r="S878" s="13"/>
      <c r="T878" s="13"/>
      <c r="U878" s="13"/>
      <c r="V878" s="13"/>
      <c r="W878" s="13"/>
      <c r="X878" s="13"/>
      <c r="Y878" s="13"/>
      <c r="Z878" s="13"/>
      <c r="AA878" s="13"/>
      <c r="AB878" s="13"/>
      <c r="AC878" s="13"/>
      <c r="AD878" s="13"/>
      <c r="AE878" s="13"/>
      <c r="AF878" s="13"/>
      <c r="AG878" s="13"/>
      <c r="AH878" s="13"/>
      <c r="AI878" s="13"/>
      <c r="AJ878" s="13"/>
    </row>
    <row r="879" spans="1:36" ht="13.5" customHeight="1" x14ac:dyDescent="0.2">
      <c r="A879" s="13"/>
      <c r="B879" s="13"/>
      <c r="C879" s="13"/>
      <c r="D879" s="13"/>
      <c r="E879" s="13"/>
      <c r="F879" s="13"/>
      <c r="G879" s="13"/>
      <c r="H879" s="13"/>
      <c r="I879" s="13"/>
      <c r="J879" s="13"/>
      <c r="K879" s="13"/>
      <c r="L879" s="13"/>
      <c r="M879" s="13"/>
      <c r="N879" s="13"/>
      <c r="O879" s="13"/>
      <c r="P879" s="13"/>
      <c r="Q879" s="13"/>
      <c r="R879" s="13"/>
      <c r="S879" s="13"/>
      <c r="T879" s="13"/>
      <c r="U879" s="13"/>
      <c r="V879" s="13"/>
      <c r="W879" s="13"/>
      <c r="X879" s="13"/>
      <c r="Y879" s="13"/>
      <c r="Z879" s="13"/>
      <c r="AA879" s="13"/>
      <c r="AB879" s="13"/>
      <c r="AC879" s="13"/>
      <c r="AD879" s="13"/>
      <c r="AE879" s="13"/>
      <c r="AF879" s="13"/>
      <c r="AG879" s="13"/>
      <c r="AH879" s="13"/>
      <c r="AI879" s="13"/>
      <c r="AJ879" s="13"/>
    </row>
    <row r="880" spans="1:36" ht="13.5" customHeight="1" x14ac:dyDescent="0.2">
      <c r="A880" s="13"/>
      <c r="B880" s="13"/>
      <c r="C880" s="13"/>
      <c r="D880" s="13"/>
      <c r="E880" s="13"/>
      <c r="F880" s="13"/>
      <c r="G880" s="13"/>
      <c r="H880" s="13"/>
      <c r="I880" s="13"/>
      <c r="J880" s="13"/>
      <c r="K880" s="13"/>
      <c r="L880" s="13"/>
      <c r="M880" s="13"/>
      <c r="N880" s="13"/>
      <c r="O880" s="13"/>
      <c r="P880" s="13"/>
      <c r="Q880" s="13"/>
      <c r="R880" s="13"/>
      <c r="S880" s="13"/>
      <c r="T880" s="13"/>
      <c r="U880" s="13"/>
      <c r="V880" s="13"/>
      <c r="W880" s="13"/>
      <c r="X880" s="13"/>
      <c r="Y880" s="13"/>
      <c r="Z880" s="13"/>
      <c r="AA880" s="13"/>
      <c r="AB880" s="13"/>
      <c r="AC880" s="13"/>
      <c r="AD880" s="13"/>
      <c r="AE880" s="13"/>
      <c r="AF880" s="13"/>
      <c r="AG880" s="13"/>
      <c r="AH880" s="13"/>
      <c r="AI880" s="13"/>
      <c r="AJ880" s="13"/>
    </row>
    <row r="881" spans="1:36" ht="13.5" customHeight="1" x14ac:dyDescent="0.2">
      <c r="A881" s="13"/>
      <c r="B881" s="13"/>
      <c r="C881" s="13"/>
      <c r="D881" s="13"/>
      <c r="E881" s="13"/>
      <c r="F881" s="13"/>
      <c r="G881" s="13"/>
      <c r="H881" s="13"/>
      <c r="I881" s="13"/>
      <c r="J881" s="13"/>
      <c r="K881" s="13"/>
      <c r="L881" s="13"/>
      <c r="M881" s="13"/>
      <c r="N881" s="13"/>
      <c r="O881" s="13"/>
      <c r="P881" s="13"/>
      <c r="Q881" s="13"/>
      <c r="R881" s="13"/>
      <c r="S881" s="13"/>
      <c r="T881" s="13"/>
      <c r="U881" s="13"/>
      <c r="V881" s="13"/>
      <c r="W881" s="13"/>
      <c r="X881" s="13"/>
      <c r="Y881" s="13"/>
      <c r="Z881" s="13"/>
      <c r="AA881" s="13"/>
      <c r="AB881" s="13"/>
      <c r="AC881" s="13"/>
      <c r="AD881" s="13"/>
      <c r="AE881" s="13"/>
      <c r="AF881" s="13"/>
      <c r="AG881" s="13"/>
      <c r="AH881" s="13"/>
      <c r="AI881" s="13"/>
      <c r="AJ881" s="13"/>
    </row>
    <row r="882" spans="1:36" ht="13.5" customHeight="1" x14ac:dyDescent="0.2">
      <c r="A882" s="13"/>
      <c r="B882" s="13"/>
      <c r="C882" s="13"/>
      <c r="D882" s="13"/>
      <c r="E882" s="13"/>
      <c r="F882" s="13"/>
      <c r="G882" s="13"/>
      <c r="H882" s="13"/>
      <c r="I882" s="13"/>
      <c r="J882" s="13"/>
      <c r="K882" s="13"/>
      <c r="L882" s="13"/>
      <c r="M882" s="13"/>
      <c r="N882" s="13"/>
      <c r="O882" s="13"/>
      <c r="P882" s="13"/>
      <c r="Q882" s="13"/>
      <c r="R882" s="13"/>
      <c r="S882" s="13"/>
      <c r="T882" s="13"/>
      <c r="U882" s="13"/>
      <c r="V882" s="13"/>
      <c r="W882" s="13"/>
      <c r="X882" s="13"/>
      <c r="Y882" s="13"/>
      <c r="Z882" s="13"/>
      <c r="AA882" s="13"/>
      <c r="AB882" s="13"/>
      <c r="AC882" s="13"/>
      <c r="AD882" s="13"/>
      <c r="AE882" s="13"/>
      <c r="AF882" s="13"/>
      <c r="AG882" s="13"/>
      <c r="AH882" s="13"/>
      <c r="AI882" s="13"/>
      <c r="AJ882" s="13"/>
    </row>
    <row r="883" spans="1:36" ht="13.5" customHeight="1" x14ac:dyDescent="0.2">
      <c r="A883" s="13"/>
      <c r="B883" s="13"/>
      <c r="C883" s="13"/>
      <c r="D883" s="13"/>
      <c r="E883" s="13"/>
      <c r="F883" s="13"/>
      <c r="G883" s="13"/>
      <c r="H883" s="13"/>
      <c r="I883" s="13"/>
      <c r="J883" s="13"/>
      <c r="K883" s="13"/>
      <c r="L883" s="13"/>
      <c r="M883" s="13"/>
      <c r="N883" s="13"/>
      <c r="O883" s="13"/>
      <c r="P883" s="13"/>
      <c r="Q883" s="13"/>
      <c r="R883" s="13"/>
      <c r="S883" s="13"/>
      <c r="T883" s="13"/>
      <c r="U883" s="13"/>
      <c r="V883" s="13"/>
      <c r="W883" s="13"/>
      <c r="X883" s="13"/>
      <c r="Y883" s="13"/>
      <c r="Z883" s="13"/>
      <c r="AA883" s="13"/>
      <c r="AB883" s="13"/>
      <c r="AC883" s="13"/>
      <c r="AD883" s="13"/>
      <c r="AE883" s="13"/>
      <c r="AF883" s="13"/>
      <c r="AG883" s="13"/>
      <c r="AH883" s="13"/>
      <c r="AI883" s="13"/>
      <c r="AJ883" s="13"/>
    </row>
    <row r="884" spans="1:36" ht="13.5" customHeight="1" x14ac:dyDescent="0.2">
      <c r="A884" s="13"/>
      <c r="B884" s="13"/>
      <c r="C884" s="13"/>
      <c r="D884" s="13"/>
      <c r="E884" s="13"/>
      <c r="F884" s="13"/>
      <c r="G884" s="13"/>
      <c r="H884" s="13"/>
      <c r="I884" s="13"/>
      <c r="J884" s="13"/>
      <c r="K884" s="13"/>
      <c r="L884" s="13"/>
      <c r="M884" s="13"/>
      <c r="N884" s="13"/>
      <c r="O884" s="13"/>
      <c r="P884" s="13"/>
      <c r="Q884" s="13"/>
      <c r="R884" s="13"/>
      <c r="S884" s="13"/>
      <c r="T884" s="13"/>
      <c r="U884" s="13"/>
      <c r="V884" s="13"/>
      <c r="W884" s="13"/>
      <c r="X884" s="13"/>
      <c r="Y884" s="13"/>
      <c r="Z884" s="13"/>
      <c r="AA884" s="13"/>
      <c r="AB884" s="13"/>
      <c r="AC884" s="13"/>
      <c r="AD884" s="13"/>
      <c r="AE884" s="13"/>
      <c r="AF884" s="13"/>
      <c r="AG884" s="13"/>
      <c r="AH884" s="13"/>
      <c r="AI884" s="13"/>
      <c r="AJ884" s="13"/>
    </row>
    <row r="885" spans="1:36" ht="13.5" customHeight="1" x14ac:dyDescent="0.2">
      <c r="A885" s="13"/>
      <c r="B885" s="13"/>
      <c r="C885" s="13"/>
      <c r="D885" s="13"/>
      <c r="E885" s="13"/>
      <c r="F885" s="13"/>
      <c r="G885" s="13"/>
      <c r="H885" s="13"/>
      <c r="I885" s="13"/>
      <c r="J885" s="13"/>
      <c r="K885" s="13"/>
      <c r="L885" s="13"/>
      <c r="M885" s="13"/>
      <c r="N885" s="13"/>
      <c r="O885" s="13"/>
      <c r="P885" s="13"/>
      <c r="Q885" s="13"/>
      <c r="R885" s="13"/>
      <c r="S885" s="13"/>
      <c r="T885" s="13"/>
      <c r="U885" s="13"/>
      <c r="V885" s="13"/>
      <c r="W885" s="13"/>
      <c r="X885" s="13"/>
      <c r="Y885" s="13"/>
      <c r="Z885" s="13"/>
      <c r="AA885" s="13"/>
      <c r="AB885" s="13"/>
      <c r="AC885" s="13"/>
      <c r="AD885" s="13"/>
      <c r="AE885" s="13"/>
      <c r="AF885" s="13"/>
      <c r="AG885" s="13"/>
      <c r="AH885" s="13"/>
      <c r="AI885" s="13"/>
      <c r="AJ885" s="13"/>
    </row>
    <row r="886" spans="1:36" ht="13.5" customHeight="1" x14ac:dyDescent="0.2">
      <c r="A886" s="13"/>
      <c r="B886" s="13"/>
      <c r="C886" s="13"/>
      <c r="D886" s="13"/>
      <c r="E886" s="13"/>
      <c r="F886" s="13"/>
      <c r="G886" s="13"/>
      <c r="H886" s="13"/>
      <c r="I886" s="13"/>
      <c r="J886" s="13"/>
      <c r="K886" s="13"/>
      <c r="L886" s="13"/>
      <c r="M886" s="13"/>
      <c r="N886" s="13"/>
      <c r="O886" s="13"/>
      <c r="P886" s="13"/>
      <c r="Q886" s="13"/>
      <c r="R886" s="13"/>
      <c r="S886" s="13"/>
      <c r="T886" s="13"/>
      <c r="U886" s="13"/>
      <c r="V886" s="13"/>
      <c r="W886" s="13"/>
      <c r="X886" s="13"/>
      <c r="Y886" s="13"/>
      <c r="Z886" s="13"/>
      <c r="AA886" s="13"/>
      <c r="AB886" s="13"/>
      <c r="AC886" s="13"/>
      <c r="AD886" s="13"/>
      <c r="AE886" s="13"/>
      <c r="AF886" s="13"/>
      <c r="AG886" s="13"/>
      <c r="AH886" s="13"/>
      <c r="AI886" s="13"/>
      <c r="AJ886" s="13"/>
    </row>
    <row r="887" spans="1:36" ht="13.5" customHeight="1" x14ac:dyDescent="0.2">
      <c r="A887" s="13"/>
      <c r="B887" s="13"/>
      <c r="C887" s="13"/>
      <c r="D887" s="13"/>
      <c r="E887" s="13"/>
      <c r="F887" s="13"/>
      <c r="G887" s="13"/>
      <c r="H887" s="13"/>
      <c r="I887" s="13"/>
      <c r="J887" s="13"/>
      <c r="K887" s="13"/>
      <c r="L887" s="13"/>
      <c r="M887" s="13"/>
      <c r="N887" s="13"/>
      <c r="O887" s="13"/>
      <c r="P887" s="13"/>
      <c r="Q887" s="13"/>
      <c r="R887" s="13"/>
      <c r="S887" s="13"/>
      <c r="T887" s="13"/>
      <c r="U887" s="13"/>
      <c r="V887" s="13"/>
      <c r="W887" s="13"/>
      <c r="X887" s="13"/>
      <c r="Y887" s="13"/>
      <c r="Z887" s="13"/>
      <c r="AA887" s="13"/>
      <c r="AB887" s="13"/>
      <c r="AC887" s="13"/>
      <c r="AD887" s="13"/>
      <c r="AE887" s="13"/>
      <c r="AF887" s="13"/>
      <c r="AG887" s="13"/>
      <c r="AH887" s="13"/>
      <c r="AI887" s="13"/>
      <c r="AJ887" s="13"/>
    </row>
    <row r="888" spans="1:36" ht="13.5" customHeight="1" x14ac:dyDescent="0.2">
      <c r="A888" s="13"/>
      <c r="B888" s="13"/>
      <c r="C888" s="13"/>
      <c r="D888" s="13"/>
      <c r="E888" s="13"/>
      <c r="F888" s="13"/>
      <c r="G888" s="13"/>
      <c r="H888" s="13"/>
      <c r="I888" s="13"/>
      <c r="J888" s="13"/>
      <c r="K888" s="13"/>
      <c r="L888" s="13"/>
      <c r="M888" s="13"/>
      <c r="N888" s="13"/>
      <c r="O888" s="13"/>
      <c r="P888" s="13"/>
      <c r="Q888" s="13"/>
      <c r="R888" s="13"/>
      <c r="S888" s="13"/>
      <c r="T888" s="13"/>
      <c r="U888" s="13"/>
      <c r="V888" s="13"/>
      <c r="W888" s="13"/>
      <c r="X888" s="13"/>
      <c r="Y888" s="13"/>
      <c r="Z888" s="13"/>
      <c r="AA888" s="13"/>
      <c r="AB888" s="13"/>
      <c r="AC888" s="13"/>
      <c r="AD888" s="13"/>
      <c r="AE888" s="13"/>
      <c r="AF888" s="13"/>
      <c r="AG888" s="13"/>
      <c r="AH888" s="13"/>
      <c r="AI888" s="13"/>
      <c r="AJ888" s="13"/>
    </row>
    <row r="889" spans="1:36" ht="13.5" customHeight="1" x14ac:dyDescent="0.2">
      <c r="A889" s="13"/>
      <c r="B889" s="13"/>
      <c r="C889" s="13"/>
      <c r="D889" s="13"/>
      <c r="E889" s="13"/>
      <c r="F889" s="13"/>
      <c r="G889" s="13"/>
      <c r="H889" s="13"/>
      <c r="I889" s="13"/>
      <c r="J889" s="13"/>
      <c r="K889" s="13"/>
      <c r="L889" s="13"/>
      <c r="M889" s="13"/>
      <c r="N889" s="13"/>
      <c r="O889" s="13"/>
      <c r="P889" s="13"/>
      <c r="Q889" s="13"/>
      <c r="R889" s="13"/>
      <c r="S889" s="13"/>
      <c r="T889" s="13"/>
      <c r="U889" s="13"/>
      <c r="V889" s="13"/>
      <c r="W889" s="13"/>
      <c r="X889" s="13"/>
      <c r="Y889" s="13"/>
      <c r="Z889" s="13"/>
      <c r="AA889" s="13"/>
      <c r="AB889" s="13"/>
      <c r="AC889" s="13"/>
      <c r="AD889" s="13"/>
      <c r="AE889" s="13"/>
      <c r="AF889" s="13"/>
      <c r="AG889" s="13"/>
      <c r="AH889" s="13"/>
      <c r="AI889" s="13"/>
      <c r="AJ889" s="13"/>
    </row>
    <row r="890" spans="1:36" ht="13.5" customHeight="1" x14ac:dyDescent="0.2">
      <c r="A890" s="13"/>
      <c r="B890" s="13"/>
      <c r="C890" s="13"/>
      <c r="D890" s="13"/>
      <c r="E890" s="13"/>
      <c r="F890" s="13"/>
      <c r="G890" s="13"/>
      <c r="H890" s="13"/>
      <c r="I890" s="13"/>
      <c r="J890" s="13"/>
      <c r="K890" s="13"/>
      <c r="L890" s="13"/>
      <c r="M890" s="13"/>
      <c r="N890" s="13"/>
      <c r="O890" s="13"/>
      <c r="P890" s="13"/>
      <c r="Q890" s="13"/>
      <c r="R890" s="13"/>
      <c r="S890" s="13"/>
      <c r="T890" s="13"/>
      <c r="U890" s="13"/>
      <c r="V890" s="13"/>
      <c r="W890" s="13"/>
      <c r="X890" s="13"/>
      <c r="Y890" s="13"/>
      <c r="Z890" s="13"/>
      <c r="AA890" s="13"/>
      <c r="AB890" s="13"/>
      <c r="AC890" s="13"/>
      <c r="AD890" s="13"/>
      <c r="AE890" s="13"/>
      <c r="AF890" s="13"/>
      <c r="AG890" s="13"/>
      <c r="AH890" s="13"/>
      <c r="AI890" s="13"/>
      <c r="AJ890" s="13"/>
    </row>
    <row r="891" spans="1:36" ht="13.5" customHeight="1" x14ac:dyDescent="0.2">
      <c r="A891" s="13"/>
      <c r="B891" s="13"/>
      <c r="C891" s="13"/>
      <c r="D891" s="13"/>
      <c r="E891" s="13"/>
      <c r="F891" s="13"/>
      <c r="G891" s="13"/>
      <c r="H891" s="13"/>
      <c r="I891" s="13"/>
      <c r="J891" s="13"/>
      <c r="K891" s="13"/>
      <c r="L891" s="13"/>
      <c r="M891" s="13"/>
      <c r="N891" s="13"/>
      <c r="O891" s="13"/>
      <c r="P891" s="13"/>
      <c r="Q891" s="13"/>
      <c r="R891" s="13"/>
      <c r="S891" s="13"/>
      <c r="T891" s="13"/>
      <c r="U891" s="13"/>
      <c r="V891" s="13"/>
      <c r="W891" s="13"/>
      <c r="X891" s="13"/>
      <c r="Y891" s="13"/>
      <c r="Z891" s="13"/>
      <c r="AA891" s="13"/>
      <c r="AB891" s="13"/>
      <c r="AC891" s="13"/>
      <c r="AD891" s="13"/>
      <c r="AE891" s="13"/>
      <c r="AF891" s="13"/>
      <c r="AG891" s="13"/>
      <c r="AH891" s="13"/>
      <c r="AI891" s="13"/>
      <c r="AJ891" s="13"/>
    </row>
    <row r="892" spans="1:36" ht="13.5" customHeight="1" x14ac:dyDescent="0.2">
      <c r="A892" s="13"/>
      <c r="B892" s="13"/>
      <c r="C892" s="13"/>
      <c r="D892" s="13"/>
      <c r="E892" s="13"/>
      <c r="F892" s="13"/>
      <c r="G892" s="13"/>
      <c r="H892" s="13"/>
      <c r="I892" s="13"/>
      <c r="J892" s="13"/>
      <c r="K892" s="13"/>
      <c r="L892" s="13"/>
      <c r="M892" s="13"/>
      <c r="N892" s="13"/>
      <c r="O892" s="13"/>
      <c r="P892" s="13"/>
      <c r="Q892" s="13"/>
      <c r="R892" s="13"/>
      <c r="S892" s="13"/>
      <c r="T892" s="13"/>
      <c r="U892" s="13"/>
      <c r="V892" s="13"/>
      <c r="W892" s="13"/>
      <c r="X892" s="13"/>
      <c r="Y892" s="13"/>
      <c r="Z892" s="13"/>
      <c r="AA892" s="13"/>
      <c r="AB892" s="13"/>
      <c r="AC892" s="13"/>
      <c r="AD892" s="13"/>
      <c r="AE892" s="13"/>
      <c r="AF892" s="13"/>
      <c r="AG892" s="13"/>
      <c r="AH892" s="13"/>
      <c r="AI892" s="13"/>
      <c r="AJ892" s="13"/>
    </row>
    <row r="893" spans="1:36" ht="13.5" customHeight="1" x14ac:dyDescent="0.2">
      <c r="A893" s="13"/>
      <c r="B893" s="13"/>
      <c r="C893" s="13"/>
      <c r="D893" s="13"/>
      <c r="E893" s="13"/>
      <c r="F893" s="13"/>
      <c r="G893" s="13"/>
      <c r="H893" s="13"/>
      <c r="I893" s="13"/>
      <c r="J893" s="13"/>
      <c r="K893" s="13"/>
      <c r="L893" s="13"/>
      <c r="M893" s="13"/>
      <c r="N893" s="13"/>
      <c r="O893" s="13"/>
      <c r="P893" s="13"/>
      <c r="Q893" s="13"/>
      <c r="R893" s="13"/>
      <c r="S893" s="13"/>
      <c r="T893" s="13"/>
      <c r="U893" s="13"/>
      <c r="V893" s="13"/>
      <c r="W893" s="13"/>
      <c r="X893" s="13"/>
      <c r="Y893" s="13"/>
      <c r="Z893" s="13"/>
      <c r="AA893" s="13"/>
      <c r="AB893" s="13"/>
      <c r="AC893" s="13"/>
      <c r="AD893" s="13"/>
      <c r="AE893" s="13"/>
      <c r="AF893" s="13"/>
      <c r="AG893" s="13"/>
      <c r="AH893" s="13"/>
      <c r="AI893" s="13"/>
      <c r="AJ893" s="13"/>
    </row>
    <row r="894" spans="1:36" ht="13.5" customHeight="1" x14ac:dyDescent="0.2">
      <c r="A894" s="13"/>
      <c r="B894" s="13"/>
      <c r="C894" s="13"/>
      <c r="D894" s="13"/>
      <c r="E894" s="13"/>
      <c r="F894" s="13"/>
      <c r="G894" s="13"/>
      <c r="H894" s="13"/>
      <c r="I894" s="13"/>
      <c r="J894" s="13"/>
      <c r="K894" s="13"/>
      <c r="L894" s="13"/>
      <c r="M894" s="13"/>
      <c r="N894" s="13"/>
      <c r="O894" s="13"/>
      <c r="P894" s="13"/>
      <c r="Q894" s="13"/>
      <c r="R894" s="13"/>
      <c r="S894" s="13"/>
      <c r="T894" s="13"/>
      <c r="U894" s="13"/>
      <c r="V894" s="13"/>
      <c r="W894" s="13"/>
      <c r="X894" s="13"/>
      <c r="Y894" s="13"/>
      <c r="Z894" s="13"/>
      <c r="AA894" s="13"/>
      <c r="AB894" s="13"/>
      <c r="AC894" s="13"/>
      <c r="AD894" s="13"/>
      <c r="AE894" s="13"/>
      <c r="AF894" s="13"/>
      <c r="AG894" s="13"/>
      <c r="AH894" s="13"/>
      <c r="AI894" s="13"/>
      <c r="AJ894" s="13"/>
    </row>
    <row r="895" spans="1:36" ht="13.5" customHeight="1" x14ac:dyDescent="0.2">
      <c r="A895" s="13"/>
      <c r="B895" s="13"/>
      <c r="C895" s="13"/>
      <c r="D895" s="13"/>
      <c r="E895" s="13"/>
      <c r="F895" s="13"/>
      <c r="G895" s="13"/>
      <c r="H895" s="13"/>
      <c r="I895" s="13"/>
      <c r="J895" s="13"/>
      <c r="K895" s="13"/>
      <c r="L895" s="13"/>
      <c r="M895" s="13"/>
      <c r="N895" s="13"/>
      <c r="O895" s="13"/>
      <c r="P895" s="13"/>
      <c r="Q895" s="13"/>
      <c r="R895" s="13"/>
      <c r="S895" s="13"/>
      <c r="T895" s="13"/>
      <c r="U895" s="13"/>
      <c r="V895" s="13"/>
      <c r="W895" s="13"/>
      <c r="X895" s="13"/>
      <c r="Y895" s="13"/>
      <c r="Z895" s="13"/>
      <c r="AA895" s="13"/>
      <c r="AB895" s="13"/>
      <c r="AC895" s="13"/>
      <c r="AD895" s="13"/>
      <c r="AE895" s="13"/>
      <c r="AF895" s="13"/>
      <c r="AG895" s="13"/>
      <c r="AH895" s="13"/>
      <c r="AI895" s="13"/>
      <c r="AJ895" s="13"/>
    </row>
    <row r="896" spans="1:36" ht="13.5" customHeight="1" x14ac:dyDescent="0.2">
      <c r="A896" s="13"/>
      <c r="B896" s="13"/>
      <c r="C896" s="13"/>
      <c r="D896" s="13"/>
      <c r="E896" s="13"/>
      <c r="F896" s="13"/>
      <c r="G896" s="13"/>
      <c r="H896" s="13"/>
      <c r="I896" s="13"/>
      <c r="J896" s="13"/>
      <c r="K896" s="13"/>
      <c r="L896" s="13"/>
      <c r="M896" s="13"/>
      <c r="N896" s="13"/>
      <c r="O896" s="13"/>
      <c r="P896" s="13"/>
      <c r="Q896" s="13"/>
      <c r="R896" s="13"/>
      <c r="S896" s="13"/>
      <c r="T896" s="13"/>
      <c r="U896" s="13"/>
      <c r="V896" s="13"/>
      <c r="W896" s="13"/>
      <c r="X896" s="13"/>
      <c r="Y896" s="13"/>
      <c r="Z896" s="13"/>
      <c r="AA896" s="13"/>
      <c r="AB896" s="13"/>
      <c r="AC896" s="13"/>
      <c r="AD896" s="13"/>
      <c r="AE896" s="13"/>
      <c r="AF896" s="13"/>
      <c r="AG896" s="13"/>
      <c r="AH896" s="13"/>
      <c r="AI896" s="13"/>
      <c r="AJ896" s="13"/>
    </row>
    <row r="897" spans="1:36" ht="13.5" customHeight="1" x14ac:dyDescent="0.2">
      <c r="A897" s="13"/>
      <c r="B897" s="13"/>
      <c r="C897" s="13"/>
      <c r="D897" s="13"/>
      <c r="E897" s="13"/>
      <c r="F897" s="13"/>
      <c r="G897" s="13"/>
      <c r="H897" s="13"/>
      <c r="I897" s="13"/>
      <c r="J897" s="13"/>
      <c r="K897" s="13"/>
      <c r="L897" s="13"/>
      <c r="M897" s="13"/>
      <c r="N897" s="13"/>
      <c r="O897" s="13"/>
      <c r="P897" s="13"/>
      <c r="Q897" s="13"/>
      <c r="R897" s="13"/>
      <c r="S897" s="13"/>
      <c r="T897" s="13"/>
      <c r="U897" s="13"/>
      <c r="V897" s="13"/>
      <c r="W897" s="13"/>
      <c r="X897" s="13"/>
      <c r="Y897" s="13"/>
      <c r="Z897" s="13"/>
      <c r="AA897" s="13"/>
      <c r="AB897" s="13"/>
      <c r="AC897" s="13"/>
      <c r="AD897" s="13"/>
      <c r="AE897" s="13"/>
      <c r="AF897" s="13"/>
      <c r="AG897" s="13"/>
      <c r="AH897" s="13"/>
      <c r="AI897" s="13"/>
      <c r="AJ897" s="13"/>
    </row>
    <row r="898" spans="1:36" ht="13.5" customHeight="1" x14ac:dyDescent="0.2">
      <c r="A898" s="13"/>
      <c r="B898" s="13"/>
      <c r="C898" s="13"/>
      <c r="D898" s="13"/>
      <c r="E898" s="13"/>
      <c r="F898" s="13"/>
      <c r="G898" s="13"/>
      <c r="H898" s="13"/>
      <c r="I898" s="13"/>
      <c r="J898" s="13"/>
      <c r="K898" s="13"/>
      <c r="L898" s="13"/>
      <c r="M898" s="13"/>
      <c r="N898" s="13"/>
      <c r="O898" s="13"/>
      <c r="P898" s="13"/>
      <c r="Q898" s="13"/>
      <c r="R898" s="13"/>
      <c r="S898" s="13"/>
      <c r="T898" s="13"/>
      <c r="U898" s="13"/>
      <c r="V898" s="13"/>
      <c r="W898" s="13"/>
      <c r="X898" s="13"/>
      <c r="Y898" s="13"/>
      <c r="Z898" s="13"/>
      <c r="AA898" s="13"/>
      <c r="AB898" s="13"/>
      <c r="AC898" s="13"/>
      <c r="AD898" s="13"/>
      <c r="AE898" s="13"/>
      <c r="AF898" s="13"/>
      <c r="AG898" s="13"/>
      <c r="AH898" s="13"/>
      <c r="AI898" s="13"/>
      <c r="AJ898" s="13"/>
    </row>
    <row r="899" spans="1:36" ht="13.5" customHeight="1" x14ac:dyDescent="0.2">
      <c r="A899" s="13"/>
      <c r="B899" s="13"/>
      <c r="C899" s="13"/>
      <c r="D899" s="13"/>
      <c r="E899" s="13"/>
      <c r="F899" s="13"/>
      <c r="G899" s="13"/>
      <c r="H899" s="13"/>
      <c r="I899" s="13"/>
      <c r="J899" s="13"/>
      <c r="K899" s="13"/>
      <c r="L899" s="13"/>
      <c r="M899" s="13"/>
      <c r="N899" s="13"/>
      <c r="O899" s="13"/>
      <c r="P899" s="13"/>
      <c r="Q899" s="13"/>
      <c r="R899" s="13"/>
      <c r="S899" s="13"/>
      <c r="T899" s="13"/>
      <c r="U899" s="13"/>
      <c r="V899" s="13"/>
      <c r="W899" s="13"/>
      <c r="X899" s="13"/>
      <c r="Y899" s="13"/>
      <c r="Z899" s="13"/>
      <c r="AA899" s="13"/>
      <c r="AB899" s="13"/>
      <c r="AC899" s="13"/>
      <c r="AD899" s="13"/>
      <c r="AE899" s="13"/>
      <c r="AF899" s="13"/>
      <c r="AG899" s="13"/>
      <c r="AH899" s="13"/>
      <c r="AI899" s="13"/>
      <c r="AJ899" s="13"/>
    </row>
    <row r="900" spans="1:36" ht="13.5" customHeight="1" x14ac:dyDescent="0.2">
      <c r="A900" s="13"/>
      <c r="B900" s="13"/>
      <c r="C900" s="13"/>
      <c r="D900" s="13"/>
      <c r="E900" s="13"/>
      <c r="F900" s="13"/>
      <c r="G900" s="13"/>
      <c r="H900" s="13"/>
      <c r="I900" s="13"/>
      <c r="J900" s="13"/>
      <c r="K900" s="13"/>
      <c r="L900" s="13"/>
      <c r="M900" s="13"/>
      <c r="N900" s="13"/>
      <c r="O900" s="13"/>
      <c r="P900" s="13"/>
      <c r="Q900" s="13"/>
      <c r="R900" s="13"/>
      <c r="S900" s="13"/>
      <c r="T900" s="13"/>
      <c r="U900" s="13"/>
      <c r="V900" s="13"/>
      <c r="W900" s="13"/>
      <c r="X900" s="13"/>
      <c r="Y900" s="13"/>
      <c r="Z900" s="13"/>
      <c r="AA900" s="13"/>
      <c r="AB900" s="13"/>
      <c r="AC900" s="13"/>
      <c r="AD900" s="13"/>
      <c r="AE900" s="13"/>
      <c r="AF900" s="13"/>
      <c r="AG900" s="13"/>
      <c r="AH900" s="13"/>
      <c r="AI900" s="13"/>
      <c r="AJ900" s="13"/>
    </row>
    <row r="901" spans="1:36" ht="13.5" customHeight="1" x14ac:dyDescent="0.2">
      <c r="A901" s="13"/>
      <c r="B901" s="13"/>
      <c r="C901" s="13"/>
      <c r="D901" s="13"/>
      <c r="E901" s="13"/>
      <c r="F901" s="13"/>
      <c r="G901" s="13"/>
      <c r="H901" s="13"/>
      <c r="I901" s="13"/>
      <c r="J901" s="13"/>
      <c r="K901" s="13"/>
      <c r="L901" s="13"/>
      <c r="M901" s="13"/>
      <c r="N901" s="13"/>
      <c r="O901" s="13"/>
      <c r="P901" s="13"/>
      <c r="Q901" s="13"/>
      <c r="R901" s="13"/>
      <c r="S901" s="13"/>
      <c r="T901" s="13"/>
      <c r="U901" s="13"/>
      <c r="V901" s="13"/>
      <c r="W901" s="13"/>
      <c r="X901" s="13"/>
      <c r="Y901" s="13"/>
      <c r="Z901" s="13"/>
      <c r="AA901" s="13"/>
      <c r="AB901" s="13"/>
      <c r="AC901" s="13"/>
      <c r="AD901" s="13"/>
      <c r="AE901" s="13"/>
      <c r="AF901" s="13"/>
      <c r="AG901" s="13"/>
      <c r="AH901" s="13"/>
      <c r="AI901" s="13"/>
      <c r="AJ901" s="13"/>
    </row>
    <row r="902" spans="1:36" ht="13.5" customHeight="1" x14ac:dyDescent="0.2">
      <c r="A902" s="13"/>
      <c r="B902" s="13"/>
      <c r="C902" s="13"/>
      <c r="D902" s="13"/>
      <c r="E902" s="13"/>
      <c r="F902" s="13"/>
      <c r="G902" s="13"/>
      <c r="H902" s="13"/>
      <c r="I902" s="13"/>
      <c r="J902" s="13"/>
      <c r="K902" s="13"/>
      <c r="L902" s="13"/>
      <c r="M902" s="13"/>
      <c r="N902" s="13"/>
      <c r="O902" s="13"/>
      <c r="P902" s="13"/>
      <c r="Q902" s="13"/>
      <c r="R902" s="13"/>
      <c r="S902" s="13"/>
      <c r="T902" s="13"/>
      <c r="U902" s="13"/>
      <c r="V902" s="13"/>
      <c r="W902" s="13"/>
      <c r="X902" s="13"/>
      <c r="Y902" s="13"/>
      <c r="Z902" s="13"/>
      <c r="AA902" s="13"/>
      <c r="AB902" s="13"/>
      <c r="AC902" s="13"/>
      <c r="AD902" s="13"/>
      <c r="AE902" s="13"/>
      <c r="AF902" s="13"/>
      <c r="AG902" s="13"/>
      <c r="AH902" s="13"/>
      <c r="AI902" s="13"/>
      <c r="AJ902" s="13"/>
    </row>
    <row r="903" spans="1:36" ht="13.5" customHeight="1" x14ac:dyDescent="0.2">
      <c r="A903" s="13"/>
      <c r="B903" s="13"/>
      <c r="C903" s="13"/>
      <c r="D903" s="13"/>
      <c r="E903" s="13"/>
      <c r="F903" s="13"/>
      <c r="G903" s="13"/>
      <c r="H903" s="13"/>
      <c r="I903" s="13"/>
      <c r="J903" s="13"/>
      <c r="K903" s="13"/>
      <c r="L903" s="13"/>
      <c r="M903" s="13"/>
      <c r="N903" s="13"/>
      <c r="O903" s="13"/>
      <c r="P903" s="13"/>
      <c r="Q903" s="13"/>
      <c r="R903" s="13"/>
      <c r="S903" s="13"/>
      <c r="T903" s="13"/>
      <c r="U903" s="13"/>
      <c r="V903" s="13"/>
      <c r="W903" s="13"/>
      <c r="X903" s="13"/>
      <c r="Y903" s="13"/>
      <c r="Z903" s="13"/>
      <c r="AA903" s="13"/>
      <c r="AB903" s="13"/>
      <c r="AC903" s="13"/>
      <c r="AD903" s="13"/>
      <c r="AE903" s="13"/>
      <c r="AF903" s="13"/>
      <c r="AG903" s="13"/>
      <c r="AH903" s="13"/>
      <c r="AI903" s="13"/>
      <c r="AJ903" s="13"/>
    </row>
    <row r="904" spans="1:36" ht="13.5" customHeight="1" x14ac:dyDescent="0.2">
      <c r="A904" s="13"/>
      <c r="B904" s="13"/>
      <c r="C904" s="13"/>
      <c r="D904" s="13"/>
      <c r="E904" s="13"/>
      <c r="F904" s="13"/>
      <c r="G904" s="13"/>
      <c r="H904" s="13"/>
      <c r="I904" s="13"/>
      <c r="J904" s="13"/>
      <c r="K904" s="13"/>
      <c r="L904" s="13"/>
      <c r="M904" s="13"/>
      <c r="N904" s="13"/>
      <c r="O904" s="13"/>
      <c r="P904" s="13"/>
      <c r="Q904" s="13"/>
      <c r="R904" s="13"/>
      <c r="S904" s="13"/>
      <c r="T904" s="13"/>
      <c r="U904" s="13"/>
      <c r="V904" s="13"/>
      <c r="W904" s="13"/>
      <c r="X904" s="13"/>
      <c r="Y904" s="13"/>
      <c r="Z904" s="13"/>
      <c r="AA904" s="13"/>
      <c r="AB904" s="13"/>
      <c r="AC904" s="13"/>
      <c r="AD904" s="13"/>
      <c r="AE904" s="13"/>
      <c r="AF904" s="13"/>
      <c r="AG904" s="13"/>
      <c r="AH904" s="13"/>
      <c r="AI904" s="13"/>
      <c r="AJ904" s="13"/>
    </row>
    <row r="905" spans="1:36" ht="13.5" customHeight="1" x14ac:dyDescent="0.2">
      <c r="A905" s="13"/>
      <c r="B905" s="13"/>
      <c r="C905" s="13"/>
      <c r="D905" s="13"/>
      <c r="E905" s="13"/>
      <c r="F905" s="13"/>
      <c r="G905" s="13"/>
      <c r="H905" s="13"/>
      <c r="I905" s="13"/>
      <c r="J905" s="13"/>
      <c r="K905" s="13"/>
      <c r="L905" s="13"/>
      <c r="M905" s="13"/>
      <c r="N905" s="13"/>
      <c r="O905" s="13"/>
      <c r="P905" s="13"/>
      <c r="Q905" s="13"/>
      <c r="R905" s="13"/>
      <c r="S905" s="13"/>
      <c r="T905" s="13"/>
      <c r="U905" s="13"/>
      <c r="V905" s="13"/>
      <c r="W905" s="13"/>
      <c r="X905" s="13"/>
      <c r="Y905" s="13"/>
      <c r="Z905" s="13"/>
      <c r="AA905" s="13"/>
      <c r="AB905" s="13"/>
      <c r="AC905" s="13"/>
      <c r="AD905" s="13"/>
      <c r="AE905" s="13"/>
      <c r="AF905" s="13"/>
      <c r="AG905" s="13"/>
      <c r="AH905" s="13"/>
      <c r="AI905" s="13"/>
      <c r="AJ905" s="13"/>
    </row>
    <row r="906" spans="1:36" ht="13.5" customHeight="1" x14ac:dyDescent="0.2">
      <c r="A906" s="13"/>
      <c r="B906" s="13"/>
      <c r="C906" s="13"/>
      <c r="D906" s="13"/>
      <c r="E906" s="13"/>
      <c r="F906" s="13"/>
      <c r="G906" s="13"/>
      <c r="H906" s="13"/>
      <c r="I906" s="13"/>
      <c r="J906" s="13"/>
      <c r="K906" s="13"/>
      <c r="L906" s="13"/>
      <c r="M906" s="13"/>
      <c r="N906" s="13"/>
      <c r="O906" s="13"/>
      <c r="P906" s="13"/>
      <c r="Q906" s="13"/>
      <c r="R906" s="13"/>
      <c r="S906" s="13"/>
      <c r="T906" s="13"/>
      <c r="U906" s="13"/>
      <c r="V906" s="13"/>
      <c r="W906" s="13"/>
      <c r="X906" s="13"/>
      <c r="Y906" s="13"/>
      <c r="Z906" s="13"/>
      <c r="AA906" s="13"/>
      <c r="AB906" s="13"/>
      <c r="AC906" s="13"/>
      <c r="AD906" s="13"/>
      <c r="AE906" s="13"/>
      <c r="AF906" s="13"/>
      <c r="AG906" s="13"/>
      <c r="AH906" s="13"/>
      <c r="AI906" s="13"/>
      <c r="AJ906" s="13"/>
    </row>
    <row r="907" spans="1:36" ht="13.5" customHeight="1" x14ac:dyDescent="0.2">
      <c r="A907" s="13"/>
      <c r="B907" s="13"/>
      <c r="C907" s="13"/>
      <c r="D907" s="13"/>
      <c r="E907" s="13"/>
      <c r="F907" s="13"/>
      <c r="G907" s="13"/>
      <c r="H907" s="13"/>
      <c r="I907" s="13"/>
      <c r="J907" s="13"/>
      <c r="K907" s="13"/>
      <c r="L907" s="13"/>
      <c r="M907" s="13"/>
      <c r="N907" s="13"/>
      <c r="O907" s="13"/>
      <c r="P907" s="13"/>
      <c r="Q907" s="13"/>
      <c r="R907" s="13"/>
      <c r="S907" s="13"/>
      <c r="T907" s="13"/>
      <c r="U907" s="13"/>
      <c r="V907" s="13"/>
      <c r="W907" s="13"/>
      <c r="X907" s="13"/>
      <c r="Y907" s="13"/>
      <c r="Z907" s="13"/>
      <c r="AA907" s="13"/>
      <c r="AB907" s="13"/>
      <c r="AC907" s="13"/>
      <c r="AD907" s="13"/>
      <c r="AE907" s="13"/>
      <c r="AF907" s="13"/>
      <c r="AG907" s="13"/>
      <c r="AH907" s="13"/>
      <c r="AI907" s="13"/>
      <c r="AJ907" s="13"/>
    </row>
    <row r="908" spans="1:36" ht="13.5" customHeight="1" x14ac:dyDescent="0.2">
      <c r="A908" s="13"/>
      <c r="B908" s="13"/>
      <c r="C908" s="13"/>
      <c r="D908" s="13"/>
      <c r="E908" s="13"/>
      <c r="F908" s="13"/>
      <c r="G908" s="13"/>
      <c r="H908" s="13"/>
      <c r="I908" s="13"/>
      <c r="J908" s="13"/>
      <c r="K908" s="13"/>
      <c r="L908" s="13"/>
      <c r="M908" s="13"/>
      <c r="N908" s="13"/>
      <c r="O908" s="13"/>
      <c r="P908" s="13"/>
      <c r="Q908" s="13"/>
      <c r="R908" s="13"/>
      <c r="S908" s="13"/>
      <c r="T908" s="13"/>
      <c r="U908" s="13"/>
      <c r="V908" s="13"/>
      <c r="W908" s="13"/>
      <c r="X908" s="13"/>
      <c r="Y908" s="13"/>
      <c r="Z908" s="13"/>
      <c r="AA908" s="13"/>
      <c r="AB908" s="13"/>
      <c r="AC908" s="13"/>
      <c r="AD908" s="13"/>
      <c r="AE908" s="13"/>
      <c r="AF908" s="13"/>
      <c r="AG908" s="13"/>
      <c r="AH908" s="13"/>
      <c r="AI908" s="13"/>
      <c r="AJ908" s="13"/>
    </row>
    <row r="909" spans="1:36" ht="13.5" customHeight="1" x14ac:dyDescent="0.2">
      <c r="A909" s="13"/>
      <c r="B909" s="13"/>
      <c r="C909" s="13"/>
      <c r="D909" s="13"/>
      <c r="E909" s="13"/>
      <c r="F909" s="13"/>
      <c r="G909" s="13"/>
      <c r="H909" s="13"/>
      <c r="I909" s="13"/>
      <c r="J909" s="13"/>
      <c r="K909" s="13"/>
      <c r="L909" s="13"/>
      <c r="M909" s="13"/>
      <c r="N909" s="13"/>
      <c r="O909" s="13"/>
      <c r="P909" s="13"/>
      <c r="Q909" s="13"/>
      <c r="R909" s="13"/>
      <c r="S909" s="13"/>
      <c r="T909" s="13"/>
      <c r="U909" s="13"/>
      <c r="V909" s="13"/>
      <c r="W909" s="13"/>
      <c r="X909" s="13"/>
      <c r="Y909" s="13"/>
      <c r="Z909" s="13"/>
      <c r="AA909" s="13"/>
      <c r="AB909" s="13"/>
      <c r="AC909" s="13"/>
      <c r="AD909" s="13"/>
      <c r="AE909" s="13"/>
      <c r="AF909" s="13"/>
      <c r="AG909" s="13"/>
      <c r="AH909" s="13"/>
      <c r="AI909" s="13"/>
      <c r="AJ909" s="13"/>
    </row>
    <row r="910" spans="1:36" ht="13.5" customHeight="1" x14ac:dyDescent="0.2">
      <c r="A910" s="13"/>
      <c r="B910" s="13"/>
      <c r="C910" s="13"/>
      <c r="D910" s="13"/>
      <c r="E910" s="13"/>
      <c r="F910" s="13"/>
      <c r="G910" s="13"/>
      <c r="H910" s="13"/>
      <c r="I910" s="13"/>
      <c r="J910" s="13"/>
      <c r="K910" s="13"/>
      <c r="L910" s="13"/>
      <c r="M910" s="13"/>
      <c r="N910" s="13"/>
      <c r="O910" s="13"/>
      <c r="P910" s="13"/>
      <c r="Q910" s="13"/>
      <c r="R910" s="13"/>
      <c r="S910" s="13"/>
      <c r="T910" s="13"/>
      <c r="U910" s="13"/>
      <c r="V910" s="13"/>
      <c r="W910" s="13"/>
      <c r="X910" s="13"/>
      <c r="Y910" s="13"/>
      <c r="Z910" s="13"/>
      <c r="AA910" s="13"/>
      <c r="AB910" s="13"/>
      <c r="AC910" s="13"/>
      <c r="AD910" s="13"/>
      <c r="AE910" s="13"/>
      <c r="AF910" s="13"/>
      <c r="AG910" s="13"/>
      <c r="AH910" s="13"/>
      <c r="AI910" s="13"/>
      <c r="AJ910" s="13"/>
    </row>
    <row r="911" spans="1:36" ht="13.5" customHeight="1" x14ac:dyDescent="0.2">
      <c r="A911" s="13"/>
      <c r="B911" s="13"/>
      <c r="C911" s="13"/>
      <c r="D911" s="13"/>
      <c r="E911" s="13"/>
      <c r="F911" s="13"/>
      <c r="G911" s="13"/>
      <c r="H911" s="13"/>
      <c r="I911" s="13"/>
      <c r="J911" s="13"/>
      <c r="K911" s="13"/>
      <c r="L911" s="13"/>
      <c r="M911" s="13"/>
      <c r="N911" s="13"/>
      <c r="O911" s="13"/>
      <c r="P911" s="13"/>
      <c r="Q911" s="13"/>
      <c r="R911" s="13"/>
      <c r="S911" s="13"/>
      <c r="T911" s="13"/>
      <c r="U911" s="13"/>
      <c r="V911" s="13"/>
      <c r="W911" s="13"/>
      <c r="X911" s="13"/>
      <c r="Y911" s="13"/>
      <c r="Z911" s="13"/>
      <c r="AA911" s="13"/>
      <c r="AB911" s="13"/>
      <c r="AC911" s="13"/>
      <c r="AD911" s="13"/>
      <c r="AE911" s="13"/>
      <c r="AF911" s="13"/>
      <c r="AG911" s="13"/>
      <c r="AH911" s="13"/>
      <c r="AI911" s="13"/>
      <c r="AJ911" s="13"/>
    </row>
    <row r="912" spans="1:36" ht="13.5" customHeight="1" x14ac:dyDescent="0.2">
      <c r="A912" s="13"/>
      <c r="B912" s="13"/>
      <c r="C912" s="13"/>
      <c r="D912" s="13"/>
      <c r="E912" s="13"/>
      <c r="F912" s="13"/>
      <c r="G912" s="13"/>
      <c r="H912" s="13"/>
      <c r="I912" s="13"/>
      <c r="J912" s="13"/>
      <c r="K912" s="13"/>
      <c r="L912" s="13"/>
      <c r="M912" s="13"/>
      <c r="N912" s="13"/>
      <c r="O912" s="13"/>
      <c r="P912" s="13"/>
      <c r="Q912" s="13"/>
      <c r="R912" s="13"/>
      <c r="S912" s="13"/>
      <c r="T912" s="13"/>
      <c r="U912" s="13"/>
      <c r="V912" s="13"/>
      <c r="W912" s="13"/>
      <c r="X912" s="13"/>
      <c r="Y912" s="13"/>
      <c r="Z912" s="13"/>
      <c r="AA912" s="13"/>
      <c r="AB912" s="13"/>
      <c r="AC912" s="13"/>
      <c r="AD912" s="13"/>
      <c r="AE912" s="13"/>
      <c r="AF912" s="13"/>
      <c r="AG912" s="13"/>
      <c r="AH912" s="13"/>
      <c r="AI912" s="13"/>
      <c r="AJ912" s="13"/>
    </row>
    <row r="913" spans="1:36" ht="13.5" customHeight="1" x14ac:dyDescent="0.2">
      <c r="A913" s="13"/>
      <c r="B913" s="13"/>
      <c r="C913" s="13"/>
      <c r="D913" s="13"/>
      <c r="E913" s="13"/>
      <c r="F913" s="13"/>
      <c r="G913" s="13"/>
      <c r="H913" s="13"/>
      <c r="I913" s="13"/>
      <c r="J913" s="13"/>
      <c r="K913" s="13"/>
      <c r="L913" s="13"/>
      <c r="M913" s="13"/>
      <c r="N913" s="13"/>
      <c r="O913" s="13"/>
      <c r="P913" s="13"/>
      <c r="Q913" s="13"/>
      <c r="R913" s="13"/>
      <c r="S913" s="13"/>
      <c r="T913" s="13"/>
      <c r="U913" s="13"/>
      <c r="V913" s="13"/>
      <c r="W913" s="13"/>
      <c r="X913" s="13"/>
      <c r="Y913" s="13"/>
      <c r="Z913" s="13"/>
      <c r="AA913" s="13"/>
      <c r="AB913" s="13"/>
      <c r="AC913" s="13"/>
      <c r="AD913" s="13"/>
      <c r="AE913" s="13"/>
      <c r="AF913" s="13"/>
      <c r="AG913" s="13"/>
      <c r="AH913" s="13"/>
      <c r="AI913" s="13"/>
      <c r="AJ913" s="13"/>
    </row>
    <row r="914" spans="1:36" ht="13.5" customHeight="1" x14ac:dyDescent="0.2">
      <c r="A914" s="13"/>
      <c r="B914" s="13"/>
      <c r="C914" s="13"/>
      <c r="D914" s="13"/>
      <c r="E914" s="13"/>
      <c r="F914" s="13"/>
      <c r="G914" s="13"/>
      <c r="H914" s="13"/>
      <c r="I914" s="13"/>
      <c r="J914" s="13"/>
      <c r="K914" s="13"/>
      <c r="L914" s="13"/>
      <c r="M914" s="13"/>
      <c r="N914" s="13"/>
      <c r="O914" s="13"/>
      <c r="P914" s="13"/>
      <c r="Q914" s="13"/>
      <c r="R914" s="13"/>
      <c r="S914" s="13"/>
      <c r="T914" s="13"/>
      <c r="U914" s="13"/>
      <c r="V914" s="13"/>
      <c r="W914" s="13"/>
      <c r="X914" s="13"/>
      <c r="Y914" s="13"/>
      <c r="Z914" s="13"/>
      <c r="AA914" s="13"/>
      <c r="AB914" s="13"/>
      <c r="AC914" s="13"/>
      <c r="AD914" s="13"/>
      <c r="AE914" s="13"/>
      <c r="AF914" s="13"/>
      <c r="AG914" s="13"/>
      <c r="AH914" s="13"/>
      <c r="AI914" s="13"/>
      <c r="AJ914" s="13"/>
    </row>
    <row r="915" spans="1:36" ht="13.5" customHeight="1" x14ac:dyDescent="0.2">
      <c r="A915" s="13"/>
      <c r="B915" s="13"/>
      <c r="C915" s="13"/>
      <c r="D915" s="13"/>
      <c r="E915" s="13"/>
      <c r="F915" s="13"/>
      <c r="G915" s="13"/>
      <c r="H915" s="13"/>
      <c r="I915" s="13"/>
      <c r="J915" s="13"/>
      <c r="K915" s="13"/>
      <c r="L915" s="13"/>
      <c r="M915" s="13"/>
      <c r="N915" s="13"/>
      <c r="O915" s="13"/>
      <c r="P915" s="13"/>
      <c r="Q915" s="13"/>
      <c r="R915" s="13"/>
      <c r="S915" s="13"/>
      <c r="T915" s="13"/>
      <c r="U915" s="13"/>
      <c r="V915" s="13"/>
      <c r="W915" s="13"/>
      <c r="X915" s="13"/>
      <c r="Y915" s="13"/>
      <c r="Z915" s="13"/>
      <c r="AA915" s="13"/>
      <c r="AB915" s="13"/>
      <c r="AC915" s="13"/>
      <c r="AD915" s="13"/>
      <c r="AE915" s="13"/>
      <c r="AF915" s="13"/>
      <c r="AG915" s="13"/>
      <c r="AH915" s="13"/>
      <c r="AI915" s="13"/>
      <c r="AJ915" s="13"/>
    </row>
    <row r="916" spans="1:36" ht="13.5" customHeight="1" x14ac:dyDescent="0.2">
      <c r="A916" s="13"/>
      <c r="B916" s="13"/>
      <c r="C916" s="13"/>
      <c r="D916" s="13"/>
      <c r="E916" s="13"/>
      <c r="F916" s="13"/>
      <c r="G916" s="13"/>
      <c r="H916" s="13"/>
      <c r="I916" s="13"/>
      <c r="J916" s="13"/>
      <c r="K916" s="13"/>
      <c r="L916" s="13"/>
      <c r="M916" s="13"/>
      <c r="N916" s="13"/>
      <c r="O916" s="13"/>
      <c r="P916" s="13"/>
      <c r="Q916" s="13"/>
      <c r="R916" s="13"/>
      <c r="S916" s="13"/>
      <c r="T916" s="13"/>
      <c r="U916" s="13"/>
      <c r="V916" s="13"/>
      <c r="W916" s="13"/>
      <c r="X916" s="13"/>
      <c r="Y916" s="13"/>
      <c r="Z916" s="13"/>
      <c r="AA916" s="13"/>
      <c r="AB916" s="13"/>
      <c r="AC916" s="13"/>
      <c r="AD916" s="13"/>
      <c r="AE916" s="13"/>
      <c r="AF916" s="13"/>
      <c r="AG916" s="13"/>
      <c r="AH916" s="13"/>
      <c r="AI916" s="13"/>
      <c r="AJ916" s="13"/>
    </row>
    <row r="917" spans="1:36" ht="13.5" customHeight="1" x14ac:dyDescent="0.2">
      <c r="A917" s="13"/>
      <c r="B917" s="13"/>
      <c r="C917" s="13"/>
      <c r="D917" s="13"/>
      <c r="E917" s="13"/>
      <c r="F917" s="13"/>
      <c r="G917" s="13"/>
      <c r="H917" s="13"/>
      <c r="I917" s="13"/>
      <c r="J917" s="13"/>
      <c r="K917" s="13"/>
      <c r="L917" s="13"/>
      <c r="M917" s="13"/>
      <c r="N917" s="13"/>
      <c r="O917" s="13"/>
      <c r="P917" s="13"/>
      <c r="Q917" s="13"/>
      <c r="R917" s="13"/>
      <c r="S917" s="13"/>
      <c r="T917" s="13"/>
      <c r="U917" s="13"/>
      <c r="V917" s="13"/>
      <c r="W917" s="13"/>
      <c r="X917" s="13"/>
      <c r="Y917" s="13"/>
      <c r="Z917" s="13"/>
      <c r="AA917" s="13"/>
      <c r="AB917" s="13"/>
      <c r="AC917" s="13"/>
      <c r="AD917" s="13"/>
      <c r="AE917" s="13"/>
      <c r="AF917" s="13"/>
      <c r="AG917" s="13"/>
      <c r="AH917" s="13"/>
      <c r="AI917" s="13"/>
      <c r="AJ917" s="13"/>
    </row>
    <row r="918" spans="1:36" ht="13.5" customHeight="1" x14ac:dyDescent="0.2">
      <c r="A918" s="13"/>
      <c r="B918" s="13"/>
      <c r="C918" s="13"/>
      <c r="D918" s="13"/>
      <c r="E918" s="13"/>
      <c r="F918" s="13"/>
      <c r="G918" s="13"/>
      <c r="H918" s="13"/>
      <c r="I918" s="13"/>
      <c r="J918" s="13"/>
      <c r="K918" s="13"/>
      <c r="L918" s="13"/>
      <c r="M918" s="13"/>
      <c r="N918" s="13"/>
      <c r="O918" s="13"/>
      <c r="P918" s="13"/>
      <c r="Q918" s="13"/>
      <c r="R918" s="13"/>
      <c r="S918" s="13"/>
      <c r="T918" s="13"/>
      <c r="U918" s="13"/>
      <c r="V918" s="13"/>
      <c r="W918" s="13"/>
      <c r="X918" s="13"/>
      <c r="Y918" s="13"/>
      <c r="Z918" s="13"/>
      <c r="AA918" s="13"/>
      <c r="AB918" s="13"/>
      <c r="AC918" s="13"/>
      <c r="AD918" s="13"/>
      <c r="AE918" s="13"/>
      <c r="AF918" s="13"/>
      <c r="AG918" s="13"/>
      <c r="AH918" s="13"/>
      <c r="AI918" s="13"/>
      <c r="AJ918" s="13"/>
    </row>
    <row r="919" spans="1:36" ht="13.5" customHeight="1" x14ac:dyDescent="0.2">
      <c r="A919" s="13"/>
      <c r="B919" s="13"/>
      <c r="C919" s="13"/>
      <c r="D919" s="13"/>
      <c r="E919" s="13"/>
      <c r="F919" s="13"/>
      <c r="G919" s="13"/>
      <c r="H919" s="13"/>
      <c r="I919" s="13"/>
      <c r="J919" s="13"/>
      <c r="K919" s="13"/>
      <c r="L919" s="13"/>
      <c r="M919" s="13"/>
      <c r="N919" s="13"/>
      <c r="O919" s="13"/>
      <c r="P919" s="13"/>
      <c r="Q919" s="13"/>
      <c r="R919" s="13"/>
      <c r="S919" s="13"/>
      <c r="T919" s="13"/>
      <c r="U919" s="13"/>
      <c r="V919" s="13"/>
      <c r="W919" s="13"/>
      <c r="X919" s="13"/>
      <c r="Y919" s="13"/>
      <c r="Z919" s="13"/>
      <c r="AA919" s="13"/>
      <c r="AB919" s="13"/>
      <c r="AC919" s="13"/>
      <c r="AD919" s="13"/>
      <c r="AE919" s="13"/>
      <c r="AF919" s="13"/>
      <c r="AG919" s="13"/>
      <c r="AH919" s="13"/>
      <c r="AI919" s="13"/>
      <c r="AJ919" s="13"/>
    </row>
    <row r="920" spans="1:36" ht="13.5" customHeight="1" x14ac:dyDescent="0.2">
      <c r="A920" s="13"/>
      <c r="B920" s="13"/>
      <c r="C920" s="13"/>
      <c r="D920" s="13"/>
      <c r="E920" s="13"/>
      <c r="F920" s="13"/>
      <c r="G920" s="13"/>
      <c r="H920" s="13"/>
      <c r="I920" s="13"/>
      <c r="J920" s="13"/>
      <c r="K920" s="13"/>
      <c r="L920" s="13"/>
      <c r="M920" s="13"/>
      <c r="N920" s="13"/>
      <c r="O920" s="13"/>
      <c r="P920" s="13"/>
      <c r="Q920" s="13"/>
      <c r="R920" s="13"/>
      <c r="S920" s="13"/>
      <c r="T920" s="13"/>
      <c r="U920" s="13"/>
      <c r="V920" s="13"/>
      <c r="W920" s="13"/>
      <c r="X920" s="13"/>
      <c r="Y920" s="13"/>
      <c r="Z920" s="13"/>
      <c r="AA920" s="13"/>
      <c r="AB920" s="13"/>
      <c r="AC920" s="13"/>
      <c r="AD920" s="13"/>
      <c r="AE920" s="13"/>
      <c r="AF920" s="13"/>
      <c r="AG920" s="13"/>
      <c r="AH920" s="13"/>
      <c r="AI920" s="13"/>
      <c r="AJ920" s="13"/>
    </row>
    <row r="921" spans="1:36" ht="13.5" customHeight="1" x14ac:dyDescent="0.2">
      <c r="A921" s="13"/>
      <c r="B921" s="13"/>
      <c r="C921" s="13"/>
      <c r="D921" s="13"/>
      <c r="E921" s="13"/>
      <c r="F921" s="13"/>
      <c r="G921" s="13"/>
      <c r="H921" s="13"/>
      <c r="I921" s="13"/>
      <c r="J921" s="13"/>
      <c r="K921" s="13"/>
      <c r="L921" s="13"/>
      <c r="M921" s="13"/>
      <c r="N921" s="13"/>
      <c r="O921" s="13"/>
      <c r="P921" s="13"/>
      <c r="Q921" s="13"/>
      <c r="R921" s="13"/>
      <c r="S921" s="13"/>
      <c r="T921" s="13"/>
      <c r="U921" s="13"/>
      <c r="V921" s="13"/>
      <c r="W921" s="13"/>
      <c r="X921" s="13"/>
      <c r="Y921" s="13"/>
      <c r="Z921" s="13"/>
      <c r="AA921" s="13"/>
      <c r="AB921" s="13"/>
      <c r="AC921" s="13"/>
      <c r="AD921" s="13"/>
      <c r="AE921" s="13"/>
      <c r="AF921" s="13"/>
      <c r="AG921" s="13"/>
      <c r="AH921" s="13"/>
      <c r="AI921" s="13"/>
      <c r="AJ921" s="13"/>
    </row>
    <row r="922" spans="1:36" ht="13.5" customHeight="1" x14ac:dyDescent="0.2">
      <c r="A922" s="13"/>
      <c r="B922" s="13"/>
      <c r="C922" s="13"/>
      <c r="D922" s="13"/>
      <c r="E922" s="13"/>
      <c r="F922" s="13"/>
      <c r="G922" s="13"/>
      <c r="H922" s="13"/>
      <c r="I922" s="13"/>
      <c r="J922" s="13"/>
      <c r="K922" s="13"/>
      <c r="L922" s="13"/>
      <c r="M922" s="13"/>
      <c r="N922" s="13"/>
      <c r="O922" s="13"/>
      <c r="P922" s="13"/>
      <c r="Q922" s="13"/>
      <c r="R922" s="13"/>
      <c r="S922" s="13"/>
      <c r="T922" s="13"/>
      <c r="U922" s="13"/>
      <c r="V922" s="13"/>
      <c r="W922" s="13"/>
      <c r="X922" s="13"/>
      <c r="Y922" s="13"/>
      <c r="Z922" s="13"/>
      <c r="AA922" s="13"/>
      <c r="AB922" s="13"/>
      <c r="AC922" s="13"/>
      <c r="AD922" s="13"/>
      <c r="AE922" s="13"/>
      <c r="AF922" s="13"/>
      <c r="AG922" s="13"/>
      <c r="AH922" s="13"/>
      <c r="AI922" s="13"/>
      <c r="AJ922" s="13"/>
    </row>
    <row r="923" spans="1:36" ht="13.5" customHeight="1" x14ac:dyDescent="0.2">
      <c r="A923" s="13"/>
      <c r="B923" s="13"/>
      <c r="C923" s="13"/>
      <c r="D923" s="13"/>
      <c r="E923" s="13"/>
      <c r="F923" s="13"/>
      <c r="G923" s="13"/>
      <c r="H923" s="13"/>
      <c r="I923" s="13"/>
      <c r="J923" s="13"/>
      <c r="K923" s="13"/>
      <c r="L923" s="13"/>
      <c r="M923" s="13"/>
      <c r="N923" s="13"/>
      <c r="O923" s="13"/>
      <c r="P923" s="13"/>
      <c r="Q923" s="13"/>
      <c r="R923" s="13"/>
      <c r="S923" s="13"/>
      <c r="T923" s="13"/>
      <c r="U923" s="13"/>
      <c r="V923" s="13"/>
      <c r="W923" s="13"/>
      <c r="X923" s="13"/>
      <c r="Y923" s="13"/>
      <c r="Z923" s="13"/>
      <c r="AA923" s="13"/>
      <c r="AB923" s="13"/>
      <c r="AC923" s="13"/>
      <c r="AD923" s="13"/>
      <c r="AE923" s="13"/>
      <c r="AF923" s="13"/>
      <c r="AG923" s="13"/>
      <c r="AH923" s="13"/>
      <c r="AI923" s="13"/>
      <c r="AJ923" s="13"/>
    </row>
    <row r="924" spans="1:36" ht="13.5" customHeight="1" x14ac:dyDescent="0.2">
      <c r="A924" s="13"/>
      <c r="B924" s="13"/>
      <c r="C924" s="13"/>
      <c r="D924" s="13"/>
      <c r="E924" s="13"/>
      <c r="F924" s="13"/>
      <c r="G924" s="13"/>
      <c r="H924" s="13"/>
      <c r="I924" s="13"/>
      <c r="J924" s="13"/>
      <c r="K924" s="13"/>
      <c r="L924" s="13"/>
      <c r="M924" s="13"/>
      <c r="N924" s="13"/>
      <c r="O924" s="13"/>
      <c r="P924" s="13"/>
      <c r="Q924" s="13"/>
      <c r="R924" s="13"/>
      <c r="S924" s="13"/>
      <c r="T924" s="13"/>
      <c r="U924" s="13"/>
      <c r="V924" s="13"/>
      <c r="W924" s="13"/>
      <c r="X924" s="13"/>
      <c r="Y924" s="13"/>
      <c r="Z924" s="13"/>
      <c r="AA924" s="13"/>
      <c r="AB924" s="13"/>
      <c r="AC924" s="13"/>
      <c r="AD924" s="13"/>
      <c r="AE924" s="13"/>
      <c r="AF924" s="13"/>
      <c r="AG924" s="13"/>
      <c r="AH924" s="13"/>
      <c r="AI924" s="13"/>
      <c r="AJ924" s="13"/>
    </row>
    <row r="925" spans="1:36" ht="13.5" customHeight="1" x14ac:dyDescent="0.2">
      <c r="A925" s="13"/>
      <c r="B925" s="13"/>
      <c r="C925" s="13"/>
      <c r="D925" s="13"/>
      <c r="E925" s="13"/>
      <c r="F925" s="13"/>
      <c r="G925" s="13"/>
      <c r="H925" s="13"/>
      <c r="I925" s="13"/>
      <c r="J925" s="13"/>
      <c r="K925" s="13"/>
      <c r="L925" s="13"/>
      <c r="M925" s="13"/>
      <c r="N925" s="13"/>
      <c r="O925" s="13"/>
      <c r="P925" s="13"/>
      <c r="Q925" s="13"/>
      <c r="R925" s="13"/>
      <c r="S925" s="13"/>
      <c r="T925" s="13"/>
      <c r="U925" s="13"/>
      <c r="V925" s="13"/>
      <c r="W925" s="13"/>
      <c r="X925" s="13"/>
      <c r="Y925" s="13"/>
      <c r="Z925" s="13"/>
      <c r="AA925" s="13"/>
      <c r="AB925" s="13"/>
      <c r="AC925" s="13"/>
      <c r="AD925" s="13"/>
      <c r="AE925" s="13"/>
      <c r="AF925" s="13"/>
      <c r="AG925" s="13"/>
      <c r="AH925" s="13"/>
      <c r="AI925" s="13"/>
      <c r="AJ925" s="13"/>
    </row>
    <row r="926" spans="1:36" ht="13.5" customHeight="1" x14ac:dyDescent="0.2">
      <c r="A926" s="13"/>
      <c r="B926" s="13"/>
      <c r="C926" s="13"/>
      <c r="D926" s="13"/>
      <c r="E926" s="13"/>
      <c r="F926" s="13"/>
      <c r="G926" s="13"/>
      <c r="H926" s="13"/>
      <c r="I926" s="13"/>
      <c r="J926" s="13"/>
      <c r="K926" s="13"/>
      <c r="L926" s="13"/>
      <c r="M926" s="13"/>
      <c r="N926" s="13"/>
      <c r="O926" s="13"/>
      <c r="P926" s="13"/>
      <c r="Q926" s="13"/>
      <c r="R926" s="13"/>
      <c r="S926" s="13"/>
      <c r="T926" s="13"/>
      <c r="U926" s="13"/>
      <c r="V926" s="13"/>
      <c r="W926" s="13"/>
      <c r="X926" s="13"/>
      <c r="Y926" s="13"/>
      <c r="Z926" s="13"/>
      <c r="AA926" s="13"/>
      <c r="AB926" s="13"/>
      <c r="AC926" s="13"/>
      <c r="AD926" s="13"/>
      <c r="AE926" s="13"/>
      <c r="AF926" s="13"/>
      <c r="AG926" s="13"/>
      <c r="AH926" s="13"/>
      <c r="AI926" s="13"/>
      <c r="AJ926" s="13"/>
    </row>
    <row r="927" spans="1:36" ht="13.5" customHeight="1" x14ac:dyDescent="0.2">
      <c r="A927" s="13"/>
      <c r="B927" s="13"/>
      <c r="C927" s="13"/>
      <c r="D927" s="13"/>
      <c r="E927" s="13"/>
      <c r="F927" s="13"/>
      <c r="G927" s="13"/>
      <c r="H927" s="13"/>
      <c r="I927" s="13"/>
      <c r="J927" s="13"/>
      <c r="K927" s="13"/>
      <c r="L927" s="13"/>
      <c r="M927" s="13"/>
      <c r="N927" s="13"/>
      <c r="O927" s="13"/>
      <c r="P927" s="13"/>
      <c r="Q927" s="13"/>
      <c r="R927" s="13"/>
      <c r="S927" s="13"/>
      <c r="T927" s="13"/>
      <c r="U927" s="13"/>
      <c r="V927" s="13"/>
      <c r="W927" s="13"/>
      <c r="X927" s="13"/>
      <c r="Y927" s="13"/>
      <c r="Z927" s="13"/>
      <c r="AA927" s="13"/>
      <c r="AB927" s="13"/>
      <c r="AC927" s="13"/>
      <c r="AD927" s="13"/>
      <c r="AE927" s="13"/>
      <c r="AF927" s="13"/>
      <c r="AG927" s="13"/>
      <c r="AH927" s="13"/>
      <c r="AI927" s="13"/>
      <c r="AJ927" s="13"/>
    </row>
    <row r="928" spans="1:36" ht="13.5" customHeight="1" x14ac:dyDescent="0.2">
      <c r="A928" s="13"/>
      <c r="B928" s="13"/>
      <c r="C928" s="13"/>
      <c r="D928" s="13"/>
      <c r="E928" s="13"/>
      <c r="F928" s="13"/>
      <c r="G928" s="13"/>
      <c r="H928" s="13"/>
      <c r="I928" s="13"/>
      <c r="J928" s="13"/>
      <c r="K928" s="13"/>
      <c r="L928" s="13"/>
      <c r="M928" s="13"/>
      <c r="N928" s="13"/>
      <c r="O928" s="13"/>
      <c r="P928" s="13"/>
      <c r="Q928" s="13"/>
      <c r="R928" s="13"/>
      <c r="S928" s="13"/>
      <c r="T928" s="13"/>
      <c r="U928" s="13"/>
      <c r="V928" s="13"/>
      <c r="W928" s="13"/>
      <c r="X928" s="13"/>
      <c r="Y928" s="13"/>
      <c r="Z928" s="13"/>
      <c r="AA928" s="13"/>
      <c r="AB928" s="13"/>
      <c r="AC928" s="13"/>
      <c r="AD928" s="13"/>
      <c r="AE928" s="13"/>
      <c r="AF928" s="13"/>
      <c r="AG928" s="13"/>
      <c r="AH928" s="13"/>
      <c r="AI928" s="13"/>
      <c r="AJ928" s="13"/>
    </row>
    <row r="929" spans="1:36" ht="13.5" customHeight="1" x14ac:dyDescent="0.2">
      <c r="A929" s="13"/>
      <c r="B929" s="13"/>
      <c r="C929" s="13"/>
      <c r="D929" s="13"/>
      <c r="E929" s="13"/>
      <c r="F929" s="13"/>
      <c r="G929" s="13"/>
      <c r="H929" s="13"/>
      <c r="I929" s="13"/>
      <c r="J929" s="13"/>
      <c r="K929" s="13"/>
      <c r="L929" s="13"/>
      <c r="M929" s="13"/>
      <c r="N929" s="13"/>
      <c r="O929" s="13"/>
      <c r="P929" s="13"/>
      <c r="Q929" s="13"/>
      <c r="R929" s="13"/>
      <c r="S929" s="13"/>
      <c r="T929" s="13"/>
      <c r="U929" s="13"/>
      <c r="V929" s="13"/>
      <c r="W929" s="13"/>
      <c r="X929" s="13"/>
      <c r="Y929" s="13"/>
      <c r="Z929" s="13"/>
      <c r="AA929" s="13"/>
      <c r="AB929" s="13"/>
      <c r="AC929" s="13"/>
      <c r="AD929" s="13"/>
      <c r="AE929" s="13"/>
      <c r="AF929" s="13"/>
      <c r="AG929" s="13"/>
      <c r="AH929" s="13"/>
      <c r="AI929" s="13"/>
      <c r="AJ929" s="13"/>
    </row>
    <row r="930" spans="1:36" ht="13.5" customHeight="1" x14ac:dyDescent="0.2">
      <c r="A930" s="13"/>
      <c r="B930" s="13"/>
      <c r="C930" s="13"/>
      <c r="D930" s="13"/>
      <c r="E930" s="13"/>
      <c r="F930" s="13"/>
      <c r="G930" s="13"/>
      <c r="H930" s="13"/>
      <c r="I930" s="13"/>
      <c r="J930" s="13"/>
      <c r="K930" s="13"/>
      <c r="L930" s="13"/>
      <c r="M930" s="13"/>
      <c r="N930" s="13"/>
      <c r="O930" s="13"/>
      <c r="P930" s="13"/>
      <c r="Q930" s="13"/>
      <c r="R930" s="13"/>
      <c r="S930" s="13"/>
      <c r="T930" s="13"/>
      <c r="U930" s="13"/>
      <c r="V930" s="13"/>
      <c r="W930" s="13"/>
      <c r="X930" s="13"/>
      <c r="Y930" s="13"/>
      <c r="Z930" s="13"/>
      <c r="AA930" s="13"/>
      <c r="AB930" s="13"/>
      <c r="AC930" s="13"/>
      <c r="AD930" s="13"/>
      <c r="AE930" s="13"/>
      <c r="AF930" s="13"/>
      <c r="AG930" s="13"/>
      <c r="AH930" s="13"/>
      <c r="AI930" s="13"/>
      <c r="AJ930" s="13"/>
    </row>
    <row r="931" spans="1:36" ht="13.5" customHeight="1" x14ac:dyDescent="0.2">
      <c r="A931" s="13"/>
      <c r="B931" s="13"/>
      <c r="C931" s="13"/>
      <c r="D931" s="13"/>
      <c r="E931" s="13"/>
      <c r="F931" s="13"/>
      <c r="G931" s="13"/>
      <c r="H931" s="13"/>
      <c r="I931" s="13"/>
      <c r="J931" s="13"/>
      <c r="K931" s="13"/>
      <c r="L931" s="13"/>
      <c r="M931" s="13"/>
      <c r="N931" s="13"/>
      <c r="O931" s="13"/>
      <c r="P931" s="13"/>
      <c r="Q931" s="13"/>
      <c r="R931" s="13"/>
      <c r="S931" s="13"/>
      <c r="T931" s="13"/>
      <c r="U931" s="13"/>
      <c r="V931" s="13"/>
      <c r="W931" s="13"/>
      <c r="X931" s="13"/>
      <c r="Y931" s="13"/>
      <c r="Z931" s="13"/>
      <c r="AA931" s="13"/>
      <c r="AB931" s="13"/>
      <c r="AC931" s="13"/>
      <c r="AD931" s="13"/>
      <c r="AE931" s="13"/>
      <c r="AF931" s="13"/>
      <c r="AG931" s="13"/>
      <c r="AH931" s="13"/>
      <c r="AI931" s="13"/>
      <c r="AJ931" s="13"/>
    </row>
    <row r="932" spans="1:36" ht="13.5" customHeight="1" x14ac:dyDescent="0.2">
      <c r="A932" s="13"/>
      <c r="B932" s="13"/>
      <c r="C932" s="13"/>
      <c r="D932" s="13"/>
      <c r="E932" s="13"/>
      <c r="F932" s="13"/>
      <c r="G932" s="13"/>
      <c r="H932" s="13"/>
      <c r="I932" s="13"/>
      <c r="J932" s="13"/>
      <c r="K932" s="13"/>
      <c r="L932" s="13"/>
      <c r="M932" s="13"/>
      <c r="N932" s="13"/>
      <c r="O932" s="13"/>
      <c r="P932" s="13"/>
      <c r="Q932" s="13"/>
      <c r="R932" s="13"/>
      <c r="S932" s="13"/>
      <c r="T932" s="13"/>
      <c r="U932" s="13"/>
      <c r="V932" s="13"/>
      <c r="W932" s="13"/>
      <c r="X932" s="13"/>
      <c r="Y932" s="13"/>
      <c r="Z932" s="13"/>
      <c r="AA932" s="13"/>
      <c r="AB932" s="13"/>
      <c r="AC932" s="13"/>
      <c r="AD932" s="13"/>
      <c r="AE932" s="13"/>
      <c r="AF932" s="13"/>
      <c r="AG932" s="13"/>
      <c r="AH932" s="13"/>
      <c r="AI932" s="13"/>
      <c r="AJ932" s="13"/>
    </row>
    <row r="933" spans="1:36" ht="13.5" customHeight="1" x14ac:dyDescent="0.2">
      <c r="A933" s="13"/>
      <c r="B933" s="13"/>
      <c r="C933" s="13"/>
      <c r="D933" s="13"/>
      <c r="E933" s="13"/>
      <c r="F933" s="13"/>
      <c r="G933" s="13"/>
      <c r="H933" s="13"/>
      <c r="I933" s="13"/>
      <c r="J933" s="13"/>
      <c r="K933" s="13"/>
      <c r="L933" s="13"/>
      <c r="M933" s="13"/>
      <c r="N933" s="13"/>
      <c r="O933" s="13"/>
      <c r="P933" s="13"/>
      <c r="Q933" s="13"/>
      <c r="R933" s="13"/>
      <c r="S933" s="13"/>
      <c r="T933" s="13"/>
      <c r="U933" s="13"/>
      <c r="V933" s="13"/>
      <c r="W933" s="13"/>
      <c r="X933" s="13"/>
      <c r="Y933" s="13"/>
      <c r="Z933" s="13"/>
      <c r="AA933" s="13"/>
      <c r="AB933" s="13"/>
      <c r="AC933" s="13"/>
      <c r="AD933" s="13"/>
      <c r="AE933" s="13"/>
      <c r="AF933" s="13"/>
      <c r="AG933" s="13"/>
      <c r="AH933" s="13"/>
      <c r="AI933" s="13"/>
      <c r="AJ933" s="13"/>
    </row>
    <row r="934" spans="1:36" ht="13.5" customHeight="1" x14ac:dyDescent="0.2">
      <c r="A934" s="13"/>
      <c r="B934" s="13"/>
      <c r="C934" s="13"/>
      <c r="D934" s="13"/>
      <c r="E934" s="13"/>
      <c r="F934" s="13"/>
      <c r="G934" s="13"/>
      <c r="H934" s="13"/>
      <c r="I934" s="13"/>
      <c r="J934" s="13"/>
      <c r="K934" s="13"/>
      <c r="L934" s="13"/>
      <c r="M934" s="13"/>
      <c r="N934" s="13"/>
      <c r="O934" s="13"/>
      <c r="P934" s="13"/>
      <c r="Q934" s="13"/>
      <c r="R934" s="13"/>
      <c r="S934" s="13"/>
      <c r="T934" s="13"/>
      <c r="U934" s="13"/>
      <c r="V934" s="13"/>
      <c r="W934" s="13"/>
      <c r="X934" s="13"/>
      <c r="Y934" s="13"/>
      <c r="Z934" s="13"/>
      <c r="AA934" s="13"/>
      <c r="AB934" s="13"/>
      <c r="AC934" s="13"/>
      <c r="AD934" s="13"/>
      <c r="AE934" s="13"/>
      <c r="AF934" s="13"/>
      <c r="AG934" s="13"/>
      <c r="AH934" s="13"/>
      <c r="AI934" s="13"/>
      <c r="AJ934" s="13"/>
    </row>
    <row r="935" spans="1:36" ht="13.5" customHeight="1" x14ac:dyDescent="0.2">
      <c r="A935" s="13"/>
      <c r="B935" s="13"/>
      <c r="C935" s="13"/>
      <c r="D935" s="13"/>
      <c r="E935" s="13"/>
      <c r="F935" s="13"/>
      <c r="G935" s="13"/>
      <c r="H935" s="13"/>
      <c r="I935" s="13"/>
      <c r="J935" s="13"/>
      <c r="K935" s="13"/>
      <c r="L935" s="13"/>
      <c r="M935" s="13"/>
      <c r="N935" s="13"/>
      <c r="O935" s="13"/>
      <c r="P935" s="13"/>
      <c r="Q935" s="13"/>
      <c r="R935" s="13"/>
      <c r="S935" s="13"/>
      <c r="T935" s="13"/>
      <c r="U935" s="13"/>
      <c r="V935" s="13"/>
      <c r="W935" s="13"/>
      <c r="X935" s="13"/>
      <c r="Y935" s="13"/>
      <c r="Z935" s="13"/>
      <c r="AA935" s="13"/>
      <c r="AB935" s="13"/>
      <c r="AC935" s="13"/>
      <c r="AD935" s="13"/>
      <c r="AE935" s="13"/>
      <c r="AF935" s="13"/>
      <c r="AG935" s="13"/>
      <c r="AH935" s="13"/>
      <c r="AI935" s="13"/>
      <c r="AJ935" s="13"/>
    </row>
    <row r="936" spans="1:36" ht="13.5" customHeight="1" x14ac:dyDescent="0.2">
      <c r="A936" s="13"/>
      <c r="B936" s="13"/>
      <c r="C936" s="13"/>
      <c r="D936" s="13"/>
      <c r="E936" s="13"/>
      <c r="F936" s="13"/>
      <c r="G936" s="13"/>
      <c r="H936" s="13"/>
      <c r="I936" s="13"/>
      <c r="J936" s="13"/>
      <c r="K936" s="13"/>
      <c r="L936" s="13"/>
      <c r="M936" s="13"/>
      <c r="N936" s="13"/>
      <c r="O936" s="13"/>
      <c r="P936" s="13"/>
      <c r="Q936" s="13"/>
      <c r="R936" s="13"/>
      <c r="S936" s="13"/>
      <c r="T936" s="13"/>
      <c r="U936" s="13"/>
      <c r="V936" s="13"/>
      <c r="W936" s="13"/>
      <c r="X936" s="13"/>
      <c r="Y936" s="13"/>
      <c r="Z936" s="13"/>
      <c r="AA936" s="13"/>
      <c r="AB936" s="13"/>
      <c r="AC936" s="13"/>
      <c r="AD936" s="13"/>
      <c r="AE936" s="13"/>
      <c r="AF936" s="13"/>
      <c r="AG936" s="13"/>
      <c r="AH936" s="13"/>
      <c r="AI936" s="13"/>
      <c r="AJ936" s="13"/>
    </row>
    <row r="937" spans="1:36" ht="13.5" customHeight="1" x14ac:dyDescent="0.2">
      <c r="A937" s="13"/>
      <c r="B937" s="13"/>
      <c r="C937" s="13"/>
      <c r="D937" s="13"/>
      <c r="E937" s="13"/>
      <c r="F937" s="13"/>
      <c r="G937" s="13"/>
      <c r="H937" s="13"/>
      <c r="I937" s="13"/>
      <c r="J937" s="13"/>
      <c r="K937" s="13"/>
      <c r="L937" s="13"/>
      <c r="M937" s="13"/>
      <c r="N937" s="13"/>
      <c r="O937" s="13"/>
      <c r="P937" s="13"/>
      <c r="Q937" s="13"/>
      <c r="R937" s="13"/>
      <c r="S937" s="13"/>
      <c r="T937" s="13"/>
      <c r="U937" s="13"/>
      <c r="V937" s="13"/>
      <c r="W937" s="13"/>
      <c r="X937" s="13"/>
      <c r="Y937" s="13"/>
      <c r="Z937" s="13"/>
      <c r="AA937" s="13"/>
      <c r="AB937" s="13"/>
      <c r="AC937" s="13"/>
      <c r="AD937" s="13"/>
      <c r="AE937" s="13"/>
      <c r="AF937" s="13"/>
      <c r="AG937" s="13"/>
      <c r="AH937" s="13"/>
      <c r="AI937" s="13"/>
      <c r="AJ937" s="13"/>
    </row>
    <row r="938" spans="1:36" ht="13.5" customHeight="1" x14ac:dyDescent="0.2">
      <c r="A938" s="13"/>
      <c r="B938" s="13"/>
      <c r="C938" s="13"/>
      <c r="D938" s="13"/>
      <c r="E938" s="13"/>
      <c r="F938" s="13"/>
      <c r="G938" s="13"/>
      <c r="H938" s="13"/>
      <c r="I938" s="13"/>
      <c r="J938" s="13"/>
      <c r="K938" s="13"/>
      <c r="L938" s="13"/>
      <c r="M938" s="13"/>
      <c r="N938" s="13"/>
      <c r="O938" s="13"/>
      <c r="P938" s="13"/>
      <c r="Q938" s="13"/>
      <c r="R938" s="13"/>
      <c r="S938" s="13"/>
      <c r="T938" s="13"/>
      <c r="U938" s="13"/>
      <c r="V938" s="13"/>
      <c r="W938" s="13"/>
      <c r="X938" s="13"/>
      <c r="Y938" s="13"/>
      <c r="Z938" s="13"/>
      <c r="AA938" s="13"/>
      <c r="AB938" s="13"/>
      <c r="AC938" s="13"/>
      <c r="AD938" s="13"/>
      <c r="AE938" s="13"/>
      <c r="AF938" s="13"/>
      <c r="AG938" s="13"/>
      <c r="AH938" s="13"/>
      <c r="AI938" s="13"/>
      <c r="AJ938" s="13"/>
    </row>
    <row r="939" spans="1:36" ht="13.5" customHeight="1" x14ac:dyDescent="0.2">
      <c r="A939" s="13"/>
      <c r="B939" s="13"/>
      <c r="C939" s="13"/>
      <c r="D939" s="13"/>
      <c r="E939" s="13"/>
      <c r="F939" s="13"/>
      <c r="G939" s="13"/>
      <c r="H939" s="13"/>
      <c r="I939" s="13"/>
      <c r="J939" s="13"/>
      <c r="K939" s="13"/>
      <c r="L939" s="13"/>
      <c r="M939" s="13"/>
      <c r="N939" s="13"/>
      <c r="O939" s="13"/>
      <c r="P939" s="13"/>
      <c r="Q939" s="13"/>
      <c r="R939" s="13"/>
      <c r="S939" s="13"/>
      <c r="T939" s="13"/>
      <c r="U939" s="13"/>
      <c r="V939" s="13"/>
      <c r="W939" s="13"/>
      <c r="X939" s="13"/>
      <c r="Y939" s="13"/>
      <c r="Z939" s="13"/>
      <c r="AA939" s="13"/>
      <c r="AB939" s="13"/>
      <c r="AC939" s="13"/>
      <c r="AD939" s="13"/>
      <c r="AE939" s="13"/>
      <c r="AF939" s="13"/>
      <c r="AG939" s="13"/>
      <c r="AH939" s="13"/>
      <c r="AI939" s="13"/>
      <c r="AJ939" s="13"/>
    </row>
    <row r="940" spans="1:36" ht="13.5" customHeight="1" x14ac:dyDescent="0.2">
      <c r="A940" s="13"/>
      <c r="B940" s="13"/>
      <c r="C940" s="13"/>
      <c r="D940" s="13"/>
      <c r="E940" s="13"/>
      <c r="F940" s="13"/>
      <c r="G940" s="13"/>
      <c r="H940" s="13"/>
      <c r="I940" s="13"/>
      <c r="J940" s="13"/>
      <c r="K940" s="13"/>
      <c r="L940" s="13"/>
      <c r="M940" s="13"/>
      <c r="N940" s="13"/>
      <c r="O940" s="13"/>
      <c r="P940" s="13"/>
      <c r="Q940" s="13"/>
      <c r="R940" s="13"/>
      <c r="S940" s="13"/>
      <c r="T940" s="13"/>
      <c r="U940" s="13"/>
      <c r="V940" s="13"/>
      <c r="W940" s="13"/>
      <c r="X940" s="13"/>
      <c r="Y940" s="13"/>
      <c r="Z940" s="13"/>
      <c r="AA940" s="13"/>
      <c r="AB940" s="13"/>
      <c r="AC940" s="13"/>
      <c r="AD940" s="13"/>
      <c r="AE940" s="13"/>
      <c r="AF940" s="13"/>
      <c r="AG940" s="13"/>
      <c r="AH940" s="13"/>
      <c r="AI940" s="13"/>
      <c r="AJ940" s="13"/>
    </row>
    <row r="941" spans="1:36" ht="13.5" customHeight="1" x14ac:dyDescent="0.2">
      <c r="A941" s="13"/>
      <c r="B941" s="13"/>
      <c r="C941" s="13"/>
      <c r="D941" s="13"/>
      <c r="E941" s="13"/>
      <c r="F941" s="13"/>
      <c r="G941" s="13"/>
      <c r="H941" s="13"/>
      <c r="I941" s="13"/>
      <c r="J941" s="13"/>
      <c r="K941" s="13"/>
      <c r="L941" s="13"/>
      <c r="M941" s="13"/>
      <c r="N941" s="13"/>
      <c r="O941" s="13"/>
      <c r="P941" s="13"/>
      <c r="Q941" s="13"/>
      <c r="R941" s="13"/>
      <c r="S941" s="13"/>
      <c r="T941" s="13"/>
      <c r="U941" s="13"/>
      <c r="V941" s="13"/>
      <c r="W941" s="13"/>
      <c r="X941" s="13"/>
      <c r="Y941" s="13"/>
      <c r="Z941" s="13"/>
      <c r="AA941" s="13"/>
      <c r="AB941" s="13"/>
      <c r="AC941" s="13"/>
      <c r="AD941" s="13"/>
      <c r="AE941" s="13"/>
      <c r="AF941" s="13"/>
      <c r="AG941" s="13"/>
      <c r="AH941" s="13"/>
      <c r="AI941" s="13"/>
      <c r="AJ941" s="13"/>
    </row>
    <row r="942" spans="1:36" ht="13.5" customHeight="1" x14ac:dyDescent="0.2">
      <c r="A942" s="13"/>
      <c r="B942" s="13"/>
      <c r="C942" s="13"/>
      <c r="D942" s="13"/>
      <c r="E942" s="13"/>
      <c r="F942" s="13"/>
      <c r="G942" s="13"/>
      <c r="H942" s="13"/>
      <c r="I942" s="13"/>
      <c r="J942" s="13"/>
      <c r="K942" s="13"/>
      <c r="L942" s="13"/>
      <c r="M942" s="13"/>
      <c r="N942" s="13"/>
      <c r="O942" s="13"/>
      <c r="P942" s="13"/>
      <c r="Q942" s="13"/>
      <c r="R942" s="13"/>
      <c r="S942" s="13"/>
      <c r="T942" s="13"/>
      <c r="U942" s="13"/>
      <c r="V942" s="13"/>
      <c r="W942" s="13"/>
      <c r="X942" s="13"/>
      <c r="Y942" s="13"/>
      <c r="Z942" s="13"/>
      <c r="AA942" s="13"/>
      <c r="AB942" s="13"/>
      <c r="AC942" s="13"/>
      <c r="AD942" s="13"/>
      <c r="AE942" s="13"/>
      <c r="AF942" s="13"/>
      <c r="AG942" s="13"/>
      <c r="AH942" s="13"/>
      <c r="AI942" s="13"/>
      <c r="AJ942" s="13"/>
    </row>
    <row r="943" spans="1:36" ht="13.5" customHeight="1" x14ac:dyDescent="0.2">
      <c r="A943" s="13"/>
      <c r="B943" s="13"/>
      <c r="C943" s="13"/>
      <c r="D943" s="13"/>
      <c r="E943" s="13"/>
      <c r="F943" s="13"/>
      <c r="G943" s="13"/>
      <c r="H943" s="13"/>
      <c r="I943" s="13"/>
      <c r="J943" s="13"/>
      <c r="K943" s="13"/>
      <c r="L943" s="13"/>
      <c r="M943" s="13"/>
      <c r="N943" s="13"/>
      <c r="O943" s="13"/>
      <c r="P943" s="13"/>
      <c r="Q943" s="13"/>
      <c r="R943" s="13"/>
      <c r="S943" s="13"/>
      <c r="T943" s="13"/>
      <c r="U943" s="13"/>
      <c r="V943" s="13"/>
      <c r="W943" s="13"/>
      <c r="X943" s="13"/>
      <c r="Y943" s="13"/>
      <c r="Z943" s="13"/>
      <c r="AA943" s="13"/>
      <c r="AB943" s="13"/>
      <c r="AC943" s="13"/>
      <c r="AD943" s="13"/>
      <c r="AE943" s="13"/>
      <c r="AF943" s="13"/>
      <c r="AG943" s="13"/>
      <c r="AH943" s="13"/>
      <c r="AI943" s="13"/>
      <c r="AJ943" s="13"/>
    </row>
    <row r="944" spans="1:36" ht="13.5" customHeight="1" x14ac:dyDescent="0.2">
      <c r="A944" s="13"/>
      <c r="B944" s="13"/>
      <c r="C944" s="13"/>
      <c r="D944" s="13"/>
      <c r="E944" s="13"/>
      <c r="F944" s="13"/>
      <c r="G944" s="13"/>
      <c r="H944" s="13"/>
      <c r="I944" s="13"/>
      <c r="J944" s="13"/>
      <c r="K944" s="13"/>
      <c r="L944" s="13"/>
      <c r="M944" s="13"/>
      <c r="N944" s="13"/>
      <c r="O944" s="13"/>
      <c r="P944" s="13"/>
      <c r="Q944" s="13"/>
      <c r="R944" s="13"/>
      <c r="S944" s="13"/>
      <c r="T944" s="13"/>
      <c r="U944" s="13"/>
      <c r="V944" s="13"/>
      <c r="W944" s="13"/>
      <c r="X944" s="13"/>
      <c r="Y944" s="13"/>
      <c r="Z944" s="13"/>
      <c r="AA944" s="13"/>
      <c r="AB944" s="13"/>
      <c r="AC944" s="13"/>
      <c r="AD944" s="13"/>
      <c r="AE944" s="13"/>
      <c r="AF944" s="13"/>
      <c r="AG944" s="13"/>
      <c r="AH944" s="13"/>
      <c r="AI944" s="13"/>
      <c r="AJ944" s="13"/>
    </row>
    <row r="945" spans="1:36" ht="13.5" customHeight="1" x14ac:dyDescent="0.2">
      <c r="A945" s="13"/>
      <c r="B945" s="13"/>
      <c r="C945" s="13"/>
      <c r="D945" s="13"/>
      <c r="E945" s="13"/>
      <c r="F945" s="13"/>
      <c r="G945" s="13"/>
      <c r="H945" s="13"/>
      <c r="I945" s="13"/>
      <c r="J945" s="13"/>
      <c r="K945" s="13"/>
      <c r="L945" s="13"/>
      <c r="M945" s="13"/>
      <c r="N945" s="13"/>
      <c r="O945" s="13"/>
      <c r="P945" s="13"/>
      <c r="Q945" s="13"/>
      <c r="R945" s="13"/>
      <c r="S945" s="13"/>
      <c r="T945" s="13"/>
      <c r="U945" s="13"/>
      <c r="V945" s="13"/>
      <c r="W945" s="13"/>
      <c r="X945" s="13"/>
      <c r="Y945" s="13"/>
      <c r="Z945" s="13"/>
      <c r="AA945" s="13"/>
      <c r="AB945" s="13"/>
      <c r="AC945" s="13"/>
      <c r="AD945" s="13"/>
      <c r="AE945" s="13"/>
      <c r="AF945" s="13"/>
      <c r="AG945" s="13"/>
      <c r="AH945" s="13"/>
      <c r="AI945" s="13"/>
      <c r="AJ945" s="13"/>
    </row>
    <row r="946" spans="1:36" ht="13.5" customHeight="1" x14ac:dyDescent="0.2">
      <c r="A946" s="13"/>
      <c r="B946" s="13"/>
      <c r="C946" s="13"/>
      <c r="D946" s="13"/>
      <c r="E946" s="13"/>
      <c r="F946" s="13"/>
      <c r="G946" s="13"/>
      <c r="H946" s="13"/>
      <c r="I946" s="13"/>
      <c r="J946" s="13"/>
      <c r="K946" s="13"/>
      <c r="L946" s="13"/>
      <c r="M946" s="13"/>
      <c r="N946" s="13"/>
      <c r="O946" s="13"/>
      <c r="P946" s="13"/>
      <c r="Q946" s="13"/>
      <c r="R946" s="13"/>
      <c r="S946" s="13"/>
      <c r="T946" s="13"/>
      <c r="U946" s="13"/>
      <c r="V946" s="13"/>
      <c r="W946" s="13"/>
      <c r="X946" s="13"/>
      <c r="Y946" s="13"/>
      <c r="Z946" s="13"/>
      <c r="AA946" s="13"/>
      <c r="AB946" s="13"/>
      <c r="AC946" s="13"/>
      <c r="AD946" s="13"/>
      <c r="AE946" s="13"/>
      <c r="AF946" s="13"/>
      <c r="AG946" s="13"/>
      <c r="AH946" s="13"/>
      <c r="AI946" s="13"/>
      <c r="AJ946" s="13"/>
    </row>
    <row r="947" spans="1:36" ht="13.5" customHeight="1" x14ac:dyDescent="0.2">
      <c r="A947" s="13"/>
      <c r="B947" s="13"/>
      <c r="C947" s="13"/>
      <c r="D947" s="13"/>
      <c r="E947" s="13"/>
      <c r="F947" s="13"/>
      <c r="G947" s="13"/>
      <c r="H947" s="13"/>
      <c r="I947" s="13"/>
      <c r="J947" s="13"/>
      <c r="K947" s="13"/>
      <c r="L947" s="13"/>
      <c r="M947" s="13"/>
      <c r="N947" s="13"/>
      <c r="O947" s="13"/>
      <c r="P947" s="13"/>
      <c r="Q947" s="13"/>
      <c r="R947" s="13"/>
      <c r="S947" s="13"/>
      <c r="T947" s="13"/>
      <c r="U947" s="13"/>
      <c r="V947" s="13"/>
      <c r="W947" s="13"/>
      <c r="X947" s="13"/>
      <c r="Y947" s="13"/>
      <c r="Z947" s="13"/>
      <c r="AA947" s="13"/>
      <c r="AB947" s="13"/>
      <c r="AC947" s="13"/>
      <c r="AD947" s="13"/>
      <c r="AE947" s="13"/>
      <c r="AF947" s="13"/>
      <c r="AG947" s="13"/>
      <c r="AH947" s="13"/>
      <c r="AI947" s="13"/>
      <c r="AJ947" s="13"/>
    </row>
    <row r="948" spans="1:36" ht="13.5" customHeight="1" x14ac:dyDescent="0.2">
      <c r="A948" s="13"/>
      <c r="B948" s="13"/>
      <c r="C948" s="13"/>
      <c r="D948" s="13"/>
      <c r="E948" s="13"/>
      <c r="F948" s="13"/>
      <c r="G948" s="13"/>
      <c r="H948" s="13"/>
      <c r="I948" s="13"/>
      <c r="J948" s="13"/>
      <c r="K948" s="13"/>
      <c r="L948" s="13"/>
      <c r="M948" s="13"/>
      <c r="N948" s="13"/>
      <c r="O948" s="13"/>
      <c r="P948" s="13"/>
      <c r="Q948" s="13"/>
      <c r="R948" s="13"/>
      <c r="S948" s="13"/>
      <c r="T948" s="13"/>
      <c r="U948" s="13"/>
      <c r="V948" s="13"/>
      <c r="W948" s="13"/>
      <c r="X948" s="13"/>
      <c r="Y948" s="13"/>
      <c r="Z948" s="13"/>
      <c r="AA948" s="13"/>
      <c r="AB948" s="13"/>
      <c r="AC948" s="13"/>
      <c r="AD948" s="13"/>
      <c r="AE948" s="13"/>
      <c r="AF948" s="13"/>
      <c r="AG948" s="13"/>
      <c r="AH948" s="13"/>
      <c r="AI948" s="13"/>
      <c r="AJ948" s="13"/>
    </row>
    <row r="949" spans="1:36" ht="13.5" customHeight="1" x14ac:dyDescent="0.2">
      <c r="A949" s="13"/>
      <c r="B949" s="13"/>
      <c r="C949" s="13"/>
      <c r="D949" s="13"/>
      <c r="E949" s="13"/>
      <c r="F949" s="13"/>
      <c r="G949" s="13"/>
      <c r="H949" s="13"/>
      <c r="I949" s="13"/>
      <c r="J949" s="13"/>
      <c r="K949" s="13"/>
      <c r="L949" s="13"/>
      <c r="M949" s="13"/>
      <c r="N949" s="13"/>
      <c r="O949" s="13"/>
      <c r="P949" s="13"/>
      <c r="Q949" s="13"/>
      <c r="R949" s="13"/>
      <c r="S949" s="13"/>
      <c r="T949" s="13"/>
      <c r="U949" s="13"/>
      <c r="V949" s="13"/>
      <c r="W949" s="13"/>
      <c r="X949" s="13"/>
      <c r="Y949" s="13"/>
      <c r="Z949" s="13"/>
      <c r="AA949" s="13"/>
      <c r="AB949" s="13"/>
      <c r="AC949" s="13"/>
      <c r="AD949" s="13"/>
      <c r="AE949" s="13"/>
      <c r="AF949" s="13"/>
      <c r="AG949" s="13"/>
      <c r="AH949" s="13"/>
      <c r="AI949" s="13"/>
      <c r="AJ949" s="13"/>
    </row>
    <row r="950" spans="1:36" ht="13.5" customHeight="1" x14ac:dyDescent="0.2">
      <c r="A950" s="13"/>
      <c r="B950" s="13"/>
      <c r="C950" s="13"/>
      <c r="D950" s="13"/>
      <c r="E950" s="13"/>
      <c r="F950" s="13"/>
      <c r="G950" s="13"/>
      <c r="H950" s="13"/>
      <c r="I950" s="13"/>
      <c r="J950" s="13"/>
      <c r="K950" s="13"/>
      <c r="L950" s="13"/>
      <c r="M950" s="13"/>
      <c r="N950" s="13"/>
      <c r="O950" s="13"/>
      <c r="P950" s="13"/>
      <c r="Q950" s="13"/>
      <c r="R950" s="13"/>
      <c r="S950" s="13"/>
      <c r="T950" s="13"/>
      <c r="U950" s="13"/>
      <c r="V950" s="13"/>
      <c r="W950" s="13"/>
      <c r="X950" s="13"/>
      <c r="Y950" s="13"/>
      <c r="Z950" s="13"/>
      <c r="AA950" s="13"/>
      <c r="AB950" s="13"/>
      <c r="AC950" s="13"/>
      <c r="AD950" s="13"/>
      <c r="AE950" s="13"/>
      <c r="AF950" s="13"/>
      <c r="AG950" s="13"/>
      <c r="AH950" s="13"/>
      <c r="AI950" s="13"/>
      <c r="AJ950" s="13"/>
    </row>
    <row r="951" spans="1:36" ht="13.5" customHeight="1" x14ac:dyDescent="0.2">
      <c r="A951" s="13"/>
      <c r="B951" s="13"/>
      <c r="C951" s="13"/>
      <c r="D951" s="13"/>
      <c r="E951" s="13"/>
      <c r="F951" s="13"/>
      <c r="G951" s="13"/>
      <c r="H951" s="13"/>
      <c r="I951" s="13"/>
      <c r="J951" s="13"/>
      <c r="K951" s="13"/>
      <c r="L951" s="13"/>
      <c r="M951" s="13"/>
      <c r="N951" s="13"/>
      <c r="O951" s="13"/>
      <c r="P951" s="13"/>
      <c r="Q951" s="13"/>
      <c r="R951" s="13"/>
      <c r="S951" s="13"/>
      <c r="T951" s="13"/>
      <c r="U951" s="13"/>
      <c r="V951" s="13"/>
      <c r="W951" s="13"/>
      <c r="X951" s="13"/>
      <c r="Y951" s="13"/>
      <c r="Z951" s="13"/>
      <c r="AA951" s="13"/>
      <c r="AB951" s="13"/>
      <c r="AC951" s="13"/>
      <c r="AD951" s="13"/>
      <c r="AE951" s="13"/>
      <c r="AF951" s="13"/>
      <c r="AG951" s="13"/>
      <c r="AH951" s="13"/>
      <c r="AI951" s="13"/>
      <c r="AJ951" s="13"/>
    </row>
    <row r="952" spans="1:36" ht="13.5" customHeight="1" x14ac:dyDescent="0.2">
      <c r="A952" s="13"/>
      <c r="B952" s="13"/>
      <c r="C952" s="13"/>
      <c r="D952" s="13"/>
      <c r="E952" s="13"/>
      <c r="F952" s="13"/>
      <c r="G952" s="13"/>
      <c r="H952" s="13"/>
      <c r="I952" s="13"/>
      <c r="J952" s="13"/>
      <c r="K952" s="13"/>
      <c r="L952" s="13"/>
      <c r="M952" s="13"/>
      <c r="N952" s="13"/>
      <c r="O952" s="13"/>
      <c r="P952" s="13"/>
      <c r="Q952" s="13"/>
      <c r="R952" s="13"/>
      <c r="S952" s="13"/>
      <c r="T952" s="13"/>
      <c r="U952" s="13"/>
      <c r="V952" s="13"/>
      <c r="W952" s="13"/>
      <c r="X952" s="13"/>
      <c r="Y952" s="13"/>
      <c r="Z952" s="13"/>
      <c r="AA952" s="13"/>
      <c r="AB952" s="13"/>
      <c r="AC952" s="13"/>
      <c r="AD952" s="13"/>
      <c r="AE952" s="13"/>
      <c r="AF952" s="13"/>
      <c r="AG952" s="13"/>
      <c r="AH952" s="13"/>
      <c r="AI952" s="13"/>
      <c r="AJ952" s="13"/>
    </row>
    <row r="953" spans="1:36" ht="13.5" customHeight="1" x14ac:dyDescent="0.2">
      <c r="A953" s="13"/>
      <c r="B953" s="13"/>
      <c r="C953" s="13"/>
      <c r="D953" s="13"/>
      <c r="E953" s="13"/>
      <c r="F953" s="13"/>
      <c r="G953" s="13"/>
      <c r="H953" s="13"/>
      <c r="I953" s="13"/>
      <c r="J953" s="13"/>
      <c r="K953" s="13"/>
      <c r="L953" s="13"/>
      <c r="M953" s="13"/>
      <c r="N953" s="13"/>
      <c r="O953" s="13"/>
      <c r="P953" s="13"/>
      <c r="Q953" s="13"/>
      <c r="R953" s="13"/>
      <c r="S953" s="13"/>
      <c r="T953" s="13"/>
      <c r="U953" s="13"/>
      <c r="V953" s="13"/>
      <c r="W953" s="13"/>
      <c r="X953" s="13"/>
      <c r="Y953" s="13"/>
      <c r="Z953" s="13"/>
      <c r="AA953" s="13"/>
      <c r="AB953" s="13"/>
      <c r="AC953" s="13"/>
      <c r="AD953" s="13"/>
      <c r="AE953" s="13"/>
      <c r="AF953" s="13"/>
      <c r="AG953" s="13"/>
      <c r="AH953" s="13"/>
      <c r="AI953" s="13"/>
      <c r="AJ953" s="13"/>
    </row>
    <row r="954" spans="1:36" ht="13.5" customHeight="1" x14ac:dyDescent="0.2">
      <c r="A954" s="13"/>
      <c r="B954" s="13"/>
      <c r="C954" s="13"/>
      <c r="D954" s="13"/>
      <c r="E954" s="13"/>
      <c r="F954" s="13"/>
      <c r="G954" s="13"/>
      <c r="H954" s="13"/>
      <c r="I954" s="13"/>
      <c r="J954" s="13"/>
      <c r="K954" s="13"/>
      <c r="L954" s="13"/>
      <c r="M954" s="13"/>
      <c r="N954" s="13"/>
      <c r="O954" s="13"/>
      <c r="P954" s="13"/>
      <c r="Q954" s="13"/>
      <c r="R954" s="13"/>
      <c r="S954" s="13"/>
      <c r="T954" s="13"/>
      <c r="U954" s="13"/>
      <c r="V954" s="13"/>
      <c r="W954" s="13"/>
      <c r="X954" s="13"/>
      <c r="Y954" s="13"/>
      <c r="Z954" s="13"/>
      <c r="AA954" s="13"/>
      <c r="AB954" s="13"/>
      <c r="AC954" s="13"/>
      <c r="AD954" s="13"/>
      <c r="AE954" s="13"/>
      <c r="AF954" s="13"/>
      <c r="AG954" s="13"/>
      <c r="AH954" s="13"/>
      <c r="AI954" s="13"/>
      <c r="AJ954" s="13"/>
    </row>
    <row r="955" spans="1:36" ht="13.5" customHeight="1" x14ac:dyDescent="0.2">
      <c r="A955" s="13"/>
      <c r="B955" s="13"/>
      <c r="C955" s="13"/>
      <c r="D955" s="13"/>
      <c r="E955" s="13"/>
      <c r="F955" s="13"/>
      <c r="G955" s="13"/>
      <c r="H955" s="13"/>
      <c r="I955" s="13"/>
      <c r="J955" s="13"/>
      <c r="K955" s="13"/>
      <c r="L955" s="13"/>
      <c r="M955" s="13"/>
      <c r="N955" s="13"/>
      <c r="O955" s="13"/>
      <c r="P955" s="13"/>
      <c r="Q955" s="13"/>
      <c r="R955" s="13"/>
      <c r="S955" s="13"/>
      <c r="T955" s="13"/>
      <c r="U955" s="13"/>
      <c r="V955" s="13"/>
      <c r="W955" s="13"/>
      <c r="X955" s="13"/>
      <c r="Y955" s="13"/>
      <c r="Z955" s="13"/>
      <c r="AA955" s="13"/>
      <c r="AB955" s="13"/>
      <c r="AC955" s="13"/>
      <c r="AD955" s="13"/>
      <c r="AE955" s="13"/>
      <c r="AF955" s="13"/>
      <c r="AG955" s="13"/>
      <c r="AH955" s="13"/>
      <c r="AI955" s="13"/>
      <c r="AJ955" s="13"/>
    </row>
    <row r="956" spans="1:36" ht="13.5" customHeight="1" x14ac:dyDescent="0.2">
      <c r="A956" s="13"/>
      <c r="B956" s="13"/>
      <c r="C956" s="13"/>
      <c r="D956" s="13"/>
      <c r="E956" s="13"/>
      <c r="F956" s="13"/>
      <c r="G956" s="13"/>
      <c r="H956" s="13"/>
      <c r="I956" s="13"/>
      <c r="J956" s="13"/>
      <c r="K956" s="13"/>
      <c r="L956" s="13"/>
      <c r="M956" s="13"/>
      <c r="N956" s="13"/>
      <c r="O956" s="13"/>
      <c r="P956" s="13"/>
      <c r="Q956" s="13"/>
      <c r="R956" s="13"/>
      <c r="S956" s="13"/>
      <c r="T956" s="13"/>
      <c r="U956" s="13"/>
      <c r="V956" s="13"/>
      <c r="W956" s="13"/>
      <c r="X956" s="13"/>
      <c r="Y956" s="13"/>
      <c r="Z956" s="13"/>
      <c r="AA956" s="13"/>
      <c r="AB956" s="13"/>
      <c r="AC956" s="13"/>
      <c r="AD956" s="13"/>
      <c r="AE956" s="13"/>
      <c r="AF956" s="13"/>
      <c r="AG956" s="13"/>
      <c r="AH956" s="13"/>
      <c r="AI956" s="13"/>
      <c r="AJ956" s="13"/>
    </row>
    <row r="957" spans="1:36" ht="13.5" customHeight="1" x14ac:dyDescent="0.2">
      <c r="A957" s="13"/>
      <c r="B957" s="13"/>
      <c r="C957" s="13"/>
      <c r="D957" s="13"/>
      <c r="E957" s="13"/>
      <c r="F957" s="13"/>
      <c r="G957" s="13"/>
      <c r="H957" s="13"/>
      <c r="I957" s="13"/>
      <c r="J957" s="13"/>
      <c r="K957" s="13"/>
      <c r="L957" s="13"/>
      <c r="M957" s="13"/>
      <c r="N957" s="13"/>
      <c r="O957" s="13"/>
      <c r="P957" s="13"/>
      <c r="Q957" s="13"/>
      <c r="R957" s="13"/>
      <c r="S957" s="13"/>
      <c r="T957" s="13"/>
      <c r="U957" s="13"/>
      <c r="V957" s="13"/>
      <c r="W957" s="13"/>
      <c r="X957" s="13"/>
      <c r="Y957" s="13"/>
      <c r="Z957" s="13"/>
      <c r="AA957" s="13"/>
      <c r="AB957" s="13"/>
      <c r="AC957" s="13"/>
      <c r="AD957" s="13"/>
      <c r="AE957" s="13"/>
      <c r="AF957" s="13"/>
      <c r="AG957" s="13"/>
      <c r="AH957" s="13"/>
      <c r="AI957" s="13"/>
      <c r="AJ957" s="13"/>
    </row>
    <row r="958" spans="1:36" ht="13.5" customHeight="1" x14ac:dyDescent="0.2">
      <c r="A958" s="13"/>
      <c r="B958" s="13"/>
      <c r="C958" s="13"/>
      <c r="D958" s="13"/>
      <c r="E958" s="13"/>
      <c r="F958" s="13"/>
      <c r="G958" s="13"/>
      <c r="H958" s="13"/>
      <c r="I958" s="13"/>
      <c r="J958" s="13"/>
      <c r="K958" s="13"/>
      <c r="L958" s="13"/>
      <c r="M958" s="13"/>
      <c r="N958" s="13"/>
      <c r="O958" s="13"/>
      <c r="P958" s="13"/>
      <c r="Q958" s="13"/>
      <c r="R958" s="13"/>
      <c r="S958" s="13"/>
      <c r="T958" s="13"/>
      <c r="U958" s="13"/>
      <c r="V958" s="13"/>
      <c r="W958" s="13"/>
      <c r="X958" s="13"/>
      <c r="Y958" s="13"/>
      <c r="Z958" s="13"/>
      <c r="AA958" s="13"/>
      <c r="AB958" s="13"/>
      <c r="AC958" s="13"/>
      <c r="AD958" s="13"/>
      <c r="AE958" s="13"/>
      <c r="AF958" s="13"/>
      <c r="AG958" s="13"/>
      <c r="AH958" s="13"/>
      <c r="AI958" s="13"/>
      <c r="AJ958" s="13"/>
    </row>
    <row r="959" spans="1:36" ht="13.5" customHeight="1" x14ac:dyDescent="0.2">
      <c r="A959" s="13"/>
      <c r="B959" s="13"/>
      <c r="C959" s="13"/>
      <c r="D959" s="13"/>
      <c r="E959" s="13"/>
      <c r="F959" s="13"/>
      <c r="G959" s="13"/>
      <c r="H959" s="13"/>
      <c r="I959" s="13"/>
      <c r="J959" s="13"/>
      <c r="K959" s="13"/>
      <c r="L959" s="13"/>
      <c r="M959" s="13"/>
      <c r="N959" s="13"/>
      <c r="O959" s="13"/>
      <c r="P959" s="13"/>
      <c r="Q959" s="13"/>
      <c r="R959" s="13"/>
      <c r="S959" s="13"/>
      <c r="T959" s="13"/>
      <c r="U959" s="13"/>
      <c r="V959" s="13"/>
      <c r="W959" s="13"/>
      <c r="X959" s="13"/>
      <c r="Y959" s="13"/>
      <c r="Z959" s="13"/>
      <c r="AA959" s="13"/>
      <c r="AB959" s="13"/>
      <c r="AC959" s="13"/>
      <c r="AD959" s="13"/>
      <c r="AE959" s="13"/>
      <c r="AF959" s="13"/>
      <c r="AG959" s="13"/>
      <c r="AH959" s="13"/>
      <c r="AI959" s="13"/>
      <c r="AJ959" s="13"/>
    </row>
    <row r="960" spans="1:36" ht="13.5" customHeight="1" x14ac:dyDescent="0.2">
      <c r="A960" s="13"/>
      <c r="B960" s="13"/>
      <c r="C960" s="13"/>
      <c r="D960" s="13"/>
      <c r="E960" s="13"/>
      <c r="F960" s="13"/>
      <c r="G960" s="13"/>
      <c r="H960" s="13"/>
      <c r="I960" s="13"/>
      <c r="J960" s="13"/>
      <c r="K960" s="13"/>
      <c r="L960" s="13"/>
      <c r="M960" s="13"/>
      <c r="N960" s="13"/>
      <c r="O960" s="13"/>
      <c r="P960" s="13"/>
      <c r="Q960" s="13"/>
      <c r="R960" s="13"/>
      <c r="S960" s="13"/>
      <c r="T960" s="13"/>
      <c r="U960" s="13"/>
      <c r="V960" s="13"/>
      <c r="W960" s="13"/>
      <c r="X960" s="13"/>
      <c r="Y960" s="13"/>
      <c r="Z960" s="13"/>
      <c r="AA960" s="13"/>
      <c r="AB960" s="13"/>
      <c r="AC960" s="13"/>
      <c r="AD960" s="13"/>
      <c r="AE960" s="13"/>
      <c r="AF960" s="13"/>
      <c r="AG960" s="13"/>
      <c r="AH960" s="13"/>
      <c r="AI960" s="13"/>
      <c r="AJ960" s="13"/>
    </row>
    <row r="961" spans="1:36" ht="13.5" customHeight="1" x14ac:dyDescent="0.2">
      <c r="A961" s="13"/>
      <c r="B961" s="13"/>
      <c r="C961" s="13"/>
      <c r="D961" s="13"/>
      <c r="E961" s="13"/>
      <c r="F961" s="13"/>
      <c r="G961" s="13"/>
      <c r="H961" s="13"/>
      <c r="I961" s="13"/>
      <c r="J961" s="13"/>
      <c r="K961" s="13"/>
      <c r="L961" s="13"/>
      <c r="M961" s="13"/>
      <c r="N961" s="13"/>
      <c r="O961" s="13"/>
      <c r="P961" s="13"/>
      <c r="Q961" s="13"/>
      <c r="R961" s="13"/>
      <c r="S961" s="13"/>
      <c r="T961" s="13"/>
      <c r="U961" s="13"/>
      <c r="V961" s="13"/>
      <c r="W961" s="13"/>
      <c r="X961" s="13"/>
      <c r="Y961" s="13"/>
      <c r="Z961" s="13"/>
      <c r="AA961" s="13"/>
      <c r="AB961" s="13"/>
      <c r="AC961" s="13"/>
      <c r="AD961" s="13"/>
      <c r="AE961" s="13"/>
      <c r="AF961" s="13"/>
      <c r="AG961" s="13"/>
      <c r="AH961" s="13"/>
      <c r="AI961" s="13"/>
      <c r="AJ961" s="13"/>
    </row>
    <row r="962" spans="1:36" ht="13.5" customHeight="1" x14ac:dyDescent="0.2">
      <c r="A962" s="13"/>
      <c r="B962" s="13"/>
      <c r="C962" s="13"/>
      <c r="D962" s="13"/>
      <c r="E962" s="13"/>
      <c r="F962" s="13"/>
      <c r="G962" s="13"/>
      <c r="H962" s="13"/>
      <c r="I962" s="13"/>
      <c r="J962" s="13"/>
      <c r="K962" s="13"/>
      <c r="L962" s="13"/>
      <c r="M962" s="13"/>
      <c r="N962" s="13"/>
      <c r="O962" s="13"/>
      <c r="P962" s="13"/>
      <c r="Q962" s="13"/>
      <c r="R962" s="13"/>
      <c r="S962" s="13"/>
      <c r="T962" s="13"/>
      <c r="U962" s="13"/>
      <c r="V962" s="13"/>
      <c r="W962" s="13"/>
      <c r="X962" s="13"/>
      <c r="Y962" s="13"/>
      <c r="Z962" s="13"/>
      <c r="AA962" s="13"/>
      <c r="AB962" s="13"/>
      <c r="AC962" s="13"/>
      <c r="AD962" s="13"/>
      <c r="AE962" s="13"/>
      <c r="AF962" s="13"/>
      <c r="AG962" s="13"/>
      <c r="AH962" s="13"/>
      <c r="AI962" s="13"/>
      <c r="AJ962" s="13"/>
    </row>
    <row r="963" spans="1:36" ht="13.5" customHeight="1" x14ac:dyDescent="0.2">
      <c r="A963" s="13"/>
      <c r="B963" s="13"/>
      <c r="C963" s="13"/>
      <c r="D963" s="13"/>
      <c r="E963" s="13"/>
      <c r="F963" s="13"/>
      <c r="G963" s="13"/>
      <c r="H963" s="13"/>
      <c r="I963" s="13"/>
      <c r="J963" s="13"/>
      <c r="K963" s="13"/>
      <c r="L963" s="13"/>
      <c r="M963" s="13"/>
      <c r="N963" s="13"/>
      <c r="O963" s="13"/>
      <c r="P963" s="13"/>
      <c r="Q963" s="13"/>
      <c r="R963" s="13"/>
      <c r="S963" s="13"/>
      <c r="T963" s="13"/>
      <c r="U963" s="13"/>
      <c r="V963" s="13"/>
      <c r="W963" s="13"/>
      <c r="X963" s="13"/>
      <c r="Y963" s="13"/>
      <c r="Z963" s="13"/>
      <c r="AA963" s="13"/>
      <c r="AB963" s="13"/>
      <c r="AC963" s="13"/>
      <c r="AD963" s="13"/>
      <c r="AE963" s="13"/>
      <c r="AF963" s="13"/>
      <c r="AG963" s="13"/>
      <c r="AH963" s="13"/>
      <c r="AI963" s="13"/>
      <c r="AJ963" s="13"/>
    </row>
    <row r="964" spans="1:36" ht="13.5" customHeight="1" x14ac:dyDescent="0.2">
      <c r="A964" s="13"/>
      <c r="B964" s="13"/>
      <c r="C964" s="13"/>
      <c r="D964" s="13"/>
      <c r="E964" s="13"/>
      <c r="F964" s="13"/>
      <c r="G964" s="13"/>
      <c r="H964" s="13"/>
      <c r="I964" s="13"/>
      <c r="J964" s="13"/>
      <c r="K964" s="13"/>
      <c r="L964" s="13"/>
      <c r="M964" s="13"/>
      <c r="N964" s="13"/>
      <c r="O964" s="13"/>
      <c r="P964" s="13"/>
      <c r="Q964" s="13"/>
      <c r="R964" s="13"/>
      <c r="S964" s="13"/>
      <c r="T964" s="13"/>
      <c r="U964" s="13"/>
      <c r="V964" s="13"/>
      <c r="W964" s="13"/>
      <c r="X964" s="13"/>
      <c r="Y964" s="13"/>
      <c r="Z964" s="13"/>
      <c r="AA964" s="13"/>
      <c r="AB964" s="13"/>
      <c r="AC964" s="13"/>
      <c r="AD964" s="13"/>
      <c r="AE964" s="13"/>
      <c r="AF964" s="13"/>
      <c r="AG964" s="13"/>
      <c r="AH964" s="13"/>
      <c r="AI964" s="13"/>
      <c r="AJ964" s="13"/>
    </row>
    <row r="965" spans="1:36" ht="13.5" customHeight="1" x14ac:dyDescent="0.2">
      <c r="A965" s="13"/>
      <c r="B965" s="13"/>
      <c r="C965" s="13"/>
      <c r="D965" s="13"/>
      <c r="E965" s="13"/>
      <c r="F965" s="13"/>
      <c r="G965" s="13"/>
      <c r="H965" s="13"/>
      <c r="I965" s="13"/>
      <c r="J965" s="13"/>
      <c r="K965" s="13"/>
      <c r="L965" s="13"/>
      <c r="M965" s="13"/>
      <c r="N965" s="13"/>
      <c r="O965" s="13"/>
      <c r="P965" s="13"/>
      <c r="Q965" s="13"/>
      <c r="R965" s="13"/>
      <c r="S965" s="13"/>
      <c r="T965" s="13"/>
      <c r="U965" s="13"/>
      <c r="V965" s="13"/>
      <c r="W965" s="13"/>
      <c r="X965" s="13"/>
      <c r="Y965" s="13"/>
      <c r="Z965" s="13"/>
      <c r="AA965" s="13"/>
      <c r="AB965" s="13"/>
      <c r="AC965" s="13"/>
      <c r="AD965" s="13"/>
      <c r="AE965" s="13"/>
      <c r="AF965" s="13"/>
      <c r="AG965" s="13"/>
      <c r="AH965" s="13"/>
      <c r="AI965" s="13"/>
      <c r="AJ965" s="13"/>
    </row>
    <row r="966" spans="1:36" ht="13.5" customHeight="1" x14ac:dyDescent="0.2">
      <c r="A966" s="13"/>
      <c r="B966" s="13"/>
      <c r="C966" s="13"/>
      <c r="D966" s="13"/>
      <c r="E966" s="13"/>
      <c r="F966" s="13"/>
      <c r="G966" s="13"/>
      <c r="H966" s="13"/>
      <c r="I966" s="13"/>
      <c r="J966" s="13"/>
      <c r="K966" s="13"/>
      <c r="L966" s="13"/>
      <c r="M966" s="13"/>
      <c r="N966" s="13"/>
      <c r="O966" s="13"/>
      <c r="P966" s="13"/>
      <c r="Q966" s="13"/>
      <c r="R966" s="13"/>
      <c r="S966" s="13"/>
      <c r="T966" s="13"/>
      <c r="U966" s="13"/>
      <c r="V966" s="13"/>
      <c r="W966" s="13"/>
      <c r="X966" s="13"/>
      <c r="Y966" s="13"/>
      <c r="Z966" s="13"/>
      <c r="AA966" s="13"/>
      <c r="AB966" s="13"/>
      <c r="AC966" s="13"/>
      <c r="AD966" s="13"/>
      <c r="AE966" s="13"/>
      <c r="AF966" s="13"/>
      <c r="AG966" s="13"/>
      <c r="AH966" s="13"/>
      <c r="AI966" s="13"/>
      <c r="AJ966" s="13"/>
    </row>
    <row r="967" spans="1:36" ht="13.5" customHeight="1" x14ac:dyDescent="0.2">
      <c r="A967" s="13"/>
      <c r="B967" s="13"/>
      <c r="C967" s="13"/>
      <c r="D967" s="13"/>
      <c r="E967" s="13"/>
      <c r="F967" s="13"/>
      <c r="G967" s="13"/>
      <c r="H967" s="13"/>
      <c r="I967" s="13"/>
      <c r="J967" s="13"/>
      <c r="K967" s="13"/>
      <c r="L967" s="13"/>
      <c r="M967" s="13"/>
      <c r="N967" s="13"/>
      <c r="O967" s="13"/>
      <c r="P967" s="13"/>
      <c r="Q967" s="13"/>
      <c r="R967" s="13"/>
      <c r="S967" s="13"/>
      <c r="T967" s="13"/>
      <c r="U967" s="13"/>
      <c r="V967" s="13"/>
      <c r="W967" s="13"/>
      <c r="X967" s="13"/>
      <c r="Y967" s="13"/>
      <c r="Z967" s="13"/>
      <c r="AA967" s="13"/>
      <c r="AB967" s="13"/>
      <c r="AC967" s="13"/>
      <c r="AD967" s="13"/>
      <c r="AE967" s="13"/>
      <c r="AF967" s="13"/>
      <c r="AG967" s="13"/>
      <c r="AH967" s="13"/>
      <c r="AI967" s="13"/>
      <c r="AJ967" s="13"/>
    </row>
    <row r="968" spans="1:36" ht="13.5" customHeight="1" x14ac:dyDescent="0.2">
      <c r="A968" s="13"/>
      <c r="B968" s="13"/>
      <c r="C968" s="13"/>
      <c r="D968" s="13"/>
      <c r="E968" s="13"/>
      <c r="F968" s="13"/>
      <c r="G968" s="13"/>
      <c r="H968" s="13"/>
      <c r="I968" s="13"/>
      <c r="J968" s="13"/>
      <c r="K968" s="13"/>
      <c r="L968" s="13"/>
      <c r="M968" s="13"/>
      <c r="N968" s="13"/>
      <c r="O968" s="13"/>
      <c r="P968" s="13"/>
      <c r="Q968" s="13"/>
      <c r="R968" s="13"/>
      <c r="S968" s="13"/>
      <c r="T968" s="13"/>
      <c r="U968" s="13"/>
      <c r="V968" s="13"/>
      <c r="W968" s="13"/>
      <c r="X968" s="13"/>
      <c r="Y968" s="13"/>
      <c r="Z968" s="13"/>
      <c r="AA968" s="13"/>
      <c r="AB968" s="13"/>
      <c r="AC968" s="13"/>
      <c r="AD968" s="13"/>
      <c r="AE968" s="13"/>
      <c r="AF968" s="13"/>
      <c r="AG968" s="13"/>
      <c r="AH968" s="13"/>
      <c r="AI968" s="13"/>
      <c r="AJ968" s="13"/>
    </row>
    <row r="969" spans="1:36" ht="13.5" customHeight="1" x14ac:dyDescent="0.2">
      <c r="A969" s="13"/>
      <c r="B969" s="13"/>
      <c r="C969" s="13"/>
      <c r="D969" s="13"/>
      <c r="E969" s="13"/>
      <c r="F969" s="13"/>
      <c r="G969" s="13"/>
      <c r="H969" s="13"/>
      <c r="I969" s="13"/>
      <c r="J969" s="13"/>
      <c r="K969" s="13"/>
      <c r="L969" s="13"/>
      <c r="M969" s="13"/>
      <c r="N969" s="13"/>
      <c r="O969" s="13"/>
      <c r="P969" s="13"/>
      <c r="Q969" s="13"/>
      <c r="R969" s="13"/>
      <c r="S969" s="13"/>
      <c r="T969" s="13"/>
      <c r="U969" s="13"/>
      <c r="V969" s="13"/>
      <c r="W969" s="13"/>
      <c r="X969" s="13"/>
      <c r="Y969" s="13"/>
      <c r="Z969" s="13"/>
      <c r="AA969" s="13"/>
      <c r="AB969" s="13"/>
      <c r="AC969" s="13"/>
      <c r="AD969" s="13"/>
      <c r="AE969" s="13"/>
      <c r="AF969" s="13"/>
      <c r="AG969" s="13"/>
      <c r="AH969" s="13"/>
      <c r="AI969" s="13"/>
      <c r="AJ969" s="13"/>
    </row>
    <row r="970" spans="1:36" ht="13.5" customHeight="1" x14ac:dyDescent="0.2">
      <c r="A970" s="13"/>
      <c r="B970" s="13"/>
      <c r="C970" s="13"/>
      <c r="D970" s="13"/>
      <c r="E970" s="13"/>
      <c r="F970" s="13"/>
      <c r="G970" s="13"/>
      <c r="H970" s="13"/>
      <c r="I970" s="13"/>
      <c r="J970" s="13"/>
      <c r="K970" s="13"/>
      <c r="L970" s="13"/>
      <c r="M970" s="13"/>
      <c r="N970" s="13"/>
      <c r="O970" s="13"/>
      <c r="P970" s="13"/>
      <c r="Q970" s="13"/>
      <c r="R970" s="13"/>
      <c r="S970" s="13"/>
      <c r="T970" s="13"/>
      <c r="U970" s="13"/>
      <c r="V970" s="13"/>
      <c r="W970" s="13"/>
      <c r="X970" s="13"/>
      <c r="Y970" s="13"/>
      <c r="Z970" s="13"/>
      <c r="AA970" s="13"/>
      <c r="AB970" s="13"/>
      <c r="AC970" s="13"/>
      <c r="AD970" s="13"/>
      <c r="AE970" s="13"/>
      <c r="AF970" s="13"/>
      <c r="AG970" s="13"/>
      <c r="AH970" s="13"/>
      <c r="AI970" s="13"/>
      <c r="AJ970" s="13"/>
    </row>
    <row r="971" spans="1:36" ht="13.5" customHeight="1" x14ac:dyDescent="0.2">
      <c r="A971" s="13"/>
      <c r="B971" s="13"/>
      <c r="C971" s="13"/>
      <c r="D971" s="13"/>
      <c r="E971" s="13"/>
      <c r="F971" s="13"/>
      <c r="G971" s="13"/>
      <c r="H971" s="13"/>
      <c r="I971" s="13"/>
      <c r="J971" s="13"/>
      <c r="K971" s="13"/>
      <c r="L971" s="13"/>
      <c r="M971" s="13"/>
      <c r="N971" s="13"/>
      <c r="O971" s="13"/>
      <c r="P971" s="13"/>
      <c r="Q971" s="13"/>
      <c r="R971" s="13"/>
      <c r="S971" s="13"/>
      <c r="T971" s="13"/>
      <c r="U971" s="13"/>
      <c r="V971" s="13"/>
      <c r="W971" s="13"/>
      <c r="X971" s="13"/>
      <c r="Y971" s="13"/>
      <c r="Z971" s="13"/>
      <c r="AA971" s="13"/>
      <c r="AB971" s="13"/>
      <c r="AC971" s="13"/>
      <c r="AD971" s="13"/>
      <c r="AE971" s="13"/>
      <c r="AF971" s="13"/>
      <c r="AG971" s="13"/>
      <c r="AH971" s="13"/>
      <c r="AI971" s="13"/>
      <c r="AJ971" s="13"/>
    </row>
    <row r="972" spans="1:36" ht="13.5" customHeight="1" x14ac:dyDescent="0.2">
      <c r="A972" s="13"/>
      <c r="B972" s="13"/>
      <c r="C972" s="13"/>
      <c r="D972" s="13"/>
      <c r="E972" s="13"/>
      <c r="F972" s="13"/>
      <c r="G972" s="13"/>
      <c r="H972" s="13"/>
      <c r="I972" s="13"/>
      <c r="J972" s="13"/>
      <c r="K972" s="13"/>
      <c r="L972" s="13"/>
      <c r="M972" s="13"/>
      <c r="N972" s="13"/>
      <c r="O972" s="13"/>
      <c r="P972" s="13"/>
      <c r="Q972" s="13"/>
      <c r="R972" s="13"/>
      <c r="S972" s="13"/>
      <c r="T972" s="13"/>
      <c r="U972" s="13"/>
      <c r="V972" s="13"/>
      <c r="W972" s="13"/>
      <c r="X972" s="13"/>
      <c r="Y972" s="13"/>
      <c r="Z972" s="13"/>
      <c r="AA972" s="13"/>
      <c r="AB972" s="13"/>
      <c r="AC972" s="13"/>
      <c r="AD972" s="13"/>
      <c r="AE972" s="13"/>
      <c r="AF972" s="13"/>
      <c r="AG972" s="13"/>
      <c r="AH972" s="13"/>
      <c r="AI972" s="13"/>
      <c r="AJ972" s="13"/>
    </row>
    <row r="973" spans="1:36" ht="13.5" customHeight="1" x14ac:dyDescent="0.2">
      <c r="A973" s="13"/>
      <c r="B973" s="13"/>
      <c r="C973" s="13"/>
      <c r="D973" s="13"/>
      <c r="E973" s="13"/>
      <c r="F973" s="13"/>
      <c r="G973" s="13"/>
      <c r="H973" s="13"/>
      <c r="I973" s="13"/>
      <c r="J973" s="13"/>
      <c r="K973" s="13"/>
      <c r="L973" s="13"/>
      <c r="M973" s="13"/>
      <c r="N973" s="13"/>
      <c r="O973" s="13"/>
      <c r="P973" s="13"/>
      <c r="Q973" s="13"/>
      <c r="R973" s="13"/>
      <c r="S973" s="13"/>
      <c r="T973" s="13"/>
      <c r="U973" s="13"/>
      <c r="V973" s="13"/>
      <c r="W973" s="13"/>
      <c r="X973" s="13"/>
      <c r="Y973" s="13"/>
      <c r="Z973" s="13"/>
      <c r="AA973" s="13"/>
      <c r="AB973" s="13"/>
      <c r="AC973" s="13"/>
      <c r="AD973" s="13"/>
      <c r="AE973" s="13"/>
      <c r="AF973" s="13"/>
      <c r="AG973" s="13"/>
      <c r="AH973" s="13"/>
      <c r="AI973" s="13"/>
      <c r="AJ973" s="13"/>
    </row>
    <row r="974" spans="1:36" ht="13.5" customHeight="1" x14ac:dyDescent="0.2">
      <c r="A974" s="13"/>
      <c r="B974" s="13"/>
      <c r="C974" s="13"/>
      <c r="D974" s="13"/>
      <c r="E974" s="13"/>
      <c r="F974" s="13"/>
      <c r="G974" s="13"/>
      <c r="H974" s="13"/>
      <c r="I974" s="13"/>
      <c r="J974" s="13"/>
      <c r="K974" s="13"/>
      <c r="L974" s="13"/>
      <c r="M974" s="13"/>
      <c r="N974" s="13"/>
      <c r="O974" s="13"/>
      <c r="P974" s="13"/>
      <c r="Q974" s="13"/>
      <c r="R974" s="13"/>
      <c r="S974" s="13"/>
      <c r="T974" s="13"/>
      <c r="U974" s="13"/>
      <c r="V974" s="13"/>
      <c r="W974" s="13"/>
      <c r="X974" s="13"/>
      <c r="Y974" s="13"/>
      <c r="Z974" s="13"/>
      <c r="AA974" s="13"/>
      <c r="AB974" s="13"/>
      <c r="AC974" s="13"/>
      <c r="AD974" s="13"/>
      <c r="AE974" s="13"/>
      <c r="AF974" s="13"/>
      <c r="AG974" s="13"/>
      <c r="AH974" s="13"/>
      <c r="AI974" s="13"/>
      <c r="AJ974" s="13"/>
    </row>
    <row r="975" spans="1:36" ht="13.5" customHeight="1" x14ac:dyDescent="0.2">
      <c r="A975" s="13"/>
      <c r="B975" s="13"/>
      <c r="C975" s="13"/>
      <c r="D975" s="13"/>
      <c r="E975" s="13"/>
      <c r="F975" s="13"/>
      <c r="G975" s="13"/>
      <c r="H975" s="13"/>
      <c r="I975" s="13"/>
      <c r="J975" s="13"/>
      <c r="K975" s="13"/>
      <c r="L975" s="13"/>
      <c r="M975" s="13"/>
      <c r="N975" s="13"/>
      <c r="O975" s="13"/>
      <c r="P975" s="13"/>
      <c r="Q975" s="13"/>
      <c r="R975" s="13"/>
      <c r="S975" s="13"/>
      <c r="T975" s="13"/>
      <c r="U975" s="13"/>
      <c r="V975" s="13"/>
      <c r="W975" s="13"/>
      <c r="X975" s="13"/>
      <c r="Y975" s="13"/>
      <c r="Z975" s="13"/>
      <c r="AA975" s="13"/>
      <c r="AB975" s="13"/>
      <c r="AC975" s="13"/>
      <c r="AD975" s="13"/>
      <c r="AE975" s="13"/>
      <c r="AF975" s="13"/>
      <c r="AG975" s="13"/>
      <c r="AH975" s="13"/>
      <c r="AI975" s="13"/>
      <c r="AJ975" s="13"/>
    </row>
    <row r="976" spans="1:36" ht="13.5" customHeight="1" x14ac:dyDescent="0.2">
      <c r="A976" s="13"/>
      <c r="B976" s="13"/>
      <c r="C976" s="13"/>
      <c r="D976" s="13"/>
      <c r="E976" s="13"/>
      <c r="F976" s="13"/>
      <c r="G976" s="13"/>
      <c r="H976" s="13"/>
      <c r="I976" s="13"/>
      <c r="J976" s="13"/>
      <c r="K976" s="13"/>
      <c r="L976" s="13"/>
      <c r="M976" s="13"/>
      <c r="N976" s="13"/>
      <c r="O976" s="13"/>
      <c r="P976" s="13"/>
      <c r="Q976" s="13"/>
      <c r="R976" s="13"/>
      <c r="S976" s="13"/>
      <c r="T976" s="13"/>
      <c r="U976" s="13"/>
      <c r="V976" s="13"/>
      <c r="W976" s="13"/>
      <c r="X976" s="13"/>
      <c r="Y976" s="13"/>
      <c r="Z976" s="13"/>
      <c r="AA976" s="13"/>
      <c r="AB976" s="13"/>
      <c r="AC976" s="13"/>
      <c r="AD976" s="13"/>
      <c r="AE976" s="13"/>
      <c r="AF976" s="13"/>
      <c r="AG976" s="13"/>
      <c r="AH976" s="13"/>
      <c r="AI976" s="13"/>
      <c r="AJ976" s="13"/>
    </row>
    <row r="977" spans="1:36" ht="13.5" customHeight="1" x14ac:dyDescent="0.2">
      <c r="A977" s="13"/>
      <c r="B977" s="13"/>
      <c r="C977" s="13"/>
      <c r="D977" s="13"/>
      <c r="E977" s="13"/>
      <c r="F977" s="13"/>
      <c r="G977" s="13"/>
      <c r="H977" s="13"/>
      <c r="I977" s="13"/>
      <c r="J977" s="13"/>
      <c r="K977" s="13"/>
      <c r="L977" s="13"/>
      <c r="M977" s="13"/>
      <c r="N977" s="13"/>
      <c r="O977" s="13"/>
      <c r="P977" s="13"/>
      <c r="Q977" s="13"/>
      <c r="R977" s="13"/>
      <c r="S977" s="13"/>
      <c r="T977" s="13"/>
      <c r="U977" s="13"/>
      <c r="V977" s="13"/>
      <c r="W977" s="13"/>
      <c r="X977" s="13"/>
      <c r="Y977" s="13"/>
      <c r="Z977" s="13"/>
      <c r="AA977" s="13"/>
      <c r="AB977" s="13"/>
      <c r="AC977" s="13"/>
      <c r="AD977" s="13"/>
      <c r="AE977" s="13"/>
      <c r="AF977" s="13"/>
      <c r="AG977" s="13"/>
      <c r="AH977" s="13"/>
      <c r="AI977" s="13"/>
      <c r="AJ977" s="13"/>
    </row>
    <row r="978" spans="1:36" ht="13.5" customHeight="1" x14ac:dyDescent="0.2">
      <c r="A978" s="13"/>
      <c r="B978" s="13"/>
      <c r="C978" s="13"/>
      <c r="D978" s="13"/>
      <c r="E978" s="13"/>
      <c r="F978" s="13"/>
      <c r="G978" s="13"/>
      <c r="H978" s="13"/>
      <c r="I978" s="13"/>
      <c r="J978" s="13"/>
      <c r="K978" s="13"/>
      <c r="L978" s="13"/>
      <c r="M978" s="13"/>
      <c r="N978" s="13"/>
      <c r="O978" s="13"/>
      <c r="P978" s="13"/>
      <c r="Q978" s="13"/>
      <c r="R978" s="13"/>
      <c r="S978" s="13"/>
      <c r="T978" s="13"/>
      <c r="U978" s="13"/>
      <c r="V978" s="13"/>
      <c r="W978" s="13"/>
      <c r="X978" s="13"/>
      <c r="Y978" s="13"/>
      <c r="Z978" s="13"/>
      <c r="AA978" s="13"/>
      <c r="AB978" s="13"/>
      <c r="AC978" s="13"/>
      <c r="AD978" s="13"/>
      <c r="AE978" s="13"/>
      <c r="AF978" s="13"/>
      <c r="AG978" s="13"/>
      <c r="AH978" s="13"/>
      <c r="AI978" s="13"/>
      <c r="AJ978" s="13"/>
    </row>
    <row r="979" spans="1:36" ht="13.5" customHeight="1" x14ac:dyDescent="0.2">
      <c r="A979" s="13"/>
      <c r="B979" s="13"/>
      <c r="C979" s="13"/>
      <c r="D979" s="13"/>
      <c r="E979" s="13"/>
      <c r="F979" s="13"/>
      <c r="G979" s="13"/>
      <c r="H979" s="13"/>
      <c r="I979" s="13"/>
      <c r="J979" s="13"/>
      <c r="K979" s="13"/>
      <c r="L979" s="13"/>
      <c r="M979" s="13"/>
      <c r="N979" s="13"/>
      <c r="O979" s="13"/>
      <c r="P979" s="13"/>
      <c r="Q979" s="13"/>
      <c r="R979" s="13"/>
      <c r="S979" s="13"/>
      <c r="T979" s="13"/>
      <c r="U979" s="13"/>
      <c r="V979" s="13"/>
      <c r="W979" s="13"/>
      <c r="X979" s="13"/>
      <c r="Y979" s="13"/>
      <c r="Z979" s="13"/>
      <c r="AA979" s="13"/>
      <c r="AB979" s="13"/>
      <c r="AC979" s="13"/>
      <c r="AD979" s="13"/>
      <c r="AE979" s="13"/>
      <c r="AF979" s="13"/>
      <c r="AG979" s="13"/>
      <c r="AH979" s="13"/>
      <c r="AI979" s="13"/>
      <c r="AJ979" s="13"/>
    </row>
    <row r="980" spans="1:36" ht="13.5" customHeight="1" x14ac:dyDescent="0.2">
      <c r="A980" s="13"/>
      <c r="B980" s="13"/>
      <c r="C980" s="13"/>
      <c r="D980" s="13"/>
      <c r="E980" s="13"/>
      <c r="F980" s="13"/>
      <c r="G980" s="13"/>
      <c r="H980" s="13"/>
      <c r="I980" s="13"/>
      <c r="J980" s="13"/>
      <c r="K980" s="13"/>
      <c r="L980" s="13"/>
      <c r="M980" s="13"/>
      <c r="N980" s="13"/>
      <c r="O980" s="13"/>
      <c r="P980" s="13"/>
      <c r="Q980" s="13"/>
      <c r="R980" s="13"/>
      <c r="S980" s="13"/>
      <c r="T980" s="13"/>
      <c r="U980" s="13"/>
      <c r="V980" s="13"/>
      <c r="W980" s="13"/>
      <c r="X980" s="13"/>
      <c r="Y980" s="13"/>
      <c r="Z980" s="13"/>
      <c r="AA980" s="13"/>
      <c r="AB980" s="13"/>
      <c r="AC980" s="13"/>
      <c r="AD980" s="13"/>
      <c r="AE980" s="13"/>
      <c r="AF980" s="13"/>
      <c r="AG980" s="13"/>
      <c r="AH980" s="13"/>
      <c r="AI980" s="13"/>
      <c r="AJ980" s="13"/>
    </row>
    <row r="981" spans="1:36" ht="13.5" customHeight="1" x14ac:dyDescent="0.2">
      <c r="A981" s="13"/>
      <c r="B981" s="13"/>
      <c r="C981" s="13"/>
      <c r="D981" s="13"/>
      <c r="E981" s="13"/>
      <c r="F981" s="13"/>
      <c r="G981" s="13"/>
      <c r="H981" s="13"/>
      <c r="I981" s="13"/>
      <c r="J981" s="13"/>
      <c r="K981" s="13"/>
      <c r="L981" s="13"/>
      <c r="M981" s="13"/>
      <c r="N981" s="13"/>
      <c r="O981" s="13"/>
      <c r="P981" s="13"/>
      <c r="Q981" s="13"/>
      <c r="R981" s="13"/>
      <c r="S981" s="13"/>
      <c r="T981" s="13"/>
      <c r="U981" s="13"/>
      <c r="V981" s="13"/>
      <c r="W981" s="13"/>
      <c r="X981" s="13"/>
      <c r="Y981" s="13"/>
      <c r="Z981" s="13"/>
      <c r="AA981" s="13"/>
      <c r="AB981" s="13"/>
      <c r="AC981" s="13"/>
      <c r="AD981" s="13"/>
      <c r="AE981" s="13"/>
      <c r="AF981" s="13"/>
      <c r="AG981" s="13"/>
      <c r="AH981" s="13"/>
      <c r="AI981" s="13"/>
      <c r="AJ981" s="13"/>
    </row>
    <row r="982" spans="1:36" ht="13.5" customHeight="1" x14ac:dyDescent="0.2">
      <c r="A982" s="13"/>
      <c r="B982" s="13"/>
      <c r="C982" s="13"/>
      <c r="D982" s="13"/>
      <c r="E982" s="13"/>
      <c r="F982" s="13"/>
      <c r="G982" s="13"/>
      <c r="H982" s="13"/>
      <c r="I982" s="13"/>
      <c r="J982" s="13"/>
      <c r="K982" s="13"/>
      <c r="L982" s="13"/>
      <c r="M982" s="13"/>
      <c r="N982" s="13"/>
      <c r="O982" s="13"/>
      <c r="P982" s="13"/>
      <c r="Q982" s="13"/>
      <c r="R982" s="13"/>
      <c r="S982" s="13"/>
      <c r="T982" s="13"/>
      <c r="U982" s="13"/>
      <c r="V982" s="13"/>
      <c r="W982" s="13"/>
      <c r="X982" s="13"/>
      <c r="Y982" s="13"/>
      <c r="Z982" s="13"/>
      <c r="AA982" s="13"/>
      <c r="AB982" s="13"/>
      <c r="AC982" s="13"/>
      <c r="AD982" s="13"/>
      <c r="AE982" s="13"/>
      <c r="AF982" s="13"/>
      <c r="AG982" s="13"/>
      <c r="AH982" s="13"/>
      <c r="AI982" s="13"/>
      <c r="AJ982" s="13"/>
    </row>
    <row r="983" spans="1:36" ht="13.5" customHeight="1" x14ac:dyDescent="0.2">
      <c r="A983" s="13"/>
      <c r="B983" s="13"/>
      <c r="C983" s="13"/>
      <c r="D983" s="13"/>
      <c r="E983" s="13"/>
      <c r="F983" s="13"/>
      <c r="G983" s="13"/>
      <c r="H983" s="13"/>
      <c r="I983" s="13"/>
      <c r="J983" s="13"/>
      <c r="K983" s="13"/>
      <c r="L983" s="13"/>
      <c r="M983" s="13"/>
      <c r="N983" s="13"/>
      <c r="O983" s="13"/>
      <c r="P983" s="13"/>
      <c r="Q983" s="13"/>
      <c r="R983" s="13"/>
      <c r="S983" s="13"/>
      <c r="T983" s="13"/>
      <c r="U983" s="13"/>
      <c r="V983" s="13"/>
      <c r="W983" s="13"/>
      <c r="X983" s="13"/>
      <c r="Y983" s="13"/>
      <c r="Z983" s="13"/>
      <c r="AA983" s="13"/>
      <c r="AB983" s="13"/>
      <c r="AC983" s="13"/>
      <c r="AD983" s="13"/>
      <c r="AE983" s="13"/>
      <c r="AF983" s="13"/>
      <c r="AG983" s="13"/>
      <c r="AH983" s="13"/>
      <c r="AI983" s="13"/>
      <c r="AJ983" s="13"/>
    </row>
    <row r="984" spans="1:36" ht="13.5" customHeight="1" x14ac:dyDescent="0.2">
      <c r="A984" s="13"/>
      <c r="B984" s="13"/>
      <c r="C984" s="13"/>
      <c r="D984" s="13"/>
      <c r="E984" s="13"/>
      <c r="F984" s="13"/>
      <c r="G984" s="13"/>
      <c r="H984" s="13"/>
      <c r="I984" s="13"/>
      <c r="J984" s="13"/>
      <c r="K984" s="13"/>
      <c r="L984" s="13"/>
      <c r="M984" s="13"/>
      <c r="N984" s="13"/>
      <c r="O984" s="13"/>
      <c r="P984" s="13"/>
      <c r="Q984" s="13"/>
      <c r="R984" s="13"/>
      <c r="S984" s="13"/>
      <c r="T984" s="13"/>
      <c r="U984" s="13"/>
      <c r="V984" s="13"/>
      <c r="W984" s="13"/>
      <c r="X984" s="13"/>
      <c r="Y984" s="13"/>
      <c r="Z984" s="13"/>
      <c r="AA984" s="13"/>
      <c r="AB984" s="13"/>
      <c r="AC984" s="13"/>
      <c r="AD984" s="13"/>
      <c r="AE984" s="13"/>
      <c r="AF984" s="13"/>
      <c r="AG984" s="13"/>
      <c r="AH984" s="13"/>
      <c r="AI984" s="13"/>
      <c r="AJ984" s="13"/>
    </row>
    <row r="985" spans="1:36" ht="13.5" customHeight="1" x14ac:dyDescent="0.2">
      <c r="A985" s="13"/>
      <c r="B985" s="13"/>
      <c r="C985" s="13"/>
      <c r="D985" s="13"/>
      <c r="E985" s="13"/>
      <c r="F985" s="13"/>
      <c r="G985" s="13"/>
      <c r="H985" s="13"/>
      <c r="I985" s="13"/>
      <c r="J985" s="13"/>
      <c r="K985" s="13"/>
      <c r="L985" s="13"/>
      <c r="M985" s="13"/>
      <c r="N985" s="13"/>
      <c r="O985" s="13"/>
      <c r="P985" s="13"/>
      <c r="Q985" s="13"/>
      <c r="R985" s="13"/>
      <c r="S985" s="13"/>
      <c r="T985" s="13"/>
      <c r="U985" s="13"/>
      <c r="V985" s="13"/>
      <c r="W985" s="13"/>
      <c r="X985" s="13"/>
      <c r="Y985" s="13"/>
      <c r="Z985" s="13"/>
      <c r="AA985" s="13"/>
      <c r="AB985" s="13"/>
      <c r="AC985" s="13"/>
      <c r="AD985" s="13"/>
      <c r="AE985" s="13"/>
      <c r="AF985" s="13"/>
      <c r="AG985" s="13"/>
      <c r="AH985" s="13"/>
      <c r="AI985" s="13"/>
      <c r="AJ985" s="13"/>
    </row>
    <row r="986" spans="1:36" ht="13.5" customHeight="1" x14ac:dyDescent="0.2">
      <c r="A986" s="13"/>
      <c r="B986" s="13"/>
      <c r="C986" s="13"/>
      <c r="D986" s="13"/>
      <c r="E986" s="13"/>
      <c r="F986" s="13"/>
      <c r="G986" s="13"/>
      <c r="H986" s="13"/>
      <c r="I986" s="13"/>
      <c r="J986" s="13"/>
      <c r="K986" s="13"/>
      <c r="L986" s="13"/>
      <c r="M986" s="13"/>
      <c r="N986" s="13"/>
      <c r="O986" s="13"/>
      <c r="P986" s="13"/>
      <c r="Q986" s="13"/>
      <c r="R986" s="13"/>
      <c r="S986" s="13"/>
      <c r="T986" s="13"/>
      <c r="U986" s="13"/>
      <c r="V986" s="13"/>
      <c r="W986" s="13"/>
      <c r="X986" s="13"/>
      <c r="Y986" s="13"/>
      <c r="Z986" s="13"/>
      <c r="AA986" s="13"/>
      <c r="AB986" s="13"/>
      <c r="AC986" s="13"/>
      <c r="AD986" s="13"/>
      <c r="AE986" s="13"/>
      <c r="AF986" s="13"/>
      <c r="AG986" s="13"/>
      <c r="AH986" s="13"/>
      <c r="AI986" s="13"/>
      <c r="AJ986" s="13"/>
    </row>
    <row r="987" spans="1:36" ht="13.5" customHeight="1" x14ac:dyDescent="0.2">
      <c r="A987" s="13"/>
      <c r="B987" s="13"/>
      <c r="C987" s="13"/>
      <c r="D987" s="13"/>
      <c r="E987" s="13"/>
      <c r="F987" s="13"/>
      <c r="G987" s="13"/>
      <c r="H987" s="13"/>
      <c r="I987" s="13"/>
      <c r="J987" s="13"/>
      <c r="K987" s="13"/>
      <c r="L987" s="13"/>
      <c r="M987" s="13"/>
      <c r="N987" s="13"/>
      <c r="O987" s="13"/>
      <c r="P987" s="13"/>
      <c r="Q987" s="13"/>
      <c r="R987" s="13"/>
      <c r="S987" s="13"/>
      <c r="T987" s="13"/>
      <c r="U987" s="13"/>
      <c r="V987" s="13"/>
      <c r="W987" s="13"/>
      <c r="X987" s="13"/>
      <c r="Y987" s="13"/>
      <c r="Z987" s="13"/>
      <c r="AA987" s="13"/>
      <c r="AB987" s="13"/>
      <c r="AC987" s="13"/>
      <c r="AD987" s="13"/>
      <c r="AE987" s="13"/>
      <c r="AF987" s="13"/>
      <c r="AG987" s="13"/>
      <c r="AH987" s="13"/>
      <c r="AI987" s="13"/>
      <c r="AJ987" s="13"/>
    </row>
    <row r="988" spans="1:36" ht="13.5" customHeight="1" x14ac:dyDescent="0.2">
      <c r="A988" s="13"/>
      <c r="B988" s="13"/>
      <c r="C988" s="13"/>
      <c r="D988" s="13"/>
      <c r="E988" s="13"/>
      <c r="F988" s="13"/>
      <c r="G988" s="13"/>
      <c r="H988" s="13"/>
      <c r="I988" s="13"/>
      <c r="J988" s="13"/>
      <c r="K988" s="13"/>
      <c r="L988" s="13"/>
      <c r="M988" s="13"/>
      <c r="N988" s="13"/>
      <c r="O988" s="13"/>
      <c r="P988" s="13"/>
      <c r="Q988" s="13"/>
      <c r="R988" s="13"/>
      <c r="S988" s="13"/>
      <c r="T988" s="13"/>
      <c r="U988" s="13"/>
      <c r="V988" s="13"/>
      <c r="W988" s="13"/>
      <c r="X988" s="13"/>
      <c r="Y988" s="13"/>
      <c r="Z988" s="13"/>
      <c r="AA988" s="13"/>
      <c r="AB988" s="13"/>
      <c r="AC988" s="13"/>
      <c r="AD988" s="13"/>
      <c r="AE988" s="13"/>
      <c r="AF988" s="13"/>
      <c r="AG988" s="13"/>
      <c r="AH988" s="13"/>
      <c r="AI988" s="13"/>
      <c r="AJ988" s="13"/>
    </row>
    <row r="989" spans="1:36" ht="13.5" customHeight="1" x14ac:dyDescent="0.2">
      <c r="A989" s="13"/>
      <c r="B989" s="13"/>
      <c r="C989" s="13"/>
      <c r="D989" s="13"/>
      <c r="E989" s="13"/>
      <c r="F989" s="13"/>
      <c r="G989" s="13"/>
      <c r="H989" s="13"/>
      <c r="I989" s="13"/>
      <c r="J989" s="13"/>
      <c r="K989" s="13"/>
      <c r="L989" s="13"/>
      <c r="M989" s="13"/>
      <c r="N989" s="13"/>
      <c r="O989" s="13"/>
      <c r="P989" s="13"/>
      <c r="Q989" s="13"/>
      <c r="R989" s="13"/>
      <c r="S989" s="13"/>
      <c r="T989" s="13"/>
      <c r="U989" s="13"/>
      <c r="V989" s="13"/>
      <c r="W989" s="13"/>
      <c r="X989" s="13"/>
      <c r="Y989" s="13"/>
      <c r="Z989" s="13"/>
      <c r="AA989" s="13"/>
      <c r="AB989" s="13"/>
      <c r="AC989" s="13"/>
      <c r="AD989" s="13"/>
      <c r="AE989" s="13"/>
      <c r="AF989" s="13"/>
      <c r="AG989" s="13"/>
      <c r="AH989" s="13"/>
      <c r="AI989" s="13"/>
      <c r="AJ989" s="13"/>
    </row>
    <row r="990" spans="1:36" ht="13.5" customHeight="1" x14ac:dyDescent="0.2">
      <c r="A990" s="13"/>
      <c r="B990" s="13"/>
      <c r="C990" s="13"/>
      <c r="D990" s="13"/>
      <c r="E990" s="13"/>
      <c r="F990" s="13"/>
      <c r="G990" s="13"/>
      <c r="H990" s="13"/>
      <c r="I990" s="13"/>
      <c r="J990" s="13"/>
      <c r="K990" s="13"/>
      <c r="L990" s="13"/>
      <c r="M990" s="13"/>
      <c r="N990" s="13"/>
      <c r="O990" s="13"/>
      <c r="P990" s="13"/>
      <c r="Q990" s="13"/>
      <c r="R990" s="13"/>
      <c r="S990" s="13"/>
      <c r="T990" s="13"/>
      <c r="U990" s="13"/>
      <c r="V990" s="13"/>
      <c r="W990" s="13"/>
      <c r="X990" s="13"/>
      <c r="Y990" s="13"/>
      <c r="Z990" s="13"/>
      <c r="AA990" s="13"/>
      <c r="AB990" s="13"/>
      <c r="AC990" s="13"/>
      <c r="AD990" s="13"/>
      <c r="AE990" s="13"/>
      <c r="AF990" s="13"/>
      <c r="AG990" s="13"/>
      <c r="AH990" s="13"/>
      <c r="AI990" s="13"/>
      <c r="AJ990" s="13"/>
    </row>
    <row r="991" spans="1:36" ht="13.5" customHeight="1" x14ac:dyDescent="0.2">
      <c r="A991" s="13"/>
      <c r="B991" s="13"/>
      <c r="C991" s="13"/>
      <c r="D991" s="13"/>
      <c r="E991" s="13"/>
      <c r="F991" s="13"/>
      <c r="G991" s="13"/>
      <c r="H991" s="13"/>
      <c r="I991" s="13"/>
      <c r="J991" s="13"/>
      <c r="K991" s="13"/>
      <c r="L991" s="13"/>
      <c r="M991" s="13"/>
      <c r="N991" s="13"/>
      <c r="O991" s="13"/>
      <c r="P991" s="13"/>
      <c r="Q991" s="13"/>
      <c r="R991" s="13"/>
      <c r="S991" s="13"/>
      <c r="T991" s="13"/>
      <c r="U991" s="13"/>
      <c r="V991" s="13"/>
      <c r="W991" s="13"/>
      <c r="X991" s="13"/>
      <c r="Y991" s="13"/>
      <c r="Z991" s="13"/>
      <c r="AA991" s="13"/>
      <c r="AB991" s="13"/>
      <c r="AC991" s="13"/>
      <c r="AD991" s="13"/>
      <c r="AE991" s="13"/>
      <c r="AF991" s="13"/>
      <c r="AG991" s="13"/>
      <c r="AH991" s="13"/>
      <c r="AI991" s="13"/>
      <c r="AJ991" s="13"/>
    </row>
    <row r="992" spans="1:36" ht="13.5" customHeight="1" x14ac:dyDescent="0.2">
      <c r="A992" s="13"/>
      <c r="B992" s="13"/>
      <c r="C992" s="13"/>
      <c r="D992" s="13"/>
      <c r="E992" s="13"/>
      <c r="F992" s="13"/>
      <c r="G992" s="13"/>
      <c r="H992" s="13"/>
      <c r="I992" s="13"/>
      <c r="J992" s="13"/>
      <c r="K992" s="13"/>
      <c r="L992" s="13"/>
      <c r="M992" s="13"/>
      <c r="N992" s="13"/>
      <c r="O992" s="13"/>
      <c r="P992" s="13"/>
      <c r="Q992" s="13"/>
      <c r="R992" s="13"/>
      <c r="S992" s="13"/>
      <c r="T992" s="13"/>
      <c r="U992" s="13"/>
      <c r="V992" s="13"/>
      <c r="W992" s="13"/>
      <c r="X992" s="13"/>
      <c r="Y992" s="13"/>
      <c r="Z992" s="13"/>
      <c r="AA992" s="13"/>
      <c r="AB992" s="13"/>
      <c r="AC992" s="13"/>
      <c r="AD992" s="13"/>
      <c r="AE992" s="13"/>
      <c r="AF992" s="13"/>
      <c r="AG992" s="13"/>
      <c r="AH992" s="13"/>
      <c r="AI992" s="13"/>
      <c r="AJ992" s="13"/>
    </row>
    <row r="993" spans="1:36" ht="13.5" customHeight="1" x14ac:dyDescent="0.2">
      <c r="A993" s="13"/>
      <c r="B993" s="13"/>
      <c r="C993" s="13"/>
      <c r="D993" s="13"/>
      <c r="E993" s="13"/>
      <c r="F993" s="13"/>
      <c r="G993" s="13"/>
      <c r="H993" s="13"/>
      <c r="I993" s="13"/>
      <c r="J993" s="13"/>
      <c r="K993" s="13"/>
      <c r="L993" s="13"/>
      <c r="M993" s="13"/>
      <c r="N993" s="13"/>
      <c r="O993" s="13"/>
      <c r="P993" s="13"/>
      <c r="Q993" s="13"/>
      <c r="R993" s="13"/>
      <c r="S993" s="13"/>
      <c r="T993" s="13"/>
      <c r="U993" s="13"/>
      <c r="V993" s="13"/>
      <c r="W993" s="13"/>
      <c r="X993" s="13"/>
      <c r="Y993" s="13"/>
      <c r="Z993" s="13"/>
      <c r="AA993" s="13"/>
      <c r="AB993" s="13"/>
      <c r="AC993" s="13"/>
      <c r="AD993" s="13"/>
      <c r="AE993" s="13"/>
      <c r="AF993" s="13"/>
      <c r="AG993" s="13"/>
      <c r="AH993" s="13"/>
      <c r="AI993" s="13"/>
      <c r="AJ993" s="13"/>
    </row>
    <row r="994" spans="1:36" ht="13.5" customHeight="1" x14ac:dyDescent="0.2">
      <c r="A994" s="13"/>
      <c r="B994" s="13"/>
      <c r="C994" s="13"/>
      <c r="D994" s="13"/>
      <c r="E994" s="13"/>
      <c r="F994" s="13"/>
      <c r="G994" s="13"/>
      <c r="H994" s="13"/>
      <c r="I994" s="13"/>
      <c r="J994" s="13"/>
      <c r="K994" s="13"/>
      <c r="L994" s="13"/>
      <c r="M994" s="13"/>
      <c r="N994" s="13"/>
      <c r="O994" s="13"/>
      <c r="P994" s="13"/>
      <c r="Q994" s="13"/>
      <c r="R994" s="13"/>
      <c r="S994" s="13"/>
      <c r="T994" s="13"/>
      <c r="U994" s="13"/>
      <c r="V994" s="13"/>
      <c r="W994" s="13"/>
      <c r="X994" s="13"/>
      <c r="Y994" s="13"/>
      <c r="Z994" s="13"/>
      <c r="AA994" s="13"/>
      <c r="AB994" s="13"/>
      <c r="AC994" s="13"/>
      <c r="AD994" s="13"/>
      <c r="AE994" s="13"/>
      <c r="AF994" s="13"/>
      <c r="AG994" s="13"/>
      <c r="AH994" s="13"/>
      <c r="AI994" s="13"/>
      <c r="AJ994" s="13"/>
    </row>
    <row r="995" spans="1:36" ht="13.5" customHeight="1" x14ac:dyDescent="0.2">
      <c r="A995" s="13"/>
      <c r="B995" s="13"/>
      <c r="C995" s="13"/>
      <c r="D995" s="13"/>
      <c r="E995" s="13"/>
      <c r="F995" s="13"/>
      <c r="G995" s="13"/>
      <c r="H995" s="13"/>
      <c r="I995" s="13"/>
      <c r="J995" s="13"/>
      <c r="K995" s="13"/>
      <c r="L995" s="13"/>
      <c r="M995" s="13"/>
      <c r="N995" s="13"/>
      <c r="O995" s="13"/>
      <c r="P995" s="13"/>
      <c r="Q995" s="13"/>
      <c r="R995" s="13"/>
      <c r="S995" s="13"/>
      <c r="T995" s="13"/>
      <c r="U995" s="13"/>
      <c r="V995" s="13"/>
      <c r="W995" s="13"/>
      <c r="X995" s="13"/>
      <c r="Y995" s="13"/>
      <c r="Z995" s="13"/>
      <c r="AA995" s="13"/>
      <c r="AB995" s="13"/>
      <c r="AC995" s="13"/>
      <c r="AD995" s="13"/>
      <c r="AE995" s="13"/>
      <c r="AF995" s="13"/>
      <c r="AG995" s="13"/>
      <c r="AH995" s="13"/>
      <c r="AI995" s="13"/>
      <c r="AJ995" s="13"/>
    </row>
    <row r="996" spans="1:36" ht="13.5" customHeight="1" x14ac:dyDescent="0.2">
      <c r="A996" s="13"/>
      <c r="B996" s="13"/>
      <c r="C996" s="13"/>
      <c r="D996" s="13"/>
      <c r="E996" s="13"/>
      <c r="F996" s="13"/>
      <c r="G996" s="13"/>
      <c r="H996" s="13"/>
      <c r="I996" s="13"/>
      <c r="J996" s="13"/>
      <c r="K996" s="13"/>
      <c r="L996" s="13"/>
      <c r="M996" s="13"/>
      <c r="N996" s="13"/>
      <c r="O996" s="13"/>
      <c r="P996" s="13"/>
      <c r="Q996" s="13"/>
      <c r="R996" s="13"/>
      <c r="S996" s="13"/>
      <c r="T996" s="13"/>
      <c r="U996" s="13"/>
      <c r="V996" s="13"/>
      <c r="W996" s="13"/>
      <c r="X996" s="13"/>
      <c r="Y996" s="13"/>
      <c r="Z996" s="13"/>
      <c r="AA996" s="13"/>
      <c r="AB996" s="13"/>
      <c r="AC996" s="13"/>
      <c r="AD996" s="13"/>
      <c r="AE996" s="13"/>
      <c r="AF996" s="13"/>
      <c r="AG996" s="13"/>
      <c r="AH996" s="13"/>
      <c r="AI996" s="13"/>
      <c r="AJ996" s="13"/>
    </row>
    <row r="997" spans="1:36" ht="13.5" customHeight="1" x14ac:dyDescent="0.2">
      <c r="A997" s="13"/>
      <c r="B997" s="13"/>
      <c r="C997" s="13"/>
      <c r="D997" s="13"/>
      <c r="E997" s="13"/>
      <c r="F997" s="13"/>
      <c r="G997" s="13"/>
      <c r="H997" s="13"/>
      <c r="I997" s="13"/>
      <c r="J997" s="13"/>
      <c r="K997" s="13"/>
      <c r="L997" s="13"/>
      <c r="M997" s="13"/>
      <c r="N997" s="13"/>
      <c r="O997" s="13"/>
      <c r="P997" s="13"/>
      <c r="Q997" s="13"/>
      <c r="R997" s="13"/>
      <c r="S997" s="13"/>
      <c r="T997" s="13"/>
      <c r="U997" s="13"/>
      <c r="V997" s="13"/>
      <c r="W997" s="13"/>
      <c r="X997" s="13"/>
      <c r="Y997" s="13"/>
      <c r="Z997" s="13"/>
      <c r="AA997" s="13"/>
      <c r="AB997" s="13"/>
      <c r="AC997" s="13"/>
      <c r="AD997" s="13"/>
      <c r="AE997" s="13"/>
      <c r="AF997" s="13"/>
      <c r="AG997" s="13"/>
      <c r="AH997" s="13"/>
      <c r="AI997" s="13"/>
      <c r="AJ997" s="13"/>
    </row>
    <row r="998" spans="1:36" ht="13.5" customHeight="1" x14ac:dyDescent="0.2">
      <c r="A998" s="13"/>
      <c r="B998" s="13"/>
      <c r="C998" s="13"/>
      <c r="D998" s="13"/>
      <c r="E998" s="13"/>
      <c r="F998" s="13"/>
      <c r="G998" s="13"/>
      <c r="H998" s="13"/>
      <c r="I998" s="13"/>
      <c r="J998" s="13"/>
      <c r="K998" s="13"/>
      <c r="L998" s="13"/>
      <c r="M998" s="13"/>
      <c r="N998" s="13"/>
      <c r="O998" s="13"/>
      <c r="P998" s="13"/>
      <c r="Q998" s="13"/>
      <c r="R998" s="13"/>
      <c r="S998" s="13"/>
      <c r="T998" s="13"/>
      <c r="U998" s="13"/>
      <c r="V998" s="13"/>
      <c r="W998" s="13"/>
      <c r="X998" s="13"/>
      <c r="Y998" s="13"/>
      <c r="Z998" s="13"/>
      <c r="AA998" s="13"/>
      <c r="AB998" s="13"/>
      <c r="AC998" s="13"/>
      <c r="AD998" s="13"/>
      <c r="AE998" s="13"/>
      <c r="AF998" s="13"/>
      <c r="AG998" s="13"/>
      <c r="AH998" s="13"/>
      <c r="AI998" s="13"/>
      <c r="AJ998" s="13"/>
    </row>
    <row r="999" spans="1:36" ht="13.5" customHeight="1" x14ac:dyDescent="0.2">
      <c r="A999" s="13"/>
      <c r="B999" s="13"/>
      <c r="C999" s="13"/>
      <c r="D999" s="13"/>
      <c r="E999" s="13"/>
      <c r="F999" s="13"/>
      <c r="G999" s="13"/>
      <c r="H999" s="13"/>
      <c r="I999" s="13"/>
      <c r="J999" s="13"/>
      <c r="K999" s="13"/>
      <c r="L999" s="13"/>
      <c r="M999" s="13"/>
      <c r="N999" s="13"/>
      <c r="O999" s="13"/>
      <c r="P999" s="13"/>
      <c r="Q999" s="13"/>
      <c r="R999" s="13"/>
      <c r="S999" s="13"/>
      <c r="T999" s="13"/>
      <c r="U999" s="13"/>
      <c r="V999" s="13"/>
      <c r="W999" s="13"/>
      <c r="X999" s="13"/>
      <c r="Y999" s="13"/>
      <c r="Z999" s="13"/>
      <c r="AA999" s="13"/>
      <c r="AB999" s="13"/>
      <c r="AC999" s="13"/>
      <c r="AD999" s="13"/>
      <c r="AE999" s="13"/>
      <c r="AF999" s="13"/>
      <c r="AG999" s="13"/>
      <c r="AH999" s="13"/>
      <c r="AI999" s="13"/>
      <c r="AJ999" s="13"/>
    </row>
    <row r="1000" spans="1:36" ht="13.5" customHeight="1" x14ac:dyDescent="0.2">
      <c r="A1000" s="13"/>
      <c r="B1000" s="13"/>
      <c r="C1000" s="13"/>
      <c r="D1000" s="13"/>
      <c r="E1000" s="13"/>
      <c r="F1000" s="13"/>
      <c r="G1000" s="13"/>
      <c r="H1000" s="13"/>
      <c r="I1000" s="13"/>
      <c r="J1000" s="13"/>
      <c r="K1000" s="13"/>
      <c r="L1000" s="13"/>
      <c r="M1000" s="13"/>
      <c r="N1000" s="13"/>
      <c r="O1000" s="13"/>
      <c r="P1000" s="13"/>
      <c r="Q1000" s="13"/>
      <c r="R1000" s="13"/>
      <c r="S1000" s="13"/>
      <c r="T1000" s="13"/>
      <c r="U1000" s="13"/>
      <c r="V1000" s="13"/>
      <c r="W1000" s="13"/>
      <c r="X1000" s="13"/>
      <c r="Y1000" s="13"/>
      <c r="Z1000" s="13"/>
      <c r="AA1000" s="13"/>
      <c r="AB1000" s="13"/>
      <c r="AC1000" s="13"/>
      <c r="AD1000" s="13"/>
      <c r="AE1000" s="13"/>
      <c r="AF1000" s="13"/>
      <c r="AG1000" s="13"/>
      <c r="AH1000" s="13"/>
      <c r="AI1000" s="13"/>
      <c r="AJ1000" s="13"/>
    </row>
  </sheetData>
  <conditionalFormatting sqref="S12:S13">
    <cfRule type="expression" dxfId="60" priority="2">
      <formula>AND(NOT(_xludf.isformula(S12)),ISNUMBER(S12))</formula>
    </cfRule>
  </conditionalFormatting>
  <conditionalFormatting sqref="S15">
    <cfRule type="expression" dxfId="59" priority="3">
      <formula>AND(NOT(_xludf.isformula(S15)),ISNUMBER(S15))</formula>
    </cfRule>
  </conditionalFormatting>
  <conditionalFormatting sqref="S19:S22">
    <cfRule type="expression" dxfId="58" priority="4">
      <formula>AND(NOT(_xludf.isformula(S19)),ISNUMBER(S19))</formula>
    </cfRule>
  </conditionalFormatting>
  <conditionalFormatting sqref="S24:S26">
    <cfRule type="expression" dxfId="57" priority="5">
      <formula>AND(NOT(_xludf.isformula(S24)),ISNUMBER(S24))</formula>
    </cfRule>
  </conditionalFormatting>
  <conditionalFormatting sqref="S28:S31">
    <cfRule type="expression" dxfId="56" priority="6">
      <formula>AND(NOT(_xludf.isformula(S28)),ISNUMBER(S28))</formula>
    </cfRule>
  </conditionalFormatting>
  <conditionalFormatting sqref="S38:S42">
    <cfRule type="expression" dxfId="55" priority="7">
      <formula>AND(NOT(_xludf.isformula(S38)),ISNUMBER(S38))</formula>
    </cfRule>
  </conditionalFormatting>
  <conditionalFormatting sqref="S44:S50">
    <cfRule type="expression" dxfId="54" priority="8">
      <formula>AND(NOT(_xludf.isformula(S44)),ISNUMBER(S44))</formula>
    </cfRule>
  </conditionalFormatting>
  <conditionalFormatting sqref="S58:S60">
    <cfRule type="expression" dxfId="53" priority="9">
      <formula>AND(NOT(_xludf.isformula(S58)),ISNUMBER(S58))</formula>
    </cfRule>
  </conditionalFormatting>
  <conditionalFormatting sqref="S62">
    <cfRule type="expression" dxfId="52" priority="10">
      <formula>AND(NOT(_xludf.isformula(S62)),ISNUMBER(S62))</formula>
    </cfRule>
  </conditionalFormatting>
  <conditionalFormatting sqref="S70:S72">
    <cfRule type="expression" dxfId="51" priority="11">
      <formula>AND(NOT(_xludf.isformula(S70)),ISNUMBER(S70))</formula>
    </cfRule>
  </conditionalFormatting>
  <conditionalFormatting sqref="S74:S80">
    <cfRule type="expression" dxfId="50" priority="12">
      <formula>AND(NOT(_xludf.isformula(S74)),ISNUMBER(S74))</formula>
    </cfRule>
  </conditionalFormatting>
  <conditionalFormatting sqref="S82:S86">
    <cfRule type="expression" dxfId="49" priority="13">
      <formula>AND(NOT(_xludf.isformula(S82)),ISNUMBER(S82))</formula>
    </cfRule>
  </conditionalFormatting>
  <conditionalFormatting sqref="S88:S115">
    <cfRule type="expression" dxfId="48" priority="14">
      <formula>AND(NOT(_xludf.isformula(S88)),ISNUMBER(S88))</formula>
    </cfRule>
  </conditionalFormatting>
  <conditionalFormatting sqref="S120:S121">
    <cfRule type="expression" dxfId="47" priority="15">
      <formula>AND(NOT(_xludf.isformula(S120)),ISNUMBER(S120))</formula>
    </cfRule>
  </conditionalFormatting>
  <conditionalFormatting sqref="S124:S129">
    <cfRule type="expression" dxfId="46" priority="16">
      <formula>AND(NOT(_xludf.isformula(S124)),ISNUMBER(S124))</formula>
    </cfRule>
  </conditionalFormatting>
  <dataValidations count="2">
    <dataValidation type="decimal" allowBlank="1" showInputMessage="1" showErrorMessage="1" prompt="Numbers only - Please enter a number (no text)." sqref="S12:AF13 S15:AF15 S19:AF22 S24:AF26 S28:AF31 S38:AF42 S44:AF50 S58:AF60 S62:AF62 S70:AF72 S74:AF80 S82:AF86 S88:AF115 S120:AF121 S124:AF129" xr:uid="{00000000-0002-0000-0300-000000000000}">
      <formula1>-1000000000000000</formula1>
      <formula2>1000000000000000</formula2>
    </dataValidation>
    <dataValidation type="list" allowBlank="1" showErrorMessage="1" sqref="R12:R13 R15 R19:R22 R24:R26 R28:R31 R38:R42 R44:R50 R58:R60 R62 R70:R72 R74:R80 R82:R86 R88:R115 R120:R121 R124:R129" xr:uid="{00000000-0002-0000-0300-000001000000}">
      <formula1>"Even,YOY Growth,Manual"</formula1>
      <formula2>0</formula2>
    </dataValidation>
  </dataValidations>
  <pageMargins left="0.7" right="0.7" top="0.75" bottom="0.75" header="0.511811023622047" footer="0.511811023622047"/>
  <pageSetup orientation="landscape"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B3E5A1"/>
  </sheetPr>
  <dimension ref="A1:AJ1000"/>
  <sheetViews>
    <sheetView zoomScaleNormal="100" workbookViewId="0">
      <pane xSplit="1" ySplit="8" topLeftCell="O13" activePane="bottomRight" state="frozen"/>
      <selection pane="topRight" activeCell="B1" sqref="B1"/>
      <selection pane="bottomLeft" activeCell="A9" sqref="A9"/>
      <selection pane="bottomRight" activeCell="AD113" sqref="AD113"/>
    </sheetView>
  </sheetViews>
  <sheetFormatPr baseColWidth="10" defaultColWidth="14.5" defaultRowHeight="15" outlineLevelCol="1" x14ac:dyDescent="0.2"/>
  <cols>
    <col min="1" max="1" width="54.6640625" customWidth="1"/>
    <col min="2" max="13" width="11.33203125" customWidth="1" outlineLevel="1"/>
    <col min="14" max="14" width="14.33203125" customWidth="1"/>
    <col min="15" max="15" width="12.6640625" customWidth="1"/>
    <col min="16" max="17" width="7.5" customWidth="1"/>
    <col min="18" max="18" width="15" customWidth="1"/>
    <col min="19" max="19" width="13.6640625" customWidth="1"/>
    <col min="20" max="20" width="12.6640625" customWidth="1"/>
    <col min="21" max="32" width="11.33203125" customWidth="1" outlineLevel="1"/>
    <col min="33" max="33" width="14.33203125" customWidth="1"/>
    <col min="34" max="34" width="12.6640625" customWidth="1"/>
    <col min="35" max="35" width="7.5" customWidth="1"/>
    <col min="36" max="36" width="13.1640625" customWidth="1"/>
  </cols>
  <sheetData>
    <row r="1" spans="1:36" ht="13.5" customHeight="1" x14ac:dyDescent="0.25">
      <c r="A1" s="58" t="s">
        <v>1344</v>
      </c>
      <c r="B1" s="13"/>
      <c r="C1" s="13"/>
      <c r="D1" s="13"/>
      <c r="E1" s="13"/>
      <c r="F1" s="13"/>
      <c r="G1" s="13"/>
      <c r="H1" s="16"/>
      <c r="I1" s="16"/>
      <c r="J1" s="16"/>
      <c r="K1" s="16"/>
      <c r="L1" s="16"/>
      <c r="M1" s="16"/>
      <c r="N1" s="13"/>
      <c r="O1" s="13"/>
      <c r="P1" s="13"/>
      <c r="Q1" s="13"/>
      <c r="R1" s="13"/>
      <c r="S1" s="13"/>
      <c r="T1" s="13"/>
      <c r="U1" s="59"/>
      <c r="V1" s="59"/>
      <c r="W1" s="59"/>
      <c r="X1" s="59"/>
      <c r="Y1" s="59"/>
      <c r="Z1" s="59"/>
      <c r="AA1" s="59"/>
      <c r="AB1" s="59"/>
      <c r="AC1" s="59"/>
      <c r="AD1" s="59"/>
      <c r="AE1" s="59"/>
      <c r="AF1" s="59"/>
      <c r="AG1" s="13"/>
      <c r="AH1" s="13"/>
      <c r="AI1" s="13"/>
      <c r="AJ1" s="13"/>
    </row>
    <row r="2" spans="1:36" ht="13.5" customHeight="1" x14ac:dyDescent="0.2">
      <c r="A2" s="14" t="s">
        <v>1174</v>
      </c>
      <c r="B2" s="13"/>
      <c r="C2" s="13"/>
      <c r="D2" s="13"/>
      <c r="E2" s="13"/>
      <c r="F2" s="13"/>
      <c r="G2" s="13"/>
      <c r="H2" s="13"/>
      <c r="I2" s="13"/>
      <c r="J2" s="13"/>
      <c r="K2" s="13"/>
      <c r="L2" s="13"/>
      <c r="M2" s="13"/>
      <c r="N2" s="13"/>
      <c r="O2" s="13"/>
      <c r="P2" s="13"/>
      <c r="Q2" s="13"/>
      <c r="R2" s="13"/>
      <c r="S2" s="13"/>
      <c r="T2" s="13"/>
      <c r="U2" s="59"/>
      <c r="V2" s="59"/>
      <c r="W2" s="59"/>
      <c r="X2" s="59"/>
      <c r="Y2" s="59"/>
      <c r="Z2" s="59"/>
      <c r="AA2" s="59"/>
      <c r="AB2" s="59"/>
      <c r="AC2" s="59"/>
      <c r="AD2" s="59"/>
      <c r="AE2" s="59"/>
      <c r="AF2" s="59"/>
      <c r="AG2" s="13"/>
      <c r="AH2" s="13"/>
      <c r="AI2" s="13"/>
      <c r="AJ2" s="13"/>
    </row>
    <row r="3" spans="1:36" ht="13.5" customHeight="1" x14ac:dyDescent="0.2">
      <c r="A3" s="13"/>
      <c r="B3" s="13"/>
      <c r="C3" s="13"/>
      <c r="D3" s="13"/>
      <c r="E3" s="13"/>
      <c r="F3" s="13"/>
      <c r="G3" s="13"/>
      <c r="H3" s="13"/>
      <c r="I3" s="13"/>
      <c r="J3" s="13"/>
      <c r="K3" s="13"/>
      <c r="L3" s="13"/>
      <c r="M3" s="13"/>
      <c r="N3" s="13"/>
      <c r="O3" s="13"/>
      <c r="P3" s="13"/>
      <c r="Q3" s="13"/>
      <c r="R3" s="13"/>
      <c r="S3" s="13"/>
      <c r="T3" s="13"/>
      <c r="U3" s="13"/>
      <c r="V3" s="13"/>
      <c r="W3" s="13"/>
      <c r="X3" s="13"/>
      <c r="Y3" s="13"/>
      <c r="Z3" s="13"/>
      <c r="AA3" s="13"/>
      <c r="AB3" s="13"/>
      <c r="AC3" s="13"/>
      <c r="AD3" s="13"/>
      <c r="AE3" s="13"/>
      <c r="AF3" s="13"/>
      <c r="AG3" s="13"/>
      <c r="AH3" s="13"/>
      <c r="AI3" s="13"/>
      <c r="AJ3" s="13"/>
    </row>
    <row r="4" spans="1:36" ht="13.5" customHeight="1" x14ac:dyDescent="0.2">
      <c r="B4" s="13"/>
      <c r="C4" s="13"/>
      <c r="D4" s="13"/>
      <c r="E4" s="13"/>
      <c r="F4" s="13"/>
      <c r="G4" s="13"/>
      <c r="H4" s="13"/>
      <c r="I4" s="13"/>
      <c r="J4" s="13"/>
      <c r="K4" s="13"/>
      <c r="L4" s="13"/>
      <c r="M4" s="13"/>
      <c r="N4" s="13"/>
      <c r="O4" s="13"/>
      <c r="P4" s="13"/>
      <c r="Q4" s="13"/>
      <c r="R4" s="13"/>
      <c r="S4" s="13"/>
      <c r="T4" s="13"/>
      <c r="U4" s="13"/>
      <c r="V4" s="13"/>
      <c r="W4" s="13"/>
      <c r="X4" s="13"/>
      <c r="Y4" s="13"/>
      <c r="Z4" s="13"/>
      <c r="AA4" s="13"/>
      <c r="AB4" s="13"/>
      <c r="AC4" s="13"/>
      <c r="AD4" s="13"/>
      <c r="AE4" s="13"/>
      <c r="AF4" s="13"/>
      <c r="AG4" s="13"/>
      <c r="AH4" s="13"/>
      <c r="AI4" s="13"/>
      <c r="AJ4" s="13"/>
    </row>
    <row r="5" spans="1:36" ht="13.5" customHeight="1" x14ac:dyDescent="0.2">
      <c r="A5" s="13"/>
      <c r="B5" s="13"/>
      <c r="C5" s="13"/>
      <c r="D5" s="13"/>
      <c r="E5" s="13"/>
      <c r="F5" s="13"/>
      <c r="G5" s="13"/>
      <c r="H5" s="13"/>
      <c r="I5" s="13"/>
      <c r="J5" s="13"/>
      <c r="K5" s="13"/>
      <c r="L5" s="13"/>
      <c r="M5" s="13"/>
      <c r="N5" s="13"/>
      <c r="O5" s="13"/>
      <c r="P5" s="13"/>
      <c r="Q5" s="13"/>
      <c r="R5" s="13"/>
      <c r="S5" s="13"/>
      <c r="T5" s="13"/>
      <c r="U5" s="60"/>
      <c r="V5" s="60"/>
      <c r="W5" s="60"/>
      <c r="X5" s="60"/>
      <c r="Y5" s="60"/>
      <c r="Z5" s="60"/>
      <c r="AA5" s="60"/>
      <c r="AB5" s="60"/>
      <c r="AC5" s="60"/>
      <c r="AD5" s="60"/>
      <c r="AE5" s="60"/>
      <c r="AF5" s="60"/>
      <c r="AG5" s="13"/>
      <c r="AH5" s="13"/>
      <c r="AI5" s="13"/>
      <c r="AJ5" s="13"/>
    </row>
    <row r="6" spans="1:36" ht="13.5" customHeight="1" x14ac:dyDescent="0.2">
      <c r="A6" s="13"/>
      <c r="B6" s="13"/>
      <c r="C6" s="13"/>
      <c r="D6" s="13"/>
      <c r="E6" s="13"/>
      <c r="F6" s="13"/>
      <c r="G6" s="13"/>
      <c r="H6" s="13"/>
      <c r="I6" s="13"/>
      <c r="J6" s="13"/>
      <c r="K6" s="13"/>
      <c r="L6" s="13"/>
      <c r="M6" s="13"/>
      <c r="N6" s="13"/>
      <c r="O6" s="13"/>
      <c r="P6" s="13"/>
      <c r="Q6" s="13"/>
      <c r="R6" s="13"/>
      <c r="S6" s="13"/>
      <c r="T6" s="13"/>
      <c r="U6" s="13"/>
      <c r="V6" s="13"/>
      <c r="W6" s="13"/>
      <c r="X6" s="13"/>
      <c r="Y6" s="13"/>
      <c r="Z6" s="13"/>
      <c r="AA6" s="13"/>
      <c r="AB6" s="13"/>
      <c r="AC6" s="13"/>
      <c r="AD6" s="13"/>
      <c r="AE6" s="13"/>
      <c r="AF6" s="13"/>
      <c r="AG6" s="13"/>
      <c r="AH6" s="13"/>
      <c r="AI6" s="13"/>
      <c r="AJ6" s="13"/>
    </row>
    <row r="7" spans="1:36" ht="13.5" customHeight="1" x14ac:dyDescent="0.2">
      <c r="A7" s="17"/>
      <c r="B7" s="18" t="s">
        <v>1175</v>
      </c>
      <c r="C7" s="18" t="s">
        <v>1175</v>
      </c>
      <c r="D7" s="18" t="s">
        <v>1175</v>
      </c>
      <c r="E7" s="18" t="s">
        <v>1175</v>
      </c>
      <c r="F7" s="18" t="s">
        <v>1175</v>
      </c>
      <c r="G7" s="18" t="s">
        <v>1175</v>
      </c>
      <c r="H7" s="18" t="s">
        <v>1175</v>
      </c>
      <c r="I7" s="18" t="s">
        <v>1175</v>
      </c>
      <c r="J7" s="19" t="s">
        <v>1176</v>
      </c>
      <c r="K7" s="19" t="s">
        <v>1176</v>
      </c>
      <c r="L7" s="19" t="s">
        <v>1176</v>
      </c>
      <c r="M7" s="19" t="s">
        <v>1176</v>
      </c>
      <c r="N7" s="19" t="s">
        <v>1176</v>
      </c>
      <c r="O7" s="19" t="s">
        <v>1176</v>
      </c>
      <c r="P7" s="13"/>
      <c r="Q7" s="13"/>
      <c r="R7" s="61"/>
      <c r="S7" s="62" t="s">
        <v>1323</v>
      </c>
      <c r="T7" s="62" t="s">
        <v>1178</v>
      </c>
      <c r="U7" s="20" t="s">
        <v>1177</v>
      </c>
      <c r="V7" s="20" t="s">
        <v>1177</v>
      </c>
      <c r="W7" s="20" t="s">
        <v>1177</v>
      </c>
      <c r="X7" s="20" t="s">
        <v>1177</v>
      </c>
      <c r="Y7" s="20" t="s">
        <v>1177</v>
      </c>
      <c r="Z7" s="20" t="s">
        <v>1177</v>
      </c>
      <c r="AA7" s="20" t="s">
        <v>1177</v>
      </c>
      <c r="AB7" s="20" t="s">
        <v>1177</v>
      </c>
      <c r="AC7" s="20" t="s">
        <v>1177</v>
      </c>
      <c r="AD7" s="20" t="s">
        <v>1177</v>
      </c>
      <c r="AE7" s="20" t="s">
        <v>1177</v>
      </c>
      <c r="AF7" s="20" t="s">
        <v>1177</v>
      </c>
      <c r="AG7" s="20" t="s">
        <v>1177</v>
      </c>
      <c r="AH7" s="20" t="s">
        <v>1177</v>
      </c>
      <c r="AI7" s="13"/>
      <c r="AJ7" s="21" t="s">
        <v>1178</v>
      </c>
    </row>
    <row r="8" spans="1:36" ht="13.5" customHeight="1" x14ac:dyDescent="0.2">
      <c r="A8" s="17" t="s">
        <v>1179</v>
      </c>
      <c r="B8" s="22" t="s">
        <v>1180</v>
      </c>
      <c r="C8" s="22" t="s">
        <v>1181</v>
      </c>
      <c r="D8" s="22" t="s">
        <v>1182</v>
      </c>
      <c r="E8" s="22" t="s">
        <v>1183</v>
      </c>
      <c r="F8" s="22" t="s">
        <v>1184</v>
      </c>
      <c r="G8" s="22" t="s">
        <v>1185</v>
      </c>
      <c r="H8" s="22" t="s">
        <v>1186</v>
      </c>
      <c r="I8" s="22" t="s">
        <v>1187</v>
      </c>
      <c r="J8" s="22" t="s">
        <v>1188</v>
      </c>
      <c r="K8" s="22" t="s">
        <v>1189</v>
      </c>
      <c r="L8" s="22" t="s">
        <v>1190</v>
      </c>
      <c r="M8" s="22" t="s">
        <v>1191</v>
      </c>
      <c r="N8" s="18">
        <v>2026</v>
      </c>
      <c r="O8" s="18" t="s">
        <v>1192</v>
      </c>
      <c r="P8" s="13"/>
      <c r="Q8" s="13"/>
      <c r="R8" s="61" t="s">
        <v>1324</v>
      </c>
      <c r="S8" s="62" t="s">
        <v>1325</v>
      </c>
      <c r="T8" s="62" t="s">
        <v>1326</v>
      </c>
      <c r="U8" s="23" t="s">
        <v>1180</v>
      </c>
      <c r="V8" s="23" t="s">
        <v>1181</v>
      </c>
      <c r="W8" s="23" t="s">
        <v>1182</v>
      </c>
      <c r="X8" s="23" t="s">
        <v>1183</v>
      </c>
      <c r="Y8" s="23" t="s">
        <v>1184</v>
      </c>
      <c r="Z8" s="23" t="s">
        <v>1185</v>
      </c>
      <c r="AA8" s="23" t="s">
        <v>1186</v>
      </c>
      <c r="AB8" s="23" t="s">
        <v>1187</v>
      </c>
      <c r="AC8" s="23" t="s">
        <v>1188</v>
      </c>
      <c r="AD8" s="23" t="s">
        <v>1189</v>
      </c>
      <c r="AE8" s="23" t="s">
        <v>1190</v>
      </c>
      <c r="AF8" s="23" t="s">
        <v>1191</v>
      </c>
      <c r="AG8" s="23" t="s">
        <v>1193</v>
      </c>
      <c r="AH8" s="20" t="s">
        <v>1192</v>
      </c>
      <c r="AI8" s="13"/>
      <c r="AJ8" s="24" t="s">
        <v>1194</v>
      </c>
    </row>
    <row r="9" spans="1:36" ht="13.5" customHeight="1" x14ac:dyDescent="0.2">
      <c r="A9" s="25" t="s">
        <v>1195</v>
      </c>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3"/>
      <c r="AI9" s="13"/>
      <c r="AJ9" s="13"/>
    </row>
    <row r="10" spans="1:36" ht="13.5" customHeight="1" x14ac:dyDescent="0.2">
      <c r="A10" s="26" t="s">
        <v>1196</v>
      </c>
      <c r="B10" s="16"/>
      <c r="C10" s="16"/>
      <c r="D10" s="16"/>
      <c r="E10" s="16"/>
      <c r="F10" s="16"/>
      <c r="G10" s="16"/>
      <c r="H10" s="16"/>
      <c r="I10" s="16"/>
      <c r="J10" s="16"/>
      <c r="K10" s="16"/>
      <c r="L10" s="16"/>
      <c r="M10" s="16"/>
      <c r="N10" s="16"/>
      <c r="O10" s="16"/>
      <c r="P10" s="16"/>
      <c r="Q10" s="16"/>
      <c r="R10" s="16"/>
      <c r="S10" s="16"/>
      <c r="T10" s="16"/>
      <c r="U10" s="16"/>
      <c r="V10" s="16"/>
      <c r="W10" s="16"/>
      <c r="X10" s="16"/>
      <c r="Y10" s="16"/>
      <c r="Z10" s="16"/>
      <c r="AA10" s="16"/>
      <c r="AB10" s="16"/>
      <c r="AC10" s="16"/>
      <c r="AD10" s="16"/>
      <c r="AE10" s="16"/>
      <c r="AF10" s="16"/>
      <c r="AG10" s="16"/>
      <c r="AH10" s="13"/>
      <c r="AI10" s="13"/>
      <c r="AJ10" s="13"/>
    </row>
    <row r="11" spans="1:36" ht="13.5" customHeight="1" x14ac:dyDescent="0.2">
      <c r="A11" s="26" t="s">
        <v>1197</v>
      </c>
      <c r="B11" s="16"/>
      <c r="C11" s="16"/>
      <c r="D11" s="16"/>
      <c r="E11" s="16"/>
      <c r="F11" s="16"/>
      <c r="G11" s="16"/>
      <c r="H11" s="16"/>
      <c r="I11" s="16"/>
      <c r="J11" s="16"/>
      <c r="K11" s="16"/>
      <c r="L11" s="16"/>
      <c r="M11" s="16"/>
      <c r="N11" s="16"/>
      <c r="O11" s="16"/>
      <c r="P11" s="16"/>
      <c r="Q11" s="16"/>
      <c r="R11" s="16"/>
      <c r="S11" s="16"/>
      <c r="T11" s="16"/>
      <c r="U11" s="16"/>
      <c r="V11" s="16"/>
      <c r="W11" s="16"/>
      <c r="X11" s="16"/>
      <c r="Y11" s="16"/>
      <c r="Z11" s="16"/>
      <c r="AA11" s="16"/>
      <c r="AB11" s="16"/>
      <c r="AC11" s="16"/>
      <c r="AD11" s="16"/>
      <c r="AE11" s="16"/>
      <c r="AF11" s="16"/>
      <c r="AG11" s="16"/>
      <c r="AH11" s="13"/>
      <c r="AI11" s="13"/>
      <c r="AJ11" s="13"/>
    </row>
    <row r="12" spans="1:36" ht="13.5" customHeight="1" x14ac:dyDescent="0.2">
      <c r="A12" s="27" t="s">
        <v>1198</v>
      </c>
      <c r="B12" s="16">
        <v>0</v>
      </c>
      <c r="C12" s="16">
        <v>0</v>
      </c>
      <c r="D12" s="16">
        <v>0</v>
      </c>
      <c r="E12" s="16">
        <v>0</v>
      </c>
      <c r="F12" s="16">
        <v>0</v>
      </c>
      <c r="G12" s="16">
        <v>0</v>
      </c>
      <c r="H12" s="16">
        <v>0</v>
      </c>
      <c r="I12" s="16">
        <v>0</v>
      </c>
      <c r="J12" s="63"/>
      <c r="K12" s="63"/>
      <c r="L12" s="63"/>
      <c r="M12" s="63"/>
      <c r="N12" s="16">
        <f>SUM(B12:M12)</f>
        <v>0</v>
      </c>
      <c r="O12" s="28" t="str">
        <f>IFERROR(N12/N$16,"")</f>
        <v/>
      </c>
      <c r="P12" s="16"/>
      <c r="Q12" s="16"/>
      <c r="R12" s="64" t="s">
        <v>1327</v>
      </c>
      <c r="S12" s="65"/>
      <c r="T12" s="66">
        <v>0.05</v>
      </c>
      <c r="U12" s="63">
        <f t="shared" ref="U12:AF13" si="0">IF($R12="Manual","",IFERROR(IF($R12="YOY Growth",$N12*(1+$T12)/12,$S12/12),""))</f>
        <v>0</v>
      </c>
      <c r="V12" s="63">
        <f t="shared" si="0"/>
        <v>0</v>
      </c>
      <c r="W12" s="63">
        <f t="shared" si="0"/>
        <v>0</v>
      </c>
      <c r="X12" s="63">
        <f t="shared" si="0"/>
        <v>0</v>
      </c>
      <c r="Y12" s="63">
        <f t="shared" si="0"/>
        <v>0</v>
      </c>
      <c r="Z12" s="63">
        <f t="shared" si="0"/>
        <v>0</v>
      </c>
      <c r="AA12" s="63">
        <f t="shared" si="0"/>
        <v>0</v>
      </c>
      <c r="AB12" s="63">
        <f t="shared" si="0"/>
        <v>0</v>
      </c>
      <c r="AC12" s="63">
        <f t="shared" si="0"/>
        <v>0</v>
      </c>
      <c r="AD12" s="63">
        <f t="shared" si="0"/>
        <v>0</v>
      </c>
      <c r="AE12" s="63">
        <f t="shared" si="0"/>
        <v>0</v>
      </c>
      <c r="AF12" s="63">
        <f t="shared" si="0"/>
        <v>0</v>
      </c>
      <c r="AG12" s="16">
        <f>SUM(U12:AF12)</f>
        <v>0</v>
      </c>
      <c r="AH12" s="28" t="str">
        <f>IFERROR(AG12/AG$16,"")</f>
        <v/>
      </c>
      <c r="AI12" s="13"/>
      <c r="AJ12" s="16">
        <f>AG12-N12</f>
        <v>0</v>
      </c>
    </row>
    <row r="13" spans="1:36" ht="13.5" customHeight="1" x14ac:dyDescent="0.2">
      <c r="A13" s="27" t="s">
        <v>1199</v>
      </c>
      <c r="B13" s="16">
        <v>0</v>
      </c>
      <c r="C13" s="16">
        <v>0</v>
      </c>
      <c r="D13" s="16">
        <v>0</v>
      </c>
      <c r="E13" s="16">
        <v>0</v>
      </c>
      <c r="F13" s="16">
        <v>0</v>
      </c>
      <c r="G13" s="16">
        <v>0</v>
      </c>
      <c r="H13" s="16">
        <v>0</v>
      </c>
      <c r="I13" s="16">
        <v>0</v>
      </c>
      <c r="J13" s="63"/>
      <c r="K13" s="63"/>
      <c r="L13" s="63"/>
      <c r="M13" s="63"/>
      <c r="N13" s="16">
        <f>SUM(B13:M13)</f>
        <v>0</v>
      </c>
      <c r="O13" s="28" t="str">
        <f>IFERROR(N13/N$16,"")</f>
        <v/>
      </c>
      <c r="P13" s="16"/>
      <c r="Q13" s="16"/>
      <c r="R13" s="64" t="s">
        <v>1327</v>
      </c>
      <c r="S13" s="65">
        <v>0</v>
      </c>
      <c r="T13" s="66">
        <v>0.05</v>
      </c>
      <c r="U13" s="63">
        <f t="shared" si="0"/>
        <v>0</v>
      </c>
      <c r="V13" s="63">
        <f t="shared" si="0"/>
        <v>0</v>
      </c>
      <c r="W13" s="63">
        <f t="shared" si="0"/>
        <v>0</v>
      </c>
      <c r="X13" s="63">
        <f t="shared" si="0"/>
        <v>0</v>
      </c>
      <c r="Y13" s="63">
        <f t="shared" si="0"/>
        <v>0</v>
      </c>
      <c r="Z13" s="63">
        <f t="shared" si="0"/>
        <v>0</v>
      </c>
      <c r="AA13" s="63">
        <f t="shared" si="0"/>
        <v>0</v>
      </c>
      <c r="AB13" s="63">
        <f t="shared" si="0"/>
        <v>0</v>
      </c>
      <c r="AC13" s="63">
        <f t="shared" si="0"/>
        <v>0</v>
      </c>
      <c r="AD13" s="63">
        <f t="shared" si="0"/>
        <v>0</v>
      </c>
      <c r="AE13" s="63">
        <f t="shared" si="0"/>
        <v>0</v>
      </c>
      <c r="AF13" s="63">
        <f t="shared" si="0"/>
        <v>0</v>
      </c>
      <c r="AG13" s="16">
        <f>SUM(U13:AF13)</f>
        <v>0</v>
      </c>
      <c r="AH13" s="28" t="str">
        <f>IFERROR(AG13/AG$16,"")</f>
        <v/>
      </c>
      <c r="AI13" s="13"/>
      <c r="AJ13" s="16">
        <f>AG13-N13</f>
        <v>0</v>
      </c>
    </row>
    <row r="14" spans="1:36" ht="13.5" customHeight="1" x14ac:dyDescent="0.2">
      <c r="A14" s="30" t="s">
        <v>1200</v>
      </c>
      <c r="B14" s="31">
        <f t="shared" ref="B14:M14" si="1">SUM(B12:B13)</f>
        <v>0</v>
      </c>
      <c r="C14" s="31">
        <f t="shared" si="1"/>
        <v>0</v>
      </c>
      <c r="D14" s="31">
        <f t="shared" si="1"/>
        <v>0</v>
      </c>
      <c r="E14" s="31">
        <f t="shared" si="1"/>
        <v>0</v>
      </c>
      <c r="F14" s="31">
        <f t="shared" si="1"/>
        <v>0</v>
      </c>
      <c r="G14" s="31">
        <f t="shared" si="1"/>
        <v>0</v>
      </c>
      <c r="H14" s="31">
        <f t="shared" si="1"/>
        <v>0</v>
      </c>
      <c r="I14" s="31">
        <f t="shared" si="1"/>
        <v>0</v>
      </c>
      <c r="J14" s="31">
        <f t="shared" si="1"/>
        <v>0</v>
      </c>
      <c r="K14" s="31">
        <f t="shared" si="1"/>
        <v>0</v>
      </c>
      <c r="L14" s="31">
        <f t="shared" si="1"/>
        <v>0</v>
      </c>
      <c r="M14" s="31">
        <f t="shared" si="1"/>
        <v>0</v>
      </c>
      <c r="N14" s="31">
        <f>SUM(B14:M14)</f>
        <v>0</v>
      </c>
      <c r="O14" s="32">
        <f>SUM(O12:O13)</f>
        <v>0</v>
      </c>
      <c r="P14" s="16"/>
      <c r="Q14" s="16"/>
      <c r="R14" s="67"/>
      <c r="S14" s="67"/>
      <c r="T14" s="67"/>
      <c r="U14" s="31">
        <f t="shared" ref="U14:AF14" si="2">SUM(U12:U13)</f>
        <v>0</v>
      </c>
      <c r="V14" s="31">
        <f t="shared" si="2"/>
        <v>0</v>
      </c>
      <c r="W14" s="31">
        <f t="shared" si="2"/>
        <v>0</v>
      </c>
      <c r="X14" s="31">
        <f t="shared" si="2"/>
        <v>0</v>
      </c>
      <c r="Y14" s="31">
        <f t="shared" si="2"/>
        <v>0</v>
      </c>
      <c r="Z14" s="31">
        <f t="shared" si="2"/>
        <v>0</v>
      </c>
      <c r="AA14" s="31">
        <f t="shared" si="2"/>
        <v>0</v>
      </c>
      <c r="AB14" s="31">
        <f t="shared" si="2"/>
        <v>0</v>
      </c>
      <c r="AC14" s="31">
        <f t="shared" si="2"/>
        <v>0</v>
      </c>
      <c r="AD14" s="31">
        <f t="shared" si="2"/>
        <v>0</v>
      </c>
      <c r="AE14" s="31">
        <f t="shared" si="2"/>
        <v>0</v>
      </c>
      <c r="AF14" s="31">
        <f t="shared" si="2"/>
        <v>0</v>
      </c>
      <c r="AG14" s="31">
        <f>SUM(U14:AF14)</f>
        <v>0</v>
      </c>
      <c r="AH14" s="32">
        <f>SUM(AH12:AH13)</f>
        <v>0</v>
      </c>
      <c r="AI14" s="13"/>
      <c r="AJ14" s="31">
        <f>AG14-N14</f>
        <v>0</v>
      </c>
    </row>
    <row r="15" spans="1:36" ht="13.5" customHeight="1" x14ac:dyDescent="0.2">
      <c r="A15" s="27" t="s">
        <v>1201</v>
      </c>
      <c r="B15" s="16">
        <v>0</v>
      </c>
      <c r="C15" s="16">
        <v>0</v>
      </c>
      <c r="D15" s="16">
        <v>0</v>
      </c>
      <c r="E15" s="16">
        <v>0</v>
      </c>
      <c r="F15" s="16">
        <v>0</v>
      </c>
      <c r="G15" s="16">
        <v>0</v>
      </c>
      <c r="H15" s="16">
        <v>0</v>
      </c>
      <c r="I15" s="16">
        <v>0</v>
      </c>
      <c r="J15" s="63"/>
      <c r="K15" s="63"/>
      <c r="L15" s="63"/>
      <c r="M15" s="63"/>
      <c r="N15" s="16">
        <f>SUM(B15:M15)</f>
        <v>0</v>
      </c>
      <c r="O15" s="28" t="str">
        <f>IFERROR(N15/N$16,"")</f>
        <v/>
      </c>
      <c r="P15" s="16"/>
      <c r="Q15" s="16"/>
      <c r="R15" s="64" t="s">
        <v>1327</v>
      </c>
      <c r="S15" s="65">
        <v>0</v>
      </c>
      <c r="T15" s="66">
        <v>0.05</v>
      </c>
      <c r="U15" s="63">
        <f t="shared" ref="U15:AF15" si="3">IF($R15="Manual","",IFERROR(IF($R15="YOY Growth",$N15*(1+$T15)/12,$S15/12),""))</f>
        <v>0</v>
      </c>
      <c r="V15" s="63">
        <f t="shared" si="3"/>
        <v>0</v>
      </c>
      <c r="W15" s="63">
        <f t="shared" si="3"/>
        <v>0</v>
      </c>
      <c r="X15" s="63">
        <f t="shared" si="3"/>
        <v>0</v>
      </c>
      <c r="Y15" s="63">
        <f t="shared" si="3"/>
        <v>0</v>
      </c>
      <c r="Z15" s="63">
        <f t="shared" si="3"/>
        <v>0</v>
      </c>
      <c r="AA15" s="63">
        <f t="shared" si="3"/>
        <v>0</v>
      </c>
      <c r="AB15" s="63">
        <f t="shared" si="3"/>
        <v>0</v>
      </c>
      <c r="AC15" s="63">
        <f t="shared" si="3"/>
        <v>0</v>
      </c>
      <c r="AD15" s="63">
        <f t="shared" si="3"/>
        <v>0</v>
      </c>
      <c r="AE15" s="63">
        <f t="shared" si="3"/>
        <v>0</v>
      </c>
      <c r="AF15" s="63">
        <f t="shared" si="3"/>
        <v>0</v>
      </c>
      <c r="AG15" s="16">
        <f>SUM(U15:AF15)</f>
        <v>0</v>
      </c>
      <c r="AH15" s="28" t="str">
        <f>IFERROR(AG15/AG$16,"")</f>
        <v/>
      </c>
      <c r="AI15" s="13"/>
      <c r="AJ15" s="16">
        <f>AG15-N15</f>
        <v>0</v>
      </c>
    </row>
    <row r="16" spans="1:36" ht="13.5" customHeight="1" x14ac:dyDescent="0.2">
      <c r="A16" s="30" t="s">
        <v>1202</v>
      </c>
      <c r="B16" s="31">
        <f t="shared" ref="B16:M16" si="4">B14+B15</f>
        <v>0</v>
      </c>
      <c r="C16" s="31">
        <f t="shared" si="4"/>
        <v>0</v>
      </c>
      <c r="D16" s="31">
        <f t="shared" si="4"/>
        <v>0</v>
      </c>
      <c r="E16" s="31">
        <f t="shared" si="4"/>
        <v>0</v>
      </c>
      <c r="F16" s="31">
        <f t="shared" si="4"/>
        <v>0</v>
      </c>
      <c r="G16" s="31">
        <f t="shared" si="4"/>
        <v>0</v>
      </c>
      <c r="H16" s="31">
        <f t="shared" si="4"/>
        <v>0</v>
      </c>
      <c r="I16" s="31">
        <f t="shared" si="4"/>
        <v>0</v>
      </c>
      <c r="J16" s="31">
        <f t="shared" si="4"/>
        <v>0</v>
      </c>
      <c r="K16" s="31">
        <f t="shared" si="4"/>
        <v>0</v>
      </c>
      <c r="L16" s="31">
        <f t="shared" si="4"/>
        <v>0</v>
      </c>
      <c r="M16" s="31">
        <f t="shared" si="4"/>
        <v>0</v>
      </c>
      <c r="N16" s="31">
        <f>SUM(B16:M16)</f>
        <v>0</v>
      </c>
      <c r="O16" s="32">
        <f>SUM(O14:O15)</f>
        <v>0</v>
      </c>
      <c r="P16" s="16"/>
      <c r="Q16" s="16"/>
      <c r="R16" s="67"/>
      <c r="S16" s="67"/>
      <c r="T16" s="67"/>
      <c r="U16" s="31">
        <f t="shared" ref="U16:AF16" si="5">U14+U15</f>
        <v>0</v>
      </c>
      <c r="V16" s="31">
        <f t="shared" si="5"/>
        <v>0</v>
      </c>
      <c r="W16" s="31">
        <f t="shared" si="5"/>
        <v>0</v>
      </c>
      <c r="X16" s="31">
        <f t="shared" si="5"/>
        <v>0</v>
      </c>
      <c r="Y16" s="31">
        <f t="shared" si="5"/>
        <v>0</v>
      </c>
      <c r="Z16" s="31">
        <f t="shared" si="5"/>
        <v>0</v>
      </c>
      <c r="AA16" s="31">
        <f t="shared" si="5"/>
        <v>0</v>
      </c>
      <c r="AB16" s="31">
        <f t="shared" si="5"/>
        <v>0</v>
      </c>
      <c r="AC16" s="31">
        <f t="shared" si="5"/>
        <v>0</v>
      </c>
      <c r="AD16" s="31">
        <f t="shared" si="5"/>
        <v>0</v>
      </c>
      <c r="AE16" s="31">
        <f t="shared" si="5"/>
        <v>0</v>
      </c>
      <c r="AF16" s="31">
        <f t="shared" si="5"/>
        <v>0</v>
      </c>
      <c r="AG16" s="31">
        <f>SUM(U16:AF16)</f>
        <v>0</v>
      </c>
      <c r="AH16" s="32">
        <f>SUM(AH14:AH15)</f>
        <v>0</v>
      </c>
      <c r="AI16" s="13"/>
      <c r="AJ16" s="31">
        <f>AG16-N16</f>
        <v>0</v>
      </c>
    </row>
    <row r="17" spans="1:36" ht="13.5" customHeight="1" x14ac:dyDescent="0.2">
      <c r="A17" s="26" t="s">
        <v>1203</v>
      </c>
      <c r="B17" s="16"/>
      <c r="C17" s="16"/>
      <c r="D17" s="16"/>
      <c r="E17" s="16"/>
      <c r="F17" s="16"/>
      <c r="G17" s="16"/>
      <c r="H17" s="16"/>
      <c r="I17" s="16"/>
      <c r="J17" s="16"/>
      <c r="K17" s="16"/>
      <c r="L17" s="16"/>
      <c r="M17" s="16"/>
      <c r="N17" s="16"/>
      <c r="O17" s="28"/>
      <c r="P17" s="16"/>
      <c r="Q17" s="16"/>
      <c r="R17" s="67"/>
      <c r="S17" s="67"/>
      <c r="T17" s="67"/>
      <c r="U17" s="16"/>
      <c r="V17" s="16"/>
      <c r="W17" s="16"/>
      <c r="X17" s="16"/>
      <c r="Y17" s="16"/>
      <c r="Z17" s="16"/>
      <c r="AA17" s="16"/>
      <c r="AB17" s="16"/>
      <c r="AC17" s="16"/>
      <c r="AD17" s="16"/>
      <c r="AE17" s="16"/>
      <c r="AF17" s="16"/>
      <c r="AG17" s="16"/>
      <c r="AH17" s="28"/>
      <c r="AI17" s="13"/>
      <c r="AJ17" s="16"/>
    </row>
    <row r="18" spans="1:36" ht="13.5" customHeight="1" x14ac:dyDescent="0.2">
      <c r="A18" s="26" t="s">
        <v>1204</v>
      </c>
      <c r="B18" s="16"/>
      <c r="C18" s="16"/>
      <c r="D18" s="16"/>
      <c r="E18" s="16"/>
      <c r="F18" s="16"/>
      <c r="G18" s="16"/>
      <c r="H18" s="16"/>
      <c r="I18" s="16"/>
      <c r="J18" s="16"/>
      <c r="K18" s="16"/>
      <c r="L18" s="16"/>
      <c r="M18" s="16"/>
      <c r="N18" s="16"/>
      <c r="O18" s="28"/>
      <c r="P18" s="16"/>
      <c r="Q18" s="16"/>
      <c r="R18" s="67"/>
      <c r="S18" s="67"/>
      <c r="T18" s="67"/>
      <c r="U18" s="16"/>
      <c r="V18" s="16"/>
      <c r="W18" s="16"/>
      <c r="X18" s="16"/>
      <c r="Y18" s="16"/>
      <c r="Z18" s="16"/>
      <c r="AA18" s="16"/>
      <c r="AB18" s="16"/>
      <c r="AC18" s="16"/>
      <c r="AD18" s="16"/>
      <c r="AE18" s="16"/>
      <c r="AF18" s="16"/>
      <c r="AG18" s="16"/>
      <c r="AH18" s="28"/>
      <c r="AI18" s="13"/>
      <c r="AJ18" s="16"/>
    </row>
    <row r="19" spans="1:36" ht="13.5" customHeight="1" x14ac:dyDescent="0.2">
      <c r="A19" s="27" t="s">
        <v>1205</v>
      </c>
      <c r="B19" s="16">
        <v>0</v>
      </c>
      <c r="C19" s="16">
        <v>0</v>
      </c>
      <c r="D19" s="16">
        <v>0</v>
      </c>
      <c r="E19" s="16">
        <v>0</v>
      </c>
      <c r="F19" s="16">
        <v>0</v>
      </c>
      <c r="G19" s="16">
        <v>0</v>
      </c>
      <c r="H19" s="16">
        <v>0</v>
      </c>
      <c r="I19" s="16">
        <v>0</v>
      </c>
      <c r="J19" s="63"/>
      <c r="K19" s="63"/>
      <c r="L19" s="63"/>
      <c r="M19" s="63"/>
      <c r="N19" s="16">
        <f>SUM(B19:M19)</f>
        <v>0</v>
      </c>
      <c r="O19" s="28" t="str">
        <f>IFERROR(N19/N$16,"")</f>
        <v/>
      </c>
      <c r="P19" s="16"/>
      <c r="Q19" s="16"/>
      <c r="R19" s="64" t="s">
        <v>1327</v>
      </c>
      <c r="S19" s="65">
        <v>0</v>
      </c>
      <c r="T19" s="66">
        <v>0.05</v>
      </c>
      <c r="U19" s="63">
        <f t="shared" ref="U19:AF22" si="6">IF($R19="Manual","",IFERROR(IF($R19="YOY Growth",$N19*(1+$T19)/12,$S19/12),""))</f>
        <v>0</v>
      </c>
      <c r="V19" s="63">
        <f t="shared" si="6"/>
        <v>0</v>
      </c>
      <c r="W19" s="63">
        <f t="shared" si="6"/>
        <v>0</v>
      </c>
      <c r="X19" s="63">
        <f t="shared" si="6"/>
        <v>0</v>
      </c>
      <c r="Y19" s="63">
        <f t="shared" si="6"/>
        <v>0</v>
      </c>
      <c r="Z19" s="63">
        <f t="shared" si="6"/>
        <v>0</v>
      </c>
      <c r="AA19" s="63">
        <f t="shared" si="6"/>
        <v>0</v>
      </c>
      <c r="AB19" s="63">
        <f t="shared" si="6"/>
        <v>0</v>
      </c>
      <c r="AC19" s="63">
        <f t="shared" si="6"/>
        <v>0</v>
      </c>
      <c r="AD19" s="63">
        <f t="shared" si="6"/>
        <v>0</v>
      </c>
      <c r="AE19" s="63">
        <f t="shared" si="6"/>
        <v>0</v>
      </c>
      <c r="AF19" s="63">
        <f t="shared" si="6"/>
        <v>0</v>
      </c>
      <c r="AG19" s="16">
        <f>SUM(U19:AF19)</f>
        <v>0</v>
      </c>
      <c r="AH19" s="28" t="str">
        <f>IFERROR(AG19/AG$16,"")</f>
        <v/>
      </c>
      <c r="AI19" s="13"/>
      <c r="AJ19" s="16">
        <f>N19-AG19</f>
        <v>0</v>
      </c>
    </row>
    <row r="20" spans="1:36" ht="13.5" customHeight="1" x14ac:dyDescent="0.2">
      <c r="A20" s="27" t="s">
        <v>1206</v>
      </c>
      <c r="B20" s="16">
        <v>0</v>
      </c>
      <c r="C20" s="16">
        <v>0</v>
      </c>
      <c r="D20" s="16">
        <v>0</v>
      </c>
      <c r="E20" s="16">
        <v>0</v>
      </c>
      <c r="F20" s="16">
        <v>0</v>
      </c>
      <c r="G20" s="16">
        <v>0</v>
      </c>
      <c r="H20" s="16">
        <v>0</v>
      </c>
      <c r="I20" s="16">
        <v>0</v>
      </c>
      <c r="J20" s="63"/>
      <c r="K20" s="63"/>
      <c r="L20" s="63"/>
      <c r="M20" s="63"/>
      <c r="N20" s="16">
        <f>SUM(B20:M20)</f>
        <v>0</v>
      </c>
      <c r="O20" s="28" t="str">
        <f>IFERROR(N20/N$16,"")</f>
        <v/>
      </c>
      <c r="P20" s="16"/>
      <c r="Q20" s="16"/>
      <c r="R20" s="64" t="s">
        <v>1327</v>
      </c>
      <c r="S20" s="65">
        <v>0</v>
      </c>
      <c r="T20" s="66">
        <v>0.05</v>
      </c>
      <c r="U20" s="63">
        <f t="shared" si="6"/>
        <v>0</v>
      </c>
      <c r="V20" s="63">
        <f t="shared" si="6"/>
        <v>0</v>
      </c>
      <c r="W20" s="63">
        <f t="shared" si="6"/>
        <v>0</v>
      </c>
      <c r="X20" s="63">
        <f t="shared" si="6"/>
        <v>0</v>
      </c>
      <c r="Y20" s="63">
        <f t="shared" si="6"/>
        <v>0</v>
      </c>
      <c r="Z20" s="63">
        <f t="shared" si="6"/>
        <v>0</v>
      </c>
      <c r="AA20" s="63">
        <f t="shared" si="6"/>
        <v>0</v>
      </c>
      <c r="AB20" s="63">
        <f t="shared" si="6"/>
        <v>0</v>
      </c>
      <c r="AC20" s="63">
        <f t="shared" si="6"/>
        <v>0</v>
      </c>
      <c r="AD20" s="63">
        <f t="shared" si="6"/>
        <v>0</v>
      </c>
      <c r="AE20" s="63">
        <f t="shared" si="6"/>
        <v>0</v>
      </c>
      <c r="AF20" s="63">
        <f t="shared" si="6"/>
        <v>0</v>
      </c>
      <c r="AG20" s="16">
        <f>SUM(U20:AF20)</f>
        <v>0</v>
      </c>
      <c r="AH20" s="28" t="str">
        <f>IFERROR(AG20/AG$16,"")</f>
        <v/>
      </c>
      <c r="AI20" s="13"/>
      <c r="AJ20" s="16">
        <f>N20-AG20</f>
        <v>0</v>
      </c>
    </row>
    <row r="21" spans="1:36" ht="13.5" customHeight="1" x14ac:dyDescent="0.2">
      <c r="A21" s="27" t="s">
        <v>1207</v>
      </c>
      <c r="B21" s="16">
        <v>0</v>
      </c>
      <c r="C21" s="16">
        <v>0</v>
      </c>
      <c r="D21" s="16">
        <v>0</v>
      </c>
      <c r="E21" s="16">
        <v>0</v>
      </c>
      <c r="F21" s="16">
        <v>0</v>
      </c>
      <c r="G21" s="16">
        <v>0</v>
      </c>
      <c r="H21" s="16">
        <v>0</v>
      </c>
      <c r="I21" s="16">
        <v>0</v>
      </c>
      <c r="J21" s="63"/>
      <c r="K21" s="63"/>
      <c r="L21" s="63"/>
      <c r="M21" s="63"/>
      <c r="N21" s="16">
        <f>SUM(B21:M21)</f>
        <v>0</v>
      </c>
      <c r="O21" s="28" t="str">
        <f>IFERROR(N21/N$16,"")</f>
        <v/>
      </c>
      <c r="P21" s="16"/>
      <c r="Q21" s="16"/>
      <c r="R21" s="64" t="s">
        <v>1327</v>
      </c>
      <c r="S21" s="65">
        <v>0</v>
      </c>
      <c r="T21" s="66">
        <v>0.05</v>
      </c>
      <c r="U21" s="63">
        <f t="shared" si="6"/>
        <v>0</v>
      </c>
      <c r="V21" s="63">
        <f t="shared" si="6"/>
        <v>0</v>
      </c>
      <c r="W21" s="63">
        <f t="shared" si="6"/>
        <v>0</v>
      </c>
      <c r="X21" s="63">
        <f t="shared" si="6"/>
        <v>0</v>
      </c>
      <c r="Y21" s="63">
        <f t="shared" si="6"/>
        <v>0</v>
      </c>
      <c r="Z21" s="63">
        <f t="shared" si="6"/>
        <v>0</v>
      </c>
      <c r="AA21" s="63">
        <f t="shared" si="6"/>
        <v>0</v>
      </c>
      <c r="AB21" s="63">
        <f t="shared" si="6"/>
        <v>0</v>
      </c>
      <c r="AC21" s="63">
        <f t="shared" si="6"/>
        <v>0</v>
      </c>
      <c r="AD21" s="63">
        <f t="shared" si="6"/>
        <v>0</v>
      </c>
      <c r="AE21" s="63">
        <f t="shared" si="6"/>
        <v>0</v>
      </c>
      <c r="AF21" s="63">
        <f t="shared" si="6"/>
        <v>0</v>
      </c>
      <c r="AG21" s="16">
        <f>SUM(U21:AF21)</f>
        <v>0</v>
      </c>
      <c r="AH21" s="28" t="str">
        <f>IFERROR(AG21/AG$16,"")</f>
        <v/>
      </c>
      <c r="AI21" s="13"/>
      <c r="AJ21" s="16">
        <f>N21-AG21</f>
        <v>0</v>
      </c>
    </row>
    <row r="22" spans="1:36" ht="13.5" customHeight="1" x14ac:dyDescent="0.2">
      <c r="A22" s="27" t="s">
        <v>1208</v>
      </c>
      <c r="B22" s="16">
        <v>0</v>
      </c>
      <c r="C22" s="16">
        <v>0</v>
      </c>
      <c r="D22" s="16">
        <v>0</v>
      </c>
      <c r="E22" s="16">
        <v>0</v>
      </c>
      <c r="F22" s="16">
        <v>0</v>
      </c>
      <c r="G22" s="16">
        <v>0</v>
      </c>
      <c r="H22" s="16">
        <v>0</v>
      </c>
      <c r="I22" s="16">
        <v>0</v>
      </c>
      <c r="J22" s="63"/>
      <c r="K22" s="63"/>
      <c r="L22" s="63"/>
      <c r="M22" s="63"/>
      <c r="N22" s="16">
        <f>SUM(B22:M22)</f>
        <v>0</v>
      </c>
      <c r="O22" s="28" t="str">
        <f>IFERROR(N22/N$16,"")</f>
        <v/>
      </c>
      <c r="P22" s="16"/>
      <c r="Q22" s="16"/>
      <c r="R22" s="64" t="s">
        <v>1327</v>
      </c>
      <c r="S22" s="65">
        <v>0</v>
      </c>
      <c r="T22" s="66">
        <v>0.05</v>
      </c>
      <c r="U22" s="63">
        <f t="shared" si="6"/>
        <v>0</v>
      </c>
      <c r="V22" s="63">
        <f t="shared" si="6"/>
        <v>0</v>
      </c>
      <c r="W22" s="63">
        <f t="shared" si="6"/>
        <v>0</v>
      </c>
      <c r="X22" s="63">
        <f t="shared" si="6"/>
        <v>0</v>
      </c>
      <c r="Y22" s="63">
        <f t="shared" si="6"/>
        <v>0</v>
      </c>
      <c r="Z22" s="63">
        <f t="shared" si="6"/>
        <v>0</v>
      </c>
      <c r="AA22" s="63">
        <f t="shared" si="6"/>
        <v>0</v>
      </c>
      <c r="AB22" s="63">
        <f t="shared" si="6"/>
        <v>0</v>
      </c>
      <c r="AC22" s="63">
        <f t="shared" si="6"/>
        <v>0</v>
      </c>
      <c r="AD22" s="63">
        <f t="shared" si="6"/>
        <v>0</v>
      </c>
      <c r="AE22" s="63">
        <f t="shared" si="6"/>
        <v>0</v>
      </c>
      <c r="AF22" s="63">
        <f t="shared" si="6"/>
        <v>0</v>
      </c>
      <c r="AG22" s="16">
        <f>SUM(U22:AF22)</f>
        <v>0</v>
      </c>
      <c r="AH22" s="28" t="str">
        <f>IFERROR(AG22/AG$16,"")</f>
        <v/>
      </c>
      <c r="AI22" s="13"/>
      <c r="AJ22" s="16">
        <f>N22-AG22</f>
        <v>0</v>
      </c>
    </row>
    <row r="23" spans="1:36" ht="13.5" customHeight="1" x14ac:dyDescent="0.2">
      <c r="A23" s="26" t="s">
        <v>1209</v>
      </c>
      <c r="B23" s="16"/>
      <c r="C23" s="16"/>
      <c r="D23" s="16"/>
      <c r="E23" s="16"/>
      <c r="F23" s="16"/>
      <c r="G23" s="16"/>
      <c r="H23" s="16"/>
      <c r="I23" s="16"/>
      <c r="J23" s="16"/>
      <c r="K23" s="16"/>
      <c r="L23" s="16"/>
      <c r="M23" s="16"/>
      <c r="N23" s="16"/>
      <c r="O23" s="28"/>
      <c r="P23" s="16"/>
      <c r="Q23" s="16"/>
      <c r="R23" s="67"/>
      <c r="S23" s="67"/>
      <c r="T23" s="67"/>
      <c r="U23" s="16"/>
      <c r="V23" s="16"/>
      <c r="W23" s="16"/>
      <c r="X23" s="16"/>
      <c r="Y23" s="16"/>
      <c r="Z23" s="16"/>
      <c r="AA23" s="16"/>
      <c r="AB23" s="16"/>
      <c r="AC23" s="16"/>
      <c r="AD23" s="16"/>
      <c r="AE23" s="16"/>
      <c r="AF23" s="16"/>
      <c r="AG23" s="16"/>
      <c r="AH23" s="28"/>
      <c r="AI23" s="13"/>
      <c r="AJ23" s="16"/>
    </row>
    <row r="24" spans="1:36" ht="13.5" customHeight="1" x14ac:dyDescent="0.2">
      <c r="A24" s="27" t="s">
        <v>1209</v>
      </c>
      <c r="B24" s="16">
        <v>0</v>
      </c>
      <c r="C24" s="16">
        <v>0</v>
      </c>
      <c r="D24" s="16">
        <v>0</v>
      </c>
      <c r="E24" s="16">
        <v>0</v>
      </c>
      <c r="F24" s="16">
        <v>0</v>
      </c>
      <c r="G24" s="16">
        <v>0</v>
      </c>
      <c r="H24" s="16">
        <v>0</v>
      </c>
      <c r="I24" s="16">
        <v>0</v>
      </c>
      <c r="J24" s="68">
        <v>0</v>
      </c>
      <c r="K24" s="68">
        <v>0</v>
      </c>
      <c r="L24" s="68">
        <v>0</v>
      </c>
      <c r="M24" s="68">
        <v>0</v>
      </c>
      <c r="N24" s="16">
        <f t="shared" ref="N24:N31" si="7">SUM(B24:M24)</f>
        <v>0</v>
      </c>
      <c r="O24" s="28" t="str">
        <f t="shared" ref="O24:O31" si="8">IFERROR(N24/N$16,"")</f>
        <v/>
      </c>
      <c r="P24" s="16"/>
      <c r="Q24" s="16"/>
      <c r="R24" s="64" t="s">
        <v>1327</v>
      </c>
      <c r="S24" s="65">
        <v>0</v>
      </c>
      <c r="T24" s="66">
        <v>0.05</v>
      </c>
      <c r="U24" s="63">
        <f t="shared" ref="U24:AF26" si="9">IF($R24="Manual","",IFERROR(IF($R24="YOY Growth",$N24*(1+$T24)/12,$S24/12),""))</f>
        <v>0</v>
      </c>
      <c r="V24" s="63">
        <f t="shared" si="9"/>
        <v>0</v>
      </c>
      <c r="W24" s="63">
        <f t="shared" si="9"/>
        <v>0</v>
      </c>
      <c r="X24" s="63">
        <f t="shared" si="9"/>
        <v>0</v>
      </c>
      <c r="Y24" s="63">
        <f t="shared" si="9"/>
        <v>0</v>
      </c>
      <c r="Z24" s="63">
        <f t="shared" si="9"/>
        <v>0</v>
      </c>
      <c r="AA24" s="63">
        <f t="shared" si="9"/>
        <v>0</v>
      </c>
      <c r="AB24" s="63">
        <f t="shared" si="9"/>
        <v>0</v>
      </c>
      <c r="AC24" s="63">
        <f t="shared" si="9"/>
        <v>0</v>
      </c>
      <c r="AD24" s="63">
        <f t="shared" si="9"/>
        <v>0</v>
      </c>
      <c r="AE24" s="63">
        <f t="shared" si="9"/>
        <v>0</v>
      </c>
      <c r="AF24" s="63">
        <f t="shared" si="9"/>
        <v>0</v>
      </c>
      <c r="AG24" s="16">
        <f t="shared" ref="AG24:AG31" si="10">SUM(U24:AF24)</f>
        <v>0</v>
      </c>
      <c r="AH24" s="28" t="str">
        <f t="shared" ref="AH24:AH31" si="11">IFERROR(AG24/AG$16,"")</f>
        <v/>
      </c>
      <c r="AI24" s="13"/>
      <c r="AJ24" s="16">
        <f t="shared" ref="AJ24:AJ31" si="12">N24-AG24</f>
        <v>0</v>
      </c>
    </row>
    <row r="25" spans="1:36" ht="13.5" customHeight="1" x14ac:dyDescent="0.2">
      <c r="A25" s="27" t="s">
        <v>1210</v>
      </c>
      <c r="B25" s="16">
        <v>0</v>
      </c>
      <c r="C25" s="16">
        <v>0</v>
      </c>
      <c r="D25" s="16">
        <v>0</v>
      </c>
      <c r="E25" s="16">
        <v>0</v>
      </c>
      <c r="F25" s="16">
        <v>0</v>
      </c>
      <c r="G25" s="16">
        <v>0</v>
      </c>
      <c r="H25" s="16">
        <v>0</v>
      </c>
      <c r="I25" s="16">
        <v>0</v>
      </c>
      <c r="J25" s="68">
        <v>0</v>
      </c>
      <c r="K25" s="68">
        <v>0</v>
      </c>
      <c r="L25" s="68">
        <v>0</v>
      </c>
      <c r="M25" s="68">
        <v>0</v>
      </c>
      <c r="N25" s="16">
        <f t="shared" si="7"/>
        <v>0</v>
      </c>
      <c r="O25" s="28" t="str">
        <f t="shared" si="8"/>
        <v/>
      </c>
      <c r="P25" s="16"/>
      <c r="Q25" s="16"/>
      <c r="R25" s="64" t="s">
        <v>1327</v>
      </c>
      <c r="S25" s="65">
        <v>0</v>
      </c>
      <c r="T25" s="66">
        <v>0.05</v>
      </c>
      <c r="U25" s="63">
        <f t="shared" si="9"/>
        <v>0</v>
      </c>
      <c r="V25" s="63">
        <f t="shared" si="9"/>
        <v>0</v>
      </c>
      <c r="W25" s="63">
        <f t="shared" si="9"/>
        <v>0</v>
      </c>
      <c r="X25" s="63">
        <f t="shared" si="9"/>
        <v>0</v>
      </c>
      <c r="Y25" s="63">
        <f t="shared" si="9"/>
        <v>0</v>
      </c>
      <c r="Z25" s="63">
        <f t="shared" si="9"/>
        <v>0</v>
      </c>
      <c r="AA25" s="63">
        <f t="shared" si="9"/>
        <v>0</v>
      </c>
      <c r="AB25" s="63">
        <f t="shared" si="9"/>
        <v>0</v>
      </c>
      <c r="AC25" s="63">
        <f t="shared" si="9"/>
        <v>0</v>
      </c>
      <c r="AD25" s="63">
        <f t="shared" si="9"/>
        <v>0</v>
      </c>
      <c r="AE25" s="63">
        <f t="shared" si="9"/>
        <v>0</v>
      </c>
      <c r="AF25" s="63">
        <f t="shared" si="9"/>
        <v>0</v>
      </c>
      <c r="AG25" s="16">
        <f t="shared" si="10"/>
        <v>0</v>
      </c>
      <c r="AH25" s="28" t="str">
        <f t="shared" si="11"/>
        <v/>
      </c>
      <c r="AI25" s="13"/>
      <c r="AJ25" s="16">
        <f t="shared" si="12"/>
        <v>0</v>
      </c>
    </row>
    <row r="26" spans="1:36" ht="13.5" customHeight="1" x14ac:dyDescent="0.2">
      <c r="A26" s="27" t="s">
        <v>1211</v>
      </c>
      <c r="B26" s="16">
        <v>0</v>
      </c>
      <c r="C26" s="16">
        <v>0</v>
      </c>
      <c r="D26" s="16">
        <v>0</v>
      </c>
      <c r="E26" s="16">
        <v>0</v>
      </c>
      <c r="F26" s="16">
        <v>0</v>
      </c>
      <c r="G26" s="16">
        <v>0</v>
      </c>
      <c r="H26" s="16">
        <v>0</v>
      </c>
      <c r="I26" s="16">
        <v>0</v>
      </c>
      <c r="J26" s="68">
        <v>0</v>
      </c>
      <c r="K26" s="68">
        <v>0</v>
      </c>
      <c r="L26" s="68">
        <v>0</v>
      </c>
      <c r="M26" s="68">
        <v>0</v>
      </c>
      <c r="N26" s="16">
        <f t="shared" si="7"/>
        <v>0</v>
      </c>
      <c r="O26" s="28" t="str">
        <f t="shared" si="8"/>
        <v/>
      </c>
      <c r="P26" s="16"/>
      <c r="Q26" s="16"/>
      <c r="R26" s="64" t="s">
        <v>1327</v>
      </c>
      <c r="S26" s="65">
        <v>0</v>
      </c>
      <c r="T26" s="66">
        <v>0.05</v>
      </c>
      <c r="U26" s="63">
        <f t="shared" si="9"/>
        <v>0</v>
      </c>
      <c r="V26" s="63">
        <f t="shared" si="9"/>
        <v>0</v>
      </c>
      <c r="W26" s="63">
        <f t="shared" si="9"/>
        <v>0</v>
      </c>
      <c r="X26" s="63">
        <f t="shared" si="9"/>
        <v>0</v>
      </c>
      <c r="Y26" s="63">
        <f t="shared" si="9"/>
        <v>0</v>
      </c>
      <c r="Z26" s="63">
        <f t="shared" si="9"/>
        <v>0</v>
      </c>
      <c r="AA26" s="63">
        <f t="shared" si="9"/>
        <v>0</v>
      </c>
      <c r="AB26" s="63">
        <f t="shared" si="9"/>
        <v>0</v>
      </c>
      <c r="AC26" s="63">
        <f t="shared" si="9"/>
        <v>0</v>
      </c>
      <c r="AD26" s="63">
        <f t="shared" si="9"/>
        <v>0</v>
      </c>
      <c r="AE26" s="63">
        <f t="shared" si="9"/>
        <v>0</v>
      </c>
      <c r="AF26" s="63">
        <f t="shared" si="9"/>
        <v>0</v>
      </c>
      <c r="AG26" s="16">
        <f t="shared" si="10"/>
        <v>0</v>
      </c>
      <c r="AH26" s="28" t="str">
        <f t="shared" si="11"/>
        <v/>
      </c>
      <c r="AI26" s="13"/>
      <c r="AJ26" s="16">
        <f t="shared" si="12"/>
        <v>0</v>
      </c>
    </row>
    <row r="27" spans="1:36" ht="13.5" customHeight="1" x14ac:dyDescent="0.2">
      <c r="A27" s="30" t="s">
        <v>1212</v>
      </c>
      <c r="B27" s="31">
        <f t="shared" ref="B27:M27" si="13">SUM(B24:B26)</f>
        <v>0</v>
      </c>
      <c r="C27" s="31">
        <f t="shared" si="13"/>
        <v>0</v>
      </c>
      <c r="D27" s="31">
        <f t="shared" si="13"/>
        <v>0</v>
      </c>
      <c r="E27" s="31">
        <f t="shared" si="13"/>
        <v>0</v>
      </c>
      <c r="F27" s="31">
        <f t="shared" si="13"/>
        <v>0</v>
      </c>
      <c r="G27" s="31">
        <f t="shared" si="13"/>
        <v>0</v>
      </c>
      <c r="H27" s="31">
        <f t="shared" si="13"/>
        <v>0</v>
      </c>
      <c r="I27" s="31">
        <f t="shared" si="13"/>
        <v>0</v>
      </c>
      <c r="J27" s="31">
        <f t="shared" si="13"/>
        <v>0</v>
      </c>
      <c r="K27" s="31">
        <f t="shared" si="13"/>
        <v>0</v>
      </c>
      <c r="L27" s="31">
        <f t="shared" si="13"/>
        <v>0</v>
      </c>
      <c r="M27" s="31">
        <f t="shared" si="13"/>
        <v>0</v>
      </c>
      <c r="N27" s="31">
        <f t="shared" si="7"/>
        <v>0</v>
      </c>
      <c r="O27" s="32" t="str">
        <f t="shared" si="8"/>
        <v/>
      </c>
      <c r="P27" s="16"/>
      <c r="Q27" s="16"/>
      <c r="R27" s="67"/>
      <c r="S27" s="67"/>
      <c r="T27" s="67"/>
      <c r="U27" s="31">
        <f t="shared" ref="U27:AF27" si="14">SUM(U24:U26)</f>
        <v>0</v>
      </c>
      <c r="V27" s="31">
        <f t="shared" si="14"/>
        <v>0</v>
      </c>
      <c r="W27" s="31">
        <f t="shared" si="14"/>
        <v>0</v>
      </c>
      <c r="X27" s="31">
        <f t="shared" si="14"/>
        <v>0</v>
      </c>
      <c r="Y27" s="31">
        <f t="shared" si="14"/>
        <v>0</v>
      </c>
      <c r="Z27" s="31">
        <f t="shared" si="14"/>
        <v>0</v>
      </c>
      <c r="AA27" s="31">
        <f t="shared" si="14"/>
        <v>0</v>
      </c>
      <c r="AB27" s="31">
        <f t="shared" si="14"/>
        <v>0</v>
      </c>
      <c r="AC27" s="31">
        <f t="shared" si="14"/>
        <v>0</v>
      </c>
      <c r="AD27" s="31">
        <f t="shared" si="14"/>
        <v>0</v>
      </c>
      <c r="AE27" s="31">
        <f t="shared" si="14"/>
        <v>0</v>
      </c>
      <c r="AF27" s="31">
        <f t="shared" si="14"/>
        <v>0</v>
      </c>
      <c r="AG27" s="31">
        <f t="shared" si="10"/>
        <v>0</v>
      </c>
      <c r="AH27" s="32" t="str">
        <f t="shared" si="11"/>
        <v/>
      </c>
      <c r="AI27" s="13"/>
      <c r="AJ27" s="31">
        <f t="shared" si="12"/>
        <v>0</v>
      </c>
    </row>
    <row r="28" spans="1:36" ht="13.5" customHeight="1" x14ac:dyDescent="0.2">
      <c r="A28" s="27" t="s">
        <v>1213</v>
      </c>
      <c r="B28" s="16">
        <v>0</v>
      </c>
      <c r="C28" s="16">
        <v>0</v>
      </c>
      <c r="D28" s="16">
        <v>0</v>
      </c>
      <c r="E28" s="16">
        <v>0</v>
      </c>
      <c r="F28" s="16">
        <v>0</v>
      </c>
      <c r="G28" s="16">
        <v>0</v>
      </c>
      <c r="H28" s="16">
        <v>0</v>
      </c>
      <c r="I28" s="16">
        <v>0</v>
      </c>
      <c r="J28" s="68">
        <v>0</v>
      </c>
      <c r="K28" s="68">
        <v>0</v>
      </c>
      <c r="L28" s="68">
        <v>0</v>
      </c>
      <c r="M28" s="68">
        <v>0</v>
      </c>
      <c r="N28" s="16">
        <f t="shared" si="7"/>
        <v>0</v>
      </c>
      <c r="O28" s="28" t="str">
        <f t="shared" si="8"/>
        <v/>
      </c>
      <c r="P28" s="16"/>
      <c r="Q28" s="16"/>
      <c r="R28" s="64" t="s">
        <v>1327</v>
      </c>
      <c r="S28" s="65">
        <v>0</v>
      </c>
      <c r="T28" s="66">
        <v>0.05</v>
      </c>
      <c r="U28" s="63">
        <f t="shared" ref="U28:AF31" si="15">IF($R28="Manual","",IFERROR(IF($R28="YOY Growth",$N28*(1+$T28)/12,$S28/12),""))</f>
        <v>0</v>
      </c>
      <c r="V28" s="63">
        <f t="shared" si="15"/>
        <v>0</v>
      </c>
      <c r="W28" s="63">
        <f t="shared" si="15"/>
        <v>0</v>
      </c>
      <c r="X28" s="63">
        <f t="shared" si="15"/>
        <v>0</v>
      </c>
      <c r="Y28" s="63">
        <f t="shared" si="15"/>
        <v>0</v>
      </c>
      <c r="Z28" s="63">
        <f t="shared" si="15"/>
        <v>0</v>
      </c>
      <c r="AA28" s="63">
        <f t="shared" si="15"/>
        <v>0</v>
      </c>
      <c r="AB28" s="63">
        <f t="shared" si="15"/>
        <v>0</v>
      </c>
      <c r="AC28" s="63">
        <f t="shared" si="15"/>
        <v>0</v>
      </c>
      <c r="AD28" s="63">
        <f t="shared" si="15"/>
        <v>0</v>
      </c>
      <c r="AE28" s="63">
        <f t="shared" si="15"/>
        <v>0</v>
      </c>
      <c r="AF28" s="63">
        <f t="shared" si="15"/>
        <v>0</v>
      </c>
      <c r="AG28" s="16">
        <f t="shared" si="10"/>
        <v>0</v>
      </c>
      <c r="AH28" s="28" t="str">
        <f t="shared" si="11"/>
        <v/>
      </c>
      <c r="AI28" s="13"/>
      <c r="AJ28" s="16">
        <f t="shared" si="12"/>
        <v>0</v>
      </c>
    </row>
    <row r="29" spans="1:36" ht="13.5" customHeight="1" x14ac:dyDescent="0.2">
      <c r="A29" s="27" t="s">
        <v>1214</v>
      </c>
      <c r="B29" s="16">
        <v>0</v>
      </c>
      <c r="C29" s="16">
        <v>2542.81</v>
      </c>
      <c r="D29" s="16">
        <v>0</v>
      </c>
      <c r="E29" s="16">
        <v>0</v>
      </c>
      <c r="F29" s="16">
        <v>0</v>
      </c>
      <c r="G29" s="16">
        <v>0</v>
      </c>
      <c r="H29" s="16">
        <v>0</v>
      </c>
      <c r="I29" s="16">
        <v>0</v>
      </c>
      <c r="J29" s="68">
        <v>0</v>
      </c>
      <c r="K29" s="68">
        <v>0</v>
      </c>
      <c r="L29" s="68">
        <v>0</v>
      </c>
      <c r="M29" s="68">
        <v>0</v>
      </c>
      <c r="N29" s="16">
        <f t="shared" si="7"/>
        <v>2542.81</v>
      </c>
      <c r="O29" s="28" t="str">
        <f t="shared" si="8"/>
        <v/>
      </c>
      <c r="P29" s="16"/>
      <c r="Q29" s="16"/>
      <c r="R29" s="64" t="s">
        <v>1327</v>
      </c>
      <c r="S29" s="65">
        <v>0</v>
      </c>
      <c r="T29" s="66">
        <v>0.05</v>
      </c>
      <c r="U29" s="63">
        <f t="shared" si="15"/>
        <v>0</v>
      </c>
      <c r="V29" s="63">
        <f t="shared" si="15"/>
        <v>0</v>
      </c>
      <c r="W29" s="63">
        <f t="shared" si="15"/>
        <v>0</v>
      </c>
      <c r="X29" s="63">
        <f t="shared" si="15"/>
        <v>0</v>
      </c>
      <c r="Y29" s="63">
        <f t="shared" si="15"/>
        <v>0</v>
      </c>
      <c r="Z29" s="63">
        <f t="shared" si="15"/>
        <v>0</v>
      </c>
      <c r="AA29" s="63">
        <f t="shared" si="15"/>
        <v>0</v>
      </c>
      <c r="AB29" s="63">
        <f t="shared" si="15"/>
        <v>0</v>
      </c>
      <c r="AC29" s="63">
        <f t="shared" si="15"/>
        <v>0</v>
      </c>
      <c r="AD29" s="63">
        <f t="shared" si="15"/>
        <v>0</v>
      </c>
      <c r="AE29" s="63">
        <f t="shared" si="15"/>
        <v>0</v>
      </c>
      <c r="AF29" s="63">
        <f t="shared" si="15"/>
        <v>0</v>
      </c>
      <c r="AG29" s="16">
        <f t="shared" si="10"/>
        <v>0</v>
      </c>
      <c r="AH29" s="28" t="str">
        <f t="shared" si="11"/>
        <v/>
      </c>
      <c r="AI29" s="13"/>
      <c r="AJ29" s="16">
        <f t="shared" si="12"/>
        <v>2542.81</v>
      </c>
    </row>
    <row r="30" spans="1:36" ht="13.5" customHeight="1" x14ac:dyDescent="0.2">
      <c r="A30" s="27" t="s">
        <v>1215</v>
      </c>
      <c r="B30" s="16">
        <v>290.38</v>
      </c>
      <c r="C30" s="16">
        <v>1333.96</v>
      </c>
      <c r="D30" s="16">
        <v>0</v>
      </c>
      <c r="E30" s="16">
        <v>0</v>
      </c>
      <c r="F30" s="16">
        <v>0</v>
      </c>
      <c r="G30" s="16">
        <v>1287.3699999999999</v>
      </c>
      <c r="H30" s="16">
        <v>928.46</v>
      </c>
      <c r="I30" s="16">
        <v>734.17</v>
      </c>
      <c r="J30" s="68">
        <v>0</v>
      </c>
      <c r="K30" s="68">
        <v>0</v>
      </c>
      <c r="L30" s="68">
        <v>0</v>
      </c>
      <c r="M30" s="68">
        <v>0</v>
      </c>
      <c r="N30" s="16">
        <f t="shared" si="7"/>
        <v>4574.34</v>
      </c>
      <c r="O30" s="28" t="str">
        <f t="shared" si="8"/>
        <v/>
      </c>
      <c r="P30" s="16"/>
      <c r="Q30" s="16"/>
      <c r="R30" s="64" t="s">
        <v>1327</v>
      </c>
      <c r="S30" s="65">
        <v>0</v>
      </c>
      <c r="T30" s="66">
        <v>0.05</v>
      </c>
      <c r="U30" s="63">
        <f t="shared" si="15"/>
        <v>0</v>
      </c>
      <c r="V30" s="63">
        <f t="shared" si="15"/>
        <v>0</v>
      </c>
      <c r="W30" s="63">
        <f t="shared" si="15"/>
        <v>0</v>
      </c>
      <c r="X30" s="63">
        <f t="shared" si="15"/>
        <v>0</v>
      </c>
      <c r="Y30" s="63">
        <f t="shared" si="15"/>
        <v>0</v>
      </c>
      <c r="Z30" s="63">
        <f t="shared" si="15"/>
        <v>0</v>
      </c>
      <c r="AA30" s="63">
        <f t="shared" si="15"/>
        <v>0</v>
      </c>
      <c r="AB30" s="63">
        <f t="shared" si="15"/>
        <v>0</v>
      </c>
      <c r="AC30" s="63">
        <f t="shared" si="15"/>
        <v>0</v>
      </c>
      <c r="AD30" s="63">
        <f t="shared" si="15"/>
        <v>0</v>
      </c>
      <c r="AE30" s="63">
        <f t="shared" si="15"/>
        <v>0</v>
      </c>
      <c r="AF30" s="63">
        <f t="shared" si="15"/>
        <v>0</v>
      </c>
      <c r="AG30" s="16">
        <f t="shared" si="10"/>
        <v>0</v>
      </c>
      <c r="AH30" s="28" t="str">
        <f t="shared" si="11"/>
        <v/>
      </c>
      <c r="AI30" s="13"/>
      <c r="AJ30" s="16">
        <f t="shared" si="12"/>
        <v>4574.34</v>
      </c>
    </row>
    <row r="31" spans="1:36" ht="13.5" customHeight="1" x14ac:dyDescent="0.2">
      <c r="A31" s="27" t="s">
        <v>1216</v>
      </c>
      <c r="B31" s="16">
        <v>12.4</v>
      </c>
      <c r="C31" s="16">
        <v>232.07</v>
      </c>
      <c r="D31" s="16">
        <v>0</v>
      </c>
      <c r="E31" s="16">
        <v>0</v>
      </c>
      <c r="F31" s="16">
        <v>0</v>
      </c>
      <c r="G31" s="16">
        <v>0</v>
      </c>
      <c r="H31" s="16">
        <v>165.51</v>
      </c>
      <c r="I31" s="16">
        <v>118.67</v>
      </c>
      <c r="J31" s="68">
        <v>0</v>
      </c>
      <c r="K31" s="68">
        <v>0</v>
      </c>
      <c r="L31" s="68">
        <v>0</v>
      </c>
      <c r="M31" s="68">
        <v>0</v>
      </c>
      <c r="N31" s="16">
        <f t="shared" si="7"/>
        <v>528.65</v>
      </c>
      <c r="O31" s="28" t="str">
        <f t="shared" si="8"/>
        <v/>
      </c>
      <c r="P31" s="16"/>
      <c r="Q31" s="16"/>
      <c r="R31" s="64" t="s">
        <v>1327</v>
      </c>
      <c r="S31" s="65">
        <v>0</v>
      </c>
      <c r="T31" s="66">
        <v>0.05</v>
      </c>
      <c r="U31" s="63">
        <f t="shared" si="15"/>
        <v>0</v>
      </c>
      <c r="V31" s="63">
        <f t="shared" si="15"/>
        <v>0</v>
      </c>
      <c r="W31" s="63">
        <f t="shared" si="15"/>
        <v>0</v>
      </c>
      <c r="X31" s="63">
        <f t="shared" si="15"/>
        <v>0</v>
      </c>
      <c r="Y31" s="63">
        <f t="shared" si="15"/>
        <v>0</v>
      </c>
      <c r="Z31" s="63">
        <f t="shared" si="15"/>
        <v>0</v>
      </c>
      <c r="AA31" s="63">
        <f t="shared" si="15"/>
        <v>0</v>
      </c>
      <c r="AB31" s="63">
        <f t="shared" si="15"/>
        <v>0</v>
      </c>
      <c r="AC31" s="63">
        <f t="shared" si="15"/>
        <v>0</v>
      </c>
      <c r="AD31" s="63">
        <f t="shared" si="15"/>
        <v>0</v>
      </c>
      <c r="AE31" s="63">
        <f t="shared" si="15"/>
        <v>0</v>
      </c>
      <c r="AF31" s="63">
        <f t="shared" si="15"/>
        <v>0</v>
      </c>
      <c r="AG31" s="16">
        <f t="shared" si="10"/>
        <v>0</v>
      </c>
      <c r="AH31" s="28" t="str">
        <f t="shared" si="11"/>
        <v/>
      </c>
      <c r="AI31" s="13"/>
      <c r="AJ31" s="16">
        <f t="shared" si="12"/>
        <v>528.65</v>
      </c>
    </row>
    <row r="32" spans="1:36" ht="13.5" customHeight="1" x14ac:dyDescent="0.2">
      <c r="A32" s="26" t="s">
        <v>1217</v>
      </c>
      <c r="B32" s="16"/>
      <c r="C32" s="16"/>
      <c r="D32" s="16"/>
      <c r="E32" s="16"/>
      <c r="F32" s="16"/>
      <c r="G32" s="16"/>
      <c r="H32" s="16"/>
      <c r="I32" s="16"/>
      <c r="J32" s="16"/>
      <c r="K32" s="16"/>
      <c r="L32" s="16"/>
      <c r="M32" s="16"/>
      <c r="N32" s="16"/>
      <c r="O32" s="28"/>
      <c r="P32" s="16"/>
      <c r="Q32" s="16"/>
      <c r="R32" s="67"/>
      <c r="S32" s="67"/>
      <c r="T32" s="67"/>
      <c r="U32" s="16"/>
      <c r="V32" s="16"/>
      <c r="W32" s="16"/>
      <c r="X32" s="16"/>
      <c r="Y32" s="16"/>
      <c r="Z32" s="16"/>
      <c r="AA32" s="16"/>
      <c r="AB32" s="16"/>
      <c r="AC32" s="16"/>
      <c r="AD32" s="16"/>
      <c r="AE32" s="16"/>
      <c r="AF32" s="16"/>
      <c r="AG32" s="16"/>
      <c r="AH32" s="28"/>
      <c r="AI32" s="13"/>
      <c r="AJ32" s="16"/>
    </row>
    <row r="33" spans="1:36" ht="13.5" customHeight="1" x14ac:dyDescent="0.2">
      <c r="A33" s="27" t="s">
        <v>1218</v>
      </c>
      <c r="B33" s="16">
        <v>0</v>
      </c>
      <c r="C33" s="16">
        <v>0</v>
      </c>
      <c r="D33" s="16">
        <v>0</v>
      </c>
      <c r="E33" s="16">
        <v>0</v>
      </c>
      <c r="F33" s="16">
        <v>0</v>
      </c>
      <c r="G33" s="16">
        <v>0</v>
      </c>
      <c r="H33" s="16">
        <v>0</v>
      </c>
      <c r="I33" s="16">
        <v>0</v>
      </c>
      <c r="J33" s="68">
        <v>0</v>
      </c>
      <c r="K33" s="68">
        <v>0</v>
      </c>
      <c r="L33" s="68">
        <v>0</v>
      </c>
      <c r="M33" s="68">
        <v>0</v>
      </c>
      <c r="N33" s="16">
        <f t="shared" ref="N33:N42" si="16">SUM(B33:M33)</f>
        <v>0</v>
      </c>
      <c r="O33" s="28" t="str">
        <f t="shared" ref="O33:O42" si="17">IFERROR(N33/N$16,"")</f>
        <v/>
      </c>
      <c r="P33" s="16"/>
      <c r="Q33" s="16"/>
      <c r="R33" s="70"/>
      <c r="S33" s="70"/>
      <c r="T33" s="70"/>
      <c r="U33" s="70"/>
      <c r="V33" s="70"/>
      <c r="W33" s="70"/>
      <c r="X33" s="70"/>
      <c r="Y33" s="70"/>
      <c r="Z33" s="70"/>
      <c r="AA33" s="70"/>
      <c r="AB33" s="70"/>
      <c r="AC33" s="70"/>
      <c r="AD33" s="70"/>
      <c r="AE33" s="70"/>
      <c r="AF33" s="70"/>
      <c r="AG33" s="16">
        <f t="shared" ref="AG33:AG42" si="18">SUM(U33:AF33)</f>
        <v>0</v>
      </c>
      <c r="AH33" s="28" t="str">
        <f t="shared" ref="AH33:AH42" si="19">IFERROR(AG33/AG$16,"")</f>
        <v/>
      </c>
      <c r="AI33" s="13"/>
      <c r="AJ33" s="16">
        <f t="shared" ref="AJ33:AJ42" si="20">N33-AG33</f>
        <v>0</v>
      </c>
    </row>
    <row r="34" spans="1:36" ht="13.5" customHeight="1" x14ac:dyDescent="0.2">
      <c r="A34" s="27" t="s">
        <v>1219</v>
      </c>
      <c r="B34" s="16">
        <v>0</v>
      </c>
      <c r="C34" s="16">
        <v>-222.48</v>
      </c>
      <c r="D34" s="16">
        <v>0</v>
      </c>
      <c r="E34" s="16">
        <v>0</v>
      </c>
      <c r="F34" s="16">
        <v>0</v>
      </c>
      <c r="G34" s="16">
        <v>0</v>
      </c>
      <c r="H34" s="16">
        <v>0</v>
      </c>
      <c r="I34" s="16">
        <v>0</v>
      </c>
      <c r="J34" s="68">
        <v>0</v>
      </c>
      <c r="K34" s="68">
        <v>0</v>
      </c>
      <c r="L34" s="68">
        <v>0</v>
      </c>
      <c r="M34" s="68">
        <v>0</v>
      </c>
      <c r="N34" s="16">
        <f t="shared" si="16"/>
        <v>-222.48</v>
      </c>
      <c r="O34" s="28" t="str">
        <f t="shared" si="17"/>
        <v/>
      </c>
      <c r="P34" s="16"/>
      <c r="Q34" s="16"/>
      <c r="R34" s="70"/>
      <c r="S34" s="70"/>
      <c r="T34" s="70"/>
      <c r="U34" s="70"/>
      <c r="V34" s="70"/>
      <c r="W34" s="70"/>
      <c r="X34" s="70"/>
      <c r="Y34" s="70"/>
      <c r="Z34" s="70"/>
      <c r="AA34" s="70"/>
      <c r="AB34" s="70"/>
      <c r="AC34" s="70"/>
      <c r="AD34" s="70"/>
      <c r="AE34" s="70"/>
      <c r="AF34" s="70"/>
      <c r="AG34" s="16">
        <f t="shared" si="18"/>
        <v>0</v>
      </c>
      <c r="AH34" s="28" t="str">
        <f t="shared" si="19"/>
        <v/>
      </c>
      <c r="AI34" s="13"/>
      <c r="AJ34" s="16">
        <f t="shared" si="20"/>
        <v>-222.48</v>
      </c>
    </row>
    <row r="35" spans="1:36" ht="13.5" customHeight="1" x14ac:dyDescent="0.2">
      <c r="A35" s="27" t="s">
        <v>1220</v>
      </c>
      <c r="B35" s="16">
        <v>0</v>
      </c>
      <c r="C35" s="16">
        <v>0</v>
      </c>
      <c r="D35" s="16">
        <v>0</v>
      </c>
      <c r="E35" s="16">
        <v>0</v>
      </c>
      <c r="F35" s="16">
        <v>0</v>
      </c>
      <c r="G35" s="16">
        <v>0</v>
      </c>
      <c r="H35" s="16">
        <v>0</v>
      </c>
      <c r="I35" s="16">
        <v>0</v>
      </c>
      <c r="J35" s="68">
        <v>0</v>
      </c>
      <c r="K35" s="68">
        <v>0</v>
      </c>
      <c r="L35" s="68">
        <v>0</v>
      </c>
      <c r="M35" s="68">
        <v>0</v>
      </c>
      <c r="N35" s="16">
        <f t="shared" si="16"/>
        <v>0</v>
      </c>
      <c r="O35" s="28" t="str">
        <f t="shared" si="17"/>
        <v/>
      </c>
      <c r="P35" s="16"/>
      <c r="Q35" s="16"/>
      <c r="R35" s="70"/>
      <c r="S35" s="70"/>
      <c r="T35" s="70"/>
      <c r="U35" s="70"/>
      <c r="V35" s="70"/>
      <c r="W35" s="70"/>
      <c r="X35" s="70"/>
      <c r="Y35" s="70"/>
      <c r="Z35" s="70"/>
      <c r="AA35" s="70"/>
      <c r="AB35" s="70"/>
      <c r="AC35" s="70"/>
      <c r="AD35" s="70"/>
      <c r="AE35" s="70"/>
      <c r="AF35" s="70"/>
      <c r="AG35" s="16">
        <f t="shared" si="18"/>
        <v>0</v>
      </c>
      <c r="AH35" s="28" t="str">
        <f t="shared" si="19"/>
        <v/>
      </c>
      <c r="AI35" s="13"/>
      <c r="AJ35" s="16">
        <f t="shared" si="20"/>
        <v>0</v>
      </c>
    </row>
    <row r="36" spans="1:36" ht="13.5" customHeight="1" x14ac:dyDescent="0.2">
      <c r="A36" s="30" t="s">
        <v>1221</v>
      </c>
      <c r="B36" s="31">
        <f t="shared" ref="B36:M36" si="21">SUM(B33:B35)</f>
        <v>0</v>
      </c>
      <c r="C36" s="31">
        <f t="shared" si="21"/>
        <v>-222.48</v>
      </c>
      <c r="D36" s="31">
        <f t="shared" si="21"/>
        <v>0</v>
      </c>
      <c r="E36" s="31">
        <f t="shared" si="21"/>
        <v>0</v>
      </c>
      <c r="F36" s="31">
        <f t="shared" si="21"/>
        <v>0</v>
      </c>
      <c r="G36" s="31">
        <f t="shared" si="21"/>
        <v>0</v>
      </c>
      <c r="H36" s="31">
        <f t="shared" si="21"/>
        <v>0</v>
      </c>
      <c r="I36" s="31">
        <f t="shared" si="21"/>
        <v>0</v>
      </c>
      <c r="J36" s="31">
        <f t="shared" si="21"/>
        <v>0</v>
      </c>
      <c r="K36" s="31">
        <f t="shared" si="21"/>
        <v>0</v>
      </c>
      <c r="L36" s="31">
        <f t="shared" si="21"/>
        <v>0</v>
      </c>
      <c r="M36" s="31">
        <f t="shared" si="21"/>
        <v>0</v>
      </c>
      <c r="N36" s="31">
        <f t="shared" si="16"/>
        <v>-222.48</v>
      </c>
      <c r="O36" s="32" t="str">
        <f t="shared" si="17"/>
        <v/>
      </c>
      <c r="P36" s="16"/>
      <c r="Q36" s="16"/>
      <c r="R36" s="67"/>
      <c r="S36" s="67"/>
      <c r="T36" s="67"/>
      <c r="U36" s="31">
        <f t="shared" ref="U36:AF36" si="22">SUM(U33:U35)</f>
        <v>0</v>
      </c>
      <c r="V36" s="31">
        <f t="shared" si="22"/>
        <v>0</v>
      </c>
      <c r="W36" s="31">
        <f t="shared" si="22"/>
        <v>0</v>
      </c>
      <c r="X36" s="31">
        <f t="shared" si="22"/>
        <v>0</v>
      </c>
      <c r="Y36" s="31">
        <f t="shared" si="22"/>
        <v>0</v>
      </c>
      <c r="Z36" s="31">
        <f t="shared" si="22"/>
        <v>0</v>
      </c>
      <c r="AA36" s="31">
        <f t="shared" si="22"/>
        <v>0</v>
      </c>
      <c r="AB36" s="31">
        <f t="shared" si="22"/>
        <v>0</v>
      </c>
      <c r="AC36" s="31">
        <f t="shared" si="22"/>
        <v>0</v>
      </c>
      <c r="AD36" s="31">
        <f t="shared" si="22"/>
        <v>0</v>
      </c>
      <c r="AE36" s="31">
        <f t="shared" si="22"/>
        <v>0</v>
      </c>
      <c r="AF36" s="31">
        <f t="shared" si="22"/>
        <v>0</v>
      </c>
      <c r="AG36" s="31">
        <f t="shared" si="18"/>
        <v>0</v>
      </c>
      <c r="AH36" s="32" t="str">
        <f t="shared" si="19"/>
        <v/>
      </c>
      <c r="AI36" s="13"/>
      <c r="AJ36" s="31">
        <f t="shared" si="20"/>
        <v>-222.48</v>
      </c>
    </row>
    <row r="37" spans="1:36" ht="13.5" customHeight="1" x14ac:dyDescent="0.2">
      <c r="A37" s="30" t="s">
        <v>1222</v>
      </c>
      <c r="B37" s="31">
        <f t="shared" ref="B37:M37" si="23">B19+B22+B27+B28+B29+B30+B31+B36+B20+B21</f>
        <v>302.77999999999997</v>
      </c>
      <c r="C37" s="31">
        <f t="shared" si="23"/>
        <v>3886.36</v>
      </c>
      <c r="D37" s="31">
        <f t="shared" si="23"/>
        <v>0</v>
      </c>
      <c r="E37" s="31">
        <f t="shared" si="23"/>
        <v>0</v>
      </c>
      <c r="F37" s="31">
        <f t="shared" si="23"/>
        <v>0</v>
      </c>
      <c r="G37" s="31">
        <f t="shared" si="23"/>
        <v>1287.3699999999999</v>
      </c>
      <c r="H37" s="31">
        <f t="shared" si="23"/>
        <v>1093.97</v>
      </c>
      <c r="I37" s="31">
        <f t="shared" si="23"/>
        <v>852.83999999999992</v>
      </c>
      <c r="J37" s="31">
        <f t="shared" si="23"/>
        <v>0</v>
      </c>
      <c r="K37" s="31">
        <f t="shared" si="23"/>
        <v>0</v>
      </c>
      <c r="L37" s="31">
        <f t="shared" si="23"/>
        <v>0</v>
      </c>
      <c r="M37" s="31">
        <f t="shared" si="23"/>
        <v>0</v>
      </c>
      <c r="N37" s="31">
        <f t="shared" si="16"/>
        <v>7423.3200000000006</v>
      </c>
      <c r="O37" s="32" t="str">
        <f t="shared" si="17"/>
        <v/>
      </c>
      <c r="P37" s="16"/>
      <c r="Q37" s="16"/>
      <c r="R37" s="67"/>
      <c r="S37" s="67"/>
      <c r="T37" s="67"/>
      <c r="U37" s="31">
        <f t="shared" ref="U37:AF37" si="24">U19+U22+U27+U28+U29+U30+U31+U36+U20+U21</f>
        <v>0</v>
      </c>
      <c r="V37" s="31">
        <f t="shared" si="24"/>
        <v>0</v>
      </c>
      <c r="W37" s="31">
        <f t="shared" si="24"/>
        <v>0</v>
      </c>
      <c r="X37" s="31">
        <f t="shared" si="24"/>
        <v>0</v>
      </c>
      <c r="Y37" s="31">
        <f t="shared" si="24"/>
        <v>0</v>
      </c>
      <c r="Z37" s="31">
        <f t="shared" si="24"/>
        <v>0</v>
      </c>
      <c r="AA37" s="31">
        <f t="shared" si="24"/>
        <v>0</v>
      </c>
      <c r="AB37" s="31">
        <f t="shared" si="24"/>
        <v>0</v>
      </c>
      <c r="AC37" s="31">
        <f t="shared" si="24"/>
        <v>0</v>
      </c>
      <c r="AD37" s="31">
        <f t="shared" si="24"/>
        <v>0</v>
      </c>
      <c r="AE37" s="31">
        <f t="shared" si="24"/>
        <v>0</v>
      </c>
      <c r="AF37" s="31">
        <f t="shared" si="24"/>
        <v>0</v>
      </c>
      <c r="AG37" s="31">
        <f t="shared" si="18"/>
        <v>0</v>
      </c>
      <c r="AH37" s="32" t="str">
        <f t="shared" si="19"/>
        <v/>
      </c>
      <c r="AI37" s="13"/>
      <c r="AJ37" s="31">
        <f t="shared" si="20"/>
        <v>7423.3200000000006</v>
      </c>
    </row>
    <row r="38" spans="1:36" ht="13.5" customHeight="1" x14ac:dyDescent="0.2">
      <c r="A38" s="27" t="s">
        <v>1223</v>
      </c>
      <c r="B38" s="16">
        <v>0</v>
      </c>
      <c r="C38" s="16">
        <v>0</v>
      </c>
      <c r="D38" s="16">
        <v>0</v>
      </c>
      <c r="E38" s="16">
        <v>0</v>
      </c>
      <c r="F38" s="16">
        <v>0</v>
      </c>
      <c r="G38" s="16">
        <v>0</v>
      </c>
      <c r="H38" s="16">
        <v>0</v>
      </c>
      <c r="I38" s="16">
        <v>0</v>
      </c>
      <c r="J38" s="68">
        <v>0</v>
      </c>
      <c r="K38" s="68">
        <v>0</v>
      </c>
      <c r="L38" s="68">
        <v>0</v>
      </c>
      <c r="M38" s="68">
        <v>0</v>
      </c>
      <c r="N38" s="16">
        <f t="shared" si="16"/>
        <v>0</v>
      </c>
      <c r="O38" s="28" t="str">
        <f t="shared" si="17"/>
        <v/>
      </c>
      <c r="P38" s="16"/>
      <c r="Q38" s="16"/>
      <c r="R38" s="64" t="s">
        <v>1327</v>
      </c>
      <c r="S38" s="65">
        <v>0</v>
      </c>
      <c r="T38" s="66">
        <v>0.05</v>
      </c>
      <c r="U38" s="63">
        <f t="shared" ref="U38:AF42" si="25">IF($R38="Manual","",IFERROR(IF($R38="YOY Growth",$N38*(1+$T38)/12,$S38/12),""))</f>
        <v>0</v>
      </c>
      <c r="V38" s="63">
        <f t="shared" si="25"/>
        <v>0</v>
      </c>
      <c r="W38" s="63">
        <f t="shared" si="25"/>
        <v>0</v>
      </c>
      <c r="X38" s="63">
        <f t="shared" si="25"/>
        <v>0</v>
      </c>
      <c r="Y38" s="63">
        <f t="shared" si="25"/>
        <v>0</v>
      </c>
      <c r="Z38" s="63">
        <f t="shared" si="25"/>
        <v>0</v>
      </c>
      <c r="AA38" s="63">
        <f t="shared" si="25"/>
        <v>0</v>
      </c>
      <c r="AB38" s="63">
        <f t="shared" si="25"/>
        <v>0</v>
      </c>
      <c r="AC38" s="63">
        <f t="shared" si="25"/>
        <v>0</v>
      </c>
      <c r="AD38" s="63">
        <f t="shared" si="25"/>
        <v>0</v>
      </c>
      <c r="AE38" s="63">
        <f t="shared" si="25"/>
        <v>0</v>
      </c>
      <c r="AF38" s="63">
        <f t="shared" si="25"/>
        <v>0</v>
      </c>
      <c r="AG38" s="16">
        <f t="shared" si="18"/>
        <v>0</v>
      </c>
      <c r="AH38" s="28" t="str">
        <f t="shared" si="19"/>
        <v/>
      </c>
      <c r="AI38" s="13"/>
      <c r="AJ38" s="16">
        <f t="shared" si="20"/>
        <v>0</v>
      </c>
    </row>
    <row r="39" spans="1:36" ht="13.5" customHeight="1" x14ac:dyDescent="0.2">
      <c r="A39" s="27" t="s">
        <v>1224</v>
      </c>
      <c r="B39" s="16">
        <v>0</v>
      </c>
      <c r="C39" s="16">
        <v>0</v>
      </c>
      <c r="D39" s="16">
        <v>0</v>
      </c>
      <c r="E39" s="16">
        <v>0</v>
      </c>
      <c r="F39" s="16">
        <v>0</v>
      </c>
      <c r="G39" s="16">
        <v>0</v>
      </c>
      <c r="H39" s="16">
        <v>0</v>
      </c>
      <c r="I39" s="16">
        <v>0</v>
      </c>
      <c r="J39" s="68">
        <v>0</v>
      </c>
      <c r="K39" s="68">
        <v>0</v>
      </c>
      <c r="L39" s="68">
        <v>0</v>
      </c>
      <c r="M39" s="68">
        <v>0</v>
      </c>
      <c r="N39" s="16">
        <f t="shared" si="16"/>
        <v>0</v>
      </c>
      <c r="O39" s="28" t="str">
        <f t="shared" si="17"/>
        <v/>
      </c>
      <c r="P39" s="16"/>
      <c r="Q39" s="16"/>
      <c r="R39" s="64" t="s">
        <v>1327</v>
      </c>
      <c r="S39" s="65">
        <v>0</v>
      </c>
      <c r="T39" s="66">
        <v>0.05</v>
      </c>
      <c r="U39" s="63">
        <f t="shared" si="25"/>
        <v>0</v>
      </c>
      <c r="V39" s="63">
        <f t="shared" si="25"/>
        <v>0</v>
      </c>
      <c r="W39" s="63">
        <f t="shared" si="25"/>
        <v>0</v>
      </c>
      <c r="X39" s="63">
        <f t="shared" si="25"/>
        <v>0</v>
      </c>
      <c r="Y39" s="63">
        <f t="shared" si="25"/>
        <v>0</v>
      </c>
      <c r="Z39" s="63">
        <f t="shared" si="25"/>
        <v>0</v>
      </c>
      <c r="AA39" s="63">
        <f t="shared" si="25"/>
        <v>0</v>
      </c>
      <c r="AB39" s="63">
        <f t="shared" si="25"/>
        <v>0</v>
      </c>
      <c r="AC39" s="63">
        <f t="shared" si="25"/>
        <v>0</v>
      </c>
      <c r="AD39" s="63">
        <f t="shared" si="25"/>
        <v>0</v>
      </c>
      <c r="AE39" s="63">
        <f t="shared" si="25"/>
        <v>0</v>
      </c>
      <c r="AF39" s="63">
        <f t="shared" si="25"/>
        <v>0</v>
      </c>
      <c r="AG39" s="16">
        <f t="shared" si="18"/>
        <v>0</v>
      </c>
      <c r="AH39" s="28" t="str">
        <f t="shared" si="19"/>
        <v/>
      </c>
      <c r="AI39" s="13"/>
      <c r="AJ39" s="16">
        <f t="shared" si="20"/>
        <v>0</v>
      </c>
    </row>
    <row r="40" spans="1:36" ht="13.5" customHeight="1" x14ac:dyDescent="0.2">
      <c r="A40" s="27" t="s">
        <v>1225</v>
      </c>
      <c r="B40" s="16">
        <v>0</v>
      </c>
      <c r="C40" s="16">
        <v>0</v>
      </c>
      <c r="D40" s="16">
        <v>0</v>
      </c>
      <c r="E40" s="16">
        <v>0</v>
      </c>
      <c r="F40" s="16">
        <v>0</v>
      </c>
      <c r="G40" s="16">
        <v>0</v>
      </c>
      <c r="H40" s="16">
        <v>0</v>
      </c>
      <c r="I40" s="16">
        <v>0</v>
      </c>
      <c r="J40" s="68">
        <v>0</v>
      </c>
      <c r="K40" s="68">
        <v>0</v>
      </c>
      <c r="L40" s="68">
        <v>0</v>
      </c>
      <c r="M40" s="68">
        <v>0</v>
      </c>
      <c r="N40" s="16">
        <f t="shared" si="16"/>
        <v>0</v>
      </c>
      <c r="O40" s="28" t="str">
        <f t="shared" si="17"/>
        <v/>
      </c>
      <c r="P40" s="16"/>
      <c r="Q40" s="16"/>
      <c r="R40" s="64" t="s">
        <v>1327</v>
      </c>
      <c r="S40" s="65">
        <v>0</v>
      </c>
      <c r="T40" s="66">
        <v>0.05</v>
      </c>
      <c r="U40" s="63">
        <f t="shared" si="25"/>
        <v>0</v>
      </c>
      <c r="V40" s="63">
        <f t="shared" si="25"/>
        <v>0</v>
      </c>
      <c r="W40" s="63">
        <f t="shared" si="25"/>
        <v>0</v>
      </c>
      <c r="X40" s="63">
        <f t="shared" si="25"/>
        <v>0</v>
      </c>
      <c r="Y40" s="63">
        <f t="shared" si="25"/>
        <v>0</v>
      </c>
      <c r="Z40" s="63">
        <f t="shared" si="25"/>
        <v>0</v>
      </c>
      <c r="AA40" s="63">
        <f t="shared" si="25"/>
        <v>0</v>
      </c>
      <c r="AB40" s="63">
        <f t="shared" si="25"/>
        <v>0</v>
      </c>
      <c r="AC40" s="63">
        <f t="shared" si="25"/>
        <v>0</v>
      </c>
      <c r="AD40" s="63">
        <f t="shared" si="25"/>
        <v>0</v>
      </c>
      <c r="AE40" s="63">
        <f t="shared" si="25"/>
        <v>0</v>
      </c>
      <c r="AF40" s="63">
        <f t="shared" si="25"/>
        <v>0</v>
      </c>
      <c r="AG40" s="16">
        <f t="shared" si="18"/>
        <v>0</v>
      </c>
      <c r="AH40" s="28" t="str">
        <f t="shared" si="19"/>
        <v/>
      </c>
      <c r="AI40" s="13"/>
      <c r="AJ40" s="16">
        <f t="shared" si="20"/>
        <v>0</v>
      </c>
    </row>
    <row r="41" spans="1:36" ht="13.5" customHeight="1" x14ac:dyDescent="0.2">
      <c r="A41" s="27" t="s">
        <v>1226</v>
      </c>
      <c r="B41" s="16">
        <v>0</v>
      </c>
      <c r="C41" s="16">
        <v>0</v>
      </c>
      <c r="D41" s="16">
        <v>0</v>
      </c>
      <c r="E41" s="16">
        <v>0</v>
      </c>
      <c r="F41" s="16">
        <v>0</v>
      </c>
      <c r="G41" s="16">
        <v>0</v>
      </c>
      <c r="H41" s="16">
        <v>0</v>
      </c>
      <c r="I41" s="16">
        <v>0</v>
      </c>
      <c r="J41" s="68"/>
      <c r="K41" s="68"/>
      <c r="L41" s="68"/>
      <c r="M41" s="68"/>
      <c r="N41" s="16">
        <f t="shared" si="16"/>
        <v>0</v>
      </c>
      <c r="O41" s="28" t="str">
        <f t="shared" si="17"/>
        <v/>
      </c>
      <c r="P41" s="16"/>
      <c r="Q41" s="16"/>
      <c r="R41" s="64" t="s">
        <v>1327</v>
      </c>
      <c r="S41" s="65">
        <v>0</v>
      </c>
      <c r="T41" s="66">
        <v>0.05</v>
      </c>
      <c r="U41" s="63">
        <f t="shared" si="25"/>
        <v>0</v>
      </c>
      <c r="V41" s="63">
        <f t="shared" si="25"/>
        <v>0</v>
      </c>
      <c r="W41" s="63">
        <f t="shared" si="25"/>
        <v>0</v>
      </c>
      <c r="X41" s="63">
        <f t="shared" si="25"/>
        <v>0</v>
      </c>
      <c r="Y41" s="63">
        <f t="shared" si="25"/>
        <v>0</v>
      </c>
      <c r="Z41" s="63">
        <f t="shared" si="25"/>
        <v>0</v>
      </c>
      <c r="AA41" s="63">
        <f t="shared" si="25"/>
        <v>0</v>
      </c>
      <c r="AB41" s="63">
        <f t="shared" si="25"/>
        <v>0</v>
      </c>
      <c r="AC41" s="63">
        <f t="shared" si="25"/>
        <v>0</v>
      </c>
      <c r="AD41" s="63">
        <f t="shared" si="25"/>
        <v>0</v>
      </c>
      <c r="AE41" s="63">
        <f t="shared" si="25"/>
        <v>0</v>
      </c>
      <c r="AF41" s="63">
        <f t="shared" si="25"/>
        <v>0</v>
      </c>
      <c r="AG41" s="16">
        <f t="shared" si="18"/>
        <v>0</v>
      </c>
      <c r="AH41" s="28" t="str">
        <f t="shared" si="19"/>
        <v/>
      </c>
      <c r="AI41" s="13"/>
      <c r="AJ41" s="16">
        <f t="shared" si="20"/>
        <v>0</v>
      </c>
    </row>
    <row r="42" spans="1:36" ht="13.5" customHeight="1" x14ac:dyDescent="0.2">
      <c r="A42" s="27" t="s">
        <v>1227</v>
      </c>
      <c r="B42" s="16">
        <v>0</v>
      </c>
      <c r="C42" s="16">
        <v>0</v>
      </c>
      <c r="D42" s="16">
        <v>0</v>
      </c>
      <c r="E42" s="16">
        <v>0</v>
      </c>
      <c r="F42" s="16">
        <v>0</v>
      </c>
      <c r="G42" s="16">
        <v>0</v>
      </c>
      <c r="H42" s="16">
        <v>0</v>
      </c>
      <c r="I42" s="16">
        <v>0</v>
      </c>
      <c r="J42" s="68">
        <v>0</v>
      </c>
      <c r="K42" s="68">
        <v>0</v>
      </c>
      <c r="L42" s="68">
        <v>0</v>
      </c>
      <c r="M42" s="68">
        <v>0</v>
      </c>
      <c r="N42" s="16">
        <f t="shared" si="16"/>
        <v>0</v>
      </c>
      <c r="O42" s="28" t="str">
        <f t="shared" si="17"/>
        <v/>
      </c>
      <c r="P42" s="16"/>
      <c r="Q42" s="16"/>
      <c r="R42" s="64" t="s">
        <v>1327</v>
      </c>
      <c r="S42" s="65">
        <v>0</v>
      </c>
      <c r="T42" s="66">
        <v>0.05</v>
      </c>
      <c r="U42" s="63">
        <f t="shared" si="25"/>
        <v>0</v>
      </c>
      <c r="V42" s="63">
        <f t="shared" si="25"/>
        <v>0</v>
      </c>
      <c r="W42" s="63">
        <f t="shared" si="25"/>
        <v>0</v>
      </c>
      <c r="X42" s="63">
        <f t="shared" si="25"/>
        <v>0</v>
      </c>
      <c r="Y42" s="63">
        <f t="shared" si="25"/>
        <v>0</v>
      </c>
      <c r="Z42" s="63">
        <f t="shared" si="25"/>
        <v>0</v>
      </c>
      <c r="AA42" s="63">
        <f t="shared" si="25"/>
        <v>0</v>
      </c>
      <c r="AB42" s="63">
        <f t="shared" si="25"/>
        <v>0</v>
      </c>
      <c r="AC42" s="63">
        <f t="shared" si="25"/>
        <v>0</v>
      </c>
      <c r="AD42" s="63">
        <f t="shared" si="25"/>
        <v>0</v>
      </c>
      <c r="AE42" s="63">
        <f t="shared" si="25"/>
        <v>0</v>
      </c>
      <c r="AF42" s="63">
        <f t="shared" si="25"/>
        <v>0</v>
      </c>
      <c r="AG42" s="16">
        <f t="shared" si="18"/>
        <v>0</v>
      </c>
      <c r="AH42" s="28" t="str">
        <f t="shared" si="19"/>
        <v/>
      </c>
      <c r="AI42" s="13"/>
      <c r="AJ42" s="16">
        <f t="shared" si="20"/>
        <v>0</v>
      </c>
    </row>
    <row r="43" spans="1:36" ht="13.5" customHeight="1" x14ac:dyDescent="0.2">
      <c r="A43" s="26" t="s">
        <v>1228</v>
      </c>
      <c r="B43" s="16"/>
      <c r="C43" s="16"/>
      <c r="D43" s="16"/>
      <c r="E43" s="16"/>
      <c r="F43" s="16"/>
      <c r="G43" s="16"/>
      <c r="H43" s="16"/>
      <c r="I43" s="16"/>
      <c r="J43" s="16"/>
      <c r="K43" s="16"/>
      <c r="L43" s="16"/>
      <c r="M43" s="16"/>
      <c r="N43" s="16"/>
      <c r="O43" s="28"/>
      <c r="P43" s="16"/>
      <c r="Q43" s="16"/>
      <c r="R43" s="67"/>
      <c r="S43" s="67"/>
      <c r="T43" s="67"/>
      <c r="U43" s="16"/>
      <c r="V43" s="16"/>
      <c r="W43" s="16"/>
      <c r="X43" s="16"/>
      <c r="Y43" s="16"/>
      <c r="Z43" s="16"/>
      <c r="AA43" s="16"/>
      <c r="AB43" s="16"/>
      <c r="AC43" s="16"/>
      <c r="AD43" s="16"/>
      <c r="AE43" s="16"/>
      <c r="AF43" s="16"/>
      <c r="AG43" s="16"/>
      <c r="AH43" s="28"/>
      <c r="AI43" s="13"/>
      <c r="AJ43" s="16"/>
    </row>
    <row r="44" spans="1:36" ht="13.5" customHeight="1" x14ac:dyDescent="0.2">
      <c r="A44" s="27" t="s">
        <v>1229</v>
      </c>
      <c r="B44" s="16">
        <v>0</v>
      </c>
      <c r="C44" s="16">
        <v>0</v>
      </c>
      <c r="D44" s="16">
        <v>0</v>
      </c>
      <c r="E44" s="16">
        <v>0</v>
      </c>
      <c r="F44" s="16">
        <v>0</v>
      </c>
      <c r="G44" s="16">
        <v>0</v>
      </c>
      <c r="H44" s="16">
        <v>0</v>
      </c>
      <c r="I44" s="16">
        <v>0</v>
      </c>
      <c r="J44" s="68">
        <v>0</v>
      </c>
      <c r="K44" s="68">
        <v>0</v>
      </c>
      <c r="L44" s="68">
        <v>0</v>
      </c>
      <c r="M44" s="68">
        <v>0</v>
      </c>
      <c r="N44" s="16">
        <f t="shared" ref="N44:N50" si="26">SUM(B44:M44)</f>
        <v>0</v>
      </c>
      <c r="O44" s="28" t="str">
        <f t="shared" ref="O44:O50" si="27">IFERROR(N44/N$16,"")</f>
        <v/>
      </c>
      <c r="P44" s="16"/>
      <c r="Q44" s="16"/>
      <c r="R44" s="64" t="s">
        <v>1327</v>
      </c>
      <c r="S44" s="65">
        <v>0</v>
      </c>
      <c r="T44" s="66">
        <v>0.05</v>
      </c>
      <c r="U44" s="63">
        <f t="shared" ref="U44:AF50" si="28">IF($R44="Manual","",IFERROR(IF($R44="YOY Growth",$N44*(1+$T44)/12,$S44/12),""))</f>
        <v>0</v>
      </c>
      <c r="V44" s="63">
        <f t="shared" si="28"/>
        <v>0</v>
      </c>
      <c r="W44" s="63">
        <f t="shared" si="28"/>
        <v>0</v>
      </c>
      <c r="X44" s="63">
        <f t="shared" si="28"/>
        <v>0</v>
      </c>
      <c r="Y44" s="63">
        <f t="shared" si="28"/>
        <v>0</v>
      </c>
      <c r="Z44" s="63">
        <f t="shared" si="28"/>
        <v>0</v>
      </c>
      <c r="AA44" s="63">
        <f t="shared" si="28"/>
        <v>0</v>
      </c>
      <c r="AB44" s="63">
        <f t="shared" si="28"/>
        <v>0</v>
      </c>
      <c r="AC44" s="63">
        <f t="shared" si="28"/>
        <v>0</v>
      </c>
      <c r="AD44" s="63">
        <f t="shared" si="28"/>
        <v>0</v>
      </c>
      <c r="AE44" s="63">
        <f t="shared" si="28"/>
        <v>0</v>
      </c>
      <c r="AF44" s="63">
        <f t="shared" si="28"/>
        <v>0</v>
      </c>
      <c r="AG44" s="16">
        <f t="shared" ref="AG44:AG50" si="29">SUM(U44:AF44)</f>
        <v>0</v>
      </c>
      <c r="AH44" s="28" t="str">
        <f t="shared" ref="AH44:AH50" si="30">IFERROR(AG44/AG$16,"")</f>
        <v/>
      </c>
      <c r="AI44" s="13"/>
      <c r="AJ44" s="16">
        <f t="shared" ref="AJ44:AJ50" si="31">N44-AG44</f>
        <v>0</v>
      </c>
    </row>
    <row r="45" spans="1:36" ht="13.5" customHeight="1" x14ac:dyDescent="0.2">
      <c r="A45" s="27" t="s">
        <v>1230</v>
      </c>
      <c r="B45" s="16">
        <v>416.9</v>
      </c>
      <c r="C45" s="16">
        <v>0</v>
      </c>
      <c r="D45" s="16">
        <v>0</v>
      </c>
      <c r="E45" s="16">
        <v>257.75</v>
      </c>
      <c r="F45" s="16">
        <v>0</v>
      </c>
      <c r="G45" s="16">
        <v>225.8</v>
      </c>
      <c r="H45" s="16">
        <v>0</v>
      </c>
      <c r="I45" s="16">
        <v>0</v>
      </c>
      <c r="J45" s="68">
        <v>0</v>
      </c>
      <c r="K45" s="68">
        <v>0</v>
      </c>
      <c r="L45" s="68">
        <v>0</v>
      </c>
      <c r="M45" s="68">
        <v>0</v>
      </c>
      <c r="N45" s="16">
        <f t="shared" si="26"/>
        <v>900.45</v>
      </c>
      <c r="O45" s="28" t="str">
        <f t="shared" si="27"/>
        <v/>
      </c>
      <c r="P45" s="16"/>
      <c r="Q45" s="16"/>
      <c r="R45" s="64" t="s">
        <v>1327</v>
      </c>
      <c r="S45" s="65">
        <v>0</v>
      </c>
      <c r="T45" s="66">
        <v>0.05</v>
      </c>
      <c r="U45" s="63">
        <f t="shared" si="28"/>
        <v>0</v>
      </c>
      <c r="V45" s="63">
        <f t="shared" si="28"/>
        <v>0</v>
      </c>
      <c r="W45" s="63">
        <f t="shared" si="28"/>
        <v>0</v>
      </c>
      <c r="X45" s="63">
        <f t="shared" si="28"/>
        <v>0</v>
      </c>
      <c r="Y45" s="63">
        <f t="shared" si="28"/>
        <v>0</v>
      </c>
      <c r="Z45" s="63">
        <f t="shared" si="28"/>
        <v>0</v>
      </c>
      <c r="AA45" s="63">
        <f t="shared" si="28"/>
        <v>0</v>
      </c>
      <c r="AB45" s="63">
        <f t="shared" si="28"/>
        <v>0</v>
      </c>
      <c r="AC45" s="63">
        <f t="shared" si="28"/>
        <v>0</v>
      </c>
      <c r="AD45" s="63">
        <f t="shared" si="28"/>
        <v>0</v>
      </c>
      <c r="AE45" s="63">
        <f t="shared" si="28"/>
        <v>0</v>
      </c>
      <c r="AF45" s="63">
        <f t="shared" si="28"/>
        <v>0</v>
      </c>
      <c r="AG45" s="16">
        <f t="shared" si="29"/>
        <v>0</v>
      </c>
      <c r="AH45" s="28" t="str">
        <f t="shared" si="30"/>
        <v/>
      </c>
      <c r="AI45" s="13"/>
      <c r="AJ45" s="16">
        <f t="shared" si="31"/>
        <v>900.45</v>
      </c>
    </row>
    <row r="46" spans="1:36" ht="13.5" customHeight="1" x14ac:dyDescent="0.2">
      <c r="A46" s="27" t="s">
        <v>1231</v>
      </c>
      <c r="B46" s="16">
        <v>0</v>
      </c>
      <c r="C46" s="16">
        <v>0</v>
      </c>
      <c r="D46" s="16">
        <v>0</v>
      </c>
      <c r="E46" s="16">
        <v>0</v>
      </c>
      <c r="F46" s="16">
        <v>169.08</v>
      </c>
      <c r="G46" s="16">
        <v>0</v>
      </c>
      <c r="H46" s="16">
        <v>0</v>
      </c>
      <c r="I46" s="16">
        <v>44.48</v>
      </c>
      <c r="J46" s="68">
        <v>0</v>
      </c>
      <c r="K46" s="68">
        <v>0</v>
      </c>
      <c r="L46" s="68">
        <v>0</v>
      </c>
      <c r="M46" s="68">
        <v>0</v>
      </c>
      <c r="N46" s="16">
        <f t="shared" si="26"/>
        <v>213.56</v>
      </c>
      <c r="O46" s="28" t="str">
        <f t="shared" si="27"/>
        <v/>
      </c>
      <c r="P46" s="16"/>
      <c r="Q46" s="16"/>
      <c r="R46" s="64" t="s">
        <v>1327</v>
      </c>
      <c r="S46" s="65">
        <v>0</v>
      </c>
      <c r="T46" s="66">
        <v>0.05</v>
      </c>
      <c r="U46" s="63">
        <f t="shared" si="28"/>
        <v>0</v>
      </c>
      <c r="V46" s="63">
        <f t="shared" si="28"/>
        <v>0</v>
      </c>
      <c r="W46" s="63">
        <f t="shared" si="28"/>
        <v>0</v>
      </c>
      <c r="X46" s="63">
        <f t="shared" si="28"/>
        <v>0</v>
      </c>
      <c r="Y46" s="63">
        <f t="shared" si="28"/>
        <v>0</v>
      </c>
      <c r="Z46" s="63">
        <f t="shared" si="28"/>
        <v>0</v>
      </c>
      <c r="AA46" s="63">
        <f t="shared" si="28"/>
        <v>0</v>
      </c>
      <c r="AB46" s="63">
        <f t="shared" si="28"/>
        <v>0</v>
      </c>
      <c r="AC46" s="63">
        <f t="shared" si="28"/>
        <v>0</v>
      </c>
      <c r="AD46" s="63">
        <f t="shared" si="28"/>
        <v>0</v>
      </c>
      <c r="AE46" s="63">
        <f t="shared" si="28"/>
        <v>0</v>
      </c>
      <c r="AF46" s="63">
        <f t="shared" si="28"/>
        <v>0</v>
      </c>
      <c r="AG46" s="16">
        <f t="shared" si="29"/>
        <v>0</v>
      </c>
      <c r="AH46" s="28" t="str">
        <f t="shared" si="30"/>
        <v/>
      </c>
      <c r="AI46" s="13"/>
      <c r="AJ46" s="16">
        <f t="shared" si="31"/>
        <v>213.56</v>
      </c>
    </row>
    <row r="47" spans="1:36" ht="13.5" customHeight="1" x14ac:dyDescent="0.2">
      <c r="A47" s="27" t="s">
        <v>1232</v>
      </c>
      <c r="B47" s="16">
        <v>0</v>
      </c>
      <c r="C47" s="16">
        <v>0</v>
      </c>
      <c r="D47" s="16">
        <v>0</v>
      </c>
      <c r="E47" s="16">
        <v>0</v>
      </c>
      <c r="F47" s="16">
        <v>0</v>
      </c>
      <c r="G47" s="16">
        <v>0</v>
      </c>
      <c r="H47" s="16">
        <v>0</v>
      </c>
      <c r="I47" s="16">
        <v>0</v>
      </c>
      <c r="J47" s="68">
        <v>0</v>
      </c>
      <c r="K47" s="68">
        <v>0</v>
      </c>
      <c r="L47" s="68">
        <v>0</v>
      </c>
      <c r="M47" s="68">
        <v>0</v>
      </c>
      <c r="N47" s="16">
        <f t="shared" si="26"/>
        <v>0</v>
      </c>
      <c r="O47" s="28" t="str">
        <f t="shared" si="27"/>
        <v/>
      </c>
      <c r="P47" s="16"/>
      <c r="Q47" s="16"/>
      <c r="R47" s="64" t="s">
        <v>1327</v>
      </c>
      <c r="S47" s="65">
        <v>0</v>
      </c>
      <c r="T47" s="66">
        <v>0.05</v>
      </c>
      <c r="U47" s="63">
        <f t="shared" si="28"/>
        <v>0</v>
      </c>
      <c r="V47" s="63">
        <f t="shared" si="28"/>
        <v>0</v>
      </c>
      <c r="W47" s="63">
        <f t="shared" si="28"/>
        <v>0</v>
      </c>
      <c r="X47" s="63">
        <f t="shared" si="28"/>
        <v>0</v>
      </c>
      <c r="Y47" s="63">
        <f t="shared" si="28"/>
        <v>0</v>
      </c>
      <c r="Z47" s="63">
        <f t="shared" si="28"/>
        <v>0</v>
      </c>
      <c r="AA47" s="63">
        <f t="shared" si="28"/>
        <v>0</v>
      </c>
      <c r="AB47" s="63">
        <f t="shared" si="28"/>
        <v>0</v>
      </c>
      <c r="AC47" s="63">
        <f t="shared" si="28"/>
        <v>0</v>
      </c>
      <c r="AD47" s="63">
        <f t="shared" si="28"/>
        <v>0</v>
      </c>
      <c r="AE47" s="63">
        <f t="shared" si="28"/>
        <v>0</v>
      </c>
      <c r="AF47" s="63">
        <f t="shared" si="28"/>
        <v>0</v>
      </c>
      <c r="AG47" s="16">
        <f t="shared" si="29"/>
        <v>0</v>
      </c>
      <c r="AH47" s="28" t="str">
        <f t="shared" si="30"/>
        <v/>
      </c>
      <c r="AI47" s="13"/>
      <c r="AJ47" s="16">
        <f t="shared" si="31"/>
        <v>0</v>
      </c>
    </row>
    <row r="48" spans="1:36" ht="13.5" customHeight="1" x14ac:dyDescent="0.2">
      <c r="A48" s="27" t="s">
        <v>1233</v>
      </c>
      <c r="B48" s="16">
        <v>0</v>
      </c>
      <c r="C48" s="16">
        <v>0</v>
      </c>
      <c r="D48" s="16">
        <v>0</v>
      </c>
      <c r="E48" s="16">
        <v>0</v>
      </c>
      <c r="F48" s="16">
        <v>0</v>
      </c>
      <c r="G48" s="16">
        <v>0</v>
      </c>
      <c r="H48" s="16">
        <v>0</v>
      </c>
      <c r="I48" s="16">
        <v>0</v>
      </c>
      <c r="J48" s="68">
        <v>0</v>
      </c>
      <c r="K48" s="68">
        <v>0</v>
      </c>
      <c r="L48" s="68">
        <v>0</v>
      </c>
      <c r="M48" s="68">
        <v>0</v>
      </c>
      <c r="N48" s="16">
        <f t="shared" si="26"/>
        <v>0</v>
      </c>
      <c r="O48" s="28" t="str">
        <f t="shared" si="27"/>
        <v/>
      </c>
      <c r="P48" s="16"/>
      <c r="Q48" s="16"/>
      <c r="R48" s="64" t="s">
        <v>1327</v>
      </c>
      <c r="S48" s="65">
        <v>0</v>
      </c>
      <c r="T48" s="66">
        <v>0.05</v>
      </c>
      <c r="U48" s="63">
        <f t="shared" si="28"/>
        <v>0</v>
      </c>
      <c r="V48" s="63">
        <f t="shared" si="28"/>
        <v>0</v>
      </c>
      <c r="W48" s="63">
        <f t="shared" si="28"/>
        <v>0</v>
      </c>
      <c r="X48" s="63">
        <f t="shared" si="28"/>
        <v>0</v>
      </c>
      <c r="Y48" s="63">
        <f t="shared" si="28"/>
        <v>0</v>
      </c>
      <c r="Z48" s="63">
        <f t="shared" si="28"/>
        <v>0</v>
      </c>
      <c r="AA48" s="63">
        <f t="shared" si="28"/>
        <v>0</v>
      </c>
      <c r="AB48" s="63">
        <f t="shared" si="28"/>
        <v>0</v>
      </c>
      <c r="AC48" s="63">
        <f t="shared" si="28"/>
        <v>0</v>
      </c>
      <c r="AD48" s="63">
        <f t="shared" si="28"/>
        <v>0</v>
      </c>
      <c r="AE48" s="63">
        <f t="shared" si="28"/>
        <v>0</v>
      </c>
      <c r="AF48" s="63">
        <f t="shared" si="28"/>
        <v>0</v>
      </c>
      <c r="AG48" s="16">
        <f t="shared" si="29"/>
        <v>0</v>
      </c>
      <c r="AH48" s="28" t="str">
        <f t="shared" si="30"/>
        <v/>
      </c>
      <c r="AI48" s="13"/>
      <c r="AJ48" s="16">
        <f t="shared" si="31"/>
        <v>0</v>
      </c>
    </row>
    <row r="49" spans="1:36" ht="13.5" customHeight="1" x14ac:dyDescent="0.2">
      <c r="A49" s="27" t="s">
        <v>1234</v>
      </c>
      <c r="B49" s="16">
        <v>0</v>
      </c>
      <c r="C49" s="16">
        <v>0</v>
      </c>
      <c r="D49" s="16">
        <v>0</v>
      </c>
      <c r="E49" s="16">
        <v>0</v>
      </c>
      <c r="F49" s="16">
        <v>0</v>
      </c>
      <c r="G49" s="16">
        <v>0</v>
      </c>
      <c r="H49" s="16">
        <v>0</v>
      </c>
      <c r="I49" s="16">
        <v>0</v>
      </c>
      <c r="J49" s="68">
        <v>0</v>
      </c>
      <c r="K49" s="68">
        <v>0</v>
      </c>
      <c r="L49" s="68">
        <v>0</v>
      </c>
      <c r="M49" s="68">
        <v>0</v>
      </c>
      <c r="N49" s="16">
        <f t="shared" si="26"/>
        <v>0</v>
      </c>
      <c r="O49" s="28" t="str">
        <f t="shared" si="27"/>
        <v/>
      </c>
      <c r="P49" s="16"/>
      <c r="Q49" s="16"/>
      <c r="R49" s="64" t="s">
        <v>1327</v>
      </c>
      <c r="S49" s="65">
        <v>0</v>
      </c>
      <c r="T49" s="66">
        <v>0.05</v>
      </c>
      <c r="U49" s="63">
        <f t="shared" si="28"/>
        <v>0</v>
      </c>
      <c r="V49" s="63">
        <f t="shared" si="28"/>
        <v>0</v>
      </c>
      <c r="W49" s="63">
        <f t="shared" si="28"/>
        <v>0</v>
      </c>
      <c r="X49" s="63">
        <f t="shared" si="28"/>
        <v>0</v>
      </c>
      <c r="Y49" s="63">
        <f t="shared" si="28"/>
        <v>0</v>
      </c>
      <c r="Z49" s="63">
        <f t="shared" si="28"/>
        <v>0</v>
      </c>
      <c r="AA49" s="63">
        <f t="shared" si="28"/>
        <v>0</v>
      </c>
      <c r="AB49" s="63">
        <f t="shared" si="28"/>
        <v>0</v>
      </c>
      <c r="AC49" s="63">
        <f t="shared" si="28"/>
        <v>0</v>
      </c>
      <c r="AD49" s="63">
        <f t="shared" si="28"/>
        <v>0</v>
      </c>
      <c r="AE49" s="63">
        <f t="shared" si="28"/>
        <v>0</v>
      </c>
      <c r="AF49" s="63">
        <f t="shared" si="28"/>
        <v>0</v>
      </c>
      <c r="AG49" s="16">
        <f t="shared" si="29"/>
        <v>0</v>
      </c>
      <c r="AH49" s="28" t="str">
        <f t="shared" si="30"/>
        <v/>
      </c>
      <c r="AI49" s="13"/>
      <c r="AJ49" s="16">
        <f t="shared" si="31"/>
        <v>0</v>
      </c>
    </row>
    <row r="50" spans="1:36" ht="13.5" customHeight="1" x14ac:dyDescent="0.2">
      <c r="A50" s="27" t="s">
        <v>1235</v>
      </c>
      <c r="B50" s="16">
        <v>0</v>
      </c>
      <c r="C50" s="16">
        <v>0</v>
      </c>
      <c r="D50" s="16">
        <v>0</v>
      </c>
      <c r="E50" s="16">
        <v>0</v>
      </c>
      <c r="F50" s="16">
        <v>0</v>
      </c>
      <c r="G50" s="16">
        <v>0</v>
      </c>
      <c r="H50" s="16">
        <v>0</v>
      </c>
      <c r="I50" s="16">
        <v>175</v>
      </c>
      <c r="J50" s="68">
        <v>0</v>
      </c>
      <c r="K50" s="68">
        <v>0</v>
      </c>
      <c r="L50" s="68">
        <v>0</v>
      </c>
      <c r="M50" s="68">
        <v>0</v>
      </c>
      <c r="N50" s="16">
        <f t="shared" si="26"/>
        <v>175</v>
      </c>
      <c r="O50" s="28" t="str">
        <f t="shared" si="27"/>
        <v/>
      </c>
      <c r="P50" s="16"/>
      <c r="Q50" s="16"/>
      <c r="R50" s="64" t="s">
        <v>1327</v>
      </c>
      <c r="S50" s="65">
        <v>0</v>
      </c>
      <c r="T50" s="66">
        <v>0.05</v>
      </c>
      <c r="U50" s="63">
        <f t="shared" si="28"/>
        <v>0</v>
      </c>
      <c r="V50" s="63">
        <f t="shared" si="28"/>
        <v>0</v>
      </c>
      <c r="W50" s="63">
        <f t="shared" si="28"/>
        <v>0</v>
      </c>
      <c r="X50" s="63">
        <f t="shared" si="28"/>
        <v>0</v>
      </c>
      <c r="Y50" s="63">
        <f t="shared" si="28"/>
        <v>0</v>
      </c>
      <c r="Z50" s="63">
        <f t="shared" si="28"/>
        <v>0</v>
      </c>
      <c r="AA50" s="63">
        <f t="shared" si="28"/>
        <v>0</v>
      </c>
      <c r="AB50" s="63">
        <f t="shared" si="28"/>
        <v>0</v>
      </c>
      <c r="AC50" s="63">
        <f t="shared" si="28"/>
        <v>0</v>
      </c>
      <c r="AD50" s="63">
        <f t="shared" si="28"/>
        <v>0</v>
      </c>
      <c r="AE50" s="63">
        <f t="shared" si="28"/>
        <v>0</v>
      </c>
      <c r="AF50" s="63">
        <f t="shared" si="28"/>
        <v>0</v>
      </c>
      <c r="AG50" s="16">
        <f t="shared" si="29"/>
        <v>0</v>
      </c>
      <c r="AH50" s="28" t="str">
        <f t="shared" si="30"/>
        <v/>
      </c>
      <c r="AI50" s="13"/>
      <c r="AJ50" s="16">
        <f t="shared" si="31"/>
        <v>175</v>
      </c>
    </row>
    <row r="51" spans="1:36" ht="13.5" customHeight="1" x14ac:dyDescent="0.2">
      <c r="A51" s="26" t="s">
        <v>1236</v>
      </c>
      <c r="B51" s="16"/>
      <c r="C51" s="16"/>
      <c r="D51" s="16"/>
      <c r="E51" s="16"/>
      <c r="F51" s="16"/>
      <c r="G51" s="16"/>
      <c r="H51" s="16"/>
      <c r="I51" s="16"/>
      <c r="J51" s="16"/>
      <c r="K51" s="16"/>
      <c r="L51" s="16"/>
      <c r="M51" s="16"/>
      <c r="N51" s="16"/>
      <c r="O51" s="28"/>
      <c r="P51" s="16"/>
      <c r="Q51" s="16"/>
      <c r="R51" s="67"/>
      <c r="S51" s="67"/>
      <c r="T51" s="67"/>
      <c r="U51" s="16"/>
      <c r="V51" s="16"/>
      <c r="W51" s="16"/>
      <c r="X51" s="16"/>
      <c r="Y51" s="16"/>
      <c r="Z51" s="16"/>
      <c r="AA51" s="16"/>
      <c r="AB51" s="16"/>
      <c r="AC51" s="16"/>
      <c r="AD51" s="16"/>
      <c r="AE51" s="16"/>
      <c r="AF51" s="16"/>
      <c r="AG51" s="16"/>
      <c r="AH51" s="28"/>
      <c r="AI51" s="13"/>
      <c r="AJ51" s="16"/>
    </row>
    <row r="52" spans="1:36" ht="13.5" customHeight="1" x14ac:dyDescent="0.2">
      <c r="A52" s="27" t="s">
        <v>1237</v>
      </c>
      <c r="B52" s="16">
        <v>0</v>
      </c>
      <c r="C52" s="16">
        <v>0</v>
      </c>
      <c r="D52" s="16">
        <v>0</v>
      </c>
      <c r="E52" s="16">
        <v>0</v>
      </c>
      <c r="F52" s="16">
        <v>0</v>
      </c>
      <c r="G52" s="16">
        <v>0</v>
      </c>
      <c r="H52" s="16">
        <v>0</v>
      </c>
      <c r="I52" s="16">
        <v>0</v>
      </c>
      <c r="J52" s="68">
        <v>0</v>
      </c>
      <c r="K52" s="68">
        <v>0</v>
      </c>
      <c r="L52" s="68">
        <v>0</v>
      </c>
      <c r="M52" s="68">
        <v>0</v>
      </c>
      <c r="N52" s="16">
        <f>SUM(B52:M52)</f>
        <v>0</v>
      </c>
      <c r="O52" s="28" t="str">
        <f>IFERROR(N52/N$16,"")</f>
        <v/>
      </c>
      <c r="P52" s="16"/>
      <c r="Q52" s="16"/>
      <c r="R52" s="70"/>
      <c r="S52" s="70"/>
      <c r="T52" s="70"/>
      <c r="U52" s="70"/>
      <c r="V52" s="70"/>
      <c r="W52" s="70"/>
      <c r="X52" s="70"/>
      <c r="Y52" s="70"/>
      <c r="Z52" s="70"/>
      <c r="AA52" s="70"/>
      <c r="AB52" s="70"/>
      <c r="AC52" s="70"/>
      <c r="AD52" s="70"/>
      <c r="AE52" s="70"/>
      <c r="AF52" s="70"/>
      <c r="AG52" s="16">
        <f>SUM(U52:AF52)</f>
        <v>0</v>
      </c>
      <c r="AH52" s="28" t="str">
        <f>IFERROR(AG52/AG$16,"")</f>
        <v/>
      </c>
      <c r="AI52" s="13"/>
      <c r="AJ52" s="16">
        <f>N52-AG52</f>
        <v>0</v>
      </c>
    </row>
    <row r="53" spans="1:36" ht="13.5" customHeight="1" x14ac:dyDescent="0.2">
      <c r="A53" s="27" t="s">
        <v>1238</v>
      </c>
      <c r="B53" s="16">
        <v>0</v>
      </c>
      <c r="C53" s="16">
        <v>0</v>
      </c>
      <c r="D53" s="16">
        <v>0</v>
      </c>
      <c r="E53" s="16">
        <v>0</v>
      </c>
      <c r="F53" s="16">
        <v>0</v>
      </c>
      <c r="G53" s="16">
        <v>0</v>
      </c>
      <c r="H53" s="16">
        <v>0</v>
      </c>
      <c r="I53" s="16">
        <v>0</v>
      </c>
      <c r="J53" s="68">
        <v>0</v>
      </c>
      <c r="K53" s="68">
        <v>0</v>
      </c>
      <c r="L53" s="68">
        <v>0</v>
      </c>
      <c r="M53" s="68">
        <v>0</v>
      </c>
      <c r="N53" s="16">
        <f>SUM(B53:M53)</f>
        <v>0</v>
      </c>
      <c r="O53" s="28" t="str">
        <f>IFERROR(N53/N$16,"")</f>
        <v/>
      </c>
      <c r="P53" s="16"/>
      <c r="Q53" s="16"/>
      <c r="R53" s="70"/>
      <c r="S53" s="70"/>
      <c r="T53" s="70"/>
      <c r="U53" s="70"/>
      <c r="V53" s="70"/>
      <c r="W53" s="70"/>
      <c r="X53" s="70"/>
      <c r="Y53" s="70"/>
      <c r="Z53" s="70"/>
      <c r="AA53" s="70"/>
      <c r="AB53" s="70"/>
      <c r="AC53" s="70"/>
      <c r="AD53" s="70"/>
      <c r="AE53" s="70"/>
      <c r="AF53" s="70"/>
      <c r="AG53" s="16">
        <f>SUM(U53:AF53)</f>
        <v>0</v>
      </c>
      <c r="AH53" s="28" t="str">
        <f>IFERROR(AG53/AG$16,"")</f>
        <v/>
      </c>
      <c r="AI53" s="13"/>
      <c r="AJ53" s="16">
        <f>N53-AG53</f>
        <v>0</v>
      </c>
    </row>
    <row r="54" spans="1:36" ht="13.5" customHeight="1" x14ac:dyDescent="0.2">
      <c r="A54" s="27" t="s">
        <v>1239</v>
      </c>
      <c r="B54" s="16">
        <v>0</v>
      </c>
      <c r="C54" s="16">
        <v>0</v>
      </c>
      <c r="D54" s="16">
        <v>0</v>
      </c>
      <c r="E54" s="16">
        <v>0</v>
      </c>
      <c r="F54" s="16">
        <v>0</v>
      </c>
      <c r="G54" s="16">
        <v>0</v>
      </c>
      <c r="H54" s="16">
        <v>0</v>
      </c>
      <c r="I54" s="16">
        <v>0</v>
      </c>
      <c r="J54" s="68">
        <v>0</v>
      </c>
      <c r="K54" s="68">
        <v>0</v>
      </c>
      <c r="L54" s="68">
        <v>0</v>
      </c>
      <c r="M54" s="68">
        <v>0</v>
      </c>
      <c r="N54" s="16">
        <f>SUM(B54:M54)</f>
        <v>0</v>
      </c>
      <c r="O54" s="28" t="str">
        <f>IFERROR(N54/N$16,"")</f>
        <v/>
      </c>
      <c r="P54" s="16"/>
      <c r="Q54" s="16"/>
      <c r="R54" s="70"/>
      <c r="S54" s="70"/>
      <c r="T54" s="70"/>
      <c r="U54" s="70"/>
      <c r="V54" s="70"/>
      <c r="W54" s="70"/>
      <c r="X54" s="70"/>
      <c r="Y54" s="70"/>
      <c r="Z54" s="70"/>
      <c r="AA54" s="70"/>
      <c r="AB54" s="70"/>
      <c r="AC54" s="70"/>
      <c r="AD54" s="70"/>
      <c r="AE54" s="70"/>
      <c r="AF54" s="70"/>
      <c r="AG54" s="16">
        <f>SUM(U54:AF54)</f>
        <v>0</v>
      </c>
      <c r="AH54" s="28" t="str">
        <f>IFERROR(AG54/AG$16,"")</f>
        <v/>
      </c>
      <c r="AI54" s="13"/>
      <c r="AJ54" s="16">
        <f>N54-AG54</f>
        <v>0</v>
      </c>
    </row>
    <row r="55" spans="1:36" ht="13.5" customHeight="1" x14ac:dyDescent="0.2">
      <c r="A55" s="30" t="s">
        <v>1240</v>
      </c>
      <c r="B55" s="31">
        <f t="shared" ref="B55:M55" si="32">SUM(B52:B54)</f>
        <v>0</v>
      </c>
      <c r="C55" s="31">
        <f t="shared" si="32"/>
        <v>0</v>
      </c>
      <c r="D55" s="31">
        <f t="shared" si="32"/>
        <v>0</v>
      </c>
      <c r="E55" s="31">
        <f t="shared" si="32"/>
        <v>0</v>
      </c>
      <c r="F55" s="31">
        <f t="shared" si="32"/>
        <v>0</v>
      </c>
      <c r="G55" s="31">
        <f t="shared" si="32"/>
        <v>0</v>
      </c>
      <c r="H55" s="31">
        <f t="shared" si="32"/>
        <v>0</v>
      </c>
      <c r="I55" s="31">
        <f t="shared" si="32"/>
        <v>0</v>
      </c>
      <c r="J55" s="31">
        <f t="shared" si="32"/>
        <v>0</v>
      </c>
      <c r="K55" s="31">
        <f t="shared" si="32"/>
        <v>0</v>
      </c>
      <c r="L55" s="31">
        <f t="shared" si="32"/>
        <v>0</v>
      </c>
      <c r="M55" s="31">
        <f t="shared" si="32"/>
        <v>0</v>
      </c>
      <c r="N55" s="31">
        <f>SUM(B55:M55)</f>
        <v>0</v>
      </c>
      <c r="O55" s="32" t="str">
        <f>IFERROR(N55/N$16,"")</f>
        <v/>
      </c>
      <c r="P55" s="16"/>
      <c r="Q55" s="16"/>
      <c r="R55" s="72"/>
      <c r="S55" s="72"/>
      <c r="T55" s="72"/>
      <c r="U55" s="31">
        <f t="shared" ref="U55:AF55" si="33">SUM(U52:U54)</f>
        <v>0</v>
      </c>
      <c r="V55" s="31">
        <f t="shared" si="33"/>
        <v>0</v>
      </c>
      <c r="W55" s="31">
        <f t="shared" si="33"/>
        <v>0</v>
      </c>
      <c r="X55" s="31">
        <f t="shared" si="33"/>
        <v>0</v>
      </c>
      <c r="Y55" s="31">
        <f t="shared" si="33"/>
        <v>0</v>
      </c>
      <c r="Z55" s="31">
        <f t="shared" si="33"/>
        <v>0</v>
      </c>
      <c r="AA55" s="31">
        <f t="shared" si="33"/>
        <v>0</v>
      </c>
      <c r="AB55" s="31">
        <f t="shared" si="33"/>
        <v>0</v>
      </c>
      <c r="AC55" s="31">
        <f t="shared" si="33"/>
        <v>0</v>
      </c>
      <c r="AD55" s="31">
        <f t="shared" si="33"/>
        <v>0</v>
      </c>
      <c r="AE55" s="31">
        <f t="shared" si="33"/>
        <v>0</v>
      </c>
      <c r="AF55" s="31">
        <f t="shared" si="33"/>
        <v>0</v>
      </c>
      <c r="AG55" s="31">
        <f>SUM(U55:AF55)</f>
        <v>0</v>
      </c>
      <c r="AH55" s="32" t="str">
        <f>IFERROR(AG55/AG$16,"")</f>
        <v/>
      </c>
      <c r="AI55" s="13"/>
      <c r="AJ55" s="31">
        <f>N55-AG55</f>
        <v>0</v>
      </c>
    </row>
    <row r="56" spans="1:36" ht="13.5" customHeight="1" x14ac:dyDescent="0.2">
      <c r="A56" s="30" t="s">
        <v>1241</v>
      </c>
      <c r="B56" s="31">
        <f t="shared" ref="B56:M56" si="34">B44+B45+B46+B47+B48+B49+B50+B55</f>
        <v>416.9</v>
      </c>
      <c r="C56" s="31">
        <f t="shared" si="34"/>
        <v>0</v>
      </c>
      <c r="D56" s="31">
        <f t="shared" si="34"/>
        <v>0</v>
      </c>
      <c r="E56" s="31">
        <f t="shared" si="34"/>
        <v>257.75</v>
      </c>
      <c r="F56" s="31">
        <f t="shared" si="34"/>
        <v>169.08</v>
      </c>
      <c r="G56" s="31">
        <f t="shared" si="34"/>
        <v>225.8</v>
      </c>
      <c r="H56" s="31">
        <f t="shared" si="34"/>
        <v>0</v>
      </c>
      <c r="I56" s="31">
        <f t="shared" si="34"/>
        <v>219.48</v>
      </c>
      <c r="J56" s="31">
        <f t="shared" si="34"/>
        <v>0</v>
      </c>
      <c r="K56" s="31">
        <f t="shared" si="34"/>
        <v>0</v>
      </c>
      <c r="L56" s="31">
        <f t="shared" si="34"/>
        <v>0</v>
      </c>
      <c r="M56" s="31">
        <f t="shared" si="34"/>
        <v>0</v>
      </c>
      <c r="N56" s="31">
        <f>SUM(B56:M56)</f>
        <v>1289.01</v>
      </c>
      <c r="O56" s="32" t="str">
        <f>IFERROR(N56/N$16,"")</f>
        <v/>
      </c>
      <c r="P56" s="16"/>
      <c r="Q56" s="16"/>
      <c r="R56" s="67"/>
      <c r="S56" s="67"/>
      <c r="T56" s="67"/>
      <c r="U56" s="31">
        <f t="shared" ref="U56:AF56" si="35">U44+U45+U46+U47+U48+U49+U50+U55</f>
        <v>0</v>
      </c>
      <c r="V56" s="31">
        <f t="shared" si="35"/>
        <v>0</v>
      </c>
      <c r="W56" s="31">
        <f t="shared" si="35"/>
        <v>0</v>
      </c>
      <c r="X56" s="31">
        <f t="shared" si="35"/>
        <v>0</v>
      </c>
      <c r="Y56" s="31">
        <f t="shared" si="35"/>
        <v>0</v>
      </c>
      <c r="Z56" s="31">
        <f t="shared" si="35"/>
        <v>0</v>
      </c>
      <c r="AA56" s="31">
        <f t="shared" si="35"/>
        <v>0</v>
      </c>
      <c r="AB56" s="31">
        <f t="shared" si="35"/>
        <v>0</v>
      </c>
      <c r="AC56" s="31">
        <f t="shared" si="35"/>
        <v>0</v>
      </c>
      <c r="AD56" s="31">
        <f t="shared" si="35"/>
        <v>0</v>
      </c>
      <c r="AE56" s="31">
        <f t="shared" si="35"/>
        <v>0</v>
      </c>
      <c r="AF56" s="31">
        <f t="shared" si="35"/>
        <v>0</v>
      </c>
      <c r="AG56" s="31">
        <f>SUM(U56:AF56)</f>
        <v>0</v>
      </c>
      <c r="AH56" s="32" t="str">
        <f>IFERROR(AG56/AG$16,"")</f>
        <v/>
      </c>
      <c r="AI56" s="13"/>
      <c r="AJ56" s="31">
        <f>N56-AG56</f>
        <v>1289.01</v>
      </c>
    </row>
    <row r="57" spans="1:36" ht="13.5" customHeight="1" x14ac:dyDescent="0.2">
      <c r="A57" s="26" t="s">
        <v>1242</v>
      </c>
      <c r="B57" s="16"/>
      <c r="C57" s="16"/>
      <c r="D57" s="16"/>
      <c r="E57" s="16"/>
      <c r="F57" s="16"/>
      <c r="G57" s="16"/>
      <c r="H57" s="16"/>
      <c r="I57" s="16"/>
      <c r="J57" s="16"/>
      <c r="K57" s="16"/>
      <c r="L57" s="16"/>
      <c r="M57" s="16"/>
      <c r="N57" s="16"/>
      <c r="O57" s="28"/>
      <c r="P57" s="16"/>
      <c r="Q57" s="16"/>
      <c r="R57" s="67"/>
      <c r="S57" s="67"/>
      <c r="T57" s="67"/>
      <c r="U57" s="16"/>
      <c r="V57" s="16"/>
      <c r="W57" s="16"/>
      <c r="X57" s="16"/>
      <c r="Y57" s="16"/>
      <c r="Z57" s="16"/>
      <c r="AA57" s="16"/>
      <c r="AB57" s="16"/>
      <c r="AC57" s="16"/>
      <c r="AD57" s="16"/>
      <c r="AE57" s="16"/>
      <c r="AF57" s="16"/>
      <c r="AG57" s="16"/>
      <c r="AH57" s="28"/>
      <c r="AI57" s="13"/>
      <c r="AJ57" s="16"/>
    </row>
    <row r="58" spans="1:36" ht="13.5" customHeight="1" x14ac:dyDescent="0.2">
      <c r="A58" s="27" t="s">
        <v>1243</v>
      </c>
      <c r="B58" s="16">
        <v>0</v>
      </c>
      <c r="C58" s="16">
        <v>0</v>
      </c>
      <c r="D58" s="16">
        <v>0</v>
      </c>
      <c r="E58" s="16">
        <v>0</v>
      </c>
      <c r="F58" s="16">
        <v>0</v>
      </c>
      <c r="G58" s="16">
        <v>0</v>
      </c>
      <c r="H58" s="16">
        <v>0</v>
      </c>
      <c r="I58" s="16">
        <v>0</v>
      </c>
      <c r="J58" s="68">
        <v>0</v>
      </c>
      <c r="K58" s="68">
        <v>0</v>
      </c>
      <c r="L58" s="68">
        <v>0</v>
      </c>
      <c r="M58" s="68">
        <v>0</v>
      </c>
      <c r="N58" s="16">
        <f t="shared" ref="N58:N64" si="36">SUM(B58:M58)</f>
        <v>0</v>
      </c>
      <c r="O58" s="28" t="str">
        <f t="shared" ref="O58:O64" si="37">IFERROR(N58/N$16,"")</f>
        <v/>
      </c>
      <c r="P58" s="16"/>
      <c r="Q58" s="16"/>
      <c r="R58" s="64" t="s">
        <v>1327</v>
      </c>
      <c r="S58" s="65">
        <v>0</v>
      </c>
      <c r="T58" s="66">
        <v>0.05</v>
      </c>
      <c r="U58" s="63">
        <f t="shared" ref="U58:AF60" si="38">IF($R58="Manual","",IFERROR(IF($R58="YOY Growth",$N58*(1+$T58)/12,$S58/12),""))</f>
        <v>0</v>
      </c>
      <c r="V58" s="63">
        <f t="shared" si="38"/>
        <v>0</v>
      </c>
      <c r="W58" s="63">
        <f t="shared" si="38"/>
        <v>0</v>
      </c>
      <c r="X58" s="63">
        <f t="shared" si="38"/>
        <v>0</v>
      </c>
      <c r="Y58" s="63">
        <f t="shared" si="38"/>
        <v>0</v>
      </c>
      <c r="Z58" s="63">
        <f t="shared" si="38"/>
        <v>0</v>
      </c>
      <c r="AA58" s="63">
        <f t="shared" si="38"/>
        <v>0</v>
      </c>
      <c r="AB58" s="63">
        <f t="shared" si="38"/>
        <v>0</v>
      </c>
      <c r="AC58" s="63">
        <f t="shared" si="38"/>
        <v>0</v>
      </c>
      <c r="AD58" s="63">
        <f t="shared" si="38"/>
        <v>0</v>
      </c>
      <c r="AE58" s="63">
        <f t="shared" si="38"/>
        <v>0</v>
      </c>
      <c r="AF58" s="63">
        <f t="shared" si="38"/>
        <v>0</v>
      </c>
      <c r="AG58" s="16">
        <f t="shared" ref="AG58:AG64" si="39">SUM(U58:AF58)</f>
        <v>0</v>
      </c>
      <c r="AH58" s="28" t="str">
        <f t="shared" ref="AH58:AH64" si="40">IFERROR(AG58/AG$16,"")</f>
        <v/>
      </c>
      <c r="AI58" s="13"/>
      <c r="AJ58" s="16">
        <f t="shared" ref="AJ58:AJ63" si="41">N58-AG58</f>
        <v>0</v>
      </c>
    </row>
    <row r="59" spans="1:36" ht="13.5" customHeight="1" x14ac:dyDescent="0.2">
      <c r="A59" s="27" t="s">
        <v>1244</v>
      </c>
      <c r="B59" s="16">
        <v>0</v>
      </c>
      <c r="C59" s="16">
        <v>0</v>
      </c>
      <c r="D59" s="16">
        <v>0</v>
      </c>
      <c r="E59" s="16">
        <v>0</v>
      </c>
      <c r="F59" s="16">
        <v>0</v>
      </c>
      <c r="G59" s="16">
        <v>0</v>
      </c>
      <c r="H59" s="16">
        <v>0</v>
      </c>
      <c r="I59" s="16">
        <v>0</v>
      </c>
      <c r="J59" s="68">
        <v>0</v>
      </c>
      <c r="K59" s="68">
        <v>0</v>
      </c>
      <c r="L59" s="68">
        <v>0</v>
      </c>
      <c r="M59" s="68">
        <v>0</v>
      </c>
      <c r="N59" s="16">
        <f t="shared" si="36"/>
        <v>0</v>
      </c>
      <c r="O59" s="28" t="str">
        <f t="shared" si="37"/>
        <v/>
      </c>
      <c r="P59" s="16"/>
      <c r="Q59" s="16"/>
      <c r="R59" s="64" t="s">
        <v>1327</v>
      </c>
      <c r="S59" s="65">
        <v>0</v>
      </c>
      <c r="T59" s="66">
        <v>0.05</v>
      </c>
      <c r="U59" s="63">
        <f t="shared" si="38"/>
        <v>0</v>
      </c>
      <c r="V59" s="63">
        <f t="shared" si="38"/>
        <v>0</v>
      </c>
      <c r="W59" s="63">
        <f t="shared" si="38"/>
        <v>0</v>
      </c>
      <c r="X59" s="63">
        <f t="shared" si="38"/>
        <v>0</v>
      </c>
      <c r="Y59" s="63">
        <f t="shared" si="38"/>
        <v>0</v>
      </c>
      <c r="Z59" s="63">
        <f t="shared" si="38"/>
        <v>0</v>
      </c>
      <c r="AA59" s="63">
        <f t="shared" si="38"/>
        <v>0</v>
      </c>
      <c r="AB59" s="63">
        <f t="shared" si="38"/>
        <v>0</v>
      </c>
      <c r="AC59" s="63">
        <f t="shared" si="38"/>
        <v>0</v>
      </c>
      <c r="AD59" s="63">
        <f t="shared" si="38"/>
        <v>0</v>
      </c>
      <c r="AE59" s="63">
        <f t="shared" si="38"/>
        <v>0</v>
      </c>
      <c r="AF59" s="63">
        <f t="shared" si="38"/>
        <v>0</v>
      </c>
      <c r="AG59" s="16">
        <f t="shared" si="39"/>
        <v>0</v>
      </c>
      <c r="AH59" s="28" t="str">
        <f t="shared" si="40"/>
        <v/>
      </c>
      <c r="AI59" s="13"/>
      <c r="AJ59" s="16">
        <f t="shared" si="41"/>
        <v>0</v>
      </c>
    </row>
    <row r="60" spans="1:36" ht="13.5" customHeight="1" x14ac:dyDescent="0.2">
      <c r="A60" s="27" t="s">
        <v>1245</v>
      </c>
      <c r="B60" s="16">
        <v>281.95999999999998</v>
      </c>
      <c r="C60" s="16">
        <v>0</v>
      </c>
      <c r="D60" s="16">
        <v>0</v>
      </c>
      <c r="E60" s="16">
        <v>0</v>
      </c>
      <c r="F60" s="16">
        <v>0</v>
      </c>
      <c r="G60" s="16">
        <v>0</v>
      </c>
      <c r="H60" s="16">
        <v>0</v>
      </c>
      <c r="I60" s="16">
        <v>0</v>
      </c>
      <c r="J60" s="68">
        <v>0</v>
      </c>
      <c r="K60" s="68">
        <v>0</v>
      </c>
      <c r="L60" s="68">
        <v>0</v>
      </c>
      <c r="M60" s="68">
        <v>0</v>
      </c>
      <c r="N60" s="16">
        <f t="shared" si="36"/>
        <v>281.95999999999998</v>
      </c>
      <c r="O60" s="28" t="str">
        <f t="shared" si="37"/>
        <v/>
      </c>
      <c r="P60" s="16"/>
      <c r="Q60" s="16"/>
      <c r="R60" s="64" t="s">
        <v>1327</v>
      </c>
      <c r="S60" s="65">
        <v>0</v>
      </c>
      <c r="T60" s="66">
        <v>0.05</v>
      </c>
      <c r="U60" s="63">
        <f t="shared" si="38"/>
        <v>0</v>
      </c>
      <c r="V60" s="63">
        <f t="shared" si="38"/>
        <v>0</v>
      </c>
      <c r="W60" s="63">
        <f t="shared" si="38"/>
        <v>0</v>
      </c>
      <c r="X60" s="63">
        <f t="shared" si="38"/>
        <v>0</v>
      </c>
      <c r="Y60" s="63">
        <f t="shared" si="38"/>
        <v>0</v>
      </c>
      <c r="Z60" s="63">
        <f t="shared" si="38"/>
        <v>0</v>
      </c>
      <c r="AA60" s="63">
        <f t="shared" si="38"/>
        <v>0</v>
      </c>
      <c r="AB60" s="63">
        <f t="shared" si="38"/>
        <v>0</v>
      </c>
      <c r="AC60" s="63">
        <f t="shared" si="38"/>
        <v>0</v>
      </c>
      <c r="AD60" s="63">
        <f t="shared" si="38"/>
        <v>0</v>
      </c>
      <c r="AE60" s="63">
        <f t="shared" si="38"/>
        <v>0</v>
      </c>
      <c r="AF60" s="63">
        <f t="shared" si="38"/>
        <v>0</v>
      </c>
      <c r="AG60" s="16">
        <f t="shared" si="39"/>
        <v>0</v>
      </c>
      <c r="AH60" s="28" t="str">
        <f t="shared" si="40"/>
        <v/>
      </c>
      <c r="AI60" s="13"/>
      <c r="AJ60" s="16">
        <f t="shared" si="41"/>
        <v>281.95999999999998</v>
      </c>
    </row>
    <row r="61" spans="1:36" ht="13.5" customHeight="1" x14ac:dyDescent="0.2">
      <c r="A61" s="30" t="s">
        <v>1246</v>
      </c>
      <c r="B61" s="36">
        <f t="shared" ref="B61:M61" si="42">SUM(B58:B60)</f>
        <v>281.95999999999998</v>
      </c>
      <c r="C61" s="36">
        <f t="shared" si="42"/>
        <v>0</v>
      </c>
      <c r="D61" s="36">
        <f t="shared" si="42"/>
        <v>0</v>
      </c>
      <c r="E61" s="36">
        <f t="shared" si="42"/>
        <v>0</v>
      </c>
      <c r="F61" s="36">
        <f t="shared" si="42"/>
        <v>0</v>
      </c>
      <c r="G61" s="36">
        <f t="shared" si="42"/>
        <v>0</v>
      </c>
      <c r="H61" s="36">
        <f t="shared" si="42"/>
        <v>0</v>
      </c>
      <c r="I61" s="36">
        <f t="shared" si="42"/>
        <v>0</v>
      </c>
      <c r="J61" s="36">
        <f t="shared" si="42"/>
        <v>0</v>
      </c>
      <c r="K61" s="36">
        <f t="shared" si="42"/>
        <v>0</v>
      </c>
      <c r="L61" s="36">
        <f t="shared" si="42"/>
        <v>0</v>
      </c>
      <c r="M61" s="36">
        <f t="shared" si="42"/>
        <v>0</v>
      </c>
      <c r="N61" s="36">
        <f t="shared" si="36"/>
        <v>281.95999999999998</v>
      </c>
      <c r="O61" s="37" t="str">
        <f t="shared" si="37"/>
        <v/>
      </c>
      <c r="P61" s="16"/>
      <c r="Q61" s="16"/>
      <c r="R61" s="67"/>
      <c r="S61" s="67"/>
      <c r="T61" s="67"/>
      <c r="U61" s="36">
        <f t="shared" ref="U61:AF61" si="43">SUM(U58:U60)</f>
        <v>0</v>
      </c>
      <c r="V61" s="36">
        <f t="shared" si="43"/>
        <v>0</v>
      </c>
      <c r="W61" s="36">
        <f t="shared" si="43"/>
        <v>0</v>
      </c>
      <c r="X61" s="36">
        <f t="shared" si="43"/>
        <v>0</v>
      </c>
      <c r="Y61" s="36">
        <f t="shared" si="43"/>
        <v>0</v>
      </c>
      <c r="Z61" s="36">
        <f t="shared" si="43"/>
        <v>0</v>
      </c>
      <c r="AA61" s="36">
        <f t="shared" si="43"/>
        <v>0</v>
      </c>
      <c r="AB61" s="36">
        <f t="shared" si="43"/>
        <v>0</v>
      </c>
      <c r="AC61" s="36">
        <f t="shared" si="43"/>
        <v>0</v>
      </c>
      <c r="AD61" s="36">
        <f t="shared" si="43"/>
        <v>0</v>
      </c>
      <c r="AE61" s="36">
        <f t="shared" si="43"/>
        <v>0</v>
      </c>
      <c r="AF61" s="36">
        <f t="shared" si="43"/>
        <v>0</v>
      </c>
      <c r="AG61" s="36">
        <f t="shared" si="39"/>
        <v>0</v>
      </c>
      <c r="AH61" s="37" t="str">
        <f t="shared" si="40"/>
        <v/>
      </c>
      <c r="AI61" s="13"/>
      <c r="AJ61" s="31">
        <f t="shared" si="41"/>
        <v>281.95999999999998</v>
      </c>
    </row>
    <row r="62" spans="1:36" ht="13.5" customHeight="1" x14ac:dyDescent="0.2">
      <c r="A62" s="38" t="s">
        <v>1247</v>
      </c>
      <c r="B62" s="16">
        <v>0</v>
      </c>
      <c r="C62" s="16">
        <v>0</v>
      </c>
      <c r="D62" s="16">
        <v>0</v>
      </c>
      <c r="E62" s="16">
        <v>0</v>
      </c>
      <c r="F62" s="16">
        <v>0</v>
      </c>
      <c r="G62" s="16">
        <v>0</v>
      </c>
      <c r="H62" s="16">
        <v>0</v>
      </c>
      <c r="I62" s="16">
        <v>0</v>
      </c>
      <c r="J62" s="68">
        <v>0</v>
      </c>
      <c r="K62" s="68">
        <v>0</v>
      </c>
      <c r="L62" s="68">
        <v>0</v>
      </c>
      <c r="M62" s="68">
        <v>0</v>
      </c>
      <c r="N62" s="16">
        <f t="shared" si="36"/>
        <v>0</v>
      </c>
      <c r="O62" s="28" t="str">
        <f t="shared" si="37"/>
        <v/>
      </c>
      <c r="P62" s="16"/>
      <c r="Q62" s="16"/>
      <c r="R62" s="64" t="s">
        <v>1327</v>
      </c>
      <c r="S62" s="65">
        <v>0</v>
      </c>
      <c r="T62" s="66">
        <v>0.05</v>
      </c>
      <c r="U62" s="63">
        <f t="shared" ref="U62:AF62" si="44">IF($R62="Manual","",IFERROR(IF($R62="YOY Growth",$N62*(1+$T62)/12,$S62/12),""))</f>
        <v>0</v>
      </c>
      <c r="V62" s="63">
        <f t="shared" si="44"/>
        <v>0</v>
      </c>
      <c r="W62" s="63">
        <f t="shared" si="44"/>
        <v>0</v>
      </c>
      <c r="X62" s="63">
        <f t="shared" si="44"/>
        <v>0</v>
      </c>
      <c r="Y62" s="63">
        <f t="shared" si="44"/>
        <v>0</v>
      </c>
      <c r="Z62" s="63">
        <f t="shared" si="44"/>
        <v>0</v>
      </c>
      <c r="AA62" s="63">
        <f t="shared" si="44"/>
        <v>0</v>
      </c>
      <c r="AB62" s="63">
        <f t="shared" si="44"/>
        <v>0</v>
      </c>
      <c r="AC62" s="63">
        <f t="shared" si="44"/>
        <v>0</v>
      </c>
      <c r="AD62" s="63">
        <f t="shared" si="44"/>
        <v>0</v>
      </c>
      <c r="AE62" s="63">
        <f t="shared" si="44"/>
        <v>0</v>
      </c>
      <c r="AF62" s="63">
        <f t="shared" si="44"/>
        <v>0</v>
      </c>
      <c r="AG62" s="16">
        <f t="shared" si="39"/>
        <v>0</v>
      </c>
      <c r="AH62" s="28" t="str">
        <f t="shared" si="40"/>
        <v/>
      </c>
      <c r="AI62" s="13"/>
      <c r="AJ62" s="16">
        <f t="shared" si="41"/>
        <v>0</v>
      </c>
    </row>
    <row r="63" spans="1:36" ht="13.5" customHeight="1" x14ac:dyDescent="0.2">
      <c r="A63" s="30" t="s">
        <v>1248</v>
      </c>
      <c r="B63" s="31">
        <f t="shared" ref="B63:M63" si="45">B37+B38+B39+B40+B41+B42+B56+B61+B62</f>
        <v>1001.6399999999999</v>
      </c>
      <c r="C63" s="31">
        <f t="shared" si="45"/>
        <v>3886.36</v>
      </c>
      <c r="D63" s="31">
        <f t="shared" si="45"/>
        <v>0</v>
      </c>
      <c r="E63" s="31">
        <f t="shared" si="45"/>
        <v>257.75</v>
      </c>
      <c r="F63" s="31">
        <f t="shared" si="45"/>
        <v>169.08</v>
      </c>
      <c r="G63" s="31">
        <f t="shared" si="45"/>
        <v>1513.1699999999998</v>
      </c>
      <c r="H63" s="31">
        <f t="shared" si="45"/>
        <v>1093.97</v>
      </c>
      <c r="I63" s="31">
        <f t="shared" si="45"/>
        <v>1072.32</v>
      </c>
      <c r="J63" s="31">
        <f t="shared" si="45"/>
        <v>0</v>
      </c>
      <c r="K63" s="31">
        <f t="shared" si="45"/>
        <v>0</v>
      </c>
      <c r="L63" s="31">
        <f t="shared" si="45"/>
        <v>0</v>
      </c>
      <c r="M63" s="31">
        <f t="shared" si="45"/>
        <v>0</v>
      </c>
      <c r="N63" s="31">
        <f t="shared" si="36"/>
        <v>8994.2900000000009</v>
      </c>
      <c r="O63" s="32" t="str">
        <f t="shared" si="37"/>
        <v/>
      </c>
      <c r="P63" s="16"/>
      <c r="Q63" s="16"/>
      <c r="R63" s="67"/>
      <c r="S63" s="67"/>
      <c r="T63" s="67"/>
      <c r="U63" s="31">
        <f t="shared" ref="U63:AF63" si="46">U37+U38+U39+U40+U41+U42+U56+U61+U62</f>
        <v>0</v>
      </c>
      <c r="V63" s="31">
        <f t="shared" si="46"/>
        <v>0</v>
      </c>
      <c r="W63" s="31">
        <f t="shared" si="46"/>
        <v>0</v>
      </c>
      <c r="X63" s="31">
        <f t="shared" si="46"/>
        <v>0</v>
      </c>
      <c r="Y63" s="31">
        <f t="shared" si="46"/>
        <v>0</v>
      </c>
      <c r="Z63" s="31">
        <f t="shared" si="46"/>
        <v>0</v>
      </c>
      <c r="AA63" s="31">
        <f t="shared" si="46"/>
        <v>0</v>
      </c>
      <c r="AB63" s="31">
        <f t="shared" si="46"/>
        <v>0</v>
      </c>
      <c r="AC63" s="31">
        <f t="shared" si="46"/>
        <v>0</v>
      </c>
      <c r="AD63" s="31">
        <f t="shared" si="46"/>
        <v>0</v>
      </c>
      <c r="AE63" s="31">
        <f t="shared" si="46"/>
        <v>0</v>
      </c>
      <c r="AF63" s="31">
        <f t="shared" si="46"/>
        <v>0</v>
      </c>
      <c r="AG63" s="31">
        <f t="shared" si="39"/>
        <v>0</v>
      </c>
      <c r="AH63" s="32" t="str">
        <f t="shared" si="40"/>
        <v/>
      </c>
      <c r="AI63" s="13"/>
      <c r="AJ63" s="31">
        <f t="shared" si="41"/>
        <v>8994.2900000000009</v>
      </c>
    </row>
    <row r="64" spans="1:36" ht="13.5" customHeight="1" x14ac:dyDescent="0.2">
      <c r="A64" s="73" t="s">
        <v>3</v>
      </c>
      <c r="B64" s="31">
        <f t="shared" ref="B64:M64" si="47">B16-B63</f>
        <v>-1001.6399999999999</v>
      </c>
      <c r="C64" s="31">
        <f t="shared" si="47"/>
        <v>-3886.36</v>
      </c>
      <c r="D64" s="31">
        <f t="shared" si="47"/>
        <v>0</v>
      </c>
      <c r="E64" s="31">
        <f t="shared" si="47"/>
        <v>-257.75</v>
      </c>
      <c r="F64" s="31">
        <f t="shared" si="47"/>
        <v>-169.08</v>
      </c>
      <c r="G64" s="31">
        <f t="shared" si="47"/>
        <v>-1513.1699999999998</v>
      </c>
      <c r="H64" s="31">
        <f t="shared" si="47"/>
        <v>-1093.97</v>
      </c>
      <c r="I64" s="31">
        <f t="shared" si="47"/>
        <v>-1072.32</v>
      </c>
      <c r="J64" s="31">
        <f t="shared" si="47"/>
        <v>0</v>
      </c>
      <c r="K64" s="31">
        <f t="shared" si="47"/>
        <v>0</v>
      </c>
      <c r="L64" s="31">
        <f t="shared" si="47"/>
        <v>0</v>
      </c>
      <c r="M64" s="31">
        <f t="shared" si="47"/>
        <v>0</v>
      </c>
      <c r="N64" s="31">
        <f t="shared" si="36"/>
        <v>-8994.2900000000009</v>
      </c>
      <c r="O64" s="32" t="str">
        <f t="shared" si="37"/>
        <v/>
      </c>
      <c r="P64" s="16"/>
      <c r="Q64" s="16"/>
      <c r="R64" s="67"/>
      <c r="S64" s="67"/>
      <c r="T64" s="67"/>
      <c r="U64" s="31">
        <f t="shared" ref="U64:AF64" si="48">U16-U63</f>
        <v>0</v>
      </c>
      <c r="V64" s="31">
        <f t="shared" si="48"/>
        <v>0</v>
      </c>
      <c r="W64" s="31">
        <f t="shared" si="48"/>
        <v>0</v>
      </c>
      <c r="X64" s="31">
        <f t="shared" si="48"/>
        <v>0</v>
      </c>
      <c r="Y64" s="31">
        <f t="shared" si="48"/>
        <v>0</v>
      </c>
      <c r="Z64" s="31">
        <f t="shared" si="48"/>
        <v>0</v>
      </c>
      <c r="AA64" s="31">
        <f t="shared" si="48"/>
        <v>0</v>
      </c>
      <c r="AB64" s="31">
        <f t="shared" si="48"/>
        <v>0</v>
      </c>
      <c r="AC64" s="31">
        <f t="shared" si="48"/>
        <v>0</v>
      </c>
      <c r="AD64" s="31">
        <f t="shared" si="48"/>
        <v>0</v>
      </c>
      <c r="AE64" s="31">
        <f t="shared" si="48"/>
        <v>0</v>
      </c>
      <c r="AF64" s="31">
        <f t="shared" si="48"/>
        <v>0</v>
      </c>
      <c r="AG64" s="31">
        <f t="shared" si="39"/>
        <v>0</v>
      </c>
      <c r="AH64" s="32" t="str">
        <f t="shared" si="40"/>
        <v/>
      </c>
      <c r="AI64" s="13"/>
      <c r="AJ64" s="31">
        <f>AG64-N64</f>
        <v>8994.2900000000009</v>
      </c>
    </row>
    <row r="65" spans="1:36" ht="13.5" customHeight="1" x14ac:dyDescent="0.2">
      <c r="A65" s="26" t="s">
        <v>1249</v>
      </c>
      <c r="B65" s="28"/>
      <c r="C65" s="28"/>
      <c r="D65" s="28"/>
      <c r="E65" s="28"/>
      <c r="F65" s="28"/>
      <c r="G65" s="28"/>
      <c r="H65" s="28"/>
      <c r="I65" s="28"/>
      <c r="J65" s="28"/>
      <c r="K65" s="28"/>
      <c r="L65" s="28"/>
      <c r="M65" s="28"/>
      <c r="N65" s="28"/>
      <c r="O65" s="28"/>
      <c r="P65" s="16"/>
      <c r="Q65" s="16"/>
      <c r="R65" s="67"/>
      <c r="S65" s="67"/>
      <c r="T65" s="67"/>
      <c r="U65" s="28"/>
      <c r="V65" s="28"/>
      <c r="W65" s="28"/>
      <c r="X65" s="28"/>
      <c r="Y65" s="28"/>
      <c r="Z65" s="28"/>
      <c r="AA65" s="28"/>
      <c r="AB65" s="28"/>
      <c r="AC65" s="28"/>
      <c r="AD65" s="28"/>
      <c r="AE65" s="28"/>
      <c r="AF65" s="28"/>
      <c r="AG65" s="28"/>
      <c r="AH65" s="28"/>
      <c r="AI65" s="13"/>
      <c r="AJ65" s="28"/>
    </row>
    <row r="66" spans="1:36" ht="13.5" customHeight="1" x14ac:dyDescent="0.2">
      <c r="A66" s="26" t="s">
        <v>1250</v>
      </c>
      <c r="B66" s="16"/>
      <c r="C66" s="16"/>
      <c r="D66" s="16"/>
      <c r="E66" s="16"/>
      <c r="F66" s="16"/>
      <c r="G66" s="16"/>
      <c r="H66" s="16"/>
      <c r="I66" s="16"/>
      <c r="J66" s="16"/>
      <c r="K66" s="16"/>
      <c r="L66" s="16"/>
      <c r="M66" s="16"/>
      <c r="N66" s="16"/>
      <c r="O66" s="28"/>
      <c r="P66" s="16"/>
      <c r="Q66" s="16"/>
      <c r="R66" s="67"/>
      <c r="S66" s="67"/>
      <c r="T66" s="67"/>
      <c r="U66" s="16"/>
      <c r="V66" s="16"/>
      <c r="W66" s="16"/>
      <c r="X66" s="16"/>
      <c r="Y66" s="16"/>
      <c r="Z66" s="16"/>
      <c r="AA66" s="16"/>
      <c r="AB66" s="16"/>
      <c r="AC66" s="16"/>
      <c r="AD66" s="16"/>
      <c r="AE66" s="16"/>
      <c r="AF66" s="16"/>
      <c r="AG66" s="16"/>
      <c r="AH66" s="28"/>
      <c r="AI66" s="13"/>
      <c r="AJ66" s="16"/>
    </row>
    <row r="67" spans="1:36" ht="13.5" customHeight="1" x14ac:dyDescent="0.2">
      <c r="A67" s="27" t="s">
        <v>1251</v>
      </c>
      <c r="B67" s="16">
        <v>55695.15</v>
      </c>
      <c r="C67" s="16">
        <v>27654.39</v>
      </c>
      <c r="D67" s="16">
        <v>61502.28</v>
      </c>
      <c r="E67" s="16">
        <v>55315.58</v>
      </c>
      <c r="F67" s="16">
        <v>42282.65</v>
      </c>
      <c r="G67" s="16">
        <v>43025.7</v>
      </c>
      <c r="H67" s="16">
        <v>32866.879999999997</v>
      </c>
      <c r="I67" s="16">
        <v>31543.74</v>
      </c>
      <c r="J67" s="68">
        <v>44900</v>
      </c>
      <c r="K67" s="68">
        <v>46100</v>
      </c>
      <c r="L67" s="68">
        <v>46100</v>
      </c>
      <c r="M67" s="68">
        <v>46100</v>
      </c>
      <c r="N67" s="16">
        <f t="shared" ref="N67:N80" si="49">SUM(B67:M67)</f>
        <v>533086.37</v>
      </c>
      <c r="O67" s="28" t="str">
        <f t="shared" ref="O67:O80" si="50">IFERROR(N67/N$16,"")</f>
        <v/>
      </c>
      <c r="P67" s="16"/>
      <c r="Q67" s="16"/>
      <c r="R67" s="79"/>
      <c r="S67" s="79"/>
      <c r="T67" s="79"/>
      <c r="U67" s="79">
        <f>'HC-CO'!M67+'Logistics&amp;WH Payroll'!F43-'Logistics&amp;WH Payroll'!F34+'Logistics&amp;WH Payroll'!F46</f>
        <v>83856.499999999985</v>
      </c>
      <c r="V67" s="79">
        <f>'HC-CO'!N67+'Logistics&amp;WH Payroll'!G43-'Logistics&amp;WH Payroll'!G34+'Logistics&amp;WH Payroll'!G46</f>
        <v>88856.499999999985</v>
      </c>
      <c r="W67" s="79">
        <f>'HC-CO'!O67+'Logistics&amp;WH Payroll'!H43-'Logistics&amp;WH Payroll'!H34+'Logistics&amp;WH Payroll'!H46</f>
        <v>93016.499999999985</v>
      </c>
      <c r="X67" s="79">
        <f>'HC-CO'!P67+'Logistics&amp;WH Payroll'!I43-'Logistics&amp;WH Payroll'!I34+'Logistics&amp;WH Payroll'!I46</f>
        <v>92016.499999999985</v>
      </c>
      <c r="Y67" s="79">
        <f>'HC-CO'!Q67+'Logistics&amp;WH Payroll'!J43-'Logistics&amp;WH Payroll'!J34+'Logistics&amp;WH Payroll'!J46</f>
        <v>92016.499999999985</v>
      </c>
      <c r="Z67" s="79">
        <f>'HC-CO'!R67+'Logistics&amp;WH Payroll'!K43-'Logistics&amp;WH Payroll'!K34+'Logistics&amp;WH Payroll'!K46</f>
        <v>97176.499999999985</v>
      </c>
      <c r="AA67" s="79">
        <f>'HC-CO'!S67+'Logistics&amp;WH Payroll'!L43-'Logistics&amp;WH Payroll'!L34+'Logistics&amp;WH Payroll'!L46</f>
        <v>106669.83333333331</v>
      </c>
      <c r="AB67" s="79">
        <f>'HC-CO'!T67+'Logistics&amp;WH Payroll'!M43-'Logistics&amp;WH Payroll'!M34+'Logistics&amp;WH Payroll'!M46</f>
        <v>104669.83333333331</v>
      </c>
      <c r="AC67" s="79">
        <f>'HC-CO'!U67+'Logistics&amp;WH Payroll'!N43-'Logistics&amp;WH Payroll'!N34+'Logistics&amp;WH Payroll'!N46</f>
        <v>104669.83333333331</v>
      </c>
      <c r="AD67" s="79">
        <f>'HC-CO'!V67+'Logistics&amp;WH Payroll'!O43-'Logistics&amp;WH Payroll'!O34+'Logistics&amp;WH Payroll'!O46</f>
        <v>107430.32833333334</v>
      </c>
      <c r="AE67" s="79">
        <f>'HC-CO'!W67+'Logistics&amp;WH Payroll'!P43-'Logistics&amp;WH Payroll'!P34+'Logistics&amp;WH Payroll'!P46</f>
        <v>107430.32833333334</v>
      </c>
      <c r="AF67" s="79">
        <f>'HC-CO'!X67+'Logistics&amp;WH Payroll'!Q43-'Logistics&amp;WH Payroll'!Q34+'Logistics&amp;WH Payroll'!Q46</f>
        <v>107430.32833333334</v>
      </c>
      <c r="AG67" s="16">
        <f t="shared" ref="AG67:AG80" si="51">SUM(U67:AF67)</f>
        <v>1185239.4849999999</v>
      </c>
      <c r="AH67" s="28" t="str">
        <f t="shared" ref="AH67:AH80" si="52">IFERROR(AG67/AG$16,"")</f>
        <v/>
      </c>
      <c r="AI67" s="13" t="s">
        <v>2909</v>
      </c>
      <c r="AJ67" s="16">
        <f t="shared" ref="AJ67:AJ80" si="53">N67-AG67</f>
        <v>-652153.11499999987</v>
      </c>
    </row>
    <row r="68" spans="1:36" ht="13.5" customHeight="1" x14ac:dyDescent="0.2">
      <c r="A68" s="27" t="s">
        <v>1252</v>
      </c>
      <c r="B68" s="16">
        <v>4847.17</v>
      </c>
      <c r="C68" s="16">
        <v>30724.639999999999</v>
      </c>
      <c r="D68" s="16">
        <v>2634.91</v>
      </c>
      <c r="E68" s="16">
        <v>2624.16</v>
      </c>
      <c r="F68" s="16">
        <v>2207.77</v>
      </c>
      <c r="G68" s="16">
        <v>2215.29</v>
      </c>
      <c r="H68" s="16">
        <v>1907.84</v>
      </c>
      <c r="I68" s="16">
        <v>1885.04</v>
      </c>
      <c r="J68" s="68">
        <v>1796</v>
      </c>
      <c r="K68" s="68">
        <v>1844</v>
      </c>
      <c r="L68" s="68">
        <v>1844</v>
      </c>
      <c r="M68" s="68">
        <v>1844</v>
      </c>
      <c r="N68" s="16">
        <f t="shared" si="49"/>
        <v>56374.82</v>
      </c>
      <c r="O68" s="28" t="str">
        <f t="shared" si="50"/>
        <v/>
      </c>
      <c r="P68" s="16"/>
      <c r="Q68" s="16"/>
      <c r="R68" s="79"/>
      <c r="S68" s="79"/>
      <c r="T68" s="79"/>
      <c r="U68" s="79">
        <f>'HC-CO'!M68+'Logistics&amp;WH Payroll'!F44-'Logistics&amp;WH Payroll'!F34*'Logistics&amp;WH Payroll'!$B$5</f>
        <v>4578.2687430660089</v>
      </c>
      <c r="V68" s="79">
        <f>'HC-CO'!N68+'Logistics&amp;WH Payroll'!G44-'Logistics&amp;WH Payroll'!G34*'Logistics&amp;WH Payroll'!$B$5</f>
        <v>4850.2687430660089</v>
      </c>
      <c r="W68" s="79">
        <f>'HC-CO'!O68+'Logistics&amp;WH Payroll'!H44-'Logistics&amp;WH Payroll'!H34*'Logistics&amp;WH Payroll'!$B$5</f>
        <v>5133.148743066009</v>
      </c>
      <c r="X68" s="79">
        <f>'HC-CO'!P68+'Logistics&amp;WH Payroll'!I44-'Logistics&amp;WH Payroll'!I34*'Logistics&amp;WH Payroll'!$B$5</f>
        <v>5133.148743066009</v>
      </c>
      <c r="Y68" s="79">
        <f>'HC-CO'!Q68+'Logistics&amp;WH Payroll'!J44-'Logistics&amp;WH Payroll'!J34*'Logistics&amp;WH Payroll'!$B$5</f>
        <v>5133.148743066009</v>
      </c>
      <c r="Z68" s="79">
        <f>'HC-CO'!R68+'Logistics&amp;WH Payroll'!K44-'Logistics&amp;WH Payroll'!K34*'Logistics&amp;WH Payroll'!$B$5</f>
        <v>5416.0287430660082</v>
      </c>
      <c r="AA68" s="79">
        <f>'HC-CO'!S68+'Logistics&amp;WH Payroll'!L44-'Logistics&amp;WH Payroll'!L34*'Logistics&amp;WH Payroll'!$B$5</f>
        <v>5993.5754097326753</v>
      </c>
      <c r="AB68" s="79">
        <f>'HC-CO'!T68+'Logistics&amp;WH Payroll'!M44-'Logistics&amp;WH Payroll'!M34*'Logistics&amp;WH Payroll'!$B$5</f>
        <v>5993.5754097326753</v>
      </c>
      <c r="AC68" s="79">
        <f>'HC-CO'!U68+'Logistics&amp;WH Payroll'!N44-'Logistics&amp;WH Payroll'!N34*'Logistics&amp;WH Payroll'!$B$5</f>
        <v>5993.5754097326753</v>
      </c>
      <c r="AD68" s="79">
        <f>'HC-CO'!V68+'Logistics&amp;WH Payroll'!O44-'Logistics&amp;WH Payroll'!O34*'Logistics&amp;WH Payroll'!$B$5</f>
        <v>6147.5698720246564</v>
      </c>
      <c r="AE68" s="79">
        <f>'HC-CO'!W68+'Logistics&amp;WH Payroll'!P44-'Logistics&amp;WH Payroll'!P34*'Logistics&amp;WH Payroll'!$B$5</f>
        <v>6147.5698720246564</v>
      </c>
      <c r="AF68" s="79">
        <f>'HC-CO'!X68+'Logistics&amp;WH Payroll'!Q44-'Logistics&amp;WH Payroll'!Q34*'Logistics&amp;WH Payroll'!$B$5</f>
        <v>6147.5698720246564</v>
      </c>
      <c r="AG68" s="16">
        <f t="shared" si="51"/>
        <v>66667.448303668047</v>
      </c>
      <c r="AH68" s="28" t="str">
        <f t="shared" si="52"/>
        <v/>
      </c>
      <c r="AI68" s="13" t="s">
        <v>2910</v>
      </c>
      <c r="AJ68" s="16">
        <f t="shared" si="53"/>
        <v>-10292.628303668047</v>
      </c>
    </row>
    <row r="69" spans="1:36" ht="13.5" customHeight="1" x14ac:dyDescent="0.2">
      <c r="A69" s="27" t="s">
        <v>1253</v>
      </c>
      <c r="B69" s="16">
        <v>-3426.05</v>
      </c>
      <c r="C69" s="16">
        <v>1939.53</v>
      </c>
      <c r="D69" s="16">
        <v>6037.99</v>
      </c>
      <c r="E69" s="16">
        <v>6694.27</v>
      </c>
      <c r="F69" s="16">
        <v>5034.09</v>
      </c>
      <c r="G69" s="16">
        <v>5883.1</v>
      </c>
      <c r="H69" s="16">
        <v>1906.75</v>
      </c>
      <c r="I69" s="16">
        <v>5215.08</v>
      </c>
      <c r="J69" s="68">
        <v>4490</v>
      </c>
      <c r="K69" s="68">
        <v>4610</v>
      </c>
      <c r="L69" s="68">
        <v>4610</v>
      </c>
      <c r="M69" s="68">
        <v>4610</v>
      </c>
      <c r="N69" s="16">
        <f t="shared" si="49"/>
        <v>47604.76</v>
      </c>
      <c r="O69" s="28" t="str">
        <f t="shared" si="50"/>
        <v/>
      </c>
      <c r="P69" s="16"/>
      <c r="Q69" s="16"/>
      <c r="R69" s="79"/>
      <c r="S69" s="79"/>
      <c r="T69" s="79"/>
      <c r="U69" s="79">
        <f>'HC-CO'!M69+'Logistics&amp;WH Payroll'!F45-'Logistics&amp;WH Payroll'!F34*'Logistics&amp;WH Payroll'!$B$6</f>
        <v>10552.457083232326</v>
      </c>
      <c r="V69" s="79">
        <f>'HC-CO'!N69+'Logistics&amp;WH Payroll'!G45-'Logistics&amp;WH Payroll'!G34*'Logistics&amp;WH Payroll'!$B$6</f>
        <v>11208.457083232326</v>
      </c>
      <c r="W69" s="79">
        <f>'HC-CO'!O69+'Logistics&amp;WH Payroll'!H45-'Logistics&amp;WH Payroll'!H34*'Logistics&amp;WH Payroll'!$B$6</f>
        <v>11890.697083232324</v>
      </c>
      <c r="X69" s="79">
        <f>'HC-CO'!P69+'Logistics&amp;WH Payroll'!I45-'Logistics&amp;WH Payroll'!I34*'Logistics&amp;WH Payroll'!$B$6</f>
        <v>11890.697083232324</v>
      </c>
      <c r="Y69" s="79">
        <f>'HC-CO'!Q69+'Logistics&amp;WH Payroll'!J45-'Logistics&amp;WH Payroll'!J34*'Logistics&amp;WH Payroll'!$B$6</f>
        <v>11890.697083232324</v>
      </c>
      <c r="Z69" s="79">
        <f>'HC-CO'!R69+'Logistics&amp;WH Payroll'!K45-'Logistics&amp;WH Payroll'!K34*'Logistics&amp;WH Payroll'!$B$6</f>
        <v>12572.937083232326</v>
      </c>
      <c r="AA69" s="79">
        <f>'HC-CO'!S69+'Logistics&amp;WH Payroll'!L45-'Logistics&amp;WH Payroll'!L34*'Logistics&amp;WH Payroll'!$B$6</f>
        <v>13965.843749898992</v>
      </c>
      <c r="AB69" s="79">
        <f>'HC-CO'!T69+'Logistics&amp;WH Payroll'!M45-'Logistics&amp;WH Payroll'!M34*'Logistics&amp;WH Payroll'!$B$6</f>
        <v>13965.843749898992</v>
      </c>
      <c r="AC69" s="79">
        <f>'HC-CO'!U69+'Logistics&amp;WH Payroll'!N45-'Logistics&amp;WH Payroll'!N34*'Logistics&amp;WH Payroll'!$B$6</f>
        <v>13965.843749898992</v>
      </c>
      <c r="AD69" s="79">
        <f>'HC-CO'!V69+'Logistics&amp;WH Payroll'!O45-'Logistics&amp;WH Payroll'!O34*'Logistics&amp;WH Payroll'!$B$6</f>
        <v>14322.564662395962</v>
      </c>
      <c r="AE69" s="79">
        <f>'HC-CO'!W69+'Logistics&amp;WH Payroll'!P45-'Logistics&amp;WH Payroll'!P34*'Logistics&amp;WH Payroll'!$B$6</f>
        <v>14322.564662395962</v>
      </c>
      <c r="AF69" s="79">
        <f>'HC-CO'!X69+'Logistics&amp;WH Payroll'!Q45-'Logistics&amp;WH Payroll'!Q34*'Logistics&amp;WH Payroll'!$B$6</f>
        <v>14322.564662395962</v>
      </c>
      <c r="AG69" s="16">
        <f t="shared" si="51"/>
        <v>154871.16773627885</v>
      </c>
      <c r="AH69" s="28" t="str">
        <f t="shared" si="52"/>
        <v/>
      </c>
      <c r="AI69" s="13" t="s">
        <v>2911</v>
      </c>
      <c r="AJ69" s="16">
        <f t="shared" si="53"/>
        <v>-107266.40773627884</v>
      </c>
    </row>
    <row r="70" spans="1:36" ht="13.5" customHeight="1" x14ac:dyDescent="0.2">
      <c r="A70" s="27" t="s">
        <v>1254</v>
      </c>
      <c r="B70" s="16">
        <v>0</v>
      </c>
      <c r="C70" s="16">
        <v>0</v>
      </c>
      <c r="D70" s="16">
        <v>0</v>
      </c>
      <c r="E70" s="16">
        <v>0</v>
      </c>
      <c r="F70" s="16">
        <v>0</v>
      </c>
      <c r="G70" s="16">
        <v>0</v>
      </c>
      <c r="H70" s="16">
        <v>0</v>
      </c>
      <c r="I70" s="16">
        <v>0</v>
      </c>
      <c r="J70" s="68">
        <v>0</v>
      </c>
      <c r="K70" s="68">
        <v>0</v>
      </c>
      <c r="L70" s="68">
        <v>0</v>
      </c>
      <c r="M70" s="68">
        <v>0</v>
      </c>
      <c r="N70" s="16">
        <f t="shared" si="49"/>
        <v>0</v>
      </c>
      <c r="O70" s="28" t="str">
        <f t="shared" si="50"/>
        <v/>
      </c>
      <c r="P70" s="16"/>
      <c r="Q70" s="16"/>
      <c r="R70" s="64" t="s">
        <v>1327</v>
      </c>
      <c r="S70" s="65">
        <v>0</v>
      </c>
      <c r="T70" s="66">
        <v>0.05</v>
      </c>
      <c r="U70" s="63">
        <f t="shared" ref="U70:AF72" si="54">IF($R70="Manual","",IFERROR(IF($R70="YOY Growth",$N70*(1+$T70)/12,$S70/12),""))</f>
        <v>0</v>
      </c>
      <c r="V70" s="63">
        <f t="shared" si="54"/>
        <v>0</v>
      </c>
      <c r="W70" s="63">
        <f t="shared" si="54"/>
        <v>0</v>
      </c>
      <c r="X70" s="63">
        <f t="shared" si="54"/>
        <v>0</v>
      </c>
      <c r="Y70" s="63">
        <f t="shared" si="54"/>
        <v>0</v>
      </c>
      <c r="Z70" s="63">
        <f t="shared" si="54"/>
        <v>0</v>
      </c>
      <c r="AA70" s="63">
        <f t="shared" si="54"/>
        <v>0</v>
      </c>
      <c r="AB70" s="63">
        <f t="shared" si="54"/>
        <v>0</v>
      </c>
      <c r="AC70" s="63">
        <f t="shared" si="54"/>
        <v>0</v>
      </c>
      <c r="AD70" s="63">
        <f t="shared" si="54"/>
        <v>0</v>
      </c>
      <c r="AE70" s="63">
        <f t="shared" si="54"/>
        <v>0</v>
      </c>
      <c r="AF70" s="63">
        <f t="shared" si="54"/>
        <v>0</v>
      </c>
      <c r="AG70" s="16">
        <f t="shared" si="51"/>
        <v>0</v>
      </c>
      <c r="AH70" s="28" t="str">
        <f t="shared" si="52"/>
        <v/>
      </c>
      <c r="AI70" s="13"/>
      <c r="AJ70" s="16">
        <f t="shared" si="53"/>
        <v>0</v>
      </c>
    </row>
    <row r="71" spans="1:36" ht="13.5" customHeight="1" x14ac:dyDescent="0.2">
      <c r="A71" s="27" t="s">
        <v>1255</v>
      </c>
      <c r="B71" s="16">
        <v>0</v>
      </c>
      <c r="C71" s="16">
        <v>0</v>
      </c>
      <c r="D71" s="16">
        <v>0</v>
      </c>
      <c r="E71" s="16">
        <v>0</v>
      </c>
      <c r="F71" s="16">
        <v>0</v>
      </c>
      <c r="G71" s="16">
        <v>0</v>
      </c>
      <c r="H71" s="16">
        <v>0</v>
      </c>
      <c r="I71" s="16">
        <v>0</v>
      </c>
      <c r="J71" s="68">
        <v>0</v>
      </c>
      <c r="K71" s="68">
        <v>0</v>
      </c>
      <c r="L71" s="68">
        <v>0</v>
      </c>
      <c r="M71" s="68">
        <v>0</v>
      </c>
      <c r="N71" s="16">
        <f t="shared" si="49"/>
        <v>0</v>
      </c>
      <c r="O71" s="28" t="str">
        <f t="shared" si="50"/>
        <v/>
      </c>
      <c r="P71" s="16"/>
      <c r="Q71" s="16"/>
      <c r="R71" s="64" t="s">
        <v>1327</v>
      </c>
      <c r="S71" s="65">
        <v>0</v>
      </c>
      <c r="T71" s="66">
        <v>0.05</v>
      </c>
      <c r="U71" s="63">
        <f t="shared" si="54"/>
        <v>0</v>
      </c>
      <c r="V71" s="63">
        <f t="shared" si="54"/>
        <v>0</v>
      </c>
      <c r="W71" s="63">
        <f t="shared" si="54"/>
        <v>0</v>
      </c>
      <c r="X71" s="63">
        <f t="shared" si="54"/>
        <v>0</v>
      </c>
      <c r="Y71" s="63">
        <f t="shared" si="54"/>
        <v>0</v>
      </c>
      <c r="Z71" s="63">
        <f t="shared" si="54"/>
        <v>0</v>
      </c>
      <c r="AA71" s="63">
        <f t="shared" si="54"/>
        <v>0</v>
      </c>
      <c r="AB71" s="63">
        <f t="shared" si="54"/>
        <v>0</v>
      </c>
      <c r="AC71" s="63">
        <f t="shared" si="54"/>
        <v>0</v>
      </c>
      <c r="AD71" s="63">
        <f t="shared" si="54"/>
        <v>0</v>
      </c>
      <c r="AE71" s="63">
        <f t="shared" si="54"/>
        <v>0</v>
      </c>
      <c r="AF71" s="63">
        <f t="shared" si="54"/>
        <v>0</v>
      </c>
      <c r="AG71" s="16">
        <f t="shared" si="51"/>
        <v>0</v>
      </c>
      <c r="AH71" s="28" t="str">
        <f t="shared" si="52"/>
        <v/>
      </c>
      <c r="AI71" s="13"/>
      <c r="AJ71" s="16">
        <f t="shared" si="53"/>
        <v>0</v>
      </c>
    </row>
    <row r="72" spans="1:36" ht="13.5" customHeight="1" x14ac:dyDescent="0.2">
      <c r="A72" s="27" t="s">
        <v>1256</v>
      </c>
      <c r="B72" s="16">
        <v>0</v>
      </c>
      <c r="C72" s="16">
        <v>0</v>
      </c>
      <c r="D72" s="16">
        <v>0</v>
      </c>
      <c r="E72" s="16">
        <v>0</v>
      </c>
      <c r="F72" s="16">
        <v>0</v>
      </c>
      <c r="G72" s="16">
        <v>0</v>
      </c>
      <c r="H72" s="16">
        <v>0</v>
      </c>
      <c r="I72" s="16">
        <v>0</v>
      </c>
      <c r="J72" s="68">
        <v>0</v>
      </c>
      <c r="K72" s="68">
        <v>0</v>
      </c>
      <c r="L72" s="68">
        <v>0</v>
      </c>
      <c r="M72" s="68">
        <v>0</v>
      </c>
      <c r="N72" s="16">
        <f t="shared" si="49"/>
        <v>0</v>
      </c>
      <c r="O72" s="28" t="str">
        <f t="shared" si="50"/>
        <v/>
      </c>
      <c r="P72" s="16"/>
      <c r="Q72" s="16"/>
      <c r="R72" s="64" t="s">
        <v>1327</v>
      </c>
      <c r="S72" s="65">
        <v>0</v>
      </c>
      <c r="T72" s="66">
        <v>0.05</v>
      </c>
      <c r="U72" s="63">
        <f t="shared" si="54"/>
        <v>0</v>
      </c>
      <c r="V72" s="63">
        <f t="shared" si="54"/>
        <v>0</v>
      </c>
      <c r="W72" s="63">
        <f t="shared" si="54"/>
        <v>0</v>
      </c>
      <c r="X72" s="63">
        <f t="shared" si="54"/>
        <v>0</v>
      </c>
      <c r="Y72" s="63">
        <f t="shared" si="54"/>
        <v>0</v>
      </c>
      <c r="Z72" s="63">
        <f t="shared" si="54"/>
        <v>0</v>
      </c>
      <c r="AA72" s="63">
        <f t="shared" si="54"/>
        <v>0</v>
      </c>
      <c r="AB72" s="63">
        <f t="shared" si="54"/>
        <v>0</v>
      </c>
      <c r="AC72" s="63">
        <f t="shared" si="54"/>
        <v>0</v>
      </c>
      <c r="AD72" s="63">
        <f t="shared" si="54"/>
        <v>0</v>
      </c>
      <c r="AE72" s="63">
        <f t="shared" si="54"/>
        <v>0</v>
      </c>
      <c r="AF72" s="63">
        <f t="shared" si="54"/>
        <v>0</v>
      </c>
      <c r="AG72" s="16">
        <f t="shared" si="51"/>
        <v>0</v>
      </c>
      <c r="AH72" s="28" t="str">
        <f t="shared" si="52"/>
        <v/>
      </c>
      <c r="AI72" s="13"/>
      <c r="AJ72" s="16">
        <f t="shared" si="53"/>
        <v>0</v>
      </c>
    </row>
    <row r="73" spans="1:36" ht="13.5" customHeight="1" x14ac:dyDescent="0.2">
      <c r="A73" s="30" t="s">
        <v>1257</v>
      </c>
      <c r="B73" s="31">
        <f t="shared" ref="B73:M73" si="55">SUM(B67:B72)</f>
        <v>57116.27</v>
      </c>
      <c r="C73" s="31">
        <f t="shared" si="55"/>
        <v>60318.559999999998</v>
      </c>
      <c r="D73" s="31">
        <f t="shared" si="55"/>
        <v>70175.180000000008</v>
      </c>
      <c r="E73" s="31">
        <f t="shared" si="55"/>
        <v>64634.010000000009</v>
      </c>
      <c r="F73" s="31">
        <f t="shared" si="55"/>
        <v>49524.509999999995</v>
      </c>
      <c r="G73" s="31">
        <f t="shared" si="55"/>
        <v>51124.09</v>
      </c>
      <c r="H73" s="31">
        <f t="shared" si="55"/>
        <v>36681.469999999994</v>
      </c>
      <c r="I73" s="31">
        <f t="shared" si="55"/>
        <v>38643.86</v>
      </c>
      <c r="J73" s="31">
        <f t="shared" si="55"/>
        <v>51186</v>
      </c>
      <c r="K73" s="31">
        <f t="shared" si="55"/>
        <v>52554</v>
      </c>
      <c r="L73" s="31">
        <f t="shared" si="55"/>
        <v>52554</v>
      </c>
      <c r="M73" s="31">
        <f t="shared" si="55"/>
        <v>52554</v>
      </c>
      <c r="N73" s="31">
        <f t="shared" si="49"/>
        <v>637065.94999999995</v>
      </c>
      <c r="O73" s="32" t="str">
        <f t="shared" si="50"/>
        <v/>
      </c>
      <c r="P73" s="16"/>
      <c r="Q73" s="16"/>
      <c r="R73" s="67"/>
      <c r="S73" s="67"/>
      <c r="T73" s="67"/>
      <c r="U73" s="31">
        <f t="shared" ref="U73:AF73" si="56">SUM(U67:U72)</f>
        <v>98987.225826298323</v>
      </c>
      <c r="V73" s="31">
        <f t="shared" si="56"/>
        <v>104915.22582629832</v>
      </c>
      <c r="W73" s="31">
        <f t="shared" si="56"/>
        <v>110040.34582629832</v>
      </c>
      <c r="X73" s="31">
        <f t="shared" si="56"/>
        <v>109040.34582629832</v>
      </c>
      <c r="Y73" s="31">
        <f t="shared" si="56"/>
        <v>109040.34582629832</v>
      </c>
      <c r="Z73" s="31">
        <f t="shared" si="56"/>
        <v>115165.46582629831</v>
      </c>
      <c r="AA73" s="31">
        <f t="shared" si="56"/>
        <v>126629.25249296498</v>
      </c>
      <c r="AB73" s="31">
        <f t="shared" si="56"/>
        <v>124629.25249296498</v>
      </c>
      <c r="AC73" s="31">
        <f t="shared" si="56"/>
        <v>124629.25249296498</v>
      </c>
      <c r="AD73" s="31">
        <f t="shared" si="56"/>
        <v>127900.46286775396</v>
      </c>
      <c r="AE73" s="31">
        <f t="shared" si="56"/>
        <v>127900.46286775396</v>
      </c>
      <c r="AF73" s="31">
        <f t="shared" si="56"/>
        <v>127900.46286775396</v>
      </c>
      <c r="AG73" s="31">
        <f t="shared" si="51"/>
        <v>1406778.101039947</v>
      </c>
      <c r="AH73" s="32" t="str">
        <f t="shared" si="52"/>
        <v/>
      </c>
      <c r="AI73" s="13"/>
      <c r="AJ73" s="31">
        <f t="shared" si="53"/>
        <v>-769712.15103994706</v>
      </c>
    </row>
    <row r="74" spans="1:36" ht="13.5" customHeight="1" x14ac:dyDescent="0.2">
      <c r="A74" s="27" t="s">
        <v>1258</v>
      </c>
      <c r="B74" s="16">
        <v>1863.53</v>
      </c>
      <c r="C74" s="16">
        <v>2554.7199999999998</v>
      </c>
      <c r="D74" s="16">
        <v>31.98</v>
      </c>
      <c r="E74" s="16">
        <v>0</v>
      </c>
      <c r="F74" s="16">
        <v>1310.87</v>
      </c>
      <c r="G74" s="16">
        <v>1236.79</v>
      </c>
      <c r="H74" s="16">
        <v>0</v>
      </c>
      <c r="I74" s="16">
        <v>630.22</v>
      </c>
      <c r="J74" s="68">
        <v>1500</v>
      </c>
      <c r="K74" s="68">
        <v>1500</v>
      </c>
      <c r="L74" s="68">
        <v>1500</v>
      </c>
      <c r="M74" s="68">
        <v>1500</v>
      </c>
      <c r="N74" s="16">
        <f t="shared" si="49"/>
        <v>13628.11</v>
      </c>
      <c r="O74" s="28" t="str">
        <f t="shared" si="50"/>
        <v/>
      </c>
      <c r="P74" s="16"/>
      <c r="Q74" s="16"/>
      <c r="R74" s="64" t="s">
        <v>1327</v>
      </c>
      <c r="S74" s="65">
        <v>0</v>
      </c>
      <c r="T74" s="66">
        <v>0.05</v>
      </c>
      <c r="U74" s="63">
        <f t="shared" ref="U74:AF80" si="57">IF($R74="Manual","",IFERROR(IF($R74="YOY Growth",$N74*(1+$T74)/12,$S74/12),""))</f>
        <v>0</v>
      </c>
      <c r="V74" s="63">
        <f t="shared" si="57"/>
        <v>0</v>
      </c>
      <c r="W74" s="63">
        <f t="shared" si="57"/>
        <v>0</v>
      </c>
      <c r="X74" s="63">
        <f t="shared" si="57"/>
        <v>0</v>
      </c>
      <c r="Y74" s="63">
        <f t="shared" si="57"/>
        <v>0</v>
      </c>
      <c r="Z74" s="63">
        <f t="shared" si="57"/>
        <v>0</v>
      </c>
      <c r="AA74" s="63">
        <f t="shared" si="57"/>
        <v>0</v>
      </c>
      <c r="AB74" s="63">
        <f t="shared" si="57"/>
        <v>0</v>
      </c>
      <c r="AC74" s="63">
        <f t="shared" si="57"/>
        <v>0</v>
      </c>
      <c r="AD74" s="63">
        <f t="shared" si="57"/>
        <v>0</v>
      </c>
      <c r="AE74" s="63">
        <f t="shared" si="57"/>
        <v>0</v>
      </c>
      <c r="AF74" s="63">
        <f t="shared" si="57"/>
        <v>0</v>
      </c>
      <c r="AG74" s="16">
        <f t="shared" si="51"/>
        <v>0</v>
      </c>
      <c r="AH74" s="28" t="str">
        <f t="shared" si="52"/>
        <v/>
      </c>
      <c r="AI74" s="13"/>
      <c r="AJ74" s="16">
        <f t="shared" si="53"/>
        <v>13628.11</v>
      </c>
    </row>
    <row r="75" spans="1:36" ht="13.5" customHeight="1" x14ac:dyDescent="0.2">
      <c r="A75" s="27" t="s">
        <v>1259</v>
      </c>
      <c r="B75" s="16">
        <v>387.38</v>
      </c>
      <c r="C75" s="16">
        <v>218.65</v>
      </c>
      <c r="D75" s="16">
        <v>0</v>
      </c>
      <c r="E75" s="16">
        <v>0</v>
      </c>
      <c r="F75" s="16">
        <v>0</v>
      </c>
      <c r="G75" s="16">
        <v>0</v>
      </c>
      <c r="H75" s="16">
        <v>0</v>
      </c>
      <c r="I75" s="16">
        <v>78.42</v>
      </c>
      <c r="J75" s="68">
        <v>300</v>
      </c>
      <c r="K75" s="68">
        <v>300</v>
      </c>
      <c r="L75" s="68">
        <v>300</v>
      </c>
      <c r="M75" s="68">
        <v>300</v>
      </c>
      <c r="N75" s="16">
        <f t="shared" si="49"/>
        <v>1884.4499999999998</v>
      </c>
      <c r="O75" s="28" t="str">
        <f t="shared" si="50"/>
        <v/>
      </c>
      <c r="P75" s="16"/>
      <c r="Q75" s="16"/>
      <c r="R75" s="64" t="s">
        <v>1327</v>
      </c>
      <c r="S75" s="65">
        <v>0</v>
      </c>
      <c r="T75" s="66">
        <v>0.05</v>
      </c>
      <c r="U75" s="63">
        <f t="shared" si="57"/>
        <v>0</v>
      </c>
      <c r="V75" s="63">
        <f t="shared" si="57"/>
        <v>0</v>
      </c>
      <c r="W75" s="63">
        <f t="shared" si="57"/>
        <v>0</v>
      </c>
      <c r="X75" s="63">
        <f t="shared" si="57"/>
        <v>0</v>
      </c>
      <c r="Y75" s="63">
        <f t="shared" si="57"/>
        <v>0</v>
      </c>
      <c r="Z75" s="63">
        <f t="shared" si="57"/>
        <v>0</v>
      </c>
      <c r="AA75" s="63">
        <f t="shared" si="57"/>
        <v>0</v>
      </c>
      <c r="AB75" s="63">
        <f t="shared" si="57"/>
        <v>0</v>
      </c>
      <c r="AC75" s="63">
        <f t="shared" si="57"/>
        <v>0</v>
      </c>
      <c r="AD75" s="63">
        <f t="shared" si="57"/>
        <v>0</v>
      </c>
      <c r="AE75" s="63">
        <f t="shared" si="57"/>
        <v>0</v>
      </c>
      <c r="AF75" s="63">
        <f t="shared" si="57"/>
        <v>0</v>
      </c>
      <c r="AG75" s="16">
        <f t="shared" si="51"/>
        <v>0</v>
      </c>
      <c r="AH75" s="28" t="str">
        <f t="shared" si="52"/>
        <v/>
      </c>
      <c r="AI75" s="13"/>
      <c r="AJ75" s="16">
        <f t="shared" si="53"/>
        <v>1884.4499999999998</v>
      </c>
    </row>
    <row r="76" spans="1:36" ht="13.5" customHeight="1" x14ac:dyDescent="0.2">
      <c r="A76" s="27" t="s">
        <v>1260</v>
      </c>
      <c r="B76" s="16">
        <v>0</v>
      </c>
      <c r="C76" s="16">
        <v>0</v>
      </c>
      <c r="D76" s="16">
        <v>99.85</v>
      </c>
      <c r="E76" s="16">
        <v>0</v>
      </c>
      <c r="F76" s="16">
        <v>55.11</v>
      </c>
      <c r="G76" s="16">
        <v>0</v>
      </c>
      <c r="H76" s="16">
        <v>0</v>
      </c>
      <c r="I76" s="16">
        <v>0</v>
      </c>
      <c r="J76" s="68">
        <v>0</v>
      </c>
      <c r="K76" s="68">
        <v>0</v>
      </c>
      <c r="L76" s="68">
        <v>0</v>
      </c>
      <c r="M76" s="68">
        <v>0</v>
      </c>
      <c r="N76" s="16">
        <f t="shared" si="49"/>
        <v>154.95999999999998</v>
      </c>
      <c r="O76" s="28" t="str">
        <f t="shared" si="50"/>
        <v/>
      </c>
      <c r="P76" s="16"/>
      <c r="Q76" s="16"/>
      <c r="R76" s="64" t="s">
        <v>1327</v>
      </c>
      <c r="S76" s="65">
        <v>0</v>
      </c>
      <c r="T76" s="66">
        <v>0.05</v>
      </c>
      <c r="U76" s="63">
        <f t="shared" si="57"/>
        <v>0</v>
      </c>
      <c r="V76" s="63">
        <f t="shared" si="57"/>
        <v>0</v>
      </c>
      <c r="W76" s="63">
        <f t="shared" si="57"/>
        <v>0</v>
      </c>
      <c r="X76" s="63">
        <f t="shared" si="57"/>
        <v>0</v>
      </c>
      <c r="Y76" s="63">
        <f t="shared" si="57"/>
        <v>0</v>
      </c>
      <c r="Z76" s="63">
        <f t="shared" si="57"/>
        <v>0</v>
      </c>
      <c r="AA76" s="63">
        <f t="shared" si="57"/>
        <v>0</v>
      </c>
      <c r="AB76" s="63">
        <f t="shared" si="57"/>
        <v>0</v>
      </c>
      <c r="AC76" s="63">
        <f t="shared" si="57"/>
        <v>0</v>
      </c>
      <c r="AD76" s="63">
        <f t="shared" si="57"/>
        <v>0</v>
      </c>
      <c r="AE76" s="63">
        <f t="shared" si="57"/>
        <v>0</v>
      </c>
      <c r="AF76" s="63">
        <f t="shared" si="57"/>
        <v>0</v>
      </c>
      <c r="AG76" s="16">
        <f t="shared" si="51"/>
        <v>0</v>
      </c>
      <c r="AH76" s="28" t="str">
        <f t="shared" si="52"/>
        <v/>
      </c>
      <c r="AI76" s="13"/>
      <c r="AJ76" s="16">
        <f t="shared" si="53"/>
        <v>154.95999999999998</v>
      </c>
    </row>
    <row r="77" spans="1:36" ht="13.5" customHeight="1" x14ac:dyDescent="0.2">
      <c r="A77" s="27" t="s">
        <v>1261</v>
      </c>
      <c r="B77" s="16">
        <v>0</v>
      </c>
      <c r="C77" s="16">
        <v>0</v>
      </c>
      <c r="D77" s="16">
        <v>0</v>
      </c>
      <c r="E77" s="16">
        <v>0</v>
      </c>
      <c r="F77" s="16">
        <v>0</v>
      </c>
      <c r="G77" s="16">
        <v>0</v>
      </c>
      <c r="H77" s="16">
        <v>0</v>
      </c>
      <c r="I77" s="16">
        <v>0</v>
      </c>
      <c r="J77" s="68">
        <v>0</v>
      </c>
      <c r="K77" s="68">
        <v>0</v>
      </c>
      <c r="L77" s="68">
        <v>0</v>
      </c>
      <c r="M77" s="68">
        <v>0</v>
      </c>
      <c r="N77" s="16">
        <f t="shared" si="49"/>
        <v>0</v>
      </c>
      <c r="O77" s="28" t="str">
        <f t="shared" si="50"/>
        <v/>
      </c>
      <c r="P77" s="16"/>
      <c r="Q77" s="16"/>
      <c r="R77" s="64" t="s">
        <v>1327</v>
      </c>
      <c r="S77" s="65">
        <v>0</v>
      </c>
      <c r="T77" s="66">
        <v>0.05</v>
      </c>
      <c r="U77" s="63">
        <f t="shared" si="57"/>
        <v>0</v>
      </c>
      <c r="V77" s="63">
        <f t="shared" si="57"/>
        <v>0</v>
      </c>
      <c r="W77" s="63">
        <f t="shared" si="57"/>
        <v>0</v>
      </c>
      <c r="X77" s="63">
        <f t="shared" si="57"/>
        <v>0</v>
      </c>
      <c r="Y77" s="63">
        <f t="shared" si="57"/>
        <v>0</v>
      </c>
      <c r="Z77" s="63">
        <f t="shared" si="57"/>
        <v>0</v>
      </c>
      <c r="AA77" s="63">
        <f t="shared" si="57"/>
        <v>0</v>
      </c>
      <c r="AB77" s="63">
        <f t="shared" si="57"/>
        <v>0</v>
      </c>
      <c r="AC77" s="63">
        <f t="shared" si="57"/>
        <v>0</v>
      </c>
      <c r="AD77" s="63">
        <f t="shared" si="57"/>
        <v>0</v>
      </c>
      <c r="AE77" s="63">
        <f t="shared" si="57"/>
        <v>0</v>
      </c>
      <c r="AF77" s="63">
        <f t="shared" si="57"/>
        <v>0</v>
      </c>
      <c r="AG77" s="16">
        <f t="shared" si="51"/>
        <v>0</v>
      </c>
      <c r="AH77" s="28" t="str">
        <f t="shared" si="52"/>
        <v/>
      </c>
      <c r="AI77" s="13"/>
      <c r="AJ77" s="16">
        <f t="shared" si="53"/>
        <v>0</v>
      </c>
    </row>
    <row r="78" spans="1:36" ht="13.5" customHeight="1" x14ac:dyDescent="0.2">
      <c r="A78" s="27" t="s">
        <v>1262</v>
      </c>
      <c r="B78" s="16">
        <v>0</v>
      </c>
      <c r="C78" s="16">
        <v>0</v>
      </c>
      <c r="D78" s="16">
        <v>0</v>
      </c>
      <c r="E78" s="16">
        <v>0</v>
      </c>
      <c r="F78" s="16">
        <v>0</v>
      </c>
      <c r="G78" s="16">
        <v>0</v>
      </c>
      <c r="H78" s="16">
        <v>0</v>
      </c>
      <c r="I78" s="16">
        <v>0</v>
      </c>
      <c r="J78" s="68">
        <v>0</v>
      </c>
      <c r="K78" s="68">
        <v>0</v>
      </c>
      <c r="L78" s="68">
        <v>0</v>
      </c>
      <c r="M78" s="68">
        <v>0</v>
      </c>
      <c r="N78" s="16">
        <f t="shared" si="49"/>
        <v>0</v>
      </c>
      <c r="O78" s="28" t="str">
        <f t="shared" si="50"/>
        <v/>
      </c>
      <c r="P78" s="16"/>
      <c r="Q78" s="16"/>
      <c r="R78" s="64" t="s">
        <v>1327</v>
      </c>
      <c r="S78" s="65">
        <v>0</v>
      </c>
      <c r="T78" s="66">
        <v>0.05</v>
      </c>
      <c r="U78" s="63">
        <f t="shared" si="57"/>
        <v>0</v>
      </c>
      <c r="V78" s="63">
        <f t="shared" si="57"/>
        <v>0</v>
      </c>
      <c r="W78" s="63">
        <f t="shared" si="57"/>
        <v>0</v>
      </c>
      <c r="X78" s="63">
        <f t="shared" si="57"/>
        <v>0</v>
      </c>
      <c r="Y78" s="63">
        <f t="shared" si="57"/>
        <v>0</v>
      </c>
      <c r="Z78" s="63">
        <f t="shared" si="57"/>
        <v>0</v>
      </c>
      <c r="AA78" s="63">
        <f t="shared" si="57"/>
        <v>0</v>
      </c>
      <c r="AB78" s="63">
        <f t="shared" si="57"/>
        <v>0</v>
      </c>
      <c r="AC78" s="63">
        <f t="shared" si="57"/>
        <v>0</v>
      </c>
      <c r="AD78" s="63">
        <f t="shared" si="57"/>
        <v>0</v>
      </c>
      <c r="AE78" s="63">
        <f t="shared" si="57"/>
        <v>0</v>
      </c>
      <c r="AF78" s="63">
        <f t="shared" si="57"/>
        <v>0</v>
      </c>
      <c r="AG78" s="16">
        <f t="shared" si="51"/>
        <v>0</v>
      </c>
      <c r="AH78" s="28" t="str">
        <f t="shared" si="52"/>
        <v/>
      </c>
      <c r="AI78" s="13"/>
      <c r="AJ78" s="16">
        <f t="shared" si="53"/>
        <v>0</v>
      </c>
    </row>
    <row r="79" spans="1:36" ht="13.5" customHeight="1" x14ac:dyDescent="0.2">
      <c r="A79" s="27" t="s">
        <v>1263</v>
      </c>
      <c r="B79" s="16">
        <v>0</v>
      </c>
      <c r="C79" s="16">
        <v>0</v>
      </c>
      <c r="D79" s="16">
        <v>871.4</v>
      </c>
      <c r="E79" s="16">
        <v>37</v>
      </c>
      <c r="F79" s="16">
        <v>0</v>
      </c>
      <c r="G79" s="16">
        <v>0</v>
      </c>
      <c r="H79" s="16">
        <v>0</v>
      </c>
      <c r="I79" s="16">
        <v>0</v>
      </c>
      <c r="J79" s="68">
        <v>0</v>
      </c>
      <c r="K79" s="68">
        <v>0</v>
      </c>
      <c r="L79" s="68">
        <v>0</v>
      </c>
      <c r="M79" s="68">
        <v>0</v>
      </c>
      <c r="N79" s="16">
        <f t="shared" si="49"/>
        <v>908.4</v>
      </c>
      <c r="O79" s="28" t="str">
        <f t="shared" si="50"/>
        <v/>
      </c>
      <c r="P79" s="16"/>
      <c r="Q79" s="16"/>
      <c r="R79" s="64" t="s">
        <v>1327</v>
      </c>
      <c r="S79" s="65">
        <v>0</v>
      </c>
      <c r="T79" s="66">
        <v>0.05</v>
      </c>
      <c r="U79" s="63">
        <f t="shared" si="57"/>
        <v>0</v>
      </c>
      <c r="V79" s="63">
        <f t="shared" si="57"/>
        <v>0</v>
      </c>
      <c r="W79" s="63">
        <f t="shared" si="57"/>
        <v>0</v>
      </c>
      <c r="X79" s="63">
        <f t="shared" si="57"/>
        <v>0</v>
      </c>
      <c r="Y79" s="63">
        <f t="shared" si="57"/>
        <v>0</v>
      </c>
      <c r="Z79" s="63">
        <f t="shared" si="57"/>
        <v>0</v>
      </c>
      <c r="AA79" s="63">
        <f t="shared" si="57"/>
        <v>0</v>
      </c>
      <c r="AB79" s="63">
        <f t="shared" si="57"/>
        <v>0</v>
      </c>
      <c r="AC79" s="63">
        <f t="shared" si="57"/>
        <v>0</v>
      </c>
      <c r="AD79" s="63">
        <f t="shared" si="57"/>
        <v>0</v>
      </c>
      <c r="AE79" s="63">
        <f t="shared" si="57"/>
        <v>0</v>
      </c>
      <c r="AF79" s="63">
        <f t="shared" si="57"/>
        <v>0</v>
      </c>
      <c r="AG79" s="16">
        <f t="shared" si="51"/>
        <v>0</v>
      </c>
      <c r="AH79" s="28" t="str">
        <f t="shared" si="52"/>
        <v/>
      </c>
      <c r="AI79" s="13"/>
      <c r="AJ79" s="16">
        <f t="shared" si="53"/>
        <v>908.4</v>
      </c>
    </row>
    <row r="80" spans="1:36" ht="13.5" customHeight="1" x14ac:dyDescent="0.2">
      <c r="A80" s="27" t="s">
        <v>1264</v>
      </c>
      <c r="B80" s="16">
        <v>0</v>
      </c>
      <c r="C80" s="16">
        <v>145.88</v>
      </c>
      <c r="D80" s="16">
        <v>115.89</v>
      </c>
      <c r="E80" s="16">
        <v>15.89</v>
      </c>
      <c r="F80" s="16">
        <v>0</v>
      </c>
      <c r="G80" s="16">
        <v>0</v>
      </c>
      <c r="H80" s="16">
        <v>0</v>
      </c>
      <c r="I80" s="16">
        <v>0</v>
      </c>
      <c r="J80" s="68">
        <v>60</v>
      </c>
      <c r="K80" s="68">
        <v>60</v>
      </c>
      <c r="L80" s="68">
        <v>60</v>
      </c>
      <c r="M80" s="68">
        <v>60</v>
      </c>
      <c r="N80" s="16">
        <f t="shared" si="49"/>
        <v>517.66</v>
      </c>
      <c r="O80" s="28" t="str">
        <f t="shared" si="50"/>
        <v/>
      </c>
      <c r="P80" s="16"/>
      <c r="Q80" s="16"/>
      <c r="R80" s="64" t="s">
        <v>1327</v>
      </c>
      <c r="S80" s="65">
        <v>0</v>
      </c>
      <c r="T80" s="66">
        <v>0.05</v>
      </c>
      <c r="U80" s="63">
        <f t="shared" si="57"/>
        <v>0</v>
      </c>
      <c r="V80" s="63">
        <f t="shared" si="57"/>
        <v>0</v>
      </c>
      <c r="W80" s="63">
        <f t="shared" si="57"/>
        <v>0</v>
      </c>
      <c r="X80" s="63">
        <f t="shared" si="57"/>
        <v>0</v>
      </c>
      <c r="Y80" s="63">
        <f t="shared" si="57"/>
        <v>0</v>
      </c>
      <c r="Z80" s="63">
        <f t="shared" si="57"/>
        <v>0</v>
      </c>
      <c r="AA80" s="63">
        <f t="shared" si="57"/>
        <v>0</v>
      </c>
      <c r="AB80" s="63">
        <f t="shared" si="57"/>
        <v>0</v>
      </c>
      <c r="AC80" s="63">
        <f t="shared" si="57"/>
        <v>0</v>
      </c>
      <c r="AD80" s="63">
        <f t="shared" si="57"/>
        <v>0</v>
      </c>
      <c r="AE80" s="63">
        <f t="shared" si="57"/>
        <v>0</v>
      </c>
      <c r="AF80" s="63">
        <f t="shared" si="57"/>
        <v>0</v>
      </c>
      <c r="AG80" s="16">
        <f t="shared" si="51"/>
        <v>0</v>
      </c>
      <c r="AH80" s="28" t="str">
        <f t="shared" si="52"/>
        <v/>
      </c>
      <c r="AI80" s="13"/>
      <c r="AJ80" s="16">
        <f t="shared" si="53"/>
        <v>517.66</v>
      </c>
    </row>
    <row r="81" spans="1:36" ht="13.5" customHeight="1" x14ac:dyDescent="0.2">
      <c r="A81" s="26" t="s">
        <v>1265</v>
      </c>
      <c r="B81" s="16"/>
      <c r="C81" s="16"/>
      <c r="D81" s="16"/>
      <c r="E81" s="16"/>
      <c r="F81" s="16"/>
      <c r="G81" s="16"/>
      <c r="H81" s="16"/>
      <c r="I81" s="16"/>
      <c r="J81" s="16"/>
      <c r="K81" s="16"/>
      <c r="L81" s="16"/>
      <c r="M81" s="16"/>
      <c r="N81" s="16"/>
      <c r="O81" s="28"/>
      <c r="P81" s="16"/>
      <c r="Q81" s="16"/>
      <c r="R81" s="67"/>
      <c r="S81" s="67"/>
      <c r="T81" s="67"/>
      <c r="U81" s="16"/>
      <c r="V81" s="16"/>
      <c r="W81" s="16"/>
      <c r="X81" s="16"/>
      <c r="Y81" s="16"/>
      <c r="Z81" s="16"/>
      <c r="AA81" s="16"/>
      <c r="AB81" s="16"/>
      <c r="AC81" s="16"/>
      <c r="AD81" s="16"/>
      <c r="AE81" s="16"/>
      <c r="AF81" s="16"/>
      <c r="AG81" s="16"/>
      <c r="AH81" s="28"/>
      <c r="AI81" s="13"/>
      <c r="AJ81" s="16"/>
    </row>
    <row r="82" spans="1:36" ht="13.5" customHeight="1" x14ac:dyDescent="0.2">
      <c r="A82" s="27" t="s">
        <v>1266</v>
      </c>
      <c r="B82" s="16">
        <v>0</v>
      </c>
      <c r="C82" s="16">
        <v>0</v>
      </c>
      <c r="D82" s="16">
        <v>0</v>
      </c>
      <c r="E82" s="16">
        <v>0</v>
      </c>
      <c r="F82" s="16">
        <v>0</v>
      </c>
      <c r="G82" s="16">
        <v>0</v>
      </c>
      <c r="H82" s="16">
        <v>0</v>
      </c>
      <c r="I82" s="16">
        <v>0</v>
      </c>
      <c r="J82" s="68">
        <v>0</v>
      </c>
      <c r="K82" s="68">
        <v>0</v>
      </c>
      <c r="L82" s="68">
        <v>0</v>
      </c>
      <c r="M82" s="68">
        <v>0</v>
      </c>
      <c r="N82" s="16">
        <f t="shared" ref="N82:N117" si="58">SUM(B82:M82)</f>
        <v>0</v>
      </c>
      <c r="O82" s="28" t="str">
        <f t="shared" ref="O82:O117" si="59">IFERROR(N82/N$16,"")</f>
        <v/>
      </c>
      <c r="P82" s="16"/>
      <c r="Q82" s="16"/>
      <c r="R82" s="64" t="s">
        <v>1327</v>
      </c>
      <c r="S82" s="65">
        <v>0</v>
      </c>
      <c r="T82" s="66">
        <v>0.05</v>
      </c>
      <c r="U82" s="63">
        <f t="shared" ref="U82:AF86" si="60">IF($R82="Manual","",IFERROR(IF($R82="YOY Growth",$N82*(1+$T82)/12,$S82/12),""))</f>
        <v>0</v>
      </c>
      <c r="V82" s="63">
        <f t="shared" si="60"/>
        <v>0</v>
      </c>
      <c r="W82" s="63">
        <f t="shared" si="60"/>
        <v>0</v>
      </c>
      <c r="X82" s="63">
        <f t="shared" si="60"/>
        <v>0</v>
      </c>
      <c r="Y82" s="63">
        <f t="shared" si="60"/>
        <v>0</v>
      </c>
      <c r="Z82" s="63">
        <f t="shared" si="60"/>
        <v>0</v>
      </c>
      <c r="AA82" s="63">
        <f t="shared" si="60"/>
        <v>0</v>
      </c>
      <c r="AB82" s="63">
        <f t="shared" si="60"/>
        <v>0</v>
      </c>
      <c r="AC82" s="63">
        <f t="shared" si="60"/>
        <v>0</v>
      </c>
      <c r="AD82" s="63">
        <f t="shared" si="60"/>
        <v>0</v>
      </c>
      <c r="AE82" s="63">
        <f t="shared" si="60"/>
        <v>0</v>
      </c>
      <c r="AF82" s="63">
        <f t="shared" si="60"/>
        <v>0</v>
      </c>
      <c r="AG82" s="16">
        <f t="shared" ref="AG82:AG117" si="61">SUM(U82:AF82)</f>
        <v>0</v>
      </c>
      <c r="AH82" s="28" t="str">
        <f t="shared" ref="AH82:AH117" si="62">IFERROR(AG82/AG$16,"")</f>
        <v/>
      </c>
      <c r="AI82" s="13"/>
      <c r="AJ82" s="16">
        <f t="shared" ref="AJ82:AJ116" si="63">N82-AG82</f>
        <v>0</v>
      </c>
    </row>
    <row r="83" spans="1:36" ht="13.5" customHeight="1" x14ac:dyDescent="0.2">
      <c r="A83" s="27" t="s">
        <v>1267</v>
      </c>
      <c r="B83" s="16">
        <v>1716.81</v>
      </c>
      <c r="C83" s="16">
        <v>1639.89</v>
      </c>
      <c r="D83" s="16">
        <v>654.95000000000005</v>
      </c>
      <c r="E83" s="16">
        <v>0</v>
      </c>
      <c r="F83" s="16">
        <v>596.5</v>
      </c>
      <c r="G83" s="16">
        <v>1755.52</v>
      </c>
      <c r="H83" s="16">
        <v>728.5</v>
      </c>
      <c r="I83" s="16">
        <v>0</v>
      </c>
      <c r="J83" s="68">
        <v>1500</v>
      </c>
      <c r="K83" s="68">
        <v>1500</v>
      </c>
      <c r="L83" s="68">
        <v>3000</v>
      </c>
      <c r="M83" s="68">
        <v>1500</v>
      </c>
      <c r="N83" s="16">
        <f t="shared" si="58"/>
        <v>14592.17</v>
      </c>
      <c r="O83" s="28" t="str">
        <f t="shared" si="59"/>
        <v/>
      </c>
      <c r="P83" s="16"/>
      <c r="Q83" s="16"/>
      <c r="R83" s="64" t="s">
        <v>1327</v>
      </c>
      <c r="S83" s="65">
        <v>0</v>
      </c>
      <c r="T83" s="66">
        <v>0.05</v>
      </c>
      <c r="U83" s="63">
        <f t="shared" si="60"/>
        <v>0</v>
      </c>
      <c r="V83" s="63">
        <f t="shared" si="60"/>
        <v>0</v>
      </c>
      <c r="W83" s="63">
        <f t="shared" si="60"/>
        <v>0</v>
      </c>
      <c r="X83" s="63">
        <f t="shared" si="60"/>
        <v>0</v>
      </c>
      <c r="Y83" s="63">
        <f t="shared" si="60"/>
        <v>0</v>
      </c>
      <c r="Z83" s="63">
        <f t="shared" si="60"/>
        <v>0</v>
      </c>
      <c r="AA83" s="63">
        <f t="shared" si="60"/>
        <v>0</v>
      </c>
      <c r="AB83" s="63">
        <f t="shared" si="60"/>
        <v>0</v>
      </c>
      <c r="AC83" s="63">
        <f t="shared" si="60"/>
        <v>0</v>
      </c>
      <c r="AD83" s="63">
        <f t="shared" si="60"/>
        <v>0</v>
      </c>
      <c r="AE83" s="63">
        <f t="shared" si="60"/>
        <v>0</v>
      </c>
      <c r="AF83" s="63">
        <f t="shared" si="60"/>
        <v>0</v>
      </c>
      <c r="AG83" s="16">
        <f t="shared" si="61"/>
        <v>0</v>
      </c>
      <c r="AH83" s="28" t="str">
        <f t="shared" si="62"/>
        <v/>
      </c>
      <c r="AI83" s="13"/>
      <c r="AJ83" s="16">
        <f t="shared" si="63"/>
        <v>14592.17</v>
      </c>
    </row>
    <row r="84" spans="1:36" ht="13.5" customHeight="1" x14ac:dyDescent="0.2">
      <c r="A84" s="27" t="s">
        <v>1268</v>
      </c>
      <c r="B84" s="16">
        <v>153.63</v>
      </c>
      <c r="C84" s="16">
        <v>1867.65</v>
      </c>
      <c r="D84" s="16">
        <v>0</v>
      </c>
      <c r="E84" s="16">
        <v>0</v>
      </c>
      <c r="F84" s="16">
        <v>901.61</v>
      </c>
      <c r="G84" s="16">
        <v>0</v>
      </c>
      <c r="H84" s="16">
        <v>270.05</v>
      </c>
      <c r="I84" s="16">
        <v>0</v>
      </c>
      <c r="J84" s="68">
        <v>600</v>
      </c>
      <c r="K84" s="68">
        <v>600</v>
      </c>
      <c r="L84" s="68">
        <v>600</v>
      </c>
      <c r="M84" s="68">
        <v>600</v>
      </c>
      <c r="N84" s="16">
        <f t="shared" si="58"/>
        <v>5592.9400000000005</v>
      </c>
      <c r="O84" s="28" t="str">
        <f t="shared" si="59"/>
        <v/>
      </c>
      <c r="P84" s="16"/>
      <c r="Q84" s="16"/>
      <c r="R84" s="64" t="s">
        <v>1327</v>
      </c>
      <c r="S84" s="65">
        <v>0</v>
      </c>
      <c r="T84" s="66">
        <v>0.05</v>
      </c>
      <c r="U84" s="63">
        <f t="shared" si="60"/>
        <v>0</v>
      </c>
      <c r="V84" s="63">
        <f t="shared" si="60"/>
        <v>0</v>
      </c>
      <c r="W84" s="63">
        <f t="shared" si="60"/>
        <v>0</v>
      </c>
      <c r="X84" s="63">
        <f t="shared" si="60"/>
        <v>0</v>
      </c>
      <c r="Y84" s="63">
        <f t="shared" si="60"/>
        <v>0</v>
      </c>
      <c r="Z84" s="63">
        <f t="shared" si="60"/>
        <v>0</v>
      </c>
      <c r="AA84" s="63">
        <f t="shared" si="60"/>
        <v>0</v>
      </c>
      <c r="AB84" s="63">
        <f t="shared" si="60"/>
        <v>0</v>
      </c>
      <c r="AC84" s="63">
        <f t="shared" si="60"/>
        <v>0</v>
      </c>
      <c r="AD84" s="63">
        <f t="shared" si="60"/>
        <v>0</v>
      </c>
      <c r="AE84" s="63">
        <f t="shared" si="60"/>
        <v>0</v>
      </c>
      <c r="AF84" s="63">
        <f t="shared" si="60"/>
        <v>0</v>
      </c>
      <c r="AG84" s="16">
        <f t="shared" si="61"/>
        <v>0</v>
      </c>
      <c r="AH84" s="28" t="str">
        <f t="shared" si="62"/>
        <v/>
      </c>
      <c r="AI84" s="13"/>
      <c r="AJ84" s="16">
        <f t="shared" si="63"/>
        <v>5592.9400000000005</v>
      </c>
    </row>
    <row r="85" spans="1:36" ht="13.5" customHeight="1" x14ac:dyDescent="0.2">
      <c r="A85" s="27" t="s">
        <v>1269</v>
      </c>
      <c r="B85" s="16">
        <v>1067.24</v>
      </c>
      <c r="C85" s="16">
        <v>1869.08</v>
      </c>
      <c r="D85" s="16">
        <v>325.89999999999998</v>
      </c>
      <c r="E85" s="16">
        <v>0</v>
      </c>
      <c r="F85" s="16">
        <v>549.11</v>
      </c>
      <c r="G85" s="16">
        <v>721.44</v>
      </c>
      <c r="H85" s="16">
        <v>1816.86</v>
      </c>
      <c r="I85" s="16">
        <v>0</v>
      </c>
      <c r="J85" s="68">
        <v>1000</v>
      </c>
      <c r="K85" s="68">
        <v>1000</v>
      </c>
      <c r="L85" s="68">
        <v>2500</v>
      </c>
      <c r="M85" s="68">
        <v>1000</v>
      </c>
      <c r="N85" s="16">
        <f t="shared" si="58"/>
        <v>11849.630000000001</v>
      </c>
      <c r="O85" s="28" t="str">
        <f t="shared" si="59"/>
        <v/>
      </c>
      <c r="P85" s="16"/>
      <c r="Q85" s="16"/>
      <c r="R85" s="64" t="s">
        <v>1327</v>
      </c>
      <c r="S85" s="65">
        <v>0</v>
      </c>
      <c r="T85" s="66">
        <v>0.05</v>
      </c>
      <c r="U85" s="63">
        <f t="shared" si="60"/>
        <v>0</v>
      </c>
      <c r="V85" s="63">
        <f t="shared" si="60"/>
        <v>0</v>
      </c>
      <c r="W85" s="63">
        <f t="shared" si="60"/>
        <v>0</v>
      </c>
      <c r="X85" s="63">
        <f t="shared" si="60"/>
        <v>0</v>
      </c>
      <c r="Y85" s="63">
        <f t="shared" si="60"/>
        <v>0</v>
      </c>
      <c r="Z85" s="63">
        <f t="shared" si="60"/>
        <v>0</v>
      </c>
      <c r="AA85" s="63">
        <f t="shared" si="60"/>
        <v>0</v>
      </c>
      <c r="AB85" s="63">
        <f t="shared" si="60"/>
        <v>0</v>
      </c>
      <c r="AC85" s="63">
        <f t="shared" si="60"/>
        <v>0</v>
      </c>
      <c r="AD85" s="63">
        <f t="shared" si="60"/>
        <v>0</v>
      </c>
      <c r="AE85" s="63">
        <f t="shared" si="60"/>
        <v>0</v>
      </c>
      <c r="AF85" s="63">
        <f t="shared" si="60"/>
        <v>0</v>
      </c>
      <c r="AG85" s="16">
        <f t="shared" si="61"/>
        <v>0</v>
      </c>
      <c r="AH85" s="28" t="str">
        <f t="shared" si="62"/>
        <v/>
      </c>
      <c r="AI85" s="13"/>
      <c r="AJ85" s="16">
        <f t="shared" si="63"/>
        <v>11849.630000000001</v>
      </c>
    </row>
    <row r="86" spans="1:36" ht="13.5" customHeight="1" x14ac:dyDescent="0.2">
      <c r="A86" s="27" t="s">
        <v>1270</v>
      </c>
      <c r="B86" s="16">
        <v>143.34</v>
      </c>
      <c r="C86" s="16">
        <v>172.71</v>
      </c>
      <c r="D86" s="16">
        <v>160.18</v>
      </c>
      <c r="E86" s="16">
        <v>0</v>
      </c>
      <c r="F86" s="16">
        <v>235.48</v>
      </c>
      <c r="G86" s="16">
        <v>241.47</v>
      </c>
      <c r="H86" s="16">
        <v>169.9</v>
      </c>
      <c r="I86" s="16">
        <v>0</v>
      </c>
      <c r="J86" s="68">
        <v>200</v>
      </c>
      <c r="K86" s="68">
        <v>200</v>
      </c>
      <c r="L86" s="68">
        <v>500</v>
      </c>
      <c r="M86" s="68">
        <v>200</v>
      </c>
      <c r="N86" s="16">
        <f t="shared" si="58"/>
        <v>2223.08</v>
      </c>
      <c r="O86" s="28" t="str">
        <f t="shared" si="59"/>
        <v/>
      </c>
      <c r="P86" s="16"/>
      <c r="Q86" s="16"/>
      <c r="R86" s="64" t="s">
        <v>1327</v>
      </c>
      <c r="S86" s="65">
        <v>0</v>
      </c>
      <c r="T86" s="66">
        <v>0.05</v>
      </c>
      <c r="U86" s="63">
        <f t="shared" si="60"/>
        <v>0</v>
      </c>
      <c r="V86" s="63">
        <f t="shared" si="60"/>
        <v>0</v>
      </c>
      <c r="W86" s="63">
        <f t="shared" si="60"/>
        <v>0</v>
      </c>
      <c r="X86" s="63">
        <f t="shared" si="60"/>
        <v>0</v>
      </c>
      <c r="Y86" s="63">
        <f t="shared" si="60"/>
        <v>0</v>
      </c>
      <c r="Z86" s="63">
        <f t="shared" si="60"/>
        <v>0</v>
      </c>
      <c r="AA86" s="63">
        <f t="shared" si="60"/>
        <v>0</v>
      </c>
      <c r="AB86" s="63">
        <f t="shared" si="60"/>
        <v>0</v>
      </c>
      <c r="AC86" s="63">
        <f t="shared" si="60"/>
        <v>0</v>
      </c>
      <c r="AD86" s="63">
        <f t="shared" si="60"/>
        <v>0</v>
      </c>
      <c r="AE86" s="63">
        <f t="shared" si="60"/>
        <v>0</v>
      </c>
      <c r="AF86" s="63">
        <f t="shared" si="60"/>
        <v>0</v>
      </c>
      <c r="AG86" s="16">
        <f t="shared" si="61"/>
        <v>0</v>
      </c>
      <c r="AH86" s="28" t="str">
        <f t="shared" si="62"/>
        <v/>
      </c>
      <c r="AI86" s="13"/>
      <c r="AJ86" s="16">
        <f t="shared" si="63"/>
        <v>2223.08</v>
      </c>
    </row>
    <row r="87" spans="1:36" ht="13.5" customHeight="1" x14ac:dyDescent="0.2">
      <c r="A87" s="30" t="s">
        <v>1271</v>
      </c>
      <c r="B87" s="31">
        <f t="shared" ref="B87:M87" si="64">SUM(B82:B86)</f>
        <v>3081.0200000000004</v>
      </c>
      <c r="C87" s="31">
        <f t="shared" si="64"/>
        <v>5549.33</v>
      </c>
      <c r="D87" s="31">
        <f t="shared" si="64"/>
        <v>1141.03</v>
      </c>
      <c r="E87" s="31">
        <f t="shared" si="64"/>
        <v>0</v>
      </c>
      <c r="F87" s="31">
        <f t="shared" si="64"/>
        <v>2282.7000000000003</v>
      </c>
      <c r="G87" s="31">
        <f t="shared" si="64"/>
        <v>2718.43</v>
      </c>
      <c r="H87" s="31">
        <f t="shared" si="64"/>
        <v>2985.31</v>
      </c>
      <c r="I87" s="31">
        <f t="shared" si="64"/>
        <v>0</v>
      </c>
      <c r="J87" s="31">
        <f t="shared" si="64"/>
        <v>3300</v>
      </c>
      <c r="K87" s="31">
        <f t="shared" si="64"/>
        <v>3300</v>
      </c>
      <c r="L87" s="31">
        <f t="shared" si="64"/>
        <v>6600</v>
      </c>
      <c r="M87" s="31">
        <f t="shared" si="64"/>
        <v>3300</v>
      </c>
      <c r="N87" s="31">
        <f t="shared" si="58"/>
        <v>34257.820000000007</v>
      </c>
      <c r="O87" s="32" t="str">
        <f t="shared" si="59"/>
        <v/>
      </c>
      <c r="P87" s="16"/>
      <c r="Q87" s="16"/>
      <c r="R87" s="67"/>
      <c r="S87" s="67"/>
      <c r="T87" s="67"/>
      <c r="U87" s="31">
        <f t="shared" ref="U87:AF87" si="65">SUM(U82:U86)</f>
        <v>0</v>
      </c>
      <c r="V87" s="31">
        <f t="shared" si="65"/>
        <v>0</v>
      </c>
      <c r="W87" s="31">
        <f t="shared" si="65"/>
        <v>0</v>
      </c>
      <c r="X87" s="31">
        <f t="shared" si="65"/>
        <v>0</v>
      </c>
      <c r="Y87" s="31">
        <f t="shared" si="65"/>
        <v>0</v>
      </c>
      <c r="Z87" s="31">
        <f t="shared" si="65"/>
        <v>0</v>
      </c>
      <c r="AA87" s="31">
        <f t="shared" si="65"/>
        <v>0</v>
      </c>
      <c r="AB87" s="31">
        <f t="shared" si="65"/>
        <v>0</v>
      </c>
      <c r="AC87" s="31">
        <f t="shared" si="65"/>
        <v>0</v>
      </c>
      <c r="AD87" s="31">
        <f t="shared" si="65"/>
        <v>0</v>
      </c>
      <c r="AE87" s="31">
        <f t="shared" si="65"/>
        <v>0</v>
      </c>
      <c r="AF87" s="31">
        <f t="shared" si="65"/>
        <v>0</v>
      </c>
      <c r="AG87" s="31">
        <f t="shared" si="61"/>
        <v>0</v>
      </c>
      <c r="AH87" s="32" t="str">
        <f t="shared" si="62"/>
        <v/>
      </c>
      <c r="AI87" s="13"/>
      <c r="AJ87" s="31">
        <f t="shared" si="63"/>
        <v>34257.820000000007</v>
      </c>
    </row>
    <row r="88" spans="1:36" ht="13.5" customHeight="1" x14ac:dyDescent="0.2">
      <c r="A88" s="27" t="s">
        <v>1272</v>
      </c>
      <c r="B88" s="16">
        <v>0</v>
      </c>
      <c r="C88" s="16">
        <v>0</v>
      </c>
      <c r="D88" s="16">
        <v>0</v>
      </c>
      <c r="E88" s="16">
        <v>0</v>
      </c>
      <c r="F88" s="16">
        <v>0</v>
      </c>
      <c r="G88" s="16">
        <v>0</v>
      </c>
      <c r="H88" s="16">
        <v>0</v>
      </c>
      <c r="I88" s="16">
        <v>0</v>
      </c>
      <c r="J88" s="68">
        <v>0</v>
      </c>
      <c r="K88" s="68">
        <v>0</v>
      </c>
      <c r="L88" s="68">
        <v>0</v>
      </c>
      <c r="M88" s="68">
        <v>0</v>
      </c>
      <c r="N88" s="16">
        <f t="shared" si="58"/>
        <v>0</v>
      </c>
      <c r="O88" s="28" t="str">
        <f t="shared" si="59"/>
        <v/>
      </c>
      <c r="P88" s="16"/>
      <c r="Q88" s="16"/>
      <c r="R88" s="64" t="s">
        <v>1327</v>
      </c>
      <c r="S88" s="65">
        <v>0</v>
      </c>
      <c r="T88" s="66">
        <v>0.05</v>
      </c>
      <c r="U88" s="63">
        <f t="shared" ref="U88:AF97" si="66">IF($R88="Manual","",IFERROR(IF($R88="YOY Growth",$N88*(1+$T88)/12,$S88/12),""))</f>
        <v>0</v>
      </c>
      <c r="V88" s="63">
        <f t="shared" si="66"/>
        <v>0</v>
      </c>
      <c r="W88" s="63">
        <f t="shared" si="66"/>
        <v>0</v>
      </c>
      <c r="X88" s="63">
        <f t="shared" si="66"/>
        <v>0</v>
      </c>
      <c r="Y88" s="63">
        <f t="shared" si="66"/>
        <v>0</v>
      </c>
      <c r="Z88" s="63">
        <f t="shared" si="66"/>
        <v>0</v>
      </c>
      <c r="AA88" s="63">
        <f t="shared" si="66"/>
        <v>0</v>
      </c>
      <c r="AB88" s="63">
        <f t="shared" si="66"/>
        <v>0</v>
      </c>
      <c r="AC88" s="63">
        <f t="shared" si="66"/>
        <v>0</v>
      </c>
      <c r="AD88" s="63">
        <f t="shared" si="66"/>
        <v>0</v>
      </c>
      <c r="AE88" s="63">
        <f t="shared" si="66"/>
        <v>0</v>
      </c>
      <c r="AF88" s="63">
        <f t="shared" si="66"/>
        <v>0</v>
      </c>
      <c r="AG88" s="16">
        <f t="shared" si="61"/>
        <v>0</v>
      </c>
      <c r="AH88" s="28" t="str">
        <f t="shared" si="62"/>
        <v/>
      </c>
      <c r="AI88" s="13"/>
      <c r="AJ88" s="16">
        <f t="shared" si="63"/>
        <v>0</v>
      </c>
    </row>
    <row r="89" spans="1:36" ht="13.5" customHeight="1" x14ac:dyDescent="0.2">
      <c r="A89" s="27" t="s">
        <v>1273</v>
      </c>
      <c r="B89" s="16">
        <v>0</v>
      </c>
      <c r="C89" s="16">
        <v>0</v>
      </c>
      <c r="D89" s="16">
        <v>0</v>
      </c>
      <c r="E89" s="16">
        <v>0</v>
      </c>
      <c r="F89" s="16">
        <v>0</v>
      </c>
      <c r="G89" s="16">
        <v>0</v>
      </c>
      <c r="H89" s="16">
        <v>0</v>
      </c>
      <c r="I89" s="16">
        <v>0</v>
      </c>
      <c r="J89" s="68">
        <v>0</v>
      </c>
      <c r="K89" s="68">
        <v>0</v>
      </c>
      <c r="L89" s="68">
        <v>0</v>
      </c>
      <c r="M89" s="68">
        <v>0</v>
      </c>
      <c r="N89" s="16">
        <f t="shared" si="58"/>
        <v>0</v>
      </c>
      <c r="O89" s="28" t="str">
        <f t="shared" si="59"/>
        <v/>
      </c>
      <c r="P89" s="16"/>
      <c r="Q89" s="16"/>
      <c r="R89" s="64" t="s">
        <v>1327</v>
      </c>
      <c r="S89" s="65">
        <v>0</v>
      </c>
      <c r="T89" s="66">
        <v>0.05</v>
      </c>
      <c r="U89" s="63">
        <f t="shared" si="66"/>
        <v>0</v>
      </c>
      <c r="V89" s="63">
        <f t="shared" si="66"/>
        <v>0</v>
      </c>
      <c r="W89" s="63">
        <f t="shared" si="66"/>
        <v>0</v>
      </c>
      <c r="X89" s="63">
        <f t="shared" si="66"/>
        <v>0</v>
      </c>
      <c r="Y89" s="63">
        <f t="shared" si="66"/>
        <v>0</v>
      </c>
      <c r="Z89" s="63">
        <f t="shared" si="66"/>
        <v>0</v>
      </c>
      <c r="AA89" s="63">
        <f t="shared" si="66"/>
        <v>0</v>
      </c>
      <c r="AB89" s="63">
        <f t="shared" si="66"/>
        <v>0</v>
      </c>
      <c r="AC89" s="63">
        <f t="shared" si="66"/>
        <v>0</v>
      </c>
      <c r="AD89" s="63">
        <f t="shared" si="66"/>
        <v>0</v>
      </c>
      <c r="AE89" s="63">
        <f t="shared" si="66"/>
        <v>0</v>
      </c>
      <c r="AF89" s="63">
        <f t="shared" si="66"/>
        <v>0</v>
      </c>
      <c r="AG89" s="16">
        <f t="shared" si="61"/>
        <v>0</v>
      </c>
      <c r="AH89" s="28" t="str">
        <f t="shared" si="62"/>
        <v/>
      </c>
      <c r="AI89" s="13"/>
      <c r="AJ89" s="16">
        <f t="shared" si="63"/>
        <v>0</v>
      </c>
    </row>
    <row r="90" spans="1:36" ht="13.5" customHeight="1" x14ac:dyDescent="0.2">
      <c r="A90" s="27" t="s">
        <v>1274</v>
      </c>
      <c r="B90" s="16">
        <v>0</v>
      </c>
      <c r="C90" s="16">
        <v>0</v>
      </c>
      <c r="D90" s="16">
        <v>0</v>
      </c>
      <c r="E90" s="16">
        <v>0</v>
      </c>
      <c r="F90" s="16">
        <v>0</v>
      </c>
      <c r="G90" s="16">
        <v>0</v>
      </c>
      <c r="H90" s="16">
        <v>0</v>
      </c>
      <c r="I90" s="16">
        <v>0</v>
      </c>
      <c r="J90" s="68">
        <v>0</v>
      </c>
      <c r="K90" s="68">
        <v>0</v>
      </c>
      <c r="L90" s="68">
        <v>0</v>
      </c>
      <c r="M90" s="68">
        <v>0</v>
      </c>
      <c r="N90" s="16">
        <f t="shared" si="58"/>
        <v>0</v>
      </c>
      <c r="O90" s="28" t="str">
        <f t="shared" si="59"/>
        <v/>
      </c>
      <c r="P90" s="16"/>
      <c r="Q90" s="16"/>
      <c r="R90" s="64" t="s">
        <v>1327</v>
      </c>
      <c r="S90" s="65">
        <v>0</v>
      </c>
      <c r="T90" s="66">
        <v>0.05</v>
      </c>
      <c r="U90" s="63">
        <f t="shared" si="66"/>
        <v>0</v>
      </c>
      <c r="V90" s="63">
        <f t="shared" si="66"/>
        <v>0</v>
      </c>
      <c r="W90" s="63">
        <f t="shared" si="66"/>
        <v>0</v>
      </c>
      <c r="X90" s="63">
        <f t="shared" si="66"/>
        <v>0</v>
      </c>
      <c r="Y90" s="63">
        <f t="shared" si="66"/>
        <v>0</v>
      </c>
      <c r="Z90" s="63">
        <f t="shared" si="66"/>
        <v>0</v>
      </c>
      <c r="AA90" s="63">
        <f t="shared" si="66"/>
        <v>0</v>
      </c>
      <c r="AB90" s="63">
        <f t="shared" si="66"/>
        <v>0</v>
      </c>
      <c r="AC90" s="63">
        <f t="shared" si="66"/>
        <v>0</v>
      </c>
      <c r="AD90" s="63">
        <f t="shared" si="66"/>
        <v>0</v>
      </c>
      <c r="AE90" s="63">
        <f t="shared" si="66"/>
        <v>0</v>
      </c>
      <c r="AF90" s="63">
        <f t="shared" si="66"/>
        <v>0</v>
      </c>
      <c r="AG90" s="16">
        <f t="shared" si="61"/>
        <v>0</v>
      </c>
      <c r="AH90" s="28" t="str">
        <f t="shared" si="62"/>
        <v/>
      </c>
      <c r="AI90" s="13"/>
      <c r="AJ90" s="16">
        <f t="shared" si="63"/>
        <v>0</v>
      </c>
    </row>
    <row r="91" spans="1:36" ht="13.5" customHeight="1" x14ac:dyDescent="0.2">
      <c r="A91" s="27" t="s">
        <v>1275</v>
      </c>
      <c r="B91" s="16">
        <v>0</v>
      </c>
      <c r="C91" s="16">
        <v>0</v>
      </c>
      <c r="D91" s="16">
        <v>0</v>
      </c>
      <c r="E91" s="16">
        <v>0</v>
      </c>
      <c r="F91" s="16">
        <v>0</v>
      </c>
      <c r="G91" s="16">
        <v>0</v>
      </c>
      <c r="H91" s="16">
        <v>0</v>
      </c>
      <c r="I91" s="16">
        <v>0</v>
      </c>
      <c r="J91" s="68">
        <v>0</v>
      </c>
      <c r="K91" s="68">
        <v>0</v>
      </c>
      <c r="L91" s="68">
        <v>0</v>
      </c>
      <c r="M91" s="68">
        <v>0</v>
      </c>
      <c r="N91" s="16">
        <f t="shared" si="58"/>
        <v>0</v>
      </c>
      <c r="O91" s="28" t="str">
        <f t="shared" si="59"/>
        <v/>
      </c>
      <c r="P91" s="16"/>
      <c r="Q91" s="16"/>
      <c r="R91" s="64" t="s">
        <v>1327</v>
      </c>
      <c r="S91" s="65">
        <v>0</v>
      </c>
      <c r="T91" s="66">
        <v>0.05</v>
      </c>
      <c r="U91" s="63">
        <f t="shared" si="66"/>
        <v>0</v>
      </c>
      <c r="V91" s="63">
        <f t="shared" si="66"/>
        <v>0</v>
      </c>
      <c r="W91" s="63">
        <f t="shared" si="66"/>
        <v>0</v>
      </c>
      <c r="X91" s="63">
        <f t="shared" si="66"/>
        <v>0</v>
      </c>
      <c r="Y91" s="63">
        <f t="shared" si="66"/>
        <v>0</v>
      </c>
      <c r="Z91" s="63">
        <f t="shared" si="66"/>
        <v>0</v>
      </c>
      <c r="AA91" s="63">
        <f t="shared" si="66"/>
        <v>0</v>
      </c>
      <c r="AB91" s="63">
        <f t="shared" si="66"/>
        <v>0</v>
      </c>
      <c r="AC91" s="63">
        <f t="shared" si="66"/>
        <v>0</v>
      </c>
      <c r="AD91" s="63">
        <f t="shared" si="66"/>
        <v>0</v>
      </c>
      <c r="AE91" s="63">
        <f t="shared" si="66"/>
        <v>0</v>
      </c>
      <c r="AF91" s="63">
        <f t="shared" si="66"/>
        <v>0</v>
      </c>
      <c r="AG91" s="16">
        <f t="shared" si="61"/>
        <v>0</v>
      </c>
      <c r="AH91" s="28" t="str">
        <f t="shared" si="62"/>
        <v/>
      </c>
      <c r="AI91" s="13"/>
      <c r="AJ91" s="16">
        <f t="shared" si="63"/>
        <v>0</v>
      </c>
    </row>
    <row r="92" spans="1:36" ht="13.5" customHeight="1" x14ac:dyDescent="0.2">
      <c r="A92" s="27" t="s">
        <v>1276</v>
      </c>
      <c r="B92" s="16">
        <v>0</v>
      </c>
      <c r="C92" s="16">
        <v>0</v>
      </c>
      <c r="D92" s="16">
        <v>1496.61</v>
      </c>
      <c r="E92" s="16">
        <v>2182.0500000000002</v>
      </c>
      <c r="F92" s="16">
        <v>0</v>
      </c>
      <c r="G92" s="16">
        <v>144.85</v>
      </c>
      <c r="H92" s="16">
        <v>0</v>
      </c>
      <c r="I92" s="16">
        <v>14.99</v>
      </c>
      <c r="J92" s="68">
        <v>0</v>
      </c>
      <c r="K92" s="68">
        <v>0</v>
      </c>
      <c r="L92" s="68">
        <v>0</v>
      </c>
      <c r="M92" s="68">
        <v>0</v>
      </c>
      <c r="N92" s="16">
        <f t="shared" si="58"/>
        <v>3838.4999999999995</v>
      </c>
      <c r="O92" s="28" t="str">
        <f t="shared" si="59"/>
        <v/>
      </c>
      <c r="P92" s="16"/>
      <c r="Q92" s="16"/>
      <c r="R92" s="64" t="s">
        <v>1327</v>
      </c>
      <c r="S92" s="65">
        <v>0</v>
      </c>
      <c r="T92" s="66">
        <v>0.05</v>
      </c>
      <c r="U92" s="63">
        <f t="shared" si="66"/>
        <v>0</v>
      </c>
      <c r="V92" s="63">
        <f t="shared" si="66"/>
        <v>0</v>
      </c>
      <c r="W92" s="63">
        <f t="shared" si="66"/>
        <v>0</v>
      </c>
      <c r="X92" s="63">
        <f t="shared" si="66"/>
        <v>0</v>
      </c>
      <c r="Y92" s="63">
        <f t="shared" si="66"/>
        <v>0</v>
      </c>
      <c r="Z92" s="63">
        <f t="shared" si="66"/>
        <v>0</v>
      </c>
      <c r="AA92" s="63">
        <f t="shared" si="66"/>
        <v>0</v>
      </c>
      <c r="AB92" s="63">
        <f t="shared" si="66"/>
        <v>0</v>
      </c>
      <c r="AC92" s="63">
        <f t="shared" si="66"/>
        <v>0</v>
      </c>
      <c r="AD92" s="63">
        <f t="shared" si="66"/>
        <v>0</v>
      </c>
      <c r="AE92" s="63">
        <f t="shared" si="66"/>
        <v>0</v>
      </c>
      <c r="AF92" s="63">
        <f t="shared" si="66"/>
        <v>0</v>
      </c>
      <c r="AG92" s="16">
        <f t="shared" si="61"/>
        <v>0</v>
      </c>
      <c r="AH92" s="28" t="str">
        <f t="shared" si="62"/>
        <v/>
      </c>
      <c r="AI92" s="13"/>
      <c r="AJ92" s="16">
        <f t="shared" si="63"/>
        <v>3838.4999999999995</v>
      </c>
    </row>
    <row r="93" spans="1:36" ht="13.5" customHeight="1" x14ac:dyDescent="0.2">
      <c r="A93" s="27" t="s">
        <v>1277</v>
      </c>
      <c r="B93" s="16">
        <v>322.8</v>
      </c>
      <c r="C93" s="16">
        <v>870.98</v>
      </c>
      <c r="D93" s="16">
        <v>946.56</v>
      </c>
      <c r="E93" s="16">
        <v>2409.75</v>
      </c>
      <c r="F93" s="16">
        <v>5233.37</v>
      </c>
      <c r="G93" s="16">
        <v>0</v>
      </c>
      <c r="H93" s="16">
        <v>0</v>
      </c>
      <c r="I93" s="16">
        <v>0</v>
      </c>
      <c r="J93" s="68">
        <v>400</v>
      </c>
      <c r="K93" s="68">
        <v>4600</v>
      </c>
      <c r="L93" s="68">
        <v>4600</v>
      </c>
      <c r="M93" s="68">
        <v>4600</v>
      </c>
      <c r="N93" s="16">
        <f t="shared" si="58"/>
        <v>23983.46</v>
      </c>
      <c r="O93" s="28" t="str">
        <f t="shared" si="59"/>
        <v/>
      </c>
      <c r="P93" s="16"/>
      <c r="Q93" s="16"/>
      <c r="R93" s="64" t="s">
        <v>1327</v>
      </c>
      <c r="S93" s="65">
        <v>0</v>
      </c>
      <c r="T93" s="66">
        <v>0.05</v>
      </c>
      <c r="U93" s="63">
        <f t="shared" si="66"/>
        <v>0</v>
      </c>
      <c r="V93" s="63">
        <f t="shared" si="66"/>
        <v>0</v>
      </c>
      <c r="W93" s="63">
        <f t="shared" si="66"/>
        <v>0</v>
      </c>
      <c r="X93" s="63">
        <f t="shared" si="66"/>
        <v>0</v>
      </c>
      <c r="Y93" s="63">
        <f t="shared" si="66"/>
        <v>0</v>
      </c>
      <c r="Z93" s="63">
        <f t="shared" si="66"/>
        <v>0</v>
      </c>
      <c r="AA93" s="63">
        <f t="shared" si="66"/>
        <v>0</v>
      </c>
      <c r="AB93" s="63">
        <f t="shared" si="66"/>
        <v>0</v>
      </c>
      <c r="AC93" s="63">
        <f t="shared" si="66"/>
        <v>0</v>
      </c>
      <c r="AD93" s="63">
        <f t="shared" si="66"/>
        <v>0</v>
      </c>
      <c r="AE93" s="63">
        <f t="shared" si="66"/>
        <v>0</v>
      </c>
      <c r="AF93" s="63">
        <f t="shared" si="66"/>
        <v>0</v>
      </c>
      <c r="AG93" s="16">
        <f t="shared" si="61"/>
        <v>0</v>
      </c>
      <c r="AH93" s="28" t="str">
        <f t="shared" si="62"/>
        <v/>
      </c>
      <c r="AI93" s="13"/>
      <c r="AJ93" s="16">
        <f t="shared" si="63"/>
        <v>23983.46</v>
      </c>
    </row>
    <row r="94" spans="1:36" ht="13.5" customHeight="1" x14ac:dyDescent="0.2">
      <c r="A94" s="27" t="s">
        <v>1278</v>
      </c>
      <c r="B94" s="16">
        <v>0</v>
      </c>
      <c r="C94" s="16">
        <v>0</v>
      </c>
      <c r="D94" s="16">
        <v>0</v>
      </c>
      <c r="E94" s="16">
        <v>0</v>
      </c>
      <c r="F94" s="16">
        <v>0</v>
      </c>
      <c r="G94" s="16">
        <v>0</v>
      </c>
      <c r="H94" s="16">
        <v>0</v>
      </c>
      <c r="I94" s="16">
        <v>0</v>
      </c>
      <c r="J94" s="68">
        <v>0</v>
      </c>
      <c r="K94" s="68">
        <v>0</v>
      </c>
      <c r="L94" s="68">
        <v>0</v>
      </c>
      <c r="M94" s="68">
        <v>0</v>
      </c>
      <c r="N94" s="16">
        <f t="shared" si="58"/>
        <v>0</v>
      </c>
      <c r="O94" s="28" t="str">
        <f t="shared" si="59"/>
        <v/>
      </c>
      <c r="P94" s="16"/>
      <c r="Q94" s="16"/>
      <c r="R94" s="64" t="s">
        <v>1327</v>
      </c>
      <c r="S94" s="65">
        <v>0</v>
      </c>
      <c r="T94" s="66">
        <v>0.05</v>
      </c>
      <c r="U94" s="63">
        <f t="shared" si="66"/>
        <v>0</v>
      </c>
      <c r="V94" s="63">
        <f t="shared" si="66"/>
        <v>0</v>
      </c>
      <c r="W94" s="63">
        <f t="shared" si="66"/>
        <v>0</v>
      </c>
      <c r="X94" s="63">
        <f t="shared" si="66"/>
        <v>0</v>
      </c>
      <c r="Y94" s="63">
        <f t="shared" si="66"/>
        <v>0</v>
      </c>
      <c r="Z94" s="63">
        <f t="shared" si="66"/>
        <v>0</v>
      </c>
      <c r="AA94" s="63">
        <f t="shared" si="66"/>
        <v>0</v>
      </c>
      <c r="AB94" s="63">
        <f t="shared" si="66"/>
        <v>0</v>
      </c>
      <c r="AC94" s="63">
        <f t="shared" si="66"/>
        <v>0</v>
      </c>
      <c r="AD94" s="63">
        <f t="shared" si="66"/>
        <v>0</v>
      </c>
      <c r="AE94" s="63">
        <f t="shared" si="66"/>
        <v>0</v>
      </c>
      <c r="AF94" s="63">
        <f t="shared" si="66"/>
        <v>0</v>
      </c>
      <c r="AG94" s="16">
        <f t="shared" si="61"/>
        <v>0</v>
      </c>
      <c r="AH94" s="28" t="str">
        <f t="shared" si="62"/>
        <v/>
      </c>
      <c r="AI94" s="13"/>
      <c r="AJ94" s="16">
        <f t="shared" si="63"/>
        <v>0</v>
      </c>
    </row>
    <row r="95" spans="1:36" ht="13.5" customHeight="1" x14ac:dyDescent="0.2">
      <c r="A95" s="27" t="s">
        <v>1279</v>
      </c>
      <c r="B95" s="16">
        <v>1185.22</v>
      </c>
      <c r="C95" s="16">
        <v>2325.33</v>
      </c>
      <c r="D95" s="16">
        <v>2677.76</v>
      </c>
      <c r="E95" s="16">
        <v>2564.29</v>
      </c>
      <c r="F95" s="16">
        <v>174.86</v>
      </c>
      <c r="G95" s="16">
        <v>6.23</v>
      </c>
      <c r="H95" s="16">
        <v>0</v>
      </c>
      <c r="I95" s="16">
        <v>0</v>
      </c>
      <c r="J95" s="68">
        <v>1800</v>
      </c>
      <c r="K95" s="68">
        <v>1800</v>
      </c>
      <c r="L95" s="68">
        <v>1800</v>
      </c>
      <c r="M95" s="68">
        <v>1800</v>
      </c>
      <c r="N95" s="16">
        <f t="shared" si="58"/>
        <v>16133.69</v>
      </c>
      <c r="O95" s="28" t="str">
        <f t="shared" si="59"/>
        <v/>
      </c>
      <c r="P95" s="16"/>
      <c r="Q95" s="16"/>
      <c r="R95" s="64" t="s">
        <v>1327</v>
      </c>
      <c r="S95" s="65">
        <v>0</v>
      </c>
      <c r="T95" s="66">
        <v>0.05</v>
      </c>
      <c r="U95" s="63">
        <f t="shared" si="66"/>
        <v>0</v>
      </c>
      <c r="V95" s="63">
        <f t="shared" si="66"/>
        <v>0</v>
      </c>
      <c r="W95" s="63">
        <f t="shared" si="66"/>
        <v>0</v>
      </c>
      <c r="X95" s="63">
        <f t="shared" si="66"/>
        <v>0</v>
      </c>
      <c r="Y95" s="63">
        <f t="shared" si="66"/>
        <v>0</v>
      </c>
      <c r="Z95" s="63">
        <f t="shared" si="66"/>
        <v>0</v>
      </c>
      <c r="AA95" s="63">
        <f t="shared" si="66"/>
        <v>0</v>
      </c>
      <c r="AB95" s="63">
        <f t="shared" si="66"/>
        <v>0</v>
      </c>
      <c r="AC95" s="63">
        <f t="shared" si="66"/>
        <v>0</v>
      </c>
      <c r="AD95" s="63">
        <f t="shared" si="66"/>
        <v>0</v>
      </c>
      <c r="AE95" s="63">
        <f t="shared" si="66"/>
        <v>0</v>
      </c>
      <c r="AF95" s="63">
        <f t="shared" si="66"/>
        <v>0</v>
      </c>
      <c r="AG95" s="16">
        <f t="shared" si="61"/>
        <v>0</v>
      </c>
      <c r="AH95" s="28" t="str">
        <f t="shared" si="62"/>
        <v/>
      </c>
      <c r="AI95" s="13"/>
      <c r="AJ95" s="16">
        <f t="shared" si="63"/>
        <v>16133.69</v>
      </c>
    </row>
    <row r="96" spans="1:36" ht="13.5" customHeight="1" x14ac:dyDescent="0.2">
      <c r="A96" s="27" t="s">
        <v>1280</v>
      </c>
      <c r="B96" s="16">
        <v>0</v>
      </c>
      <c r="C96" s="16">
        <v>0</v>
      </c>
      <c r="D96" s="16">
        <v>0</v>
      </c>
      <c r="E96" s="16">
        <v>0</v>
      </c>
      <c r="F96" s="16">
        <v>0</v>
      </c>
      <c r="G96" s="16">
        <v>0</v>
      </c>
      <c r="H96" s="16">
        <v>0</v>
      </c>
      <c r="I96" s="16">
        <v>0</v>
      </c>
      <c r="J96" s="68">
        <v>0</v>
      </c>
      <c r="K96" s="68">
        <v>0</v>
      </c>
      <c r="L96" s="68">
        <v>0</v>
      </c>
      <c r="M96" s="68">
        <v>0</v>
      </c>
      <c r="N96" s="16">
        <f t="shared" si="58"/>
        <v>0</v>
      </c>
      <c r="O96" s="28" t="str">
        <f t="shared" si="59"/>
        <v/>
      </c>
      <c r="P96" s="16"/>
      <c r="Q96" s="16"/>
      <c r="R96" s="64" t="s">
        <v>1327</v>
      </c>
      <c r="S96" s="65">
        <v>0</v>
      </c>
      <c r="T96" s="66">
        <v>0.05</v>
      </c>
      <c r="U96" s="63">
        <f t="shared" si="66"/>
        <v>0</v>
      </c>
      <c r="V96" s="63">
        <f t="shared" si="66"/>
        <v>0</v>
      </c>
      <c r="W96" s="63">
        <f t="shared" si="66"/>
        <v>0</v>
      </c>
      <c r="X96" s="63">
        <f t="shared" si="66"/>
        <v>0</v>
      </c>
      <c r="Y96" s="63">
        <f t="shared" si="66"/>
        <v>0</v>
      </c>
      <c r="Z96" s="63">
        <f t="shared" si="66"/>
        <v>0</v>
      </c>
      <c r="AA96" s="63">
        <f t="shared" si="66"/>
        <v>0</v>
      </c>
      <c r="AB96" s="63">
        <f t="shared" si="66"/>
        <v>0</v>
      </c>
      <c r="AC96" s="63">
        <f t="shared" si="66"/>
        <v>0</v>
      </c>
      <c r="AD96" s="63">
        <f t="shared" si="66"/>
        <v>0</v>
      </c>
      <c r="AE96" s="63">
        <f t="shared" si="66"/>
        <v>0</v>
      </c>
      <c r="AF96" s="63">
        <f t="shared" si="66"/>
        <v>0</v>
      </c>
      <c r="AG96" s="16">
        <f t="shared" si="61"/>
        <v>0</v>
      </c>
      <c r="AH96" s="28" t="str">
        <f t="shared" si="62"/>
        <v/>
      </c>
      <c r="AI96" s="13"/>
      <c r="AJ96" s="16">
        <f t="shared" si="63"/>
        <v>0</v>
      </c>
    </row>
    <row r="97" spans="1:36" ht="13.5" customHeight="1" x14ac:dyDescent="0.2">
      <c r="A97" s="27" t="s">
        <v>1281</v>
      </c>
      <c r="B97" s="16">
        <v>0</v>
      </c>
      <c r="C97" s="16">
        <v>0</v>
      </c>
      <c r="D97" s="16">
        <v>0</v>
      </c>
      <c r="E97" s="16">
        <v>0</v>
      </c>
      <c r="F97" s="16">
        <v>0</v>
      </c>
      <c r="G97" s="16">
        <v>0</v>
      </c>
      <c r="H97" s="16">
        <v>0</v>
      </c>
      <c r="I97" s="16">
        <v>0</v>
      </c>
      <c r="J97" s="68">
        <v>0</v>
      </c>
      <c r="K97" s="68">
        <v>0</v>
      </c>
      <c r="L97" s="68">
        <v>0</v>
      </c>
      <c r="M97" s="68">
        <v>0</v>
      </c>
      <c r="N97" s="16">
        <f t="shared" si="58"/>
        <v>0</v>
      </c>
      <c r="O97" s="28" t="str">
        <f t="shared" si="59"/>
        <v/>
      </c>
      <c r="P97" s="16"/>
      <c r="Q97" s="16"/>
      <c r="R97" s="64" t="s">
        <v>1327</v>
      </c>
      <c r="S97" s="65">
        <v>0</v>
      </c>
      <c r="T97" s="66">
        <v>0.05</v>
      </c>
      <c r="U97" s="63">
        <f t="shared" si="66"/>
        <v>0</v>
      </c>
      <c r="V97" s="63">
        <f t="shared" si="66"/>
        <v>0</v>
      </c>
      <c r="W97" s="63">
        <f t="shared" si="66"/>
        <v>0</v>
      </c>
      <c r="X97" s="63">
        <f t="shared" si="66"/>
        <v>0</v>
      </c>
      <c r="Y97" s="63">
        <f t="shared" si="66"/>
        <v>0</v>
      </c>
      <c r="Z97" s="63">
        <f t="shared" si="66"/>
        <v>0</v>
      </c>
      <c r="AA97" s="63">
        <f t="shared" si="66"/>
        <v>0</v>
      </c>
      <c r="AB97" s="63">
        <f t="shared" si="66"/>
        <v>0</v>
      </c>
      <c r="AC97" s="63">
        <f t="shared" si="66"/>
        <v>0</v>
      </c>
      <c r="AD97" s="63">
        <f t="shared" si="66"/>
        <v>0</v>
      </c>
      <c r="AE97" s="63">
        <f t="shared" si="66"/>
        <v>0</v>
      </c>
      <c r="AF97" s="63">
        <f t="shared" si="66"/>
        <v>0</v>
      </c>
      <c r="AG97" s="16">
        <f t="shared" si="61"/>
        <v>0</v>
      </c>
      <c r="AH97" s="28" t="str">
        <f t="shared" si="62"/>
        <v/>
      </c>
      <c r="AI97" s="13"/>
      <c r="AJ97" s="16">
        <f t="shared" si="63"/>
        <v>0</v>
      </c>
    </row>
    <row r="98" spans="1:36" ht="13.5" customHeight="1" x14ac:dyDescent="0.2">
      <c r="A98" s="27" t="s">
        <v>1282</v>
      </c>
      <c r="B98" s="16">
        <v>0</v>
      </c>
      <c r="C98" s="16">
        <v>0</v>
      </c>
      <c r="D98" s="16">
        <v>0</v>
      </c>
      <c r="E98" s="16">
        <v>0</v>
      </c>
      <c r="F98" s="16">
        <v>0</v>
      </c>
      <c r="G98" s="16">
        <v>0</v>
      </c>
      <c r="H98" s="16">
        <v>0</v>
      </c>
      <c r="I98" s="16">
        <v>0</v>
      </c>
      <c r="J98" s="68">
        <v>0</v>
      </c>
      <c r="K98" s="68">
        <v>0</v>
      </c>
      <c r="L98" s="68">
        <v>0</v>
      </c>
      <c r="M98" s="68">
        <v>0</v>
      </c>
      <c r="N98" s="16">
        <f t="shared" si="58"/>
        <v>0</v>
      </c>
      <c r="O98" s="28" t="str">
        <f t="shared" si="59"/>
        <v/>
      </c>
      <c r="P98" s="16"/>
      <c r="Q98" s="16"/>
      <c r="R98" s="64" t="s">
        <v>1328</v>
      </c>
      <c r="S98" s="65">
        <v>0</v>
      </c>
      <c r="T98" s="66">
        <v>0.05</v>
      </c>
      <c r="U98" s="63">
        <v>2000</v>
      </c>
      <c r="V98" s="63">
        <v>2000</v>
      </c>
      <c r="W98" s="63">
        <v>2000</v>
      </c>
      <c r="X98" s="63">
        <v>2000</v>
      </c>
      <c r="Y98" s="63">
        <v>2000</v>
      </c>
      <c r="Z98" s="63">
        <v>2000</v>
      </c>
      <c r="AA98" s="63">
        <v>2000</v>
      </c>
      <c r="AB98" s="63">
        <v>2000</v>
      </c>
      <c r="AC98" s="63">
        <v>2000</v>
      </c>
      <c r="AD98" s="63">
        <v>2000</v>
      </c>
      <c r="AE98" s="63">
        <v>2000</v>
      </c>
      <c r="AF98" s="63">
        <v>2000</v>
      </c>
      <c r="AG98" s="16">
        <f t="shared" si="61"/>
        <v>24000</v>
      </c>
      <c r="AH98" s="28" t="str">
        <f t="shared" si="62"/>
        <v/>
      </c>
      <c r="AI98" s="13"/>
      <c r="AJ98" s="16">
        <f t="shared" si="63"/>
        <v>-24000</v>
      </c>
    </row>
    <row r="99" spans="1:36" ht="13.5" customHeight="1" x14ac:dyDescent="0.2">
      <c r="A99" s="27" t="s">
        <v>1283</v>
      </c>
      <c r="B99" s="16">
        <v>0</v>
      </c>
      <c r="C99" s="16">
        <v>153.72999999999999</v>
      </c>
      <c r="D99" s="16">
        <v>40</v>
      </c>
      <c r="E99" s="16">
        <v>0</v>
      </c>
      <c r="F99" s="16">
        <v>0</v>
      </c>
      <c r="G99" s="16">
        <v>0</v>
      </c>
      <c r="H99" s="16">
        <v>0</v>
      </c>
      <c r="I99" s="16">
        <v>0</v>
      </c>
      <c r="J99" s="68">
        <v>60</v>
      </c>
      <c r="K99" s="68">
        <v>60</v>
      </c>
      <c r="L99" s="68">
        <v>60</v>
      </c>
      <c r="M99" s="68">
        <v>60</v>
      </c>
      <c r="N99" s="16">
        <f t="shared" si="58"/>
        <v>433.73</v>
      </c>
      <c r="O99" s="28" t="str">
        <f t="shared" si="59"/>
        <v/>
      </c>
      <c r="P99" s="16"/>
      <c r="Q99" s="16"/>
      <c r="R99" s="64" t="s">
        <v>1327</v>
      </c>
      <c r="S99" s="65">
        <v>0</v>
      </c>
      <c r="T99" s="66">
        <v>0.05</v>
      </c>
      <c r="U99" s="63">
        <f t="shared" ref="U98:AF107" si="67">IF($R99="Manual","",IFERROR(IF($R99="YOY Growth",$N99*(1+$T99)/12,$S99/12),""))</f>
        <v>0</v>
      </c>
      <c r="V99" s="63">
        <f t="shared" si="67"/>
        <v>0</v>
      </c>
      <c r="W99" s="63">
        <f t="shared" si="67"/>
        <v>0</v>
      </c>
      <c r="X99" s="63">
        <f t="shared" si="67"/>
        <v>0</v>
      </c>
      <c r="Y99" s="63">
        <f t="shared" si="67"/>
        <v>0</v>
      </c>
      <c r="Z99" s="63">
        <f t="shared" si="67"/>
        <v>0</v>
      </c>
      <c r="AA99" s="63">
        <f t="shared" si="67"/>
        <v>0</v>
      </c>
      <c r="AB99" s="63">
        <f t="shared" si="67"/>
        <v>0</v>
      </c>
      <c r="AC99" s="63">
        <f t="shared" si="67"/>
        <v>0</v>
      </c>
      <c r="AD99" s="63">
        <f t="shared" si="67"/>
        <v>0</v>
      </c>
      <c r="AE99" s="63">
        <f t="shared" si="67"/>
        <v>0</v>
      </c>
      <c r="AF99" s="63">
        <f t="shared" si="67"/>
        <v>0</v>
      </c>
      <c r="AG99" s="16">
        <f t="shared" si="61"/>
        <v>0</v>
      </c>
      <c r="AH99" s="28" t="str">
        <f t="shared" si="62"/>
        <v/>
      </c>
      <c r="AI99" s="13"/>
      <c r="AJ99" s="16">
        <f t="shared" si="63"/>
        <v>433.73</v>
      </c>
    </row>
    <row r="100" spans="1:36" ht="13.5" customHeight="1" x14ac:dyDescent="0.2">
      <c r="A100" s="27" t="s">
        <v>1284</v>
      </c>
      <c r="B100" s="16">
        <v>0</v>
      </c>
      <c r="C100" s="16">
        <v>0</v>
      </c>
      <c r="D100" s="16">
        <v>0</v>
      </c>
      <c r="E100" s="16">
        <v>0</v>
      </c>
      <c r="F100" s="16">
        <v>0</v>
      </c>
      <c r="G100" s="16">
        <v>0</v>
      </c>
      <c r="H100" s="16">
        <v>0</v>
      </c>
      <c r="I100" s="16">
        <v>0</v>
      </c>
      <c r="J100" s="68">
        <v>0</v>
      </c>
      <c r="K100" s="68">
        <v>0</v>
      </c>
      <c r="L100" s="68">
        <v>0</v>
      </c>
      <c r="M100" s="68">
        <v>0</v>
      </c>
      <c r="N100" s="16">
        <f t="shared" si="58"/>
        <v>0</v>
      </c>
      <c r="O100" s="28" t="str">
        <f t="shared" si="59"/>
        <v/>
      </c>
      <c r="P100" s="16"/>
      <c r="Q100" s="16"/>
      <c r="R100" s="64" t="s">
        <v>1327</v>
      </c>
      <c r="S100" s="65">
        <v>0</v>
      </c>
      <c r="T100" s="66">
        <v>0.05</v>
      </c>
      <c r="U100" s="63">
        <f t="shared" si="67"/>
        <v>0</v>
      </c>
      <c r="V100" s="63">
        <f t="shared" si="67"/>
        <v>0</v>
      </c>
      <c r="W100" s="63">
        <f t="shared" si="67"/>
        <v>0</v>
      </c>
      <c r="X100" s="63">
        <f t="shared" si="67"/>
        <v>0</v>
      </c>
      <c r="Y100" s="63">
        <f t="shared" si="67"/>
        <v>0</v>
      </c>
      <c r="Z100" s="63">
        <f t="shared" si="67"/>
        <v>0</v>
      </c>
      <c r="AA100" s="63">
        <f t="shared" si="67"/>
        <v>0</v>
      </c>
      <c r="AB100" s="63">
        <f t="shared" si="67"/>
        <v>0</v>
      </c>
      <c r="AC100" s="63">
        <f t="shared" si="67"/>
        <v>0</v>
      </c>
      <c r="AD100" s="63">
        <f t="shared" si="67"/>
        <v>0</v>
      </c>
      <c r="AE100" s="63">
        <f t="shared" si="67"/>
        <v>0</v>
      </c>
      <c r="AF100" s="63">
        <f t="shared" si="67"/>
        <v>0</v>
      </c>
      <c r="AG100" s="16">
        <f t="shared" si="61"/>
        <v>0</v>
      </c>
      <c r="AH100" s="28" t="str">
        <f t="shared" si="62"/>
        <v/>
      </c>
      <c r="AI100" s="13"/>
      <c r="AJ100" s="16">
        <f t="shared" si="63"/>
        <v>0</v>
      </c>
    </row>
    <row r="101" spans="1:36" ht="13.5" customHeight="1" x14ac:dyDescent="0.2">
      <c r="A101" s="27" t="s">
        <v>1285</v>
      </c>
      <c r="B101" s="16">
        <v>0</v>
      </c>
      <c r="C101" s="16">
        <v>0</v>
      </c>
      <c r="D101" s="16">
        <v>0</v>
      </c>
      <c r="E101" s="16">
        <v>0</v>
      </c>
      <c r="F101" s="16">
        <v>0</v>
      </c>
      <c r="G101" s="16">
        <v>0</v>
      </c>
      <c r="H101" s="16">
        <v>0</v>
      </c>
      <c r="I101" s="16">
        <v>0</v>
      </c>
      <c r="J101" s="68">
        <v>0</v>
      </c>
      <c r="K101" s="68">
        <v>0</v>
      </c>
      <c r="L101" s="68">
        <v>0</v>
      </c>
      <c r="M101" s="68">
        <v>0</v>
      </c>
      <c r="N101" s="16">
        <f t="shared" si="58"/>
        <v>0</v>
      </c>
      <c r="O101" s="28" t="str">
        <f t="shared" si="59"/>
        <v/>
      </c>
      <c r="P101" s="16"/>
      <c r="Q101" s="16"/>
      <c r="R101" s="64" t="s">
        <v>1327</v>
      </c>
      <c r="S101" s="65">
        <v>0</v>
      </c>
      <c r="T101" s="66">
        <v>0.05</v>
      </c>
      <c r="U101" s="63">
        <f t="shared" si="67"/>
        <v>0</v>
      </c>
      <c r="V101" s="63">
        <f t="shared" si="67"/>
        <v>0</v>
      </c>
      <c r="W101" s="63">
        <f t="shared" si="67"/>
        <v>0</v>
      </c>
      <c r="X101" s="63">
        <f t="shared" si="67"/>
        <v>0</v>
      </c>
      <c r="Y101" s="63">
        <f t="shared" si="67"/>
        <v>0</v>
      </c>
      <c r="Z101" s="63">
        <f t="shared" si="67"/>
        <v>0</v>
      </c>
      <c r="AA101" s="63">
        <f t="shared" si="67"/>
        <v>0</v>
      </c>
      <c r="AB101" s="63">
        <f t="shared" si="67"/>
        <v>0</v>
      </c>
      <c r="AC101" s="63">
        <f t="shared" si="67"/>
        <v>0</v>
      </c>
      <c r="AD101" s="63">
        <f t="shared" si="67"/>
        <v>0</v>
      </c>
      <c r="AE101" s="63">
        <f t="shared" si="67"/>
        <v>0</v>
      </c>
      <c r="AF101" s="63">
        <f t="shared" si="67"/>
        <v>0</v>
      </c>
      <c r="AG101" s="16">
        <f t="shared" si="61"/>
        <v>0</v>
      </c>
      <c r="AH101" s="28" t="str">
        <f t="shared" si="62"/>
        <v/>
      </c>
      <c r="AI101" s="13"/>
      <c r="AJ101" s="16">
        <f t="shared" si="63"/>
        <v>0</v>
      </c>
    </row>
    <row r="102" spans="1:36" ht="13.5" customHeight="1" x14ac:dyDescent="0.2">
      <c r="A102" s="27" t="s">
        <v>1286</v>
      </c>
      <c r="B102" s="16">
        <v>0</v>
      </c>
      <c r="C102" s="16">
        <v>0</v>
      </c>
      <c r="D102" s="16">
        <v>0</v>
      </c>
      <c r="E102" s="16">
        <v>36.200000000000003</v>
      </c>
      <c r="F102" s="16">
        <v>0</v>
      </c>
      <c r="G102" s="16">
        <v>0</v>
      </c>
      <c r="H102" s="16">
        <v>0</v>
      </c>
      <c r="I102" s="16">
        <v>0</v>
      </c>
      <c r="J102" s="68">
        <v>0</v>
      </c>
      <c r="K102" s="68">
        <v>0</v>
      </c>
      <c r="L102" s="68">
        <v>0</v>
      </c>
      <c r="M102" s="68">
        <v>0</v>
      </c>
      <c r="N102" s="16">
        <f t="shared" si="58"/>
        <v>36.200000000000003</v>
      </c>
      <c r="O102" s="28" t="str">
        <f t="shared" si="59"/>
        <v/>
      </c>
      <c r="P102" s="16"/>
      <c r="Q102" s="16"/>
      <c r="R102" s="64" t="s">
        <v>1327</v>
      </c>
      <c r="S102" s="65">
        <v>0</v>
      </c>
      <c r="T102" s="66">
        <v>0.05</v>
      </c>
      <c r="U102" s="63">
        <f t="shared" si="67"/>
        <v>0</v>
      </c>
      <c r="V102" s="63">
        <f t="shared" si="67"/>
        <v>0</v>
      </c>
      <c r="W102" s="63">
        <f t="shared" si="67"/>
        <v>0</v>
      </c>
      <c r="X102" s="63">
        <f t="shared" si="67"/>
        <v>0</v>
      </c>
      <c r="Y102" s="63">
        <f t="shared" si="67"/>
        <v>0</v>
      </c>
      <c r="Z102" s="63">
        <f t="shared" si="67"/>
        <v>0</v>
      </c>
      <c r="AA102" s="63">
        <f t="shared" si="67"/>
        <v>0</v>
      </c>
      <c r="AB102" s="63">
        <f t="shared" si="67"/>
        <v>0</v>
      </c>
      <c r="AC102" s="63">
        <f t="shared" si="67"/>
        <v>0</v>
      </c>
      <c r="AD102" s="63">
        <f t="shared" si="67"/>
        <v>0</v>
      </c>
      <c r="AE102" s="63">
        <f t="shared" si="67"/>
        <v>0</v>
      </c>
      <c r="AF102" s="63">
        <f t="shared" si="67"/>
        <v>0</v>
      </c>
      <c r="AG102" s="16">
        <f t="shared" si="61"/>
        <v>0</v>
      </c>
      <c r="AH102" s="28" t="str">
        <f t="shared" si="62"/>
        <v/>
      </c>
      <c r="AI102" s="13"/>
      <c r="AJ102" s="16">
        <f t="shared" si="63"/>
        <v>36.200000000000003</v>
      </c>
    </row>
    <row r="103" spans="1:36" ht="13.5" customHeight="1" x14ac:dyDescent="0.2">
      <c r="A103" s="27" t="s">
        <v>1287</v>
      </c>
      <c r="B103" s="16">
        <v>0</v>
      </c>
      <c r="C103" s="16">
        <v>0</v>
      </c>
      <c r="D103" s="16">
        <v>0</v>
      </c>
      <c r="E103" s="16">
        <v>0</v>
      </c>
      <c r="F103" s="16">
        <v>0</v>
      </c>
      <c r="G103" s="16">
        <v>0</v>
      </c>
      <c r="H103" s="16">
        <v>0</v>
      </c>
      <c r="I103" s="16">
        <v>0</v>
      </c>
      <c r="J103" s="68">
        <v>0</v>
      </c>
      <c r="K103" s="68">
        <v>0</v>
      </c>
      <c r="L103" s="68">
        <v>0</v>
      </c>
      <c r="M103" s="68">
        <v>0</v>
      </c>
      <c r="N103" s="16">
        <f t="shared" si="58"/>
        <v>0</v>
      </c>
      <c r="O103" s="28" t="str">
        <f t="shared" si="59"/>
        <v/>
      </c>
      <c r="P103" s="16"/>
      <c r="Q103" s="16"/>
      <c r="R103" s="64" t="s">
        <v>1327</v>
      </c>
      <c r="S103" s="65">
        <v>0</v>
      </c>
      <c r="T103" s="66">
        <v>0.05</v>
      </c>
      <c r="U103" s="63">
        <f t="shared" si="67"/>
        <v>0</v>
      </c>
      <c r="V103" s="63">
        <f t="shared" si="67"/>
        <v>0</v>
      </c>
      <c r="W103" s="63">
        <f t="shared" si="67"/>
        <v>0</v>
      </c>
      <c r="X103" s="63">
        <f t="shared" si="67"/>
        <v>0</v>
      </c>
      <c r="Y103" s="63">
        <f t="shared" si="67"/>
        <v>0</v>
      </c>
      <c r="Z103" s="63">
        <f t="shared" si="67"/>
        <v>0</v>
      </c>
      <c r="AA103" s="63">
        <f t="shared" si="67"/>
        <v>0</v>
      </c>
      <c r="AB103" s="63">
        <f t="shared" si="67"/>
        <v>0</v>
      </c>
      <c r="AC103" s="63">
        <f t="shared" si="67"/>
        <v>0</v>
      </c>
      <c r="AD103" s="63">
        <f t="shared" si="67"/>
        <v>0</v>
      </c>
      <c r="AE103" s="63">
        <f t="shared" si="67"/>
        <v>0</v>
      </c>
      <c r="AF103" s="63">
        <f t="shared" si="67"/>
        <v>0</v>
      </c>
      <c r="AG103" s="16">
        <f t="shared" si="61"/>
        <v>0</v>
      </c>
      <c r="AH103" s="28" t="str">
        <f t="shared" si="62"/>
        <v/>
      </c>
      <c r="AI103" s="13"/>
      <c r="AJ103" s="16">
        <f t="shared" si="63"/>
        <v>0</v>
      </c>
    </row>
    <row r="104" spans="1:36" ht="13.5" customHeight="1" x14ac:dyDescent="0.2">
      <c r="A104" s="27" t="s">
        <v>1288</v>
      </c>
      <c r="B104" s="16">
        <v>0</v>
      </c>
      <c r="C104" s="16">
        <v>0</v>
      </c>
      <c r="D104" s="16">
        <v>0</v>
      </c>
      <c r="E104" s="16">
        <v>0</v>
      </c>
      <c r="F104" s="16">
        <v>0</v>
      </c>
      <c r="G104" s="16">
        <v>297.52</v>
      </c>
      <c r="H104" s="16">
        <v>0</v>
      </c>
      <c r="I104" s="16">
        <v>0</v>
      </c>
      <c r="J104" s="68">
        <v>0</v>
      </c>
      <c r="K104" s="68">
        <v>0</v>
      </c>
      <c r="L104" s="68">
        <v>0</v>
      </c>
      <c r="M104" s="68">
        <v>0</v>
      </c>
      <c r="N104" s="16">
        <f t="shared" si="58"/>
        <v>297.52</v>
      </c>
      <c r="O104" s="28" t="str">
        <f t="shared" si="59"/>
        <v/>
      </c>
      <c r="P104" s="16"/>
      <c r="Q104" s="16"/>
      <c r="R104" s="64" t="s">
        <v>1327</v>
      </c>
      <c r="S104" s="65">
        <v>0</v>
      </c>
      <c r="T104" s="66">
        <v>0.05</v>
      </c>
      <c r="U104" s="63">
        <f t="shared" si="67"/>
        <v>0</v>
      </c>
      <c r="V104" s="63">
        <f t="shared" si="67"/>
        <v>0</v>
      </c>
      <c r="W104" s="63">
        <f t="shared" si="67"/>
        <v>0</v>
      </c>
      <c r="X104" s="63">
        <f t="shared" si="67"/>
        <v>0</v>
      </c>
      <c r="Y104" s="63">
        <f t="shared" si="67"/>
        <v>0</v>
      </c>
      <c r="Z104" s="63">
        <f t="shared" si="67"/>
        <v>0</v>
      </c>
      <c r="AA104" s="63">
        <f t="shared" si="67"/>
        <v>0</v>
      </c>
      <c r="AB104" s="63">
        <f t="shared" si="67"/>
        <v>0</v>
      </c>
      <c r="AC104" s="63">
        <f t="shared" si="67"/>
        <v>0</v>
      </c>
      <c r="AD104" s="63">
        <f t="shared" si="67"/>
        <v>0</v>
      </c>
      <c r="AE104" s="63">
        <f t="shared" si="67"/>
        <v>0</v>
      </c>
      <c r="AF104" s="63">
        <f t="shared" si="67"/>
        <v>0</v>
      </c>
      <c r="AG104" s="16">
        <f t="shared" si="61"/>
        <v>0</v>
      </c>
      <c r="AH104" s="28" t="str">
        <f t="shared" si="62"/>
        <v/>
      </c>
      <c r="AI104" s="13"/>
      <c r="AJ104" s="16">
        <f t="shared" si="63"/>
        <v>297.52</v>
      </c>
    </row>
    <row r="105" spans="1:36" ht="13.5" customHeight="1" x14ac:dyDescent="0.2">
      <c r="A105" s="27" t="s">
        <v>1289</v>
      </c>
      <c r="B105" s="16">
        <v>0</v>
      </c>
      <c r="C105" s="16">
        <v>0</v>
      </c>
      <c r="D105" s="16">
        <v>0</v>
      </c>
      <c r="E105" s="16">
        <v>0</v>
      </c>
      <c r="F105" s="16">
        <v>0</v>
      </c>
      <c r="G105" s="16">
        <v>0</v>
      </c>
      <c r="H105" s="16">
        <v>0</v>
      </c>
      <c r="I105" s="16">
        <v>0</v>
      </c>
      <c r="J105" s="68">
        <v>0</v>
      </c>
      <c r="K105" s="68">
        <v>0</v>
      </c>
      <c r="L105" s="68">
        <v>0</v>
      </c>
      <c r="M105" s="68">
        <v>0</v>
      </c>
      <c r="N105" s="16">
        <f t="shared" si="58"/>
        <v>0</v>
      </c>
      <c r="O105" s="28" t="str">
        <f t="shared" si="59"/>
        <v/>
      </c>
      <c r="P105" s="16"/>
      <c r="Q105" s="16"/>
      <c r="R105" s="64" t="s">
        <v>1327</v>
      </c>
      <c r="S105" s="65">
        <v>0</v>
      </c>
      <c r="T105" s="66">
        <v>0.05</v>
      </c>
      <c r="U105" s="63">
        <f t="shared" si="67"/>
        <v>0</v>
      </c>
      <c r="V105" s="63">
        <f t="shared" si="67"/>
        <v>0</v>
      </c>
      <c r="W105" s="63">
        <f t="shared" si="67"/>
        <v>0</v>
      </c>
      <c r="X105" s="63">
        <f t="shared" si="67"/>
        <v>0</v>
      </c>
      <c r="Y105" s="63">
        <f t="shared" si="67"/>
        <v>0</v>
      </c>
      <c r="Z105" s="63">
        <f t="shared" si="67"/>
        <v>0</v>
      </c>
      <c r="AA105" s="63">
        <f t="shared" si="67"/>
        <v>0</v>
      </c>
      <c r="AB105" s="63">
        <f t="shared" si="67"/>
        <v>0</v>
      </c>
      <c r="AC105" s="63">
        <f t="shared" si="67"/>
        <v>0</v>
      </c>
      <c r="AD105" s="63">
        <f t="shared" si="67"/>
        <v>0</v>
      </c>
      <c r="AE105" s="63">
        <f t="shared" si="67"/>
        <v>0</v>
      </c>
      <c r="AF105" s="63">
        <f t="shared" si="67"/>
        <v>0</v>
      </c>
      <c r="AG105" s="16">
        <f t="shared" si="61"/>
        <v>0</v>
      </c>
      <c r="AH105" s="28" t="str">
        <f t="shared" si="62"/>
        <v/>
      </c>
      <c r="AI105" s="13"/>
      <c r="AJ105" s="16">
        <f t="shared" si="63"/>
        <v>0</v>
      </c>
    </row>
    <row r="106" spans="1:36" ht="13.5" customHeight="1" x14ac:dyDescent="0.2">
      <c r="A106" s="27" t="s">
        <v>1290</v>
      </c>
      <c r="B106" s="16">
        <v>1353.84</v>
      </c>
      <c r="C106" s="16">
        <v>5023.49</v>
      </c>
      <c r="D106" s="16">
        <v>4997.13</v>
      </c>
      <c r="E106" s="16">
        <v>633.36</v>
      </c>
      <c r="F106" s="16">
        <v>526.41999999999996</v>
      </c>
      <c r="G106" s="16">
        <v>0</v>
      </c>
      <c r="H106" s="16">
        <v>150</v>
      </c>
      <c r="I106" s="16">
        <v>2590.92</v>
      </c>
      <c r="J106" s="68">
        <v>2000</v>
      </c>
      <c r="K106" s="68">
        <v>4500</v>
      </c>
      <c r="L106" s="68">
        <v>4500</v>
      </c>
      <c r="M106" s="68">
        <v>4500</v>
      </c>
      <c r="N106" s="16">
        <f t="shared" si="58"/>
        <v>30775.16</v>
      </c>
      <c r="O106" s="28" t="str">
        <f t="shared" si="59"/>
        <v/>
      </c>
      <c r="P106" s="16"/>
      <c r="Q106" s="16"/>
      <c r="R106" s="64" t="s">
        <v>1327</v>
      </c>
      <c r="S106" s="65">
        <v>0</v>
      </c>
      <c r="T106" s="66">
        <v>0.05</v>
      </c>
      <c r="U106" s="63">
        <v>6500</v>
      </c>
      <c r="V106" s="63">
        <v>6500</v>
      </c>
      <c r="W106" s="63">
        <v>6500</v>
      </c>
      <c r="X106" s="63">
        <v>6500</v>
      </c>
      <c r="Y106" s="63">
        <v>6500</v>
      </c>
      <c r="Z106" s="63">
        <v>6500</v>
      </c>
      <c r="AA106" s="63">
        <v>6500</v>
      </c>
      <c r="AB106" s="63">
        <v>6500</v>
      </c>
      <c r="AC106" s="63">
        <v>6500</v>
      </c>
      <c r="AD106" s="63">
        <v>6500</v>
      </c>
      <c r="AE106" s="63">
        <v>6500</v>
      </c>
      <c r="AF106" s="63">
        <v>6500</v>
      </c>
      <c r="AG106" s="16">
        <f t="shared" si="61"/>
        <v>78000</v>
      </c>
      <c r="AH106" s="28" t="str">
        <f t="shared" si="62"/>
        <v/>
      </c>
      <c r="AI106" s="13"/>
      <c r="AJ106" s="16">
        <f t="shared" si="63"/>
        <v>-47224.84</v>
      </c>
    </row>
    <row r="107" spans="1:36" ht="13.5" customHeight="1" x14ac:dyDescent="0.2">
      <c r="A107" s="27" t="s">
        <v>1291</v>
      </c>
      <c r="B107" s="16">
        <v>0</v>
      </c>
      <c r="C107" s="16">
        <v>0</v>
      </c>
      <c r="D107" s="16">
        <v>0</v>
      </c>
      <c r="E107" s="16">
        <v>0</v>
      </c>
      <c r="F107" s="16">
        <v>0</v>
      </c>
      <c r="G107" s="16">
        <v>0</v>
      </c>
      <c r="H107" s="16">
        <v>0</v>
      </c>
      <c r="I107" s="16">
        <v>0</v>
      </c>
      <c r="J107" s="68">
        <v>0</v>
      </c>
      <c r="K107" s="68">
        <v>0</v>
      </c>
      <c r="L107" s="68">
        <v>0</v>
      </c>
      <c r="M107" s="68">
        <v>0</v>
      </c>
      <c r="N107" s="16">
        <f t="shared" si="58"/>
        <v>0</v>
      </c>
      <c r="O107" s="28" t="str">
        <f t="shared" si="59"/>
        <v/>
      </c>
      <c r="P107" s="16"/>
      <c r="Q107" s="16"/>
      <c r="R107" s="64" t="s">
        <v>1327</v>
      </c>
      <c r="S107" s="65">
        <v>0</v>
      </c>
      <c r="T107" s="66">
        <v>0.05</v>
      </c>
      <c r="U107" s="63">
        <f t="shared" si="67"/>
        <v>0</v>
      </c>
      <c r="V107" s="63">
        <f t="shared" si="67"/>
        <v>0</v>
      </c>
      <c r="W107" s="63">
        <f t="shared" si="67"/>
        <v>0</v>
      </c>
      <c r="X107" s="63">
        <f t="shared" si="67"/>
        <v>0</v>
      </c>
      <c r="Y107" s="63">
        <f t="shared" si="67"/>
        <v>0</v>
      </c>
      <c r="Z107" s="63">
        <f t="shared" si="67"/>
        <v>0</v>
      </c>
      <c r="AA107" s="63">
        <f t="shared" si="67"/>
        <v>0</v>
      </c>
      <c r="AB107" s="63">
        <f t="shared" si="67"/>
        <v>0</v>
      </c>
      <c r="AC107" s="63">
        <f t="shared" si="67"/>
        <v>0</v>
      </c>
      <c r="AD107" s="63">
        <f t="shared" si="67"/>
        <v>0</v>
      </c>
      <c r="AE107" s="63">
        <f t="shared" si="67"/>
        <v>0</v>
      </c>
      <c r="AF107" s="63">
        <f t="shared" si="67"/>
        <v>0</v>
      </c>
      <c r="AG107" s="16">
        <f t="shared" si="61"/>
        <v>0</v>
      </c>
      <c r="AH107" s="28" t="str">
        <f t="shared" si="62"/>
        <v/>
      </c>
      <c r="AI107" s="13"/>
      <c r="AJ107" s="16">
        <f t="shared" si="63"/>
        <v>0</v>
      </c>
    </row>
    <row r="108" spans="1:36" ht="13.5" customHeight="1" x14ac:dyDescent="0.2">
      <c r="A108" s="27" t="s">
        <v>1292</v>
      </c>
      <c r="B108" s="16">
        <v>0</v>
      </c>
      <c r="C108" s="16">
        <v>0</v>
      </c>
      <c r="D108" s="16">
        <v>0</v>
      </c>
      <c r="E108" s="16">
        <v>0</v>
      </c>
      <c r="F108" s="16">
        <v>0</v>
      </c>
      <c r="G108" s="16">
        <v>0</v>
      </c>
      <c r="H108" s="16">
        <v>0</v>
      </c>
      <c r="I108" s="16">
        <v>0</v>
      </c>
      <c r="J108" s="68">
        <v>0</v>
      </c>
      <c r="K108" s="68">
        <v>0</v>
      </c>
      <c r="L108" s="68">
        <v>0</v>
      </c>
      <c r="M108" s="68">
        <v>0</v>
      </c>
      <c r="N108" s="16">
        <f t="shared" si="58"/>
        <v>0</v>
      </c>
      <c r="O108" s="28" t="str">
        <f t="shared" si="59"/>
        <v/>
      </c>
      <c r="P108" s="16"/>
      <c r="Q108" s="16"/>
      <c r="R108" s="64" t="s">
        <v>1327</v>
      </c>
      <c r="S108" s="65">
        <v>0</v>
      </c>
      <c r="T108" s="66">
        <v>0.05</v>
      </c>
      <c r="U108" s="63">
        <f t="shared" ref="U108:AF115" si="68">IF($R108="Manual","",IFERROR(IF($R108="YOY Growth",$N108*(1+$T108)/12,$S108/12),""))</f>
        <v>0</v>
      </c>
      <c r="V108" s="63">
        <f t="shared" si="68"/>
        <v>0</v>
      </c>
      <c r="W108" s="63">
        <f t="shared" si="68"/>
        <v>0</v>
      </c>
      <c r="X108" s="63">
        <f t="shared" si="68"/>
        <v>0</v>
      </c>
      <c r="Y108" s="63">
        <f t="shared" si="68"/>
        <v>0</v>
      </c>
      <c r="Z108" s="63">
        <f t="shared" si="68"/>
        <v>0</v>
      </c>
      <c r="AA108" s="63">
        <f t="shared" si="68"/>
        <v>0</v>
      </c>
      <c r="AB108" s="63">
        <f t="shared" si="68"/>
        <v>0</v>
      </c>
      <c r="AC108" s="63">
        <f t="shared" si="68"/>
        <v>0</v>
      </c>
      <c r="AD108" s="63">
        <f t="shared" si="68"/>
        <v>0</v>
      </c>
      <c r="AE108" s="63">
        <f t="shared" si="68"/>
        <v>0</v>
      </c>
      <c r="AF108" s="63">
        <f t="shared" si="68"/>
        <v>0</v>
      </c>
      <c r="AG108" s="16">
        <f t="shared" si="61"/>
        <v>0</v>
      </c>
      <c r="AH108" s="28" t="str">
        <f t="shared" si="62"/>
        <v/>
      </c>
      <c r="AI108" s="13"/>
      <c r="AJ108" s="16">
        <f t="shared" si="63"/>
        <v>0</v>
      </c>
    </row>
    <row r="109" spans="1:36" ht="13.5" customHeight="1" x14ac:dyDescent="0.2">
      <c r="A109" s="27" t="s">
        <v>1293</v>
      </c>
      <c r="B109" s="16">
        <v>0</v>
      </c>
      <c r="C109" s="16">
        <v>0</v>
      </c>
      <c r="D109" s="16">
        <v>0</v>
      </c>
      <c r="E109" s="16">
        <v>0</v>
      </c>
      <c r="F109" s="16">
        <v>0</v>
      </c>
      <c r="G109" s="16">
        <v>0</v>
      </c>
      <c r="H109" s="16">
        <v>0</v>
      </c>
      <c r="I109" s="16">
        <v>0</v>
      </c>
      <c r="J109" s="68">
        <v>0</v>
      </c>
      <c r="K109" s="68">
        <v>0</v>
      </c>
      <c r="L109" s="68">
        <v>0</v>
      </c>
      <c r="M109" s="68">
        <v>0</v>
      </c>
      <c r="N109" s="16">
        <f t="shared" si="58"/>
        <v>0</v>
      </c>
      <c r="O109" s="28" t="str">
        <f t="shared" si="59"/>
        <v/>
      </c>
      <c r="P109" s="16"/>
      <c r="Q109" s="16"/>
      <c r="R109" s="64" t="s">
        <v>1327</v>
      </c>
      <c r="S109" s="65">
        <v>0</v>
      </c>
      <c r="T109" s="66">
        <v>0.05</v>
      </c>
      <c r="U109" s="63">
        <f t="shared" si="68"/>
        <v>0</v>
      </c>
      <c r="V109" s="63">
        <f t="shared" si="68"/>
        <v>0</v>
      </c>
      <c r="W109" s="63">
        <f t="shared" si="68"/>
        <v>0</v>
      </c>
      <c r="X109" s="63">
        <f t="shared" si="68"/>
        <v>0</v>
      </c>
      <c r="Y109" s="63">
        <f t="shared" si="68"/>
        <v>0</v>
      </c>
      <c r="Z109" s="63">
        <f t="shared" si="68"/>
        <v>0</v>
      </c>
      <c r="AA109" s="63">
        <f t="shared" si="68"/>
        <v>0</v>
      </c>
      <c r="AB109" s="63">
        <f t="shared" si="68"/>
        <v>0</v>
      </c>
      <c r="AC109" s="63">
        <f t="shared" si="68"/>
        <v>0</v>
      </c>
      <c r="AD109" s="63">
        <f t="shared" si="68"/>
        <v>0</v>
      </c>
      <c r="AE109" s="63">
        <f t="shared" si="68"/>
        <v>0</v>
      </c>
      <c r="AF109" s="63">
        <f t="shared" si="68"/>
        <v>0</v>
      </c>
      <c r="AG109" s="16">
        <f t="shared" si="61"/>
        <v>0</v>
      </c>
      <c r="AH109" s="28" t="str">
        <f t="shared" si="62"/>
        <v/>
      </c>
      <c r="AI109" s="13"/>
      <c r="AJ109" s="16">
        <f t="shared" si="63"/>
        <v>0</v>
      </c>
    </row>
    <row r="110" spans="1:36" ht="13.5" customHeight="1" x14ac:dyDescent="0.2">
      <c r="A110" s="27" t="s">
        <v>1294</v>
      </c>
      <c r="B110" s="16">
        <v>0</v>
      </c>
      <c r="C110" s="16">
        <v>0</v>
      </c>
      <c r="D110" s="16">
        <v>0</v>
      </c>
      <c r="E110" s="16">
        <v>0</v>
      </c>
      <c r="F110" s="16">
        <v>0</v>
      </c>
      <c r="G110" s="16">
        <v>0</v>
      </c>
      <c r="H110" s="16">
        <v>0</v>
      </c>
      <c r="I110" s="16">
        <v>0</v>
      </c>
      <c r="J110" s="68">
        <v>0</v>
      </c>
      <c r="K110" s="68">
        <v>0</v>
      </c>
      <c r="L110" s="68">
        <v>0</v>
      </c>
      <c r="M110" s="68">
        <v>0</v>
      </c>
      <c r="N110" s="16">
        <f t="shared" si="58"/>
        <v>0</v>
      </c>
      <c r="O110" s="28" t="str">
        <f t="shared" si="59"/>
        <v/>
      </c>
      <c r="P110" s="16"/>
      <c r="Q110" s="16"/>
      <c r="R110" s="64" t="s">
        <v>1327</v>
      </c>
      <c r="S110" s="65">
        <v>0</v>
      </c>
      <c r="T110" s="66">
        <v>0.05</v>
      </c>
      <c r="U110" s="63">
        <f t="shared" si="68"/>
        <v>0</v>
      </c>
      <c r="V110" s="63">
        <f t="shared" si="68"/>
        <v>0</v>
      </c>
      <c r="W110" s="63">
        <f t="shared" si="68"/>
        <v>0</v>
      </c>
      <c r="X110" s="63">
        <f t="shared" si="68"/>
        <v>0</v>
      </c>
      <c r="Y110" s="63">
        <f t="shared" si="68"/>
        <v>0</v>
      </c>
      <c r="Z110" s="63">
        <f t="shared" si="68"/>
        <v>0</v>
      </c>
      <c r="AA110" s="63">
        <f t="shared" si="68"/>
        <v>0</v>
      </c>
      <c r="AB110" s="63">
        <f t="shared" si="68"/>
        <v>0</v>
      </c>
      <c r="AC110" s="63">
        <f t="shared" si="68"/>
        <v>0</v>
      </c>
      <c r="AD110" s="63">
        <f t="shared" si="68"/>
        <v>0</v>
      </c>
      <c r="AE110" s="63">
        <f t="shared" si="68"/>
        <v>0</v>
      </c>
      <c r="AF110" s="63">
        <f t="shared" si="68"/>
        <v>0</v>
      </c>
      <c r="AG110" s="16">
        <f t="shared" si="61"/>
        <v>0</v>
      </c>
      <c r="AH110" s="28" t="str">
        <f t="shared" si="62"/>
        <v/>
      </c>
      <c r="AI110" s="13"/>
      <c r="AJ110" s="16">
        <f t="shared" si="63"/>
        <v>0</v>
      </c>
    </row>
    <row r="111" spans="1:36" ht="13.5" customHeight="1" x14ac:dyDescent="0.2">
      <c r="A111" s="27" t="s">
        <v>1295</v>
      </c>
      <c r="B111" s="16">
        <v>0</v>
      </c>
      <c r="C111" s="16">
        <v>0</v>
      </c>
      <c r="D111" s="16">
        <v>0</v>
      </c>
      <c r="E111" s="16">
        <v>0</v>
      </c>
      <c r="F111" s="16">
        <v>0</v>
      </c>
      <c r="G111" s="16">
        <v>0</v>
      </c>
      <c r="H111" s="16">
        <v>0</v>
      </c>
      <c r="I111" s="16">
        <v>0</v>
      </c>
      <c r="J111" s="68">
        <v>0</v>
      </c>
      <c r="K111" s="68">
        <v>0</v>
      </c>
      <c r="L111" s="68">
        <v>0</v>
      </c>
      <c r="M111" s="68">
        <v>0</v>
      </c>
      <c r="N111" s="16">
        <f t="shared" si="58"/>
        <v>0</v>
      </c>
      <c r="O111" s="28" t="str">
        <f t="shared" si="59"/>
        <v/>
      </c>
      <c r="P111" s="16"/>
      <c r="Q111" s="16"/>
      <c r="R111" s="64" t="s">
        <v>1327</v>
      </c>
      <c r="S111" s="65">
        <v>0</v>
      </c>
      <c r="T111" s="66">
        <v>0.05</v>
      </c>
      <c r="U111" s="63">
        <f t="shared" si="68"/>
        <v>0</v>
      </c>
      <c r="V111" s="63">
        <f t="shared" si="68"/>
        <v>0</v>
      </c>
      <c r="W111" s="63">
        <f t="shared" si="68"/>
        <v>0</v>
      </c>
      <c r="X111" s="63">
        <f t="shared" si="68"/>
        <v>0</v>
      </c>
      <c r="Y111" s="63">
        <f t="shared" si="68"/>
        <v>0</v>
      </c>
      <c r="Z111" s="63">
        <f t="shared" si="68"/>
        <v>0</v>
      </c>
      <c r="AA111" s="63">
        <f t="shared" si="68"/>
        <v>0</v>
      </c>
      <c r="AB111" s="63">
        <f t="shared" si="68"/>
        <v>0</v>
      </c>
      <c r="AC111" s="63">
        <f t="shared" si="68"/>
        <v>0</v>
      </c>
      <c r="AD111" s="63">
        <f t="shared" si="68"/>
        <v>0</v>
      </c>
      <c r="AE111" s="63">
        <f t="shared" si="68"/>
        <v>0</v>
      </c>
      <c r="AF111" s="63">
        <f t="shared" si="68"/>
        <v>0</v>
      </c>
      <c r="AG111" s="16">
        <f t="shared" si="61"/>
        <v>0</v>
      </c>
      <c r="AH111" s="28" t="str">
        <f t="shared" si="62"/>
        <v/>
      </c>
      <c r="AI111" s="13"/>
      <c r="AJ111" s="16">
        <f t="shared" si="63"/>
        <v>0</v>
      </c>
    </row>
    <row r="112" spans="1:36" ht="13.5" customHeight="1" x14ac:dyDescent="0.2">
      <c r="A112" s="27" t="s">
        <v>1296</v>
      </c>
      <c r="B112" s="16">
        <v>0</v>
      </c>
      <c r="C112" s="16">
        <v>0</v>
      </c>
      <c r="D112" s="16">
        <v>0</v>
      </c>
      <c r="E112" s="16">
        <v>0</v>
      </c>
      <c r="F112" s="16">
        <v>0</v>
      </c>
      <c r="G112" s="16">
        <v>0</v>
      </c>
      <c r="H112" s="16">
        <v>0</v>
      </c>
      <c r="I112" s="16">
        <v>0</v>
      </c>
      <c r="J112" s="68">
        <v>0</v>
      </c>
      <c r="K112" s="68">
        <v>0</v>
      </c>
      <c r="L112" s="68">
        <v>0</v>
      </c>
      <c r="M112" s="68">
        <v>0</v>
      </c>
      <c r="N112" s="16">
        <f t="shared" si="58"/>
        <v>0</v>
      </c>
      <c r="O112" s="28" t="str">
        <f t="shared" si="59"/>
        <v/>
      </c>
      <c r="P112" s="16"/>
      <c r="Q112" s="16"/>
      <c r="R112" s="64" t="s">
        <v>1327</v>
      </c>
      <c r="S112" s="65">
        <v>0</v>
      </c>
      <c r="T112" s="66">
        <v>0.05</v>
      </c>
      <c r="U112" s="63">
        <f t="shared" si="68"/>
        <v>0</v>
      </c>
      <c r="V112" s="63">
        <f t="shared" si="68"/>
        <v>0</v>
      </c>
      <c r="W112" s="63">
        <f t="shared" si="68"/>
        <v>0</v>
      </c>
      <c r="X112" s="63">
        <f t="shared" si="68"/>
        <v>0</v>
      </c>
      <c r="Y112" s="63">
        <f t="shared" si="68"/>
        <v>0</v>
      </c>
      <c r="Z112" s="63">
        <f t="shared" si="68"/>
        <v>0</v>
      </c>
      <c r="AA112" s="63">
        <f t="shared" si="68"/>
        <v>0</v>
      </c>
      <c r="AB112" s="63">
        <f t="shared" si="68"/>
        <v>0</v>
      </c>
      <c r="AC112" s="63">
        <f t="shared" si="68"/>
        <v>0</v>
      </c>
      <c r="AD112" s="63">
        <f t="shared" si="68"/>
        <v>0</v>
      </c>
      <c r="AE112" s="63">
        <f t="shared" si="68"/>
        <v>0</v>
      </c>
      <c r="AF112" s="63">
        <f t="shared" si="68"/>
        <v>0</v>
      </c>
      <c r="AG112" s="16">
        <f t="shared" si="61"/>
        <v>0</v>
      </c>
      <c r="AH112" s="28" t="str">
        <f t="shared" si="62"/>
        <v/>
      </c>
      <c r="AI112" s="13"/>
      <c r="AJ112" s="16">
        <f t="shared" si="63"/>
        <v>0</v>
      </c>
    </row>
    <row r="113" spans="1:36" ht="13.5" customHeight="1" x14ac:dyDescent="0.2">
      <c r="A113" s="27" t="s">
        <v>1297</v>
      </c>
      <c r="B113" s="16">
        <v>0</v>
      </c>
      <c r="C113" s="16">
        <v>0</v>
      </c>
      <c r="D113" s="16">
        <v>0</v>
      </c>
      <c r="E113" s="16">
        <v>0</v>
      </c>
      <c r="F113" s="16">
        <v>0</v>
      </c>
      <c r="G113" s="16">
        <v>0</v>
      </c>
      <c r="H113" s="16">
        <v>0</v>
      </c>
      <c r="I113" s="16">
        <v>0</v>
      </c>
      <c r="J113" s="68">
        <v>0</v>
      </c>
      <c r="K113" s="68">
        <v>0</v>
      </c>
      <c r="L113" s="68">
        <v>0</v>
      </c>
      <c r="M113" s="68">
        <v>0</v>
      </c>
      <c r="N113" s="16">
        <f t="shared" si="58"/>
        <v>0</v>
      </c>
      <c r="O113" s="28" t="str">
        <f t="shared" si="59"/>
        <v/>
      </c>
      <c r="P113" s="16"/>
      <c r="Q113" s="16"/>
      <c r="R113" s="64" t="s">
        <v>1327</v>
      </c>
      <c r="S113" s="65">
        <v>0</v>
      </c>
      <c r="T113" s="66">
        <v>0.05</v>
      </c>
      <c r="U113" s="63">
        <f t="shared" si="68"/>
        <v>0</v>
      </c>
      <c r="V113" s="63">
        <f t="shared" si="68"/>
        <v>0</v>
      </c>
      <c r="W113" s="63">
        <f t="shared" si="68"/>
        <v>0</v>
      </c>
      <c r="X113" s="63">
        <f t="shared" si="68"/>
        <v>0</v>
      </c>
      <c r="Y113" s="63">
        <f t="shared" si="68"/>
        <v>0</v>
      </c>
      <c r="Z113" s="63">
        <f t="shared" si="68"/>
        <v>0</v>
      </c>
      <c r="AA113" s="63">
        <f t="shared" si="68"/>
        <v>0</v>
      </c>
      <c r="AB113" s="63">
        <f t="shared" si="68"/>
        <v>0</v>
      </c>
      <c r="AC113" s="63">
        <f t="shared" si="68"/>
        <v>0</v>
      </c>
      <c r="AD113" s="63">
        <f t="shared" si="68"/>
        <v>0</v>
      </c>
      <c r="AE113" s="63">
        <f t="shared" si="68"/>
        <v>0</v>
      </c>
      <c r="AF113" s="63">
        <f t="shared" si="68"/>
        <v>0</v>
      </c>
      <c r="AG113" s="16">
        <f t="shared" si="61"/>
        <v>0</v>
      </c>
      <c r="AH113" s="28" t="str">
        <f t="shared" si="62"/>
        <v/>
      </c>
      <c r="AI113" s="13"/>
      <c r="AJ113" s="16">
        <f t="shared" si="63"/>
        <v>0</v>
      </c>
    </row>
    <row r="114" spans="1:36" ht="13.5" customHeight="1" x14ac:dyDescent="0.2">
      <c r="A114" s="27" t="s">
        <v>1298</v>
      </c>
      <c r="B114" s="16">
        <v>0</v>
      </c>
      <c r="C114" s="16">
        <v>0</v>
      </c>
      <c r="D114" s="16">
        <v>0</v>
      </c>
      <c r="E114" s="16">
        <v>0</v>
      </c>
      <c r="F114" s="16">
        <v>0</v>
      </c>
      <c r="G114" s="16">
        <v>30.03</v>
      </c>
      <c r="H114" s="16">
        <v>0</v>
      </c>
      <c r="I114" s="16">
        <v>0</v>
      </c>
      <c r="J114" s="68">
        <v>0</v>
      </c>
      <c r="K114" s="68">
        <v>0</v>
      </c>
      <c r="L114" s="68">
        <v>0</v>
      </c>
      <c r="M114" s="68">
        <v>0</v>
      </c>
      <c r="N114" s="16">
        <f t="shared" si="58"/>
        <v>30.03</v>
      </c>
      <c r="O114" s="28" t="str">
        <f t="shared" si="59"/>
        <v/>
      </c>
      <c r="P114" s="16"/>
      <c r="Q114" s="16"/>
      <c r="R114" s="64" t="s">
        <v>1327</v>
      </c>
      <c r="S114" s="65">
        <v>0</v>
      </c>
      <c r="T114" s="66">
        <v>0.05</v>
      </c>
      <c r="U114" s="63">
        <f t="shared" si="68"/>
        <v>0</v>
      </c>
      <c r="V114" s="63">
        <f t="shared" si="68"/>
        <v>0</v>
      </c>
      <c r="W114" s="63">
        <f t="shared" si="68"/>
        <v>0</v>
      </c>
      <c r="X114" s="63">
        <f t="shared" si="68"/>
        <v>0</v>
      </c>
      <c r="Y114" s="63">
        <f t="shared" si="68"/>
        <v>0</v>
      </c>
      <c r="Z114" s="63">
        <f t="shared" si="68"/>
        <v>0</v>
      </c>
      <c r="AA114" s="63">
        <f t="shared" si="68"/>
        <v>0</v>
      </c>
      <c r="AB114" s="63">
        <f t="shared" si="68"/>
        <v>0</v>
      </c>
      <c r="AC114" s="63">
        <f t="shared" si="68"/>
        <v>0</v>
      </c>
      <c r="AD114" s="63">
        <f t="shared" si="68"/>
        <v>0</v>
      </c>
      <c r="AE114" s="63">
        <f t="shared" si="68"/>
        <v>0</v>
      </c>
      <c r="AF114" s="63">
        <f t="shared" si="68"/>
        <v>0</v>
      </c>
      <c r="AG114" s="16">
        <f t="shared" si="61"/>
        <v>0</v>
      </c>
      <c r="AH114" s="28" t="str">
        <f t="shared" si="62"/>
        <v/>
      </c>
      <c r="AI114" s="13"/>
      <c r="AJ114" s="16">
        <f t="shared" si="63"/>
        <v>30.03</v>
      </c>
    </row>
    <row r="115" spans="1:36" ht="13.5" customHeight="1" x14ac:dyDescent="0.2">
      <c r="A115" s="27" t="s">
        <v>1299</v>
      </c>
      <c r="B115" s="16">
        <v>0</v>
      </c>
      <c r="C115" s="16">
        <v>0</v>
      </c>
      <c r="D115" s="16">
        <v>0</v>
      </c>
      <c r="E115" s="16">
        <v>0</v>
      </c>
      <c r="F115" s="16">
        <v>0</v>
      </c>
      <c r="G115" s="16">
        <v>0</v>
      </c>
      <c r="H115" s="16">
        <v>0</v>
      </c>
      <c r="I115" s="16">
        <v>0</v>
      </c>
      <c r="J115" s="68">
        <v>0</v>
      </c>
      <c r="K115" s="68">
        <v>0</v>
      </c>
      <c r="L115" s="68">
        <v>0</v>
      </c>
      <c r="M115" s="68">
        <v>0</v>
      </c>
      <c r="N115" s="16">
        <f t="shared" si="58"/>
        <v>0</v>
      </c>
      <c r="O115" s="28" t="str">
        <f t="shared" si="59"/>
        <v/>
      </c>
      <c r="P115" s="16"/>
      <c r="Q115" s="16"/>
      <c r="R115" s="64" t="s">
        <v>1327</v>
      </c>
      <c r="S115" s="65">
        <v>0</v>
      </c>
      <c r="T115" s="66">
        <v>0.05</v>
      </c>
      <c r="U115" s="63">
        <f t="shared" si="68"/>
        <v>0</v>
      </c>
      <c r="V115" s="63">
        <f t="shared" si="68"/>
        <v>0</v>
      </c>
      <c r="W115" s="63">
        <f t="shared" si="68"/>
        <v>0</v>
      </c>
      <c r="X115" s="63">
        <f t="shared" si="68"/>
        <v>0</v>
      </c>
      <c r="Y115" s="63">
        <f t="shared" si="68"/>
        <v>0</v>
      </c>
      <c r="Z115" s="63">
        <f t="shared" si="68"/>
        <v>0</v>
      </c>
      <c r="AA115" s="63">
        <f t="shared" si="68"/>
        <v>0</v>
      </c>
      <c r="AB115" s="63">
        <f t="shared" si="68"/>
        <v>0</v>
      </c>
      <c r="AC115" s="63">
        <f t="shared" si="68"/>
        <v>0</v>
      </c>
      <c r="AD115" s="63">
        <f t="shared" si="68"/>
        <v>0</v>
      </c>
      <c r="AE115" s="63">
        <f t="shared" si="68"/>
        <v>0</v>
      </c>
      <c r="AF115" s="63">
        <f t="shared" si="68"/>
        <v>0</v>
      </c>
      <c r="AG115" s="16">
        <f t="shared" si="61"/>
        <v>0</v>
      </c>
      <c r="AH115" s="28" t="str">
        <f t="shared" si="62"/>
        <v/>
      </c>
      <c r="AI115" s="13"/>
      <c r="AJ115" s="16">
        <f t="shared" si="63"/>
        <v>0</v>
      </c>
    </row>
    <row r="116" spans="1:36" ht="13.5" customHeight="1" x14ac:dyDescent="0.2">
      <c r="A116" s="30" t="s">
        <v>1300</v>
      </c>
      <c r="B116" s="31">
        <f t="shared" ref="B116:M116" si="69">B73+SUM(B74:B80)+B87+SUM(B88:B115)</f>
        <v>65310.06</v>
      </c>
      <c r="C116" s="31">
        <f t="shared" si="69"/>
        <v>77160.67</v>
      </c>
      <c r="D116" s="31">
        <f t="shared" si="69"/>
        <v>82593.39</v>
      </c>
      <c r="E116" s="31">
        <f t="shared" si="69"/>
        <v>72512.55</v>
      </c>
      <c r="F116" s="31">
        <f t="shared" si="69"/>
        <v>59107.839999999997</v>
      </c>
      <c r="G116" s="31">
        <f t="shared" si="69"/>
        <v>55557.939999999995</v>
      </c>
      <c r="H116" s="31">
        <f t="shared" si="69"/>
        <v>39816.779999999992</v>
      </c>
      <c r="I116" s="31">
        <f t="shared" si="69"/>
        <v>41958.41</v>
      </c>
      <c r="J116" s="31">
        <f t="shared" si="69"/>
        <v>60606</v>
      </c>
      <c r="K116" s="31">
        <f t="shared" si="69"/>
        <v>68674</v>
      </c>
      <c r="L116" s="31">
        <f t="shared" si="69"/>
        <v>71974</v>
      </c>
      <c r="M116" s="31">
        <f t="shared" si="69"/>
        <v>68674</v>
      </c>
      <c r="N116" s="31">
        <f t="shared" si="58"/>
        <v>763945.64</v>
      </c>
      <c r="O116" s="32" t="str">
        <f t="shared" si="59"/>
        <v/>
      </c>
      <c r="P116" s="16"/>
      <c r="Q116" s="16"/>
      <c r="R116" s="67"/>
      <c r="S116" s="67"/>
      <c r="T116" s="67"/>
      <c r="U116" s="31">
        <f t="shared" ref="U116:AF116" si="70">U73+SUM(U74:U80)+U87+SUM(U88:U115)</f>
        <v>107487.22582629832</v>
      </c>
      <c r="V116" s="31">
        <f t="shared" si="70"/>
        <v>113415.22582629832</v>
      </c>
      <c r="W116" s="31">
        <f t="shared" si="70"/>
        <v>118540.34582629832</v>
      </c>
      <c r="X116" s="31">
        <f t="shared" si="70"/>
        <v>117540.34582629832</v>
      </c>
      <c r="Y116" s="31">
        <f t="shared" si="70"/>
        <v>117540.34582629832</v>
      </c>
      <c r="Z116" s="31">
        <f t="shared" si="70"/>
        <v>123665.46582629831</v>
      </c>
      <c r="AA116" s="31">
        <f t="shared" si="70"/>
        <v>135129.25249296497</v>
      </c>
      <c r="AB116" s="31">
        <f t="shared" si="70"/>
        <v>133129.25249296497</v>
      </c>
      <c r="AC116" s="31">
        <f t="shared" si="70"/>
        <v>133129.25249296497</v>
      </c>
      <c r="AD116" s="31">
        <f t="shared" si="70"/>
        <v>136400.46286775396</v>
      </c>
      <c r="AE116" s="31">
        <f t="shared" si="70"/>
        <v>136400.46286775396</v>
      </c>
      <c r="AF116" s="31">
        <f t="shared" si="70"/>
        <v>136400.46286775396</v>
      </c>
      <c r="AG116" s="31">
        <f t="shared" si="61"/>
        <v>1508778.101039947</v>
      </c>
      <c r="AH116" s="32" t="str">
        <f t="shared" si="62"/>
        <v/>
      </c>
      <c r="AI116" s="13"/>
      <c r="AJ116" s="31">
        <f t="shared" si="63"/>
        <v>-744832.461039947</v>
      </c>
    </row>
    <row r="117" spans="1:36" ht="13.5" customHeight="1" x14ac:dyDescent="0.2">
      <c r="A117" s="45" t="s">
        <v>1301</v>
      </c>
      <c r="B117" s="31">
        <f t="shared" ref="B117:M117" si="71">B64-B116</f>
        <v>-66311.7</v>
      </c>
      <c r="C117" s="31">
        <f t="shared" si="71"/>
        <v>-81047.03</v>
      </c>
      <c r="D117" s="31">
        <f t="shared" si="71"/>
        <v>-82593.39</v>
      </c>
      <c r="E117" s="31">
        <f t="shared" si="71"/>
        <v>-72770.3</v>
      </c>
      <c r="F117" s="31">
        <f t="shared" si="71"/>
        <v>-59276.92</v>
      </c>
      <c r="G117" s="31">
        <f t="shared" si="71"/>
        <v>-57071.109999999993</v>
      </c>
      <c r="H117" s="31">
        <f t="shared" si="71"/>
        <v>-40910.749999999993</v>
      </c>
      <c r="I117" s="31">
        <f t="shared" si="71"/>
        <v>-43030.73</v>
      </c>
      <c r="J117" s="31">
        <f t="shared" si="71"/>
        <v>-60606</v>
      </c>
      <c r="K117" s="31">
        <f t="shared" si="71"/>
        <v>-68674</v>
      </c>
      <c r="L117" s="31">
        <f t="shared" si="71"/>
        <v>-71974</v>
      </c>
      <c r="M117" s="31">
        <f t="shared" si="71"/>
        <v>-68674</v>
      </c>
      <c r="N117" s="31">
        <f t="shared" si="58"/>
        <v>-772939.92999999993</v>
      </c>
      <c r="O117" s="32" t="str">
        <f t="shared" si="59"/>
        <v/>
      </c>
      <c r="P117" s="16"/>
      <c r="Q117" s="16"/>
      <c r="R117" s="67"/>
      <c r="S117" s="67"/>
      <c r="T117" s="67"/>
      <c r="U117" s="31">
        <f t="shared" ref="U117:AF117" si="72">U64-U116</f>
        <v>-107487.22582629832</v>
      </c>
      <c r="V117" s="31">
        <f t="shared" si="72"/>
        <v>-113415.22582629832</v>
      </c>
      <c r="W117" s="31">
        <f t="shared" si="72"/>
        <v>-118540.34582629832</v>
      </c>
      <c r="X117" s="31">
        <f t="shared" si="72"/>
        <v>-117540.34582629832</v>
      </c>
      <c r="Y117" s="31">
        <f t="shared" si="72"/>
        <v>-117540.34582629832</v>
      </c>
      <c r="Z117" s="31">
        <f t="shared" si="72"/>
        <v>-123665.46582629831</v>
      </c>
      <c r="AA117" s="31">
        <f t="shared" si="72"/>
        <v>-135129.25249296497</v>
      </c>
      <c r="AB117" s="31">
        <f t="shared" si="72"/>
        <v>-133129.25249296497</v>
      </c>
      <c r="AC117" s="31">
        <f t="shared" si="72"/>
        <v>-133129.25249296497</v>
      </c>
      <c r="AD117" s="31">
        <f t="shared" si="72"/>
        <v>-136400.46286775396</v>
      </c>
      <c r="AE117" s="31">
        <f t="shared" si="72"/>
        <v>-136400.46286775396</v>
      </c>
      <c r="AF117" s="31">
        <f t="shared" si="72"/>
        <v>-136400.46286775396</v>
      </c>
      <c r="AG117" s="31">
        <f t="shared" si="61"/>
        <v>-1508778.101039947</v>
      </c>
      <c r="AH117" s="32" t="str">
        <f t="shared" si="62"/>
        <v/>
      </c>
      <c r="AI117" s="13"/>
      <c r="AJ117" s="31">
        <f>AG117-N117</f>
        <v>-735838.17103994708</v>
      </c>
    </row>
    <row r="118" spans="1:36" ht="13.5" customHeight="1" x14ac:dyDescent="0.2">
      <c r="A118" s="25" t="s">
        <v>1302</v>
      </c>
      <c r="B118" s="16"/>
      <c r="C118" s="16"/>
      <c r="D118" s="16"/>
      <c r="E118" s="16"/>
      <c r="F118" s="16"/>
      <c r="G118" s="16"/>
      <c r="H118" s="16"/>
      <c r="I118" s="16"/>
      <c r="J118" s="16"/>
      <c r="K118" s="16"/>
      <c r="L118" s="16"/>
      <c r="M118" s="16"/>
      <c r="N118" s="16"/>
      <c r="O118" s="28"/>
      <c r="P118" s="16"/>
      <c r="Q118" s="16"/>
      <c r="R118" s="67"/>
      <c r="S118" s="67"/>
      <c r="T118" s="67"/>
      <c r="U118" s="16"/>
      <c r="V118" s="16"/>
      <c r="W118" s="16"/>
      <c r="X118" s="16"/>
      <c r="Y118" s="16"/>
      <c r="Z118" s="16"/>
      <c r="AA118" s="16"/>
      <c r="AB118" s="16"/>
      <c r="AC118" s="16"/>
      <c r="AD118" s="16"/>
      <c r="AE118" s="16"/>
      <c r="AF118" s="16"/>
      <c r="AG118" s="16"/>
      <c r="AH118" s="28"/>
      <c r="AI118" s="13"/>
      <c r="AJ118" s="16"/>
    </row>
    <row r="119" spans="1:36" ht="13.5" customHeight="1" x14ac:dyDescent="0.2">
      <c r="A119" s="26" t="s">
        <v>1303</v>
      </c>
      <c r="B119" s="16"/>
      <c r="C119" s="16"/>
      <c r="D119" s="16"/>
      <c r="E119" s="16"/>
      <c r="F119" s="16"/>
      <c r="G119" s="16"/>
      <c r="H119" s="16"/>
      <c r="I119" s="16"/>
      <c r="J119" s="16"/>
      <c r="K119" s="16"/>
      <c r="L119" s="16"/>
      <c r="M119" s="16"/>
      <c r="N119" s="16"/>
      <c r="O119" s="28"/>
      <c r="P119" s="16"/>
      <c r="Q119" s="16"/>
      <c r="R119" s="67"/>
      <c r="S119" s="67"/>
      <c r="T119" s="67"/>
      <c r="U119" s="16"/>
      <c r="V119" s="16"/>
      <c r="W119" s="16"/>
      <c r="X119" s="16"/>
      <c r="Y119" s="16"/>
      <c r="Z119" s="16"/>
      <c r="AA119" s="16"/>
      <c r="AB119" s="16"/>
      <c r="AC119" s="16"/>
      <c r="AD119" s="16"/>
      <c r="AE119" s="16"/>
      <c r="AF119" s="16"/>
      <c r="AG119" s="16"/>
      <c r="AH119" s="28"/>
      <c r="AI119" s="13"/>
      <c r="AJ119" s="16"/>
    </row>
    <row r="120" spans="1:36" ht="13.5" customHeight="1" x14ac:dyDescent="0.2">
      <c r="A120" s="27" t="s">
        <v>1304</v>
      </c>
      <c r="B120" s="16">
        <v>0</v>
      </c>
      <c r="C120" s="16">
        <v>0</v>
      </c>
      <c r="D120" s="16">
        <v>0</v>
      </c>
      <c r="E120" s="16">
        <v>0</v>
      </c>
      <c r="F120" s="16">
        <v>0</v>
      </c>
      <c r="G120" s="16">
        <v>0</v>
      </c>
      <c r="H120" s="16">
        <v>0</v>
      </c>
      <c r="I120" s="16">
        <v>0</v>
      </c>
      <c r="J120" s="68">
        <v>0</v>
      </c>
      <c r="K120" s="68">
        <v>0</v>
      </c>
      <c r="L120" s="68">
        <v>0</v>
      </c>
      <c r="M120" s="68">
        <v>0</v>
      </c>
      <c r="N120" s="16">
        <f>SUM(B120:M120)</f>
        <v>0</v>
      </c>
      <c r="O120" s="28" t="str">
        <f>IFERROR(N120/N$16,"")</f>
        <v/>
      </c>
      <c r="P120" s="16"/>
      <c r="Q120" s="16"/>
      <c r="R120" s="64" t="s">
        <v>1327</v>
      </c>
      <c r="S120" s="65">
        <v>0</v>
      </c>
      <c r="T120" s="66">
        <v>0.05</v>
      </c>
      <c r="U120" s="63">
        <f t="shared" ref="U120:AF121" si="73">IF($R120="Manual","",IFERROR(IF($R120="YOY Growth",$N120*(1+$T120)/12,$S120/12),""))</f>
        <v>0</v>
      </c>
      <c r="V120" s="63">
        <f t="shared" si="73"/>
        <v>0</v>
      </c>
      <c r="W120" s="63">
        <f t="shared" si="73"/>
        <v>0</v>
      </c>
      <c r="X120" s="63">
        <f t="shared" si="73"/>
        <v>0</v>
      </c>
      <c r="Y120" s="63">
        <f t="shared" si="73"/>
        <v>0</v>
      </c>
      <c r="Z120" s="63">
        <f t="shared" si="73"/>
        <v>0</v>
      </c>
      <c r="AA120" s="63">
        <f t="shared" si="73"/>
        <v>0</v>
      </c>
      <c r="AB120" s="63">
        <f t="shared" si="73"/>
        <v>0</v>
      </c>
      <c r="AC120" s="63">
        <f t="shared" si="73"/>
        <v>0</v>
      </c>
      <c r="AD120" s="63">
        <f t="shared" si="73"/>
        <v>0</v>
      </c>
      <c r="AE120" s="63">
        <f t="shared" si="73"/>
        <v>0</v>
      </c>
      <c r="AF120" s="63">
        <f t="shared" si="73"/>
        <v>0</v>
      </c>
      <c r="AG120" s="16">
        <f>SUM(U120:AF120)</f>
        <v>0</v>
      </c>
      <c r="AH120" s="28" t="str">
        <f>IFERROR(AG120/AG$16,"")</f>
        <v/>
      </c>
      <c r="AI120" s="13"/>
      <c r="AJ120" s="16">
        <f>AG120-N120</f>
        <v>0</v>
      </c>
    </row>
    <row r="121" spans="1:36" ht="13.5" customHeight="1" x14ac:dyDescent="0.2">
      <c r="A121" s="27" t="s">
        <v>1305</v>
      </c>
      <c r="B121" s="16">
        <v>0</v>
      </c>
      <c r="C121" s="16">
        <v>0</v>
      </c>
      <c r="D121" s="16">
        <v>0</v>
      </c>
      <c r="E121" s="16">
        <v>0</v>
      </c>
      <c r="F121" s="16">
        <v>0</v>
      </c>
      <c r="G121" s="16">
        <v>0</v>
      </c>
      <c r="H121" s="16">
        <v>0</v>
      </c>
      <c r="I121" s="16">
        <v>0</v>
      </c>
      <c r="J121" s="68">
        <v>0</v>
      </c>
      <c r="K121" s="68">
        <v>0</v>
      </c>
      <c r="L121" s="68">
        <v>0</v>
      </c>
      <c r="M121" s="68">
        <v>0</v>
      </c>
      <c r="N121" s="16">
        <f>SUM(B121:M121)</f>
        <v>0</v>
      </c>
      <c r="O121" s="28" t="str">
        <f>IFERROR(N121/N$16,"")</f>
        <v/>
      </c>
      <c r="P121" s="16"/>
      <c r="Q121" s="16"/>
      <c r="R121" s="64" t="s">
        <v>1327</v>
      </c>
      <c r="S121" s="65">
        <v>0</v>
      </c>
      <c r="T121" s="66">
        <v>0.05</v>
      </c>
      <c r="U121" s="63">
        <f t="shared" si="73"/>
        <v>0</v>
      </c>
      <c r="V121" s="63">
        <f t="shared" si="73"/>
        <v>0</v>
      </c>
      <c r="W121" s="63">
        <f t="shared" si="73"/>
        <v>0</v>
      </c>
      <c r="X121" s="63">
        <f t="shared" si="73"/>
        <v>0</v>
      </c>
      <c r="Y121" s="63">
        <f t="shared" si="73"/>
        <v>0</v>
      </c>
      <c r="Z121" s="63">
        <f t="shared" si="73"/>
        <v>0</v>
      </c>
      <c r="AA121" s="63">
        <f t="shared" si="73"/>
        <v>0</v>
      </c>
      <c r="AB121" s="63">
        <f t="shared" si="73"/>
        <v>0</v>
      </c>
      <c r="AC121" s="63">
        <f t="shared" si="73"/>
        <v>0</v>
      </c>
      <c r="AD121" s="63">
        <f t="shared" si="73"/>
        <v>0</v>
      </c>
      <c r="AE121" s="63">
        <f t="shared" si="73"/>
        <v>0</v>
      </c>
      <c r="AF121" s="63">
        <f t="shared" si="73"/>
        <v>0</v>
      </c>
      <c r="AG121" s="16">
        <f>SUM(U121:AF121)</f>
        <v>0</v>
      </c>
      <c r="AH121" s="28" t="str">
        <f>IFERROR(AG121/AG$16,"")</f>
        <v/>
      </c>
      <c r="AI121" s="13"/>
      <c r="AJ121" s="16">
        <f>AG121-N121</f>
        <v>0</v>
      </c>
    </row>
    <row r="122" spans="1:36" ht="13.5" customHeight="1" x14ac:dyDescent="0.2">
      <c r="A122" s="30" t="s">
        <v>1306</v>
      </c>
      <c r="B122" s="31">
        <f t="shared" ref="B122:M122" si="74">SUM(B120:B121)</f>
        <v>0</v>
      </c>
      <c r="C122" s="31">
        <f t="shared" si="74"/>
        <v>0</v>
      </c>
      <c r="D122" s="31">
        <f t="shared" si="74"/>
        <v>0</v>
      </c>
      <c r="E122" s="31">
        <f t="shared" si="74"/>
        <v>0</v>
      </c>
      <c r="F122" s="31">
        <f t="shared" si="74"/>
        <v>0</v>
      </c>
      <c r="G122" s="31">
        <f t="shared" si="74"/>
        <v>0</v>
      </c>
      <c r="H122" s="31">
        <f t="shared" si="74"/>
        <v>0</v>
      </c>
      <c r="I122" s="31">
        <f t="shared" si="74"/>
        <v>0</v>
      </c>
      <c r="J122" s="31">
        <f t="shared" si="74"/>
        <v>0</v>
      </c>
      <c r="K122" s="31">
        <f t="shared" si="74"/>
        <v>0</v>
      </c>
      <c r="L122" s="31">
        <f t="shared" si="74"/>
        <v>0</v>
      </c>
      <c r="M122" s="31">
        <f t="shared" si="74"/>
        <v>0</v>
      </c>
      <c r="N122" s="31">
        <f>SUM(B122:M122)</f>
        <v>0</v>
      </c>
      <c r="O122" s="32" t="str">
        <f>IFERROR(N122/N$16,"")</f>
        <v/>
      </c>
      <c r="P122" s="16"/>
      <c r="Q122" s="16"/>
      <c r="R122" s="67"/>
      <c r="S122" s="67"/>
      <c r="T122" s="67"/>
      <c r="U122" s="31">
        <f t="shared" ref="U122:AF122" si="75">SUM(U120:U121)</f>
        <v>0</v>
      </c>
      <c r="V122" s="31">
        <f t="shared" si="75"/>
        <v>0</v>
      </c>
      <c r="W122" s="31">
        <f t="shared" si="75"/>
        <v>0</v>
      </c>
      <c r="X122" s="31">
        <f t="shared" si="75"/>
        <v>0</v>
      </c>
      <c r="Y122" s="31">
        <f t="shared" si="75"/>
        <v>0</v>
      </c>
      <c r="Z122" s="31">
        <f t="shared" si="75"/>
        <v>0</v>
      </c>
      <c r="AA122" s="31">
        <f t="shared" si="75"/>
        <v>0</v>
      </c>
      <c r="AB122" s="31">
        <f t="shared" si="75"/>
        <v>0</v>
      </c>
      <c r="AC122" s="31">
        <f t="shared" si="75"/>
        <v>0</v>
      </c>
      <c r="AD122" s="31">
        <f t="shared" si="75"/>
        <v>0</v>
      </c>
      <c r="AE122" s="31">
        <f t="shared" si="75"/>
        <v>0</v>
      </c>
      <c r="AF122" s="31">
        <f t="shared" si="75"/>
        <v>0</v>
      </c>
      <c r="AG122" s="31">
        <f>SUM(U122:AF122)</f>
        <v>0</v>
      </c>
      <c r="AH122" s="32" t="str">
        <f>IFERROR(AG122/AG$16,"")</f>
        <v/>
      </c>
      <c r="AI122" s="13"/>
      <c r="AJ122" s="31">
        <f>AG122-N122</f>
        <v>0</v>
      </c>
    </row>
    <row r="123" spans="1:36" ht="13.5" customHeight="1" x14ac:dyDescent="0.2">
      <c r="A123" s="26" t="s">
        <v>1307</v>
      </c>
      <c r="B123" s="16"/>
      <c r="C123" s="16"/>
      <c r="D123" s="16"/>
      <c r="E123" s="16"/>
      <c r="F123" s="16"/>
      <c r="G123" s="16"/>
      <c r="H123" s="16"/>
      <c r="I123" s="16"/>
      <c r="J123" s="16"/>
      <c r="K123" s="16"/>
      <c r="L123" s="16"/>
      <c r="M123" s="16"/>
      <c r="N123" s="16"/>
      <c r="O123" s="28"/>
      <c r="P123" s="16"/>
      <c r="Q123" s="16"/>
      <c r="R123" s="67"/>
      <c r="S123" s="67"/>
      <c r="T123" s="67"/>
      <c r="U123" s="16"/>
      <c r="V123" s="16"/>
      <c r="W123" s="16"/>
      <c r="X123" s="16"/>
      <c r="Y123" s="16"/>
      <c r="Z123" s="16"/>
      <c r="AA123" s="16"/>
      <c r="AB123" s="16"/>
      <c r="AC123" s="16"/>
      <c r="AD123" s="16"/>
      <c r="AE123" s="16"/>
      <c r="AF123" s="16"/>
      <c r="AG123" s="16"/>
      <c r="AH123" s="28"/>
      <c r="AI123" s="13"/>
      <c r="AJ123" s="16"/>
    </row>
    <row r="124" spans="1:36" ht="13.5" customHeight="1" x14ac:dyDescent="0.2">
      <c r="A124" s="38" t="s">
        <v>1308</v>
      </c>
      <c r="B124" s="16">
        <v>0</v>
      </c>
      <c r="C124" s="16">
        <v>0</v>
      </c>
      <c r="D124" s="16">
        <v>0</v>
      </c>
      <c r="E124" s="16">
        <v>0</v>
      </c>
      <c r="F124" s="16">
        <v>0</v>
      </c>
      <c r="G124" s="16">
        <v>0</v>
      </c>
      <c r="H124" s="16">
        <v>0</v>
      </c>
      <c r="I124" s="16">
        <v>0</v>
      </c>
      <c r="J124" s="68"/>
      <c r="K124" s="68"/>
      <c r="L124" s="68"/>
      <c r="M124" s="68"/>
      <c r="N124" s="16">
        <v>0</v>
      </c>
      <c r="O124" s="28" t="str">
        <f>IFERROR(N124/N$16,"")</f>
        <v/>
      </c>
      <c r="P124" s="16"/>
      <c r="Q124" s="16"/>
      <c r="R124" s="64" t="s">
        <v>1327</v>
      </c>
      <c r="S124" s="65">
        <v>0</v>
      </c>
      <c r="T124" s="66">
        <v>0.05</v>
      </c>
      <c r="U124" s="63">
        <f t="shared" ref="U124:AF129" si="76">IF($R124="Manual","",IFERROR(IF($R124="YOY Growth",$N124*(1+$T124)/12,$S124/12),""))</f>
        <v>0</v>
      </c>
      <c r="V124" s="63">
        <f t="shared" si="76"/>
        <v>0</v>
      </c>
      <c r="W124" s="63">
        <f t="shared" si="76"/>
        <v>0</v>
      </c>
      <c r="X124" s="63">
        <f t="shared" si="76"/>
        <v>0</v>
      </c>
      <c r="Y124" s="63">
        <f t="shared" si="76"/>
        <v>0</v>
      </c>
      <c r="Z124" s="63">
        <f t="shared" si="76"/>
        <v>0</v>
      </c>
      <c r="AA124" s="63">
        <f t="shared" si="76"/>
        <v>0</v>
      </c>
      <c r="AB124" s="63">
        <f t="shared" si="76"/>
        <v>0</v>
      </c>
      <c r="AC124" s="63">
        <f t="shared" si="76"/>
        <v>0</v>
      </c>
      <c r="AD124" s="63">
        <f t="shared" si="76"/>
        <v>0</v>
      </c>
      <c r="AE124" s="63">
        <f t="shared" si="76"/>
        <v>0</v>
      </c>
      <c r="AF124" s="63">
        <f t="shared" si="76"/>
        <v>0</v>
      </c>
      <c r="AG124" s="16">
        <f>SUM(U124:AF124)</f>
        <v>0</v>
      </c>
      <c r="AH124" s="28" t="str">
        <f>IFERROR(AG124/AG$16,"")</f>
        <v/>
      </c>
      <c r="AI124" s="13"/>
      <c r="AJ124" s="16">
        <f>N124-AG124</f>
        <v>0</v>
      </c>
    </row>
    <row r="125" spans="1:36" ht="13.5" customHeight="1" x14ac:dyDescent="0.2">
      <c r="A125" s="27" t="s">
        <v>1309</v>
      </c>
      <c r="B125" s="16">
        <v>0</v>
      </c>
      <c r="C125" s="16">
        <v>0</v>
      </c>
      <c r="D125" s="16">
        <v>0</v>
      </c>
      <c r="E125" s="16">
        <v>0</v>
      </c>
      <c r="F125" s="16">
        <v>0</v>
      </c>
      <c r="G125" s="16">
        <v>0</v>
      </c>
      <c r="H125" s="16">
        <v>0</v>
      </c>
      <c r="I125" s="16">
        <v>0</v>
      </c>
      <c r="J125" s="68">
        <v>0</v>
      </c>
      <c r="K125" s="68">
        <v>0</v>
      </c>
      <c r="L125" s="68">
        <v>0</v>
      </c>
      <c r="M125" s="68">
        <v>0</v>
      </c>
      <c r="N125" s="16">
        <f>SUM(B125:M125)</f>
        <v>0</v>
      </c>
      <c r="O125" s="28" t="str">
        <f>IFERROR(N125/N$16,"")</f>
        <v/>
      </c>
      <c r="P125" s="16"/>
      <c r="Q125" s="16"/>
      <c r="R125" s="64" t="s">
        <v>1327</v>
      </c>
      <c r="S125" s="65">
        <v>0</v>
      </c>
      <c r="T125" s="66">
        <v>0.05</v>
      </c>
      <c r="U125" s="63">
        <f t="shared" si="76"/>
        <v>0</v>
      </c>
      <c r="V125" s="63">
        <f t="shared" si="76"/>
        <v>0</v>
      </c>
      <c r="W125" s="63">
        <f t="shared" si="76"/>
        <v>0</v>
      </c>
      <c r="X125" s="63">
        <f t="shared" si="76"/>
        <v>0</v>
      </c>
      <c r="Y125" s="63">
        <f t="shared" si="76"/>
        <v>0</v>
      </c>
      <c r="Z125" s="63">
        <f t="shared" si="76"/>
        <v>0</v>
      </c>
      <c r="AA125" s="63">
        <f t="shared" si="76"/>
        <v>0</v>
      </c>
      <c r="AB125" s="63">
        <f t="shared" si="76"/>
        <v>0</v>
      </c>
      <c r="AC125" s="63">
        <f t="shared" si="76"/>
        <v>0</v>
      </c>
      <c r="AD125" s="63">
        <f t="shared" si="76"/>
        <v>0</v>
      </c>
      <c r="AE125" s="63">
        <f t="shared" si="76"/>
        <v>0</v>
      </c>
      <c r="AF125" s="63">
        <f t="shared" si="76"/>
        <v>0</v>
      </c>
      <c r="AG125" s="16">
        <f>SUM(U125:AF125)</f>
        <v>0</v>
      </c>
      <c r="AH125" s="28" t="str">
        <f>IFERROR(AG125/AG$16,"")</f>
        <v/>
      </c>
      <c r="AI125" s="13"/>
      <c r="AJ125" s="16">
        <f>N125-AG125</f>
        <v>0</v>
      </c>
    </row>
    <row r="126" spans="1:36" ht="13.5" customHeight="1" x14ac:dyDescent="0.2">
      <c r="A126" s="27" t="s">
        <v>1310</v>
      </c>
      <c r="B126" s="16">
        <v>0</v>
      </c>
      <c r="C126" s="16">
        <v>0</v>
      </c>
      <c r="D126" s="16">
        <v>0</v>
      </c>
      <c r="E126" s="16">
        <v>0</v>
      </c>
      <c r="F126" s="16">
        <v>0</v>
      </c>
      <c r="G126" s="16">
        <v>0</v>
      </c>
      <c r="H126" s="16">
        <v>0</v>
      </c>
      <c r="I126" s="16">
        <v>0</v>
      </c>
      <c r="J126" s="68">
        <v>0</v>
      </c>
      <c r="K126" s="68">
        <v>0</v>
      </c>
      <c r="L126" s="68">
        <v>0</v>
      </c>
      <c r="M126" s="68">
        <v>0</v>
      </c>
      <c r="N126" s="16">
        <f>SUM(B126:M126)</f>
        <v>0</v>
      </c>
      <c r="O126" s="28" t="str">
        <f>IFERROR(N126/N$16,"")</f>
        <v/>
      </c>
      <c r="P126" s="16"/>
      <c r="Q126" s="16"/>
      <c r="R126" s="64" t="s">
        <v>1327</v>
      </c>
      <c r="S126" s="65">
        <v>0</v>
      </c>
      <c r="T126" s="66">
        <v>0.05</v>
      </c>
      <c r="U126" s="63">
        <f t="shared" si="76"/>
        <v>0</v>
      </c>
      <c r="V126" s="63">
        <f t="shared" si="76"/>
        <v>0</v>
      </c>
      <c r="W126" s="63">
        <f t="shared" si="76"/>
        <v>0</v>
      </c>
      <c r="X126" s="63">
        <f t="shared" si="76"/>
        <v>0</v>
      </c>
      <c r="Y126" s="63">
        <f t="shared" si="76"/>
        <v>0</v>
      </c>
      <c r="Z126" s="63">
        <f t="shared" si="76"/>
        <v>0</v>
      </c>
      <c r="AA126" s="63">
        <f t="shared" si="76"/>
        <v>0</v>
      </c>
      <c r="AB126" s="63">
        <f t="shared" si="76"/>
        <v>0</v>
      </c>
      <c r="AC126" s="63">
        <f t="shared" si="76"/>
        <v>0</v>
      </c>
      <c r="AD126" s="63">
        <f t="shared" si="76"/>
        <v>0</v>
      </c>
      <c r="AE126" s="63">
        <f t="shared" si="76"/>
        <v>0</v>
      </c>
      <c r="AF126" s="63">
        <f t="shared" si="76"/>
        <v>0</v>
      </c>
      <c r="AG126" s="16">
        <f>SUM(U126:AF126)</f>
        <v>0</v>
      </c>
      <c r="AH126" s="28" t="str">
        <f>IFERROR(AG126/AG$16,"")</f>
        <v/>
      </c>
      <c r="AI126" s="13"/>
      <c r="AJ126" s="16">
        <f>N126-AG126</f>
        <v>0</v>
      </c>
    </row>
    <row r="127" spans="1:36" ht="13.5" customHeight="1" x14ac:dyDescent="0.2">
      <c r="A127" s="27" t="s">
        <v>1311</v>
      </c>
      <c r="B127" s="16">
        <v>0</v>
      </c>
      <c r="C127" s="16">
        <v>0</v>
      </c>
      <c r="D127" s="16">
        <v>0</v>
      </c>
      <c r="E127" s="16">
        <v>0</v>
      </c>
      <c r="F127" s="16">
        <v>0</v>
      </c>
      <c r="G127" s="16">
        <v>0</v>
      </c>
      <c r="H127" s="16">
        <v>0</v>
      </c>
      <c r="I127" s="16">
        <v>0</v>
      </c>
      <c r="J127" s="68"/>
      <c r="K127" s="68"/>
      <c r="L127" s="68"/>
      <c r="M127" s="68"/>
      <c r="N127" s="16"/>
      <c r="O127" s="28"/>
      <c r="P127" s="16"/>
      <c r="Q127" s="16"/>
      <c r="R127" s="64" t="s">
        <v>1327</v>
      </c>
      <c r="S127" s="65">
        <v>0</v>
      </c>
      <c r="T127" s="66">
        <v>0.05</v>
      </c>
      <c r="U127" s="63">
        <f t="shared" si="76"/>
        <v>0</v>
      </c>
      <c r="V127" s="63">
        <f t="shared" si="76"/>
        <v>0</v>
      </c>
      <c r="W127" s="63">
        <f t="shared" si="76"/>
        <v>0</v>
      </c>
      <c r="X127" s="63">
        <f t="shared" si="76"/>
        <v>0</v>
      </c>
      <c r="Y127" s="63">
        <f t="shared" si="76"/>
        <v>0</v>
      </c>
      <c r="Z127" s="63">
        <f t="shared" si="76"/>
        <v>0</v>
      </c>
      <c r="AA127" s="63">
        <f t="shared" si="76"/>
        <v>0</v>
      </c>
      <c r="AB127" s="63">
        <f t="shared" si="76"/>
        <v>0</v>
      </c>
      <c r="AC127" s="63">
        <f t="shared" si="76"/>
        <v>0</v>
      </c>
      <c r="AD127" s="63">
        <f t="shared" si="76"/>
        <v>0</v>
      </c>
      <c r="AE127" s="63">
        <f t="shared" si="76"/>
        <v>0</v>
      </c>
      <c r="AF127" s="63">
        <f t="shared" si="76"/>
        <v>0</v>
      </c>
      <c r="AG127" s="16"/>
      <c r="AH127" s="28"/>
      <c r="AI127" s="13"/>
      <c r="AJ127" s="16"/>
    </row>
    <row r="128" spans="1:36" ht="13.5" customHeight="1" x14ac:dyDescent="0.2">
      <c r="A128" s="27" t="s">
        <v>1312</v>
      </c>
      <c r="B128" s="16">
        <v>0</v>
      </c>
      <c r="C128" s="16">
        <v>0</v>
      </c>
      <c r="D128" s="16">
        <v>0</v>
      </c>
      <c r="E128" s="16">
        <v>0</v>
      </c>
      <c r="F128" s="16">
        <v>0</v>
      </c>
      <c r="G128" s="16">
        <v>0</v>
      </c>
      <c r="H128" s="16">
        <v>0</v>
      </c>
      <c r="I128" s="16">
        <v>0</v>
      </c>
      <c r="J128" s="68">
        <v>0</v>
      </c>
      <c r="K128" s="68">
        <v>0</v>
      </c>
      <c r="L128" s="68">
        <v>0</v>
      </c>
      <c r="M128" s="68">
        <v>0</v>
      </c>
      <c r="N128" s="16">
        <f>SUM(B128:M128)</f>
        <v>0</v>
      </c>
      <c r="O128" s="28" t="str">
        <f>IFERROR(N128/N$16,"")</f>
        <v/>
      </c>
      <c r="P128" s="16"/>
      <c r="Q128" s="16"/>
      <c r="R128" s="64" t="s">
        <v>1327</v>
      </c>
      <c r="S128" s="65">
        <v>0</v>
      </c>
      <c r="T128" s="66">
        <v>0.05</v>
      </c>
      <c r="U128" s="63">
        <f t="shared" si="76"/>
        <v>0</v>
      </c>
      <c r="V128" s="63">
        <f t="shared" si="76"/>
        <v>0</v>
      </c>
      <c r="W128" s="63">
        <f t="shared" si="76"/>
        <v>0</v>
      </c>
      <c r="X128" s="63">
        <f t="shared" si="76"/>
        <v>0</v>
      </c>
      <c r="Y128" s="63">
        <f t="shared" si="76"/>
        <v>0</v>
      </c>
      <c r="Z128" s="63">
        <f t="shared" si="76"/>
        <v>0</v>
      </c>
      <c r="AA128" s="63">
        <f t="shared" si="76"/>
        <v>0</v>
      </c>
      <c r="AB128" s="63">
        <f t="shared" si="76"/>
        <v>0</v>
      </c>
      <c r="AC128" s="63">
        <f t="shared" si="76"/>
        <v>0</v>
      </c>
      <c r="AD128" s="63">
        <f t="shared" si="76"/>
        <v>0</v>
      </c>
      <c r="AE128" s="63">
        <f t="shared" si="76"/>
        <v>0</v>
      </c>
      <c r="AF128" s="63">
        <f t="shared" si="76"/>
        <v>0</v>
      </c>
      <c r="AG128" s="16">
        <f>SUM(U128:AF128)</f>
        <v>0</v>
      </c>
      <c r="AH128" s="28" t="str">
        <f>IFERROR(AG128/AG$16,"")</f>
        <v/>
      </c>
      <c r="AI128" s="13"/>
      <c r="AJ128" s="16">
        <f>N128-AG128</f>
        <v>0</v>
      </c>
    </row>
    <row r="129" spans="1:36" ht="13.5" customHeight="1" x14ac:dyDescent="0.2">
      <c r="A129" s="27" t="s">
        <v>1313</v>
      </c>
      <c r="B129" s="16">
        <v>0</v>
      </c>
      <c r="C129" s="16">
        <v>0</v>
      </c>
      <c r="D129" s="16">
        <v>0</v>
      </c>
      <c r="E129" s="16">
        <v>0</v>
      </c>
      <c r="F129" s="16">
        <v>0</v>
      </c>
      <c r="G129" s="16">
        <v>0</v>
      </c>
      <c r="H129" s="16">
        <v>0</v>
      </c>
      <c r="I129" s="16">
        <v>0</v>
      </c>
      <c r="J129" s="68">
        <v>0</v>
      </c>
      <c r="K129" s="68">
        <v>0</v>
      </c>
      <c r="L129" s="68">
        <v>0</v>
      </c>
      <c r="M129" s="68">
        <v>0</v>
      </c>
      <c r="N129" s="16">
        <f>SUM(B129:M129)</f>
        <v>0</v>
      </c>
      <c r="O129" s="28" t="str">
        <f>IFERROR(N129/N$16,"")</f>
        <v/>
      </c>
      <c r="P129" s="16"/>
      <c r="Q129" s="16"/>
      <c r="R129" s="64" t="s">
        <v>1327</v>
      </c>
      <c r="S129" s="65">
        <v>0</v>
      </c>
      <c r="T129" s="66">
        <v>0.05</v>
      </c>
      <c r="U129" s="63">
        <f t="shared" si="76"/>
        <v>0</v>
      </c>
      <c r="V129" s="63">
        <f t="shared" si="76"/>
        <v>0</v>
      </c>
      <c r="W129" s="63">
        <f t="shared" si="76"/>
        <v>0</v>
      </c>
      <c r="X129" s="63">
        <f t="shared" si="76"/>
        <v>0</v>
      </c>
      <c r="Y129" s="63">
        <f t="shared" si="76"/>
        <v>0</v>
      </c>
      <c r="Z129" s="63">
        <f t="shared" si="76"/>
        <v>0</v>
      </c>
      <c r="AA129" s="63">
        <f t="shared" si="76"/>
        <v>0</v>
      </c>
      <c r="AB129" s="63">
        <f t="shared" si="76"/>
        <v>0</v>
      </c>
      <c r="AC129" s="63">
        <f t="shared" si="76"/>
        <v>0</v>
      </c>
      <c r="AD129" s="63">
        <f t="shared" si="76"/>
        <v>0</v>
      </c>
      <c r="AE129" s="63">
        <f t="shared" si="76"/>
        <v>0</v>
      </c>
      <c r="AF129" s="63">
        <f t="shared" si="76"/>
        <v>0</v>
      </c>
      <c r="AG129" s="16">
        <f>SUM(U129:AF129)</f>
        <v>0</v>
      </c>
      <c r="AH129" s="28" t="str">
        <f>IFERROR(AG129/AG$16,"")</f>
        <v/>
      </c>
      <c r="AI129" s="13"/>
      <c r="AJ129" s="16">
        <f>N129-AG129</f>
        <v>0</v>
      </c>
    </row>
    <row r="130" spans="1:36" ht="13.5" customHeight="1" x14ac:dyDescent="0.2">
      <c r="A130" s="30" t="s">
        <v>1314</v>
      </c>
      <c r="B130" s="31">
        <f t="shared" ref="B130:M130" si="77">SUM(B124:B129)</f>
        <v>0</v>
      </c>
      <c r="C130" s="31">
        <f t="shared" si="77"/>
        <v>0</v>
      </c>
      <c r="D130" s="31">
        <f t="shared" si="77"/>
        <v>0</v>
      </c>
      <c r="E130" s="31">
        <f t="shared" si="77"/>
        <v>0</v>
      </c>
      <c r="F130" s="31">
        <f t="shared" si="77"/>
        <v>0</v>
      </c>
      <c r="G130" s="31">
        <f t="shared" si="77"/>
        <v>0</v>
      </c>
      <c r="H130" s="31">
        <f t="shared" si="77"/>
        <v>0</v>
      </c>
      <c r="I130" s="31">
        <f t="shared" si="77"/>
        <v>0</v>
      </c>
      <c r="J130" s="31">
        <f t="shared" si="77"/>
        <v>0</v>
      </c>
      <c r="K130" s="31">
        <f t="shared" si="77"/>
        <v>0</v>
      </c>
      <c r="L130" s="31">
        <f t="shared" si="77"/>
        <v>0</v>
      </c>
      <c r="M130" s="31">
        <f t="shared" si="77"/>
        <v>0</v>
      </c>
      <c r="N130" s="31">
        <f>SUM(B130:M130)</f>
        <v>0</v>
      </c>
      <c r="O130" s="32" t="str">
        <f>IFERROR(N130/N$16,"")</f>
        <v/>
      </c>
      <c r="P130" s="16"/>
      <c r="Q130" s="16"/>
      <c r="R130" s="67"/>
      <c r="S130" s="67"/>
      <c r="T130" s="67"/>
      <c r="U130" s="31">
        <f t="shared" ref="U130:AF130" si="78">SUM(U124:U129)</f>
        <v>0</v>
      </c>
      <c r="V130" s="31">
        <f t="shared" si="78"/>
        <v>0</v>
      </c>
      <c r="W130" s="31">
        <f t="shared" si="78"/>
        <v>0</v>
      </c>
      <c r="X130" s="31">
        <f t="shared" si="78"/>
        <v>0</v>
      </c>
      <c r="Y130" s="31">
        <f t="shared" si="78"/>
        <v>0</v>
      </c>
      <c r="Z130" s="31">
        <f t="shared" si="78"/>
        <v>0</v>
      </c>
      <c r="AA130" s="31">
        <f t="shared" si="78"/>
        <v>0</v>
      </c>
      <c r="AB130" s="31">
        <f t="shared" si="78"/>
        <v>0</v>
      </c>
      <c r="AC130" s="31">
        <f t="shared" si="78"/>
        <v>0</v>
      </c>
      <c r="AD130" s="31">
        <f t="shared" si="78"/>
        <v>0</v>
      </c>
      <c r="AE130" s="31">
        <f t="shared" si="78"/>
        <v>0</v>
      </c>
      <c r="AF130" s="31">
        <f t="shared" si="78"/>
        <v>0</v>
      </c>
      <c r="AG130" s="31">
        <f>SUM(U130:AF130)</f>
        <v>0</v>
      </c>
      <c r="AH130" s="32" t="str">
        <f>IFERROR(AG130/AG$16,"")</f>
        <v/>
      </c>
      <c r="AI130" s="13"/>
      <c r="AJ130" s="31">
        <f>N130-AG130</f>
        <v>0</v>
      </c>
    </row>
    <row r="131" spans="1:36" ht="13.5" customHeight="1" x14ac:dyDescent="0.2">
      <c r="A131" s="45" t="s">
        <v>1315</v>
      </c>
      <c r="B131" s="31">
        <f t="shared" ref="B131:M131" si="79">B122-B130</f>
        <v>0</v>
      </c>
      <c r="C131" s="31">
        <f t="shared" si="79"/>
        <v>0</v>
      </c>
      <c r="D131" s="31">
        <f t="shared" si="79"/>
        <v>0</v>
      </c>
      <c r="E131" s="31">
        <f t="shared" si="79"/>
        <v>0</v>
      </c>
      <c r="F131" s="31">
        <f t="shared" si="79"/>
        <v>0</v>
      </c>
      <c r="G131" s="31">
        <f t="shared" si="79"/>
        <v>0</v>
      </c>
      <c r="H131" s="31">
        <f t="shared" si="79"/>
        <v>0</v>
      </c>
      <c r="I131" s="31">
        <f t="shared" si="79"/>
        <v>0</v>
      </c>
      <c r="J131" s="31">
        <f t="shared" si="79"/>
        <v>0</v>
      </c>
      <c r="K131" s="31">
        <f t="shared" si="79"/>
        <v>0</v>
      </c>
      <c r="L131" s="31">
        <f t="shared" si="79"/>
        <v>0</v>
      </c>
      <c r="M131" s="31">
        <f t="shared" si="79"/>
        <v>0</v>
      </c>
      <c r="N131" s="31">
        <f>SUM(B131:M131)</f>
        <v>0</v>
      </c>
      <c r="O131" s="32" t="str">
        <f>IFERROR(N131/N$16,"")</f>
        <v/>
      </c>
      <c r="P131" s="16"/>
      <c r="Q131" s="16"/>
      <c r="R131" s="67"/>
      <c r="S131" s="67"/>
      <c r="T131" s="67"/>
      <c r="U131" s="31">
        <f t="shared" ref="U131:AF131" si="80">U122-U130</f>
        <v>0</v>
      </c>
      <c r="V131" s="31">
        <f t="shared" si="80"/>
        <v>0</v>
      </c>
      <c r="W131" s="31">
        <f t="shared" si="80"/>
        <v>0</v>
      </c>
      <c r="X131" s="31">
        <f t="shared" si="80"/>
        <v>0</v>
      </c>
      <c r="Y131" s="31">
        <f t="shared" si="80"/>
        <v>0</v>
      </c>
      <c r="Z131" s="31">
        <f t="shared" si="80"/>
        <v>0</v>
      </c>
      <c r="AA131" s="31">
        <f t="shared" si="80"/>
        <v>0</v>
      </c>
      <c r="AB131" s="31">
        <f t="shared" si="80"/>
        <v>0</v>
      </c>
      <c r="AC131" s="31">
        <f t="shared" si="80"/>
        <v>0</v>
      </c>
      <c r="AD131" s="31">
        <f t="shared" si="80"/>
        <v>0</v>
      </c>
      <c r="AE131" s="31">
        <f t="shared" si="80"/>
        <v>0</v>
      </c>
      <c r="AF131" s="31">
        <f t="shared" si="80"/>
        <v>0</v>
      </c>
      <c r="AG131" s="31">
        <f>SUM(U131:AF131)</f>
        <v>0</v>
      </c>
      <c r="AH131" s="32" t="str">
        <f>IFERROR(AG131/AG$16,"")</f>
        <v/>
      </c>
      <c r="AI131" s="13"/>
      <c r="AJ131" s="31">
        <f>AG131-N131</f>
        <v>0</v>
      </c>
    </row>
    <row r="132" spans="1:36" ht="13.5" customHeight="1" x14ac:dyDescent="0.2">
      <c r="A132" s="45" t="s">
        <v>4</v>
      </c>
      <c r="B132" s="75">
        <f t="shared" ref="B132:M132" si="81">B117+B131</f>
        <v>-66311.7</v>
      </c>
      <c r="C132" s="75">
        <f t="shared" si="81"/>
        <v>-81047.03</v>
      </c>
      <c r="D132" s="75">
        <f t="shared" si="81"/>
        <v>-82593.39</v>
      </c>
      <c r="E132" s="75">
        <f t="shared" si="81"/>
        <v>-72770.3</v>
      </c>
      <c r="F132" s="75">
        <f t="shared" si="81"/>
        <v>-59276.92</v>
      </c>
      <c r="G132" s="75">
        <f t="shared" si="81"/>
        <v>-57071.109999999993</v>
      </c>
      <c r="H132" s="75">
        <f t="shared" si="81"/>
        <v>-40910.749999999993</v>
      </c>
      <c r="I132" s="75">
        <f t="shared" si="81"/>
        <v>-43030.73</v>
      </c>
      <c r="J132" s="75">
        <f t="shared" si="81"/>
        <v>-60606</v>
      </c>
      <c r="K132" s="75">
        <f t="shared" si="81"/>
        <v>-68674</v>
      </c>
      <c r="L132" s="75">
        <f t="shared" si="81"/>
        <v>-71974</v>
      </c>
      <c r="M132" s="75">
        <f t="shared" si="81"/>
        <v>-68674</v>
      </c>
      <c r="N132" s="75">
        <f>SUM(B132:M132)</f>
        <v>-772939.92999999993</v>
      </c>
      <c r="O132" s="76" t="str">
        <f>IFERROR(N132/N$16,"")</f>
        <v/>
      </c>
      <c r="P132" s="16"/>
      <c r="Q132" s="16"/>
      <c r="R132" s="67"/>
      <c r="S132" s="67"/>
      <c r="T132" s="67"/>
      <c r="U132" s="75">
        <f t="shared" ref="U132:AF132" si="82">U117+U131</f>
        <v>-107487.22582629832</v>
      </c>
      <c r="V132" s="75">
        <f t="shared" si="82"/>
        <v>-113415.22582629832</v>
      </c>
      <c r="W132" s="75">
        <f t="shared" si="82"/>
        <v>-118540.34582629832</v>
      </c>
      <c r="X132" s="75">
        <f t="shared" si="82"/>
        <v>-117540.34582629832</v>
      </c>
      <c r="Y132" s="75">
        <f t="shared" si="82"/>
        <v>-117540.34582629832</v>
      </c>
      <c r="Z132" s="75">
        <f t="shared" si="82"/>
        <v>-123665.46582629831</v>
      </c>
      <c r="AA132" s="75">
        <f t="shared" si="82"/>
        <v>-135129.25249296497</v>
      </c>
      <c r="AB132" s="75">
        <f t="shared" si="82"/>
        <v>-133129.25249296497</v>
      </c>
      <c r="AC132" s="75">
        <f t="shared" si="82"/>
        <v>-133129.25249296497</v>
      </c>
      <c r="AD132" s="75">
        <f t="shared" si="82"/>
        <v>-136400.46286775396</v>
      </c>
      <c r="AE132" s="75">
        <f t="shared" si="82"/>
        <v>-136400.46286775396</v>
      </c>
      <c r="AF132" s="75">
        <f t="shared" si="82"/>
        <v>-136400.46286775396</v>
      </c>
      <c r="AG132" s="75">
        <f>SUM(U132:AF132)</f>
        <v>-1508778.101039947</v>
      </c>
      <c r="AH132" s="76" t="str">
        <f>IFERROR(AG132/AG$16,"")</f>
        <v/>
      </c>
      <c r="AI132" s="13"/>
      <c r="AJ132" s="75">
        <f>AG132-N132</f>
        <v>-735838.17103994708</v>
      </c>
    </row>
    <row r="133" spans="1:36" ht="13.5" customHeight="1" x14ac:dyDescent="0.2">
      <c r="A133" s="13"/>
      <c r="B133" s="77"/>
      <c r="C133" s="77"/>
      <c r="D133" s="77"/>
      <c r="E133" s="77"/>
      <c r="F133" s="77"/>
      <c r="G133" s="77"/>
      <c r="H133" s="77"/>
      <c r="I133" s="77"/>
      <c r="J133" s="77"/>
      <c r="K133" s="77"/>
      <c r="L133" s="77"/>
      <c r="M133" s="77"/>
      <c r="N133" s="77"/>
      <c r="O133" s="77"/>
      <c r="P133" s="77"/>
      <c r="Q133" s="77"/>
      <c r="R133" s="67"/>
      <c r="S133" s="67"/>
      <c r="T133" s="67"/>
      <c r="U133" s="77"/>
      <c r="V133" s="77"/>
      <c r="W133" s="77"/>
      <c r="X133" s="77"/>
      <c r="Y133" s="77"/>
      <c r="Z133" s="77"/>
      <c r="AA133" s="77"/>
      <c r="AB133" s="77"/>
      <c r="AC133" s="77"/>
      <c r="AD133" s="77"/>
      <c r="AE133" s="77"/>
      <c r="AF133" s="77"/>
      <c r="AG133" s="28"/>
      <c r="AH133" s="16"/>
      <c r="AI133" s="13"/>
      <c r="AJ133" s="13"/>
    </row>
    <row r="134" spans="1:36" ht="13.5" customHeight="1" x14ac:dyDescent="0.2">
      <c r="A134" s="13"/>
      <c r="B134" s="16"/>
      <c r="C134" s="16"/>
      <c r="D134" s="16"/>
      <c r="E134" s="16"/>
      <c r="F134" s="16"/>
      <c r="G134" s="16"/>
      <c r="H134" s="16"/>
      <c r="I134" s="16"/>
      <c r="J134" s="16"/>
      <c r="K134" s="16"/>
      <c r="L134" s="16"/>
      <c r="M134" s="16"/>
      <c r="N134" s="16"/>
      <c r="O134" s="28"/>
      <c r="P134" s="16"/>
      <c r="Q134" s="16"/>
      <c r="R134" s="67"/>
      <c r="S134" s="67"/>
      <c r="T134" s="67"/>
      <c r="U134" s="16"/>
      <c r="V134" s="16"/>
      <c r="W134" s="16"/>
      <c r="X134" s="16"/>
      <c r="Y134" s="16"/>
      <c r="Z134" s="16"/>
      <c r="AA134" s="16"/>
      <c r="AB134" s="16"/>
      <c r="AC134" s="16"/>
      <c r="AD134" s="16"/>
      <c r="AE134" s="16"/>
      <c r="AF134" s="16"/>
      <c r="AG134" s="16"/>
      <c r="AH134" s="16"/>
      <c r="AI134" s="13"/>
      <c r="AJ134" s="13"/>
    </row>
    <row r="135" spans="1:36" ht="13.5" customHeight="1" x14ac:dyDescent="0.2">
      <c r="A135" s="13"/>
      <c r="B135" s="16"/>
      <c r="C135" s="16"/>
      <c r="D135" s="16"/>
      <c r="E135" s="16"/>
      <c r="F135" s="16"/>
      <c r="G135" s="16"/>
      <c r="H135" s="16"/>
      <c r="I135" s="16"/>
      <c r="J135" s="16"/>
      <c r="K135" s="16"/>
      <c r="L135" s="16"/>
      <c r="M135" s="16"/>
      <c r="N135" s="16"/>
      <c r="O135" s="28"/>
      <c r="P135" s="16"/>
      <c r="Q135" s="16"/>
      <c r="R135" s="67"/>
      <c r="S135" s="67"/>
      <c r="T135" s="67"/>
      <c r="U135" s="16"/>
      <c r="V135" s="16"/>
      <c r="W135" s="16"/>
      <c r="X135" s="16"/>
      <c r="Y135" s="16"/>
      <c r="Z135" s="16"/>
      <c r="AA135" s="16"/>
      <c r="AB135" s="16"/>
      <c r="AC135" s="16"/>
      <c r="AD135" s="16"/>
      <c r="AE135" s="16"/>
      <c r="AF135" s="16"/>
      <c r="AG135" s="16"/>
      <c r="AH135" s="16"/>
      <c r="AI135" s="13"/>
      <c r="AJ135" s="13"/>
    </row>
    <row r="136" spans="1:36" ht="13.5" customHeight="1" x14ac:dyDescent="0.2">
      <c r="A136" s="13"/>
      <c r="B136" s="16"/>
      <c r="C136" s="16"/>
      <c r="D136" s="16"/>
      <c r="E136" s="16"/>
      <c r="F136" s="16"/>
      <c r="G136" s="16"/>
      <c r="H136" s="16"/>
      <c r="I136" s="16"/>
      <c r="J136" s="16"/>
      <c r="K136" s="16"/>
      <c r="L136" s="16"/>
      <c r="M136" s="16"/>
      <c r="N136" s="16"/>
      <c r="O136" s="28"/>
      <c r="P136" s="16"/>
      <c r="Q136" s="16"/>
      <c r="R136" s="67"/>
      <c r="S136" s="67"/>
      <c r="T136" s="67"/>
      <c r="U136" s="16"/>
      <c r="V136" s="16"/>
      <c r="W136" s="16"/>
      <c r="X136" s="16"/>
      <c r="Y136" s="16"/>
      <c r="Z136" s="16"/>
      <c r="AA136" s="16"/>
      <c r="AB136" s="16"/>
      <c r="AC136" s="16"/>
      <c r="AD136" s="16"/>
      <c r="AE136" s="16"/>
      <c r="AF136" s="16"/>
      <c r="AG136" s="16"/>
      <c r="AH136" s="16"/>
      <c r="AI136" s="13"/>
      <c r="AJ136" s="13"/>
    </row>
    <row r="137" spans="1:36" ht="13.5" customHeight="1" x14ac:dyDescent="0.2">
      <c r="A137" s="27" t="s">
        <v>1317</v>
      </c>
      <c r="B137" s="16">
        <f t="shared" ref="B137:N140" si="83">SUMIF($A$9:$A$132,"*"&amp;$A137&amp;"*",B$9:B$132)</f>
        <v>55695.15</v>
      </c>
      <c r="C137" s="16">
        <f t="shared" si="83"/>
        <v>27654.39</v>
      </c>
      <c r="D137" s="16">
        <f t="shared" si="83"/>
        <v>61502.28</v>
      </c>
      <c r="E137" s="16">
        <f t="shared" si="83"/>
        <v>55315.58</v>
      </c>
      <c r="F137" s="16">
        <f t="shared" si="83"/>
        <v>42282.65</v>
      </c>
      <c r="G137" s="16">
        <f t="shared" si="83"/>
        <v>43025.7</v>
      </c>
      <c r="H137" s="16">
        <f t="shared" si="83"/>
        <v>32866.879999999997</v>
      </c>
      <c r="I137" s="16">
        <f t="shared" si="83"/>
        <v>31543.74</v>
      </c>
      <c r="J137" s="16">
        <f t="shared" si="83"/>
        <v>44900</v>
      </c>
      <c r="K137" s="16">
        <f t="shared" si="83"/>
        <v>46100</v>
      </c>
      <c r="L137" s="16">
        <f t="shared" si="83"/>
        <v>46100</v>
      </c>
      <c r="M137" s="16">
        <f t="shared" si="83"/>
        <v>46100</v>
      </c>
      <c r="N137" s="16">
        <f t="shared" si="83"/>
        <v>533086.37</v>
      </c>
      <c r="O137" s="28"/>
      <c r="P137" s="13"/>
      <c r="Q137" s="13"/>
      <c r="R137" s="67"/>
      <c r="S137" s="67"/>
      <c r="T137" s="67"/>
      <c r="U137" s="16">
        <f t="shared" ref="U137:AG140" si="84">SUMIF($A$9:$A$132,"*"&amp;$A137&amp;"*",U$9:U$132)</f>
        <v>83856.499999999985</v>
      </c>
      <c r="V137" s="16">
        <f t="shared" si="84"/>
        <v>88856.499999999985</v>
      </c>
      <c r="W137" s="16">
        <f t="shared" si="84"/>
        <v>93016.499999999985</v>
      </c>
      <c r="X137" s="16">
        <f t="shared" si="84"/>
        <v>92016.499999999985</v>
      </c>
      <c r="Y137" s="16">
        <f t="shared" si="84"/>
        <v>92016.499999999985</v>
      </c>
      <c r="Z137" s="16">
        <f t="shared" si="84"/>
        <v>97176.499999999985</v>
      </c>
      <c r="AA137" s="16">
        <f t="shared" si="84"/>
        <v>106669.83333333331</v>
      </c>
      <c r="AB137" s="16">
        <f t="shared" si="84"/>
        <v>104669.83333333331</v>
      </c>
      <c r="AC137" s="16">
        <f t="shared" si="84"/>
        <v>104669.83333333331</v>
      </c>
      <c r="AD137" s="16">
        <f t="shared" si="84"/>
        <v>107430.32833333334</v>
      </c>
      <c r="AE137" s="16">
        <f t="shared" si="84"/>
        <v>107430.32833333334</v>
      </c>
      <c r="AF137" s="16">
        <f t="shared" si="84"/>
        <v>107430.32833333334</v>
      </c>
      <c r="AG137" s="16">
        <f t="shared" si="84"/>
        <v>1185239.4849999999</v>
      </c>
      <c r="AH137" s="28"/>
      <c r="AI137" s="13"/>
      <c r="AJ137" s="16"/>
    </row>
    <row r="138" spans="1:36" ht="13.5" customHeight="1" x14ac:dyDescent="0.2">
      <c r="A138" s="27" t="s">
        <v>1318</v>
      </c>
      <c r="B138" s="16">
        <f t="shared" si="83"/>
        <v>0</v>
      </c>
      <c r="C138" s="16">
        <f t="shared" si="83"/>
        <v>0</v>
      </c>
      <c r="D138" s="16">
        <f t="shared" si="83"/>
        <v>0</v>
      </c>
      <c r="E138" s="16">
        <f t="shared" si="83"/>
        <v>0</v>
      </c>
      <c r="F138" s="16">
        <f t="shared" si="83"/>
        <v>0</v>
      </c>
      <c r="G138" s="16">
        <f t="shared" si="83"/>
        <v>0</v>
      </c>
      <c r="H138" s="16">
        <f t="shared" si="83"/>
        <v>0</v>
      </c>
      <c r="I138" s="16">
        <f t="shared" si="83"/>
        <v>0</v>
      </c>
      <c r="J138" s="16">
        <f t="shared" si="83"/>
        <v>0</v>
      </c>
      <c r="K138" s="16">
        <f t="shared" si="83"/>
        <v>0</v>
      </c>
      <c r="L138" s="16">
        <f t="shared" si="83"/>
        <v>0</v>
      </c>
      <c r="M138" s="16">
        <f t="shared" si="83"/>
        <v>0</v>
      </c>
      <c r="N138" s="16">
        <f t="shared" si="83"/>
        <v>0</v>
      </c>
      <c r="O138" s="16"/>
      <c r="P138" s="16"/>
      <c r="Q138" s="16"/>
      <c r="R138" s="67"/>
      <c r="S138" s="67"/>
      <c r="T138" s="67"/>
      <c r="U138" s="16">
        <f t="shared" si="84"/>
        <v>0</v>
      </c>
      <c r="V138" s="16">
        <f t="shared" si="84"/>
        <v>0</v>
      </c>
      <c r="W138" s="16">
        <f t="shared" si="84"/>
        <v>0</v>
      </c>
      <c r="X138" s="16">
        <f t="shared" si="84"/>
        <v>0</v>
      </c>
      <c r="Y138" s="16">
        <f t="shared" si="84"/>
        <v>0</v>
      </c>
      <c r="Z138" s="16">
        <f t="shared" si="84"/>
        <v>0</v>
      </c>
      <c r="AA138" s="16">
        <f t="shared" si="84"/>
        <v>0</v>
      </c>
      <c r="AB138" s="16">
        <f t="shared" si="84"/>
        <v>0</v>
      </c>
      <c r="AC138" s="16">
        <f t="shared" si="84"/>
        <v>0</v>
      </c>
      <c r="AD138" s="16">
        <f t="shared" si="84"/>
        <v>0</v>
      </c>
      <c r="AE138" s="16">
        <f t="shared" si="84"/>
        <v>0</v>
      </c>
      <c r="AF138" s="16">
        <f t="shared" si="84"/>
        <v>0</v>
      </c>
      <c r="AG138" s="16">
        <f t="shared" si="84"/>
        <v>0</v>
      </c>
      <c r="AH138" s="16"/>
      <c r="AI138" s="13"/>
      <c r="AJ138" s="13"/>
    </row>
    <row r="139" spans="1:36" ht="13.5" customHeight="1" x14ac:dyDescent="0.2">
      <c r="A139" s="27" t="s">
        <v>1319</v>
      </c>
      <c r="B139" s="16">
        <f t="shared" si="83"/>
        <v>4847.17</v>
      </c>
      <c r="C139" s="16">
        <f t="shared" si="83"/>
        <v>30502.16</v>
      </c>
      <c r="D139" s="16">
        <f t="shared" si="83"/>
        <v>2634.91</v>
      </c>
      <c r="E139" s="16">
        <f t="shared" si="83"/>
        <v>2624.16</v>
      </c>
      <c r="F139" s="16">
        <f t="shared" si="83"/>
        <v>2207.77</v>
      </c>
      <c r="G139" s="16">
        <f t="shared" si="83"/>
        <v>2215.29</v>
      </c>
      <c r="H139" s="16">
        <f t="shared" si="83"/>
        <v>1907.84</v>
      </c>
      <c r="I139" s="16">
        <f t="shared" si="83"/>
        <v>1885.04</v>
      </c>
      <c r="J139" s="16">
        <f t="shared" si="83"/>
        <v>1796</v>
      </c>
      <c r="K139" s="16">
        <f t="shared" si="83"/>
        <v>1844</v>
      </c>
      <c r="L139" s="16">
        <f t="shared" si="83"/>
        <v>1844</v>
      </c>
      <c r="M139" s="16">
        <f t="shared" si="83"/>
        <v>1844</v>
      </c>
      <c r="N139" s="16">
        <f t="shared" si="83"/>
        <v>56152.34</v>
      </c>
      <c r="O139" s="16"/>
      <c r="P139" s="16"/>
      <c r="Q139" s="16"/>
      <c r="R139" s="67"/>
      <c r="S139" s="67"/>
      <c r="T139" s="67"/>
      <c r="U139" s="16">
        <f t="shared" si="84"/>
        <v>4578.2687430660089</v>
      </c>
      <c r="V139" s="16">
        <f t="shared" si="84"/>
        <v>4850.2687430660089</v>
      </c>
      <c r="W139" s="16">
        <f t="shared" si="84"/>
        <v>5133.148743066009</v>
      </c>
      <c r="X139" s="16">
        <f t="shared" si="84"/>
        <v>5133.148743066009</v>
      </c>
      <c r="Y139" s="16">
        <f t="shared" si="84"/>
        <v>5133.148743066009</v>
      </c>
      <c r="Z139" s="16">
        <f t="shared" si="84"/>
        <v>5416.0287430660082</v>
      </c>
      <c r="AA139" s="16">
        <f t="shared" si="84"/>
        <v>5993.5754097326753</v>
      </c>
      <c r="AB139" s="16">
        <f t="shared" si="84"/>
        <v>5993.5754097326753</v>
      </c>
      <c r="AC139" s="16">
        <f t="shared" si="84"/>
        <v>5993.5754097326753</v>
      </c>
      <c r="AD139" s="16">
        <f t="shared" si="84"/>
        <v>6147.5698720246564</v>
      </c>
      <c r="AE139" s="16">
        <f t="shared" si="84"/>
        <v>6147.5698720246564</v>
      </c>
      <c r="AF139" s="16">
        <f t="shared" si="84"/>
        <v>6147.5698720246564</v>
      </c>
      <c r="AG139" s="16">
        <f t="shared" si="84"/>
        <v>66667.448303668047</v>
      </c>
      <c r="AH139" s="16"/>
      <c r="AI139" s="13"/>
      <c r="AJ139" s="16"/>
    </row>
    <row r="140" spans="1:36" ht="13.5" customHeight="1" x14ac:dyDescent="0.2">
      <c r="A140" s="27" t="s">
        <v>1320</v>
      </c>
      <c r="B140" s="16">
        <f t="shared" si="83"/>
        <v>-3426.05</v>
      </c>
      <c r="C140" s="16">
        <f t="shared" si="83"/>
        <v>1939.53</v>
      </c>
      <c r="D140" s="16">
        <f t="shared" si="83"/>
        <v>6037.99</v>
      </c>
      <c r="E140" s="16">
        <f t="shared" si="83"/>
        <v>6694.27</v>
      </c>
      <c r="F140" s="16">
        <f t="shared" si="83"/>
        <v>5034.09</v>
      </c>
      <c r="G140" s="16">
        <f t="shared" si="83"/>
        <v>5883.1</v>
      </c>
      <c r="H140" s="16">
        <f t="shared" si="83"/>
        <v>1906.75</v>
      </c>
      <c r="I140" s="16">
        <f t="shared" si="83"/>
        <v>5215.08</v>
      </c>
      <c r="J140" s="16">
        <f t="shared" si="83"/>
        <v>4490</v>
      </c>
      <c r="K140" s="16">
        <f t="shared" si="83"/>
        <v>4610</v>
      </c>
      <c r="L140" s="16">
        <f t="shared" si="83"/>
        <v>4610</v>
      </c>
      <c r="M140" s="16">
        <f t="shared" si="83"/>
        <v>4610</v>
      </c>
      <c r="N140" s="16">
        <f t="shared" si="83"/>
        <v>47604.76</v>
      </c>
      <c r="O140" s="16"/>
      <c r="P140" s="16"/>
      <c r="Q140" s="16"/>
      <c r="R140" s="67"/>
      <c r="S140" s="67"/>
      <c r="T140" s="67"/>
      <c r="U140" s="16">
        <f t="shared" si="84"/>
        <v>10552.457083232326</v>
      </c>
      <c r="V140" s="16">
        <f t="shared" si="84"/>
        <v>11208.457083232326</v>
      </c>
      <c r="W140" s="16">
        <f t="shared" si="84"/>
        <v>11890.697083232324</v>
      </c>
      <c r="X140" s="16">
        <f t="shared" si="84"/>
        <v>11890.697083232324</v>
      </c>
      <c r="Y140" s="16">
        <f t="shared" si="84"/>
        <v>11890.697083232324</v>
      </c>
      <c r="Z140" s="16">
        <f t="shared" si="84"/>
        <v>12572.937083232326</v>
      </c>
      <c r="AA140" s="16">
        <f t="shared" si="84"/>
        <v>13965.843749898992</v>
      </c>
      <c r="AB140" s="16">
        <f t="shared" si="84"/>
        <v>13965.843749898992</v>
      </c>
      <c r="AC140" s="16">
        <f t="shared" si="84"/>
        <v>13965.843749898992</v>
      </c>
      <c r="AD140" s="16">
        <f t="shared" si="84"/>
        <v>14322.564662395962</v>
      </c>
      <c r="AE140" s="16">
        <f t="shared" si="84"/>
        <v>14322.564662395962</v>
      </c>
      <c r="AF140" s="16">
        <f t="shared" si="84"/>
        <v>14322.564662395962</v>
      </c>
      <c r="AG140" s="16">
        <f t="shared" si="84"/>
        <v>154871.16773627885</v>
      </c>
      <c r="AH140" s="16"/>
      <c r="AI140" s="13"/>
      <c r="AJ140" s="16"/>
    </row>
    <row r="141" spans="1:36" ht="13.5" customHeight="1" x14ac:dyDescent="0.2">
      <c r="A141" s="13"/>
      <c r="B141" s="16"/>
      <c r="C141" s="16"/>
      <c r="D141" s="16"/>
      <c r="E141" s="16"/>
      <c r="F141" s="16"/>
      <c r="G141" s="16"/>
      <c r="H141" s="16"/>
      <c r="I141" s="16"/>
      <c r="J141" s="16"/>
      <c r="K141" s="16"/>
      <c r="L141" s="16"/>
      <c r="M141" s="16"/>
      <c r="N141" s="16"/>
      <c r="O141" s="16"/>
      <c r="P141" s="16"/>
      <c r="Q141" s="16"/>
      <c r="R141" s="67"/>
      <c r="S141" s="67"/>
      <c r="T141" s="67"/>
      <c r="U141" s="16"/>
      <c r="V141" s="16"/>
      <c r="W141" s="16"/>
      <c r="X141" s="16"/>
      <c r="Y141" s="16"/>
      <c r="Z141" s="16"/>
      <c r="AA141" s="16"/>
      <c r="AB141" s="16"/>
      <c r="AC141" s="16"/>
      <c r="AD141" s="16"/>
      <c r="AE141" s="16"/>
      <c r="AF141" s="16"/>
      <c r="AG141" s="16"/>
      <c r="AH141" s="16"/>
      <c r="AI141" s="13"/>
      <c r="AJ141" s="16"/>
    </row>
    <row r="142" spans="1:36" ht="13.5" customHeight="1" x14ac:dyDescent="0.2">
      <c r="A142" s="13" t="s">
        <v>1321</v>
      </c>
      <c r="B142" s="28">
        <f t="shared" ref="B142:N142" si="85">IFERROR(SUM(B139:B140)/SUM(B137:B138),"")</f>
        <v>2.5516045831638839E-2</v>
      </c>
      <c r="C142" s="28">
        <f t="shared" si="85"/>
        <v>1.1731117554934316</v>
      </c>
      <c r="D142" s="28">
        <f t="shared" si="85"/>
        <v>0.14101753626044433</v>
      </c>
      <c r="E142" s="28">
        <f t="shared" si="85"/>
        <v>0.16845941053135483</v>
      </c>
      <c r="F142" s="28">
        <f t="shared" si="85"/>
        <v>0.17127261418099388</v>
      </c>
      <c r="G142" s="28">
        <f t="shared" si="85"/>
        <v>0.18822215559537675</v>
      </c>
      <c r="H142" s="28">
        <f t="shared" si="85"/>
        <v>0.11606182272244887</v>
      </c>
      <c r="I142" s="28">
        <f t="shared" si="85"/>
        <v>0.22508808403822753</v>
      </c>
      <c r="J142" s="28">
        <f t="shared" si="85"/>
        <v>0.14000000000000001</v>
      </c>
      <c r="K142" s="28">
        <f t="shared" si="85"/>
        <v>0.14000000000000001</v>
      </c>
      <c r="L142" s="28">
        <f t="shared" si="85"/>
        <v>0.14000000000000001</v>
      </c>
      <c r="M142" s="28">
        <f t="shared" si="85"/>
        <v>0.14000000000000001</v>
      </c>
      <c r="N142" s="28">
        <f t="shared" si="85"/>
        <v>0.19463468930935152</v>
      </c>
      <c r="O142" s="28"/>
      <c r="P142" s="28"/>
      <c r="Q142" s="28"/>
      <c r="R142" s="67"/>
      <c r="S142" s="67"/>
      <c r="T142" s="67"/>
      <c r="U142" s="28">
        <f t="shared" ref="U142:AG142" si="86">IFERROR(SUM(U139:U140)/SUM(U137:U138),"")</f>
        <v>0.18043593312740619</v>
      </c>
      <c r="V142" s="28">
        <f t="shared" si="86"/>
        <v>0.18072651777076901</v>
      </c>
      <c r="W142" s="28">
        <f t="shared" si="86"/>
        <v>0.18301963443365785</v>
      </c>
      <c r="X142" s="28">
        <f t="shared" si="86"/>
        <v>0.18500862156567938</v>
      </c>
      <c r="Y142" s="28">
        <f t="shared" si="86"/>
        <v>0.18500862156567938</v>
      </c>
      <c r="Z142" s="28">
        <f t="shared" si="86"/>
        <v>0.18511642039277335</v>
      </c>
      <c r="AA142" s="28">
        <f t="shared" si="86"/>
        <v>0.18711399967468156</v>
      </c>
      <c r="AB142" s="28">
        <f t="shared" si="86"/>
        <v>0.19068931824959121</v>
      </c>
      <c r="AC142" s="28">
        <f t="shared" si="86"/>
        <v>0.19068931824959121</v>
      </c>
      <c r="AD142" s="28">
        <f t="shared" si="86"/>
        <v>0.19054334890335781</v>
      </c>
      <c r="AE142" s="28">
        <f t="shared" si="86"/>
        <v>0.19054334890335781</v>
      </c>
      <c r="AF142" s="28">
        <f t="shared" si="86"/>
        <v>0.19054334890335781</v>
      </c>
      <c r="AG142" s="28">
        <f t="shared" si="86"/>
        <v>0.18691464370168778</v>
      </c>
      <c r="AH142" s="28"/>
      <c r="AI142" s="28"/>
      <c r="AJ142" s="28"/>
    </row>
    <row r="143" spans="1:36" ht="13.5" customHeight="1" x14ac:dyDescent="0.2">
      <c r="A143" s="13"/>
      <c r="B143" s="16"/>
      <c r="C143" s="16"/>
      <c r="D143" s="16"/>
      <c r="E143" s="16"/>
      <c r="F143" s="16"/>
      <c r="G143" s="16"/>
      <c r="H143" s="16"/>
      <c r="I143" s="16"/>
      <c r="J143" s="16"/>
      <c r="K143" s="16"/>
      <c r="L143" s="16"/>
      <c r="M143" s="16"/>
      <c r="N143" s="16"/>
      <c r="O143" s="28"/>
      <c r="P143" s="16"/>
      <c r="Q143" s="16"/>
      <c r="R143" s="67"/>
      <c r="S143" s="67"/>
      <c r="T143" s="67"/>
      <c r="U143" s="16"/>
      <c r="V143" s="16"/>
      <c r="W143" s="16"/>
      <c r="X143" s="16"/>
      <c r="Y143" s="16"/>
      <c r="Z143" s="16"/>
      <c r="AA143" s="16"/>
      <c r="AB143" s="16"/>
      <c r="AC143" s="16"/>
      <c r="AD143" s="16"/>
      <c r="AE143" s="16"/>
      <c r="AF143" s="16"/>
      <c r="AG143" s="16"/>
      <c r="AH143" s="16"/>
      <c r="AI143" s="16"/>
      <c r="AJ143" s="13"/>
    </row>
    <row r="144" spans="1:36" ht="13.5" customHeight="1" x14ac:dyDescent="0.2">
      <c r="A144" s="13"/>
      <c r="B144" s="16"/>
      <c r="C144" s="16"/>
      <c r="D144" s="16"/>
      <c r="E144" s="16"/>
      <c r="F144" s="16"/>
      <c r="G144" s="16"/>
      <c r="H144" s="16"/>
      <c r="I144" s="16"/>
      <c r="J144" s="16"/>
      <c r="K144" s="16"/>
      <c r="L144" s="16"/>
      <c r="M144" s="16"/>
      <c r="N144" s="16"/>
      <c r="O144" s="28"/>
      <c r="P144" s="16"/>
      <c r="Q144" s="16"/>
      <c r="R144" s="67"/>
      <c r="S144" s="67"/>
      <c r="T144" s="67"/>
      <c r="U144" s="16"/>
      <c r="V144" s="16"/>
      <c r="W144" s="16"/>
      <c r="X144" s="16"/>
      <c r="Y144" s="16"/>
      <c r="Z144" s="16"/>
      <c r="AA144" s="16"/>
      <c r="AB144" s="16"/>
      <c r="AC144" s="16"/>
      <c r="AD144" s="16"/>
      <c r="AE144" s="16"/>
      <c r="AF144" s="16"/>
      <c r="AG144" s="16"/>
      <c r="AH144" s="16"/>
      <c r="AI144" s="13"/>
      <c r="AJ144" s="13"/>
    </row>
    <row r="145" spans="1:36" ht="13.5" customHeight="1" x14ac:dyDescent="0.2">
      <c r="A145" s="13"/>
      <c r="B145" s="13"/>
      <c r="C145" s="13"/>
      <c r="D145" s="13"/>
      <c r="E145" s="13"/>
      <c r="F145" s="13"/>
      <c r="G145" s="13"/>
      <c r="H145" s="13"/>
      <c r="I145" s="13"/>
      <c r="J145" s="13"/>
      <c r="K145" s="13"/>
      <c r="L145" s="13"/>
      <c r="M145" s="13"/>
      <c r="N145" s="13"/>
      <c r="O145" s="28"/>
      <c r="P145" s="13"/>
      <c r="Q145" s="13"/>
      <c r="R145" s="78"/>
      <c r="S145" s="78"/>
      <c r="T145" s="78"/>
      <c r="U145" s="13"/>
      <c r="V145" s="13"/>
      <c r="W145" s="13"/>
      <c r="X145" s="13"/>
      <c r="Y145" s="13"/>
      <c r="Z145" s="13"/>
      <c r="AA145" s="13"/>
      <c r="AB145" s="13"/>
      <c r="AC145" s="13"/>
      <c r="AD145" s="13"/>
      <c r="AE145" s="13"/>
      <c r="AF145" s="13"/>
      <c r="AG145" s="13"/>
      <c r="AH145" s="13"/>
      <c r="AI145" s="13"/>
      <c r="AJ145" s="13"/>
    </row>
    <row r="146" spans="1:36" ht="13.5" customHeight="1" x14ac:dyDescent="0.2">
      <c r="A146" s="13"/>
      <c r="B146" s="13"/>
      <c r="C146" s="13"/>
      <c r="D146" s="13"/>
      <c r="E146" s="13"/>
      <c r="F146" s="13"/>
      <c r="G146" s="13"/>
      <c r="H146" s="13"/>
      <c r="I146" s="13"/>
      <c r="J146" s="13"/>
      <c r="K146" s="13"/>
      <c r="L146" s="13"/>
      <c r="M146" s="13"/>
      <c r="N146" s="13"/>
      <c r="O146" s="28"/>
      <c r="P146" s="13"/>
      <c r="Q146" s="13"/>
      <c r="R146" s="78"/>
      <c r="S146" s="78"/>
      <c r="T146" s="78"/>
      <c r="U146" s="13"/>
      <c r="V146" s="13"/>
      <c r="W146" s="13"/>
      <c r="X146" s="13"/>
      <c r="Y146" s="13"/>
      <c r="Z146" s="13"/>
      <c r="AA146" s="13"/>
      <c r="AB146" s="13"/>
      <c r="AC146" s="13"/>
      <c r="AD146" s="13"/>
      <c r="AE146" s="13"/>
      <c r="AF146" s="13"/>
      <c r="AG146" s="13"/>
      <c r="AH146" s="13"/>
      <c r="AI146" s="13"/>
      <c r="AJ146" s="13"/>
    </row>
    <row r="147" spans="1:36" ht="13.5" customHeight="1" x14ac:dyDescent="0.2">
      <c r="A147" s="13"/>
      <c r="B147" s="13"/>
      <c r="C147" s="13"/>
      <c r="D147" s="13"/>
      <c r="E147" s="13"/>
      <c r="F147" s="13"/>
      <c r="G147" s="13"/>
      <c r="H147" s="13"/>
      <c r="I147" s="13"/>
      <c r="J147" s="13"/>
      <c r="K147" s="13"/>
      <c r="L147" s="13"/>
      <c r="M147" s="13"/>
      <c r="N147" s="13"/>
      <c r="O147" s="28"/>
      <c r="P147" s="13"/>
      <c r="Q147" s="13"/>
      <c r="R147" s="78"/>
      <c r="S147" s="78"/>
      <c r="T147" s="78"/>
      <c r="U147" s="13"/>
      <c r="V147" s="13"/>
      <c r="W147" s="13"/>
      <c r="X147" s="13"/>
      <c r="Y147" s="13"/>
      <c r="Z147" s="13"/>
      <c r="AA147" s="13"/>
      <c r="AB147" s="13"/>
      <c r="AC147" s="13"/>
      <c r="AD147" s="13"/>
      <c r="AE147" s="13"/>
      <c r="AF147" s="13"/>
      <c r="AG147" s="13"/>
      <c r="AH147" s="13"/>
      <c r="AI147" s="13"/>
      <c r="AJ147" s="13"/>
    </row>
    <row r="148" spans="1:36" ht="13.5" customHeight="1" x14ac:dyDescent="0.2">
      <c r="A148" s="13"/>
      <c r="B148" s="13"/>
      <c r="C148" s="13"/>
      <c r="D148" s="13"/>
      <c r="E148" s="13"/>
      <c r="F148" s="13"/>
      <c r="G148" s="13"/>
      <c r="H148" s="13"/>
      <c r="I148" s="13"/>
      <c r="J148" s="13"/>
      <c r="K148" s="13"/>
      <c r="L148" s="13"/>
      <c r="M148" s="13"/>
      <c r="N148" s="13"/>
      <c r="O148" s="28"/>
      <c r="P148" s="13"/>
      <c r="Q148" s="13"/>
      <c r="R148" s="78"/>
      <c r="S148" s="78"/>
      <c r="T148" s="78"/>
      <c r="U148" s="13"/>
      <c r="V148" s="13"/>
      <c r="W148" s="13"/>
      <c r="X148" s="13"/>
      <c r="Y148" s="13"/>
      <c r="Z148" s="13"/>
      <c r="AA148" s="13"/>
      <c r="AB148" s="13"/>
      <c r="AC148" s="13"/>
      <c r="AD148" s="13"/>
      <c r="AE148" s="13"/>
      <c r="AF148" s="13"/>
      <c r="AG148" s="13"/>
      <c r="AH148" s="13"/>
      <c r="AI148" s="13"/>
      <c r="AJ148" s="13"/>
    </row>
    <row r="149" spans="1:36" ht="13.5" customHeight="1" x14ac:dyDescent="0.2">
      <c r="A149" s="13"/>
      <c r="B149" s="13"/>
      <c r="C149" s="13"/>
      <c r="D149" s="13"/>
      <c r="E149" s="13"/>
      <c r="F149" s="13"/>
      <c r="G149" s="13"/>
      <c r="H149" s="13"/>
      <c r="I149" s="13"/>
      <c r="J149" s="13"/>
      <c r="K149" s="13"/>
      <c r="L149" s="13"/>
      <c r="M149" s="13"/>
      <c r="N149" s="13"/>
      <c r="O149" s="28"/>
      <c r="P149" s="13"/>
      <c r="Q149" s="13"/>
      <c r="R149" s="78"/>
      <c r="S149" s="78"/>
      <c r="T149" s="78"/>
      <c r="U149" s="13"/>
      <c r="V149" s="13"/>
      <c r="W149" s="13"/>
      <c r="X149" s="13"/>
      <c r="Y149" s="13"/>
      <c r="Z149" s="13"/>
      <c r="AA149" s="13"/>
      <c r="AB149" s="13"/>
      <c r="AC149" s="13"/>
      <c r="AD149" s="13"/>
      <c r="AE149" s="13"/>
      <c r="AF149" s="13"/>
      <c r="AG149" s="13"/>
      <c r="AH149" s="13"/>
      <c r="AI149" s="13"/>
      <c r="AJ149" s="13"/>
    </row>
    <row r="150" spans="1:36" ht="13.5" customHeight="1" x14ac:dyDescent="0.2">
      <c r="A150" s="13"/>
      <c r="B150" s="13"/>
      <c r="C150" s="13"/>
      <c r="D150" s="13"/>
      <c r="E150" s="13"/>
      <c r="F150" s="13"/>
      <c r="G150" s="13"/>
      <c r="H150" s="13"/>
      <c r="I150" s="13"/>
      <c r="J150" s="13"/>
      <c r="K150" s="13"/>
      <c r="L150" s="13"/>
      <c r="M150" s="13"/>
      <c r="N150" s="13"/>
      <c r="O150" s="28"/>
      <c r="P150" s="13"/>
      <c r="Q150" s="13"/>
      <c r="R150" s="78"/>
      <c r="S150" s="78"/>
      <c r="T150" s="78"/>
      <c r="U150" s="13"/>
      <c r="V150" s="13"/>
      <c r="W150" s="13"/>
      <c r="X150" s="13"/>
      <c r="Y150" s="13"/>
      <c r="Z150" s="13"/>
      <c r="AA150" s="13"/>
      <c r="AB150" s="13"/>
      <c r="AC150" s="13"/>
      <c r="AD150" s="13"/>
      <c r="AE150" s="13"/>
      <c r="AF150" s="13"/>
      <c r="AG150" s="13"/>
      <c r="AH150" s="13"/>
      <c r="AI150" s="13"/>
      <c r="AJ150" s="13"/>
    </row>
    <row r="151" spans="1:36" ht="13.5" customHeight="1" x14ac:dyDescent="0.2">
      <c r="A151" s="13"/>
      <c r="B151" s="13"/>
      <c r="C151" s="13"/>
      <c r="D151" s="13"/>
      <c r="E151" s="13"/>
      <c r="F151" s="13"/>
      <c r="G151" s="13"/>
      <c r="H151" s="13"/>
      <c r="I151" s="13"/>
      <c r="J151" s="13"/>
      <c r="K151" s="13"/>
      <c r="L151" s="13"/>
      <c r="M151" s="13"/>
      <c r="N151" s="13"/>
      <c r="O151" s="28"/>
      <c r="P151" s="13"/>
      <c r="Q151" s="13"/>
      <c r="R151" s="78"/>
      <c r="S151" s="78"/>
      <c r="T151" s="78"/>
      <c r="U151" s="13"/>
      <c r="V151" s="13"/>
      <c r="W151" s="13"/>
      <c r="X151" s="13"/>
      <c r="Y151" s="13"/>
      <c r="Z151" s="13"/>
      <c r="AA151" s="13"/>
      <c r="AB151" s="13"/>
      <c r="AC151" s="13"/>
      <c r="AD151" s="13"/>
      <c r="AE151" s="13"/>
      <c r="AF151" s="13"/>
      <c r="AG151" s="13"/>
      <c r="AH151" s="13"/>
      <c r="AI151" s="13"/>
      <c r="AJ151" s="13"/>
    </row>
    <row r="152" spans="1:36" ht="13.5" customHeight="1" x14ac:dyDescent="0.2">
      <c r="A152" s="13"/>
      <c r="B152" s="13"/>
      <c r="C152" s="13"/>
      <c r="D152" s="13"/>
      <c r="E152" s="13"/>
      <c r="F152" s="13"/>
      <c r="G152" s="13"/>
      <c r="H152" s="13"/>
      <c r="I152" s="13"/>
      <c r="J152" s="13"/>
      <c r="K152" s="13"/>
      <c r="L152" s="13"/>
      <c r="M152" s="13"/>
      <c r="N152" s="13"/>
      <c r="O152" s="28"/>
      <c r="P152" s="13"/>
      <c r="Q152" s="13"/>
      <c r="R152" s="78"/>
      <c r="S152" s="78"/>
      <c r="T152" s="78"/>
      <c r="U152" s="13"/>
      <c r="V152" s="13"/>
      <c r="W152" s="13"/>
      <c r="X152" s="13"/>
      <c r="Y152" s="13"/>
      <c r="Z152" s="13"/>
      <c r="AA152" s="13"/>
      <c r="AB152" s="13"/>
      <c r="AC152" s="13"/>
      <c r="AD152" s="13"/>
      <c r="AE152" s="13"/>
      <c r="AF152" s="13"/>
      <c r="AG152" s="13"/>
      <c r="AH152" s="13"/>
      <c r="AI152" s="13"/>
      <c r="AJ152" s="13"/>
    </row>
    <row r="153" spans="1:36" ht="13.5" customHeight="1" x14ac:dyDescent="0.2">
      <c r="A153" s="13"/>
      <c r="B153" s="13"/>
      <c r="C153" s="13"/>
      <c r="D153" s="13"/>
      <c r="E153" s="13"/>
      <c r="F153" s="13"/>
      <c r="G153" s="13"/>
      <c r="H153" s="13"/>
      <c r="I153" s="13"/>
      <c r="J153" s="13"/>
      <c r="K153" s="13"/>
      <c r="L153" s="13"/>
      <c r="M153" s="13"/>
      <c r="N153" s="13"/>
      <c r="O153" s="28"/>
      <c r="P153" s="13"/>
      <c r="Q153" s="13"/>
      <c r="R153" s="78"/>
      <c r="S153" s="78"/>
      <c r="T153" s="78"/>
      <c r="U153" s="13"/>
      <c r="V153" s="13"/>
      <c r="W153" s="13"/>
      <c r="X153" s="13"/>
      <c r="Y153" s="13"/>
      <c r="Z153" s="13"/>
      <c r="AA153" s="13"/>
      <c r="AB153" s="13"/>
      <c r="AC153" s="13"/>
      <c r="AD153" s="13"/>
      <c r="AE153" s="13"/>
      <c r="AF153" s="13"/>
      <c r="AG153" s="13"/>
      <c r="AH153" s="13"/>
      <c r="AI153" s="13"/>
      <c r="AJ153" s="13"/>
    </row>
    <row r="154" spans="1:36" ht="13.5" customHeight="1" x14ac:dyDescent="0.2">
      <c r="A154" s="13"/>
      <c r="B154" s="13"/>
      <c r="C154" s="13"/>
      <c r="D154" s="13"/>
      <c r="E154" s="13"/>
      <c r="F154" s="13"/>
      <c r="G154" s="13"/>
      <c r="H154" s="13"/>
      <c r="I154" s="13"/>
      <c r="J154" s="13"/>
      <c r="K154" s="13"/>
      <c r="L154" s="13"/>
      <c r="M154" s="13"/>
      <c r="N154" s="13"/>
      <c r="O154" s="28"/>
      <c r="P154" s="13"/>
      <c r="Q154" s="13"/>
      <c r="R154" s="78"/>
      <c r="S154" s="78"/>
      <c r="T154" s="78"/>
      <c r="U154" s="13"/>
      <c r="V154" s="13"/>
      <c r="W154" s="13"/>
      <c r="X154" s="13"/>
      <c r="Y154" s="13"/>
      <c r="Z154" s="13"/>
      <c r="AA154" s="13"/>
      <c r="AB154" s="13"/>
      <c r="AC154" s="13"/>
      <c r="AD154" s="13"/>
      <c r="AE154" s="13"/>
      <c r="AF154" s="13"/>
      <c r="AG154" s="13"/>
      <c r="AH154" s="13"/>
      <c r="AI154" s="13"/>
      <c r="AJ154" s="13"/>
    </row>
    <row r="155" spans="1:36" ht="13.5" customHeight="1" x14ac:dyDescent="0.2">
      <c r="A155" s="13"/>
      <c r="B155" s="13"/>
      <c r="C155" s="13"/>
      <c r="D155" s="13"/>
      <c r="E155" s="13"/>
      <c r="F155" s="13"/>
      <c r="G155" s="13"/>
      <c r="H155" s="13"/>
      <c r="I155" s="13"/>
      <c r="J155" s="13"/>
      <c r="K155" s="13"/>
      <c r="L155" s="13"/>
      <c r="M155" s="13"/>
      <c r="N155" s="13"/>
      <c r="O155" s="28"/>
      <c r="P155" s="13"/>
      <c r="Q155" s="13"/>
      <c r="R155" s="78"/>
      <c r="S155" s="78"/>
      <c r="T155" s="78"/>
      <c r="U155" s="13"/>
      <c r="V155" s="13"/>
      <c r="W155" s="13"/>
      <c r="X155" s="13"/>
      <c r="Y155" s="13"/>
      <c r="Z155" s="13"/>
      <c r="AA155" s="13"/>
      <c r="AB155" s="13"/>
      <c r="AC155" s="13"/>
      <c r="AD155" s="13"/>
      <c r="AE155" s="13"/>
      <c r="AF155" s="13"/>
      <c r="AG155" s="13"/>
      <c r="AH155" s="13"/>
      <c r="AI155" s="13"/>
      <c r="AJ155" s="13"/>
    </row>
    <row r="156" spans="1:36" ht="13.5" customHeight="1" x14ac:dyDescent="0.2">
      <c r="A156" s="13"/>
      <c r="B156" s="13"/>
      <c r="C156" s="13"/>
      <c r="D156" s="13"/>
      <c r="E156" s="13"/>
      <c r="F156" s="13"/>
      <c r="G156" s="13"/>
      <c r="H156" s="13"/>
      <c r="I156" s="13"/>
      <c r="J156" s="13"/>
      <c r="K156" s="13"/>
      <c r="L156" s="13"/>
      <c r="M156" s="13"/>
      <c r="N156" s="13"/>
      <c r="O156" s="28"/>
      <c r="P156" s="13"/>
      <c r="Q156" s="13"/>
      <c r="R156" s="78"/>
      <c r="S156" s="78"/>
      <c r="T156" s="78"/>
      <c r="U156" s="13"/>
      <c r="V156" s="13"/>
      <c r="W156" s="13"/>
      <c r="X156" s="13"/>
      <c r="Y156" s="13"/>
      <c r="Z156" s="13"/>
      <c r="AA156" s="13"/>
      <c r="AB156" s="13"/>
      <c r="AC156" s="13"/>
      <c r="AD156" s="13"/>
      <c r="AE156" s="13"/>
      <c r="AF156" s="13"/>
      <c r="AG156" s="13"/>
      <c r="AH156" s="13"/>
      <c r="AI156" s="13"/>
      <c r="AJ156" s="13"/>
    </row>
    <row r="157" spans="1:36" ht="13.5" customHeight="1" x14ac:dyDescent="0.2">
      <c r="A157" s="13"/>
      <c r="B157" s="13"/>
      <c r="C157" s="13"/>
      <c r="D157" s="13"/>
      <c r="E157" s="13"/>
      <c r="F157" s="13"/>
      <c r="G157" s="13"/>
      <c r="H157" s="13"/>
      <c r="I157" s="13"/>
      <c r="J157" s="13"/>
      <c r="K157" s="13"/>
      <c r="L157" s="13"/>
      <c r="M157" s="13"/>
      <c r="N157" s="13"/>
      <c r="O157" s="28"/>
      <c r="P157" s="13"/>
      <c r="Q157" s="13"/>
      <c r="R157" s="78"/>
      <c r="S157" s="78"/>
      <c r="T157" s="78"/>
      <c r="U157" s="13"/>
      <c r="V157" s="13"/>
      <c r="W157" s="13"/>
      <c r="X157" s="13"/>
      <c r="Y157" s="13"/>
      <c r="Z157" s="13"/>
      <c r="AA157" s="13"/>
      <c r="AB157" s="13"/>
      <c r="AC157" s="13"/>
      <c r="AD157" s="13"/>
      <c r="AE157" s="13"/>
      <c r="AF157" s="13"/>
      <c r="AG157" s="13"/>
      <c r="AH157" s="13"/>
      <c r="AI157" s="13"/>
      <c r="AJ157" s="13"/>
    </row>
    <row r="158" spans="1:36" ht="13.5" customHeight="1" x14ac:dyDescent="0.2">
      <c r="A158" s="13"/>
      <c r="B158" s="13"/>
      <c r="C158" s="13"/>
      <c r="D158" s="13"/>
      <c r="E158" s="13"/>
      <c r="F158" s="13"/>
      <c r="G158" s="13"/>
      <c r="H158" s="13"/>
      <c r="I158" s="13"/>
      <c r="J158" s="13"/>
      <c r="K158" s="13"/>
      <c r="L158" s="13"/>
      <c r="M158" s="13"/>
      <c r="N158" s="13"/>
      <c r="O158" s="28"/>
      <c r="P158" s="13"/>
      <c r="Q158" s="13"/>
      <c r="R158" s="78"/>
      <c r="S158" s="78"/>
      <c r="T158" s="78"/>
      <c r="U158" s="13"/>
      <c r="V158" s="13"/>
      <c r="W158" s="13"/>
      <c r="X158" s="13"/>
      <c r="Y158" s="13"/>
      <c r="Z158" s="13"/>
      <c r="AA158" s="13"/>
      <c r="AB158" s="13"/>
      <c r="AC158" s="13"/>
      <c r="AD158" s="13"/>
      <c r="AE158" s="13"/>
      <c r="AF158" s="13"/>
      <c r="AG158" s="13"/>
      <c r="AH158" s="13"/>
      <c r="AI158" s="13"/>
      <c r="AJ158" s="13"/>
    </row>
    <row r="159" spans="1:36" ht="13.5" customHeight="1" x14ac:dyDescent="0.2">
      <c r="A159" s="13"/>
      <c r="B159" s="13"/>
      <c r="C159" s="13"/>
      <c r="D159" s="13"/>
      <c r="E159" s="13"/>
      <c r="F159" s="13"/>
      <c r="G159" s="13"/>
      <c r="H159" s="13"/>
      <c r="I159" s="13"/>
      <c r="J159" s="13"/>
      <c r="K159" s="13"/>
      <c r="L159" s="13"/>
      <c r="M159" s="13"/>
      <c r="N159" s="13"/>
      <c r="O159" s="28"/>
      <c r="P159" s="13"/>
      <c r="Q159" s="13"/>
      <c r="R159" s="78"/>
      <c r="S159" s="78"/>
      <c r="T159" s="78"/>
      <c r="U159" s="13"/>
      <c r="V159" s="13"/>
      <c r="W159" s="13"/>
      <c r="X159" s="13"/>
      <c r="Y159" s="13"/>
      <c r="Z159" s="13"/>
      <c r="AA159" s="13"/>
      <c r="AB159" s="13"/>
      <c r="AC159" s="13"/>
      <c r="AD159" s="13"/>
      <c r="AE159" s="13"/>
      <c r="AF159" s="13"/>
      <c r="AG159" s="13"/>
      <c r="AH159" s="13"/>
      <c r="AI159" s="13"/>
      <c r="AJ159" s="13"/>
    </row>
    <row r="160" spans="1:36" ht="13.5" customHeight="1" x14ac:dyDescent="0.2">
      <c r="A160" s="13"/>
      <c r="B160" s="13"/>
      <c r="C160" s="13"/>
      <c r="D160" s="13"/>
      <c r="E160" s="13"/>
      <c r="F160" s="13"/>
      <c r="G160" s="13"/>
      <c r="H160" s="13"/>
      <c r="I160" s="13"/>
      <c r="J160" s="13"/>
      <c r="K160" s="13"/>
      <c r="L160" s="13"/>
      <c r="M160" s="13"/>
      <c r="N160" s="13"/>
      <c r="O160" s="28"/>
      <c r="P160" s="13"/>
      <c r="Q160" s="13"/>
      <c r="R160" s="78"/>
      <c r="S160" s="78"/>
      <c r="T160" s="78"/>
      <c r="U160" s="13"/>
      <c r="V160" s="13"/>
      <c r="W160" s="13"/>
      <c r="X160" s="13"/>
      <c r="Y160" s="13"/>
      <c r="Z160" s="13"/>
      <c r="AA160" s="13"/>
      <c r="AB160" s="13"/>
      <c r="AC160" s="13"/>
      <c r="AD160" s="13"/>
      <c r="AE160" s="13"/>
      <c r="AF160" s="13"/>
      <c r="AG160" s="13"/>
      <c r="AH160" s="13"/>
      <c r="AI160" s="13"/>
      <c r="AJ160" s="13"/>
    </row>
    <row r="161" spans="1:36" ht="13.5" customHeight="1" x14ac:dyDescent="0.2">
      <c r="A161" s="13"/>
      <c r="B161" s="13"/>
      <c r="C161" s="13"/>
      <c r="D161" s="13"/>
      <c r="E161" s="13"/>
      <c r="F161" s="13"/>
      <c r="G161" s="13"/>
      <c r="H161" s="13"/>
      <c r="I161" s="13"/>
      <c r="J161" s="13"/>
      <c r="K161" s="13"/>
      <c r="L161" s="13"/>
      <c r="M161" s="13"/>
      <c r="N161" s="13"/>
      <c r="O161" s="28"/>
      <c r="P161" s="13"/>
      <c r="Q161" s="13"/>
      <c r="R161" s="78"/>
      <c r="S161" s="78"/>
      <c r="T161" s="78"/>
      <c r="U161" s="13"/>
      <c r="V161" s="13"/>
      <c r="W161" s="13"/>
      <c r="X161" s="13"/>
      <c r="Y161" s="13"/>
      <c r="Z161" s="13"/>
      <c r="AA161" s="13"/>
      <c r="AB161" s="13"/>
      <c r="AC161" s="13"/>
      <c r="AD161" s="13"/>
      <c r="AE161" s="13"/>
      <c r="AF161" s="13"/>
      <c r="AG161" s="13"/>
      <c r="AH161" s="13"/>
      <c r="AI161" s="13"/>
      <c r="AJ161" s="13"/>
    </row>
    <row r="162" spans="1:36" ht="13.5" customHeight="1" x14ac:dyDescent="0.2">
      <c r="A162" s="13"/>
      <c r="B162" s="13"/>
      <c r="C162" s="13"/>
      <c r="D162" s="13"/>
      <c r="E162" s="13"/>
      <c r="F162" s="13"/>
      <c r="G162" s="13"/>
      <c r="H162" s="13"/>
      <c r="I162" s="13"/>
      <c r="J162" s="13"/>
      <c r="K162" s="13"/>
      <c r="L162" s="13"/>
      <c r="M162" s="13"/>
      <c r="N162" s="13"/>
      <c r="O162" s="28"/>
      <c r="P162" s="13"/>
      <c r="Q162" s="13"/>
      <c r="R162" s="78"/>
      <c r="S162" s="78"/>
      <c r="T162" s="78"/>
      <c r="U162" s="13"/>
      <c r="V162" s="13"/>
      <c r="W162" s="13"/>
      <c r="X162" s="13"/>
      <c r="Y162" s="13"/>
      <c r="Z162" s="13"/>
      <c r="AA162" s="13"/>
      <c r="AB162" s="13"/>
      <c r="AC162" s="13"/>
      <c r="AD162" s="13"/>
      <c r="AE162" s="13"/>
      <c r="AF162" s="13"/>
      <c r="AG162" s="13"/>
      <c r="AH162" s="13"/>
      <c r="AI162" s="13"/>
      <c r="AJ162" s="13"/>
    </row>
    <row r="163" spans="1:36" ht="13.5" customHeight="1" x14ac:dyDescent="0.2">
      <c r="A163" s="13"/>
      <c r="B163" s="13"/>
      <c r="C163" s="13"/>
      <c r="D163" s="13"/>
      <c r="E163" s="13"/>
      <c r="F163" s="13"/>
      <c r="G163" s="13"/>
      <c r="H163" s="13"/>
      <c r="I163" s="13"/>
      <c r="J163" s="13"/>
      <c r="K163" s="13"/>
      <c r="L163" s="13"/>
      <c r="M163" s="13"/>
      <c r="N163" s="13"/>
      <c r="O163" s="28"/>
      <c r="P163" s="13"/>
      <c r="Q163" s="13"/>
      <c r="R163" s="78"/>
      <c r="S163" s="78"/>
      <c r="T163" s="78"/>
      <c r="U163" s="13"/>
      <c r="V163" s="13"/>
      <c r="W163" s="13"/>
      <c r="X163" s="13"/>
      <c r="Y163" s="13"/>
      <c r="Z163" s="13"/>
      <c r="AA163" s="13"/>
      <c r="AB163" s="13"/>
      <c r="AC163" s="13"/>
      <c r="AD163" s="13"/>
      <c r="AE163" s="13"/>
      <c r="AF163" s="13"/>
      <c r="AG163" s="13"/>
      <c r="AH163" s="13"/>
      <c r="AI163" s="13"/>
      <c r="AJ163" s="13"/>
    </row>
    <row r="164" spans="1:36" ht="13.5" customHeight="1" x14ac:dyDescent="0.2">
      <c r="A164" s="13"/>
      <c r="B164" s="13"/>
      <c r="C164" s="13"/>
      <c r="D164" s="13"/>
      <c r="E164" s="13"/>
      <c r="F164" s="13"/>
      <c r="G164" s="13"/>
      <c r="H164" s="13"/>
      <c r="I164" s="13"/>
      <c r="J164" s="13"/>
      <c r="K164" s="13"/>
      <c r="L164" s="13"/>
      <c r="M164" s="13"/>
      <c r="N164" s="13"/>
      <c r="O164" s="28"/>
      <c r="P164" s="13"/>
      <c r="Q164" s="13"/>
      <c r="R164" s="78"/>
      <c r="S164" s="78"/>
      <c r="T164" s="78"/>
      <c r="U164" s="13"/>
      <c r="V164" s="13"/>
      <c r="W164" s="13"/>
      <c r="X164" s="13"/>
      <c r="Y164" s="13"/>
      <c r="Z164" s="13"/>
      <c r="AA164" s="13"/>
      <c r="AB164" s="13"/>
      <c r="AC164" s="13"/>
      <c r="AD164" s="13"/>
      <c r="AE164" s="13"/>
      <c r="AF164" s="13"/>
      <c r="AG164" s="13"/>
      <c r="AH164" s="13"/>
      <c r="AI164" s="13"/>
      <c r="AJ164" s="13"/>
    </row>
    <row r="165" spans="1:36" ht="13.5" customHeight="1" x14ac:dyDescent="0.2">
      <c r="A165" s="13"/>
      <c r="B165" s="13"/>
      <c r="C165" s="13"/>
      <c r="D165" s="13"/>
      <c r="E165" s="13"/>
      <c r="F165" s="13"/>
      <c r="G165" s="13"/>
      <c r="H165" s="13"/>
      <c r="I165" s="13"/>
      <c r="J165" s="13"/>
      <c r="K165" s="13"/>
      <c r="L165" s="13"/>
      <c r="M165" s="13"/>
      <c r="N165" s="13"/>
      <c r="O165" s="28"/>
      <c r="P165" s="13"/>
      <c r="Q165" s="13"/>
      <c r="R165" s="13"/>
      <c r="S165" s="13"/>
      <c r="T165" s="13"/>
      <c r="U165" s="13"/>
      <c r="V165" s="13"/>
      <c r="W165" s="13"/>
      <c r="X165" s="13"/>
      <c r="Y165" s="13"/>
      <c r="Z165" s="13"/>
      <c r="AA165" s="13"/>
      <c r="AB165" s="13"/>
      <c r="AC165" s="13"/>
      <c r="AD165" s="13"/>
      <c r="AE165" s="13"/>
      <c r="AF165" s="13"/>
      <c r="AG165" s="13"/>
      <c r="AH165" s="13"/>
      <c r="AI165" s="13"/>
      <c r="AJ165" s="13"/>
    </row>
    <row r="166" spans="1:36" ht="13.5" customHeight="1" x14ac:dyDescent="0.2">
      <c r="A166" s="13"/>
      <c r="B166" s="13"/>
      <c r="C166" s="13"/>
      <c r="D166" s="13"/>
      <c r="E166" s="13"/>
      <c r="F166" s="13"/>
      <c r="G166" s="13"/>
      <c r="H166" s="13"/>
      <c r="I166" s="13"/>
      <c r="J166" s="13"/>
      <c r="K166" s="13"/>
      <c r="L166" s="13"/>
      <c r="M166" s="13"/>
      <c r="N166" s="13"/>
      <c r="O166" s="28"/>
      <c r="P166" s="13"/>
      <c r="Q166" s="13"/>
      <c r="R166" s="13"/>
      <c r="S166" s="13"/>
      <c r="T166" s="13"/>
      <c r="U166" s="13"/>
      <c r="V166" s="13"/>
      <c r="W166" s="13"/>
      <c r="X166" s="13"/>
      <c r="Y166" s="13"/>
      <c r="Z166" s="13"/>
      <c r="AA166" s="13"/>
      <c r="AB166" s="13"/>
      <c r="AC166" s="13"/>
      <c r="AD166" s="13"/>
      <c r="AE166" s="13"/>
      <c r="AF166" s="13"/>
      <c r="AG166" s="13"/>
      <c r="AH166" s="13"/>
      <c r="AI166" s="13"/>
      <c r="AJ166" s="13"/>
    </row>
    <row r="167" spans="1:36" ht="13.5" customHeight="1" x14ac:dyDescent="0.2">
      <c r="A167" s="13"/>
      <c r="B167" s="13"/>
      <c r="C167" s="13"/>
      <c r="D167" s="13"/>
      <c r="E167" s="13"/>
      <c r="F167" s="13"/>
      <c r="G167" s="13"/>
      <c r="H167" s="13"/>
      <c r="I167" s="13"/>
      <c r="J167" s="13"/>
      <c r="K167" s="13"/>
      <c r="L167" s="13"/>
      <c r="M167" s="13"/>
      <c r="N167" s="13"/>
      <c r="O167" s="28"/>
      <c r="P167" s="13"/>
      <c r="Q167" s="13"/>
      <c r="R167" s="13"/>
      <c r="S167" s="13"/>
      <c r="T167" s="13"/>
      <c r="U167" s="13"/>
      <c r="V167" s="13"/>
      <c r="W167" s="13"/>
      <c r="X167" s="13"/>
      <c r="Y167" s="13"/>
      <c r="Z167" s="13"/>
      <c r="AA167" s="13"/>
      <c r="AB167" s="13"/>
      <c r="AC167" s="13"/>
      <c r="AD167" s="13"/>
      <c r="AE167" s="13"/>
      <c r="AF167" s="13"/>
      <c r="AG167" s="13"/>
      <c r="AH167" s="13"/>
      <c r="AI167" s="13"/>
      <c r="AJ167" s="13"/>
    </row>
    <row r="168" spans="1:36" ht="13.5" customHeight="1" x14ac:dyDescent="0.2">
      <c r="A168" s="13"/>
      <c r="B168" s="13"/>
      <c r="C168" s="13"/>
      <c r="D168" s="13"/>
      <c r="E168" s="13"/>
      <c r="F168" s="13"/>
      <c r="G168" s="13"/>
      <c r="H168" s="13"/>
      <c r="I168" s="13"/>
      <c r="J168" s="13"/>
      <c r="K168" s="13"/>
      <c r="L168" s="13"/>
      <c r="M168" s="13"/>
      <c r="N168" s="13"/>
      <c r="O168" s="28"/>
      <c r="P168" s="13"/>
      <c r="Q168" s="13"/>
      <c r="R168" s="13"/>
      <c r="S168" s="13"/>
      <c r="T168" s="13"/>
      <c r="U168" s="13"/>
      <c r="V168" s="13"/>
      <c r="W168" s="13"/>
      <c r="X168" s="13"/>
      <c r="Y168" s="13"/>
      <c r="Z168" s="13"/>
      <c r="AA168" s="13"/>
      <c r="AB168" s="13"/>
      <c r="AC168" s="13"/>
      <c r="AD168" s="13"/>
      <c r="AE168" s="13"/>
      <c r="AF168" s="13"/>
      <c r="AG168" s="13"/>
      <c r="AH168" s="13"/>
      <c r="AI168" s="13"/>
      <c r="AJ168" s="13"/>
    </row>
    <row r="169" spans="1:36" ht="13.5" customHeight="1" x14ac:dyDescent="0.2">
      <c r="A169" s="13"/>
      <c r="B169" s="13"/>
      <c r="C169" s="13"/>
      <c r="D169" s="13"/>
      <c r="E169" s="13"/>
      <c r="F169" s="13"/>
      <c r="G169" s="13"/>
      <c r="H169" s="13"/>
      <c r="I169" s="13"/>
      <c r="J169" s="13"/>
      <c r="K169" s="13"/>
      <c r="L169" s="13"/>
      <c r="M169" s="13"/>
      <c r="N169" s="13"/>
      <c r="O169" s="28"/>
      <c r="P169" s="13"/>
      <c r="Q169" s="13"/>
      <c r="R169" s="13"/>
      <c r="S169" s="13"/>
      <c r="T169" s="13"/>
      <c r="U169" s="13"/>
      <c r="V169" s="13"/>
      <c r="W169" s="13"/>
      <c r="X169" s="13"/>
      <c r="Y169" s="13"/>
      <c r="Z169" s="13"/>
      <c r="AA169" s="13"/>
      <c r="AB169" s="13"/>
      <c r="AC169" s="13"/>
      <c r="AD169" s="13"/>
      <c r="AE169" s="13"/>
      <c r="AF169" s="13"/>
      <c r="AG169" s="13"/>
      <c r="AH169" s="13"/>
      <c r="AI169" s="13"/>
      <c r="AJ169" s="13"/>
    </row>
    <row r="170" spans="1:36" ht="13.5" customHeight="1" x14ac:dyDescent="0.2">
      <c r="A170" s="13"/>
      <c r="B170" s="13"/>
      <c r="C170" s="13"/>
      <c r="D170" s="13"/>
      <c r="E170" s="13"/>
      <c r="F170" s="13"/>
      <c r="G170" s="13"/>
      <c r="H170" s="13"/>
      <c r="I170" s="13"/>
      <c r="J170" s="13"/>
      <c r="K170" s="13"/>
      <c r="L170" s="13"/>
      <c r="M170" s="13"/>
      <c r="N170" s="13"/>
      <c r="O170" s="28"/>
      <c r="P170" s="13"/>
      <c r="Q170" s="13"/>
      <c r="R170" s="13"/>
      <c r="S170" s="13"/>
      <c r="T170" s="13"/>
      <c r="U170" s="13"/>
      <c r="V170" s="13"/>
      <c r="W170" s="13"/>
      <c r="X170" s="13"/>
      <c r="Y170" s="13"/>
      <c r="Z170" s="13"/>
      <c r="AA170" s="13"/>
      <c r="AB170" s="13"/>
      <c r="AC170" s="13"/>
      <c r="AD170" s="13"/>
      <c r="AE170" s="13"/>
      <c r="AF170" s="13"/>
      <c r="AG170" s="13"/>
      <c r="AH170" s="13"/>
      <c r="AI170" s="13"/>
      <c r="AJ170" s="13"/>
    </row>
    <row r="171" spans="1:36" ht="13.5" customHeight="1" x14ac:dyDescent="0.2">
      <c r="A171" s="13"/>
      <c r="B171" s="13"/>
      <c r="C171" s="13"/>
      <c r="D171" s="13"/>
      <c r="E171" s="13"/>
      <c r="F171" s="13"/>
      <c r="G171" s="13"/>
      <c r="H171" s="13"/>
      <c r="I171" s="13"/>
      <c r="J171" s="13"/>
      <c r="K171" s="13"/>
      <c r="L171" s="13"/>
      <c r="M171" s="13"/>
      <c r="N171" s="13"/>
      <c r="O171" s="28"/>
      <c r="P171" s="13"/>
      <c r="Q171" s="13"/>
      <c r="R171" s="13"/>
      <c r="S171" s="13"/>
      <c r="T171" s="13"/>
      <c r="U171" s="13"/>
      <c r="V171" s="13"/>
      <c r="W171" s="13"/>
      <c r="X171" s="13"/>
      <c r="Y171" s="13"/>
      <c r="Z171" s="13"/>
      <c r="AA171" s="13"/>
      <c r="AB171" s="13"/>
      <c r="AC171" s="13"/>
      <c r="AD171" s="13"/>
      <c r="AE171" s="13"/>
      <c r="AF171" s="13"/>
      <c r="AG171" s="13"/>
      <c r="AH171" s="13"/>
      <c r="AI171" s="13"/>
      <c r="AJ171" s="13"/>
    </row>
    <row r="172" spans="1:36" ht="13.5" customHeight="1" x14ac:dyDescent="0.2">
      <c r="A172" s="13"/>
      <c r="B172" s="13"/>
      <c r="C172" s="13"/>
      <c r="D172" s="13"/>
      <c r="E172" s="13"/>
      <c r="F172" s="13"/>
      <c r="G172" s="13"/>
      <c r="H172" s="13"/>
      <c r="I172" s="13"/>
      <c r="J172" s="13"/>
      <c r="K172" s="13"/>
      <c r="L172" s="13"/>
      <c r="M172" s="13"/>
      <c r="N172" s="13"/>
      <c r="O172" s="28"/>
      <c r="P172" s="13"/>
      <c r="Q172" s="13"/>
      <c r="R172" s="13"/>
      <c r="S172" s="13"/>
      <c r="T172" s="13"/>
      <c r="U172" s="13"/>
      <c r="V172" s="13"/>
      <c r="W172" s="13"/>
      <c r="X172" s="13"/>
      <c r="Y172" s="13"/>
      <c r="Z172" s="13"/>
      <c r="AA172" s="13"/>
      <c r="AB172" s="13"/>
      <c r="AC172" s="13"/>
      <c r="AD172" s="13"/>
      <c r="AE172" s="13"/>
      <c r="AF172" s="13"/>
      <c r="AG172" s="13"/>
      <c r="AH172" s="13"/>
      <c r="AI172" s="13"/>
      <c r="AJ172" s="13"/>
    </row>
    <row r="173" spans="1:36" ht="13.5" customHeight="1" x14ac:dyDescent="0.2">
      <c r="A173" s="13"/>
      <c r="B173" s="13"/>
      <c r="C173" s="13"/>
      <c r="D173" s="13"/>
      <c r="E173" s="13"/>
      <c r="F173" s="13"/>
      <c r="G173" s="13"/>
      <c r="H173" s="13"/>
      <c r="I173" s="13"/>
      <c r="J173" s="13"/>
      <c r="K173" s="13"/>
      <c r="L173" s="13"/>
      <c r="M173" s="13"/>
      <c r="N173" s="13"/>
      <c r="O173" s="28"/>
      <c r="P173" s="13"/>
      <c r="Q173" s="13"/>
      <c r="R173" s="13"/>
      <c r="S173" s="13"/>
      <c r="T173" s="13"/>
      <c r="U173" s="13"/>
      <c r="V173" s="13"/>
      <c r="W173" s="13"/>
      <c r="X173" s="13"/>
      <c r="Y173" s="13"/>
      <c r="Z173" s="13"/>
      <c r="AA173" s="13"/>
      <c r="AB173" s="13"/>
      <c r="AC173" s="13"/>
      <c r="AD173" s="13"/>
      <c r="AE173" s="13"/>
      <c r="AF173" s="13"/>
      <c r="AG173" s="13"/>
      <c r="AH173" s="13"/>
      <c r="AI173" s="13"/>
      <c r="AJ173" s="13"/>
    </row>
    <row r="174" spans="1:36" ht="13.5" customHeight="1" x14ac:dyDescent="0.2">
      <c r="A174" s="13"/>
      <c r="B174" s="13"/>
      <c r="C174" s="13"/>
      <c r="D174" s="13"/>
      <c r="E174" s="13"/>
      <c r="F174" s="13"/>
      <c r="G174" s="13"/>
      <c r="H174" s="13"/>
      <c r="I174" s="13"/>
      <c r="J174" s="13"/>
      <c r="K174" s="13"/>
      <c r="L174" s="13"/>
      <c r="M174" s="13"/>
      <c r="N174" s="13"/>
      <c r="O174" s="28"/>
      <c r="P174" s="13"/>
      <c r="Q174" s="13"/>
      <c r="R174" s="13"/>
      <c r="S174" s="13"/>
      <c r="T174" s="13"/>
      <c r="U174" s="13"/>
      <c r="V174" s="13"/>
      <c r="W174" s="13"/>
      <c r="X174" s="13"/>
      <c r="Y174" s="13"/>
      <c r="Z174" s="13"/>
      <c r="AA174" s="13"/>
      <c r="AB174" s="13"/>
      <c r="AC174" s="13"/>
      <c r="AD174" s="13"/>
      <c r="AE174" s="13"/>
      <c r="AF174" s="13"/>
      <c r="AG174" s="13"/>
      <c r="AH174" s="13"/>
      <c r="AI174" s="13"/>
      <c r="AJ174" s="13"/>
    </row>
    <row r="175" spans="1:36" ht="13.5" customHeight="1" x14ac:dyDescent="0.2">
      <c r="A175" s="13"/>
      <c r="B175" s="13"/>
      <c r="C175" s="13"/>
      <c r="D175" s="13"/>
      <c r="E175" s="13"/>
      <c r="F175" s="13"/>
      <c r="G175" s="13"/>
      <c r="H175" s="13"/>
      <c r="I175" s="13"/>
      <c r="J175" s="13"/>
      <c r="K175" s="13"/>
      <c r="L175" s="13"/>
      <c r="M175" s="13"/>
      <c r="N175" s="13"/>
      <c r="O175" s="28"/>
      <c r="P175" s="13"/>
      <c r="Q175" s="13"/>
      <c r="R175" s="13"/>
      <c r="S175" s="13"/>
      <c r="T175" s="13"/>
      <c r="U175" s="13"/>
      <c r="V175" s="13"/>
      <c r="W175" s="13"/>
      <c r="X175" s="13"/>
      <c r="Y175" s="13"/>
      <c r="Z175" s="13"/>
      <c r="AA175" s="13"/>
      <c r="AB175" s="13"/>
      <c r="AC175" s="13"/>
      <c r="AD175" s="13"/>
      <c r="AE175" s="13"/>
      <c r="AF175" s="13"/>
      <c r="AG175" s="13"/>
      <c r="AH175" s="13"/>
      <c r="AI175" s="13"/>
      <c r="AJ175" s="13"/>
    </row>
    <row r="176" spans="1:36" ht="13.5" customHeight="1" x14ac:dyDescent="0.2">
      <c r="A176" s="13"/>
      <c r="B176" s="13"/>
      <c r="C176" s="13"/>
      <c r="D176" s="13"/>
      <c r="E176" s="13"/>
      <c r="F176" s="13"/>
      <c r="G176" s="13"/>
      <c r="H176" s="13"/>
      <c r="I176" s="13"/>
      <c r="J176" s="13"/>
      <c r="K176" s="13"/>
      <c r="L176" s="13"/>
      <c r="M176" s="13"/>
      <c r="N176" s="13"/>
      <c r="O176" s="28"/>
      <c r="P176" s="13"/>
      <c r="Q176" s="13"/>
      <c r="R176" s="13"/>
      <c r="S176" s="13"/>
      <c r="T176" s="13"/>
      <c r="U176" s="13"/>
      <c r="V176" s="13"/>
      <c r="W176" s="13"/>
      <c r="X176" s="13"/>
      <c r="Y176" s="13"/>
      <c r="Z176" s="13"/>
      <c r="AA176" s="13"/>
      <c r="AB176" s="13"/>
      <c r="AC176" s="13"/>
      <c r="AD176" s="13"/>
      <c r="AE176" s="13"/>
      <c r="AF176" s="13"/>
      <c r="AG176" s="13"/>
      <c r="AH176" s="13"/>
      <c r="AI176" s="13"/>
      <c r="AJ176" s="13"/>
    </row>
    <row r="177" spans="1:36" ht="13.5" customHeight="1" x14ac:dyDescent="0.2">
      <c r="A177" s="13"/>
      <c r="B177" s="13"/>
      <c r="C177" s="13"/>
      <c r="D177" s="13"/>
      <c r="E177" s="13"/>
      <c r="F177" s="13"/>
      <c r="G177" s="13"/>
      <c r="H177" s="13"/>
      <c r="I177" s="13"/>
      <c r="J177" s="13"/>
      <c r="K177" s="13"/>
      <c r="L177" s="13"/>
      <c r="M177" s="13"/>
      <c r="N177" s="13"/>
      <c r="O177" s="28"/>
      <c r="P177" s="13"/>
      <c r="Q177" s="13"/>
      <c r="R177" s="13"/>
      <c r="S177" s="13"/>
      <c r="T177" s="13"/>
      <c r="U177" s="13"/>
      <c r="V177" s="13"/>
      <c r="W177" s="13"/>
      <c r="X177" s="13"/>
      <c r="Y177" s="13"/>
      <c r="Z177" s="13"/>
      <c r="AA177" s="13"/>
      <c r="AB177" s="13"/>
      <c r="AC177" s="13"/>
      <c r="AD177" s="13"/>
      <c r="AE177" s="13"/>
      <c r="AF177" s="13"/>
      <c r="AG177" s="13"/>
      <c r="AH177" s="13"/>
      <c r="AI177" s="13"/>
      <c r="AJ177" s="13"/>
    </row>
    <row r="178" spans="1:36" ht="13.5" customHeight="1" x14ac:dyDescent="0.2">
      <c r="A178" s="13"/>
      <c r="B178" s="13"/>
      <c r="C178" s="13"/>
      <c r="D178" s="13"/>
      <c r="E178" s="13"/>
      <c r="F178" s="13"/>
      <c r="G178" s="13"/>
      <c r="H178" s="13"/>
      <c r="I178" s="13"/>
      <c r="J178" s="13"/>
      <c r="K178" s="13"/>
      <c r="L178" s="13"/>
      <c r="M178" s="13"/>
      <c r="N178" s="13"/>
      <c r="O178" s="28"/>
      <c r="P178" s="13"/>
      <c r="Q178" s="13"/>
      <c r="R178" s="13"/>
      <c r="S178" s="13"/>
      <c r="T178" s="13"/>
      <c r="U178" s="13"/>
      <c r="V178" s="13"/>
      <c r="W178" s="13"/>
      <c r="X178" s="13"/>
      <c r="Y178" s="13"/>
      <c r="Z178" s="13"/>
      <c r="AA178" s="13"/>
      <c r="AB178" s="13"/>
      <c r="AC178" s="13"/>
      <c r="AD178" s="13"/>
      <c r="AE178" s="13"/>
      <c r="AF178" s="13"/>
      <c r="AG178" s="13"/>
      <c r="AH178" s="13"/>
      <c r="AI178" s="13"/>
      <c r="AJ178" s="13"/>
    </row>
    <row r="179" spans="1:36" ht="13.5" customHeight="1" x14ac:dyDescent="0.2">
      <c r="A179" s="13"/>
      <c r="B179" s="13"/>
      <c r="C179" s="13"/>
      <c r="D179" s="13"/>
      <c r="E179" s="13"/>
      <c r="F179" s="13"/>
      <c r="G179" s="13"/>
      <c r="H179" s="13"/>
      <c r="I179" s="13"/>
      <c r="J179" s="13"/>
      <c r="K179" s="13"/>
      <c r="L179" s="13"/>
      <c r="M179" s="13"/>
      <c r="N179" s="13"/>
      <c r="O179" s="28"/>
      <c r="P179" s="13"/>
      <c r="Q179" s="13"/>
      <c r="R179" s="13"/>
      <c r="S179" s="13"/>
      <c r="T179" s="13"/>
      <c r="U179" s="13"/>
      <c r="V179" s="13"/>
      <c r="W179" s="13"/>
      <c r="X179" s="13"/>
      <c r="Y179" s="13"/>
      <c r="Z179" s="13"/>
      <c r="AA179" s="13"/>
      <c r="AB179" s="13"/>
      <c r="AC179" s="13"/>
      <c r="AD179" s="13"/>
      <c r="AE179" s="13"/>
      <c r="AF179" s="13"/>
      <c r="AG179" s="13"/>
      <c r="AH179" s="13"/>
      <c r="AI179" s="13"/>
      <c r="AJ179" s="13"/>
    </row>
    <row r="180" spans="1:36" ht="13.5" customHeight="1" x14ac:dyDescent="0.2">
      <c r="A180" s="13"/>
      <c r="B180" s="13"/>
      <c r="C180" s="13"/>
      <c r="D180" s="13"/>
      <c r="E180" s="13"/>
      <c r="F180" s="13"/>
      <c r="G180" s="13"/>
      <c r="H180" s="13"/>
      <c r="I180" s="13"/>
      <c r="J180" s="13"/>
      <c r="K180" s="13"/>
      <c r="L180" s="13"/>
      <c r="M180" s="13"/>
      <c r="N180" s="13"/>
      <c r="O180" s="28"/>
      <c r="P180" s="13"/>
      <c r="Q180" s="13"/>
      <c r="R180" s="13"/>
      <c r="S180" s="13"/>
      <c r="T180" s="13"/>
      <c r="U180" s="13"/>
      <c r="V180" s="13"/>
      <c r="W180" s="13"/>
      <c r="X180" s="13"/>
      <c r="Y180" s="13"/>
      <c r="Z180" s="13"/>
      <c r="AA180" s="13"/>
      <c r="AB180" s="13"/>
      <c r="AC180" s="13"/>
      <c r="AD180" s="13"/>
      <c r="AE180" s="13"/>
      <c r="AF180" s="13"/>
      <c r="AG180" s="13"/>
      <c r="AH180" s="13"/>
      <c r="AI180" s="13"/>
      <c r="AJ180" s="13"/>
    </row>
    <row r="181" spans="1:36" ht="13.5" customHeight="1" x14ac:dyDescent="0.2">
      <c r="A181" s="13"/>
      <c r="B181" s="13"/>
      <c r="C181" s="13"/>
      <c r="D181" s="13"/>
      <c r="E181" s="13"/>
      <c r="F181" s="13"/>
      <c r="G181" s="13"/>
      <c r="H181" s="13"/>
      <c r="I181" s="13"/>
      <c r="J181" s="13"/>
      <c r="K181" s="13"/>
      <c r="L181" s="13"/>
      <c r="M181" s="13"/>
      <c r="N181" s="13"/>
      <c r="O181" s="28"/>
      <c r="P181" s="13"/>
      <c r="Q181" s="13"/>
      <c r="R181" s="13"/>
      <c r="S181" s="13"/>
      <c r="T181" s="13"/>
      <c r="U181" s="13"/>
      <c r="V181" s="13"/>
      <c r="W181" s="13"/>
      <c r="X181" s="13"/>
      <c r="Y181" s="13"/>
      <c r="Z181" s="13"/>
      <c r="AA181" s="13"/>
      <c r="AB181" s="13"/>
      <c r="AC181" s="13"/>
      <c r="AD181" s="13"/>
      <c r="AE181" s="13"/>
      <c r="AF181" s="13"/>
      <c r="AG181" s="13"/>
      <c r="AH181" s="13"/>
      <c r="AI181" s="13"/>
      <c r="AJ181" s="13"/>
    </row>
    <row r="182" spans="1:36" ht="13.5" customHeight="1" x14ac:dyDescent="0.2">
      <c r="A182" s="13"/>
      <c r="B182" s="13"/>
      <c r="C182" s="13"/>
      <c r="D182" s="13"/>
      <c r="E182" s="13"/>
      <c r="F182" s="13"/>
      <c r="G182" s="13"/>
      <c r="H182" s="13"/>
      <c r="I182" s="13"/>
      <c r="J182" s="13"/>
      <c r="K182" s="13"/>
      <c r="L182" s="13"/>
      <c r="M182" s="13"/>
      <c r="N182" s="13"/>
      <c r="O182" s="28"/>
      <c r="P182" s="13"/>
      <c r="Q182" s="13"/>
      <c r="R182" s="13"/>
      <c r="S182" s="13"/>
      <c r="T182" s="13"/>
      <c r="U182" s="13"/>
      <c r="V182" s="13"/>
      <c r="W182" s="13"/>
      <c r="X182" s="13"/>
      <c r="Y182" s="13"/>
      <c r="Z182" s="13"/>
      <c r="AA182" s="13"/>
      <c r="AB182" s="13"/>
      <c r="AC182" s="13"/>
      <c r="AD182" s="13"/>
      <c r="AE182" s="13"/>
      <c r="AF182" s="13"/>
      <c r="AG182" s="13"/>
      <c r="AH182" s="13"/>
      <c r="AI182" s="13"/>
      <c r="AJ182" s="13"/>
    </row>
    <row r="183" spans="1:36" ht="13.5" customHeight="1" x14ac:dyDescent="0.2">
      <c r="A183" s="13"/>
      <c r="B183" s="13"/>
      <c r="C183" s="13"/>
      <c r="D183" s="13"/>
      <c r="E183" s="13"/>
      <c r="F183" s="13"/>
      <c r="G183" s="13"/>
      <c r="H183" s="13"/>
      <c r="I183" s="13"/>
      <c r="J183" s="13"/>
      <c r="K183" s="13"/>
      <c r="L183" s="13"/>
      <c r="M183" s="13"/>
      <c r="N183" s="13"/>
      <c r="O183" s="28"/>
      <c r="P183" s="13"/>
      <c r="Q183" s="13"/>
      <c r="R183" s="13"/>
      <c r="S183" s="13"/>
      <c r="T183" s="13"/>
      <c r="U183" s="13"/>
      <c r="V183" s="13"/>
      <c r="W183" s="13"/>
      <c r="X183" s="13"/>
      <c r="Y183" s="13"/>
      <c r="Z183" s="13"/>
      <c r="AA183" s="13"/>
      <c r="AB183" s="13"/>
      <c r="AC183" s="13"/>
      <c r="AD183" s="13"/>
      <c r="AE183" s="13"/>
      <c r="AF183" s="13"/>
      <c r="AG183" s="13"/>
      <c r="AH183" s="13"/>
      <c r="AI183" s="13"/>
      <c r="AJ183" s="13"/>
    </row>
    <row r="184" spans="1:36" ht="13.5" customHeight="1" x14ac:dyDescent="0.2">
      <c r="A184" s="13"/>
      <c r="B184" s="13"/>
      <c r="C184" s="13"/>
      <c r="D184" s="13"/>
      <c r="E184" s="13"/>
      <c r="F184" s="13"/>
      <c r="G184" s="13"/>
      <c r="H184" s="13"/>
      <c r="I184" s="13"/>
      <c r="J184" s="13"/>
      <c r="K184" s="13"/>
      <c r="L184" s="13"/>
      <c r="M184" s="13"/>
      <c r="N184" s="13"/>
      <c r="O184" s="28"/>
      <c r="P184" s="13"/>
      <c r="Q184" s="13"/>
      <c r="R184" s="13"/>
      <c r="S184" s="13"/>
      <c r="T184" s="13"/>
      <c r="U184" s="13"/>
      <c r="V184" s="13"/>
      <c r="W184" s="13"/>
      <c r="X184" s="13"/>
      <c r="Y184" s="13"/>
      <c r="Z184" s="13"/>
      <c r="AA184" s="13"/>
      <c r="AB184" s="13"/>
      <c r="AC184" s="13"/>
      <c r="AD184" s="13"/>
      <c r="AE184" s="13"/>
      <c r="AF184" s="13"/>
      <c r="AG184" s="13"/>
      <c r="AH184" s="13"/>
      <c r="AI184" s="13"/>
      <c r="AJ184" s="13"/>
    </row>
    <row r="185" spans="1:36" ht="13.5" customHeight="1" x14ac:dyDescent="0.2">
      <c r="A185" s="13"/>
      <c r="B185" s="13"/>
      <c r="C185" s="13"/>
      <c r="D185" s="13"/>
      <c r="E185" s="13"/>
      <c r="F185" s="13"/>
      <c r="G185" s="13"/>
      <c r="H185" s="13"/>
      <c r="I185" s="13"/>
      <c r="J185" s="13"/>
      <c r="K185" s="13"/>
      <c r="L185" s="13"/>
      <c r="M185" s="13"/>
      <c r="N185" s="13"/>
      <c r="O185" s="28"/>
      <c r="P185" s="13"/>
      <c r="Q185" s="13"/>
      <c r="R185" s="13"/>
      <c r="S185" s="13"/>
      <c r="T185" s="13"/>
      <c r="U185" s="13"/>
      <c r="V185" s="13"/>
      <c r="W185" s="13"/>
      <c r="X185" s="13"/>
      <c r="Y185" s="13"/>
      <c r="Z185" s="13"/>
      <c r="AA185" s="13"/>
      <c r="AB185" s="13"/>
      <c r="AC185" s="13"/>
      <c r="AD185" s="13"/>
      <c r="AE185" s="13"/>
      <c r="AF185" s="13"/>
      <c r="AG185" s="13"/>
      <c r="AH185" s="13"/>
      <c r="AI185" s="13"/>
      <c r="AJ185" s="13"/>
    </row>
    <row r="186" spans="1:36" ht="13.5" customHeight="1" x14ac:dyDescent="0.2">
      <c r="A186" s="13"/>
      <c r="B186" s="13"/>
      <c r="C186" s="13"/>
      <c r="D186" s="13"/>
      <c r="E186" s="13"/>
      <c r="F186" s="13"/>
      <c r="G186" s="13"/>
      <c r="H186" s="13"/>
      <c r="I186" s="13"/>
      <c r="J186" s="13"/>
      <c r="K186" s="13"/>
      <c r="L186" s="13"/>
      <c r="M186" s="13"/>
      <c r="N186" s="13"/>
      <c r="O186" s="28"/>
      <c r="P186" s="13"/>
      <c r="Q186" s="13"/>
      <c r="R186" s="13"/>
      <c r="S186" s="13"/>
      <c r="T186" s="13"/>
      <c r="U186" s="13"/>
      <c r="V186" s="13"/>
      <c r="W186" s="13"/>
      <c r="X186" s="13"/>
      <c r="Y186" s="13"/>
      <c r="Z186" s="13"/>
      <c r="AA186" s="13"/>
      <c r="AB186" s="13"/>
      <c r="AC186" s="13"/>
      <c r="AD186" s="13"/>
      <c r="AE186" s="13"/>
      <c r="AF186" s="13"/>
      <c r="AG186" s="13"/>
      <c r="AH186" s="13"/>
      <c r="AI186" s="13"/>
      <c r="AJ186" s="13"/>
    </row>
    <row r="187" spans="1:36" ht="13.5" customHeight="1" x14ac:dyDescent="0.2">
      <c r="A187" s="13"/>
      <c r="B187" s="13"/>
      <c r="C187" s="13"/>
      <c r="D187" s="13"/>
      <c r="E187" s="13"/>
      <c r="F187" s="13"/>
      <c r="G187" s="13"/>
      <c r="H187" s="13"/>
      <c r="I187" s="13"/>
      <c r="J187" s="13"/>
      <c r="K187" s="13"/>
      <c r="L187" s="13"/>
      <c r="M187" s="13"/>
      <c r="N187" s="13"/>
      <c r="O187" s="28"/>
      <c r="P187" s="13"/>
      <c r="Q187" s="13"/>
      <c r="R187" s="13"/>
      <c r="S187" s="13"/>
      <c r="T187" s="13"/>
      <c r="U187" s="13"/>
      <c r="V187" s="13"/>
      <c r="W187" s="13"/>
      <c r="X187" s="13"/>
      <c r="Y187" s="13"/>
      <c r="Z187" s="13"/>
      <c r="AA187" s="13"/>
      <c r="AB187" s="13"/>
      <c r="AC187" s="13"/>
      <c r="AD187" s="13"/>
      <c r="AE187" s="13"/>
      <c r="AF187" s="13"/>
      <c r="AG187" s="13"/>
      <c r="AH187" s="13"/>
      <c r="AI187" s="13"/>
      <c r="AJ187" s="13"/>
    </row>
    <row r="188" spans="1:36" ht="13.5" customHeight="1" x14ac:dyDescent="0.2">
      <c r="A188" s="13"/>
      <c r="B188" s="13"/>
      <c r="C188" s="13"/>
      <c r="D188" s="13"/>
      <c r="E188" s="13"/>
      <c r="F188" s="13"/>
      <c r="G188" s="13"/>
      <c r="H188" s="13"/>
      <c r="I188" s="13"/>
      <c r="J188" s="13"/>
      <c r="K188" s="13"/>
      <c r="L188" s="13"/>
      <c r="M188" s="13"/>
      <c r="N188" s="13"/>
      <c r="O188" s="28"/>
      <c r="P188" s="13"/>
      <c r="Q188" s="13"/>
      <c r="R188" s="13"/>
      <c r="S188" s="13"/>
      <c r="T188" s="13"/>
      <c r="U188" s="13"/>
      <c r="V188" s="13"/>
      <c r="W188" s="13"/>
      <c r="X188" s="13"/>
      <c r="Y188" s="13"/>
      <c r="Z188" s="13"/>
      <c r="AA188" s="13"/>
      <c r="AB188" s="13"/>
      <c r="AC188" s="13"/>
      <c r="AD188" s="13"/>
      <c r="AE188" s="13"/>
      <c r="AF188" s="13"/>
      <c r="AG188" s="13"/>
      <c r="AH188" s="13"/>
      <c r="AI188" s="13"/>
      <c r="AJ188" s="13"/>
    </row>
    <row r="189" spans="1:36" ht="13.5" customHeight="1" x14ac:dyDescent="0.2">
      <c r="A189" s="13"/>
      <c r="B189" s="13"/>
      <c r="C189" s="13"/>
      <c r="D189" s="13"/>
      <c r="E189" s="13"/>
      <c r="F189" s="13"/>
      <c r="G189" s="13"/>
      <c r="H189" s="13"/>
      <c r="I189" s="13"/>
      <c r="J189" s="13"/>
      <c r="K189" s="13"/>
      <c r="L189" s="13"/>
      <c r="M189" s="13"/>
      <c r="N189" s="13"/>
      <c r="O189" s="28"/>
      <c r="P189" s="13"/>
      <c r="Q189" s="13"/>
      <c r="R189" s="13"/>
      <c r="S189" s="13"/>
      <c r="T189" s="13"/>
      <c r="U189" s="13"/>
      <c r="V189" s="13"/>
      <c r="W189" s="13"/>
      <c r="X189" s="13"/>
      <c r="Y189" s="13"/>
      <c r="Z189" s="13"/>
      <c r="AA189" s="13"/>
      <c r="AB189" s="13"/>
      <c r="AC189" s="13"/>
      <c r="AD189" s="13"/>
      <c r="AE189" s="13"/>
      <c r="AF189" s="13"/>
      <c r="AG189" s="13"/>
      <c r="AH189" s="13"/>
      <c r="AI189" s="13"/>
      <c r="AJ189" s="13"/>
    </row>
    <row r="190" spans="1:36" ht="13.5" customHeight="1" x14ac:dyDescent="0.2">
      <c r="A190" s="13"/>
      <c r="B190" s="13"/>
      <c r="C190" s="13"/>
      <c r="D190" s="13"/>
      <c r="E190" s="13"/>
      <c r="F190" s="13"/>
      <c r="G190" s="13"/>
      <c r="H190" s="13"/>
      <c r="I190" s="13"/>
      <c r="J190" s="13"/>
      <c r="K190" s="13"/>
      <c r="L190" s="13"/>
      <c r="M190" s="13"/>
      <c r="N190" s="13"/>
      <c r="O190" s="28"/>
      <c r="P190" s="13"/>
      <c r="Q190" s="13"/>
      <c r="R190" s="13"/>
      <c r="S190" s="13"/>
      <c r="T190" s="13"/>
      <c r="U190" s="13"/>
      <c r="V190" s="13"/>
      <c r="W190" s="13"/>
      <c r="X190" s="13"/>
      <c r="Y190" s="13"/>
      <c r="Z190" s="13"/>
      <c r="AA190" s="13"/>
      <c r="AB190" s="13"/>
      <c r="AC190" s="13"/>
      <c r="AD190" s="13"/>
      <c r="AE190" s="13"/>
      <c r="AF190" s="13"/>
      <c r="AG190" s="13"/>
      <c r="AH190" s="13"/>
      <c r="AI190" s="13"/>
      <c r="AJ190" s="13"/>
    </row>
    <row r="191" spans="1:36" ht="13.5" customHeight="1" x14ac:dyDescent="0.2">
      <c r="A191" s="13"/>
      <c r="B191" s="13"/>
      <c r="C191" s="13"/>
      <c r="D191" s="13"/>
      <c r="E191" s="13"/>
      <c r="F191" s="13"/>
      <c r="G191" s="13"/>
      <c r="H191" s="13"/>
      <c r="I191" s="13"/>
      <c r="J191" s="13"/>
      <c r="K191" s="13"/>
      <c r="L191" s="13"/>
      <c r="M191" s="13"/>
      <c r="N191" s="13"/>
      <c r="O191" s="28"/>
      <c r="P191" s="13"/>
      <c r="Q191" s="13"/>
      <c r="R191" s="13"/>
      <c r="S191" s="13"/>
      <c r="T191" s="13"/>
      <c r="U191" s="13"/>
      <c r="V191" s="13"/>
      <c r="W191" s="13"/>
      <c r="X191" s="13"/>
      <c r="Y191" s="13"/>
      <c r="Z191" s="13"/>
      <c r="AA191" s="13"/>
      <c r="AB191" s="13"/>
      <c r="AC191" s="13"/>
      <c r="AD191" s="13"/>
      <c r="AE191" s="13"/>
      <c r="AF191" s="13"/>
      <c r="AG191" s="13"/>
      <c r="AH191" s="13"/>
      <c r="AI191" s="13"/>
      <c r="AJ191" s="13"/>
    </row>
    <row r="192" spans="1:36" ht="13.5" customHeight="1" x14ac:dyDescent="0.2">
      <c r="A192" s="13"/>
      <c r="B192" s="13"/>
      <c r="C192" s="13"/>
      <c r="D192" s="13"/>
      <c r="E192" s="13"/>
      <c r="F192" s="13"/>
      <c r="G192" s="13"/>
      <c r="H192" s="13"/>
      <c r="I192" s="13"/>
      <c r="J192" s="13"/>
      <c r="K192" s="13"/>
      <c r="L192" s="13"/>
      <c r="M192" s="13"/>
      <c r="N192" s="13"/>
      <c r="O192" s="28"/>
      <c r="P192" s="13"/>
      <c r="Q192" s="13"/>
      <c r="R192" s="13"/>
      <c r="S192" s="13"/>
      <c r="T192" s="13"/>
      <c r="U192" s="13"/>
      <c r="V192" s="13"/>
      <c r="W192" s="13"/>
      <c r="X192" s="13"/>
      <c r="Y192" s="13"/>
      <c r="Z192" s="13"/>
      <c r="AA192" s="13"/>
      <c r="AB192" s="13"/>
      <c r="AC192" s="13"/>
      <c r="AD192" s="13"/>
      <c r="AE192" s="13"/>
      <c r="AF192" s="13"/>
      <c r="AG192" s="13"/>
      <c r="AH192" s="13"/>
      <c r="AI192" s="13"/>
      <c r="AJ192" s="13"/>
    </row>
    <row r="193" spans="1:36" ht="13.5" customHeight="1" x14ac:dyDescent="0.2">
      <c r="A193" s="13"/>
      <c r="B193" s="13"/>
      <c r="C193" s="13"/>
      <c r="D193" s="13"/>
      <c r="E193" s="13"/>
      <c r="F193" s="13"/>
      <c r="G193" s="13"/>
      <c r="H193" s="13"/>
      <c r="I193" s="13"/>
      <c r="J193" s="13"/>
      <c r="K193" s="13"/>
      <c r="L193" s="13"/>
      <c r="M193" s="13"/>
      <c r="N193" s="13"/>
      <c r="O193" s="28"/>
      <c r="P193" s="13"/>
      <c r="Q193" s="13"/>
      <c r="R193" s="13"/>
      <c r="S193" s="13"/>
      <c r="T193" s="13"/>
      <c r="U193" s="13"/>
      <c r="V193" s="13"/>
      <c r="W193" s="13"/>
      <c r="X193" s="13"/>
      <c r="Y193" s="13"/>
      <c r="Z193" s="13"/>
      <c r="AA193" s="13"/>
      <c r="AB193" s="13"/>
      <c r="AC193" s="13"/>
      <c r="AD193" s="13"/>
      <c r="AE193" s="13"/>
      <c r="AF193" s="13"/>
      <c r="AG193" s="13"/>
      <c r="AH193" s="13"/>
      <c r="AI193" s="13"/>
      <c r="AJ193" s="13"/>
    </row>
    <row r="194" spans="1:36" ht="13.5" customHeight="1" x14ac:dyDescent="0.2">
      <c r="A194" s="13"/>
      <c r="B194" s="13"/>
      <c r="C194" s="13"/>
      <c r="D194" s="13"/>
      <c r="E194" s="13"/>
      <c r="F194" s="13"/>
      <c r="G194" s="13"/>
      <c r="H194" s="13"/>
      <c r="I194" s="13"/>
      <c r="J194" s="13"/>
      <c r="K194" s="13"/>
      <c r="L194" s="13"/>
      <c r="M194" s="13"/>
      <c r="N194" s="13"/>
      <c r="O194" s="28"/>
      <c r="P194" s="13"/>
      <c r="Q194" s="13"/>
      <c r="R194" s="13"/>
      <c r="S194" s="13"/>
      <c r="T194" s="13"/>
      <c r="U194" s="13"/>
      <c r="V194" s="13"/>
      <c r="W194" s="13"/>
      <c r="X194" s="13"/>
      <c r="Y194" s="13"/>
      <c r="Z194" s="13"/>
      <c r="AA194" s="13"/>
      <c r="AB194" s="13"/>
      <c r="AC194" s="13"/>
      <c r="AD194" s="13"/>
      <c r="AE194" s="13"/>
      <c r="AF194" s="13"/>
      <c r="AG194" s="13"/>
      <c r="AH194" s="13"/>
      <c r="AI194" s="13"/>
      <c r="AJ194" s="13"/>
    </row>
    <row r="195" spans="1:36" ht="13.5" customHeight="1" x14ac:dyDescent="0.2">
      <c r="A195" s="13"/>
      <c r="B195" s="13"/>
      <c r="C195" s="13"/>
      <c r="D195" s="13"/>
      <c r="E195" s="13"/>
      <c r="F195" s="13"/>
      <c r="G195" s="13"/>
      <c r="H195" s="13"/>
      <c r="I195" s="13"/>
      <c r="J195" s="13"/>
      <c r="K195" s="13"/>
      <c r="L195" s="13"/>
      <c r="M195" s="13"/>
      <c r="N195" s="13"/>
      <c r="O195" s="28"/>
      <c r="P195" s="13"/>
      <c r="Q195" s="13"/>
      <c r="R195" s="13"/>
      <c r="S195" s="13"/>
      <c r="T195" s="13"/>
      <c r="U195" s="13"/>
      <c r="V195" s="13"/>
      <c r="W195" s="13"/>
      <c r="X195" s="13"/>
      <c r="Y195" s="13"/>
      <c r="Z195" s="13"/>
      <c r="AA195" s="13"/>
      <c r="AB195" s="13"/>
      <c r="AC195" s="13"/>
      <c r="AD195" s="13"/>
      <c r="AE195" s="13"/>
      <c r="AF195" s="13"/>
      <c r="AG195" s="13"/>
      <c r="AH195" s="13"/>
      <c r="AI195" s="13"/>
      <c r="AJ195" s="13"/>
    </row>
    <row r="196" spans="1:36" ht="13.5" customHeight="1" x14ac:dyDescent="0.2">
      <c r="A196" s="13"/>
      <c r="B196" s="13"/>
      <c r="C196" s="13"/>
      <c r="D196" s="13"/>
      <c r="E196" s="13"/>
      <c r="F196" s="13"/>
      <c r="G196" s="13"/>
      <c r="H196" s="13"/>
      <c r="I196" s="13"/>
      <c r="J196" s="13"/>
      <c r="K196" s="13"/>
      <c r="L196" s="13"/>
      <c r="M196" s="13"/>
      <c r="N196" s="13"/>
      <c r="O196" s="28"/>
      <c r="P196" s="13"/>
      <c r="Q196" s="13"/>
      <c r="R196" s="13"/>
      <c r="S196" s="13"/>
      <c r="T196" s="13"/>
      <c r="U196" s="13"/>
      <c r="V196" s="13"/>
      <c r="W196" s="13"/>
      <c r="X196" s="13"/>
      <c r="Y196" s="13"/>
      <c r="Z196" s="13"/>
      <c r="AA196" s="13"/>
      <c r="AB196" s="13"/>
      <c r="AC196" s="13"/>
      <c r="AD196" s="13"/>
      <c r="AE196" s="13"/>
      <c r="AF196" s="13"/>
      <c r="AG196" s="13"/>
      <c r="AH196" s="13"/>
      <c r="AI196" s="13"/>
      <c r="AJ196" s="13"/>
    </row>
    <row r="197" spans="1:36" ht="13.5" customHeight="1" x14ac:dyDescent="0.2">
      <c r="A197" s="13"/>
      <c r="B197" s="13"/>
      <c r="C197" s="13"/>
      <c r="D197" s="13"/>
      <c r="E197" s="13"/>
      <c r="F197" s="13"/>
      <c r="G197" s="13"/>
      <c r="H197" s="13"/>
      <c r="I197" s="13"/>
      <c r="J197" s="13"/>
      <c r="K197" s="13"/>
      <c r="L197" s="13"/>
      <c r="M197" s="13"/>
      <c r="N197" s="13"/>
      <c r="O197" s="28"/>
      <c r="P197" s="13"/>
      <c r="Q197" s="13"/>
      <c r="R197" s="13"/>
      <c r="S197" s="13"/>
      <c r="T197" s="13"/>
      <c r="U197" s="13"/>
      <c r="V197" s="13"/>
      <c r="W197" s="13"/>
      <c r="X197" s="13"/>
      <c r="Y197" s="13"/>
      <c r="Z197" s="13"/>
      <c r="AA197" s="13"/>
      <c r="AB197" s="13"/>
      <c r="AC197" s="13"/>
      <c r="AD197" s="13"/>
      <c r="AE197" s="13"/>
      <c r="AF197" s="13"/>
      <c r="AG197" s="13"/>
      <c r="AH197" s="13"/>
      <c r="AI197" s="13"/>
      <c r="AJ197" s="13"/>
    </row>
    <row r="198" spans="1:36" ht="13.5" customHeight="1" x14ac:dyDescent="0.2">
      <c r="A198" s="13"/>
      <c r="B198" s="13"/>
      <c r="C198" s="13"/>
      <c r="D198" s="13"/>
      <c r="E198" s="13"/>
      <c r="F198" s="13"/>
      <c r="G198" s="13"/>
      <c r="H198" s="13"/>
      <c r="I198" s="13"/>
      <c r="J198" s="13"/>
      <c r="K198" s="13"/>
      <c r="L198" s="13"/>
      <c r="M198" s="13"/>
      <c r="N198" s="13"/>
      <c r="O198" s="28"/>
      <c r="P198" s="13"/>
      <c r="Q198" s="13"/>
      <c r="R198" s="13"/>
      <c r="S198" s="13"/>
      <c r="T198" s="13"/>
      <c r="U198" s="13"/>
      <c r="V198" s="13"/>
      <c r="W198" s="13"/>
      <c r="X198" s="13"/>
      <c r="Y198" s="13"/>
      <c r="Z198" s="13"/>
      <c r="AA198" s="13"/>
      <c r="AB198" s="13"/>
      <c r="AC198" s="13"/>
      <c r="AD198" s="13"/>
      <c r="AE198" s="13"/>
      <c r="AF198" s="13"/>
      <c r="AG198" s="13"/>
      <c r="AH198" s="13"/>
      <c r="AI198" s="13"/>
      <c r="AJ198" s="13"/>
    </row>
    <row r="199" spans="1:36" ht="13.5" customHeight="1" x14ac:dyDescent="0.2">
      <c r="A199" s="13"/>
      <c r="B199" s="13"/>
      <c r="C199" s="13"/>
      <c r="D199" s="13"/>
      <c r="E199" s="13"/>
      <c r="F199" s="13"/>
      <c r="G199" s="13"/>
      <c r="H199" s="13"/>
      <c r="I199" s="13"/>
      <c r="J199" s="13"/>
      <c r="K199" s="13"/>
      <c r="L199" s="13"/>
      <c r="M199" s="13"/>
      <c r="N199" s="13"/>
      <c r="O199" s="28"/>
      <c r="P199" s="13"/>
      <c r="Q199" s="13"/>
      <c r="R199" s="13"/>
      <c r="S199" s="13"/>
      <c r="T199" s="13"/>
      <c r="U199" s="13"/>
      <c r="V199" s="13"/>
      <c r="W199" s="13"/>
      <c r="X199" s="13"/>
      <c r="Y199" s="13"/>
      <c r="Z199" s="13"/>
      <c r="AA199" s="13"/>
      <c r="AB199" s="13"/>
      <c r="AC199" s="13"/>
      <c r="AD199" s="13"/>
      <c r="AE199" s="13"/>
      <c r="AF199" s="13"/>
      <c r="AG199" s="13"/>
      <c r="AH199" s="13"/>
      <c r="AI199" s="13"/>
      <c r="AJ199" s="13"/>
    </row>
    <row r="200" spans="1:36" ht="13.5" customHeight="1" x14ac:dyDescent="0.2">
      <c r="A200" s="13"/>
      <c r="B200" s="13"/>
      <c r="C200" s="13"/>
      <c r="D200" s="13"/>
      <c r="E200" s="13"/>
      <c r="F200" s="13"/>
      <c r="G200" s="13"/>
      <c r="H200" s="13"/>
      <c r="I200" s="13"/>
      <c r="J200" s="13"/>
      <c r="K200" s="13"/>
      <c r="L200" s="13"/>
      <c r="M200" s="13"/>
      <c r="N200" s="13"/>
      <c r="O200" s="28"/>
      <c r="P200" s="13"/>
      <c r="Q200" s="13"/>
      <c r="R200" s="13"/>
      <c r="S200" s="13"/>
      <c r="T200" s="13"/>
      <c r="U200" s="13"/>
      <c r="V200" s="13"/>
      <c r="W200" s="13"/>
      <c r="X200" s="13"/>
      <c r="Y200" s="13"/>
      <c r="Z200" s="13"/>
      <c r="AA200" s="13"/>
      <c r="AB200" s="13"/>
      <c r="AC200" s="13"/>
      <c r="AD200" s="13"/>
      <c r="AE200" s="13"/>
      <c r="AF200" s="13"/>
      <c r="AG200" s="13"/>
      <c r="AH200" s="13"/>
      <c r="AI200" s="13"/>
      <c r="AJ200" s="13"/>
    </row>
    <row r="201" spans="1:36" ht="13.5" customHeight="1" x14ac:dyDescent="0.2">
      <c r="A201" s="13"/>
      <c r="B201" s="13"/>
      <c r="C201" s="13"/>
      <c r="D201" s="13"/>
      <c r="E201" s="13"/>
      <c r="F201" s="13"/>
      <c r="G201" s="13"/>
      <c r="H201" s="13"/>
      <c r="I201" s="13"/>
      <c r="J201" s="13"/>
      <c r="K201" s="13"/>
      <c r="L201" s="13"/>
      <c r="M201" s="13"/>
      <c r="N201" s="13"/>
      <c r="O201" s="13"/>
      <c r="P201" s="13"/>
      <c r="Q201" s="13"/>
      <c r="R201" s="13"/>
      <c r="S201" s="13"/>
      <c r="T201" s="13"/>
      <c r="U201" s="13"/>
      <c r="V201" s="13"/>
      <c r="W201" s="13"/>
      <c r="X201" s="13"/>
      <c r="Y201" s="13"/>
      <c r="Z201" s="13"/>
      <c r="AA201" s="13"/>
      <c r="AB201" s="13"/>
      <c r="AC201" s="13"/>
      <c r="AD201" s="13"/>
      <c r="AE201" s="13"/>
      <c r="AF201" s="13"/>
      <c r="AG201" s="13"/>
      <c r="AH201" s="13"/>
      <c r="AI201" s="13"/>
      <c r="AJ201" s="13"/>
    </row>
    <row r="202" spans="1:36" ht="13.5" customHeight="1" x14ac:dyDescent="0.2">
      <c r="A202" s="13"/>
      <c r="B202" s="13"/>
      <c r="C202" s="13"/>
      <c r="D202" s="13"/>
      <c r="E202" s="13"/>
      <c r="F202" s="13"/>
      <c r="G202" s="13"/>
      <c r="H202" s="13"/>
      <c r="I202" s="13"/>
      <c r="J202" s="13"/>
      <c r="K202" s="13"/>
      <c r="L202" s="13"/>
      <c r="M202" s="13"/>
      <c r="N202" s="13"/>
      <c r="O202" s="13"/>
      <c r="P202" s="13"/>
      <c r="Q202" s="13"/>
      <c r="R202" s="13"/>
      <c r="S202" s="13"/>
      <c r="T202" s="13"/>
      <c r="U202" s="13"/>
      <c r="V202" s="13"/>
      <c r="W202" s="13"/>
      <c r="X202" s="13"/>
      <c r="Y202" s="13"/>
      <c r="Z202" s="13"/>
      <c r="AA202" s="13"/>
      <c r="AB202" s="13"/>
      <c r="AC202" s="13"/>
      <c r="AD202" s="13"/>
      <c r="AE202" s="13"/>
      <c r="AF202" s="13"/>
      <c r="AG202" s="13"/>
      <c r="AH202" s="13"/>
      <c r="AI202" s="13"/>
      <c r="AJ202" s="13"/>
    </row>
    <row r="203" spans="1:36" ht="13.5" customHeight="1" x14ac:dyDescent="0.2">
      <c r="A203" s="13"/>
      <c r="B203" s="13"/>
      <c r="C203" s="13"/>
      <c r="D203" s="13"/>
      <c r="E203" s="13"/>
      <c r="F203" s="13"/>
      <c r="G203" s="13"/>
      <c r="H203" s="13"/>
      <c r="I203" s="13"/>
      <c r="J203" s="13"/>
      <c r="K203" s="13"/>
      <c r="L203" s="13"/>
      <c r="M203" s="13"/>
      <c r="N203" s="13"/>
      <c r="O203" s="13"/>
      <c r="P203" s="13"/>
      <c r="Q203" s="13"/>
      <c r="R203" s="13"/>
      <c r="S203" s="13"/>
      <c r="T203" s="13"/>
      <c r="U203" s="13"/>
      <c r="V203" s="13"/>
      <c r="W203" s="13"/>
      <c r="X203" s="13"/>
      <c r="Y203" s="13"/>
      <c r="Z203" s="13"/>
      <c r="AA203" s="13"/>
      <c r="AB203" s="13"/>
      <c r="AC203" s="13"/>
      <c r="AD203" s="13"/>
      <c r="AE203" s="13"/>
      <c r="AF203" s="13"/>
      <c r="AG203" s="13"/>
      <c r="AH203" s="13"/>
      <c r="AI203" s="13"/>
      <c r="AJ203" s="13"/>
    </row>
    <row r="204" spans="1:36" ht="13.5" customHeight="1" x14ac:dyDescent="0.2">
      <c r="A204" s="13"/>
      <c r="B204" s="13"/>
      <c r="C204" s="13"/>
      <c r="D204" s="13"/>
      <c r="E204" s="13"/>
      <c r="F204" s="13"/>
      <c r="G204" s="13"/>
      <c r="H204" s="13"/>
      <c r="I204" s="13"/>
      <c r="J204" s="13"/>
      <c r="K204" s="13"/>
      <c r="L204" s="13"/>
      <c r="M204" s="13"/>
      <c r="N204" s="13"/>
      <c r="O204" s="13"/>
      <c r="P204" s="13"/>
      <c r="Q204" s="13"/>
      <c r="R204" s="13"/>
      <c r="S204" s="13"/>
      <c r="T204" s="13"/>
      <c r="U204" s="13"/>
      <c r="V204" s="13"/>
      <c r="W204" s="13"/>
      <c r="X204" s="13"/>
      <c r="Y204" s="13"/>
      <c r="Z204" s="13"/>
      <c r="AA204" s="13"/>
      <c r="AB204" s="13"/>
      <c r="AC204" s="13"/>
      <c r="AD204" s="13"/>
      <c r="AE204" s="13"/>
      <c r="AF204" s="13"/>
      <c r="AG204" s="13"/>
      <c r="AH204" s="13"/>
      <c r="AI204" s="13"/>
      <c r="AJ204" s="13"/>
    </row>
    <row r="205" spans="1:36" ht="13.5" customHeight="1" x14ac:dyDescent="0.2">
      <c r="A205" s="13"/>
      <c r="B205" s="13"/>
      <c r="C205" s="13"/>
      <c r="D205" s="13"/>
      <c r="E205" s="13"/>
      <c r="F205" s="13"/>
      <c r="G205" s="13"/>
      <c r="H205" s="13"/>
      <c r="I205" s="13"/>
      <c r="J205" s="13"/>
      <c r="K205" s="13"/>
      <c r="L205" s="13"/>
      <c r="M205" s="13"/>
      <c r="N205" s="13"/>
      <c r="O205" s="13"/>
      <c r="P205" s="13"/>
      <c r="Q205" s="13"/>
      <c r="R205" s="13"/>
      <c r="S205" s="13"/>
      <c r="T205" s="13"/>
      <c r="U205" s="13"/>
      <c r="V205" s="13"/>
      <c r="W205" s="13"/>
      <c r="X205" s="13"/>
      <c r="Y205" s="13"/>
      <c r="Z205" s="13"/>
      <c r="AA205" s="13"/>
      <c r="AB205" s="13"/>
      <c r="AC205" s="13"/>
      <c r="AD205" s="13"/>
      <c r="AE205" s="13"/>
      <c r="AF205" s="13"/>
      <c r="AG205" s="13"/>
      <c r="AH205" s="13"/>
      <c r="AI205" s="13"/>
      <c r="AJ205" s="13"/>
    </row>
    <row r="206" spans="1:36" ht="13.5" customHeight="1" x14ac:dyDescent="0.2">
      <c r="A206" s="13"/>
      <c r="B206" s="13"/>
      <c r="C206" s="13"/>
      <c r="D206" s="13"/>
      <c r="E206" s="13"/>
      <c r="F206" s="13"/>
      <c r="G206" s="13"/>
      <c r="H206" s="13"/>
      <c r="I206" s="13"/>
      <c r="J206" s="13"/>
      <c r="K206" s="13"/>
      <c r="L206" s="13"/>
      <c r="M206" s="13"/>
      <c r="N206" s="13"/>
      <c r="O206" s="13"/>
      <c r="P206" s="13"/>
      <c r="Q206" s="13"/>
      <c r="R206" s="13"/>
      <c r="S206" s="13"/>
      <c r="T206" s="13"/>
      <c r="U206" s="13"/>
      <c r="V206" s="13"/>
      <c r="W206" s="13"/>
      <c r="X206" s="13"/>
      <c r="Y206" s="13"/>
      <c r="Z206" s="13"/>
      <c r="AA206" s="13"/>
      <c r="AB206" s="13"/>
      <c r="AC206" s="13"/>
      <c r="AD206" s="13"/>
      <c r="AE206" s="13"/>
      <c r="AF206" s="13"/>
      <c r="AG206" s="13"/>
      <c r="AH206" s="13"/>
      <c r="AI206" s="13"/>
      <c r="AJ206" s="13"/>
    </row>
    <row r="207" spans="1:36" ht="13.5" customHeight="1" x14ac:dyDescent="0.2">
      <c r="A207" s="13"/>
      <c r="B207" s="13"/>
      <c r="C207" s="13"/>
      <c r="D207" s="13"/>
      <c r="E207" s="13"/>
      <c r="F207" s="13"/>
      <c r="G207" s="13"/>
      <c r="H207" s="13"/>
      <c r="I207" s="13"/>
      <c r="J207" s="13"/>
      <c r="K207" s="13"/>
      <c r="L207" s="13"/>
      <c r="M207" s="13"/>
      <c r="N207" s="13"/>
      <c r="O207" s="13"/>
      <c r="P207" s="13"/>
      <c r="Q207" s="13"/>
      <c r="R207" s="13"/>
      <c r="S207" s="13"/>
      <c r="T207" s="13"/>
      <c r="U207" s="13"/>
      <c r="V207" s="13"/>
      <c r="W207" s="13"/>
      <c r="X207" s="13"/>
      <c r="Y207" s="13"/>
      <c r="Z207" s="13"/>
      <c r="AA207" s="13"/>
      <c r="AB207" s="13"/>
      <c r="AC207" s="13"/>
      <c r="AD207" s="13"/>
      <c r="AE207" s="13"/>
      <c r="AF207" s="13"/>
      <c r="AG207" s="13"/>
      <c r="AH207" s="13"/>
      <c r="AI207" s="13"/>
      <c r="AJ207" s="13"/>
    </row>
    <row r="208" spans="1:36" ht="13.5" customHeight="1" x14ac:dyDescent="0.2">
      <c r="A208" s="13"/>
      <c r="B208" s="13"/>
      <c r="C208" s="13"/>
      <c r="D208" s="13"/>
      <c r="E208" s="13"/>
      <c r="F208" s="13"/>
      <c r="G208" s="13"/>
      <c r="H208" s="13"/>
      <c r="I208" s="13"/>
      <c r="J208" s="13"/>
      <c r="K208" s="13"/>
      <c r="L208" s="13"/>
      <c r="M208" s="13"/>
      <c r="N208" s="13"/>
      <c r="O208" s="13"/>
      <c r="P208" s="13"/>
      <c r="Q208" s="13"/>
      <c r="R208" s="13"/>
      <c r="S208" s="13"/>
      <c r="T208" s="13"/>
      <c r="U208" s="13"/>
      <c r="V208" s="13"/>
      <c r="W208" s="13"/>
      <c r="X208" s="13"/>
      <c r="Y208" s="13"/>
      <c r="Z208" s="13"/>
      <c r="AA208" s="13"/>
      <c r="AB208" s="13"/>
      <c r="AC208" s="13"/>
      <c r="AD208" s="13"/>
      <c r="AE208" s="13"/>
      <c r="AF208" s="13"/>
      <c r="AG208" s="13"/>
      <c r="AH208" s="13"/>
      <c r="AI208" s="13"/>
      <c r="AJ208" s="13"/>
    </row>
    <row r="209" spans="1:36" ht="13.5" customHeight="1" x14ac:dyDescent="0.2">
      <c r="A209" s="13"/>
      <c r="B209" s="13"/>
      <c r="C209" s="13"/>
      <c r="D209" s="13"/>
      <c r="E209" s="13"/>
      <c r="F209" s="13"/>
      <c r="G209" s="13"/>
      <c r="H209" s="13"/>
      <c r="I209" s="13"/>
      <c r="J209" s="13"/>
      <c r="K209" s="13"/>
      <c r="L209" s="13"/>
      <c r="M209" s="13"/>
      <c r="N209" s="13"/>
      <c r="O209" s="13"/>
      <c r="P209" s="13"/>
      <c r="Q209" s="13"/>
      <c r="R209" s="13"/>
      <c r="S209" s="13"/>
      <c r="T209" s="13"/>
      <c r="U209" s="13"/>
      <c r="V209" s="13"/>
      <c r="W209" s="13"/>
      <c r="X209" s="13"/>
      <c r="Y209" s="13"/>
      <c r="Z209" s="13"/>
      <c r="AA209" s="13"/>
      <c r="AB209" s="13"/>
      <c r="AC209" s="13"/>
      <c r="AD209" s="13"/>
      <c r="AE209" s="13"/>
      <c r="AF209" s="13"/>
      <c r="AG209" s="13"/>
      <c r="AH209" s="13"/>
      <c r="AI209" s="13"/>
      <c r="AJ209" s="13"/>
    </row>
    <row r="210" spans="1:36" ht="13.5" customHeight="1" x14ac:dyDescent="0.2">
      <c r="A210" s="13"/>
      <c r="B210" s="13"/>
      <c r="C210" s="13"/>
      <c r="D210" s="13"/>
      <c r="E210" s="13"/>
      <c r="F210" s="13"/>
      <c r="G210" s="13"/>
      <c r="H210" s="13"/>
      <c r="I210" s="13"/>
      <c r="J210" s="13"/>
      <c r="K210" s="13"/>
      <c r="L210" s="13"/>
      <c r="M210" s="13"/>
      <c r="N210" s="13"/>
      <c r="O210" s="13"/>
      <c r="P210" s="13"/>
      <c r="Q210" s="13"/>
      <c r="R210" s="13"/>
      <c r="S210" s="13"/>
      <c r="T210" s="13"/>
      <c r="U210" s="13"/>
      <c r="V210" s="13"/>
      <c r="W210" s="13"/>
      <c r="X210" s="13"/>
      <c r="Y210" s="13"/>
      <c r="Z210" s="13"/>
      <c r="AA210" s="13"/>
      <c r="AB210" s="13"/>
      <c r="AC210" s="13"/>
      <c r="AD210" s="13"/>
      <c r="AE210" s="13"/>
      <c r="AF210" s="13"/>
      <c r="AG210" s="13"/>
      <c r="AH210" s="13"/>
      <c r="AI210" s="13"/>
      <c r="AJ210" s="13"/>
    </row>
    <row r="211" spans="1:36" ht="13.5" customHeight="1" x14ac:dyDescent="0.2">
      <c r="A211" s="13"/>
      <c r="B211" s="13"/>
      <c r="C211" s="13"/>
      <c r="D211" s="13"/>
      <c r="E211" s="13"/>
      <c r="F211" s="13"/>
      <c r="G211" s="13"/>
      <c r="H211" s="13"/>
      <c r="I211" s="13"/>
      <c r="J211" s="13"/>
      <c r="K211" s="13"/>
      <c r="L211" s="13"/>
      <c r="M211" s="13"/>
      <c r="N211" s="13"/>
      <c r="O211" s="13"/>
      <c r="P211" s="13"/>
      <c r="Q211" s="13"/>
      <c r="R211" s="13"/>
      <c r="S211" s="13"/>
      <c r="T211" s="13"/>
      <c r="U211" s="13"/>
      <c r="V211" s="13"/>
      <c r="W211" s="13"/>
      <c r="X211" s="13"/>
      <c r="Y211" s="13"/>
      <c r="Z211" s="13"/>
      <c r="AA211" s="13"/>
      <c r="AB211" s="13"/>
      <c r="AC211" s="13"/>
      <c r="AD211" s="13"/>
      <c r="AE211" s="13"/>
      <c r="AF211" s="13"/>
      <c r="AG211" s="13"/>
      <c r="AH211" s="13"/>
      <c r="AI211" s="13"/>
      <c r="AJ211" s="13"/>
    </row>
    <row r="212" spans="1:36" ht="13.5" customHeight="1" x14ac:dyDescent="0.2">
      <c r="A212" s="13"/>
      <c r="B212" s="13"/>
      <c r="C212" s="13"/>
      <c r="D212" s="13"/>
      <c r="E212" s="13"/>
      <c r="F212" s="13"/>
      <c r="G212" s="13"/>
      <c r="H212" s="13"/>
      <c r="I212" s="13"/>
      <c r="J212" s="13"/>
      <c r="K212" s="13"/>
      <c r="L212" s="13"/>
      <c r="M212" s="13"/>
      <c r="N212" s="13"/>
      <c r="O212" s="13"/>
      <c r="P212" s="13"/>
      <c r="Q212" s="13"/>
      <c r="R212" s="13"/>
      <c r="S212" s="13"/>
      <c r="T212" s="13"/>
      <c r="U212" s="13"/>
      <c r="V212" s="13"/>
      <c r="W212" s="13"/>
      <c r="X212" s="13"/>
      <c r="Y212" s="13"/>
      <c r="Z212" s="13"/>
      <c r="AA212" s="13"/>
      <c r="AB212" s="13"/>
      <c r="AC212" s="13"/>
      <c r="AD212" s="13"/>
      <c r="AE212" s="13"/>
      <c r="AF212" s="13"/>
      <c r="AG212" s="13"/>
      <c r="AH212" s="13"/>
      <c r="AI212" s="13"/>
      <c r="AJ212" s="13"/>
    </row>
    <row r="213" spans="1:36" ht="13.5" customHeight="1" x14ac:dyDescent="0.2">
      <c r="A213" s="13"/>
      <c r="B213" s="13"/>
      <c r="C213" s="13"/>
      <c r="D213" s="13"/>
      <c r="E213" s="13"/>
      <c r="F213" s="13"/>
      <c r="G213" s="13"/>
      <c r="H213" s="13"/>
      <c r="I213" s="13"/>
      <c r="J213" s="13"/>
      <c r="K213" s="13"/>
      <c r="L213" s="13"/>
      <c r="M213" s="13"/>
      <c r="N213" s="13"/>
      <c r="O213" s="13"/>
      <c r="P213" s="13"/>
      <c r="Q213" s="13"/>
      <c r="R213" s="13"/>
      <c r="S213" s="13"/>
      <c r="T213" s="13"/>
      <c r="U213" s="13"/>
      <c r="V213" s="13"/>
      <c r="W213" s="13"/>
      <c r="X213" s="13"/>
      <c r="Y213" s="13"/>
      <c r="Z213" s="13"/>
      <c r="AA213" s="13"/>
      <c r="AB213" s="13"/>
      <c r="AC213" s="13"/>
      <c r="AD213" s="13"/>
      <c r="AE213" s="13"/>
      <c r="AF213" s="13"/>
      <c r="AG213" s="13"/>
      <c r="AH213" s="13"/>
      <c r="AI213" s="13"/>
      <c r="AJ213" s="13"/>
    </row>
    <row r="214" spans="1:36" ht="13.5" customHeight="1" x14ac:dyDescent="0.2">
      <c r="A214" s="13"/>
      <c r="B214" s="13"/>
      <c r="C214" s="13"/>
      <c r="D214" s="13"/>
      <c r="E214" s="13"/>
      <c r="F214" s="13"/>
      <c r="G214" s="13"/>
      <c r="H214" s="13"/>
      <c r="I214" s="13"/>
      <c r="J214" s="13"/>
      <c r="K214" s="13"/>
      <c r="L214" s="13"/>
      <c r="M214" s="13"/>
      <c r="N214" s="13"/>
      <c r="O214" s="13"/>
      <c r="P214" s="13"/>
      <c r="Q214" s="13"/>
      <c r="R214" s="13"/>
      <c r="S214" s="13"/>
      <c r="T214" s="13"/>
      <c r="U214" s="13"/>
      <c r="V214" s="13"/>
      <c r="W214" s="13"/>
      <c r="X214" s="13"/>
      <c r="Y214" s="13"/>
      <c r="Z214" s="13"/>
      <c r="AA214" s="13"/>
      <c r="AB214" s="13"/>
      <c r="AC214" s="13"/>
      <c r="AD214" s="13"/>
      <c r="AE214" s="13"/>
      <c r="AF214" s="13"/>
      <c r="AG214" s="13"/>
      <c r="AH214" s="13"/>
      <c r="AI214" s="13"/>
      <c r="AJ214" s="13"/>
    </row>
    <row r="215" spans="1:36" ht="13.5" customHeight="1" x14ac:dyDescent="0.2">
      <c r="A215" s="13"/>
      <c r="B215" s="13"/>
      <c r="C215" s="13"/>
      <c r="D215" s="13"/>
      <c r="E215" s="13"/>
      <c r="F215" s="13"/>
      <c r="G215" s="13"/>
      <c r="H215" s="13"/>
      <c r="I215" s="13"/>
      <c r="J215" s="13"/>
      <c r="K215" s="13"/>
      <c r="L215" s="13"/>
      <c r="M215" s="13"/>
      <c r="N215" s="13"/>
      <c r="O215" s="13"/>
      <c r="P215" s="13"/>
      <c r="Q215" s="13"/>
      <c r="R215" s="13"/>
      <c r="S215" s="13"/>
      <c r="T215" s="13"/>
      <c r="U215" s="13"/>
      <c r="V215" s="13"/>
      <c r="W215" s="13"/>
      <c r="X215" s="13"/>
      <c r="Y215" s="13"/>
      <c r="Z215" s="13"/>
      <c r="AA215" s="13"/>
      <c r="AB215" s="13"/>
      <c r="AC215" s="13"/>
      <c r="AD215" s="13"/>
      <c r="AE215" s="13"/>
      <c r="AF215" s="13"/>
      <c r="AG215" s="13"/>
      <c r="AH215" s="13"/>
      <c r="AI215" s="13"/>
      <c r="AJ215" s="13"/>
    </row>
    <row r="216" spans="1:36" ht="13.5" customHeight="1" x14ac:dyDescent="0.2">
      <c r="A216" s="13"/>
      <c r="B216" s="13"/>
      <c r="C216" s="13"/>
      <c r="D216" s="13"/>
      <c r="E216" s="13"/>
      <c r="F216" s="13"/>
      <c r="G216" s="13"/>
      <c r="H216" s="13"/>
      <c r="I216" s="13"/>
      <c r="J216" s="13"/>
      <c r="K216" s="13"/>
      <c r="L216" s="13"/>
      <c r="M216" s="13"/>
      <c r="N216" s="13"/>
      <c r="O216" s="13"/>
      <c r="P216" s="13"/>
      <c r="Q216" s="13"/>
      <c r="R216" s="13"/>
      <c r="S216" s="13"/>
      <c r="T216" s="13"/>
      <c r="U216" s="13"/>
      <c r="V216" s="13"/>
      <c r="W216" s="13"/>
      <c r="X216" s="13"/>
      <c r="Y216" s="13"/>
      <c r="Z216" s="13"/>
      <c r="AA216" s="13"/>
      <c r="AB216" s="13"/>
      <c r="AC216" s="13"/>
      <c r="AD216" s="13"/>
      <c r="AE216" s="13"/>
      <c r="AF216" s="13"/>
      <c r="AG216" s="13"/>
      <c r="AH216" s="13"/>
      <c r="AI216" s="13"/>
      <c r="AJ216" s="13"/>
    </row>
    <row r="217" spans="1:36" ht="13.5" customHeight="1" x14ac:dyDescent="0.2">
      <c r="A217" s="13"/>
      <c r="B217" s="13"/>
      <c r="C217" s="13"/>
      <c r="D217" s="13"/>
      <c r="E217" s="13"/>
      <c r="F217" s="13"/>
      <c r="G217" s="13"/>
      <c r="H217" s="13"/>
      <c r="I217" s="13"/>
      <c r="J217" s="13"/>
      <c r="K217" s="13"/>
      <c r="L217" s="13"/>
      <c r="M217" s="13"/>
      <c r="N217" s="13"/>
      <c r="O217" s="13"/>
      <c r="P217" s="13"/>
      <c r="Q217" s="13"/>
      <c r="R217" s="13"/>
      <c r="S217" s="13"/>
      <c r="T217" s="13"/>
      <c r="U217" s="13"/>
      <c r="V217" s="13"/>
      <c r="W217" s="13"/>
      <c r="X217" s="13"/>
      <c r="Y217" s="13"/>
      <c r="Z217" s="13"/>
      <c r="AA217" s="13"/>
      <c r="AB217" s="13"/>
      <c r="AC217" s="13"/>
      <c r="AD217" s="13"/>
      <c r="AE217" s="13"/>
      <c r="AF217" s="13"/>
      <c r="AG217" s="13"/>
      <c r="AH217" s="13"/>
      <c r="AI217" s="13"/>
      <c r="AJ217" s="13"/>
    </row>
    <row r="218" spans="1:36" ht="13.5" customHeight="1" x14ac:dyDescent="0.2">
      <c r="A218" s="13"/>
      <c r="B218" s="13"/>
      <c r="C218" s="13"/>
      <c r="D218" s="13"/>
      <c r="E218" s="13"/>
      <c r="F218" s="13"/>
      <c r="G218" s="13"/>
      <c r="H218" s="13"/>
      <c r="I218" s="13"/>
      <c r="J218" s="13"/>
      <c r="K218" s="13"/>
      <c r="L218" s="13"/>
      <c r="M218" s="13"/>
      <c r="N218" s="13"/>
      <c r="O218" s="13"/>
      <c r="P218" s="13"/>
      <c r="Q218" s="13"/>
      <c r="R218" s="13"/>
      <c r="S218" s="13"/>
      <c r="T218" s="13"/>
      <c r="U218" s="13"/>
      <c r="V218" s="13"/>
      <c r="W218" s="13"/>
      <c r="X218" s="13"/>
      <c r="Y218" s="13"/>
      <c r="Z218" s="13"/>
      <c r="AA218" s="13"/>
      <c r="AB218" s="13"/>
      <c r="AC218" s="13"/>
      <c r="AD218" s="13"/>
      <c r="AE218" s="13"/>
      <c r="AF218" s="13"/>
      <c r="AG218" s="13"/>
      <c r="AH218" s="13"/>
      <c r="AI218" s="13"/>
      <c r="AJ218" s="13"/>
    </row>
    <row r="219" spans="1:36" ht="13.5" customHeight="1" x14ac:dyDescent="0.2">
      <c r="A219" s="13"/>
      <c r="B219" s="13"/>
      <c r="C219" s="13"/>
      <c r="D219" s="13"/>
      <c r="E219" s="13"/>
      <c r="F219" s="13"/>
      <c r="G219" s="13"/>
      <c r="H219" s="13"/>
      <c r="I219" s="13"/>
      <c r="J219" s="13"/>
      <c r="K219" s="13"/>
      <c r="L219" s="13"/>
      <c r="M219" s="13"/>
      <c r="N219" s="13"/>
      <c r="O219" s="13"/>
      <c r="P219" s="13"/>
      <c r="Q219" s="13"/>
      <c r="R219" s="13"/>
      <c r="S219" s="13"/>
      <c r="T219" s="13"/>
      <c r="U219" s="13"/>
      <c r="V219" s="13"/>
      <c r="W219" s="13"/>
      <c r="X219" s="13"/>
      <c r="Y219" s="13"/>
      <c r="Z219" s="13"/>
      <c r="AA219" s="13"/>
      <c r="AB219" s="13"/>
      <c r="AC219" s="13"/>
      <c r="AD219" s="13"/>
      <c r="AE219" s="13"/>
      <c r="AF219" s="13"/>
      <c r="AG219" s="13"/>
      <c r="AH219" s="13"/>
      <c r="AI219" s="13"/>
      <c r="AJ219" s="13"/>
    </row>
    <row r="220" spans="1:36" ht="13.5" customHeight="1" x14ac:dyDescent="0.2">
      <c r="A220" s="13"/>
      <c r="B220" s="13"/>
      <c r="C220" s="13"/>
      <c r="D220" s="13"/>
      <c r="E220" s="13"/>
      <c r="F220" s="13"/>
      <c r="G220" s="13"/>
      <c r="H220" s="13"/>
      <c r="I220" s="13"/>
      <c r="J220" s="13"/>
      <c r="K220" s="13"/>
      <c r="L220" s="13"/>
      <c r="M220" s="13"/>
      <c r="N220" s="13"/>
      <c r="O220" s="13"/>
      <c r="P220" s="13"/>
      <c r="Q220" s="13"/>
      <c r="R220" s="13"/>
      <c r="S220" s="13"/>
      <c r="T220" s="13"/>
      <c r="U220" s="13"/>
      <c r="V220" s="13"/>
      <c r="W220" s="13"/>
      <c r="X220" s="13"/>
      <c r="Y220" s="13"/>
      <c r="Z220" s="13"/>
      <c r="AA220" s="13"/>
      <c r="AB220" s="13"/>
      <c r="AC220" s="13"/>
      <c r="AD220" s="13"/>
      <c r="AE220" s="13"/>
      <c r="AF220" s="13"/>
      <c r="AG220" s="13"/>
      <c r="AH220" s="13"/>
      <c r="AI220" s="13"/>
      <c r="AJ220" s="13"/>
    </row>
    <row r="221" spans="1:36" ht="13.5" customHeight="1" x14ac:dyDescent="0.2">
      <c r="A221" s="13"/>
      <c r="B221" s="13"/>
      <c r="C221" s="13"/>
      <c r="D221" s="13"/>
      <c r="E221" s="13"/>
      <c r="F221" s="13"/>
      <c r="G221" s="13"/>
      <c r="H221" s="13"/>
      <c r="I221" s="13"/>
      <c r="J221" s="13"/>
      <c r="K221" s="13"/>
      <c r="L221" s="13"/>
      <c r="M221" s="13"/>
      <c r="N221" s="13"/>
      <c r="O221" s="13"/>
      <c r="P221" s="13"/>
      <c r="Q221" s="13"/>
      <c r="R221" s="13"/>
      <c r="S221" s="13"/>
      <c r="T221" s="13"/>
      <c r="U221" s="13"/>
      <c r="V221" s="13"/>
      <c r="W221" s="13"/>
      <c r="X221" s="13"/>
      <c r="Y221" s="13"/>
      <c r="Z221" s="13"/>
      <c r="AA221" s="13"/>
      <c r="AB221" s="13"/>
      <c r="AC221" s="13"/>
      <c r="AD221" s="13"/>
      <c r="AE221" s="13"/>
      <c r="AF221" s="13"/>
      <c r="AG221" s="13"/>
      <c r="AH221" s="13"/>
      <c r="AI221" s="13"/>
      <c r="AJ221" s="13"/>
    </row>
    <row r="222" spans="1:36" ht="13.5" customHeight="1" x14ac:dyDescent="0.2">
      <c r="A222" s="13"/>
      <c r="B222" s="13"/>
      <c r="C222" s="13"/>
      <c r="D222" s="13"/>
      <c r="E222" s="13"/>
      <c r="F222" s="13"/>
      <c r="G222" s="13"/>
      <c r="H222" s="13"/>
      <c r="I222" s="13"/>
      <c r="J222" s="13"/>
      <c r="K222" s="13"/>
      <c r="L222" s="13"/>
      <c r="M222" s="13"/>
      <c r="N222" s="13"/>
      <c r="O222" s="13"/>
      <c r="P222" s="13"/>
      <c r="Q222" s="13"/>
      <c r="R222" s="13"/>
      <c r="S222" s="13"/>
      <c r="T222" s="13"/>
      <c r="U222" s="13"/>
      <c r="V222" s="13"/>
      <c r="W222" s="13"/>
      <c r="X222" s="13"/>
      <c r="Y222" s="13"/>
      <c r="Z222" s="13"/>
      <c r="AA222" s="13"/>
      <c r="AB222" s="13"/>
      <c r="AC222" s="13"/>
      <c r="AD222" s="13"/>
      <c r="AE222" s="13"/>
      <c r="AF222" s="13"/>
      <c r="AG222" s="13"/>
      <c r="AH222" s="13"/>
      <c r="AI222" s="13"/>
      <c r="AJ222" s="13"/>
    </row>
    <row r="223" spans="1:36" ht="13.5" customHeight="1" x14ac:dyDescent="0.2">
      <c r="A223" s="13"/>
      <c r="B223" s="13"/>
      <c r="C223" s="13"/>
      <c r="D223" s="13"/>
      <c r="E223" s="13"/>
      <c r="F223" s="13"/>
      <c r="G223" s="13"/>
      <c r="H223" s="13"/>
      <c r="I223" s="13"/>
      <c r="J223" s="13"/>
      <c r="K223" s="13"/>
      <c r="L223" s="13"/>
      <c r="M223" s="13"/>
      <c r="N223" s="13"/>
      <c r="O223" s="13"/>
      <c r="P223" s="13"/>
      <c r="Q223" s="13"/>
      <c r="R223" s="13"/>
      <c r="S223" s="13"/>
      <c r="T223" s="13"/>
      <c r="U223" s="13"/>
      <c r="V223" s="13"/>
      <c r="W223" s="13"/>
      <c r="X223" s="13"/>
      <c r="Y223" s="13"/>
      <c r="Z223" s="13"/>
      <c r="AA223" s="13"/>
      <c r="AB223" s="13"/>
      <c r="AC223" s="13"/>
      <c r="AD223" s="13"/>
      <c r="AE223" s="13"/>
      <c r="AF223" s="13"/>
      <c r="AG223" s="13"/>
      <c r="AH223" s="13"/>
      <c r="AI223" s="13"/>
      <c r="AJ223" s="13"/>
    </row>
    <row r="224" spans="1:36" ht="13.5" customHeight="1" x14ac:dyDescent="0.2">
      <c r="A224" s="13"/>
      <c r="B224" s="13"/>
      <c r="C224" s="13"/>
      <c r="D224" s="13"/>
      <c r="E224" s="13"/>
      <c r="F224" s="13"/>
      <c r="G224" s="13"/>
      <c r="H224" s="13"/>
      <c r="I224" s="13"/>
      <c r="J224" s="13"/>
      <c r="K224" s="13"/>
      <c r="L224" s="13"/>
      <c r="M224" s="13"/>
      <c r="N224" s="13"/>
      <c r="O224" s="13"/>
      <c r="P224" s="13"/>
      <c r="Q224" s="13"/>
      <c r="R224" s="13"/>
      <c r="S224" s="13"/>
      <c r="T224" s="13"/>
      <c r="U224" s="13"/>
      <c r="V224" s="13"/>
      <c r="W224" s="13"/>
      <c r="X224" s="13"/>
      <c r="Y224" s="13"/>
      <c r="Z224" s="13"/>
      <c r="AA224" s="13"/>
      <c r="AB224" s="13"/>
      <c r="AC224" s="13"/>
      <c r="AD224" s="13"/>
      <c r="AE224" s="13"/>
      <c r="AF224" s="13"/>
      <c r="AG224" s="13"/>
      <c r="AH224" s="13"/>
      <c r="AI224" s="13"/>
      <c r="AJ224" s="13"/>
    </row>
    <row r="225" spans="1:36" ht="13.5" customHeight="1" x14ac:dyDescent="0.2">
      <c r="A225" s="13"/>
      <c r="B225" s="13"/>
      <c r="C225" s="13"/>
      <c r="D225" s="13"/>
      <c r="E225" s="13"/>
      <c r="F225" s="13"/>
      <c r="G225" s="13"/>
      <c r="H225" s="13"/>
      <c r="I225" s="13"/>
      <c r="J225" s="13"/>
      <c r="K225" s="13"/>
      <c r="L225" s="13"/>
      <c r="M225" s="13"/>
      <c r="N225" s="13"/>
      <c r="O225" s="13"/>
      <c r="P225" s="13"/>
      <c r="Q225" s="13"/>
      <c r="R225" s="13"/>
      <c r="S225" s="13"/>
      <c r="T225" s="13"/>
      <c r="U225" s="13"/>
      <c r="V225" s="13"/>
      <c r="W225" s="13"/>
      <c r="X225" s="13"/>
      <c r="Y225" s="13"/>
      <c r="Z225" s="13"/>
      <c r="AA225" s="13"/>
      <c r="AB225" s="13"/>
      <c r="AC225" s="13"/>
      <c r="AD225" s="13"/>
      <c r="AE225" s="13"/>
      <c r="AF225" s="13"/>
      <c r="AG225" s="13"/>
      <c r="AH225" s="13"/>
      <c r="AI225" s="13"/>
      <c r="AJ225" s="13"/>
    </row>
    <row r="226" spans="1:36" ht="13.5" customHeight="1" x14ac:dyDescent="0.2">
      <c r="A226" s="13"/>
      <c r="B226" s="13"/>
      <c r="C226" s="13"/>
      <c r="D226" s="13"/>
      <c r="E226" s="13"/>
      <c r="F226" s="13"/>
      <c r="G226" s="13"/>
      <c r="H226" s="13"/>
      <c r="I226" s="13"/>
      <c r="J226" s="13"/>
      <c r="K226" s="13"/>
      <c r="L226" s="13"/>
      <c r="M226" s="13"/>
      <c r="N226" s="13"/>
      <c r="O226" s="13"/>
      <c r="P226" s="13"/>
      <c r="Q226" s="13"/>
      <c r="R226" s="13"/>
      <c r="S226" s="13"/>
      <c r="T226" s="13"/>
      <c r="U226" s="13"/>
      <c r="V226" s="13"/>
      <c r="W226" s="13"/>
      <c r="X226" s="13"/>
      <c r="Y226" s="13"/>
      <c r="Z226" s="13"/>
      <c r="AA226" s="13"/>
      <c r="AB226" s="13"/>
      <c r="AC226" s="13"/>
      <c r="AD226" s="13"/>
      <c r="AE226" s="13"/>
      <c r="AF226" s="13"/>
      <c r="AG226" s="13"/>
      <c r="AH226" s="13"/>
      <c r="AI226" s="13"/>
      <c r="AJ226" s="13"/>
    </row>
    <row r="227" spans="1:36" ht="13.5" customHeight="1" x14ac:dyDescent="0.2">
      <c r="A227" s="13"/>
      <c r="B227" s="13"/>
      <c r="C227" s="13"/>
      <c r="D227" s="13"/>
      <c r="E227" s="13"/>
      <c r="F227" s="13"/>
      <c r="G227" s="13"/>
      <c r="H227" s="13"/>
      <c r="I227" s="13"/>
      <c r="J227" s="13"/>
      <c r="K227" s="13"/>
      <c r="L227" s="13"/>
      <c r="M227" s="13"/>
      <c r="N227" s="13"/>
      <c r="O227" s="13"/>
      <c r="P227" s="13"/>
      <c r="Q227" s="13"/>
      <c r="R227" s="13"/>
      <c r="S227" s="13"/>
      <c r="T227" s="13"/>
      <c r="U227" s="13"/>
      <c r="V227" s="13"/>
      <c r="W227" s="13"/>
      <c r="X227" s="13"/>
      <c r="Y227" s="13"/>
      <c r="Z227" s="13"/>
      <c r="AA227" s="13"/>
      <c r="AB227" s="13"/>
      <c r="AC227" s="13"/>
      <c r="AD227" s="13"/>
      <c r="AE227" s="13"/>
      <c r="AF227" s="13"/>
      <c r="AG227" s="13"/>
      <c r="AH227" s="13"/>
      <c r="AI227" s="13"/>
      <c r="AJ227" s="13"/>
    </row>
    <row r="228" spans="1:36" ht="13.5" customHeight="1" x14ac:dyDescent="0.2">
      <c r="A228" s="13"/>
      <c r="B228" s="13"/>
      <c r="C228" s="13"/>
      <c r="D228" s="13"/>
      <c r="E228" s="13"/>
      <c r="F228" s="13"/>
      <c r="G228" s="13"/>
      <c r="H228" s="13"/>
      <c r="I228" s="13"/>
      <c r="J228" s="13"/>
      <c r="K228" s="13"/>
      <c r="L228" s="13"/>
      <c r="M228" s="13"/>
      <c r="N228" s="13"/>
      <c r="O228" s="13"/>
      <c r="P228" s="13"/>
      <c r="Q228" s="13"/>
      <c r="R228" s="13"/>
      <c r="S228" s="13"/>
      <c r="T228" s="13"/>
      <c r="U228" s="13"/>
      <c r="V228" s="13"/>
      <c r="W228" s="13"/>
      <c r="X228" s="13"/>
      <c r="Y228" s="13"/>
      <c r="Z228" s="13"/>
      <c r="AA228" s="13"/>
      <c r="AB228" s="13"/>
      <c r="AC228" s="13"/>
      <c r="AD228" s="13"/>
      <c r="AE228" s="13"/>
      <c r="AF228" s="13"/>
      <c r="AG228" s="13"/>
      <c r="AH228" s="13"/>
      <c r="AI228" s="13"/>
      <c r="AJ228" s="13"/>
    </row>
    <row r="229" spans="1:36" ht="13.5" customHeight="1" x14ac:dyDescent="0.2">
      <c r="A229" s="13"/>
      <c r="B229" s="13"/>
      <c r="C229" s="13"/>
      <c r="D229" s="13"/>
      <c r="E229" s="13"/>
      <c r="F229" s="13"/>
      <c r="G229" s="13"/>
      <c r="H229" s="13"/>
      <c r="I229" s="13"/>
      <c r="J229" s="13"/>
      <c r="K229" s="13"/>
      <c r="L229" s="13"/>
      <c r="M229" s="13"/>
      <c r="N229" s="13"/>
      <c r="O229" s="13"/>
      <c r="P229" s="13"/>
      <c r="Q229" s="13"/>
      <c r="R229" s="13"/>
      <c r="S229" s="13"/>
      <c r="T229" s="13"/>
      <c r="U229" s="13"/>
      <c r="V229" s="13"/>
      <c r="W229" s="13"/>
      <c r="X229" s="13"/>
      <c r="Y229" s="13"/>
      <c r="Z229" s="13"/>
      <c r="AA229" s="13"/>
      <c r="AB229" s="13"/>
      <c r="AC229" s="13"/>
      <c r="AD229" s="13"/>
      <c r="AE229" s="13"/>
      <c r="AF229" s="13"/>
      <c r="AG229" s="13"/>
      <c r="AH229" s="13"/>
      <c r="AI229" s="13"/>
      <c r="AJ229" s="13"/>
    </row>
    <row r="230" spans="1:36" ht="13.5" customHeight="1" x14ac:dyDescent="0.2">
      <c r="A230" s="13"/>
      <c r="B230" s="13"/>
      <c r="C230" s="13"/>
      <c r="D230" s="13"/>
      <c r="E230" s="13"/>
      <c r="F230" s="13"/>
      <c r="G230" s="13"/>
      <c r="H230" s="13"/>
      <c r="I230" s="13"/>
      <c r="J230" s="13"/>
      <c r="K230" s="13"/>
      <c r="L230" s="13"/>
      <c r="M230" s="13"/>
      <c r="N230" s="13"/>
      <c r="O230" s="13"/>
      <c r="P230" s="13"/>
      <c r="Q230" s="13"/>
      <c r="R230" s="13"/>
      <c r="S230" s="13"/>
      <c r="T230" s="13"/>
      <c r="U230" s="13"/>
      <c r="V230" s="13"/>
      <c r="W230" s="13"/>
      <c r="X230" s="13"/>
      <c r="Y230" s="13"/>
      <c r="Z230" s="13"/>
      <c r="AA230" s="13"/>
      <c r="AB230" s="13"/>
      <c r="AC230" s="13"/>
      <c r="AD230" s="13"/>
      <c r="AE230" s="13"/>
      <c r="AF230" s="13"/>
      <c r="AG230" s="13"/>
      <c r="AH230" s="13"/>
      <c r="AI230" s="13"/>
      <c r="AJ230" s="13"/>
    </row>
    <row r="231" spans="1:36" ht="13.5" customHeight="1" x14ac:dyDescent="0.2">
      <c r="A231" s="13"/>
      <c r="B231" s="13"/>
      <c r="C231" s="13"/>
      <c r="D231" s="13"/>
      <c r="E231" s="13"/>
      <c r="F231" s="13"/>
      <c r="G231" s="13"/>
      <c r="H231" s="13"/>
      <c r="I231" s="13"/>
      <c r="J231" s="13"/>
      <c r="K231" s="13"/>
      <c r="L231" s="13"/>
      <c r="M231" s="13"/>
      <c r="N231" s="13"/>
      <c r="O231" s="13"/>
      <c r="P231" s="13"/>
      <c r="Q231" s="13"/>
      <c r="R231" s="13"/>
      <c r="S231" s="13"/>
      <c r="T231" s="13"/>
      <c r="U231" s="13"/>
      <c r="V231" s="13"/>
      <c r="W231" s="13"/>
      <c r="X231" s="13"/>
      <c r="Y231" s="13"/>
      <c r="Z231" s="13"/>
      <c r="AA231" s="13"/>
      <c r="AB231" s="13"/>
      <c r="AC231" s="13"/>
      <c r="AD231" s="13"/>
      <c r="AE231" s="13"/>
      <c r="AF231" s="13"/>
      <c r="AG231" s="13"/>
      <c r="AH231" s="13"/>
      <c r="AI231" s="13"/>
      <c r="AJ231" s="13"/>
    </row>
    <row r="232" spans="1:36" ht="13.5" customHeight="1" x14ac:dyDescent="0.2">
      <c r="A232" s="13"/>
      <c r="B232" s="13"/>
      <c r="C232" s="13"/>
      <c r="D232" s="13"/>
      <c r="E232" s="13"/>
      <c r="F232" s="13"/>
      <c r="G232" s="13"/>
      <c r="H232" s="13"/>
      <c r="I232" s="13"/>
      <c r="J232" s="13"/>
      <c r="K232" s="13"/>
      <c r="L232" s="13"/>
      <c r="M232" s="13"/>
      <c r="N232" s="13"/>
      <c r="O232" s="13"/>
      <c r="P232" s="13"/>
      <c r="Q232" s="13"/>
      <c r="R232" s="13"/>
      <c r="S232" s="13"/>
      <c r="T232" s="13"/>
      <c r="U232" s="13"/>
      <c r="V232" s="13"/>
      <c r="W232" s="13"/>
      <c r="X232" s="13"/>
      <c r="Y232" s="13"/>
      <c r="Z232" s="13"/>
      <c r="AA232" s="13"/>
      <c r="AB232" s="13"/>
      <c r="AC232" s="13"/>
      <c r="AD232" s="13"/>
      <c r="AE232" s="13"/>
      <c r="AF232" s="13"/>
      <c r="AG232" s="13"/>
      <c r="AH232" s="13"/>
      <c r="AI232" s="13"/>
      <c r="AJ232" s="13"/>
    </row>
    <row r="233" spans="1:36" ht="13.5" customHeight="1" x14ac:dyDescent="0.2">
      <c r="A233" s="13"/>
      <c r="B233" s="13"/>
      <c r="C233" s="13"/>
      <c r="D233" s="13"/>
      <c r="E233" s="13"/>
      <c r="F233" s="13"/>
      <c r="G233" s="13"/>
      <c r="H233" s="13"/>
      <c r="I233" s="13"/>
      <c r="J233" s="13"/>
      <c r="K233" s="13"/>
      <c r="L233" s="13"/>
      <c r="M233" s="13"/>
      <c r="N233" s="13"/>
      <c r="O233" s="13"/>
      <c r="P233" s="13"/>
      <c r="Q233" s="13"/>
      <c r="R233" s="13"/>
      <c r="S233" s="13"/>
      <c r="T233" s="13"/>
      <c r="U233" s="13"/>
      <c r="V233" s="13"/>
      <c r="W233" s="13"/>
      <c r="X233" s="13"/>
      <c r="Y233" s="13"/>
      <c r="Z233" s="13"/>
      <c r="AA233" s="13"/>
      <c r="AB233" s="13"/>
      <c r="AC233" s="13"/>
      <c r="AD233" s="13"/>
      <c r="AE233" s="13"/>
      <c r="AF233" s="13"/>
      <c r="AG233" s="13"/>
      <c r="AH233" s="13"/>
      <c r="AI233" s="13"/>
      <c r="AJ233" s="13"/>
    </row>
    <row r="234" spans="1:36" ht="13.5" customHeight="1" x14ac:dyDescent="0.2">
      <c r="A234" s="13"/>
      <c r="B234" s="13"/>
      <c r="C234" s="13"/>
      <c r="D234" s="13"/>
      <c r="E234" s="13"/>
      <c r="F234" s="13"/>
      <c r="G234" s="13"/>
      <c r="H234" s="13"/>
      <c r="I234" s="13"/>
      <c r="J234" s="13"/>
      <c r="K234" s="13"/>
      <c r="L234" s="13"/>
      <c r="M234" s="13"/>
      <c r="N234" s="13"/>
      <c r="O234" s="13"/>
      <c r="P234" s="13"/>
      <c r="Q234" s="13"/>
      <c r="R234" s="13"/>
      <c r="S234" s="13"/>
      <c r="T234" s="13"/>
      <c r="U234" s="13"/>
      <c r="V234" s="13"/>
      <c r="W234" s="13"/>
      <c r="X234" s="13"/>
      <c r="Y234" s="13"/>
      <c r="Z234" s="13"/>
      <c r="AA234" s="13"/>
      <c r="AB234" s="13"/>
      <c r="AC234" s="13"/>
      <c r="AD234" s="13"/>
      <c r="AE234" s="13"/>
      <c r="AF234" s="13"/>
      <c r="AG234" s="13"/>
      <c r="AH234" s="13"/>
      <c r="AI234" s="13"/>
      <c r="AJ234" s="13"/>
    </row>
    <row r="235" spans="1:36" ht="13.5" customHeight="1" x14ac:dyDescent="0.2">
      <c r="A235" s="13"/>
      <c r="B235" s="13"/>
      <c r="C235" s="13"/>
      <c r="D235" s="13"/>
      <c r="E235" s="13"/>
      <c r="F235" s="13"/>
      <c r="G235" s="13"/>
      <c r="H235" s="13"/>
      <c r="I235" s="13"/>
      <c r="J235" s="13"/>
      <c r="K235" s="13"/>
      <c r="L235" s="13"/>
      <c r="M235" s="13"/>
      <c r="N235" s="13"/>
      <c r="O235" s="13"/>
      <c r="P235" s="13"/>
      <c r="Q235" s="13"/>
      <c r="R235" s="13"/>
      <c r="S235" s="13"/>
      <c r="T235" s="13"/>
      <c r="U235" s="13"/>
      <c r="V235" s="13"/>
      <c r="W235" s="13"/>
      <c r="X235" s="13"/>
      <c r="Y235" s="13"/>
      <c r="Z235" s="13"/>
      <c r="AA235" s="13"/>
      <c r="AB235" s="13"/>
      <c r="AC235" s="13"/>
      <c r="AD235" s="13"/>
      <c r="AE235" s="13"/>
      <c r="AF235" s="13"/>
      <c r="AG235" s="13"/>
      <c r="AH235" s="13"/>
      <c r="AI235" s="13"/>
      <c r="AJ235" s="13"/>
    </row>
    <row r="236" spans="1:36" ht="13.5" customHeight="1" x14ac:dyDescent="0.2">
      <c r="A236" s="13"/>
      <c r="B236" s="13"/>
      <c r="C236" s="13"/>
      <c r="D236" s="13"/>
      <c r="E236" s="13"/>
      <c r="F236" s="13"/>
      <c r="G236" s="13"/>
      <c r="H236" s="13"/>
      <c r="I236" s="13"/>
      <c r="J236" s="13"/>
      <c r="K236" s="13"/>
      <c r="L236" s="13"/>
      <c r="M236" s="13"/>
      <c r="N236" s="13"/>
      <c r="O236" s="13"/>
      <c r="P236" s="13"/>
      <c r="Q236" s="13"/>
      <c r="R236" s="13"/>
      <c r="S236" s="13"/>
      <c r="T236" s="13"/>
      <c r="U236" s="13"/>
      <c r="V236" s="13"/>
      <c r="W236" s="13"/>
      <c r="X236" s="13"/>
      <c r="Y236" s="13"/>
      <c r="Z236" s="13"/>
      <c r="AA236" s="13"/>
      <c r="AB236" s="13"/>
      <c r="AC236" s="13"/>
      <c r="AD236" s="13"/>
      <c r="AE236" s="13"/>
      <c r="AF236" s="13"/>
      <c r="AG236" s="13"/>
      <c r="AH236" s="13"/>
      <c r="AI236" s="13"/>
      <c r="AJ236" s="13"/>
    </row>
    <row r="237" spans="1:36" ht="13.5" customHeight="1" x14ac:dyDescent="0.2">
      <c r="A237" s="13"/>
      <c r="B237" s="13"/>
      <c r="C237" s="13"/>
      <c r="D237" s="13"/>
      <c r="E237" s="13"/>
      <c r="F237" s="13"/>
      <c r="G237" s="13"/>
      <c r="H237" s="13"/>
      <c r="I237" s="13"/>
      <c r="J237" s="13"/>
      <c r="K237" s="13"/>
      <c r="L237" s="13"/>
      <c r="M237" s="13"/>
      <c r="N237" s="13"/>
      <c r="O237" s="13"/>
      <c r="P237" s="13"/>
      <c r="Q237" s="13"/>
      <c r="R237" s="13"/>
      <c r="S237" s="13"/>
      <c r="T237" s="13"/>
      <c r="U237" s="13"/>
      <c r="V237" s="13"/>
      <c r="W237" s="13"/>
      <c r="X237" s="13"/>
      <c r="Y237" s="13"/>
      <c r="Z237" s="13"/>
      <c r="AA237" s="13"/>
      <c r="AB237" s="13"/>
      <c r="AC237" s="13"/>
      <c r="AD237" s="13"/>
      <c r="AE237" s="13"/>
      <c r="AF237" s="13"/>
      <c r="AG237" s="13"/>
      <c r="AH237" s="13"/>
      <c r="AI237" s="13"/>
      <c r="AJ237" s="13"/>
    </row>
    <row r="238" spans="1:36" ht="13.5" customHeight="1" x14ac:dyDescent="0.2">
      <c r="A238" s="13"/>
      <c r="B238" s="13"/>
      <c r="C238" s="13"/>
      <c r="D238" s="13"/>
      <c r="E238" s="13"/>
      <c r="F238" s="13"/>
      <c r="G238" s="13"/>
      <c r="H238" s="13"/>
      <c r="I238" s="13"/>
      <c r="J238" s="13"/>
      <c r="K238" s="13"/>
      <c r="L238" s="13"/>
      <c r="M238" s="13"/>
      <c r="N238" s="13"/>
      <c r="O238" s="13"/>
      <c r="P238" s="13"/>
      <c r="Q238" s="13"/>
      <c r="R238" s="13"/>
      <c r="S238" s="13"/>
      <c r="T238" s="13"/>
      <c r="U238" s="13"/>
      <c r="V238" s="13"/>
      <c r="W238" s="13"/>
      <c r="X238" s="13"/>
      <c r="Y238" s="13"/>
      <c r="Z238" s="13"/>
      <c r="AA238" s="13"/>
      <c r="AB238" s="13"/>
      <c r="AC238" s="13"/>
      <c r="AD238" s="13"/>
      <c r="AE238" s="13"/>
      <c r="AF238" s="13"/>
      <c r="AG238" s="13"/>
      <c r="AH238" s="13"/>
      <c r="AI238" s="13"/>
      <c r="AJ238" s="13"/>
    </row>
    <row r="239" spans="1:36" ht="13.5" customHeight="1" x14ac:dyDescent="0.2">
      <c r="A239" s="13"/>
      <c r="B239" s="13"/>
      <c r="C239" s="13"/>
      <c r="D239" s="13"/>
      <c r="E239" s="13"/>
      <c r="F239" s="13"/>
      <c r="G239" s="13"/>
      <c r="H239" s="13"/>
      <c r="I239" s="13"/>
      <c r="J239" s="13"/>
      <c r="K239" s="13"/>
      <c r="L239" s="13"/>
      <c r="M239" s="13"/>
      <c r="N239" s="13"/>
      <c r="O239" s="13"/>
      <c r="P239" s="13"/>
      <c r="Q239" s="13"/>
      <c r="R239" s="13"/>
      <c r="S239" s="13"/>
      <c r="T239" s="13"/>
      <c r="U239" s="13"/>
      <c r="V239" s="13"/>
      <c r="W239" s="13"/>
      <c r="X239" s="13"/>
      <c r="Y239" s="13"/>
      <c r="Z239" s="13"/>
      <c r="AA239" s="13"/>
      <c r="AB239" s="13"/>
      <c r="AC239" s="13"/>
      <c r="AD239" s="13"/>
      <c r="AE239" s="13"/>
      <c r="AF239" s="13"/>
      <c r="AG239" s="13"/>
      <c r="AH239" s="13"/>
      <c r="AI239" s="13"/>
      <c r="AJ239" s="13"/>
    </row>
    <row r="240" spans="1:36" ht="13.5" customHeight="1" x14ac:dyDescent="0.2">
      <c r="A240" s="13"/>
      <c r="B240" s="13"/>
      <c r="C240" s="13"/>
      <c r="D240" s="13"/>
      <c r="E240" s="13"/>
      <c r="F240" s="13"/>
      <c r="G240" s="13"/>
      <c r="H240" s="13"/>
      <c r="I240" s="13"/>
      <c r="J240" s="13"/>
      <c r="K240" s="13"/>
      <c r="L240" s="13"/>
      <c r="M240" s="13"/>
      <c r="N240" s="13"/>
      <c r="O240" s="13"/>
      <c r="P240" s="13"/>
      <c r="Q240" s="13"/>
      <c r="R240" s="13"/>
      <c r="S240" s="13"/>
      <c r="T240" s="13"/>
      <c r="U240" s="13"/>
      <c r="V240" s="13"/>
      <c r="W240" s="13"/>
      <c r="X240" s="13"/>
      <c r="Y240" s="13"/>
      <c r="Z240" s="13"/>
      <c r="AA240" s="13"/>
      <c r="AB240" s="13"/>
      <c r="AC240" s="13"/>
      <c r="AD240" s="13"/>
      <c r="AE240" s="13"/>
      <c r="AF240" s="13"/>
      <c r="AG240" s="13"/>
      <c r="AH240" s="13"/>
      <c r="AI240" s="13"/>
      <c r="AJ240" s="13"/>
    </row>
    <row r="241" spans="1:36" ht="13.5" customHeight="1" x14ac:dyDescent="0.2">
      <c r="A241" s="13"/>
      <c r="B241" s="13"/>
      <c r="C241" s="13"/>
      <c r="D241" s="13"/>
      <c r="E241" s="13"/>
      <c r="F241" s="13"/>
      <c r="G241" s="13"/>
      <c r="H241" s="13"/>
      <c r="I241" s="13"/>
      <c r="J241" s="13"/>
      <c r="K241" s="13"/>
      <c r="L241" s="13"/>
      <c r="M241" s="13"/>
      <c r="N241" s="13"/>
      <c r="O241" s="13"/>
      <c r="P241" s="13"/>
      <c r="Q241" s="13"/>
      <c r="R241" s="13"/>
      <c r="S241" s="13"/>
      <c r="T241" s="13"/>
      <c r="U241" s="13"/>
      <c r="V241" s="13"/>
      <c r="W241" s="13"/>
      <c r="X241" s="13"/>
      <c r="Y241" s="13"/>
      <c r="Z241" s="13"/>
      <c r="AA241" s="13"/>
      <c r="AB241" s="13"/>
      <c r="AC241" s="13"/>
      <c r="AD241" s="13"/>
      <c r="AE241" s="13"/>
      <c r="AF241" s="13"/>
      <c r="AG241" s="13"/>
      <c r="AH241" s="13"/>
      <c r="AI241" s="13"/>
      <c r="AJ241" s="13"/>
    </row>
    <row r="242" spans="1:36" ht="13.5" customHeight="1" x14ac:dyDescent="0.2">
      <c r="A242" s="13"/>
      <c r="B242" s="13"/>
      <c r="C242" s="13"/>
      <c r="D242" s="13"/>
      <c r="E242" s="13"/>
      <c r="F242" s="13"/>
      <c r="G242" s="13"/>
      <c r="H242" s="13"/>
      <c r="I242" s="13"/>
      <c r="J242" s="13"/>
      <c r="K242" s="13"/>
      <c r="L242" s="13"/>
      <c r="M242" s="13"/>
      <c r="N242" s="13"/>
      <c r="O242" s="13"/>
      <c r="P242" s="13"/>
      <c r="Q242" s="13"/>
      <c r="R242" s="13"/>
      <c r="S242" s="13"/>
      <c r="T242" s="13"/>
      <c r="U242" s="13"/>
      <c r="V242" s="13"/>
      <c r="W242" s="13"/>
      <c r="X242" s="13"/>
      <c r="Y242" s="13"/>
      <c r="Z242" s="13"/>
      <c r="AA242" s="13"/>
      <c r="AB242" s="13"/>
      <c r="AC242" s="13"/>
      <c r="AD242" s="13"/>
      <c r="AE242" s="13"/>
      <c r="AF242" s="13"/>
      <c r="AG242" s="13"/>
      <c r="AH242" s="13"/>
      <c r="AI242" s="13"/>
      <c r="AJ242" s="13"/>
    </row>
    <row r="243" spans="1:36" ht="13.5" customHeight="1" x14ac:dyDescent="0.2">
      <c r="A243" s="13"/>
      <c r="B243" s="13"/>
      <c r="C243" s="13"/>
      <c r="D243" s="13"/>
      <c r="E243" s="13"/>
      <c r="F243" s="13"/>
      <c r="G243" s="13"/>
      <c r="H243" s="13"/>
      <c r="I243" s="13"/>
      <c r="J243" s="13"/>
      <c r="K243" s="13"/>
      <c r="L243" s="13"/>
      <c r="M243" s="13"/>
      <c r="N243" s="13"/>
      <c r="O243" s="13"/>
      <c r="P243" s="13"/>
      <c r="Q243" s="13"/>
      <c r="R243" s="13"/>
      <c r="S243" s="13"/>
      <c r="T243" s="13"/>
      <c r="U243" s="13"/>
      <c r="V243" s="13"/>
      <c r="W243" s="13"/>
      <c r="X243" s="13"/>
      <c r="Y243" s="13"/>
      <c r="Z243" s="13"/>
      <c r="AA243" s="13"/>
      <c r="AB243" s="13"/>
      <c r="AC243" s="13"/>
      <c r="AD243" s="13"/>
      <c r="AE243" s="13"/>
      <c r="AF243" s="13"/>
      <c r="AG243" s="13"/>
      <c r="AH243" s="13"/>
      <c r="AI243" s="13"/>
      <c r="AJ243" s="13"/>
    </row>
    <row r="244" spans="1:36" ht="13.5" customHeight="1" x14ac:dyDescent="0.2">
      <c r="A244" s="13"/>
      <c r="B244" s="13"/>
      <c r="C244" s="13"/>
      <c r="D244" s="13"/>
      <c r="E244" s="13"/>
      <c r="F244" s="13"/>
      <c r="G244" s="13"/>
      <c r="H244" s="13"/>
      <c r="I244" s="13"/>
      <c r="J244" s="13"/>
      <c r="K244" s="13"/>
      <c r="L244" s="13"/>
      <c r="M244" s="13"/>
      <c r="N244" s="13"/>
      <c r="O244" s="13"/>
      <c r="P244" s="13"/>
      <c r="Q244" s="13"/>
      <c r="R244" s="13"/>
      <c r="S244" s="13"/>
      <c r="T244" s="13"/>
      <c r="U244" s="13"/>
      <c r="V244" s="13"/>
      <c r="W244" s="13"/>
      <c r="X244" s="13"/>
      <c r="Y244" s="13"/>
      <c r="Z244" s="13"/>
      <c r="AA244" s="13"/>
      <c r="AB244" s="13"/>
      <c r="AC244" s="13"/>
      <c r="AD244" s="13"/>
      <c r="AE244" s="13"/>
      <c r="AF244" s="13"/>
      <c r="AG244" s="13"/>
      <c r="AH244" s="13"/>
      <c r="AI244" s="13"/>
      <c r="AJ244" s="13"/>
    </row>
    <row r="245" spans="1:36" ht="13.5" customHeight="1" x14ac:dyDescent="0.2">
      <c r="A245" s="13"/>
      <c r="B245" s="13"/>
      <c r="C245" s="13"/>
      <c r="D245" s="13"/>
      <c r="E245" s="13"/>
      <c r="F245" s="13"/>
      <c r="G245" s="13"/>
      <c r="H245" s="13"/>
      <c r="I245" s="13"/>
      <c r="J245" s="13"/>
      <c r="K245" s="13"/>
      <c r="L245" s="13"/>
      <c r="M245" s="13"/>
      <c r="N245" s="13"/>
      <c r="O245" s="13"/>
      <c r="P245" s="13"/>
      <c r="Q245" s="13"/>
      <c r="R245" s="13"/>
      <c r="S245" s="13"/>
      <c r="T245" s="13"/>
      <c r="U245" s="13"/>
      <c r="V245" s="13"/>
      <c r="W245" s="13"/>
      <c r="X245" s="13"/>
      <c r="Y245" s="13"/>
      <c r="Z245" s="13"/>
      <c r="AA245" s="13"/>
      <c r="AB245" s="13"/>
      <c r="AC245" s="13"/>
      <c r="AD245" s="13"/>
      <c r="AE245" s="13"/>
      <c r="AF245" s="13"/>
      <c r="AG245" s="13"/>
      <c r="AH245" s="13"/>
      <c r="AI245" s="13"/>
      <c r="AJ245" s="13"/>
    </row>
    <row r="246" spans="1:36" ht="13.5" customHeight="1" x14ac:dyDescent="0.2">
      <c r="A246" s="13"/>
      <c r="B246" s="13"/>
      <c r="C246" s="13"/>
      <c r="D246" s="13"/>
      <c r="E246" s="13"/>
      <c r="F246" s="13"/>
      <c r="G246" s="13"/>
      <c r="H246" s="13"/>
      <c r="I246" s="13"/>
      <c r="J246" s="13"/>
      <c r="K246" s="13"/>
      <c r="L246" s="13"/>
      <c r="M246" s="13"/>
      <c r="N246" s="13"/>
      <c r="O246" s="13"/>
      <c r="P246" s="13"/>
      <c r="Q246" s="13"/>
      <c r="R246" s="13"/>
      <c r="S246" s="13"/>
      <c r="T246" s="13"/>
      <c r="U246" s="13"/>
      <c r="V246" s="13"/>
      <c r="W246" s="13"/>
      <c r="X246" s="13"/>
      <c r="Y246" s="13"/>
      <c r="Z246" s="13"/>
      <c r="AA246" s="13"/>
      <c r="AB246" s="13"/>
      <c r="AC246" s="13"/>
      <c r="AD246" s="13"/>
      <c r="AE246" s="13"/>
      <c r="AF246" s="13"/>
      <c r="AG246" s="13"/>
      <c r="AH246" s="13"/>
      <c r="AI246" s="13"/>
      <c r="AJ246" s="13"/>
    </row>
    <row r="247" spans="1:36" ht="13.5" customHeight="1" x14ac:dyDescent="0.2">
      <c r="A247" s="13"/>
      <c r="B247" s="13"/>
      <c r="C247" s="13"/>
      <c r="D247" s="13"/>
      <c r="E247" s="13"/>
      <c r="F247" s="13"/>
      <c r="G247" s="13"/>
      <c r="H247" s="13"/>
      <c r="I247" s="13"/>
      <c r="J247" s="13"/>
      <c r="K247" s="13"/>
      <c r="L247" s="13"/>
      <c r="M247" s="13"/>
      <c r="N247" s="13"/>
      <c r="O247" s="13"/>
      <c r="P247" s="13"/>
      <c r="Q247" s="13"/>
      <c r="R247" s="13"/>
      <c r="S247" s="13"/>
      <c r="T247" s="13"/>
      <c r="U247" s="13"/>
      <c r="V247" s="13"/>
      <c r="W247" s="13"/>
      <c r="X247" s="13"/>
      <c r="Y247" s="13"/>
      <c r="Z247" s="13"/>
      <c r="AA247" s="13"/>
      <c r="AB247" s="13"/>
      <c r="AC247" s="13"/>
      <c r="AD247" s="13"/>
      <c r="AE247" s="13"/>
      <c r="AF247" s="13"/>
      <c r="AG247" s="13"/>
      <c r="AH247" s="13"/>
      <c r="AI247" s="13"/>
      <c r="AJ247" s="13"/>
    </row>
    <row r="248" spans="1:36" ht="13.5" customHeight="1" x14ac:dyDescent="0.2">
      <c r="A248" s="13"/>
      <c r="B248" s="13"/>
      <c r="C248" s="13"/>
      <c r="D248" s="13"/>
      <c r="E248" s="13"/>
      <c r="F248" s="13"/>
      <c r="G248" s="13"/>
      <c r="H248" s="13"/>
      <c r="I248" s="13"/>
      <c r="J248" s="13"/>
      <c r="K248" s="13"/>
      <c r="L248" s="13"/>
      <c r="M248" s="13"/>
      <c r="N248" s="13"/>
      <c r="O248" s="13"/>
      <c r="P248" s="13"/>
      <c r="Q248" s="13"/>
      <c r="R248" s="13"/>
      <c r="S248" s="13"/>
      <c r="T248" s="13"/>
      <c r="U248" s="13"/>
      <c r="V248" s="13"/>
      <c r="W248" s="13"/>
      <c r="X248" s="13"/>
      <c r="Y248" s="13"/>
      <c r="Z248" s="13"/>
      <c r="AA248" s="13"/>
      <c r="AB248" s="13"/>
      <c r="AC248" s="13"/>
      <c r="AD248" s="13"/>
      <c r="AE248" s="13"/>
      <c r="AF248" s="13"/>
      <c r="AG248" s="13"/>
      <c r="AH248" s="13"/>
      <c r="AI248" s="13"/>
      <c r="AJ248" s="13"/>
    </row>
    <row r="249" spans="1:36" ht="13.5" customHeight="1" x14ac:dyDescent="0.2">
      <c r="A249" s="13"/>
      <c r="B249" s="13"/>
      <c r="C249" s="13"/>
      <c r="D249" s="13"/>
      <c r="E249" s="13"/>
      <c r="F249" s="13"/>
      <c r="G249" s="13"/>
      <c r="H249" s="13"/>
      <c r="I249" s="13"/>
      <c r="J249" s="13"/>
      <c r="K249" s="13"/>
      <c r="L249" s="13"/>
      <c r="M249" s="13"/>
      <c r="N249" s="13"/>
      <c r="O249" s="13"/>
      <c r="P249" s="13"/>
      <c r="Q249" s="13"/>
      <c r="R249" s="13"/>
      <c r="S249" s="13"/>
      <c r="T249" s="13"/>
      <c r="U249" s="13"/>
      <c r="V249" s="13"/>
      <c r="W249" s="13"/>
      <c r="X249" s="13"/>
      <c r="Y249" s="13"/>
      <c r="Z249" s="13"/>
      <c r="AA249" s="13"/>
      <c r="AB249" s="13"/>
      <c r="AC249" s="13"/>
      <c r="AD249" s="13"/>
      <c r="AE249" s="13"/>
      <c r="AF249" s="13"/>
      <c r="AG249" s="13"/>
      <c r="AH249" s="13"/>
      <c r="AI249" s="13"/>
      <c r="AJ249" s="13"/>
    </row>
    <row r="250" spans="1:36" ht="13.5" customHeight="1" x14ac:dyDescent="0.2">
      <c r="A250" s="13"/>
      <c r="B250" s="13"/>
      <c r="C250" s="13"/>
      <c r="D250" s="13"/>
      <c r="E250" s="13"/>
      <c r="F250" s="13"/>
      <c r="G250" s="13"/>
      <c r="H250" s="13"/>
      <c r="I250" s="13"/>
      <c r="J250" s="13"/>
      <c r="K250" s="13"/>
      <c r="L250" s="13"/>
      <c r="M250" s="13"/>
      <c r="N250" s="13"/>
      <c r="O250" s="13"/>
      <c r="P250" s="13"/>
      <c r="Q250" s="13"/>
      <c r="R250" s="13"/>
      <c r="S250" s="13"/>
      <c r="T250" s="13"/>
      <c r="U250" s="13"/>
      <c r="V250" s="13"/>
      <c r="W250" s="13"/>
      <c r="X250" s="13"/>
      <c r="Y250" s="13"/>
      <c r="Z250" s="13"/>
      <c r="AA250" s="13"/>
      <c r="AB250" s="13"/>
      <c r="AC250" s="13"/>
      <c r="AD250" s="13"/>
      <c r="AE250" s="13"/>
      <c r="AF250" s="13"/>
      <c r="AG250" s="13"/>
      <c r="AH250" s="13"/>
      <c r="AI250" s="13"/>
      <c r="AJ250" s="13"/>
    </row>
    <row r="251" spans="1:36" ht="13.5" customHeight="1" x14ac:dyDescent="0.2">
      <c r="A251" s="13"/>
      <c r="B251" s="13"/>
      <c r="C251" s="13"/>
      <c r="D251" s="13"/>
      <c r="E251" s="13"/>
      <c r="F251" s="13"/>
      <c r="G251" s="13"/>
      <c r="H251" s="13"/>
      <c r="I251" s="13"/>
      <c r="J251" s="13"/>
      <c r="K251" s="13"/>
      <c r="L251" s="13"/>
      <c r="M251" s="13"/>
      <c r="N251" s="13"/>
      <c r="O251" s="13"/>
      <c r="P251" s="13"/>
      <c r="Q251" s="13"/>
      <c r="R251" s="13"/>
      <c r="S251" s="13"/>
      <c r="T251" s="13"/>
      <c r="U251" s="13"/>
      <c r="V251" s="13"/>
      <c r="W251" s="13"/>
      <c r="X251" s="13"/>
      <c r="Y251" s="13"/>
      <c r="Z251" s="13"/>
      <c r="AA251" s="13"/>
      <c r="AB251" s="13"/>
      <c r="AC251" s="13"/>
      <c r="AD251" s="13"/>
      <c r="AE251" s="13"/>
      <c r="AF251" s="13"/>
      <c r="AG251" s="13"/>
      <c r="AH251" s="13"/>
      <c r="AI251" s="13"/>
      <c r="AJ251" s="13"/>
    </row>
    <row r="252" spans="1:36" ht="13.5" customHeight="1" x14ac:dyDescent="0.2">
      <c r="A252" s="13"/>
      <c r="B252" s="13"/>
      <c r="C252" s="13"/>
      <c r="D252" s="13"/>
      <c r="E252" s="13"/>
      <c r="F252" s="13"/>
      <c r="G252" s="13"/>
      <c r="H252" s="13"/>
      <c r="I252" s="13"/>
      <c r="J252" s="13"/>
      <c r="K252" s="13"/>
      <c r="L252" s="13"/>
      <c r="M252" s="13"/>
      <c r="N252" s="13"/>
      <c r="O252" s="13"/>
      <c r="P252" s="13"/>
      <c r="Q252" s="13"/>
      <c r="R252" s="13"/>
      <c r="S252" s="13"/>
      <c r="T252" s="13"/>
      <c r="U252" s="13"/>
      <c r="V252" s="13"/>
      <c r="W252" s="13"/>
      <c r="X252" s="13"/>
      <c r="Y252" s="13"/>
      <c r="Z252" s="13"/>
      <c r="AA252" s="13"/>
      <c r="AB252" s="13"/>
      <c r="AC252" s="13"/>
      <c r="AD252" s="13"/>
      <c r="AE252" s="13"/>
      <c r="AF252" s="13"/>
      <c r="AG252" s="13"/>
      <c r="AH252" s="13"/>
      <c r="AI252" s="13"/>
      <c r="AJ252" s="13"/>
    </row>
    <row r="253" spans="1:36" ht="13.5" customHeight="1" x14ac:dyDescent="0.2">
      <c r="A253" s="13"/>
      <c r="B253" s="13"/>
      <c r="C253" s="13"/>
      <c r="D253" s="13"/>
      <c r="E253" s="13"/>
      <c r="F253" s="13"/>
      <c r="G253" s="13"/>
      <c r="H253" s="13"/>
      <c r="I253" s="13"/>
      <c r="J253" s="13"/>
      <c r="K253" s="13"/>
      <c r="L253" s="13"/>
      <c r="M253" s="13"/>
      <c r="N253" s="13"/>
      <c r="O253" s="13"/>
      <c r="P253" s="13"/>
      <c r="Q253" s="13"/>
      <c r="R253" s="13"/>
      <c r="S253" s="13"/>
      <c r="T253" s="13"/>
      <c r="U253" s="13"/>
      <c r="V253" s="13"/>
      <c r="W253" s="13"/>
      <c r="X253" s="13"/>
      <c r="Y253" s="13"/>
      <c r="Z253" s="13"/>
      <c r="AA253" s="13"/>
      <c r="AB253" s="13"/>
      <c r="AC253" s="13"/>
      <c r="AD253" s="13"/>
      <c r="AE253" s="13"/>
      <c r="AF253" s="13"/>
      <c r="AG253" s="13"/>
      <c r="AH253" s="13"/>
      <c r="AI253" s="13"/>
      <c r="AJ253" s="13"/>
    </row>
    <row r="254" spans="1:36" ht="13.5" customHeight="1" x14ac:dyDescent="0.2">
      <c r="A254" s="13"/>
      <c r="B254" s="13"/>
      <c r="C254" s="13"/>
      <c r="D254" s="13"/>
      <c r="E254" s="13"/>
      <c r="F254" s="13"/>
      <c r="G254" s="13"/>
      <c r="H254" s="13"/>
      <c r="I254" s="13"/>
      <c r="J254" s="13"/>
      <c r="K254" s="13"/>
      <c r="L254" s="13"/>
      <c r="M254" s="13"/>
      <c r="N254" s="13"/>
      <c r="O254" s="13"/>
      <c r="P254" s="13"/>
      <c r="Q254" s="13"/>
      <c r="R254" s="13"/>
      <c r="S254" s="13"/>
      <c r="T254" s="13"/>
      <c r="U254" s="13"/>
      <c r="V254" s="13"/>
      <c r="W254" s="13"/>
      <c r="X254" s="13"/>
      <c r="Y254" s="13"/>
      <c r="Z254" s="13"/>
      <c r="AA254" s="13"/>
      <c r="AB254" s="13"/>
      <c r="AC254" s="13"/>
      <c r="AD254" s="13"/>
      <c r="AE254" s="13"/>
      <c r="AF254" s="13"/>
      <c r="AG254" s="13"/>
      <c r="AH254" s="13"/>
      <c r="AI254" s="13"/>
      <c r="AJ254" s="13"/>
    </row>
    <row r="255" spans="1:36" ht="13.5" customHeight="1" x14ac:dyDescent="0.2">
      <c r="A255" s="13"/>
      <c r="B255" s="13"/>
      <c r="C255" s="13"/>
      <c r="D255" s="13"/>
      <c r="E255" s="13"/>
      <c r="F255" s="13"/>
      <c r="G255" s="13"/>
      <c r="H255" s="13"/>
      <c r="I255" s="13"/>
      <c r="J255" s="13"/>
      <c r="K255" s="13"/>
      <c r="L255" s="13"/>
      <c r="M255" s="13"/>
      <c r="N255" s="13"/>
      <c r="O255" s="13"/>
      <c r="P255" s="13"/>
      <c r="Q255" s="13"/>
      <c r="R255" s="13"/>
      <c r="S255" s="13"/>
      <c r="T255" s="13"/>
      <c r="U255" s="13"/>
      <c r="V255" s="13"/>
      <c r="W255" s="13"/>
      <c r="X255" s="13"/>
      <c r="Y255" s="13"/>
      <c r="Z255" s="13"/>
      <c r="AA255" s="13"/>
      <c r="AB255" s="13"/>
      <c r="AC255" s="13"/>
      <c r="AD255" s="13"/>
      <c r="AE255" s="13"/>
      <c r="AF255" s="13"/>
      <c r="AG255" s="13"/>
      <c r="AH255" s="13"/>
      <c r="AI255" s="13"/>
      <c r="AJ255" s="13"/>
    </row>
    <row r="256" spans="1:36" ht="13.5" customHeight="1" x14ac:dyDescent="0.2">
      <c r="A256" s="13"/>
      <c r="B256" s="13"/>
      <c r="C256" s="13"/>
      <c r="D256" s="13"/>
      <c r="E256" s="13"/>
      <c r="F256" s="13"/>
      <c r="G256" s="13"/>
      <c r="H256" s="13"/>
      <c r="I256" s="13"/>
      <c r="J256" s="13"/>
      <c r="K256" s="13"/>
      <c r="L256" s="13"/>
      <c r="M256" s="13"/>
      <c r="N256" s="13"/>
      <c r="O256" s="13"/>
      <c r="P256" s="13"/>
      <c r="Q256" s="13"/>
      <c r="R256" s="13"/>
      <c r="S256" s="13"/>
      <c r="T256" s="13"/>
      <c r="U256" s="13"/>
      <c r="V256" s="13"/>
      <c r="W256" s="13"/>
      <c r="X256" s="13"/>
      <c r="Y256" s="13"/>
      <c r="Z256" s="13"/>
      <c r="AA256" s="13"/>
      <c r="AB256" s="13"/>
      <c r="AC256" s="13"/>
      <c r="AD256" s="13"/>
      <c r="AE256" s="13"/>
      <c r="AF256" s="13"/>
      <c r="AG256" s="13"/>
      <c r="AH256" s="13"/>
      <c r="AI256" s="13"/>
      <c r="AJ256" s="13"/>
    </row>
    <row r="257" spans="1:36" ht="13.5" customHeight="1" x14ac:dyDescent="0.2">
      <c r="A257" s="13"/>
      <c r="B257" s="13"/>
      <c r="C257" s="13"/>
      <c r="D257" s="13"/>
      <c r="E257" s="13"/>
      <c r="F257" s="13"/>
      <c r="G257" s="13"/>
      <c r="H257" s="13"/>
      <c r="I257" s="13"/>
      <c r="J257" s="13"/>
      <c r="K257" s="13"/>
      <c r="L257" s="13"/>
      <c r="M257" s="13"/>
      <c r="N257" s="13"/>
      <c r="O257" s="13"/>
      <c r="P257" s="13"/>
      <c r="Q257" s="13"/>
      <c r="R257" s="13"/>
      <c r="S257" s="13"/>
      <c r="T257" s="13"/>
      <c r="U257" s="13"/>
      <c r="V257" s="13"/>
      <c r="W257" s="13"/>
      <c r="X257" s="13"/>
      <c r="Y257" s="13"/>
      <c r="Z257" s="13"/>
      <c r="AA257" s="13"/>
      <c r="AB257" s="13"/>
      <c r="AC257" s="13"/>
      <c r="AD257" s="13"/>
      <c r="AE257" s="13"/>
      <c r="AF257" s="13"/>
      <c r="AG257" s="13"/>
      <c r="AH257" s="13"/>
      <c r="AI257" s="13"/>
      <c r="AJ257" s="13"/>
    </row>
    <row r="258" spans="1:36" ht="13.5" customHeight="1" x14ac:dyDescent="0.2">
      <c r="A258" s="13"/>
      <c r="B258" s="13"/>
      <c r="C258" s="13"/>
      <c r="D258" s="13"/>
      <c r="E258" s="13"/>
      <c r="F258" s="13"/>
      <c r="G258" s="13"/>
      <c r="H258" s="13"/>
      <c r="I258" s="13"/>
      <c r="J258" s="13"/>
      <c r="K258" s="13"/>
      <c r="L258" s="13"/>
      <c r="M258" s="13"/>
      <c r="N258" s="13"/>
      <c r="O258" s="13"/>
      <c r="P258" s="13"/>
      <c r="Q258" s="13"/>
      <c r="R258" s="13"/>
      <c r="S258" s="13"/>
      <c r="T258" s="13"/>
      <c r="U258" s="13"/>
      <c r="V258" s="13"/>
      <c r="W258" s="13"/>
      <c r="X258" s="13"/>
      <c r="Y258" s="13"/>
      <c r="Z258" s="13"/>
      <c r="AA258" s="13"/>
      <c r="AB258" s="13"/>
      <c r="AC258" s="13"/>
      <c r="AD258" s="13"/>
      <c r="AE258" s="13"/>
      <c r="AF258" s="13"/>
      <c r="AG258" s="13"/>
      <c r="AH258" s="13"/>
      <c r="AI258" s="13"/>
      <c r="AJ258" s="13"/>
    </row>
    <row r="259" spans="1:36" ht="13.5" customHeight="1" x14ac:dyDescent="0.2">
      <c r="A259" s="13"/>
      <c r="B259" s="13"/>
      <c r="C259" s="13"/>
      <c r="D259" s="13"/>
      <c r="E259" s="13"/>
      <c r="F259" s="13"/>
      <c r="G259" s="13"/>
      <c r="H259" s="13"/>
      <c r="I259" s="13"/>
      <c r="J259" s="13"/>
      <c r="K259" s="13"/>
      <c r="L259" s="13"/>
      <c r="M259" s="13"/>
      <c r="N259" s="13"/>
      <c r="O259" s="13"/>
      <c r="P259" s="13"/>
      <c r="Q259" s="13"/>
      <c r="R259" s="13"/>
      <c r="S259" s="13"/>
      <c r="T259" s="13"/>
      <c r="U259" s="13"/>
      <c r="V259" s="13"/>
      <c r="W259" s="13"/>
      <c r="X259" s="13"/>
      <c r="Y259" s="13"/>
      <c r="Z259" s="13"/>
      <c r="AA259" s="13"/>
      <c r="AB259" s="13"/>
      <c r="AC259" s="13"/>
      <c r="AD259" s="13"/>
      <c r="AE259" s="13"/>
      <c r="AF259" s="13"/>
      <c r="AG259" s="13"/>
      <c r="AH259" s="13"/>
      <c r="AI259" s="13"/>
      <c r="AJ259" s="13"/>
    </row>
    <row r="260" spans="1:36" ht="13.5" customHeight="1" x14ac:dyDescent="0.2">
      <c r="A260" s="13"/>
      <c r="B260" s="13"/>
      <c r="C260" s="13"/>
      <c r="D260" s="13"/>
      <c r="E260" s="13"/>
      <c r="F260" s="13"/>
      <c r="G260" s="13"/>
      <c r="H260" s="13"/>
      <c r="I260" s="13"/>
      <c r="J260" s="13"/>
      <c r="K260" s="13"/>
      <c r="L260" s="13"/>
      <c r="M260" s="13"/>
      <c r="N260" s="13"/>
      <c r="O260" s="13"/>
      <c r="P260" s="13"/>
      <c r="Q260" s="13"/>
      <c r="R260" s="13"/>
      <c r="S260" s="13"/>
      <c r="T260" s="13"/>
      <c r="U260" s="13"/>
      <c r="V260" s="13"/>
      <c r="W260" s="13"/>
      <c r="X260" s="13"/>
      <c r="Y260" s="13"/>
      <c r="Z260" s="13"/>
      <c r="AA260" s="13"/>
      <c r="AB260" s="13"/>
      <c r="AC260" s="13"/>
      <c r="AD260" s="13"/>
      <c r="AE260" s="13"/>
      <c r="AF260" s="13"/>
      <c r="AG260" s="13"/>
      <c r="AH260" s="13"/>
      <c r="AI260" s="13"/>
      <c r="AJ260" s="13"/>
    </row>
    <row r="261" spans="1:36" ht="13.5" customHeight="1" x14ac:dyDescent="0.2">
      <c r="A261" s="13"/>
      <c r="B261" s="13"/>
      <c r="C261" s="13"/>
      <c r="D261" s="13"/>
      <c r="E261" s="13"/>
      <c r="F261" s="13"/>
      <c r="G261" s="13"/>
      <c r="H261" s="13"/>
      <c r="I261" s="13"/>
      <c r="J261" s="13"/>
      <c r="K261" s="13"/>
      <c r="L261" s="13"/>
      <c r="M261" s="13"/>
      <c r="N261" s="13"/>
      <c r="O261" s="13"/>
      <c r="P261" s="13"/>
      <c r="Q261" s="13"/>
      <c r="R261" s="13"/>
      <c r="S261" s="13"/>
      <c r="T261" s="13"/>
      <c r="U261" s="13"/>
      <c r="V261" s="13"/>
      <c r="W261" s="13"/>
      <c r="X261" s="13"/>
      <c r="Y261" s="13"/>
      <c r="Z261" s="13"/>
      <c r="AA261" s="13"/>
      <c r="AB261" s="13"/>
      <c r="AC261" s="13"/>
      <c r="AD261" s="13"/>
      <c r="AE261" s="13"/>
      <c r="AF261" s="13"/>
      <c r="AG261" s="13"/>
      <c r="AH261" s="13"/>
      <c r="AI261" s="13"/>
      <c r="AJ261" s="13"/>
    </row>
    <row r="262" spans="1:36" ht="13.5" customHeight="1" x14ac:dyDescent="0.2">
      <c r="A262" s="13"/>
      <c r="B262" s="13"/>
      <c r="C262" s="13"/>
      <c r="D262" s="13"/>
      <c r="E262" s="13"/>
      <c r="F262" s="13"/>
      <c r="G262" s="13"/>
      <c r="H262" s="13"/>
      <c r="I262" s="13"/>
      <c r="J262" s="13"/>
      <c r="K262" s="13"/>
      <c r="L262" s="13"/>
      <c r="M262" s="13"/>
      <c r="N262" s="13"/>
      <c r="O262" s="13"/>
      <c r="P262" s="13"/>
      <c r="Q262" s="13"/>
      <c r="R262" s="13"/>
      <c r="S262" s="13"/>
      <c r="T262" s="13"/>
      <c r="U262" s="13"/>
      <c r="V262" s="13"/>
      <c r="W262" s="13"/>
      <c r="X262" s="13"/>
      <c r="Y262" s="13"/>
      <c r="Z262" s="13"/>
      <c r="AA262" s="13"/>
      <c r="AB262" s="13"/>
      <c r="AC262" s="13"/>
      <c r="AD262" s="13"/>
      <c r="AE262" s="13"/>
      <c r="AF262" s="13"/>
      <c r="AG262" s="13"/>
      <c r="AH262" s="13"/>
      <c r="AI262" s="13"/>
      <c r="AJ262" s="13"/>
    </row>
    <row r="263" spans="1:36" ht="13.5" customHeight="1" x14ac:dyDescent="0.2">
      <c r="A263" s="13"/>
      <c r="B263" s="13"/>
      <c r="C263" s="13"/>
      <c r="D263" s="13"/>
      <c r="E263" s="13"/>
      <c r="F263" s="13"/>
      <c r="G263" s="13"/>
      <c r="H263" s="13"/>
      <c r="I263" s="13"/>
      <c r="J263" s="13"/>
      <c r="K263" s="13"/>
      <c r="L263" s="13"/>
      <c r="M263" s="13"/>
      <c r="N263" s="13"/>
      <c r="O263" s="13"/>
      <c r="P263" s="13"/>
      <c r="Q263" s="13"/>
      <c r="R263" s="13"/>
      <c r="S263" s="13"/>
      <c r="T263" s="13"/>
      <c r="U263" s="13"/>
      <c r="V263" s="13"/>
      <c r="W263" s="13"/>
      <c r="X263" s="13"/>
      <c r="Y263" s="13"/>
      <c r="Z263" s="13"/>
      <c r="AA263" s="13"/>
      <c r="AB263" s="13"/>
      <c r="AC263" s="13"/>
      <c r="AD263" s="13"/>
      <c r="AE263" s="13"/>
      <c r="AF263" s="13"/>
      <c r="AG263" s="13"/>
      <c r="AH263" s="13"/>
      <c r="AI263" s="13"/>
      <c r="AJ263" s="13"/>
    </row>
    <row r="264" spans="1:36" ht="13.5" customHeight="1" x14ac:dyDescent="0.2">
      <c r="A264" s="13"/>
      <c r="B264" s="13"/>
      <c r="C264" s="13"/>
      <c r="D264" s="13"/>
      <c r="E264" s="13"/>
      <c r="F264" s="13"/>
      <c r="G264" s="13"/>
      <c r="H264" s="13"/>
      <c r="I264" s="13"/>
      <c r="J264" s="13"/>
      <c r="K264" s="13"/>
      <c r="L264" s="13"/>
      <c r="M264" s="13"/>
      <c r="N264" s="13"/>
      <c r="O264" s="13"/>
      <c r="P264" s="13"/>
      <c r="Q264" s="13"/>
      <c r="R264" s="13"/>
      <c r="S264" s="13"/>
      <c r="T264" s="13"/>
      <c r="U264" s="13"/>
      <c r="V264" s="13"/>
      <c r="W264" s="13"/>
      <c r="X264" s="13"/>
      <c r="Y264" s="13"/>
      <c r="Z264" s="13"/>
      <c r="AA264" s="13"/>
      <c r="AB264" s="13"/>
      <c r="AC264" s="13"/>
      <c r="AD264" s="13"/>
      <c r="AE264" s="13"/>
      <c r="AF264" s="13"/>
      <c r="AG264" s="13"/>
      <c r="AH264" s="13"/>
      <c r="AI264" s="13"/>
      <c r="AJ264" s="13"/>
    </row>
    <row r="265" spans="1:36" ht="13.5" customHeight="1" x14ac:dyDescent="0.2">
      <c r="A265" s="13"/>
      <c r="B265" s="13"/>
      <c r="C265" s="13"/>
      <c r="D265" s="13"/>
      <c r="E265" s="13"/>
      <c r="F265" s="13"/>
      <c r="G265" s="13"/>
      <c r="H265" s="13"/>
      <c r="I265" s="13"/>
      <c r="J265" s="13"/>
      <c r="K265" s="13"/>
      <c r="L265" s="13"/>
      <c r="M265" s="13"/>
      <c r="N265" s="13"/>
      <c r="O265" s="13"/>
      <c r="P265" s="13"/>
      <c r="Q265" s="13"/>
      <c r="R265" s="13"/>
      <c r="S265" s="13"/>
      <c r="T265" s="13"/>
      <c r="U265" s="13"/>
      <c r="V265" s="13"/>
      <c r="W265" s="13"/>
      <c r="X265" s="13"/>
      <c r="Y265" s="13"/>
      <c r="Z265" s="13"/>
      <c r="AA265" s="13"/>
      <c r="AB265" s="13"/>
      <c r="AC265" s="13"/>
      <c r="AD265" s="13"/>
      <c r="AE265" s="13"/>
      <c r="AF265" s="13"/>
      <c r="AG265" s="13"/>
      <c r="AH265" s="13"/>
      <c r="AI265" s="13"/>
      <c r="AJ265" s="13"/>
    </row>
    <row r="266" spans="1:36" ht="13.5" customHeight="1" x14ac:dyDescent="0.2">
      <c r="A266" s="13"/>
      <c r="B266" s="13"/>
      <c r="C266" s="13"/>
      <c r="D266" s="13"/>
      <c r="E266" s="13"/>
      <c r="F266" s="13"/>
      <c r="G266" s="13"/>
      <c r="H266" s="13"/>
      <c r="I266" s="13"/>
      <c r="J266" s="13"/>
      <c r="K266" s="13"/>
      <c r="L266" s="13"/>
      <c r="M266" s="13"/>
      <c r="N266" s="13"/>
      <c r="O266" s="13"/>
      <c r="P266" s="13"/>
      <c r="Q266" s="13"/>
      <c r="R266" s="13"/>
      <c r="S266" s="13"/>
      <c r="T266" s="13"/>
      <c r="U266" s="13"/>
      <c r="V266" s="13"/>
      <c r="W266" s="13"/>
      <c r="X266" s="13"/>
      <c r="Y266" s="13"/>
      <c r="Z266" s="13"/>
      <c r="AA266" s="13"/>
      <c r="AB266" s="13"/>
      <c r="AC266" s="13"/>
      <c r="AD266" s="13"/>
      <c r="AE266" s="13"/>
      <c r="AF266" s="13"/>
      <c r="AG266" s="13"/>
      <c r="AH266" s="13"/>
      <c r="AI266" s="13"/>
      <c r="AJ266" s="13"/>
    </row>
    <row r="267" spans="1:36" ht="13.5" customHeight="1" x14ac:dyDescent="0.2">
      <c r="A267" s="13"/>
      <c r="B267" s="13"/>
      <c r="C267" s="13"/>
      <c r="D267" s="13"/>
      <c r="E267" s="13"/>
      <c r="F267" s="13"/>
      <c r="G267" s="13"/>
      <c r="H267" s="13"/>
      <c r="I267" s="13"/>
      <c r="J267" s="13"/>
      <c r="K267" s="13"/>
      <c r="L267" s="13"/>
      <c r="M267" s="13"/>
      <c r="N267" s="13"/>
      <c r="O267" s="13"/>
      <c r="P267" s="13"/>
      <c r="Q267" s="13"/>
      <c r="R267" s="13"/>
      <c r="S267" s="13"/>
      <c r="T267" s="13"/>
      <c r="U267" s="13"/>
      <c r="V267" s="13"/>
      <c r="W267" s="13"/>
      <c r="X267" s="13"/>
      <c r="Y267" s="13"/>
      <c r="Z267" s="13"/>
      <c r="AA267" s="13"/>
      <c r="AB267" s="13"/>
      <c r="AC267" s="13"/>
      <c r="AD267" s="13"/>
      <c r="AE267" s="13"/>
      <c r="AF267" s="13"/>
      <c r="AG267" s="13"/>
      <c r="AH267" s="13"/>
      <c r="AI267" s="13"/>
      <c r="AJ267" s="13"/>
    </row>
    <row r="268" spans="1:36" ht="13.5" customHeight="1" x14ac:dyDescent="0.2">
      <c r="A268" s="13"/>
      <c r="B268" s="13"/>
      <c r="C268" s="13"/>
      <c r="D268" s="13"/>
      <c r="E268" s="13"/>
      <c r="F268" s="13"/>
      <c r="G268" s="13"/>
      <c r="H268" s="13"/>
      <c r="I268" s="13"/>
      <c r="J268" s="13"/>
      <c r="K268" s="13"/>
      <c r="L268" s="13"/>
      <c r="M268" s="13"/>
      <c r="N268" s="13"/>
      <c r="O268" s="13"/>
      <c r="P268" s="13"/>
      <c r="Q268" s="13"/>
      <c r="R268" s="13"/>
      <c r="S268" s="13"/>
      <c r="T268" s="13"/>
      <c r="U268" s="13"/>
      <c r="V268" s="13"/>
      <c r="W268" s="13"/>
      <c r="X268" s="13"/>
      <c r="Y268" s="13"/>
      <c r="Z268" s="13"/>
      <c r="AA268" s="13"/>
      <c r="AB268" s="13"/>
      <c r="AC268" s="13"/>
      <c r="AD268" s="13"/>
      <c r="AE268" s="13"/>
      <c r="AF268" s="13"/>
      <c r="AG268" s="13"/>
      <c r="AH268" s="13"/>
      <c r="AI268" s="13"/>
      <c r="AJ268" s="13"/>
    </row>
    <row r="269" spans="1:36" ht="13.5" customHeight="1" x14ac:dyDescent="0.2">
      <c r="A269" s="13"/>
      <c r="B269" s="13"/>
      <c r="C269" s="13"/>
      <c r="D269" s="13"/>
      <c r="E269" s="13"/>
      <c r="F269" s="13"/>
      <c r="G269" s="13"/>
      <c r="H269" s="13"/>
      <c r="I269" s="13"/>
      <c r="J269" s="13"/>
      <c r="K269" s="13"/>
      <c r="L269" s="13"/>
      <c r="M269" s="13"/>
      <c r="N269" s="13"/>
      <c r="O269" s="13"/>
      <c r="P269" s="13"/>
      <c r="Q269" s="13"/>
      <c r="R269" s="13"/>
      <c r="S269" s="13"/>
      <c r="T269" s="13"/>
      <c r="U269" s="13"/>
      <c r="V269" s="13"/>
      <c r="W269" s="13"/>
      <c r="X269" s="13"/>
      <c r="Y269" s="13"/>
      <c r="Z269" s="13"/>
      <c r="AA269" s="13"/>
      <c r="AB269" s="13"/>
      <c r="AC269" s="13"/>
      <c r="AD269" s="13"/>
      <c r="AE269" s="13"/>
      <c r="AF269" s="13"/>
      <c r="AG269" s="13"/>
      <c r="AH269" s="13"/>
      <c r="AI269" s="13"/>
      <c r="AJ269" s="13"/>
    </row>
    <row r="270" spans="1:36" ht="13.5" customHeight="1" x14ac:dyDescent="0.2">
      <c r="A270" s="13"/>
      <c r="B270" s="13"/>
      <c r="C270" s="13"/>
      <c r="D270" s="13"/>
      <c r="E270" s="13"/>
      <c r="F270" s="13"/>
      <c r="G270" s="13"/>
      <c r="H270" s="13"/>
      <c r="I270" s="13"/>
      <c r="J270" s="13"/>
      <c r="K270" s="13"/>
      <c r="L270" s="13"/>
      <c r="M270" s="13"/>
      <c r="N270" s="13"/>
      <c r="O270" s="13"/>
      <c r="P270" s="13"/>
      <c r="Q270" s="13"/>
      <c r="R270" s="13"/>
      <c r="S270" s="13"/>
      <c r="T270" s="13"/>
      <c r="U270" s="13"/>
      <c r="V270" s="13"/>
      <c r="W270" s="13"/>
      <c r="X270" s="13"/>
      <c r="Y270" s="13"/>
      <c r="Z270" s="13"/>
      <c r="AA270" s="13"/>
      <c r="AB270" s="13"/>
      <c r="AC270" s="13"/>
      <c r="AD270" s="13"/>
      <c r="AE270" s="13"/>
      <c r="AF270" s="13"/>
      <c r="AG270" s="13"/>
      <c r="AH270" s="13"/>
      <c r="AI270" s="13"/>
      <c r="AJ270" s="13"/>
    </row>
    <row r="271" spans="1:36" ht="13.5" customHeight="1" x14ac:dyDescent="0.2">
      <c r="A271" s="13"/>
      <c r="B271" s="13"/>
      <c r="C271" s="13"/>
      <c r="D271" s="13"/>
      <c r="E271" s="13"/>
      <c r="F271" s="13"/>
      <c r="G271" s="13"/>
      <c r="H271" s="13"/>
      <c r="I271" s="13"/>
      <c r="J271" s="13"/>
      <c r="K271" s="13"/>
      <c r="L271" s="13"/>
      <c r="M271" s="13"/>
      <c r="N271" s="13"/>
      <c r="O271" s="13"/>
      <c r="P271" s="13"/>
      <c r="Q271" s="13"/>
      <c r="R271" s="13"/>
      <c r="S271" s="13"/>
      <c r="T271" s="13"/>
      <c r="U271" s="13"/>
      <c r="V271" s="13"/>
      <c r="W271" s="13"/>
      <c r="X271" s="13"/>
      <c r="Y271" s="13"/>
      <c r="Z271" s="13"/>
      <c r="AA271" s="13"/>
      <c r="AB271" s="13"/>
      <c r="AC271" s="13"/>
      <c r="AD271" s="13"/>
      <c r="AE271" s="13"/>
      <c r="AF271" s="13"/>
      <c r="AG271" s="13"/>
      <c r="AH271" s="13"/>
      <c r="AI271" s="13"/>
      <c r="AJ271" s="13"/>
    </row>
    <row r="272" spans="1:36" ht="13.5" customHeight="1" x14ac:dyDescent="0.2">
      <c r="A272" s="13"/>
      <c r="B272" s="13"/>
      <c r="C272" s="13"/>
      <c r="D272" s="13"/>
      <c r="E272" s="13"/>
      <c r="F272" s="13"/>
      <c r="G272" s="13"/>
      <c r="H272" s="13"/>
      <c r="I272" s="13"/>
      <c r="J272" s="13"/>
      <c r="K272" s="13"/>
      <c r="L272" s="13"/>
      <c r="M272" s="13"/>
      <c r="N272" s="13"/>
      <c r="O272" s="13"/>
      <c r="P272" s="13"/>
      <c r="Q272" s="13"/>
      <c r="R272" s="13"/>
      <c r="S272" s="13"/>
      <c r="T272" s="13"/>
      <c r="U272" s="13"/>
      <c r="V272" s="13"/>
      <c r="W272" s="13"/>
      <c r="X272" s="13"/>
      <c r="Y272" s="13"/>
      <c r="Z272" s="13"/>
      <c r="AA272" s="13"/>
      <c r="AB272" s="13"/>
      <c r="AC272" s="13"/>
      <c r="AD272" s="13"/>
      <c r="AE272" s="13"/>
      <c r="AF272" s="13"/>
      <c r="AG272" s="13"/>
      <c r="AH272" s="13"/>
      <c r="AI272" s="13"/>
      <c r="AJ272" s="13"/>
    </row>
    <row r="273" spans="1:36" ht="13.5" customHeight="1" x14ac:dyDescent="0.2">
      <c r="A273" s="13"/>
      <c r="B273" s="13"/>
      <c r="C273" s="13"/>
      <c r="D273" s="13"/>
      <c r="E273" s="13"/>
      <c r="F273" s="13"/>
      <c r="G273" s="13"/>
      <c r="H273" s="13"/>
      <c r="I273" s="13"/>
      <c r="J273" s="13"/>
      <c r="K273" s="13"/>
      <c r="L273" s="13"/>
      <c r="M273" s="13"/>
      <c r="N273" s="13"/>
      <c r="O273" s="13"/>
      <c r="P273" s="13"/>
      <c r="Q273" s="13"/>
      <c r="R273" s="13"/>
      <c r="S273" s="13"/>
      <c r="T273" s="13"/>
      <c r="U273" s="13"/>
      <c r="V273" s="13"/>
      <c r="W273" s="13"/>
      <c r="X273" s="13"/>
      <c r="Y273" s="13"/>
      <c r="Z273" s="13"/>
      <c r="AA273" s="13"/>
      <c r="AB273" s="13"/>
      <c r="AC273" s="13"/>
      <c r="AD273" s="13"/>
      <c r="AE273" s="13"/>
      <c r="AF273" s="13"/>
      <c r="AG273" s="13"/>
      <c r="AH273" s="13"/>
      <c r="AI273" s="13"/>
      <c r="AJ273" s="13"/>
    </row>
    <row r="274" spans="1:36" ht="13.5" customHeight="1" x14ac:dyDescent="0.2">
      <c r="A274" s="13"/>
      <c r="B274" s="13"/>
      <c r="C274" s="13"/>
      <c r="D274" s="13"/>
      <c r="E274" s="13"/>
      <c r="F274" s="13"/>
      <c r="G274" s="13"/>
      <c r="H274" s="13"/>
      <c r="I274" s="13"/>
      <c r="J274" s="13"/>
      <c r="K274" s="13"/>
      <c r="L274" s="13"/>
      <c r="M274" s="13"/>
      <c r="N274" s="13"/>
      <c r="O274" s="13"/>
      <c r="P274" s="13"/>
      <c r="Q274" s="13"/>
      <c r="R274" s="13"/>
      <c r="S274" s="13"/>
      <c r="T274" s="13"/>
      <c r="U274" s="13"/>
      <c r="V274" s="13"/>
      <c r="W274" s="13"/>
      <c r="X274" s="13"/>
      <c r="Y274" s="13"/>
      <c r="Z274" s="13"/>
      <c r="AA274" s="13"/>
      <c r="AB274" s="13"/>
      <c r="AC274" s="13"/>
      <c r="AD274" s="13"/>
      <c r="AE274" s="13"/>
      <c r="AF274" s="13"/>
      <c r="AG274" s="13"/>
      <c r="AH274" s="13"/>
      <c r="AI274" s="13"/>
      <c r="AJ274" s="13"/>
    </row>
    <row r="275" spans="1:36" ht="13.5" customHeight="1" x14ac:dyDescent="0.2">
      <c r="A275" s="13"/>
      <c r="B275" s="13"/>
      <c r="C275" s="13"/>
      <c r="D275" s="13"/>
      <c r="E275" s="13"/>
      <c r="F275" s="13"/>
      <c r="G275" s="13"/>
      <c r="H275" s="13"/>
      <c r="I275" s="13"/>
      <c r="J275" s="13"/>
      <c r="K275" s="13"/>
      <c r="L275" s="13"/>
      <c r="M275" s="13"/>
      <c r="N275" s="13"/>
      <c r="O275" s="13"/>
      <c r="P275" s="13"/>
      <c r="Q275" s="13"/>
      <c r="R275" s="13"/>
      <c r="S275" s="13"/>
      <c r="T275" s="13"/>
      <c r="U275" s="13"/>
      <c r="V275" s="13"/>
      <c r="W275" s="13"/>
      <c r="X275" s="13"/>
      <c r="Y275" s="13"/>
      <c r="Z275" s="13"/>
      <c r="AA275" s="13"/>
      <c r="AB275" s="13"/>
      <c r="AC275" s="13"/>
      <c r="AD275" s="13"/>
      <c r="AE275" s="13"/>
      <c r="AF275" s="13"/>
      <c r="AG275" s="13"/>
      <c r="AH275" s="13"/>
      <c r="AI275" s="13"/>
      <c r="AJ275" s="13"/>
    </row>
    <row r="276" spans="1:36" ht="13.5" customHeight="1" x14ac:dyDescent="0.2">
      <c r="A276" s="13"/>
      <c r="B276" s="13"/>
      <c r="C276" s="13"/>
      <c r="D276" s="13"/>
      <c r="E276" s="13"/>
      <c r="F276" s="13"/>
      <c r="G276" s="13"/>
      <c r="H276" s="13"/>
      <c r="I276" s="13"/>
      <c r="J276" s="13"/>
      <c r="K276" s="13"/>
      <c r="L276" s="13"/>
      <c r="M276" s="13"/>
      <c r="N276" s="13"/>
      <c r="O276" s="13"/>
      <c r="P276" s="13"/>
      <c r="Q276" s="13"/>
      <c r="R276" s="13"/>
      <c r="S276" s="13"/>
      <c r="T276" s="13"/>
      <c r="U276" s="13"/>
      <c r="V276" s="13"/>
      <c r="W276" s="13"/>
      <c r="X276" s="13"/>
      <c r="Y276" s="13"/>
      <c r="Z276" s="13"/>
      <c r="AA276" s="13"/>
      <c r="AB276" s="13"/>
      <c r="AC276" s="13"/>
      <c r="AD276" s="13"/>
      <c r="AE276" s="13"/>
      <c r="AF276" s="13"/>
      <c r="AG276" s="13"/>
      <c r="AH276" s="13"/>
      <c r="AI276" s="13"/>
      <c r="AJ276" s="13"/>
    </row>
    <row r="277" spans="1:36" ht="13.5" customHeight="1" x14ac:dyDescent="0.2">
      <c r="A277" s="13"/>
      <c r="B277" s="13"/>
      <c r="C277" s="13"/>
      <c r="D277" s="13"/>
      <c r="E277" s="13"/>
      <c r="F277" s="13"/>
      <c r="G277" s="13"/>
      <c r="H277" s="13"/>
      <c r="I277" s="13"/>
      <c r="J277" s="13"/>
      <c r="K277" s="13"/>
      <c r="L277" s="13"/>
      <c r="M277" s="13"/>
      <c r="N277" s="13"/>
      <c r="O277" s="13"/>
      <c r="P277" s="13"/>
      <c r="Q277" s="13"/>
      <c r="R277" s="13"/>
      <c r="S277" s="13"/>
      <c r="T277" s="13"/>
      <c r="U277" s="13"/>
      <c r="V277" s="13"/>
      <c r="W277" s="13"/>
      <c r="X277" s="13"/>
      <c r="Y277" s="13"/>
      <c r="Z277" s="13"/>
      <c r="AA277" s="13"/>
      <c r="AB277" s="13"/>
      <c r="AC277" s="13"/>
      <c r="AD277" s="13"/>
      <c r="AE277" s="13"/>
      <c r="AF277" s="13"/>
      <c r="AG277" s="13"/>
      <c r="AH277" s="13"/>
      <c r="AI277" s="13"/>
      <c r="AJ277" s="13"/>
    </row>
    <row r="278" spans="1:36" ht="13.5" customHeight="1" x14ac:dyDescent="0.2">
      <c r="A278" s="13"/>
      <c r="B278" s="13"/>
      <c r="C278" s="13"/>
      <c r="D278" s="13"/>
      <c r="E278" s="13"/>
      <c r="F278" s="13"/>
      <c r="G278" s="13"/>
      <c r="H278" s="13"/>
      <c r="I278" s="13"/>
      <c r="J278" s="13"/>
      <c r="K278" s="13"/>
      <c r="L278" s="13"/>
      <c r="M278" s="13"/>
      <c r="N278" s="13"/>
      <c r="O278" s="13"/>
      <c r="P278" s="13"/>
      <c r="Q278" s="13"/>
      <c r="R278" s="13"/>
      <c r="S278" s="13"/>
      <c r="T278" s="13"/>
      <c r="U278" s="13"/>
      <c r="V278" s="13"/>
      <c r="W278" s="13"/>
      <c r="X278" s="13"/>
      <c r="Y278" s="13"/>
      <c r="Z278" s="13"/>
      <c r="AA278" s="13"/>
      <c r="AB278" s="13"/>
      <c r="AC278" s="13"/>
      <c r="AD278" s="13"/>
      <c r="AE278" s="13"/>
      <c r="AF278" s="13"/>
      <c r="AG278" s="13"/>
      <c r="AH278" s="13"/>
      <c r="AI278" s="13"/>
      <c r="AJ278" s="13"/>
    </row>
    <row r="279" spans="1:36" ht="13.5" customHeight="1" x14ac:dyDescent="0.2">
      <c r="A279" s="13"/>
      <c r="B279" s="13"/>
      <c r="C279" s="13"/>
      <c r="D279" s="13"/>
      <c r="E279" s="13"/>
      <c r="F279" s="13"/>
      <c r="G279" s="13"/>
      <c r="H279" s="13"/>
      <c r="I279" s="13"/>
      <c r="J279" s="13"/>
      <c r="K279" s="13"/>
      <c r="L279" s="13"/>
      <c r="M279" s="13"/>
      <c r="N279" s="13"/>
      <c r="O279" s="13"/>
      <c r="P279" s="13"/>
      <c r="Q279" s="13"/>
      <c r="R279" s="13"/>
      <c r="S279" s="13"/>
      <c r="T279" s="13"/>
      <c r="U279" s="13"/>
      <c r="V279" s="13"/>
      <c r="W279" s="13"/>
      <c r="X279" s="13"/>
      <c r="Y279" s="13"/>
      <c r="Z279" s="13"/>
      <c r="AA279" s="13"/>
      <c r="AB279" s="13"/>
      <c r="AC279" s="13"/>
      <c r="AD279" s="13"/>
      <c r="AE279" s="13"/>
      <c r="AF279" s="13"/>
      <c r="AG279" s="13"/>
      <c r="AH279" s="13"/>
      <c r="AI279" s="13"/>
      <c r="AJ279" s="13"/>
    </row>
    <row r="280" spans="1:36" ht="13.5" customHeight="1" x14ac:dyDescent="0.2">
      <c r="A280" s="13"/>
      <c r="B280" s="13"/>
      <c r="C280" s="13"/>
      <c r="D280" s="13"/>
      <c r="E280" s="13"/>
      <c r="F280" s="13"/>
      <c r="G280" s="13"/>
      <c r="H280" s="13"/>
      <c r="I280" s="13"/>
      <c r="J280" s="13"/>
      <c r="K280" s="13"/>
      <c r="L280" s="13"/>
      <c r="M280" s="13"/>
      <c r="N280" s="13"/>
      <c r="O280" s="13"/>
      <c r="P280" s="13"/>
      <c r="Q280" s="13"/>
      <c r="R280" s="13"/>
      <c r="S280" s="13"/>
      <c r="T280" s="13"/>
      <c r="U280" s="13"/>
      <c r="V280" s="13"/>
      <c r="W280" s="13"/>
      <c r="X280" s="13"/>
      <c r="Y280" s="13"/>
      <c r="Z280" s="13"/>
      <c r="AA280" s="13"/>
      <c r="AB280" s="13"/>
      <c r="AC280" s="13"/>
      <c r="AD280" s="13"/>
      <c r="AE280" s="13"/>
      <c r="AF280" s="13"/>
      <c r="AG280" s="13"/>
      <c r="AH280" s="13"/>
      <c r="AI280" s="13"/>
      <c r="AJ280" s="13"/>
    </row>
    <row r="281" spans="1:36" ht="13.5" customHeight="1" x14ac:dyDescent="0.2">
      <c r="A281" s="13"/>
      <c r="B281" s="13"/>
      <c r="C281" s="13"/>
      <c r="D281" s="13"/>
      <c r="E281" s="13"/>
      <c r="F281" s="13"/>
      <c r="G281" s="13"/>
      <c r="H281" s="13"/>
      <c r="I281" s="13"/>
      <c r="J281" s="13"/>
      <c r="K281" s="13"/>
      <c r="L281" s="13"/>
      <c r="M281" s="13"/>
      <c r="N281" s="13"/>
      <c r="O281" s="13"/>
      <c r="P281" s="13"/>
      <c r="Q281" s="13"/>
      <c r="R281" s="13"/>
      <c r="S281" s="13"/>
      <c r="T281" s="13"/>
      <c r="U281" s="13"/>
      <c r="V281" s="13"/>
      <c r="W281" s="13"/>
      <c r="X281" s="13"/>
      <c r="Y281" s="13"/>
      <c r="Z281" s="13"/>
      <c r="AA281" s="13"/>
      <c r="AB281" s="13"/>
      <c r="AC281" s="13"/>
      <c r="AD281" s="13"/>
      <c r="AE281" s="13"/>
      <c r="AF281" s="13"/>
      <c r="AG281" s="13"/>
      <c r="AH281" s="13"/>
      <c r="AI281" s="13"/>
      <c r="AJ281" s="13"/>
    </row>
    <row r="282" spans="1:36" ht="13.5" customHeight="1" x14ac:dyDescent="0.2">
      <c r="A282" s="13"/>
      <c r="B282" s="13"/>
      <c r="C282" s="13"/>
      <c r="D282" s="13"/>
      <c r="E282" s="13"/>
      <c r="F282" s="13"/>
      <c r="G282" s="13"/>
      <c r="H282" s="13"/>
      <c r="I282" s="13"/>
      <c r="J282" s="13"/>
      <c r="K282" s="13"/>
      <c r="L282" s="13"/>
      <c r="M282" s="13"/>
      <c r="N282" s="13"/>
      <c r="O282" s="13"/>
      <c r="P282" s="13"/>
      <c r="Q282" s="13"/>
      <c r="R282" s="13"/>
      <c r="S282" s="13"/>
      <c r="T282" s="13"/>
      <c r="U282" s="13"/>
      <c r="V282" s="13"/>
      <c r="W282" s="13"/>
      <c r="X282" s="13"/>
      <c r="Y282" s="13"/>
      <c r="Z282" s="13"/>
      <c r="AA282" s="13"/>
      <c r="AB282" s="13"/>
      <c r="AC282" s="13"/>
      <c r="AD282" s="13"/>
      <c r="AE282" s="13"/>
      <c r="AF282" s="13"/>
      <c r="AG282" s="13"/>
      <c r="AH282" s="13"/>
      <c r="AI282" s="13"/>
      <c r="AJ282" s="13"/>
    </row>
    <row r="283" spans="1:36" ht="13.5" customHeight="1" x14ac:dyDescent="0.2">
      <c r="A283" s="13"/>
      <c r="B283" s="13"/>
      <c r="C283" s="13"/>
      <c r="D283" s="13"/>
      <c r="E283" s="13"/>
      <c r="F283" s="13"/>
      <c r="G283" s="13"/>
      <c r="H283" s="13"/>
      <c r="I283" s="13"/>
      <c r="J283" s="13"/>
      <c r="K283" s="13"/>
      <c r="L283" s="13"/>
      <c r="M283" s="13"/>
      <c r="N283" s="13"/>
      <c r="O283" s="13"/>
      <c r="P283" s="13"/>
      <c r="Q283" s="13"/>
      <c r="R283" s="13"/>
      <c r="S283" s="13"/>
      <c r="T283" s="13"/>
      <c r="U283" s="13"/>
      <c r="V283" s="13"/>
      <c r="W283" s="13"/>
      <c r="X283" s="13"/>
      <c r="Y283" s="13"/>
      <c r="Z283" s="13"/>
      <c r="AA283" s="13"/>
      <c r="AB283" s="13"/>
      <c r="AC283" s="13"/>
      <c r="AD283" s="13"/>
      <c r="AE283" s="13"/>
      <c r="AF283" s="13"/>
      <c r="AG283" s="13"/>
      <c r="AH283" s="13"/>
      <c r="AI283" s="13"/>
      <c r="AJ283" s="13"/>
    </row>
    <row r="284" spans="1:36" ht="13.5" customHeight="1" x14ac:dyDescent="0.2">
      <c r="A284" s="13"/>
      <c r="B284" s="13"/>
      <c r="C284" s="13"/>
      <c r="D284" s="13"/>
      <c r="E284" s="13"/>
      <c r="F284" s="13"/>
      <c r="G284" s="13"/>
      <c r="H284" s="13"/>
      <c r="I284" s="13"/>
      <c r="J284" s="13"/>
      <c r="K284" s="13"/>
      <c r="L284" s="13"/>
      <c r="M284" s="13"/>
      <c r="N284" s="13"/>
      <c r="O284" s="13"/>
      <c r="P284" s="13"/>
      <c r="Q284" s="13"/>
      <c r="R284" s="13"/>
      <c r="S284" s="13"/>
      <c r="T284" s="13"/>
      <c r="U284" s="13"/>
      <c r="V284" s="13"/>
      <c r="W284" s="13"/>
      <c r="X284" s="13"/>
      <c r="Y284" s="13"/>
      <c r="Z284" s="13"/>
      <c r="AA284" s="13"/>
      <c r="AB284" s="13"/>
      <c r="AC284" s="13"/>
      <c r="AD284" s="13"/>
      <c r="AE284" s="13"/>
      <c r="AF284" s="13"/>
      <c r="AG284" s="13"/>
      <c r="AH284" s="13"/>
      <c r="AI284" s="13"/>
      <c r="AJ284" s="13"/>
    </row>
    <row r="285" spans="1:36" ht="13.5" customHeight="1" x14ac:dyDescent="0.2">
      <c r="A285" s="13"/>
      <c r="B285" s="13"/>
      <c r="C285" s="13"/>
      <c r="D285" s="13"/>
      <c r="E285" s="13"/>
      <c r="F285" s="13"/>
      <c r="G285" s="13"/>
      <c r="H285" s="13"/>
      <c r="I285" s="13"/>
      <c r="J285" s="13"/>
      <c r="K285" s="13"/>
      <c r="L285" s="13"/>
      <c r="M285" s="13"/>
      <c r="N285" s="13"/>
      <c r="O285" s="13"/>
      <c r="P285" s="13"/>
      <c r="Q285" s="13"/>
      <c r="R285" s="13"/>
      <c r="S285" s="13"/>
      <c r="T285" s="13"/>
      <c r="U285" s="13"/>
      <c r="V285" s="13"/>
      <c r="W285" s="13"/>
      <c r="X285" s="13"/>
      <c r="Y285" s="13"/>
      <c r="Z285" s="13"/>
      <c r="AA285" s="13"/>
      <c r="AB285" s="13"/>
      <c r="AC285" s="13"/>
      <c r="AD285" s="13"/>
      <c r="AE285" s="13"/>
      <c r="AF285" s="13"/>
      <c r="AG285" s="13"/>
      <c r="AH285" s="13"/>
      <c r="AI285" s="13"/>
      <c r="AJ285" s="13"/>
    </row>
    <row r="286" spans="1:36" ht="13.5" customHeight="1" x14ac:dyDescent="0.2">
      <c r="A286" s="13"/>
      <c r="B286" s="13"/>
      <c r="C286" s="13"/>
      <c r="D286" s="13"/>
      <c r="E286" s="13"/>
      <c r="F286" s="13"/>
      <c r="G286" s="13"/>
      <c r="H286" s="13"/>
      <c r="I286" s="13"/>
      <c r="J286" s="13"/>
      <c r="K286" s="13"/>
      <c r="L286" s="13"/>
      <c r="M286" s="13"/>
      <c r="N286" s="13"/>
      <c r="O286" s="13"/>
      <c r="P286" s="13"/>
      <c r="Q286" s="13"/>
      <c r="R286" s="13"/>
      <c r="S286" s="13"/>
      <c r="T286" s="13"/>
      <c r="U286" s="13"/>
      <c r="V286" s="13"/>
      <c r="W286" s="13"/>
      <c r="X286" s="13"/>
      <c r="Y286" s="13"/>
      <c r="Z286" s="13"/>
      <c r="AA286" s="13"/>
      <c r="AB286" s="13"/>
      <c r="AC286" s="13"/>
      <c r="AD286" s="13"/>
      <c r="AE286" s="13"/>
      <c r="AF286" s="13"/>
      <c r="AG286" s="13"/>
      <c r="AH286" s="13"/>
      <c r="AI286" s="13"/>
      <c r="AJ286" s="13"/>
    </row>
    <row r="287" spans="1:36" ht="13.5" customHeight="1" x14ac:dyDescent="0.2">
      <c r="A287" s="13"/>
      <c r="B287" s="13"/>
      <c r="C287" s="13"/>
      <c r="D287" s="13"/>
      <c r="E287" s="13"/>
      <c r="F287" s="13"/>
      <c r="G287" s="13"/>
      <c r="H287" s="13"/>
      <c r="I287" s="13"/>
      <c r="J287" s="13"/>
      <c r="K287" s="13"/>
      <c r="L287" s="13"/>
      <c r="M287" s="13"/>
      <c r="N287" s="13"/>
      <c r="O287" s="13"/>
      <c r="P287" s="13"/>
      <c r="Q287" s="13"/>
      <c r="R287" s="13"/>
      <c r="S287" s="13"/>
      <c r="T287" s="13"/>
      <c r="U287" s="13"/>
      <c r="V287" s="13"/>
      <c r="W287" s="13"/>
      <c r="X287" s="13"/>
      <c r="Y287" s="13"/>
      <c r="Z287" s="13"/>
      <c r="AA287" s="13"/>
      <c r="AB287" s="13"/>
      <c r="AC287" s="13"/>
      <c r="AD287" s="13"/>
      <c r="AE287" s="13"/>
      <c r="AF287" s="13"/>
      <c r="AG287" s="13"/>
      <c r="AH287" s="13"/>
      <c r="AI287" s="13"/>
      <c r="AJ287" s="13"/>
    </row>
    <row r="288" spans="1:36" ht="13.5" customHeight="1" x14ac:dyDescent="0.2">
      <c r="A288" s="13"/>
      <c r="B288" s="13"/>
      <c r="C288" s="13"/>
      <c r="D288" s="13"/>
      <c r="E288" s="13"/>
      <c r="F288" s="13"/>
      <c r="G288" s="13"/>
      <c r="H288" s="13"/>
      <c r="I288" s="13"/>
      <c r="J288" s="13"/>
      <c r="K288" s="13"/>
      <c r="L288" s="13"/>
      <c r="M288" s="13"/>
      <c r="N288" s="13"/>
      <c r="O288" s="13"/>
      <c r="P288" s="13"/>
      <c r="Q288" s="13"/>
      <c r="R288" s="13"/>
      <c r="S288" s="13"/>
      <c r="T288" s="13"/>
      <c r="U288" s="13"/>
      <c r="V288" s="13"/>
      <c r="W288" s="13"/>
      <c r="X288" s="13"/>
      <c r="Y288" s="13"/>
      <c r="Z288" s="13"/>
      <c r="AA288" s="13"/>
      <c r="AB288" s="13"/>
      <c r="AC288" s="13"/>
      <c r="AD288" s="13"/>
      <c r="AE288" s="13"/>
      <c r="AF288" s="13"/>
      <c r="AG288" s="13"/>
      <c r="AH288" s="13"/>
      <c r="AI288" s="13"/>
      <c r="AJ288" s="13"/>
    </row>
    <row r="289" spans="1:36" ht="13.5" customHeight="1" x14ac:dyDescent="0.2">
      <c r="A289" s="13"/>
      <c r="B289" s="13"/>
      <c r="C289" s="13"/>
      <c r="D289" s="13"/>
      <c r="E289" s="13"/>
      <c r="F289" s="13"/>
      <c r="G289" s="13"/>
      <c r="H289" s="13"/>
      <c r="I289" s="13"/>
      <c r="J289" s="13"/>
      <c r="K289" s="13"/>
      <c r="L289" s="13"/>
      <c r="M289" s="13"/>
      <c r="N289" s="13"/>
      <c r="O289" s="13"/>
      <c r="P289" s="13"/>
      <c r="Q289" s="13"/>
      <c r="R289" s="13"/>
      <c r="S289" s="13"/>
      <c r="T289" s="13"/>
      <c r="U289" s="13"/>
      <c r="V289" s="13"/>
      <c r="W289" s="13"/>
      <c r="X289" s="13"/>
      <c r="Y289" s="13"/>
      <c r="Z289" s="13"/>
      <c r="AA289" s="13"/>
      <c r="AB289" s="13"/>
      <c r="AC289" s="13"/>
      <c r="AD289" s="13"/>
      <c r="AE289" s="13"/>
      <c r="AF289" s="13"/>
      <c r="AG289" s="13"/>
      <c r="AH289" s="13"/>
      <c r="AI289" s="13"/>
      <c r="AJ289" s="13"/>
    </row>
    <row r="290" spans="1:36" ht="13.5" customHeight="1" x14ac:dyDescent="0.2">
      <c r="A290" s="13"/>
      <c r="B290" s="13"/>
      <c r="C290" s="13"/>
      <c r="D290" s="13"/>
      <c r="E290" s="13"/>
      <c r="F290" s="13"/>
      <c r="G290" s="13"/>
      <c r="H290" s="13"/>
      <c r="I290" s="13"/>
      <c r="J290" s="13"/>
      <c r="K290" s="13"/>
      <c r="L290" s="13"/>
      <c r="M290" s="13"/>
      <c r="N290" s="13"/>
      <c r="O290" s="13"/>
      <c r="P290" s="13"/>
      <c r="Q290" s="13"/>
      <c r="R290" s="13"/>
      <c r="S290" s="13"/>
      <c r="T290" s="13"/>
      <c r="U290" s="13"/>
      <c r="V290" s="13"/>
      <c r="W290" s="13"/>
      <c r="X290" s="13"/>
      <c r="Y290" s="13"/>
      <c r="Z290" s="13"/>
      <c r="AA290" s="13"/>
      <c r="AB290" s="13"/>
      <c r="AC290" s="13"/>
      <c r="AD290" s="13"/>
      <c r="AE290" s="13"/>
      <c r="AF290" s="13"/>
      <c r="AG290" s="13"/>
      <c r="AH290" s="13"/>
      <c r="AI290" s="13"/>
      <c r="AJ290" s="13"/>
    </row>
    <row r="291" spans="1:36" ht="13.5" customHeight="1" x14ac:dyDescent="0.2">
      <c r="A291" s="13"/>
      <c r="B291" s="13"/>
      <c r="C291" s="13"/>
      <c r="D291" s="13"/>
      <c r="E291" s="13"/>
      <c r="F291" s="13"/>
      <c r="G291" s="13"/>
      <c r="H291" s="13"/>
      <c r="I291" s="13"/>
      <c r="J291" s="13"/>
      <c r="K291" s="13"/>
      <c r="L291" s="13"/>
      <c r="M291" s="13"/>
      <c r="N291" s="13"/>
      <c r="O291" s="13"/>
      <c r="P291" s="13"/>
      <c r="Q291" s="13"/>
      <c r="R291" s="13"/>
      <c r="S291" s="13"/>
      <c r="T291" s="13"/>
      <c r="U291" s="13"/>
      <c r="V291" s="13"/>
      <c r="W291" s="13"/>
      <c r="X291" s="13"/>
      <c r="Y291" s="13"/>
      <c r="Z291" s="13"/>
      <c r="AA291" s="13"/>
      <c r="AB291" s="13"/>
      <c r="AC291" s="13"/>
      <c r="AD291" s="13"/>
      <c r="AE291" s="13"/>
      <c r="AF291" s="13"/>
      <c r="AG291" s="13"/>
      <c r="AH291" s="13"/>
      <c r="AI291" s="13"/>
      <c r="AJ291" s="13"/>
    </row>
    <row r="292" spans="1:36" ht="13.5" customHeight="1" x14ac:dyDescent="0.2">
      <c r="A292" s="13"/>
      <c r="B292" s="13"/>
      <c r="C292" s="13"/>
      <c r="D292" s="13"/>
      <c r="E292" s="13"/>
      <c r="F292" s="13"/>
      <c r="G292" s="13"/>
      <c r="H292" s="13"/>
      <c r="I292" s="13"/>
      <c r="J292" s="13"/>
      <c r="K292" s="13"/>
      <c r="L292" s="13"/>
      <c r="M292" s="13"/>
      <c r="N292" s="13"/>
      <c r="O292" s="13"/>
      <c r="P292" s="13"/>
      <c r="Q292" s="13"/>
      <c r="R292" s="13"/>
      <c r="S292" s="13"/>
      <c r="T292" s="13"/>
      <c r="U292" s="13"/>
      <c r="V292" s="13"/>
      <c r="W292" s="13"/>
      <c r="X292" s="13"/>
      <c r="Y292" s="13"/>
      <c r="Z292" s="13"/>
      <c r="AA292" s="13"/>
      <c r="AB292" s="13"/>
      <c r="AC292" s="13"/>
      <c r="AD292" s="13"/>
      <c r="AE292" s="13"/>
      <c r="AF292" s="13"/>
      <c r="AG292" s="13"/>
      <c r="AH292" s="13"/>
      <c r="AI292" s="13"/>
      <c r="AJ292" s="13"/>
    </row>
    <row r="293" spans="1:36" ht="13.5" customHeight="1" x14ac:dyDescent="0.2">
      <c r="A293" s="13"/>
      <c r="B293" s="13"/>
      <c r="C293" s="13"/>
      <c r="D293" s="13"/>
      <c r="E293" s="13"/>
      <c r="F293" s="13"/>
      <c r="G293" s="13"/>
      <c r="H293" s="13"/>
      <c r="I293" s="13"/>
      <c r="J293" s="13"/>
      <c r="K293" s="13"/>
      <c r="L293" s="13"/>
      <c r="M293" s="13"/>
      <c r="N293" s="13"/>
      <c r="O293" s="13"/>
      <c r="P293" s="13"/>
      <c r="Q293" s="13"/>
      <c r="R293" s="13"/>
      <c r="S293" s="13"/>
      <c r="T293" s="13"/>
      <c r="U293" s="13"/>
      <c r="V293" s="13"/>
      <c r="W293" s="13"/>
      <c r="X293" s="13"/>
      <c r="Y293" s="13"/>
      <c r="Z293" s="13"/>
      <c r="AA293" s="13"/>
      <c r="AB293" s="13"/>
      <c r="AC293" s="13"/>
      <c r="AD293" s="13"/>
      <c r="AE293" s="13"/>
      <c r="AF293" s="13"/>
      <c r="AG293" s="13"/>
      <c r="AH293" s="13"/>
      <c r="AI293" s="13"/>
      <c r="AJ293" s="13"/>
    </row>
    <row r="294" spans="1:36" ht="13.5" customHeight="1" x14ac:dyDescent="0.2">
      <c r="A294" s="13"/>
      <c r="B294" s="13"/>
      <c r="C294" s="13"/>
      <c r="D294" s="13"/>
      <c r="E294" s="13"/>
      <c r="F294" s="13"/>
      <c r="G294" s="13"/>
      <c r="H294" s="13"/>
      <c r="I294" s="13"/>
      <c r="J294" s="13"/>
      <c r="K294" s="13"/>
      <c r="L294" s="13"/>
      <c r="M294" s="13"/>
      <c r="N294" s="13"/>
      <c r="O294" s="13"/>
      <c r="P294" s="13"/>
      <c r="Q294" s="13"/>
      <c r="R294" s="13"/>
      <c r="S294" s="13"/>
      <c r="T294" s="13"/>
      <c r="U294" s="13"/>
      <c r="V294" s="13"/>
      <c r="W294" s="13"/>
      <c r="X294" s="13"/>
      <c r="Y294" s="13"/>
      <c r="Z294" s="13"/>
      <c r="AA294" s="13"/>
      <c r="AB294" s="13"/>
      <c r="AC294" s="13"/>
      <c r="AD294" s="13"/>
      <c r="AE294" s="13"/>
      <c r="AF294" s="13"/>
      <c r="AG294" s="13"/>
      <c r="AH294" s="13"/>
      <c r="AI294" s="13"/>
      <c r="AJ294" s="13"/>
    </row>
    <row r="295" spans="1:36" ht="13.5" customHeight="1" x14ac:dyDescent="0.2">
      <c r="A295" s="13"/>
      <c r="B295" s="13"/>
      <c r="C295" s="13"/>
      <c r="D295" s="13"/>
      <c r="E295" s="13"/>
      <c r="F295" s="13"/>
      <c r="G295" s="13"/>
      <c r="H295" s="13"/>
      <c r="I295" s="13"/>
      <c r="J295" s="13"/>
      <c r="K295" s="13"/>
      <c r="L295" s="13"/>
      <c r="M295" s="13"/>
      <c r="N295" s="13"/>
      <c r="O295" s="13"/>
      <c r="P295" s="13"/>
      <c r="Q295" s="13"/>
      <c r="R295" s="13"/>
      <c r="S295" s="13"/>
      <c r="T295" s="13"/>
      <c r="U295" s="13"/>
      <c r="V295" s="13"/>
      <c r="W295" s="13"/>
      <c r="X295" s="13"/>
      <c r="Y295" s="13"/>
      <c r="Z295" s="13"/>
      <c r="AA295" s="13"/>
      <c r="AB295" s="13"/>
      <c r="AC295" s="13"/>
      <c r="AD295" s="13"/>
      <c r="AE295" s="13"/>
      <c r="AF295" s="13"/>
      <c r="AG295" s="13"/>
      <c r="AH295" s="13"/>
      <c r="AI295" s="13"/>
      <c r="AJ295" s="13"/>
    </row>
    <row r="296" spans="1:36" ht="13.5" customHeight="1" x14ac:dyDescent="0.2">
      <c r="A296" s="13"/>
      <c r="B296" s="13"/>
      <c r="C296" s="13"/>
      <c r="D296" s="13"/>
      <c r="E296" s="13"/>
      <c r="F296" s="13"/>
      <c r="G296" s="13"/>
      <c r="H296" s="13"/>
      <c r="I296" s="13"/>
      <c r="J296" s="13"/>
      <c r="K296" s="13"/>
      <c r="L296" s="13"/>
      <c r="M296" s="13"/>
      <c r="N296" s="13"/>
      <c r="O296" s="13"/>
      <c r="P296" s="13"/>
      <c r="Q296" s="13"/>
      <c r="R296" s="13"/>
      <c r="S296" s="13"/>
      <c r="T296" s="13"/>
      <c r="U296" s="13"/>
      <c r="V296" s="13"/>
      <c r="W296" s="13"/>
      <c r="X296" s="13"/>
      <c r="Y296" s="13"/>
      <c r="Z296" s="13"/>
      <c r="AA296" s="13"/>
      <c r="AB296" s="13"/>
      <c r="AC296" s="13"/>
      <c r="AD296" s="13"/>
      <c r="AE296" s="13"/>
      <c r="AF296" s="13"/>
      <c r="AG296" s="13"/>
      <c r="AH296" s="13"/>
      <c r="AI296" s="13"/>
      <c r="AJ296" s="13"/>
    </row>
    <row r="297" spans="1:36" ht="13.5" customHeight="1" x14ac:dyDescent="0.2">
      <c r="A297" s="13"/>
      <c r="B297" s="13"/>
      <c r="C297" s="13"/>
      <c r="D297" s="13"/>
      <c r="E297" s="13"/>
      <c r="F297" s="13"/>
      <c r="G297" s="13"/>
      <c r="H297" s="13"/>
      <c r="I297" s="13"/>
      <c r="J297" s="13"/>
      <c r="K297" s="13"/>
      <c r="L297" s="13"/>
      <c r="M297" s="13"/>
      <c r="N297" s="13"/>
      <c r="O297" s="13"/>
      <c r="P297" s="13"/>
      <c r="Q297" s="13"/>
      <c r="R297" s="13"/>
      <c r="S297" s="13"/>
      <c r="T297" s="13"/>
      <c r="U297" s="13"/>
      <c r="V297" s="13"/>
      <c r="W297" s="13"/>
      <c r="X297" s="13"/>
      <c r="Y297" s="13"/>
      <c r="Z297" s="13"/>
      <c r="AA297" s="13"/>
      <c r="AB297" s="13"/>
      <c r="AC297" s="13"/>
      <c r="AD297" s="13"/>
      <c r="AE297" s="13"/>
      <c r="AF297" s="13"/>
      <c r="AG297" s="13"/>
      <c r="AH297" s="13"/>
      <c r="AI297" s="13"/>
      <c r="AJ297" s="13"/>
    </row>
    <row r="298" spans="1:36" ht="13.5" customHeight="1" x14ac:dyDescent="0.2">
      <c r="A298" s="13"/>
      <c r="B298" s="13"/>
      <c r="C298" s="13"/>
      <c r="D298" s="13"/>
      <c r="E298" s="13"/>
      <c r="F298" s="13"/>
      <c r="G298" s="13"/>
      <c r="H298" s="13"/>
      <c r="I298" s="13"/>
      <c r="J298" s="13"/>
      <c r="K298" s="13"/>
      <c r="L298" s="13"/>
      <c r="M298" s="13"/>
      <c r="N298" s="13"/>
      <c r="O298" s="13"/>
      <c r="P298" s="13"/>
      <c r="Q298" s="13"/>
      <c r="R298" s="13"/>
      <c r="S298" s="13"/>
      <c r="T298" s="13"/>
      <c r="U298" s="13"/>
      <c r="V298" s="13"/>
      <c r="W298" s="13"/>
      <c r="X298" s="13"/>
      <c r="Y298" s="13"/>
      <c r="Z298" s="13"/>
      <c r="AA298" s="13"/>
      <c r="AB298" s="13"/>
      <c r="AC298" s="13"/>
      <c r="AD298" s="13"/>
      <c r="AE298" s="13"/>
      <c r="AF298" s="13"/>
      <c r="AG298" s="13"/>
      <c r="AH298" s="13"/>
      <c r="AI298" s="13"/>
      <c r="AJ298" s="13"/>
    </row>
    <row r="299" spans="1:36" ht="13.5" customHeight="1" x14ac:dyDescent="0.2">
      <c r="A299" s="13"/>
      <c r="B299" s="13"/>
      <c r="C299" s="13"/>
      <c r="D299" s="13"/>
      <c r="E299" s="13"/>
      <c r="F299" s="13"/>
      <c r="G299" s="13"/>
      <c r="H299" s="13"/>
      <c r="I299" s="13"/>
      <c r="J299" s="13"/>
      <c r="K299" s="13"/>
      <c r="L299" s="13"/>
      <c r="M299" s="13"/>
      <c r="N299" s="13"/>
      <c r="O299" s="13"/>
      <c r="P299" s="13"/>
      <c r="Q299" s="13"/>
      <c r="R299" s="13"/>
      <c r="S299" s="13"/>
      <c r="T299" s="13"/>
      <c r="U299" s="13"/>
      <c r="V299" s="13"/>
      <c r="W299" s="13"/>
      <c r="X299" s="13"/>
      <c r="Y299" s="13"/>
      <c r="Z299" s="13"/>
      <c r="AA299" s="13"/>
      <c r="AB299" s="13"/>
      <c r="AC299" s="13"/>
      <c r="AD299" s="13"/>
      <c r="AE299" s="13"/>
      <c r="AF299" s="13"/>
      <c r="AG299" s="13"/>
      <c r="AH299" s="13"/>
      <c r="AI299" s="13"/>
      <c r="AJ299" s="13"/>
    </row>
    <row r="300" spans="1:36" ht="13.5" customHeight="1" x14ac:dyDescent="0.2">
      <c r="A300" s="13"/>
      <c r="B300" s="13"/>
      <c r="C300" s="13"/>
      <c r="D300" s="13"/>
      <c r="E300" s="13"/>
      <c r="F300" s="13"/>
      <c r="G300" s="13"/>
      <c r="H300" s="13"/>
      <c r="I300" s="13"/>
      <c r="J300" s="13"/>
      <c r="K300" s="13"/>
      <c r="L300" s="13"/>
      <c r="M300" s="13"/>
      <c r="N300" s="13"/>
      <c r="O300" s="13"/>
      <c r="P300" s="13"/>
      <c r="Q300" s="13"/>
      <c r="R300" s="13"/>
      <c r="S300" s="13"/>
      <c r="T300" s="13"/>
      <c r="U300" s="13"/>
      <c r="V300" s="13"/>
      <c r="W300" s="13"/>
      <c r="X300" s="13"/>
      <c r="Y300" s="13"/>
      <c r="Z300" s="13"/>
      <c r="AA300" s="13"/>
      <c r="AB300" s="13"/>
      <c r="AC300" s="13"/>
      <c r="AD300" s="13"/>
      <c r="AE300" s="13"/>
      <c r="AF300" s="13"/>
      <c r="AG300" s="13"/>
      <c r="AH300" s="13"/>
      <c r="AI300" s="13"/>
      <c r="AJ300" s="13"/>
    </row>
    <row r="301" spans="1:36" ht="13.5" customHeight="1" x14ac:dyDescent="0.2">
      <c r="A301" s="13"/>
      <c r="B301" s="13"/>
      <c r="C301" s="13"/>
      <c r="D301" s="13"/>
      <c r="E301" s="13"/>
      <c r="F301" s="13"/>
      <c r="G301" s="13"/>
      <c r="H301" s="13"/>
      <c r="I301" s="13"/>
      <c r="J301" s="13"/>
      <c r="K301" s="13"/>
      <c r="L301" s="13"/>
      <c r="M301" s="13"/>
      <c r="N301" s="13"/>
      <c r="O301" s="13"/>
      <c r="P301" s="13"/>
      <c r="Q301" s="13"/>
      <c r="R301" s="13"/>
      <c r="S301" s="13"/>
      <c r="T301" s="13"/>
      <c r="U301" s="13"/>
      <c r="V301" s="13"/>
      <c r="W301" s="13"/>
      <c r="X301" s="13"/>
      <c r="Y301" s="13"/>
      <c r="Z301" s="13"/>
      <c r="AA301" s="13"/>
      <c r="AB301" s="13"/>
      <c r="AC301" s="13"/>
      <c r="AD301" s="13"/>
      <c r="AE301" s="13"/>
      <c r="AF301" s="13"/>
      <c r="AG301" s="13"/>
      <c r="AH301" s="13"/>
      <c r="AI301" s="13"/>
      <c r="AJ301" s="13"/>
    </row>
    <row r="302" spans="1:36" ht="13.5" customHeight="1" x14ac:dyDescent="0.2">
      <c r="A302" s="13"/>
      <c r="B302" s="13"/>
      <c r="C302" s="13"/>
      <c r="D302" s="13"/>
      <c r="E302" s="13"/>
      <c r="F302" s="13"/>
      <c r="G302" s="13"/>
      <c r="H302" s="13"/>
      <c r="I302" s="13"/>
      <c r="J302" s="13"/>
      <c r="K302" s="13"/>
      <c r="L302" s="13"/>
      <c r="M302" s="13"/>
      <c r="N302" s="13"/>
      <c r="O302" s="13"/>
      <c r="P302" s="13"/>
      <c r="Q302" s="13"/>
      <c r="R302" s="13"/>
      <c r="S302" s="13"/>
      <c r="T302" s="13"/>
      <c r="U302" s="13"/>
      <c r="V302" s="13"/>
      <c r="W302" s="13"/>
      <c r="X302" s="13"/>
      <c r="Y302" s="13"/>
      <c r="Z302" s="13"/>
      <c r="AA302" s="13"/>
      <c r="AB302" s="13"/>
      <c r="AC302" s="13"/>
      <c r="AD302" s="13"/>
      <c r="AE302" s="13"/>
      <c r="AF302" s="13"/>
      <c r="AG302" s="13"/>
      <c r="AH302" s="13"/>
      <c r="AI302" s="13"/>
      <c r="AJ302" s="13"/>
    </row>
    <row r="303" spans="1:36" ht="13.5" customHeight="1" x14ac:dyDescent="0.2">
      <c r="A303" s="13"/>
      <c r="B303" s="13"/>
      <c r="C303" s="13"/>
      <c r="D303" s="13"/>
      <c r="E303" s="13"/>
      <c r="F303" s="13"/>
      <c r="G303" s="13"/>
      <c r="H303" s="13"/>
      <c r="I303" s="13"/>
      <c r="J303" s="13"/>
      <c r="K303" s="13"/>
      <c r="L303" s="13"/>
      <c r="M303" s="13"/>
      <c r="N303" s="13"/>
      <c r="O303" s="13"/>
      <c r="P303" s="13"/>
      <c r="Q303" s="13"/>
      <c r="R303" s="13"/>
      <c r="S303" s="13"/>
      <c r="T303" s="13"/>
      <c r="U303" s="13"/>
      <c r="V303" s="13"/>
      <c r="W303" s="13"/>
      <c r="X303" s="13"/>
      <c r="Y303" s="13"/>
      <c r="Z303" s="13"/>
      <c r="AA303" s="13"/>
      <c r="AB303" s="13"/>
      <c r="AC303" s="13"/>
      <c r="AD303" s="13"/>
      <c r="AE303" s="13"/>
      <c r="AF303" s="13"/>
      <c r="AG303" s="13"/>
      <c r="AH303" s="13"/>
      <c r="AI303" s="13"/>
      <c r="AJ303" s="13"/>
    </row>
    <row r="304" spans="1:36" ht="13.5" customHeight="1" x14ac:dyDescent="0.2">
      <c r="A304" s="13"/>
      <c r="B304" s="13"/>
      <c r="C304" s="13"/>
      <c r="D304" s="13"/>
      <c r="E304" s="13"/>
      <c r="F304" s="13"/>
      <c r="G304" s="13"/>
      <c r="H304" s="13"/>
      <c r="I304" s="13"/>
      <c r="J304" s="13"/>
      <c r="K304" s="13"/>
      <c r="L304" s="13"/>
      <c r="M304" s="13"/>
      <c r="N304" s="13"/>
      <c r="O304" s="13"/>
      <c r="P304" s="13"/>
      <c r="Q304" s="13"/>
      <c r="R304" s="13"/>
      <c r="S304" s="13"/>
      <c r="T304" s="13"/>
      <c r="U304" s="13"/>
      <c r="V304" s="13"/>
      <c r="W304" s="13"/>
      <c r="X304" s="13"/>
      <c r="Y304" s="13"/>
      <c r="Z304" s="13"/>
      <c r="AA304" s="13"/>
      <c r="AB304" s="13"/>
      <c r="AC304" s="13"/>
      <c r="AD304" s="13"/>
      <c r="AE304" s="13"/>
      <c r="AF304" s="13"/>
      <c r="AG304" s="13"/>
      <c r="AH304" s="13"/>
      <c r="AI304" s="13"/>
      <c r="AJ304" s="13"/>
    </row>
    <row r="305" spans="1:36" ht="13.5" customHeight="1" x14ac:dyDescent="0.2">
      <c r="A305" s="13"/>
      <c r="B305" s="13"/>
      <c r="C305" s="13"/>
      <c r="D305" s="13"/>
      <c r="E305" s="13"/>
      <c r="F305" s="13"/>
      <c r="G305" s="13"/>
      <c r="H305" s="13"/>
      <c r="I305" s="13"/>
      <c r="J305" s="13"/>
      <c r="K305" s="13"/>
      <c r="L305" s="13"/>
      <c r="M305" s="13"/>
      <c r="N305" s="13"/>
      <c r="O305" s="13"/>
      <c r="P305" s="13"/>
      <c r="Q305" s="13"/>
      <c r="R305" s="13"/>
      <c r="S305" s="13"/>
      <c r="T305" s="13"/>
      <c r="U305" s="13"/>
      <c r="V305" s="13"/>
      <c r="W305" s="13"/>
      <c r="X305" s="13"/>
      <c r="Y305" s="13"/>
      <c r="Z305" s="13"/>
      <c r="AA305" s="13"/>
      <c r="AB305" s="13"/>
      <c r="AC305" s="13"/>
      <c r="AD305" s="13"/>
      <c r="AE305" s="13"/>
      <c r="AF305" s="13"/>
      <c r="AG305" s="13"/>
      <c r="AH305" s="13"/>
      <c r="AI305" s="13"/>
      <c r="AJ305" s="13"/>
    </row>
    <row r="306" spans="1:36" ht="13.5" customHeight="1" x14ac:dyDescent="0.2">
      <c r="A306" s="13"/>
      <c r="B306" s="13"/>
      <c r="C306" s="13"/>
      <c r="D306" s="13"/>
      <c r="E306" s="13"/>
      <c r="F306" s="13"/>
      <c r="G306" s="13"/>
      <c r="H306" s="13"/>
      <c r="I306" s="13"/>
      <c r="J306" s="13"/>
      <c r="K306" s="13"/>
      <c r="L306" s="13"/>
      <c r="M306" s="13"/>
      <c r="N306" s="13"/>
      <c r="O306" s="13"/>
      <c r="P306" s="13"/>
      <c r="Q306" s="13"/>
      <c r="R306" s="13"/>
      <c r="S306" s="13"/>
      <c r="T306" s="13"/>
      <c r="U306" s="13"/>
      <c r="V306" s="13"/>
      <c r="W306" s="13"/>
      <c r="X306" s="13"/>
      <c r="Y306" s="13"/>
      <c r="Z306" s="13"/>
      <c r="AA306" s="13"/>
      <c r="AB306" s="13"/>
      <c r="AC306" s="13"/>
      <c r="AD306" s="13"/>
      <c r="AE306" s="13"/>
      <c r="AF306" s="13"/>
      <c r="AG306" s="13"/>
      <c r="AH306" s="13"/>
      <c r="AI306" s="13"/>
      <c r="AJ306" s="13"/>
    </row>
    <row r="307" spans="1:36" ht="13.5" customHeight="1" x14ac:dyDescent="0.2">
      <c r="A307" s="13"/>
      <c r="B307" s="13"/>
      <c r="C307" s="13"/>
      <c r="D307" s="13"/>
      <c r="E307" s="13"/>
      <c r="F307" s="13"/>
      <c r="G307" s="13"/>
      <c r="H307" s="13"/>
      <c r="I307" s="13"/>
      <c r="J307" s="13"/>
      <c r="K307" s="13"/>
      <c r="L307" s="13"/>
      <c r="M307" s="13"/>
      <c r="N307" s="13"/>
      <c r="O307" s="13"/>
      <c r="P307" s="13"/>
      <c r="Q307" s="13"/>
      <c r="R307" s="13"/>
      <c r="S307" s="13"/>
      <c r="T307" s="13"/>
      <c r="U307" s="13"/>
      <c r="V307" s="13"/>
      <c r="W307" s="13"/>
      <c r="X307" s="13"/>
      <c r="Y307" s="13"/>
      <c r="Z307" s="13"/>
      <c r="AA307" s="13"/>
      <c r="AB307" s="13"/>
      <c r="AC307" s="13"/>
      <c r="AD307" s="13"/>
      <c r="AE307" s="13"/>
      <c r="AF307" s="13"/>
      <c r="AG307" s="13"/>
      <c r="AH307" s="13"/>
      <c r="AI307" s="13"/>
      <c r="AJ307" s="13"/>
    </row>
    <row r="308" spans="1:36" ht="13.5" customHeight="1" x14ac:dyDescent="0.2">
      <c r="A308" s="13"/>
      <c r="B308" s="13"/>
      <c r="C308" s="13"/>
      <c r="D308" s="13"/>
      <c r="E308" s="13"/>
      <c r="F308" s="13"/>
      <c r="G308" s="13"/>
      <c r="H308" s="13"/>
      <c r="I308" s="13"/>
      <c r="J308" s="13"/>
      <c r="K308" s="13"/>
      <c r="L308" s="13"/>
      <c r="M308" s="13"/>
      <c r="N308" s="13"/>
      <c r="O308" s="13"/>
      <c r="P308" s="13"/>
      <c r="Q308" s="13"/>
      <c r="R308" s="13"/>
      <c r="S308" s="13"/>
      <c r="T308" s="13"/>
      <c r="U308" s="13"/>
      <c r="V308" s="13"/>
      <c r="W308" s="13"/>
      <c r="X308" s="13"/>
      <c r="Y308" s="13"/>
      <c r="Z308" s="13"/>
      <c r="AA308" s="13"/>
      <c r="AB308" s="13"/>
      <c r="AC308" s="13"/>
      <c r="AD308" s="13"/>
      <c r="AE308" s="13"/>
      <c r="AF308" s="13"/>
      <c r="AG308" s="13"/>
      <c r="AH308" s="13"/>
      <c r="AI308" s="13"/>
      <c r="AJ308" s="13"/>
    </row>
    <row r="309" spans="1:36" ht="13.5" customHeight="1" x14ac:dyDescent="0.2">
      <c r="A309" s="13"/>
      <c r="B309" s="13"/>
      <c r="C309" s="13"/>
      <c r="D309" s="13"/>
      <c r="E309" s="13"/>
      <c r="F309" s="13"/>
      <c r="G309" s="13"/>
      <c r="H309" s="13"/>
      <c r="I309" s="13"/>
      <c r="J309" s="13"/>
      <c r="K309" s="13"/>
      <c r="L309" s="13"/>
      <c r="M309" s="13"/>
      <c r="N309" s="13"/>
      <c r="O309" s="13"/>
      <c r="P309" s="13"/>
      <c r="Q309" s="13"/>
      <c r="R309" s="13"/>
      <c r="S309" s="13"/>
      <c r="T309" s="13"/>
      <c r="U309" s="13"/>
      <c r="V309" s="13"/>
      <c r="W309" s="13"/>
      <c r="X309" s="13"/>
      <c r="Y309" s="13"/>
      <c r="Z309" s="13"/>
      <c r="AA309" s="13"/>
      <c r="AB309" s="13"/>
      <c r="AC309" s="13"/>
      <c r="AD309" s="13"/>
      <c r="AE309" s="13"/>
      <c r="AF309" s="13"/>
      <c r="AG309" s="13"/>
      <c r="AH309" s="13"/>
      <c r="AI309" s="13"/>
      <c r="AJ309" s="13"/>
    </row>
    <row r="310" spans="1:36" ht="13.5" customHeight="1" x14ac:dyDescent="0.2">
      <c r="A310" s="13"/>
      <c r="B310" s="13"/>
      <c r="C310" s="13"/>
      <c r="D310" s="13"/>
      <c r="E310" s="13"/>
      <c r="F310" s="13"/>
      <c r="G310" s="13"/>
      <c r="H310" s="13"/>
      <c r="I310" s="13"/>
      <c r="J310" s="13"/>
      <c r="K310" s="13"/>
      <c r="L310" s="13"/>
      <c r="M310" s="13"/>
      <c r="N310" s="13"/>
      <c r="O310" s="13"/>
      <c r="P310" s="13"/>
      <c r="Q310" s="13"/>
      <c r="R310" s="13"/>
      <c r="S310" s="13"/>
      <c r="T310" s="13"/>
      <c r="U310" s="13"/>
      <c r="V310" s="13"/>
      <c r="W310" s="13"/>
      <c r="X310" s="13"/>
      <c r="Y310" s="13"/>
      <c r="Z310" s="13"/>
      <c r="AA310" s="13"/>
      <c r="AB310" s="13"/>
      <c r="AC310" s="13"/>
      <c r="AD310" s="13"/>
      <c r="AE310" s="13"/>
      <c r="AF310" s="13"/>
      <c r="AG310" s="13"/>
      <c r="AH310" s="13"/>
      <c r="AI310" s="13"/>
      <c r="AJ310" s="13"/>
    </row>
    <row r="311" spans="1:36" ht="13.5" customHeight="1" x14ac:dyDescent="0.2">
      <c r="A311" s="13"/>
      <c r="B311" s="13"/>
      <c r="C311" s="13"/>
      <c r="D311" s="13"/>
      <c r="E311" s="13"/>
      <c r="F311" s="13"/>
      <c r="G311" s="13"/>
      <c r="H311" s="13"/>
      <c r="I311" s="13"/>
      <c r="J311" s="13"/>
      <c r="K311" s="13"/>
      <c r="L311" s="13"/>
      <c r="M311" s="13"/>
      <c r="N311" s="13"/>
      <c r="O311" s="13"/>
      <c r="P311" s="13"/>
      <c r="Q311" s="13"/>
      <c r="R311" s="13"/>
      <c r="S311" s="13"/>
      <c r="T311" s="13"/>
      <c r="U311" s="13"/>
      <c r="V311" s="13"/>
      <c r="W311" s="13"/>
      <c r="X311" s="13"/>
      <c r="Y311" s="13"/>
      <c r="Z311" s="13"/>
      <c r="AA311" s="13"/>
      <c r="AB311" s="13"/>
      <c r="AC311" s="13"/>
      <c r="AD311" s="13"/>
      <c r="AE311" s="13"/>
      <c r="AF311" s="13"/>
      <c r="AG311" s="13"/>
      <c r="AH311" s="13"/>
      <c r="AI311" s="13"/>
      <c r="AJ311" s="13"/>
    </row>
    <row r="312" spans="1:36" ht="13.5" customHeight="1" x14ac:dyDescent="0.2">
      <c r="A312" s="13"/>
      <c r="B312" s="13"/>
      <c r="C312" s="13"/>
      <c r="D312" s="13"/>
      <c r="E312" s="13"/>
      <c r="F312" s="13"/>
      <c r="G312" s="13"/>
      <c r="H312" s="13"/>
      <c r="I312" s="13"/>
      <c r="J312" s="13"/>
      <c r="K312" s="13"/>
      <c r="L312" s="13"/>
      <c r="M312" s="13"/>
      <c r="N312" s="13"/>
      <c r="O312" s="13"/>
      <c r="P312" s="13"/>
      <c r="Q312" s="13"/>
      <c r="R312" s="13"/>
      <c r="S312" s="13"/>
      <c r="T312" s="13"/>
      <c r="U312" s="13"/>
      <c r="V312" s="13"/>
      <c r="W312" s="13"/>
      <c r="X312" s="13"/>
      <c r="Y312" s="13"/>
      <c r="Z312" s="13"/>
      <c r="AA312" s="13"/>
      <c r="AB312" s="13"/>
      <c r="AC312" s="13"/>
      <c r="AD312" s="13"/>
      <c r="AE312" s="13"/>
      <c r="AF312" s="13"/>
      <c r="AG312" s="13"/>
      <c r="AH312" s="13"/>
      <c r="AI312" s="13"/>
      <c r="AJ312" s="13"/>
    </row>
    <row r="313" spans="1:36" ht="13.5" customHeight="1" x14ac:dyDescent="0.2">
      <c r="A313" s="13"/>
      <c r="B313" s="13"/>
      <c r="C313" s="13"/>
      <c r="D313" s="13"/>
      <c r="E313" s="13"/>
      <c r="F313" s="13"/>
      <c r="G313" s="13"/>
      <c r="H313" s="13"/>
      <c r="I313" s="13"/>
      <c r="J313" s="13"/>
      <c r="K313" s="13"/>
      <c r="L313" s="13"/>
      <c r="M313" s="13"/>
      <c r="N313" s="13"/>
      <c r="O313" s="13"/>
      <c r="P313" s="13"/>
      <c r="Q313" s="13"/>
      <c r="R313" s="13"/>
      <c r="S313" s="13"/>
      <c r="T313" s="13"/>
      <c r="U313" s="13"/>
      <c r="V313" s="13"/>
      <c r="W313" s="13"/>
      <c r="X313" s="13"/>
      <c r="Y313" s="13"/>
      <c r="Z313" s="13"/>
      <c r="AA313" s="13"/>
      <c r="AB313" s="13"/>
      <c r="AC313" s="13"/>
      <c r="AD313" s="13"/>
      <c r="AE313" s="13"/>
      <c r="AF313" s="13"/>
      <c r="AG313" s="13"/>
      <c r="AH313" s="13"/>
      <c r="AI313" s="13"/>
      <c r="AJ313" s="13"/>
    </row>
    <row r="314" spans="1:36" ht="13.5" customHeight="1" x14ac:dyDescent="0.2">
      <c r="A314" s="13"/>
      <c r="B314" s="13"/>
      <c r="C314" s="13"/>
      <c r="D314" s="13"/>
      <c r="E314" s="13"/>
      <c r="F314" s="13"/>
      <c r="G314" s="13"/>
      <c r="H314" s="13"/>
      <c r="I314" s="13"/>
      <c r="J314" s="13"/>
      <c r="K314" s="13"/>
      <c r="L314" s="13"/>
      <c r="M314" s="13"/>
      <c r="N314" s="13"/>
      <c r="O314" s="13"/>
      <c r="P314" s="13"/>
      <c r="Q314" s="13"/>
      <c r="R314" s="13"/>
      <c r="S314" s="13"/>
      <c r="T314" s="13"/>
      <c r="U314" s="13"/>
      <c r="V314" s="13"/>
      <c r="W314" s="13"/>
      <c r="X314" s="13"/>
      <c r="Y314" s="13"/>
      <c r="Z314" s="13"/>
      <c r="AA314" s="13"/>
      <c r="AB314" s="13"/>
      <c r="AC314" s="13"/>
      <c r="AD314" s="13"/>
      <c r="AE314" s="13"/>
      <c r="AF314" s="13"/>
      <c r="AG314" s="13"/>
      <c r="AH314" s="13"/>
      <c r="AI314" s="13"/>
      <c r="AJ314" s="13"/>
    </row>
    <row r="315" spans="1:36" ht="13.5" customHeight="1" x14ac:dyDescent="0.2">
      <c r="A315" s="13"/>
      <c r="B315" s="13"/>
      <c r="C315" s="13"/>
      <c r="D315" s="13"/>
      <c r="E315" s="13"/>
      <c r="F315" s="13"/>
      <c r="G315" s="13"/>
      <c r="H315" s="13"/>
      <c r="I315" s="13"/>
      <c r="J315" s="13"/>
      <c r="K315" s="13"/>
      <c r="L315" s="13"/>
      <c r="M315" s="13"/>
      <c r="N315" s="13"/>
      <c r="O315" s="13"/>
      <c r="P315" s="13"/>
      <c r="Q315" s="13"/>
      <c r="R315" s="13"/>
      <c r="S315" s="13"/>
      <c r="T315" s="13"/>
      <c r="U315" s="13"/>
      <c r="V315" s="13"/>
      <c r="W315" s="13"/>
      <c r="X315" s="13"/>
      <c r="Y315" s="13"/>
      <c r="Z315" s="13"/>
      <c r="AA315" s="13"/>
      <c r="AB315" s="13"/>
      <c r="AC315" s="13"/>
      <c r="AD315" s="13"/>
      <c r="AE315" s="13"/>
      <c r="AF315" s="13"/>
      <c r="AG315" s="13"/>
      <c r="AH315" s="13"/>
      <c r="AI315" s="13"/>
      <c r="AJ315" s="13"/>
    </row>
    <row r="316" spans="1:36" ht="13.5" customHeight="1" x14ac:dyDescent="0.2">
      <c r="A316" s="13"/>
      <c r="B316" s="13"/>
      <c r="C316" s="13"/>
      <c r="D316" s="13"/>
      <c r="E316" s="13"/>
      <c r="F316" s="13"/>
      <c r="G316" s="13"/>
      <c r="H316" s="13"/>
      <c r="I316" s="13"/>
      <c r="J316" s="13"/>
      <c r="K316" s="13"/>
      <c r="L316" s="13"/>
      <c r="M316" s="13"/>
      <c r="N316" s="13"/>
      <c r="O316" s="13"/>
      <c r="P316" s="13"/>
      <c r="Q316" s="13"/>
      <c r="R316" s="13"/>
      <c r="S316" s="13"/>
      <c r="T316" s="13"/>
      <c r="U316" s="13"/>
      <c r="V316" s="13"/>
      <c r="W316" s="13"/>
      <c r="X316" s="13"/>
      <c r="Y316" s="13"/>
      <c r="Z316" s="13"/>
      <c r="AA316" s="13"/>
      <c r="AB316" s="13"/>
      <c r="AC316" s="13"/>
      <c r="AD316" s="13"/>
      <c r="AE316" s="13"/>
      <c r="AF316" s="13"/>
      <c r="AG316" s="13"/>
      <c r="AH316" s="13"/>
      <c r="AI316" s="13"/>
      <c r="AJ316" s="13"/>
    </row>
    <row r="317" spans="1:36" ht="13.5" customHeight="1" x14ac:dyDescent="0.2">
      <c r="A317" s="13"/>
      <c r="B317" s="13"/>
      <c r="C317" s="13"/>
      <c r="D317" s="13"/>
      <c r="E317" s="13"/>
      <c r="F317" s="13"/>
      <c r="G317" s="13"/>
      <c r="H317" s="13"/>
      <c r="I317" s="13"/>
      <c r="J317" s="13"/>
      <c r="K317" s="13"/>
      <c r="L317" s="13"/>
      <c r="M317" s="13"/>
      <c r="N317" s="13"/>
      <c r="O317" s="13"/>
      <c r="P317" s="13"/>
      <c r="Q317" s="13"/>
      <c r="R317" s="13"/>
      <c r="S317" s="13"/>
      <c r="T317" s="13"/>
      <c r="U317" s="13"/>
      <c r="V317" s="13"/>
      <c r="W317" s="13"/>
      <c r="X317" s="13"/>
      <c r="Y317" s="13"/>
      <c r="Z317" s="13"/>
      <c r="AA317" s="13"/>
      <c r="AB317" s="13"/>
      <c r="AC317" s="13"/>
      <c r="AD317" s="13"/>
      <c r="AE317" s="13"/>
      <c r="AF317" s="13"/>
      <c r="AG317" s="13"/>
      <c r="AH317" s="13"/>
      <c r="AI317" s="13"/>
      <c r="AJ317" s="13"/>
    </row>
    <row r="318" spans="1:36" ht="13.5" customHeight="1" x14ac:dyDescent="0.2">
      <c r="A318" s="13"/>
      <c r="B318" s="13"/>
      <c r="C318" s="13"/>
      <c r="D318" s="13"/>
      <c r="E318" s="13"/>
      <c r="F318" s="13"/>
      <c r="G318" s="13"/>
      <c r="H318" s="13"/>
      <c r="I318" s="13"/>
      <c r="J318" s="13"/>
      <c r="K318" s="13"/>
      <c r="L318" s="13"/>
      <c r="M318" s="13"/>
      <c r="N318" s="13"/>
      <c r="O318" s="13"/>
      <c r="P318" s="13"/>
      <c r="Q318" s="13"/>
      <c r="R318" s="13"/>
      <c r="S318" s="13"/>
      <c r="T318" s="13"/>
      <c r="U318" s="13"/>
      <c r="V318" s="13"/>
      <c r="W318" s="13"/>
      <c r="X318" s="13"/>
      <c r="Y318" s="13"/>
      <c r="Z318" s="13"/>
      <c r="AA318" s="13"/>
      <c r="AB318" s="13"/>
      <c r="AC318" s="13"/>
      <c r="AD318" s="13"/>
      <c r="AE318" s="13"/>
      <c r="AF318" s="13"/>
      <c r="AG318" s="13"/>
      <c r="AH318" s="13"/>
      <c r="AI318" s="13"/>
      <c r="AJ318" s="13"/>
    </row>
    <row r="319" spans="1:36" ht="13.5" customHeight="1" x14ac:dyDescent="0.2">
      <c r="A319" s="13"/>
      <c r="B319" s="13"/>
      <c r="C319" s="13"/>
      <c r="D319" s="13"/>
      <c r="E319" s="13"/>
      <c r="F319" s="13"/>
      <c r="G319" s="13"/>
      <c r="H319" s="13"/>
      <c r="I319" s="13"/>
      <c r="J319" s="13"/>
      <c r="K319" s="13"/>
      <c r="L319" s="13"/>
      <c r="M319" s="13"/>
      <c r="N319" s="13"/>
      <c r="O319" s="13"/>
      <c r="P319" s="13"/>
      <c r="Q319" s="13"/>
      <c r="R319" s="13"/>
      <c r="S319" s="13"/>
      <c r="T319" s="13"/>
      <c r="U319" s="13"/>
      <c r="V319" s="13"/>
      <c r="W319" s="13"/>
      <c r="X319" s="13"/>
      <c r="Y319" s="13"/>
      <c r="Z319" s="13"/>
      <c r="AA319" s="13"/>
      <c r="AB319" s="13"/>
      <c r="AC319" s="13"/>
      <c r="AD319" s="13"/>
      <c r="AE319" s="13"/>
      <c r="AF319" s="13"/>
      <c r="AG319" s="13"/>
      <c r="AH319" s="13"/>
      <c r="AI319" s="13"/>
      <c r="AJ319" s="13"/>
    </row>
    <row r="320" spans="1:36" ht="13.5" customHeight="1" x14ac:dyDescent="0.2">
      <c r="A320" s="13"/>
      <c r="B320" s="13"/>
      <c r="C320" s="13"/>
      <c r="D320" s="13"/>
      <c r="E320" s="13"/>
      <c r="F320" s="13"/>
      <c r="G320" s="13"/>
      <c r="H320" s="13"/>
      <c r="I320" s="13"/>
      <c r="J320" s="13"/>
      <c r="K320" s="13"/>
      <c r="L320" s="13"/>
      <c r="M320" s="13"/>
      <c r="N320" s="13"/>
      <c r="O320" s="13"/>
      <c r="P320" s="13"/>
      <c r="Q320" s="13"/>
      <c r="R320" s="13"/>
      <c r="S320" s="13"/>
      <c r="T320" s="13"/>
      <c r="U320" s="13"/>
      <c r="V320" s="13"/>
      <c r="W320" s="13"/>
      <c r="X320" s="13"/>
      <c r="Y320" s="13"/>
      <c r="Z320" s="13"/>
      <c r="AA320" s="13"/>
      <c r="AB320" s="13"/>
      <c r="AC320" s="13"/>
      <c r="AD320" s="13"/>
      <c r="AE320" s="13"/>
      <c r="AF320" s="13"/>
      <c r="AG320" s="13"/>
      <c r="AH320" s="13"/>
      <c r="AI320" s="13"/>
      <c r="AJ320" s="13"/>
    </row>
    <row r="321" spans="1:36" ht="13.5" customHeight="1" x14ac:dyDescent="0.2">
      <c r="A321" s="13"/>
      <c r="B321" s="13"/>
      <c r="C321" s="13"/>
      <c r="D321" s="13"/>
      <c r="E321" s="13"/>
      <c r="F321" s="13"/>
      <c r="G321" s="13"/>
      <c r="H321" s="13"/>
      <c r="I321" s="13"/>
      <c r="J321" s="13"/>
      <c r="K321" s="13"/>
      <c r="L321" s="13"/>
      <c r="M321" s="13"/>
      <c r="N321" s="13"/>
      <c r="O321" s="13"/>
      <c r="P321" s="13"/>
      <c r="Q321" s="13"/>
      <c r="R321" s="13"/>
      <c r="S321" s="13"/>
      <c r="T321" s="13"/>
      <c r="U321" s="13"/>
      <c r="V321" s="13"/>
      <c r="W321" s="13"/>
      <c r="X321" s="13"/>
      <c r="Y321" s="13"/>
      <c r="Z321" s="13"/>
      <c r="AA321" s="13"/>
      <c r="AB321" s="13"/>
      <c r="AC321" s="13"/>
      <c r="AD321" s="13"/>
      <c r="AE321" s="13"/>
      <c r="AF321" s="13"/>
      <c r="AG321" s="13"/>
      <c r="AH321" s="13"/>
      <c r="AI321" s="13"/>
      <c r="AJ321" s="13"/>
    </row>
    <row r="322" spans="1:36" ht="13.5" customHeight="1" x14ac:dyDescent="0.2">
      <c r="A322" s="13"/>
      <c r="B322" s="13"/>
      <c r="C322" s="13"/>
      <c r="D322" s="13"/>
      <c r="E322" s="13"/>
      <c r="F322" s="13"/>
      <c r="G322" s="13"/>
      <c r="H322" s="13"/>
      <c r="I322" s="13"/>
      <c r="J322" s="13"/>
      <c r="K322" s="13"/>
      <c r="L322" s="13"/>
      <c r="M322" s="13"/>
      <c r="N322" s="13"/>
      <c r="O322" s="13"/>
      <c r="P322" s="13"/>
      <c r="Q322" s="13"/>
      <c r="R322" s="13"/>
      <c r="S322" s="13"/>
      <c r="T322" s="13"/>
      <c r="U322" s="13"/>
      <c r="V322" s="13"/>
      <c r="W322" s="13"/>
      <c r="X322" s="13"/>
      <c r="Y322" s="13"/>
      <c r="Z322" s="13"/>
      <c r="AA322" s="13"/>
      <c r="AB322" s="13"/>
      <c r="AC322" s="13"/>
      <c r="AD322" s="13"/>
      <c r="AE322" s="13"/>
      <c r="AF322" s="13"/>
      <c r="AG322" s="13"/>
      <c r="AH322" s="13"/>
      <c r="AI322" s="13"/>
      <c r="AJ322" s="13"/>
    </row>
    <row r="323" spans="1:36" ht="13.5" customHeight="1" x14ac:dyDescent="0.2">
      <c r="A323" s="13"/>
      <c r="B323" s="13"/>
      <c r="C323" s="13"/>
      <c r="D323" s="13"/>
      <c r="E323" s="13"/>
      <c r="F323" s="13"/>
      <c r="G323" s="13"/>
      <c r="H323" s="13"/>
      <c r="I323" s="13"/>
      <c r="J323" s="13"/>
      <c r="K323" s="13"/>
      <c r="L323" s="13"/>
      <c r="M323" s="13"/>
      <c r="N323" s="13"/>
      <c r="O323" s="13"/>
      <c r="P323" s="13"/>
      <c r="Q323" s="13"/>
      <c r="R323" s="13"/>
      <c r="S323" s="13"/>
      <c r="T323" s="13"/>
      <c r="U323" s="13"/>
      <c r="V323" s="13"/>
      <c r="W323" s="13"/>
      <c r="X323" s="13"/>
      <c r="Y323" s="13"/>
      <c r="Z323" s="13"/>
      <c r="AA323" s="13"/>
      <c r="AB323" s="13"/>
      <c r="AC323" s="13"/>
      <c r="AD323" s="13"/>
      <c r="AE323" s="13"/>
      <c r="AF323" s="13"/>
      <c r="AG323" s="13"/>
      <c r="AH323" s="13"/>
      <c r="AI323" s="13"/>
      <c r="AJ323" s="13"/>
    </row>
    <row r="324" spans="1:36" ht="13.5" customHeight="1" x14ac:dyDescent="0.2">
      <c r="A324" s="13"/>
      <c r="B324" s="13"/>
      <c r="C324" s="13"/>
      <c r="D324" s="13"/>
      <c r="E324" s="13"/>
      <c r="F324" s="13"/>
      <c r="G324" s="13"/>
      <c r="H324" s="13"/>
      <c r="I324" s="13"/>
      <c r="J324" s="13"/>
      <c r="K324" s="13"/>
      <c r="L324" s="13"/>
      <c r="M324" s="13"/>
      <c r="N324" s="13"/>
      <c r="O324" s="13"/>
      <c r="P324" s="13"/>
      <c r="Q324" s="13"/>
      <c r="R324" s="13"/>
      <c r="S324" s="13"/>
      <c r="T324" s="13"/>
      <c r="U324" s="13"/>
      <c r="V324" s="13"/>
      <c r="W324" s="13"/>
      <c r="X324" s="13"/>
      <c r="Y324" s="13"/>
      <c r="Z324" s="13"/>
      <c r="AA324" s="13"/>
      <c r="AB324" s="13"/>
      <c r="AC324" s="13"/>
      <c r="AD324" s="13"/>
      <c r="AE324" s="13"/>
      <c r="AF324" s="13"/>
      <c r="AG324" s="13"/>
      <c r="AH324" s="13"/>
      <c r="AI324" s="13"/>
      <c r="AJ324" s="13"/>
    </row>
    <row r="325" spans="1:36" ht="13.5" customHeight="1" x14ac:dyDescent="0.2">
      <c r="A325" s="13"/>
      <c r="B325" s="13"/>
      <c r="C325" s="13"/>
      <c r="D325" s="13"/>
      <c r="E325" s="13"/>
      <c r="F325" s="13"/>
      <c r="G325" s="13"/>
      <c r="H325" s="13"/>
      <c r="I325" s="13"/>
      <c r="J325" s="13"/>
      <c r="K325" s="13"/>
      <c r="L325" s="13"/>
      <c r="M325" s="13"/>
      <c r="N325" s="13"/>
      <c r="O325" s="13"/>
      <c r="P325" s="13"/>
      <c r="Q325" s="13"/>
      <c r="R325" s="13"/>
      <c r="S325" s="13"/>
      <c r="T325" s="13"/>
      <c r="U325" s="13"/>
      <c r="V325" s="13"/>
      <c r="W325" s="13"/>
      <c r="X325" s="13"/>
      <c r="Y325" s="13"/>
      <c r="Z325" s="13"/>
      <c r="AA325" s="13"/>
      <c r="AB325" s="13"/>
      <c r="AC325" s="13"/>
      <c r="AD325" s="13"/>
      <c r="AE325" s="13"/>
      <c r="AF325" s="13"/>
      <c r="AG325" s="13"/>
      <c r="AH325" s="13"/>
      <c r="AI325" s="13"/>
      <c r="AJ325" s="13"/>
    </row>
    <row r="326" spans="1:36" ht="13.5" customHeight="1" x14ac:dyDescent="0.2">
      <c r="A326" s="13"/>
      <c r="B326" s="13"/>
      <c r="C326" s="13"/>
      <c r="D326" s="13"/>
      <c r="E326" s="13"/>
      <c r="F326" s="13"/>
      <c r="G326" s="13"/>
      <c r="H326" s="13"/>
      <c r="I326" s="13"/>
      <c r="J326" s="13"/>
      <c r="K326" s="13"/>
      <c r="L326" s="13"/>
      <c r="M326" s="13"/>
      <c r="N326" s="13"/>
      <c r="O326" s="13"/>
      <c r="P326" s="13"/>
      <c r="Q326" s="13"/>
      <c r="R326" s="13"/>
      <c r="S326" s="13"/>
      <c r="T326" s="13"/>
      <c r="U326" s="13"/>
      <c r="V326" s="13"/>
      <c r="W326" s="13"/>
      <c r="X326" s="13"/>
      <c r="Y326" s="13"/>
      <c r="Z326" s="13"/>
      <c r="AA326" s="13"/>
      <c r="AB326" s="13"/>
      <c r="AC326" s="13"/>
      <c r="AD326" s="13"/>
      <c r="AE326" s="13"/>
      <c r="AF326" s="13"/>
      <c r="AG326" s="13"/>
      <c r="AH326" s="13"/>
      <c r="AI326" s="13"/>
      <c r="AJ326" s="13"/>
    </row>
    <row r="327" spans="1:36" ht="13.5" customHeight="1" x14ac:dyDescent="0.2">
      <c r="A327" s="13"/>
      <c r="B327" s="13"/>
      <c r="C327" s="13"/>
      <c r="D327" s="13"/>
      <c r="E327" s="13"/>
      <c r="F327" s="13"/>
      <c r="G327" s="13"/>
      <c r="H327" s="13"/>
      <c r="I327" s="13"/>
      <c r="J327" s="13"/>
      <c r="K327" s="13"/>
      <c r="L327" s="13"/>
      <c r="M327" s="13"/>
      <c r="N327" s="13"/>
      <c r="O327" s="13"/>
      <c r="P327" s="13"/>
      <c r="Q327" s="13"/>
      <c r="R327" s="13"/>
      <c r="S327" s="13"/>
      <c r="T327" s="13"/>
      <c r="U327" s="13"/>
      <c r="V327" s="13"/>
      <c r="W327" s="13"/>
      <c r="X327" s="13"/>
      <c r="Y327" s="13"/>
      <c r="Z327" s="13"/>
      <c r="AA327" s="13"/>
      <c r="AB327" s="13"/>
      <c r="AC327" s="13"/>
      <c r="AD327" s="13"/>
      <c r="AE327" s="13"/>
      <c r="AF327" s="13"/>
      <c r="AG327" s="13"/>
      <c r="AH327" s="13"/>
      <c r="AI327" s="13"/>
      <c r="AJ327" s="13"/>
    </row>
    <row r="328" spans="1:36" ht="13.5" customHeight="1" x14ac:dyDescent="0.2">
      <c r="A328" s="13"/>
      <c r="B328" s="13"/>
      <c r="C328" s="13"/>
      <c r="D328" s="13"/>
      <c r="E328" s="13"/>
      <c r="F328" s="13"/>
      <c r="G328" s="13"/>
      <c r="H328" s="13"/>
      <c r="I328" s="13"/>
      <c r="J328" s="13"/>
      <c r="K328" s="13"/>
      <c r="L328" s="13"/>
      <c r="M328" s="13"/>
      <c r="N328" s="13"/>
      <c r="O328" s="13"/>
      <c r="P328" s="13"/>
      <c r="Q328" s="13"/>
      <c r="R328" s="13"/>
      <c r="S328" s="13"/>
      <c r="T328" s="13"/>
      <c r="U328" s="13"/>
      <c r="V328" s="13"/>
      <c r="W328" s="13"/>
      <c r="X328" s="13"/>
      <c r="Y328" s="13"/>
      <c r="Z328" s="13"/>
      <c r="AA328" s="13"/>
      <c r="AB328" s="13"/>
      <c r="AC328" s="13"/>
      <c r="AD328" s="13"/>
      <c r="AE328" s="13"/>
      <c r="AF328" s="13"/>
      <c r="AG328" s="13"/>
      <c r="AH328" s="13"/>
      <c r="AI328" s="13"/>
      <c r="AJ328" s="13"/>
    </row>
    <row r="329" spans="1:36" ht="13.5" customHeight="1" x14ac:dyDescent="0.2">
      <c r="A329" s="13"/>
      <c r="B329" s="13"/>
      <c r="C329" s="13"/>
      <c r="D329" s="13"/>
      <c r="E329" s="13"/>
      <c r="F329" s="13"/>
      <c r="G329" s="13"/>
      <c r="H329" s="13"/>
      <c r="I329" s="13"/>
      <c r="J329" s="13"/>
      <c r="K329" s="13"/>
      <c r="L329" s="13"/>
      <c r="M329" s="13"/>
      <c r="N329" s="13"/>
      <c r="O329" s="13"/>
      <c r="P329" s="13"/>
      <c r="Q329" s="13"/>
      <c r="R329" s="13"/>
      <c r="S329" s="13"/>
      <c r="T329" s="13"/>
      <c r="U329" s="13"/>
      <c r="V329" s="13"/>
      <c r="W329" s="13"/>
      <c r="X329" s="13"/>
      <c r="Y329" s="13"/>
      <c r="Z329" s="13"/>
      <c r="AA329" s="13"/>
      <c r="AB329" s="13"/>
      <c r="AC329" s="13"/>
      <c r="AD329" s="13"/>
      <c r="AE329" s="13"/>
      <c r="AF329" s="13"/>
      <c r="AG329" s="13"/>
      <c r="AH329" s="13"/>
      <c r="AI329" s="13"/>
      <c r="AJ329" s="13"/>
    </row>
    <row r="330" spans="1:36" ht="13.5" customHeight="1" x14ac:dyDescent="0.2">
      <c r="A330" s="13"/>
      <c r="B330" s="13"/>
      <c r="C330" s="13"/>
      <c r="D330" s="13"/>
      <c r="E330" s="13"/>
      <c r="F330" s="13"/>
      <c r="G330" s="13"/>
      <c r="H330" s="13"/>
      <c r="I330" s="13"/>
      <c r="J330" s="13"/>
      <c r="K330" s="13"/>
      <c r="L330" s="13"/>
      <c r="M330" s="13"/>
      <c r="N330" s="13"/>
      <c r="O330" s="13"/>
      <c r="P330" s="13"/>
      <c r="Q330" s="13"/>
      <c r="R330" s="13"/>
      <c r="S330" s="13"/>
      <c r="T330" s="13"/>
      <c r="U330" s="13"/>
      <c r="V330" s="13"/>
      <c r="W330" s="13"/>
      <c r="X330" s="13"/>
      <c r="Y330" s="13"/>
      <c r="Z330" s="13"/>
      <c r="AA330" s="13"/>
      <c r="AB330" s="13"/>
      <c r="AC330" s="13"/>
      <c r="AD330" s="13"/>
      <c r="AE330" s="13"/>
      <c r="AF330" s="13"/>
      <c r="AG330" s="13"/>
      <c r="AH330" s="13"/>
      <c r="AI330" s="13"/>
      <c r="AJ330" s="13"/>
    </row>
    <row r="331" spans="1:36" ht="13.5" customHeight="1" x14ac:dyDescent="0.2">
      <c r="A331" s="13"/>
      <c r="B331" s="13"/>
      <c r="C331" s="13"/>
      <c r="D331" s="13"/>
      <c r="E331" s="13"/>
      <c r="F331" s="13"/>
      <c r="G331" s="13"/>
      <c r="H331" s="13"/>
      <c r="I331" s="13"/>
      <c r="J331" s="13"/>
      <c r="K331" s="13"/>
      <c r="L331" s="13"/>
      <c r="M331" s="13"/>
      <c r="N331" s="13"/>
      <c r="O331" s="13"/>
      <c r="P331" s="13"/>
      <c r="Q331" s="13"/>
      <c r="R331" s="13"/>
      <c r="S331" s="13"/>
      <c r="T331" s="13"/>
      <c r="U331" s="13"/>
      <c r="V331" s="13"/>
      <c r="W331" s="13"/>
      <c r="X331" s="13"/>
      <c r="Y331" s="13"/>
      <c r="Z331" s="13"/>
      <c r="AA331" s="13"/>
      <c r="AB331" s="13"/>
      <c r="AC331" s="13"/>
      <c r="AD331" s="13"/>
      <c r="AE331" s="13"/>
      <c r="AF331" s="13"/>
      <c r="AG331" s="13"/>
      <c r="AH331" s="13"/>
      <c r="AI331" s="13"/>
      <c r="AJ331" s="13"/>
    </row>
    <row r="332" spans="1:36" ht="13.5" customHeight="1" x14ac:dyDescent="0.2">
      <c r="A332" s="13"/>
      <c r="B332" s="13"/>
      <c r="C332" s="13"/>
      <c r="D332" s="13"/>
      <c r="E332" s="13"/>
      <c r="F332" s="13"/>
      <c r="G332" s="13"/>
      <c r="H332" s="13"/>
      <c r="I332" s="13"/>
      <c r="J332" s="13"/>
      <c r="K332" s="13"/>
      <c r="L332" s="13"/>
      <c r="M332" s="13"/>
      <c r="N332" s="13"/>
      <c r="O332" s="13"/>
      <c r="P332" s="13"/>
      <c r="Q332" s="13"/>
      <c r="R332" s="13"/>
      <c r="S332" s="13"/>
      <c r="T332" s="13"/>
      <c r="U332" s="13"/>
      <c r="V332" s="13"/>
      <c r="W332" s="13"/>
      <c r="X332" s="13"/>
      <c r="Y332" s="13"/>
      <c r="Z332" s="13"/>
      <c r="AA332" s="13"/>
      <c r="AB332" s="13"/>
      <c r="AC332" s="13"/>
      <c r="AD332" s="13"/>
      <c r="AE332" s="13"/>
      <c r="AF332" s="13"/>
      <c r="AG332" s="13"/>
      <c r="AH332" s="13"/>
      <c r="AI332" s="13"/>
      <c r="AJ332" s="13"/>
    </row>
    <row r="333" spans="1:36" ht="13.5" customHeight="1" x14ac:dyDescent="0.2">
      <c r="A333" s="13"/>
      <c r="B333" s="13"/>
      <c r="C333" s="13"/>
      <c r="D333" s="13"/>
      <c r="E333" s="13"/>
      <c r="F333" s="13"/>
      <c r="G333" s="13"/>
      <c r="H333" s="13"/>
      <c r="I333" s="13"/>
      <c r="J333" s="13"/>
      <c r="K333" s="13"/>
      <c r="L333" s="13"/>
      <c r="M333" s="13"/>
      <c r="N333" s="13"/>
      <c r="O333" s="13"/>
      <c r="P333" s="13"/>
      <c r="Q333" s="13"/>
      <c r="R333" s="13"/>
      <c r="S333" s="13"/>
      <c r="T333" s="13"/>
      <c r="U333" s="13"/>
      <c r="V333" s="13"/>
      <c r="W333" s="13"/>
      <c r="X333" s="13"/>
      <c r="Y333" s="13"/>
      <c r="Z333" s="13"/>
      <c r="AA333" s="13"/>
      <c r="AB333" s="13"/>
      <c r="AC333" s="13"/>
      <c r="AD333" s="13"/>
      <c r="AE333" s="13"/>
      <c r="AF333" s="13"/>
      <c r="AG333" s="13"/>
      <c r="AH333" s="13"/>
      <c r="AI333" s="13"/>
      <c r="AJ333" s="13"/>
    </row>
    <row r="334" spans="1:36" ht="13.5" customHeight="1" x14ac:dyDescent="0.2">
      <c r="A334" s="13"/>
      <c r="B334" s="13"/>
      <c r="C334" s="13"/>
      <c r="D334" s="13"/>
      <c r="E334" s="13"/>
      <c r="F334" s="13"/>
      <c r="G334" s="13"/>
      <c r="H334" s="13"/>
      <c r="I334" s="13"/>
      <c r="J334" s="13"/>
      <c r="K334" s="13"/>
      <c r="L334" s="13"/>
      <c r="M334" s="13"/>
      <c r="N334" s="13"/>
      <c r="O334" s="13"/>
      <c r="P334" s="13"/>
      <c r="Q334" s="13"/>
      <c r="R334" s="13"/>
      <c r="S334" s="13"/>
      <c r="T334" s="13"/>
      <c r="U334" s="13"/>
      <c r="V334" s="13"/>
      <c r="W334" s="13"/>
      <c r="X334" s="13"/>
      <c r="Y334" s="13"/>
      <c r="Z334" s="13"/>
      <c r="AA334" s="13"/>
      <c r="AB334" s="13"/>
      <c r="AC334" s="13"/>
      <c r="AD334" s="13"/>
      <c r="AE334" s="13"/>
      <c r="AF334" s="13"/>
      <c r="AG334" s="13"/>
      <c r="AH334" s="13"/>
      <c r="AI334" s="13"/>
      <c r="AJ334" s="13"/>
    </row>
    <row r="335" spans="1:36" ht="13.5" customHeight="1" x14ac:dyDescent="0.2">
      <c r="A335" s="13"/>
      <c r="B335" s="13"/>
      <c r="C335" s="13"/>
      <c r="D335" s="13"/>
      <c r="E335" s="13"/>
      <c r="F335" s="13"/>
      <c r="G335" s="13"/>
      <c r="H335" s="13"/>
      <c r="I335" s="13"/>
      <c r="J335" s="13"/>
      <c r="K335" s="13"/>
      <c r="L335" s="13"/>
      <c r="M335" s="13"/>
      <c r="N335" s="13"/>
      <c r="O335" s="13"/>
      <c r="P335" s="13"/>
      <c r="Q335" s="13"/>
      <c r="R335" s="13"/>
      <c r="S335" s="13"/>
      <c r="T335" s="13"/>
      <c r="U335" s="13"/>
      <c r="V335" s="13"/>
      <c r="W335" s="13"/>
      <c r="X335" s="13"/>
      <c r="Y335" s="13"/>
      <c r="Z335" s="13"/>
      <c r="AA335" s="13"/>
      <c r="AB335" s="13"/>
      <c r="AC335" s="13"/>
      <c r="AD335" s="13"/>
      <c r="AE335" s="13"/>
      <c r="AF335" s="13"/>
      <c r="AG335" s="13"/>
      <c r="AH335" s="13"/>
      <c r="AI335" s="13"/>
      <c r="AJ335" s="13"/>
    </row>
    <row r="336" spans="1:36" ht="13.5" customHeight="1" x14ac:dyDescent="0.2">
      <c r="A336" s="13"/>
      <c r="B336" s="13"/>
      <c r="C336" s="13"/>
      <c r="D336" s="13"/>
      <c r="E336" s="13"/>
      <c r="F336" s="13"/>
      <c r="G336" s="13"/>
      <c r="H336" s="13"/>
      <c r="I336" s="13"/>
      <c r="J336" s="13"/>
      <c r="K336" s="13"/>
      <c r="L336" s="13"/>
      <c r="M336" s="13"/>
      <c r="N336" s="13"/>
      <c r="O336" s="13"/>
      <c r="P336" s="13"/>
      <c r="Q336" s="13"/>
      <c r="R336" s="13"/>
      <c r="S336" s="13"/>
      <c r="T336" s="13"/>
      <c r="U336" s="13"/>
      <c r="V336" s="13"/>
      <c r="W336" s="13"/>
      <c r="X336" s="13"/>
      <c r="Y336" s="13"/>
      <c r="Z336" s="13"/>
      <c r="AA336" s="13"/>
      <c r="AB336" s="13"/>
      <c r="AC336" s="13"/>
      <c r="AD336" s="13"/>
      <c r="AE336" s="13"/>
      <c r="AF336" s="13"/>
      <c r="AG336" s="13"/>
      <c r="AH336" s="13"/>
      <c r="AI336" s="13"/>
      <c r="AJ336" s="13"/>
    </row>
    <row r="337" spans="1:36" ht="13.5" customHeight="1" x14ac:dyDescent="0.2">
      <c r="A337" s="13"/>
      <c r="B337" s="13"/>
      <c r="C337" s="13"/>
      <c r="D337" s="13"/>
      <c r="E337" s="13"/>
      <c r="F337" s="13"/>
      <c r="G337" s="13"/>
      <c r="H337" s="13"/>
      <c r="I337" s="13"/>
      <c r="J337" s="13"/>
      <c r="K337" s="13"/>
      <c r="L337" s="13"/>
      <c r="M337" s="13"/>
      <c r="N337" s="13"/>
      <c r="O337" s="13"/>
      <c r="P337" s="13"/>
      <c r="Q337" s="13"/>
      <c r="R337" s="13"/>
      <c r="S337" s="13"/>
      <c r="T337" s="13"/>
      <c r="U337" s="13"/>
      <c r="V337" s="13"/>
      <c r="W337" s="13"/>
      <c r="X337" s="13"/>
      <c r="Y337" s="13"/>
      <c r="Z337" s="13"/>
      <c r="AA337" s="13"/>
      <c r="AB337" s="13"/>
      <c r="AC337" s="13"/>
      <c r="AD337" s="13"/>
      <c r="AE337" s="13"/>
      <c r="AF337" s="13"/>
      <c r="AG337" s="13"/>
      <c r="AH337" s="13"/>
      <c r="AI337" s="13"/>
      <c r="AJ337" s="13"/>
    </row>
    <row r="338" spans="1:36" ht="13.5" customHeight="1" x14ac:dyDescent="0.2">
      <c r="A338" s="13"/>
      <c r="B338" s="13"/>
      <c r="C338" s="13"/>
      <c r="D338" s="13"/>
      <c r="E338" s="13"/>
      <c r="F338" s="13"/>
      <c r="G338" s="13"/>
      <c r="H338" s="13"/>
      <c r="I338" s="13"/>
      <c r="J338" s="13"/>
      <c r="K338" s="13"/>
      <c r="L338" s="13"/>
      <c r="M338" s="13"/>
      <c r="N338" s="13"/>
      <c r="O338" s="13"/>
      <c r="P338" s="13"/>
      <c r="Q338" s="13"/>
      <c r="R338" s="13"/>
      <c r="S338" s="13"/>
      <c r="T338" s="13"/>
      <c r="U338" s="13"/>
      <c r="V338" s="13"/>
      <c r="W338" s="13"/>
      <c r="X338" s="13"/>
      <c r="Y338" s="13"/>
      <c r="Z338" s="13"/>
      <c r="AA338" s="13"/>
      <c r="AB338" s="13"/>
      <c r="AC338" s="13"/>
      <c r="AD338" s="13"/>
      <c r="AE338" s="13"/>
      <c r="AF338" s="13"/>
      <c r="AG338" s="13"/>
      <c r="AH338" s="13"/>
      <c r="AI338" s="13"/>
      <c r="AJ338" s="13"/>
    </row>
    <row r="339" spans="1:36" ht="13.5" customHeight="1" x14ac:dyDescent="0.2">
      <c r="A339" s="13"/>
      <c r="B339" s="13"/>
      <c r="C339" s="13"/>
      <c r="D339" s="13"/>
      <c r="E339" s="13"/>
      <c r="F339" s="13"/>
      <c r="G339" s="13"/>
      <c r="H339" s="13"/>
      <c r="I339" s="13"/>
      <c r="J339" s="13"/>
      <c r="K339" s="13"/>
      <c r="L339" s="13"/>
      <c r="M339" s="13"/>
      <c r="N339" s="13"/>
      <c r="O339" s="13"/>
      <c r="P339" s="13"/>
      <c r="Q339" s="13"/>
      <c r="R339" s="13"/>
      <c r="S339" s="13"/>
      <c r="T339" s="13"/>
      <c r="U339" s="13"/>
      <c r="V339" s="13"/>
      <c r="W339" s="13"/>
      <c r="X339" s="13"/>
      <c r="Y339" s="13"/>
      <c r="Z339" s="13"/>
      <c r="AA339" s="13"/>
      <c r="AB339" s="13"/>
      <c r="AC339" s="13"/>
      <c r="AD339" s="13"/>
      <c r="AE339" s="13"/>
      <c r="AF339" s="13"/>
      <c r="AG339" s="13"/>
      <c r="AH339" s="13"/>
      <c r="AI339" s="13"/>
      <c r="AJ339" s="13"/>
    </row>
    <row r="340" spans="1:36" ht="13.5" customHeight="1" x14ac:dyDescent="0.2">
      <c r="A340" s="13"/>
      <c r="B340" s="13"/>
      <c r="C340" s="13"/>
      <c r="D340" s="13"/>
      <c r="E340" s="13"/>
      <c r="F340" s="13"/>
      <c r="G340" s="13"/>
      <c r="H340" s="13"/>
      <c r="I340" s="13"/>
      <c r="J340" s="13"/>
      <c r="K340" s="13"/>
      <c r="L340" s="13"/>
      <c r="M340" s="13"/>
      <c r="N340" s="13"/>
      <c r="O340" s="13"/>
      <c r="P340" s="13"/>
      <c r="Q340" s="13"/>
      <c r="R340" s="13"/>
      <c r="S340" s="13"/>
      <c r="T340" s="13"/>
      <c r="U340" s="13"/>
      <c r="V340" s="13"/>
      <c r="W340" s="13"/>
      <c r="X340" s="13"/>
      <c r="Y340" s="13"/>
      <c r="Z340" s="13"/>
      <c r="AA340" s="13"/>
      <c r="AB340" s="13"/>
      <c r="AC340" s="13"/>
      <c r="AD340" s="13"/>
      <c r="AE340" s="13"/>
      <c r="AF340" s="13"/>
      <c r="AG340" s="13"/>
      <c r="AH340" s="13"/>
      <c r="AI340" s="13"/>
      <c r="AJ340" s="13"/>
    </row>
    <row r="341" spans="1:36" ht="13.5" customHeight="1" x14ac:dyDescent="0.2">
      <c r="A341" s="13"/>
      <c r="B341" s="13"/>
      <c r="C341" s="13"/>
      <c r="D341" s="13"/>
      <c r="E341" s="13"/>
      <c r="F341" s="13"/>
      <c r="G341" s="13"/>
      <c r="H341" s="13"/>
      <c r="I341" s="13"/>
      <c r="J341" s="13"/>
      <c r="K341" s="13"/>
      <c r="L341" s="13"/>
      <c r="M341" s="13"/>
      <c r="N341" s="13"/>
      <c r="O341" s="13"/>
      <c r="P341" s="13"/>
      <c r="Q341" s="13"/>
      <c r="R341" s="13"/>
      <c r="S341" s="13"/>
      <c r="T341" s="13"/>
      <c r="U341" s="13"/>
      <c r="V341" s="13"/>
      <c r="W341" s="13"/>
      <c r="X341" s="13"/>
      <c r="Y341" s="13"/>
      <c r="Z341" s="13"/>
      <c r="AA341" s="13"/>
      <c r="AB341" s="13"/>
      <c r="AC341" s="13"/>
      <c r="AD341" s="13"/>
      <c r="AE341" s="13"/>
      <c r="AF341" s="13"/>
      <c r="AG341" s="13"/>
      <c r="AH341" s="13"/>
      <c r="AI341" s="13"/>
      <c r="AJ341" s="13"/>
    </row>
    <row r="342" spans="1:36" ht="13.5" customHeight="1" x14ac:dyDescent="0.2">
      <c r="A342" s="13"/>
      <c r="B342" s="13"/>
      <c r="C342" s="13"/>
      <c r="D342" s="13"/>
      <c r="E342" s="13"/>
      <c r="F342" s="13"/>
      <c r="G342" s="13"/>
      <c r="H342" s="13"/>
      <c r="I342" s="13"/>
      <c r="J342" s="13"/>
      <c r="K342" s="13"/>
      <c r="L342" s="13"/>
      <c r="M342" s="13"/>
      <c r="N342" s="13"/>
      <c r="O342" s="13"/>
      <c r="P342" s="13"/>
      <c r="Q342" s="13"/>
      <c r="R342" s="13"/>
      <c r="S342" s="13"/>
      <c r="T342" s="13"/>
      <c r="U342" s="13"/>
      <c r="V342" s="13"/>
      <c r="W342" s="13"/>
      <c r="X342" s="13"/>
      <c r="Y342" s="13"/>
      <c r="Z342" s="13"/>
      <c r="AA342" s="13"/>
      <c r="AB342" s="13"/>
      <c r="AC342" s="13"/>
      <c r="AD342" s="13"/>
      <c r="AE342" s="13"/>
      <c r="AF342" s="13"/>
      <c r="AG342" s="13"/>
      <c r="AH342" s="13"/>
      <c r="AI342" s="13"/>
      <c r="AJ342" s="13"/>
    </row>
    <row r="343" spans="1:36" ht="13.5" customHeight="1" x14ac:dyDescent="0.2">
      <c r="A343" s="13"/>
      <c r="B343" s="13"/>
      <c r="C343" s="13"/>
      <c r="D343" s="13"/>
      <c r="E343" s="13"/>
      <c r="F343" s="13"/>
      <c r="G343" s="13"/>
      <c r="H343" s="13"/>
      <c r="I343" s="13"/>
      <c r="J343" s="13"/>
      <c r="K343" s="13"/>
      <c r="L343" s="13"/>
      <c r="M343" s="13"/>
      <c r="N343" s="13"/>
      <c r="O343" s="13"/>
      <c r="P343" s="13"/>
      <c r="Q343" s="13"/>
      <c r="R343" s="13"/>
      <c r="S343" s="13"/>
      <c r="T343" s="13"/>
      <c r="U343" s="13"/>
      <c r="V343" s="13"/>
      <c r="W343" s="13"/>
      <c r="X343" s="13"/>
      <c r="Y343" s="13"/>
      <c r="Z343" s="13"/>
      <c r="AA343" s="13"/>
      <c r="AB343" s="13"/>
      <c r="AC343" s="13"/>
      <c r="AD343" s="13"/>
      <c r="AE343" s="13"/>
      <c r="AF343" s="13"/>
      <c r="AG343" s="13"/>
      <c r="AH343" s="13"/>
      <c r="AI343" s="13"/>
      <c r="AJ343" s="13"/>
    </row>
    <row r="344" spans="1:36" ht="13.5" customHeight="1" x14ac:dyDescent="0.2">
      <c r="A344" s="13"/>
      <c r="B344" s="13"/>
      <c r="C344" s="13"/>
      <c r="D344" s="13"/>
      <c r="E344" s="13"/>
      <c r="F344" s="13"/>
      <c r="G344" s="13"/>
      <c r="H344" s="13"/>
      <c r="I344" s="13"/>
      <c r="J344" s="13"/>
      <c r="K344" s="13"/>
      <c r="L344" s="13"/>
      <c r="M344" s="13"/>
      <c r="N344" s="13"/>
      <c r="O344" s="13"/>
      <c r="P344" s="13"/>
      <c r="Q344" s="13"/>
      <c r="R344" s="13"/>
      <c r="S344" s="13"/>
      <c r="T344" s="13"/>
      <c r="U344" s="13"/>
      <c r="V344" s="13"/>
      <c r="W344" s="13"/>
      <c r="X344" s="13"/>
      <c r="Y344" s="13"/>
      <c r="Z344" s="13"/>
      <c r="AA344" s="13"/>
      <c r="AB344" s="13"/>
      <c r="AC344" s="13"/>
      <c r="AD344" s="13"/>
      <c r="AE344" s="13"/>
      <c r="AF344" s="13"/>
      <c r="AG344" s="13"/>
      <c r="AH344" s="13"/>
      <c r="AI344" s="13"/>
      <c r="AJ344" s="13"/>
    </row>
    <row r="345" spans="1:36" ht="13.5" customHeight="1" x14ac:dyDescent="0.2">
      <c r="A345" s="13"/>
      <c r="B345" s="13"/>
      <c r="C345" s="13"/>
      <c r="D345" s="13"/>
      <c r="E345" s="13"/>
      <c r="F345" s="13"/>
      <c r="G345" s="13"/>
      <c r="H345" s="13"/>
      <c r="I345" s="13"/>
      <c r="J345" s="13"/>
      <c r="K345" s="13"/>
      <c r="L345" s="13"/>
      <c r="M345" s="13"/>
      <c r="N345" s="13"/>
      <c r="O345" s="13"/>
      <c r="P345" s="13"/>
      <c r="Q345" s="13"/>
      <c r="R345" s="13"/>
      <c r="S345" s="13"/>
      <c r="T345" s="13"/>
      <c r="U345" s="13"/>
      <c r="V345" s="13"/>
      <c r="W345" s="13"/>
      <c r="X345" s="13"/>
      <c r="Y345" s="13"/>
      <c r="Z345" s="13"/>
      <c r="AA345" s="13"/>
      <c r="AB345" s="13"/>
      <c r="AC345" s="13"/>
      <c r="AD345" s="13"/>
      <c r="AE345" s="13"/>
      <c r="AF345" s="13"/>
      <c r="AG345" s="13"/>
      <c r="AH345" s="13"/>
      <c r="AI345" s="13"/>
      <c r="AJ345" s="13"/>
    </row>
    <row r="346" spans="1:36" ht="13.5" customHeight="1" x14ac:dyDescent="0.2">
      <c r="A346" s="13"/>
      <c r="B346" s="13"/>
      <c r="C346" s="13"/>
      <c r="D346" s="13"/>
      <c r="E346" s="13"/>
      <c r="F346" s="13"/>
      <c r="G346" s="13"/>
      <c r="H346" s="13"/>
      <c r="I346" s="13"/>
      <c r="J346" s="13"/>
      <c r="K346" s="13"/>
      <c r="L346" s="13"/>
      <c r="M346" s="13"/>
      <c r="N346" s="13"/>
      <c r="O346" s="13"/>
      <c r="P346" s="13"/>
      <c r="Q346" s="13"/>
      <c r="R346" s="13"/>
      <c r="S346" s="13"/>
      <c r="T346" s="13"/>
      <c r="U346" s="13"/>
      <c r="V346" s="13"/>
      <c r="W346" s="13"/>
      <c r="X346" s="13"/>
      <c r="Y346" s="13"/>
      <c r="Z346" s="13"/>
      <c r="AA346" s="13"/>
      <c r="AB346" s="13"/>
      <c r="AC346" s="13"/>
      <c r="AD346" s="13"/>
      <c r="AE346" s="13"/>
      <c r="AF346" s="13"/>
      <c r="AG346" s="13"/>
      <c r="AH346" s="13"/>
      <c r="AI346" s="13"/>
      <c r="AJ346" s="13"/>
    </row>
    <row r="347" spans="1:36" ht="13.5" customHeight="1" x14ac:dyDescent="0.2">
      <c r="A347" s="13"/>
      <c r="B347" s="13"/>
      <c r="C347" s="13"/>
      <c r="D347" s="13"/>
      <c r="E347" s="13"/>
      <c r="F347" s="13"/>
      <c r="G347" s="13"/>
      <c r="H347" s="13"/>
      <c r="I347" s="13"/>
      <c r="J347" s="13"/>
      <c r="K347" s="13"/>
      <c r="L347" s="13"/>
      <c r="M347" s="13"/>
      <c r="N347" s="13"/>
      <c r="O347" s="13"/>
      <c r="P347" s="13"/>
      <c r="Q347" s="13"/>
      <c r="R347" s="13"/>
      <c r="S347" s="13"/>
      <c r="T347" s="13"/>
      <c r="U347" s="13"/>
      <c r="V347" s="13"/>
      <c r="W347" s="13"/>
      <c r="X347" s="13"/>
      <c r="Y347" s="13"/>
      <c r="Z347" s="13"/>
      <c r="AA347" s="13"/>
      <c r="AB347" s="13"/>
      <c r="AC347" s="13"/>
      <c r="AD347" s="13"/>
      <c r="AE347" s="13"/>
      <c r="AF347" s="13"/>
      <c r="AG347" s="13"/>
      <c r="AH347" s="13"/>
      <c r="AI347" s="13"/>
      <c r="AJ347" s="13"/>
    </row>
    <row r="348" spans="1:36" ht="13.5" customHeight="1" x14ac:dyDescent="0.2">
      <c r="A348" s="13"/>
      <c r="B348" s="13"/>
      <c r="C348" s="13"/>
      <c r="D348" s="13"/>
      <c r="E348" s="13"/>
      <c r="F348" s="13"/>
      <c r="G348" s="13"/>
      <c r="H348" s="13"/>
      <c r="I348" s="13"/>
      <c r="J348" s="13"/>
      <c r="K348" s="13"/>
      <c r="L348" s="13"/>
      <c r="M348" s="13"/>
      <c r="N348" s="13"/>
      <c r="O348" s="13"/>
      <c r="P348" s="13"/>
      <c r="Q348" s="13"/>
      <c r="R348" s="13"/>
      <c r="S348" s="13"/>
      <c r="T348" s="13"/>
      <c r="U348" s="13"/>
      <c r="V348" s="13"/>
      <c r="W348" s="13"/>
      <c r="X348" s="13"/>
      <c r="Y348" s="13"/>
      <c r="Z348" s="13"/>
      <c r="AA348" s="13"/>
      <c r="AB348" s="13"/>
      <c r="AC348" s="13"/>
      <c r="AD348" s="13"/>
      <c r="AE348" s="13"/>
      <c r="AF348" s="13"/>
      <c r="AG348" s="13"/>
      <c r="AH348" s="13"/>
      <c r="AI348" s="13"/>
      <c r="AJ348" s="13"/>
    </row>
    <row r="349" spans="1:36" ht="13.5" customHeight="1" x14ac:dyDescent="0.2">
      <c r="A349" s="13"/>
      <c r="B349" s="13"/>
      <c r="C349" s="13"/>
      <c r="D349" s="13"/>
      <c r="E349" s="13"/>
      <c r="F349" s="13"/>
      <c r="G349" s="13"/>
      <c r="H349" s="13"/>
      <c r="I349" s="13"/>
      <c r="J349" s="13"/>
      <c r="K349" s="13"/>
      <c r="L349" s="13"/>
      <c r="M349" s="13"/>
      <c r="N349" s="13"/>
      <c r="O349" s="13"/>
      <c r="P349" s="13"/>
      <c r="Q349" s="13"/>
      <c r="R349" s="13"/>
      <c r="S349" s="13"/>
      <c r="T349" s="13"/>
      <c r="U349" s="13"/>
      <c r="V349" s="13"/>
      <c r="W349" s="13"/>
      <c r="X349" s="13"/>
      <c r="Y349" s="13"/>
      <c r="Z349" s="13"/>
      <c r="AA349" s="13"/>
      <c r="AB349" s="13"/>
      <c r="AC349" s="13"/>
      <c r="AD349" s="13"/>
      <c r="AE349" s="13"/>
      <c r="AF349" s="13"/>
      <c r="AG349" s="13"/>
      <c r="AH349" s="13"/>
      <c r="AI349" s="13"/>
      <c r="AJ349" s="13"/>
    </row>
    <row r="350" spans="1:36" ht="13.5" customHeight="1" x14ac:dyDescent="0.2">
      <c r="A350" s="13"/>
      <c r="B350" s="13"/>
      <c r="C350" s="13"/>
      <c r="D350" s="13"/>
      <c r="E350" s="13"/>
      <c r="F350" s="13"/>
      <c r="G350" s="13"/>
      <c r="H350" s="13"/>
      <c r="I350" s="13"/>
      <c r="J350" s="13"/>
      <c r="K350" s="13"/>
      <c r="L350" s="13"/>
      <c r="M350" s="13"/>
      <c r="N350" s="13"/>
      <c r="O350" s="13"/>
      <c r="P350" s="13"/>
      <c r="Q350" s="13"/>
      <c r="R350" s="13"/>
      <c r="S350" s="13"/>
      <c r="T350" s="13"/>
      <c r="U350" s="13"/>
      <c r="V350" s="13"/>
      <c r="W350" s="13"/>
      <c r="X350" s="13"/>
      <c r="Y350" s="13"/>
      <c r="Z350" s="13"/>
      <c r="AA350" s="13"/>
      <c r="AB350" s="13"/>
      <c r="AC350" s="13"/>
      <c r="AD350" s="13"/>
      <c r="AE350" s="13"/>
      <c r="AF350" s="13"/>
      <c r="AG350" s="13"/>
      <c r="AH350" s="13"/>
      <c r="AI350" s="13"/>
      <c r="AJ350" s="13"/>
    </row>
    <row r="351" spans="1:36" ht="13.5" customHeight="1" x14ac:dyDescent="0.2">
      <c r="A351" s="13"/>
      <c r="B351" s="13"/>
      <c r="C351" s="13"/>
      <c r="D351" s="13"/>
      <c r="E351" s="13"/>
      <c r="F351" s="13"/>
      <c r="G351" s="13"/>
      <c r="H351" s="13"/>
      <c r="I351" s="13"/>
      <c r="J351" s="13"/>
      <c r="K351" s="13"/>
      <c r="L351" s="13"/>
      <c r="M351" s="13"/>
      <c r="N351" s="13"/>
      <c r="O351" s="13"/>
      <c r="P351" s="13"/>
      <c r="Q351" s="13"/>
      <c r="R351" s="13"/>
      <c r="S351" s="13"/>
      <c r="T351" s="13"/>
      <c r="U351" s="13"/>
      <c r="V351" s="13"/>
      <c r="W351" s="13"/>
      <c r="X351" s="13"/>
      <c r="Y351" s="13"/>
      <c r="Z351" s="13"/>
      <c r="AA351" s="13"/>
      <c r="AB351" s="13"/>
      <c r="AC351" s="13"/>
      <c r="AD351" s="13"/>
      <c r="AE351" s="13"/>
      <c r="AF351" s="13"/>
      <c r="AG351" s="13"/>
      <c r="AH351" s="13"/>
      <c r="AI351" s="13"/>
      <c r="AJ351" s="13"/>
    </row>
    <row r="352" spans="1:36" ht="13.5" customHeight="1" x14ac:dyDescent="0.2">
      <c r="A352" s="13"/>
      <c r="B352" s="13"/>
      <c r="C352" s="13"/>
      <c r="D352" s="13"/>
      <c r="E352" s="13"/>
      <c r="F352" s="13"/>
      <c r="G352" s="13"/>
      <c r="H352" s="13"/>
      <c r="I352" s="13"/>
      <c r="J352" s="13"/>
      <c r="K352" s="13"/>
      <c r="L352" s="13"/>
      <c r="M352" s="13"/>
      <c r="N352" s="13"/>
      <c r="O352" s="13"/>
      <c r="P352" s="13"/>
      <c r="Q352" s="13"/>
      <c r="R352" s="13"/>
      <c r="S352" s="13"/>
      <c r="T352" s="13"/>
      <c r="U352" s="13"/>
      <c r="V352" s="13"/>
      <c r="W352" s="13"/>
      <c r="X352" s="13"/>
      <c r="Y352" s="13"/>
      <c r="Z352" s="13"/>
      <c r="AA352" s="13"/>
      <c r="AB352" s="13"/>
      <c r="AC352" s="13"/>
      <c r="AD352" s="13"/>
      <c r="AE352" s="13"/>
      <c r="AF352" s="13"/>
      <c r="AG352" s="13"/>
      <c r="AH352" s="13"/>
      <c r="AI352" s="13"/>
      <c r="AJ352" s="13"/>
    </row>
    <row r="353" spans="1:36" ht="13.5" customHeight="1" x14ac:dyDescent="0.2">
      <c r="A353" s="13"/>
      <c r="B353" s="13"/>
      <c r="C353" s="13"/>
      <c r="D353" s="13"/>
      <c r="E353" s="13"/>
      <c r="F353" s="13"/>
      <c r="G353" s="13"/>
      <c r="H353" s="13"/>
      <c r="I353" s="13"/>
      <c r="J353" s="13"/>
      <c r="K353" s="13"/>
      <c r="L353" s="13"/>
      <c r="M353" s="13"/>
      <c r="N353" s="13"/>
      <c r="O353" s="13"/>
      <c r="P353" s="13"/>
      <c r="Q353" s="13"/>
      <c r="R353" s="13"/>
      <c r="S353" s="13"/>
      <c r="T353" s="13"/>
      <c r="U353" s="13"/>
      <c r="V353" s="13"/>
      <c r="W353" s="13"/>
      <c r="X353" s="13"/>
      <c r="Y353" s="13"/>
      <c r="Z353" s="13"/>
      <c r="AA353" s="13"/>
      <c r="AB353" s="13"/>
      <c r="AC353" s="13"/>
      <c r="AD353" s="13"/>
      <c r="AE353" s="13"/>
      <c r="AF353" s="13"/>
      <c r="AG353" s="13"/>
      <c r="AH353" s="13"/>
      <c r="AI353" s="13"/>
      <c r="AJ353" s="13"/>
    </row>
    <row r="354" spans="1:36" ht="13.5" customHeight="1" x14ac:dyDescent="0.2">
      <c r="A354" s="13"/>
      <c r="B354" s="13"/>
      <c r="C354" s="13"/>
      <c r="D354" s="13"/>
      <c r="E354" s="13"/>
      <c r="F354" s="13"/>
      <c r="G354" s="13"/>
      <c r="H354" s="13"/>
      <c r="I354" s="13"/>
      <c r="J354" s="13"/>
      <c r="K354" s="13"/>
      <c r="L354" s="13"/>
      <c r="M354" s="13"/>
      <c r="N354" s="13"/>
      <c r="O354" s="13"/>
      <c r="P354" s="13"/>
      <c r="Q354" s="13"/>
      <c r="R354" s="13"/>
      <c r="S354" s="13"/>
      <c r="T354" s="13"/>
      <c r="U354" s="13"/>
      <c r="V354" s="13"/>
      <c r="W354" s="13"/>
      <c r="X354" s="13"/>
      <c r="Y354" s="13"/>
      <c r="Z354" s="13"/>
      <c r="AA354" s="13"/>
      <c r="AB354" s="13"/>
      <c r="AC354" s="13"/>
      <c r="AD354" s="13"/>
      <c r="AE354" s="13"/>
      <c r="AF354" s="13"/>
      <c r="AG354" s="13"/>
      <c r="AH354" s="13"/>
      <c r="AI354" s="13"/>
      <c r="AJ354" s="13"/>
    </row>
    <row r="355" spans="1:36" ht="13.5" customHeight="1" x14ac:dyDescent="0.2">
      <c r="A355" s="13"/>
      <c r="B355" s="13"/>
      <c r="C355" s="13"/>
      <c r="D355" s="13"/>
      <c r="E355" s="13"/>
      <c r="F355" s="13"/>
      <c r="G355" s="13"/>
      <c r="H355" s="13"/>
      <c r="I355" s="13"/>
      <c r="J355" s="13"/>
      <c r="K355" s="13"/>
      <c r="L355" s="13"/>
      <c r="M355" s="13"/>
      <c r="N355" s="13"/>
      <c r="O355" s="13"/>
      <c r="P355" s="13"/>
      <c r="Q355" s="13"/>
      <c r="R355" s="13"/>
      <c r="S355" s="13"/>
      <c r="T355" s="13"/>
      <c r="U355" s="13"/>
      <c r="V355" s="13"/>
      <c r="W355" s="13"/>
      <c r="X355" s="13"/>
      <c r="Y355" s="13"/>
      <c r="Z355" s="13"/>
      <c r="AA355" s="13"/>
      <c r="AB355" s="13"/>
      <c r="AC355" s="13"/>
      <c r="AD355" s="13"/>
      <c r="AE355" s="13"/>
      <c r="AF355" s="13"/>
      <c r="AG355" s="13"/>
      <c r="AH355" s="13"/>
      <c r="AI355" s="13"/>
      <c r="AJ355" s="13"/>
    </row>
    <row r="356" spans="1:36" ht="13.5" customHeight="1" x14ac:dyDescent="0.2">
      <c r="A356" s="13"/>
      <c r="B356" s="13"/>
      <c r="C356" s="13"/>
      <c r="D356" s="13"/>
      <c r="E356" s="13"/>
      <c r="F356" s="13"/>
      <c r="G356" s="13"/>
      <c r="H356" s="13"/>
      <c r="I356" s="13"/>
      <c r="J356" s="13"/>
      <c r="K356" s="13"/>
      <c r="L356" s="13"/>
      <c r="M356" s="13"/>
      <c r="N356" s="13"/>
      <c r="O356" s="13"/>
      <c r="P356" s="13"/>
      <c r="Q356" s="13"/>
      <c r="R356" s="13"/>
      <c r="S356" s="13"/>
      <c r="T356" s="13"/>
      <c r="U356" s="13"/>
      <c r="V356" s="13"/>
      <c r="W356" s="13"/>
      <c r="X356" s="13"/>
      <c r="Y356" s="13"/>
      <c r="Z356" s="13"/>
      <c r="AA356" s="13"/>
      <c r="AB356" s="13"/>
      <c r="AC356" s="13"/>
      <c r="AD356" s="13"/>
      <c r="AE356" s="13"/>
      <c r="AF356" s="13"/>
      <c r="AG356" s="13"/>
      <c r="AH356" s="13"/>
      <c r="AI356" s="13"/>
      <c r="AJ356" s="13"/>
    </row>
    <row r="357" spans="1:36" ht="13.5" customHeight="1" x14ac:dyDescent="0.2">
      <c r="A357" s="13"/>
      <c r="B357" s="13"/>
      <c r="C357" s="13"/>
      <c r="D357" s="13"/>
      <c r="E357" s="13"/>
      <c r="F357" s="13"/>
      <c r="G357" s="13"/>
      <c r="H357" s="13"/>
      <c r="I357" s="13"/>
      <c r="J357" s="13"/>
      <c r="K357" s="13"/>
      <c r="L357" s="13"/>
      <c r="M357" s="13"/>
      <c r="N357" s="13"/>
      <c r="O357" s="13"/>
      <c r="P357" s="13"/>
      <c r="Q357" s="13"/>
      <c r="R357" s="13"/>
      <c r="S357" s="13"/>
      <c r="T357" s="13"/>
      <c r="U357" s="13"/>
      <c r="V357" s="13"/>
      <c r="W357" s="13"/>
      <c r="X357" s="13"/>
      <c r="Y357" s="13"/>
      <c r="Z357" s="13"/>
      <c r="AA357" s="13"/>
      <c r="AB357" s="13"/>
      <c r="AC357" s="13"/>
      <c r="AD357" s="13"/>
      <c r="AE357" s="13"/>
      <c r="AF357" s="13"/>
      <c r="AG357" s="13"/>
      <c r="AH357" s="13"/>
      <c r="AI357" s="13"/>
      <c r="AJ357" s="13"/>
    </row>
    <row r="358" spans="1:36" ht="13.5" customHeight="1" x14ac:dyDescent="0.2">
      <c r="A358" s="13"/>
      <c r="B358" s="13"/>
      <c r="C358" s="13"/>
      <c r="D358" s="13"/>
      <c r="E358" s="13"/>
      <c r="F358" s="13"/>
      <c r="G358" s="13"/>
      <c r="H358" s="13"/>
      <c r="I358" s="13"/>
      <c r="J358" s="13"/>
      <c r="K358" s="13"/>
      <c r="L358" s="13"/>
      <c r="M358" s="13"/>
      <c r="N358" s="13"/>
      <c r="O358" s="13"/>
      <c r="P358" s="13"/>
      <c r="Q358" s="13"/>
      <c r="R358" s="13"/>
      <c r="S358" s="13"/>
      <c r="T358" s="13"/>
      <c r="U358" s="13"/>
      <c r="V358" s="13"/>
      <c r="W358" s="13"/>
      <c r="X358" s="13"/>
      <c r="Y358" s="13"/>
      <c r="Z358" s="13"/>
      <c r="AA358" s="13"/>
      <c r="AB358" s="13"/>
      <c r="AC358" s="13"/>
      <c r="AD358" s="13"/>
      <c r="AE358" s="13"/>
      <c r="AF358" s="13"/>
      <c r="AG358" s="13"/>
      <c r="AH358" s="13"/>
      <c r="AI358" s="13"/>
      <c r="AJ358" s="13"/>
    </row>
    <row r="359" spans="1:36" ht="13.5" customHeight="1" x14ac:dyDescent="0.2">
      <c r="A359" s="13"/>
      <c r="B359" s="13"/>
      <c r="C359" s="13"/>
      <c r="D359" s="13"/>
      <c r="E359" s="13"/>
      <c r="F359" s="13"/>
      <c r="G359" s="13"/>
      <c r="H359" s="13"/>
      <c r="I359" s="13"/>
      <c r="J359" s="13"/>
      <c r="K359" s="13"/>
      <c r="L359" s="13"/>
      <c r="M359" s="13"/>
      <c r="N359" s="13"/>
      <c r="O359" s="13"/>
      <c r="P359" s="13"/>
      <c r="Q359" s="13"/>
      <c r="R359" s="13"/>
      <c r="S359" s="13"/>
      <c r="T359" s="13"/>
      <c r="U359" s="13"/>
      <c r="V359" s="13"/>
      <c r="W359" s="13"/>
      <c r="X359" s="13"/>
      <c r="Y359" s="13"/>
      <c r="Z359" s="13"/>
      <c r="AA359" s="13"/>
      <c r="AB359" s="13"/>
      <c r="AC359" s="13"/>
      <c r="AD359" s="13"/>
      <c r="AE359" s="13"/>
      <c r="AF359" s="13"/>
      <c r="AG359" s="13"/>
      <c r="AH359" s="13"/>
      <c r="AI359" s="13"/>
      <c r="AJ359" s="13"/>
    </row>
    <row r="360" spans="1:36" ht="13.5" customHeight="1" x14ac:dyDescent="0.2">
      <c r="A360" s="13"/>
      <c r="B360" s="13"/>
      <c r="C360" s="13"/>
      <c r="D360" s="13"/>
      <c r="E360" s="13"/>
      <c r="F360" s="13"/>
      <c r="G360" s="13"/>
      <c r="H360" s="13"/>
      <c r="I360" s="13"/>
      <c r="J360" s="13"/>
      <c r="K360" s="13"/>
      <c r="L360" s="13"/>
      <c r="M360" s="13"/>
      <c r="N360" s="13"/>
      <c r="O360" s="13"/>
      <c r="P360" s="13"/>
      <c r="Q360" s="13"/>
      <c r="R360" s="13"/>
      <c r="S360" s="13"/>
      <c r="T360" s="13"/>
      <c r="U360" s="13"/>
      <c r="V360" s="13"/>
      <c r="W360" s="13"/>
      <c r="X360" s="13"/>
      <c r="Y360" s="13"/>
      <c r="Z360" s="13"/>
      <c r="AA360" s="13"/>
      <c r="AB360" s="13"/>
      <c r="AC360" s="13"/>
      <c r="AD360" s="13"/>
      <c r="AE360" s="13"/>
      <c r="AF360" s="13"/>
      <c r="AG360" s="13"/>
      <c r="AH360" s="13"/>
      <c r="AI360" s="13"/>
      <c r="AJ360" s="13"/>
    </row>
    <row r="361" spans="1:36" ht="13.5" customHeight="1" x14ac:dyDescent="0.2">
      <c r="A361" s="13"/>
      <c r="B361" s="13"/>
      <c r="C361" s="13"/>
      <c r="D361" s="13"/>
      <c r="E361" s="13"/>
      <c r="F361" s="13"/>
      <c r="G361" s="13"/>
      <c r="H361" s="13"/>
      <c r="I361" s="13"/>
      <c r="J361" s="13"/>
      <c r="K361" s="13"/>
      <c r="L361" s="13"/>
      <c r="M361" s="13"/>
      <c r="N361" s="13"/>
      <c r="O361" s="13"/>
      <c r="P361" s="13"/>
      <c r="Q361" s="13"/>
      <c r="R361" s="13"/>
      <c r="S361" s="13"/>
      <c r="T361" s="13"/>
      <c r="U361" s="13"/>
      <c r="V361" s="13"/>
      <c r="W361" s="13"/>
      <c r="X361" s="13"/>
      <c r="Y361" s="13"/>
      <c r="Z361" s="13"/>
      <c r="AA361" s="13"/>
      <c r="AB361" s="13"/>
      <c r="AC361" s="13"/>
      <c r="AD361" s="13"/>
      <c r="AE361" s="13"/>
      <c r="AF361" s="13"/>
      <c r="AG361" s="13"/>
      <c r="AH361" s="13"/>
      <c r="AI361" s="13"/>
      <c r="AJ361" s="13"/>
    </row>
    <row r="362" spans="1:36" ht="13.5" customHeight="1" x14ac:dyDescent="0.2">
      <c r="A362" s="13"/>
      <c r="B362" s="13"/>
      <c r="C362" s="13"/>
      <c r="D362" s="13"/>
      <c r="E362" s="13"/>
      <c r="F362" s="13"/>
      <c r="G362" s="13"/>
      <c r="H362" s="13"/>
      <c r="I362" s="13"/>
      <c r="J362" s="13"/>
      <c r="K362" s="13"/>
      <c r="L362" s="13"/>
      <c r="M362" s="13"/>
      <c r="N362" s="13"/>
      <c r="O362" s="13"/>
      <c r="P362" s="13"/>
      <c r="Q362" s="13"/>
      <c r="R362" s="13"/>
      <c r="S362" s="13"/>
      <c r="T362" s="13"/>
      <c r="U362" s="13"/>
      <c r="V362" s="13"/>
      <c r="W362" s="13"/>
      <c r="X362" s="13"/>
      <c r="Y362" s="13"/>
      <c r="Z362" s="13"/>
      <c r="AA362" s="13"/>
      <c r="AB362" s="13"/>
      <c r="AC362" s="13"/>
      <c r="AD362" s="13"/>
      <c r="AE362" s="13"/>
      <c r="AF362" s="13"/>
      <c r="AG362" s="13"/>
      <c r="AH362" s="13"/>
      <c r="AI362" s="13"/>
      <c r="AJ362" s="13"/>
    </row>
    <row r="363" spans="1:36" ht="13.5" customHeight="1" x14ac:dyDescent="0.2">
      <c r="A363" s="13"/>
      <c r="B363" s="13"/>
      <c r="C363" s="13"/>
      <c r="D363" s="13"/>
      <c r="E363" s="13"/>
      <c r="F363" s="13"/>
      <c r="G363" s="13"/>
      <c r="H363" s="13"/>
      <c r="I363" s="13"/>
      <c r="J363" s="13"/>
      <c r="K363" s="13"/>
      <c r="L363" s="13"/>
      <c r="M363" s="13"/>
      <c r="N363" s="13"/>
      <c r="O363" s="13"/>
      <c r="P363" s="13"/>
      <c r="Q363" s="13"/>
      <c r="R363" s="13"/>
      <c r="S363" s="13"/>
      <c r="T363" s="13"/>
      <c r="U363" s="13"/>
      <c r="V363" s="13"/>
      <c r="W363" s="13"/>
      <c r="X363" s="13"/>
      <c r="Y363" s="13"/>
      <c r="Z363" s="13"/>
      <c r="AA363" s="13"/>
      <c r="AB363" s="13"/>
      <c r="AC363" s="13"/>
      <c r="AD363" s="13"/>
      <c r="AE363" s="13"/>
      <c r="AF363" s="13"/>
      <c r="AG363" s="13"/>
      <c r="AH363" s="13"/>
      <c r="AI363" s="13"/>
      <c r="AJ363" s="13"/>
    </row>
    <row r="364" spans="1:36" ht="13.5" customHeight="1" x14ac:dyDescent="0.2">
      <c r="A364" s="13"/>
      <c r="B364" s="13"/>
      <c r="C364" s="13"/>
      <c r="D364" s="13"/>
      <c r="E364" s="13"/>
      <c r="F364" s="13"/>
      <c r="G364" s="13"/>
      <c r="H364" s="13"/>
      <c r="I364" s="13"/>
      <c r="J364" s="13"/>
      <c r="K364" s="13"/>
      <c r="L364" s="13"/>
      <c r="M364" s="13"/>
      <c r="N364" s="13"/>
      <c r="O364" s="13"/>
      <c r="P364" s="13"/>
      <c r="Q364" s="13"/>
      <c r="R364" s="13"/>
      <c r="S364" s="13"/>
      <c r="T364" s="13"/>
      <c r="U364" s="13"/>
      <c r="V364" s="13"/>
      <c r="W364" s="13"/>
      <c r="X364" s="13"/>
      <c r="Y364" s="13"/>
      <c r="Z364" s="13"/>
      <c r="AA364" s="13"/>
      <c r="AB364" s="13"/>
      <c r="AC364" s="13"/>
      <c r="AD364" s="13"/>
      <c r="AE364" s="13"/>
      <c r="AF364" s="13"/>
      <c r="AG364" s="13"/>
      <c r="AH364" s="13"/>
      <c r="AI364" s="13"/>
      <c r="AJ364" s="13"/>
    </row>
    <row r="365" spans="1:36" ht="13.5" customHeight="1" x14ac:dyDescent="0.2">
      <c r="A365" s="13"/>
      <c r="B365" s="13"/>
      <c r="C365" s="13"/>
      <c r="D365" s="13"/>
      <c r="E365" s="13"/>
      <c r="F365" s="13"/>
      <c r="G365" s="13"/>
      <c r="H365" s="13"/>
      <c r="I365" s="13"/>
      <c r="J365" s="13"/>
      <c r="K365" s="13"/>
      <c r="L365" s="13"/>
      <c r="M365" s="13"/>
      <c r="N365" s="13"/>
      <c r="O365" s="13"/>
      <c r="P365" s="13"/>
      <c r="Q365" s="13"/>
      <c r="R365" s="13"/>
      <c r="S365" s="13"/>
      <c r="T365" s="13"/>
      <c r="U365" s="13"/>
      <c r="V365" s="13"/>
      <c r="W365" s="13"/>
      <c r="X365" s="13"/>
      <c r="Y365" s="13"/>
      <c r="Z365" s="13"/>
      <c r="AA365" s="13"/>
      <c r="AB365" s="13"/>
      <c r="AC365" s="13"/>
      <c r="AD365" s="13"/>
      <c r="AE365" s="13"/>
      <c r="AF365" s="13"/>
      <c r="AG365" s="13"/>
      <c r="AH365" s="13"/>
      <c r="AI365" s="13"/>
      <c r="AJ365" s="13"/>
    </row>
    <row r="366" spans="1:36" ht="13.5" customHeight="1" x14ac:dyDescent="0.2">
      <c r="A366" s="13"/>
      <c r="B366" s="13"/>
      <c r="C366" s="13"/>
      <c r="D366" s="13"/>
      <c r="E366" s="13"/>
      <c r="F366" s="13"/>
      <c r="G366" s="13"/>
      <c r="H366" s="13"/>
      <c r="I366" s="13"/>
      <c r="J366" s="13"/>
      <c r="K366" s="13"/>
      <c r="L366" s="13"/>
      <c r="M366" s="13"/>
      <c r="N366" s="13"/>
      <c r="O366" s="13"/>
      <c r="P366" s="13"/>
      <c r="Q366" s="13"/>
      <c r="R366" s="13"/>
      <c r="S366" s="13"/>
      <c r="T366" s="13"/>
      <c r="U366" s="13"/>
      <c r="V366" s="13"/>
      <c r="W366" s="13"/>
      <c r="X366" s="13"/>
      <c r="Y366" s="13"/>
      <c r="Z366" s="13"/>
      <c r="AA366" s="13"/>
      <c r="AB366" s="13"/>
      <c r="AC366" s="13"/>
      <c r="AD366" s="13"/>
      <c r="AE366" s="13"/>
      <c r="AF366" s="13"/>
      <c r="AG366" s="13"/>
      <c r="AH366" s="13"/>
      <c r="AI366" s="13"/>
      <c r="AJ366" s="13"/>
    </row>
    <row r="367" spans="1:36" ht="13.5" customHeight="1" x14ac:dyDescent="0.2">
      <c r="A367" s="13"/>
      <c r="B367" s="13"/>
      <c r="C367" s="13"/>
      <c r="D367" s="13"/>
      <c r="E367" s="13"/>
      <c r="F367" s="13"/>
      <c r="G367" s="13"/>
      <c r="H367" s="13"/>
      <c r="I367" s="13"/>
      <c r="J367" s="13"/>
      <c r="K367" s="13"/>
      <c r="L367" s="13"/>
      <c r="M367" s="13"/>
      <c r="N367" s="13"/>
      <c r="O367" s="13"/>
      <c r="P367" s="13"/>
      <c r="Q367" s="13"/>
      <c r="R367" s="13"/>
      <c r="S367" s="13"/>
      <c r="T367" s="13"/>
      <c r="U367" s="13"/>
      <c r="V367" s="13"/>
      <c r="W367" s="13"/>
      <c r="X367" s="13"/>
      <c r="Y367" s="13"/>
      <c r="Z367" s="13"/>
      <c r="AA367" s="13"/>
      <c r="AB367" s="13"/>
      <c r="AC367" s="13"/>
      <c r="AD367" s="13"/>
      <c r="AE367" s="13"/>
      <c r="AF367" s="13"/>
      <c r="AG367" s="13"/>
      <c r="AH367" s="13"/>
      <c r="AI367" s="13"/>
      <c r="AJ367" s="13"/>
    </row>
    <row r="368" spans="1:36" ht="13.5" customHeight="1" x14ac:dyDescent="0.2">
      <c r="A368" s="13"/>
      <c r="B368" s="13"/>
      <c r="C368" s="13"/>
      <c r="D368" s="13"/>
      <c r="E368" s="13"/>
      <c r="F368" s="13"/>
      <c r="G368" s="13"/>
      <c r="H368" s="13"/>
      <c r="I368" s="13"/>
      <c r="J368" s="13"/>
      <c r="K368" s="13"/>
      <c r="L368" s="13"/>
      <c r="M368" s="13"/>
      <c r="N368" s="13"/>
      <c r="O368" s="13"/>
      <c r="P368" s="13"/>
      <c r="Q368" s="13"/>
      <c r="R368" s="13"/>
      <c r="S368" s="13"/>
      <c r="T368" s="13"/>
      <c r="U368" s="13"/>
      <c r="V368" s="13"/>
      <c r="W368" s="13"/>
      <c r="X368" s="13"/>
      <c r="Y368" s="13"/>
      <c r="Z368" s="13"/>
      <c r="AA368" s="13"/>
      <c r="AB368" s="13"/>
      <c r="AC368" s="13"/>
      <c r="AD368" s="13"/>
      <c r="AE368" s="13"/>
      <c r="AF368" s="13"/>
      <c r="AG368" s="13"/>
      <c r="AH368" s="13"/>
      <c r="AI368" s="13"/>
      <c r="AJ368" s="13"/>
    </row>
    <row r="369" spans="1:36" ht="13.5" customHeight="1" x14ac:dyDescent="0.2">
      <c r="A369" s="13"/>
      <c r="B369" s="13"/>
      <c r="C369" s="13"/>
      <c r="D369" s="13"/>
      <c r="E369" s="13"/>
      <c r="F369" s="13"/>
      <c r="G369" s="13"/>
      <c r="H369" s="13"/>
      <c r="I369" s="13"/>
      <c r="J369" s="13"/>
      <c r="K369" s="13"/>
      <c r="L369" s="13"/>
      <c r="M369" s="13"/>
      <c r="N369" s="13"/>
      <c r="O369" s="13"/>
      <c r="P369" s="13"/>
      <c r="Q369" s="13"/>
      <c r="R369" s="13"/>
      <c r="S369" s="13"/>
      <c r="T369" s="13"/>
      <c r="U369" s="13"/>
      <c r="V369" s="13"/>
      <c r="W369" s="13"/>
      <c r="X369" s="13"/>
      <c r="Y369" s="13"/>
      <c r="Z369" s="13"/>
      <c r="AA369" s="13"/>
      <c r="AB369" s="13"/>
      <c r="AC369" s="13"/>
      <c r="AD369" s="13"/>
      <c r="AE369" s="13"/>
      <c r="AF369" s="13"/>
      <c r="AG369" s="13"/>
      <c r="AH369" s="13"/>
      <c r="AI369" s="13"/>
      <c r="AJ369" s="13"/>
    </row>
    <row r="370" spans="1:36" ht="13.5" customHeight="1" x14ac:dyDescent="0.2">
      <c r="A370" s="13"/>
      <c r="B370" s="13"/>
      <c r="C370" s="13"/>
      <c r="D370" s="13"/>
      <c r="E370" s="13"/>
      <c r="F370" s="13"/>
      <c r="G370" s="13"/>
      <c r="H370" s="13"/>
      <c r="I370" s="13"/>
      <c r="J370" s="13"/>
      <c r="K370" s="13"/>
      <c r="L370" s="13"/>
      <c r="M370" s="13"/>
      <c r="N370" s="13"/>
      <c r="O370" s="13"/>
      <c r="P370" s="13"/>
      <c r="Q370" s="13"/>
      <c r="R370" s="13"/>
      <c r="S370" s="13"/>
      <c r="T370" s="13"/>
      <c r="U370" s="13"/>
      <c r="V370" s="13"/>
      <c r="W370" s="13"/>
      <c r="X370" s="13"/>
      <c r="Y370" s="13"/>
      <c r="Z370" s="13"/>
      <c r="AA370" s="13"/>
      <c r="AB370" s="13"/>
      <c r="AC370" s="13"/>
      <c r="AD370" s="13"/>
      <c r="AE370" s="13"/>
      <c r="AF370" s="13"/>
      <c r="AG370" s="13"/>
      <c r="AH370" s="13"/>
      <c r="AI370" s="13"/>
      <c r="AJ370" s="13"/>
    </row>
    <row r="371" spans="1:36" ht="13.5" customHeight="1" x14ac:dyDescent="0.2">
      <c r="A371" s="13"/>
      <c r="B371" s="13"/>
      <c r="C371" s="13"/>
      <c r="D371" s="13"/>
      <c r="E371" s="13"/>
      <c r="F371" s="13"/>
      <c r="G371" s="13"/>
      <c r="H371" s="13"/>
      <c r="I371" s="13"/>
      <c r="J371" s="13"/>
      <c r="K371" s="13"/>
      <c r="L371" s="13"/>
      <c r="M371" s="13"/>
      <c r="N371" s="13"/>
      <c r="O371" s="13"/>
      <c r="P371" s="13"/>
      <c r="Q371" s="13"/>
      <c r="R371" s="13"/>
      <c r="S371" s="13"/>
      <c r="T371" s="13"/>
      <c r="U371" s="13"/>
      <c r="V371" s="13"/>
      <c r="W371" s="13"/>
      <c r="X371" s="13"/>
      <c r="Y371" s="13"/>
      <c r="Z371" s="13"/>
      <c r="AA371" s="13"/>
      <c r="AB371" s="13"/>
      <c r="AC371" s="13"/>
      <c r="AD371" s="13"/>
      <c r="AE371" s="13"/>
      <c r="AF371" s="13"/>
      <c r="AG371" s="13"/>
      <c r="AH371" s="13"/>
      <c r="AI371" s="13"/>
      <c r="AJ371" s="13"/>
    </row>
    <row r="372" spans="1:36" ht="13.5" customHeight="1" x14ac:dyDescent="0.2">
      <c r="A372" s="13"/>
      <c r="B372" s="13"/>
      <c r="C372" s="13"/>
      <c r="D372" s="13"/>
      <c r="E372" s="13"/>
      <c r="F372" s="13"/>
      <c r="G372" s="13"/>
      <c r="H372" s="13"/>
      <c r="I372" s="13"/>
      <c r="J372" s="13"/>
      <c r="K372" s="13"/>
      <c r="L372" s="13"/>
      <c r="M372" s="13"/>
      <c r="N372" s="13"/>
      <c r="O372" s="13"/>
      <c r="P372" s="13"/>
      <c r="Q372" s="13"/>
      <c r="R372" s="13"/>
      <c r="S372" s="13"/>
      <c r="T372" s="13"/>
      <c r="U372" s="13"/>
      <c r="V372" s="13"/>
      <c r="W372" s="13"/>
      <c r="X372" s="13"/>
      <c r="Y372" s="13"/>
      <c r="Z372" s="13"/>
      <c r="AA372" s="13"/>
      <c r="AB372" s="13"/>
      <c r="AC372" s="13"/>
      <c r="AD372" s="13"/>
      <c r="AE372" s="13"/>
      <c r="AF372" s="13"/>
      <c r="AG372" s="13"/>
      <c r="AH372" s="13"/>
      <c r="AI372" s="13"/>
      <c r="AJ372" s="13"/>
    </row>
    <row r="373" spans="1:36" ht="13.5" customHeight="1" x14ac:dyDescent="0.2">
      <c r="A373" s="13"/>
      <c r="B373" s="13"/>
      <c r="C373" s="13"/>
      <c r="D373" s="13"/>
      <c r="E373" s="13"/>
      <c r="F373" s="13"/>
      <c r="G373" s="13"/>
      <c r="H373" s="13"/>
      <c r="I373" s="13"/>
      <c r="J373" s="13"/>
      <c r="K373" s="13"/>
      <c r="L373" s="13"/>
      <c r="M373" s="13"/>
      <c r="N373" s="13"/>
      <c r="O373" s="13"/>
      <c r="P373" s="13"/>
      <c r="Q373" s="13"/>
      <c r="R373" s="13"/>
      <c r="S373" s="13"/>
      <c r="T373" s="13"/>
      <c r="U373" s="13"/>
      <c r="V373" s="13"/>
      <c r="W373" s="13"/>
      <c r="X373" s="13"/>
      <c r="Y373" s="13"/>
      <c r="Z373" s="13"/>
      <c r="AA373" s="13"/>
      <c r="AB373" s="13"/>
      <c r="AC373" s="13"/>
      <c r="AD373" s="13"/>
      <c r="AE373" s="13"/>
      <c r="AF373" s="13"/>
      <c r="AG373" s="13"/>
      <c r="AH373" s="13"/>
      <c r="AI373" s="13"/>
      <c r="AJ373" s="13"/>
    </row>
    <row r="374" spans="1:36" ht="13.5" customHeight="1" x14ac:dyDescent="0.2">
      <c r="A374" s="13"/>
      <c r="B374" s="13"/>
      <c r="C374" s="13"/>
      <c r="D374" s="13"/>
      <c r="E374" s="13"/>
      <c r="F374" s="13"/>
      <c r="G374" s="13"/>
      <c r="H374" s="13"/>
      <c r="I374" s="13"/>
      <c r="J374" s="13"/>
      <c r="K374" s="13"/>
      <c r="L374" s="13"/>
      <c r="M374" s="13"/>
      <c r="N374" s="13"/>
      <c r="O374" s="13"/>
      <c r="P374" s="13"/>
      <c r="Q374" s="13"/>
      <c r="R374" s="13"/>
      <c r="S374" s="13"/>
      <c r="T374" s="13"/>
      <c r="U374" s="13"/>
      <c r="V374" s="13"/>
      <c r="W374" s="13"/>
      <c r="X374" s="13"/>
      <c r="Y374" s="13"/>
      <c r="Z374" s="13"/>
      <c r="AA374" s="13"/>
      <c r="AB374" s="13"/>
      <c r="AC374" s="13"/>
      <c r="AD374" s="13"/>
      <c r="AE374" s="13"/>
      <c r="AF374" s="13"/>
      <c r="AG374" s="13"/>
      <c r="AH374" s="13"/>
      <c r="AI374" s="13"/>
      <c r="AJ374" s="13"/>
    </row>
    <row r="375" spans="1:36" ht="13.5" customHeight="1" x14ac:dyDescent="0.2">
      <c r="A375" s="13"/>
      <c r="B375" s="13"/>
      <c r="C375" s="13"/>
      <c r="D375" s="13"/>
      <c r="E375" s="13"/>
      <c r="F375" s="13"/>
      <c r="G375" s="13"/>
      <c r="H375" s="13"/>
      <c r="I375" s="13"/>
      <c r="J375" s="13"/>
      <c r="K375" s="13"/>
      <c r="L375" s="13"/>
      <c r="M375" s="13"/>
      <c r="N375" s="13"/>
      <c r="O375" s="13"/>
      <c r="P375" s="13"/>
      <c r="Q375" s="13"/>
      <c r="R375" s="13"/>
      <c r="S375" s="13"/>
      <c r="T375" s="13"/>
      <c r="U375" s="13"/>
      <c r="V375" s="13"/>
      <c r="W375" s="13"/>
      <c r="X375" s="13"/>
      <c r="Y375" s="13"/>
      <c r="Z375" s="13"/>
      <c r="AA375" s="13"/>
      <c r="AB375" s="13"/>
      <c r="AC375" s="13"/>
      <c r="AD375" s="13"/>
      <c r="AE375" s="13"/>
      <c r="AF375" s="13"/>
      <c r="AG375" s="13"/>
      <c r="AH375" s="13"/>
      <c r="AI375" s="13"/>
      <c r="AJ375" s="13"/>
    </row>
    <row r="376" spans="1:36" ht="13.5" customHeight="1" x14ac:dyDescent="0.2">
      <c r="A376" s="13"/>
      <c r="B376" s="13"/>
      <c r="C376" s="13"/>
      <c r="D376" s="13"/>
      <c r="E376" s="13"/>
      <c r="F376" s="13"/>
      <c r="G376" s="13"/>
      <c r="H376" s="13"/>
      <c r="I376" s="13"/>
      <c r="J376" s="13"/>
      <c r="K376" s="13"/>
      <c r="L376" s="13"/>
      <c r="M376" s="13"/>
      <c r="N376" s="13"/>
      <c r="O376" s="13"/>
      <c r="P376" s="13"/>
      <c r="Q376" s="13"/>
      <c r="R376" s="13"/>
      <c r="S376" s="13"/>
      <c r="T376" s="13"/>
      <c r="U376" s="13"/>
      <c r="V376" s="13"/>
      <c r="W376" s="13"/>
      <c r="X376" s="13"/>
      <c r="Y376" s="13"/>
      <c r="Z376" s="13"/>
      <c r="AA376" s="13"/>
      <c r="AB376" s="13"/>
      <c r="AC376" s="13"/>
      <c r="AD376" s="13"/>
      <c r="AE376" s="13"/>
      <c r="AF376" s="13"/>
      <c r="AG376" s="13"/>
      <c r="AH376" s="13"/>
      <c r="AI376" s="13"/>
      <c r="AJ376" s="13"/>
    </row>
    <row r="377" spans="1:36" ht="13.5" customHeight="1" x14ac:dyDescent="0.2">
      <c r="A377" s="13"/>
      <c r="B377" s="13"/>
      <c r="C377" s="13"/>
      <c r="D377" s="13"/>
      <c r="E377" s="13"/>
      <c r="F377" s="13"/>
      <c r="G377" s="13"/>
      <c r="H377" s="13"/>
      <c r="I377" s="13"/>
      <c r="J377" s="13"/>
      <c r="K377" s="13"/>
      <c r="L377" s="13"/>
      <c r="M377" s="13"/>
      <c r="N377" s="13"/>
      <c r="O377" s="13"/>
      <c r="P377" s="13"/>
      <c r="Q377" s="13"/>
      <c r="R377" s="13"/>
      <c r="S377" s="13"/>
      <c r="T377" s="13"/>
      <c r="U377" s="13"/>
      <c r="V377" s="13"/>
      <c r="W377" s="13"/>
      <c r="X377" s="13"/>
      <c r="Y377" s="13"/>
      <c r="Z377" s="13"/>
      <c r="AA377" s="13"/>
      <c r="AB377" s="13"/>
      <c r="AC377" s="13"/>
      <c r="AD377" s="13"/>
      <c r="AE377" s="13"/>
      <c r="AF377" s="13"/>
      <c r="AG377" s="13"/>
      <c r="AH377" s="13"/>
      <c r="AI377" s="13"/>
      <c r="AJ377" s="13"/>
    </row>
    <row r="378" spans="1:36" ht="13.5" customHeight="1" x14ac:dyDescent="0.2">
      <c r="A378" s="13"/>
      <c r="B378" s="13"/>
      <c r="C378" s="13"/>
      <c r="D378" s="13"/>
      <c r="E378" s="13"/>
      <c r="F378" s="13"/>
      <c r="G378" s="13"/>
      <c r="H378" s="13"/>
      <c r="I378" s="13"/>
      <c r="J378" s="13"/>
      <c r="K378" s="13"/>
      <c r="L378" s="13"/>
      <c r="M378" s="13"/>
      <c r="N378" s="13"/>
      <c r="O378" s="13"/>
      <c r="P378" s="13"/>
      <c r="Q378" s="13"/>
      <c r="R378" s="13"/>
      <c r="S378" s="13"/>
      <c r="T378" s="13"/>
      <c r="U378" s="13"/>
      <c r="V378" s="13"/>
      <c r="W378" s="13"/>
      <c r="X378" s="13"/>
      <c r="Y378" s="13"/>
      <c r="Z378" s="13"/>
      <c r="AA378" s="13"/>
      <c r="AB378" s="13"/>
      <c r="AC378" s="13"/>
      <c r="AD378" s="13"/>
      <c r="AE378" s="13"/>
      <c r="AF378" s="13"/>
      <c r="AG378" s="13"/>
      <c r="AH378" s="13"/>
      <c r="AI378" s="13"/>
      <c r="AJ378" s="13"/>
    </row>
    <row r="379" spans="1:36" ht="13.5" customHeight="1" x14ac:dyDescent="0.2">
      <c r="A379" s="13"/>
      <c r="B379" s="13"/>
      <c r="C379" s="13"/>
      <c r="D379" s="13"/>
      <c r="E379" s="13"/>
      <c r="F379" s="13"/>
      <c r="G379" s="13"/>
      <c r="H379" s="13"/>
      <c r="I379" s="13"/>
      <c r="J379" s="13"/>
      <c r="K379" s="13"/>
      <c r="L379" s="13"/>
      <c r="M379" s="13"/>
      <c r="N379" s="13"/>
      <c r="O379" s="13"/>
      <c r="P379" s="13"/>
      <c r="Q379" s="13"/>
      <c r="R379" s="13"/>
      <c r="S379" s="13"/>
      <c r="T379" s="13"/>
      <c r="U379" s="13"/>
      <c r="V379" s="13"/>
      <c r="W379" s="13"/>
      <c r="X379" s="13"/>
      <c r="Y379" s="13"/>
      <c r="Z379" s="13"/>
      <c r="AA379" s="13"/>
      <c r="AB379" s="13"/>
      <c r="AC379" s="13"/>
      <c r="AD379" s="13"/>
      <c r="AE379" s="13"/>
      <c r="AF379" s="13"/>
      <c r="AG379" s="13"/>
      <c r="AH379" s="13"/>
      <c r="AI379" s="13"/>
      <c r="AJ379" s="13"/>
    </row>
    <row r="380" spans="1:36" ht="13.5" customHeight="1" x14ac:dyDescent="0.2">
      <c r="A380" s="13"/>
      <c r="B380" s="13"/>
      <c r="C380" s="13"/>
      <c r="D380" s="13"/>
      <c r="E380" s="13"/>
      <c r="F380" s="13"/>
      <c r="G380" s="13"/>
      <c r="H380" s="13"/>
      <c r="I380" s="13"/>
      <c r="J380" s="13"/>
      <c r="K380" s="13"/>
      <c r="L380" s="13"/>
      <c r="M380" s="13"/>
      <c r="N380" s="13"/>
      <c r="O380" s="13"/>
      <c r="P380" s="13"/>
      <c r="Q380" s="13"/>
      <c r="R380" s="13"/>
      <c r="S380" s="13"/>
      <c r="T380" s="13"/>
      <c r="U380" s="13"/>
      <c r="V380" s="13"/>
      <c r="W380" s="13"/>
      <c r="X380" s="13"/>
      <c r="Y380" s="13"/>
      <c r="Z380" s="13"/>
      <c r="AA380" s="13"/>
      <c r="AB380" s="13"/>
      <c r="AC380" s="13"/>
      <c r="AD380" s="13"/>
      <c r="AE380" s="13"/>
      <c r="AF380" s="13"/>
      <c r="AG380" s="13"/>
      <c r="AH380" s="13"/>
      <c r="AI380" s="13"/>
      <c r="AJ380" s="13"/>
    </row>
    <row r="381" spans="1:36" ht="13.5" customHeight="1" x14ac:dyDescent="0.2">
      <c r="A381" s="13"/>
      <c r="B381" s="13"/>
      <c r="C381" s="13"/>
      <c r="D381" s="13"/>
      <c r="E381" s="13"/>
      <c r="F381" s="13"/>
      <c r="G381" s="13"/>
      <c r="H381" s="13"/>
      <c r="I381" s="13"/>
      <c r="J381" s="13"/>
      <c r="K381" s="13"/>
      <c r="L381" s="13"/>
      <c r="M381" s="13"/>
      <c r="N381" s="13"/>
      <c r="O381" s="13"/>
      <c r="P381" s="13"/>
      <c r="Q381" s="13"/>
      <c r="R381" s="13"/>
      <c r="S381" s="13"/>
      <c r="T381" s="13"/>
      <c r="U381" s="13"/>
      <c r="V381" s="13"/>
      <c r="W381" s="13"/>
      <c r="X381" s="13"/>
      <c r="Y381" s="13"/>
      <c r="Z381" s="13"/>
      <c r="AA381" s="13"/>
      <c r="AB381" s="13"/>
      <c r="AC381" s="13"/>
      <c r="AD381" s="13"/>
      <c r="AE381" s="13"/>
      <c r="AF381" s="13"/>
      <c r="AG381" s="13"/>
      <c r="AH381" s="13"/>
      <c r="AI381" s="13"/>
      <c r="AJ381" s="13"/>
    </row>
    <row r="382" spans="1:36" ht="13.5" customHeight="1" x14ac:dyDescent="0.2">
      <c r="A382" s="13"/>
      <c r="B382" s="13"/>
      <c r="C382" s="13"/>
      <c r="D382" s="13"/>
      <c r="E382" s="13"/>
      <c r="F382" s="13"/>
      <c r="G382" s="13"/>
      <c r="H382" s="13"/>
      <c r="I382" s="13"/>
      <c r="J382" s="13"/>
      <c r="K382" s="13"/>
      <c r="L382" s="13"/>
      <c r="M382" s="13"/>
      <c r="N382" s="13"/>
      <c r="O382" s="13"/>
      <c r="P382" s="13"/>
      <c r="Q382" s="13"/>
      <c r="R382" s="13"/>
      <c r="S382" s="13"/>
      <c r="T382" s="13"/>
      <c r="U382" s="13"/>
      <c r="V382" s="13"/>
      <c r="W382" s="13"/>
      <c r="X382" s="13"/>
      <c r="Y382" s="13"/>
      <c r="Z382" s="13"/>
      <c r="AA382" s="13"/>
      <c r="AB382" s="13"/>
      <c r="AC382" s="13"/>
      <c r="AD382" s="13"/>
      <c r="AE382" s="13"/>
      <c r="AF382" s="13"/>
      <c r="AG382" s="13"/>
      <c r="AH382" s="13"/>
      <c r="AI382" s="13"/>
      <c r="AJ382" s="13"/>
    </row>
    <row r="383" spans="1:36" ht="13.5" customHeight="1" x14ac:dyDescent="0.2">
      <c r="A383" s="13"/>
      <c r="B383" s="13"/>
      <c r="C383" s="13"/>
      <c r="D383" s="13"/>
      <c r="E383" s="13"/>
      <c r="F383" s="13"/>
      <c r="G383" s="13"/>
      <c r="H383" s="13"/>
      <c r="I383" s="13"/>
      <c r="J383" s="13"/>
      <c r="K383" s="13"/>
      <c r="L383" s="13"/>
      <c r="M383" s="13"/>
      <c r="N383" s="13"/>
      <c r="O383" s="13"/>
      <c r="P383" s="13"/>
      <c r="Q383" s="13"/>
      <c r="R383" s="13"/>
      <c r="S383" s="13"/>
      <c r="T383" s="13"/>
      <c r="U383" s="13"/>
      <c r="V383" s="13"/>
      <c r="W383" s="13"/>
      <c r="X383" s="13"/>
      <c r="Y383" s="13"/>
      <c r="Z383" s="13"/>
      <c r="AA383" s="13"/>
      <c r="AB383" s="13"/>
      <c r="AC383" s="13"/>
      <c r="AD383" s="13"/>
      <c r="AE383" s="13"/>
      <c r="AF383" s="13"/>
      <c r="AG383" s="13"/>
      <c r="AH383" s="13"/>
      <c r="AI383" s="13"/>
      <c r="AJ383" s="13"/>
    </row>
    <row r="384" spans="1:36" ht="13.5" customHeight="1" x14ac:dyDescent="0.2">
      <c r="A384" s="13"/>
      <c r="B384" s="13"/>
      <c r="C384" s="13"/>
      <c r="D384" s="13"/>
      <c r="E384" s="13"/>
      <c r="F384" s="13"/>
      <c r="G384" s="13"/>
      <c r="H384" s="13"/>
      <c r="I384" s="13"/>
      <c r="J384" s="13"/>
      <c r="K384" s="13"/>
      <c r="L384" s="13"/>
      <c r="M384" s="13"/>
      <c r="N384" s="13"/>
      <c r="O384" s="13"/>
      <c r="P384" s="13"/>
      <c r="Q384" s="13"/>
      <c r="R384" s="13"/>
      <c r="S384" s="13"/>
      <c r="T384" s="13"/>
      <c r="U384" s="13"/>
      <c r="V384" s="13"/>
      <c r="W384" s="13"/>
      <c r="X384" s="13"/>
      <c r="Y384" s="13"/>
      <c r="Z384" s="13"/>
      <c r="AA384" s="13"/>
      <c r="AB384" s="13"/>
      <c r="AC384" s="13"/>
      <c r="AD384" s="13"/>
      <c r="AE384" s="13"/>
      <c r="AF384" s="13"/>
      <c r="AG384" s="13"/>
      <c r="AH384" s="13"/>
      <c r="AI384" s="13"/>
      <c r="AJ384" s="13"/>
    </row>
    <row r="385" spans="1:36" ht="13.5" customHeight="1" x14ac:dyDescent="0.2">
      <c r="A385" s="13"/>
      <c r="B385" s="13"/>
      <c r="C385" s="13"/>
      <c r="D385" s="13"/>
      <c r="E385" s="13"/>
      <c r="F385" s="13"/>
      <c r="G385" s="13"/>
      <c r="H385" s="13"/>
      <c r="I385" s="13"/>
      <c r="J385" s="13"/>
      <c r="K385" s="13"/>
      <c r="L385" s="13"/>
      <c r="M385" s="13"/>
      <c r="N385" s="13"/>
      <c r="O385" s="13"/>
      <c r="P385" s="13"/>
      <c r="Q385" s="13"/>
      <c r="R385" s="13"/>
      <c r="S385" s="13"/>
      <c r="T385" s="13"/>
      <c r="U385" s="13"/>
      <c r="V385" s="13"/>
      <c r="W385" s="13"/>
      <c r="X385" s="13"/>
      <c r="Y385" s="13"/>
      <c r="Z385" s="13"/>
      <c r="AA385" s="13"/>
      <c r="AB385" s="13"/>
      <c r="AC385" s="13"/>
      <c r="AD385" s="13"/>
      <c r="AE385" s="13"/>
      <c r="AF385" s="13"/>
      <c r="AG385" s="13"/>
      <c r="AH385" s="13"/>
      <c r="AI385" s="13"/>
      <c r="AJ385" s="13"/>
    </row>
    <row r="386" spans="1:36" ht="13.5" customHeight="1" x14ac:dyDescent="0.2">
      <c r="A386" s="13"/>
      <c r="B386" s="13"/>
      <c r="C386" s="13"/>
      <c r="D386" s="13"/>
      <c r="E386" s="13"/>
      <c r="F386" s="13"/>
      <c r="G386" s="13"/>
      <c r="H386" s="13"/>
      <c r="I386" s="13"/>
      <c r="J386" s="13"/>
      <c r="K386" s="13"/>
      <c r="L386" s="13"/>
      <c r="M386" s="13"/>
      <c r="N386" s="13"/>
      <c r="O386" s="13"/>
      <c r="P386" s="13"/>
      <c r="Q386" s="13"/>
      <c r="R386" s="13"/>
      <c r="S386" s="13"/>
      <c r="T386" s="13"/>
      <c r="U386" s="13"/>
      <c r="V386" s="13"/>
      <c r="W386" s="13"/>
      <c r="X386" s="13"/>
      <c r="Y386" s="13"/>
      <c r="Z386" s="13"/>
      <c r="AA386" s="13"/>
      <c r="AB386" s="13"/>
      <c r="AC386" s="13"/>
      <c r="AD386" s="13"/>
      <c r="AE386" s="13"/>
      <c r="AF386" s="13"/>
      <c r="AG386" s="13"/>
      <c r="AH386" s="13"/>
      <c r="AI386" s="13"/>
      <c r="AJ386" s="13"/>
    </row>
    <row r="387" spans="1:36" ht="13.5" customHeight="1" x14ac:dyDescent="0.2">
      <c r="A387" s="13"/>
      <c r="B387" s="13"/>
      <c r="C387" s="13"/>
      <c r="D387" s="13"/>
      <c r="E387" s="13"/>
      <c r="F387" s="13"/>
      <c r="G387" s="13"/>
      <c r="H387" s="13"/>
      <c r="I387" s="13"/>
      <c r="J387" s="13"/>
      <c r="K387" s="13"/>
      <c r="L387" s="13"/>
      <c r="M387" s="13"/>
      <c r="N387" s="13"/>
      <c r="O387" s="13"/>
      <c r="P387" s="13"/>
      <c r="Q387" s="13"/>
      <c r="R387" s="13"/>
      <c r="S387" s="13"/>
      <c r="T387" s="13"/>
      <c r="U387" s="13"/>
      <c r="V387" s="13"/>
      <c r="W387" s="13"/>
      <c r="X387" s="13"/>
      <c r="Y387" s="13"/>
      <c r="Z387" s="13"/>
      <c r="AA387" s="13"/>
      <c r="AB387" s="13"/>
      <c r="AC387" s="13"/>
      <c r="AD387" s="13"/>
      <c r="AE387" s="13"/>
      <c r="AF387" s="13"/>
      <c r="AG387" s="13"/>
      <c r="AH387" s="13"/>
      <c r="AI387" s="13"/>
      <c r="AJ387" s="13"/>
    </row>
    <row r="388" spans="1:36" ht="13.5" customHeight="1" x14ac:dyDescent="0.2">
      <c r="A388" s="13"/>
      <c r="B388" s="13"/>
      <c r="C388" s="13"/>
      <c r="D388" s="13"/>
      <c r="E388" s="13"/>
      <c r="F388" s="13"/>
      <c r="G388" s="13"/>
      <c r="H388" s="13"/>
      <c r="I388" s="13"/>
      <c r="J388" s="13"/>
      <c r="K388" s="13"/>
      <c r="L388" s="13"/>
      <c r="M388" s="13"/>
      <c r="N388" s="13"/>
      <c r="O388" s="13"/>
      <c r="P388" s="13"/>
      <c r="Q388" s="13"/>
      <c r="R388" s="13"/>
      <c r="S388" s="13"/>
      <c r="T388" s="13"/>
      <c r="U388" s="13"/>
      <c r="V388" s="13"/>
      <c r="W388" s="13"/>
      <c r="X388" s="13"/>
      <c r="Y388" s="13"/>
      <c r="Z388" s="13"/>
      <c r="AA388" s="13"/>
      <c r="AB388" s="13"/>
      <c r="AC388" s="13"/>
      <c r="AD388" s="13"/>
      <c r="AE388" s="13"/>
      <c r="AF388" s="13"/>
      <c r="AG388" s="13"/>
      <c r="AH388" s="13"/>
      <c r="AI388" s="13"/>
      <c r="AJ388" s="13"/>
    </row>
    <row r="389" spans="1:36" ht="13.5" customHeight="1" x14ac:dyDescent="0.2">
      <c r="A389" s="13"/>
      <c r="B389" s="13"/>
      <c r="C389" s="13"/>
      <c r="D389" s="13"/>
      <c r="E389" s="13"/>
      <c r="F389" s="13"/>
      <c r="G389" s="13"/>
      <c r="H389" s="13"/>
      <c r="I389" s="13"/>
      <c r="J389" s="13"/>
      <c r="K389" s="13"/>
      <c r="L389" s="13"/>
      <c r="M389" s="13"/>
      <c r="N389" s="13"/>
      <c r="O389" s="13"/>
      <c r="P389" s="13"/>
      <c r="Q389" s="13"/>
      <c r="R389" s="13"/>
      <c r="S389" s="13"/>
      <c r="T389" s="13"/>
      <c r="U389" s="13"/>
      <c r="V389" s="13"/>
      <c r="W389" s="13"/>
      <c r="X389" s="13"/>
      <c r="Y389" s="13"/>
      <c r="Z389" s="13"/>
      <c r="AA389" s="13"/>
      <c r="AB389" s="13"/>
      <c r="AC389" s="13"/>
      <c r="AD389" s="13"/>
      <c r="AE389" s="13"/>
      <c r="AF389" s="13"/>
      <c r="AG389" s="13"/>
      <c r="AH389" s="13"/>
      <c r="AI389" s="13"/>
      <c r="AJ389" s="13"/>
    </row>
    <row r="390" spans="1:36" ht="13.5" customHeight="1" x14ac:dyDescent="0.2">
      <c r="A390" s="13"/>
      <c r="B390" s="13"/>
      <c r="C390" s="13"/>
      <c r="D390" s="13"/>
      <c r="E390" s="13"/>
      <c r="F390" s="13"/>
      <c r="G390" s="13"/>
      <c r="H390" s="13"/>
      <c r="I390" s="13"/>
      <c r="J390" s="13"/>
      <c r="K390" s="13"/>
      <c r="L390" s="13"/>
      <c r="M390" s="13"/>
      <c r="N390" s="13"/>
      <c r="O390" s="13"/>
      <c r="P390" s="13"/>
      <c r="Q390" s="13"/>
      <c r="R390" s="13"/>
      <c r="S390" s="13"/>
      <c r="T390" s="13"/>
      <c r="U390" s="13"/>
      <c r="V390" s="13"/>
      <c r="W390" s="13"/>
      <c r="X390" s="13"/>
      <c r="Y390" s="13"/>
      <c r="Z390" s="13"/>
      <c r="AA390" s="13"/>
      <c r="AB390" s="13"/>
      <c r="AC390" s="13"/>
      <c r="AD390" s="13"/>
      <c r="AE390" s="13"/>
      <c r="AF390" s="13"/>
      <c r="AG390" s="13"/>
      <c r="AH390" s="13"/>
      <c r="AI390" s="13"/>
      <c r="AJ390" s="13"/>
    </row>
    <row r="391" spans="1:36" ht="13.5" customHeight="1" x14ac:dyDescent="0.2">
      <c r="A391" s="13"/>
      <c r="B391" s="13"/>
      <c r="C391" s="13"/>
      <c r="D391" s="13"/>
      <c r="E391" s="13"/>
      <c r="F391" s="13"/>
      <c r="G391" s="13"/>
      <c r="H391" s="13"/>
      <c r="I391" s="13"/>
      <c r="J391" s="13"/>
      <c r="K391" s="13"/>
      <c r="L391" s="13"/>
      <c r="M391" s="13"/>
      <c r="N391" s="13"/>
      <c r="O391" s="13"/>
      <c r="P391" s="13"/>
      <c r="Q391" s="13"/>
      <c r="R391" s="13"/>
      <c r="S391" s="13"/>
      <c r="T391" s="13"/>
      <c r="U391" s="13"/>
      <c r="V391" s="13"/>
      <c r="W391" s="13"/>
      <c r="X391" s="13"/>
      <c r="Y391" s="13"/>
      <c r="Z391" s="13"/>
      <c r="AA391" s="13"/>
      <c r="AB391" s="13"/>
      <c r="AC391" s="13"/>
      <c r="AD391" s="13"/>
      <c r="AE391" s="13"/>
      <c r="AF391" s="13"/>
      <c r="AG391" s="13"/>
      <c r="AH391" s="13"/>
      <c r="AI391" s="13"/>
      <c r="AJ391" s="13"/>
    </row>
    <row r="392" spans="1:36" ht="13.5" customHeight="1" x14ac:dyDescent="0.2">
      <c r="A392" s="13"/>
      <c r="B392" s="13"/>
      <c r="C392" s="13"/>
      <c r="D392" s="13"/>
      <c r="E392" s="13"/>
      <c r="F392" s="13"/>
      <c r="G392" s="13"/>
      <c r="H392" s="13"/>
      <c r="I392" s="13"/>
      <c r="J392" s="13"/>
      <c r="K392" s="13"/>
      <c r="L392" s="13"/>
      <c r="M392" s="13"/>
      <c r="N392" s="13"/>
      <c r="O392" s="13"/>
      <c r="P392" s="13"/>
      <c r="Q392" s="13"/>
      <c r="R392" s="13"/>
      <c r="S392" s="13"/>
      <c r="T392" s="13"/>
      <c r="U392" s="13"/>
      <c r="V392" s="13"/>
      <c r="W392" s="13"/>
      <c r="X392" s="13"/>
      <c r="Y392" s="13"/>
      <c r="Z392" s="13"/>
      <c r="AA392" s="13"/>
      <c r="AB392" s="13"/>
      <c r="AC392" s="13"/>
      <c r="AD392" s="13"/>
      <c r="AE392" s="13"/>
      <c r="AF392" s="13"/>
      <c r="AG392" s="13"/>
      <c r="AH392" s="13"/>
      <c r="AI392" s="13"/>
      <c r="AJ392" s="13"/>
    </row>
    <row r="393" spans="1:36" ht="13.5" customHeight="1" x14ac:dyDescent="0.2">
      <c r="A393" s="13"/>
      <c r="B393" s="13"/>
      <c r="C393" s="13"/>
      <c r="D393" s="13"/>
      <c r="E393" s="13"/>
      <c r="F393" s="13"/>
      <c r="G393" s="13"/>
      <c r="H393" s="13"/>
      <c r="I393" s="13"/>
      <c r="J393" s="13"/>
      <c r="K393" s="13"/>
      <c r="L393" s="13"/>
      <c r="M393" s="13"/>
      <c r="N393" s="13"/>
      <c r="O393" s="13"/>
      <c r="P393" s="13"/>
      <c r="Q393" s="13"/>
      <c r="R393" s="13"/>
      <c r="S393" s="13"/>
      <c r="T393" s="13"/>
      <c r="U393" s="13"/>
      <c r="V393" s="13"/>
      <c r="W393" s="13"/>
      <c r="X393" s="13"/>
      <c r="Y393" s="13"/>
      <c r="Z393" s="13"/>
      <c r="AA393" s="13"/>
      <c r="AB393" s="13"/>
      <c r="AC393" s="13"/>
      <c r="AD393" s="13"/>
      <c r="AE393" s="13"/>
      <c r="AF393" s="13"/>
      <c r="AG393" s="13"/>
      <c r="AH393" s="13"/>
      <c r="AI393" s="13"/>
      <c r="AJ393" s="13"/>
    </row>
    <row r="394" spans="1:36" ht="13.5" customHeight="1" x14ac:dyDescent="0.2">
      <c r="A394" s="13"/>
      <c r="B394" s="13"/>
      <c r="C394" s="13"/>
      <c r="D394" s="13"/>
      <c r="E394" s="13"/>
      <c r="F394" s="13"/>
      <c r="G394" s="13"/>
      <c r="H394" s="13"/>
      <c r="I394" s="13"/>
      <c r="J394" s="13"/>
      <c r="K394" s="13"/>
      <c r="L394" s="13"/>
      <c r="M394" s="13"/>
      <c r="N394" s="13"/>
      <c r="O394" s="13"/>
      <c r="P394" s="13"/>
      <c r="Q394" s="13"/>
      <c r="R394" s="13"/>
      <c r="S394" s="13"/>
      <c r="T394" s="13"/>
      <c r="U394" s="13"/>
      <c r="V394" s="13"/>
      <c r="W394" s="13"/>
      <c r="X394" s="13"/>
      <c r="Y394" s="13"/>
      <c r="Z394" s="13"/>
      <c r="AA394" s="13"/>
      <c r="AB394" s="13"/>
      <c r="AC394" s="13"/>
      <c r="AD394" s="13"/>
      <c r="AE394" s="13"/>
      <c r="AF394" s="13"/>
      <c r="AG394" s="13"/>
      <c r="AH394" s="13"/>
      <c r="AI394" s="13"/>
      <c r="AJ394" s="13"/>
    </row>
    <row r="395" spans="1:36" ht="13.5" customHeight="1" x14ac:dyDescent="0.2">
      <c r="A395" s="13"/>
      <c r="B395" s="13"/>
      <c r="C395" s="13"/>
      <c r="D395" s="13"/>
      <c r="E395" s="13"/>
      <c r="F395" s="13"/>
      <c r="G395" s="13"/>
      <c r="H395" s="13"/>
      <c r="I395" s="13"/>
      <c r="J395" s="13"/>
      <c r="K395" s="13"/>
      <c r="L395" s="13"/>
      <c r="M395" s="13"/>
      <c r="N395" s="13"/>
      <c r="O395" s="13"/>
      <c r="P395" s="13"/>
      <c r="Q395" s="13"/>
      <c r="R395" s="13"/>
      <c r="S395" s="13"/>
      <c r="T395" s="13"/>
      <c r="U395" s="13"/>
      <c r="V395" s="13"/>
      <c r="W395" s="13"/>
      <c r="X395" s="13"/>
      <c r="Y395" s="13"/>
      <c r="Z395" s="13"/>
      <c r="AA395" s="13"/>
      <c r="AB395" s="13"/>
      <c r="AC395" s="13"/>
      <c r="AD395" s="13"/>
      <c r="AE395" s="13"/>
      <c r="AF395" s="13"/>
      <c r="AG395" s="13"/>
      <c r="AH395" s="13"/>
      <c r="AI395" s="13"/>
      <c r="AJ395" s="13"/>
    </row>
    <row r="396" spans="1:36" ht="13.5" customHeight="1" x14ac:dyDescent="0.2">
      <c r="A396" s="13"/>
      <c r="B396" s="13"/>
      <c r="C396" s="13"/>
      <c r="D396" s="13"/>
      <c r="E396" s="13"/>
      <c r="F396" s="13"/>
      <c r="G396" s="13"/>
      <c r="H396" s="13"/>
      <c r="I396" s="13"/>
      <c r="J396" s="13"/>
      <c r="K396" s="13"/>
      <c r="L396" s="13"/>
      <c r="M396" s="13"/>
      <c r="N396" s="13"/>
      <c r="O396" s="13"/>
      <c r="P396" s="13"/>
      <c r="Q396" s="13"/>
      <c r="R396" s="13"/>
      <c r="S396" s="13"/>
      <c r="T396" s="13"/>
      <c r="U396" s="13"/>
      <c r="V396" s="13"/>
      <c r="W396" s="13"/>
      <c r="X396" s="13"/>
      <c r="Y396" s="13"/>
      <c r="Z396" s="13"/>
      <c r="AA396" s="13"/>
      <c r="AB396" s="13"/>
      <c r="AC396" s="13"/>
      <c r="AD396" s="13"/>
      <c r="AE396" s="13"/>
      <c r="AF396" s="13"/>
      <c r="AG396" s="13"/>
      <c r="AH396" s="13"/>
      <c r="AI396" s="13"/>
      <c r="AJ396" s="13"/>
    </row>
    <row r="397" spans="1:36" ht="13.5" customHeight="1" x14ac:dyDescent="0.2">
      <c r="A397" s="13"/>
      <c r="B397" s="13"/>
      <c r="C397" s="13"/>
      <c r="D397" s="13"/>
      <c r="E397" s="13"/>
      <c r="F397" s="13"/>
      <c r="G397" s="13"/>
      <c r="H397" s="13"/>
      <c r="I397" s="13"/>
      <c r="J397" s="13"/>
      <c r="K397" s="13"/>
      <c r="L397" s="13"/>
      <c r="M397" s="13"/>
      <c r="N397" s="13"/>
      <c r="O397" s="13"/>
      <c r="P397" s="13"/>
      <c r="Q397" s="13"/>
      <c r="R397" s="13"/>
      <c r="S397" s="13"/>
      <c r="T397" s="13"/>
      <c r="U397" s="13"/>
      <c r="V397" s="13"/>
      <c r="W397" s="13"/>
      <c r="X397" s="13"/>
      <c r="Y397" s="13"/>
      <c r="Z397" s="13"/>
      <c r="AA397" s="13"/>
      <c r="AB397" s="13"/>
      <c r="AC397" s="13"/>
      <c r="AD397" s="13"/>
      <c r="AE397" s="13"/>
      <c r="AF397" s="13"/>
      <c r="AG397" s="13"/>
      <c r="AH397" s="13"/>
      <c r="AI397" s="13"/>
      <c r="AJ397" s="13"/>
    </row>
    <row r="398" spans="1:36" ht="13.5" customHeight="1" x14ac:dyDescent="0.2">
      <c r="A398" s="13"/>
      <c r="B398" s="13"/>
      <c r="C398" s="13"/>
      <c r="D398" s="13"/>
      <c r="E398" s="13"/>
      <c r="F398" s="13"/>
      <c r="G398" s="13"/>
      <c r="H398" s="13"/>
      <c r="I398" s="13"/>
      <c r="J398" s="13"/>
      <c r="K398" s="13"/>
      <c r="L398" s="13"/>
      <c r="M398" s="13"/>
      <c r="N398" s="13"/>
      <c r="O398" s="13"/>
      <c r="P398" s="13"/>
      <c r="Q398" s="13"/>
      <c r="R398" s="13"/>
      <c r="S398" s="13"/>
      <c r="T398" s="13"/>
      <c r="U398" s="13"/>
      <c r="V398" s="13"/>
      <c r="W398" s="13"/>
      <c r="X398" s="13"/>
      <c r="Y398" s="13"/>
      <c r="Z398" s="13"/>
      <c r="AA398" s="13"/>
      <c r="AB398" s="13"/>
      <c r="AC398" s="13"/>
      <c r="AD398" s="13"/>
      <c r="AE398" s="13"/>
      <c r="AF398" s="13"/>
      <c r="AG398" s="13"/>
      <c r="AH398" s="13"/>
      <c r="AI398" s="13"/>
      <c r="AJ398" s="13"/>
    </row>
    <row r="399" spans="1:36" ht="13.5" customHeight="1" x14ac:dyDescent="0.2">
      <c r="A399" s="13"/>
      <c r="B399" s="13"/>
      <c r="C399" s="13"/>
      <c r="D399" s="13"/>
      <c r="E399" s="13"/>
      <c r="F399" s="13"/>
      <c r="G399" s="13"/>
      <c r="H399" s="13"/>
      <c r="I399" s="13"/>
      <c r="J399" s="13"/>
      <c r="K399" s="13"/>
      <c r="L399" s="13"/>
      <c r="M399" s="13"/>
      <c r="N399" s="13"/>
      <c r="O399" s="13"/>
      <c r="P399" s="13"/>
      <c r="Q399" s="13"/>
      <c r="R399" s="13"/>
      <c r="S399" s="13"/>
      <c r="T399" s="13"/>
      <c r="U399" s="13"/>
      <c r="V399" s="13"/>
      <c r="W399" s="13"/>
      <c r="X399" s="13"/>
      <c r="Y399" s="13"/>
      <c r="Z399" s="13"/>
      <c r="AA399" s="13"/>
      <c r="AB399" s="13"/>
      <c r="AC399" s="13"/>
      <c r="AD399" s="13"/>
      <c r="AE399" s="13"/>
      <c r="AF399" s="13"/>
      <c r="AG399" s="13"/>
      <c r="AH399" s="13"/>
      <c r="AI399" s="13"/>
      <c r="AJ399" s="13"/>
    </row>
    <row r="400" spans="1:36" ht="13.5" customHeight="1" x14ac:dyDescent="0.2">
      <c r="A400" s="13"/>
      <c r="B400" s="13"/>
      <c r="C400" s="13"/>
      <c r="D400" s="13"/>
      <c r="E400" s="13"/>
      <c r="F400" s="13"/>
      <c r="G400" s="13"/>
      <c r="H400" s="13"/>
      <c r="I400" s="13"/>
      <c r="J400" s="13"/>
      <c r="K400" s="13"/>
      <c r="L400" s="13"/>
      <c r="M400" s="13"/>
      <c r="N400" s="13"/>
      <c r="O400" s="13"/>
      <c r="P400" s="13"/>
      <c r="Q400" s="13"/>
      <c r="R400" s="13"/>
      <c r="S400" s="13"/>
      <c r="T400" s="13"/>
      <c r="U400" s="13"/>
      <c r="V400" s="13"/>
      <c r="W400" s="13"/>
      <c r="X400" s="13"/>
      <c r="Y400" s="13"/>
      <c r="Z400" s="13"/>
      <c r="AA400" s="13"/>
      <c r="AB400" s="13"/>
      <c r="AC400" s="13"/>
      <c r="AD400" s="13"/>
      <c r="AE400" s="13"/>
      <c r="AF400" s="13"/>
      <c r="AG400" s="13"/>
      <c r="AH400" s="13"/>
      <c r="AI400" s="13"/>
      <c r="AJ400" s="13"/>
    </row>
    <row r="401" spans="1:36" ht="13.5" customHeight="1" x14ac:dyDescent="0.2">
      <c r="A401" s="13"/>
      <c r="B401" s="13"/>
      <c r="C401" s="13"/>
      <c r="D401" s="13"/>
      <c r="E401" s="13"/>
      <c r="F401" s="13"/>
      <c r="G401" s="13"/>
      <c r="H401" s="13"/>
      <c r="I401" s="13"/>
      <c r="J401" s="13"/>
      <c r="K401" s="13"/>
      <c r="L401" s="13"/>
      <c r="M401" s="13"/>
      <c r="N401" s="13"/>
      <c r="O401" s="13"/>
      <c r="P401" s="13"/>
      <c r="Q401" s="13"/>
      <c r="R401" s="13"/>
      <c r="S401" s="13"/>
      <c r="T401" s="13"/>
      <c r="U401" s="13"/>
      <c r="V401" s="13"/>
      <c r="W401" s="13"/>
      <c r="X401" s="13"/>
      <c r="Y401" s="13"/>
      <c r="Z401" s="13"/>
      <c r="AA401" s="13"/>
      <c r="AB401" s="13"/>
      <c r="AC401" s="13"/>
      <c r="AD401" s="13"/>
      <c r="AE401" s="13"/>
      <c r="AF401" s="13"/>
      <c r="AG401" s="13"/>
      <c r="AH401" s="13"/>
      <c r="AI401" s="13"/>
      <c r="AJ401" s="13"/>
    </row>
    <row r="402" spans="1:36" ht="13.5" customHeight="1" x14ac:dyDescent="0.2">
      <c r="A402" s="13"/>
      <c r="B402" s="13"/>
      <c r="C402" s="13"/>
      <c r="D402" s="13"/>
      <c r="E402" s="13"/>
      <c r="F402" s="13"/>
      <c r="G402" s="13"/>
      <c r="H402" s="13"/>
      <c r="I402" s="13"/>
      <c r="J402" s="13"/>
      <c r="K402" s="13"/>
      <c r="L402" s="13"/>
      <c r="M402" s="13"/>
      <c r="N402" s="13"/>
      <c r="O402" s="13"/>
      <c r="P402" s="13"/>
      <c r="Q402" s="13"/>
      <c r="R402" s="13"/>
      <c r="S402" s="13"/>
      <c r="T402" s="13"/>
      <c r="U402" s="13"/>
      <c r="V402" s="13"/>
      <c r="W402" s="13"/>
      <c r="X402" s="13"/>
      <c r="Y402" s="13"/>
      <c r="Z402" s="13"/>
      <c r="AA402" s="13"/>
      <c r="AB402" s="13"/>
      <c r="AC402" s="13"/>
      <c r="AD402" s="13"/>
      <c r="AE402" s="13"/>
      <c r="AF402" s="13"/>
      <c r="AG402" s="13"/>
      <c r="AH402" s="13"/>
      <c r="AI402" s="13"/>
      <c r="AJ402" s="13"/>
    </row>
    <row r="403" spans="1:36" ht="13.5" customHeight="1" x14ac:dyDescent="0.2">
      <c r="A403" s="13"/>
      <c r="B403" s="13"/>
      <c r="C403" s="13"/>
      <c r="D403" s="13"/>
      <c r="E403" s="13"/>
      <c r="F403" s="13"/>
      <c r="G403" s="13"/>
      <c r="H403" s="13"/>
      <c r="I403" s="13"/>
      <c r="J403" s="13"/>
      <c r="K403" s="13"/>
      <c r="L403" s="13"/>
      <c r="M403" s="13"/>
      <c r="N403" s="13"/>
      <c r="O403" s="13"/>
      <c r="P403" s="13"/>
      <c r="Q403" s="13"/>
      <c r="R403" s="13"/>
      <c r="S403" s="13"/>
      <c r="T403" s="13"/>
      <c r="U403" s="13"/>
      <c r="V403" s="13"/>
      <c r="W403" s="13"/>
      <c r="X403" s="13"/>
      <c r="Y403" s="13"/>
      <c r="Z403" s="13"/>
      <c r="AA403" s="13"/>
      <c r="AB403" s="13"/>
      <c r="AC403" s="13"/>
      <c r="AD403" s="13"/>
      <c r="AE403" s="13"/>
      <c r="AF403" s="13"/>
      <c r="AG403" s="13"/>
      <c r="AH403" s="13"/>
      <c r="AI403" s="13"/>
      <c r="AJ403" s="13"/>
    </row>
    <row r="404" spans="1:36" ht="13.5" customHeight="1" x14ac:dyDescent="0.2">
      <c r="A404" s="13"/>
      <c r="B404" s="13"/>
      <c r="C404" s="13"/>
      <c r="D404" s="13"/>
      <c r="E404" s="13"/>
      <c r="F404" s="13"/>
      <c r="G404" s="13"/>
      <c r="H404" s="13"/>
      <c r="I404" s="13"/>
      <c r="J404" s="13"/>
      <c r="K404" s="13"/>
      <c r="L404" s="13"/>
      <c r="M404" s="13"/>
      <c r="N404" s="13"/>
      <c r="O404" s="13"/>
      <c r="P404" s="13"/>
      <c r="Q404" s="13"/>
      <c r="R404" s="13"/>
      <c r="S404" s="13"/>
      <c r="T404" s="13"/>
      <c r="U404" s="13"/>
      <c r="V404" s="13"/>
      <c r="W404" s="13"/>
      <c r="X404" s="13"/>
      <c r="Y404" s="13"/>
      <c r="Z404" s="13"/>
      <c r="AA404" s="13"/>
      <c r="AB404" s="13"/>
      <c r="AC404" s="13"/>
      <c r="AD404" s="13"/>
      <c r="AE404" s="13"/>
      <c r="AF404" s="13"/>
      <c r="AG404" s="13"/>
      <c r="AH404" s="13"/>
      <c r="AI404" s="13"/>
      <c r="AJ404" s="13"/>
    </row>
    <row r="405" spans="1:36" ht="13.5" customHeight="1" x14ac:dyDescent="0.2">
      <c r="A405" s="13"/>
      <c r="B405" s="13"/>
      <c r="C405" s="13"/>
      <c r="D405" s="13"/>
      <c r="E405" s="13"/>
      <c r="F405" s="13"/>
      <c r="G405" s="13"/>
      <c r="H405" s="13"/>
      <c r="I405" s="13"/>
      <c r="J405" s="13"/>
      <c r="K405" s="13"/>
      <c r="L405" s="13"/>
      <c r="M405" s="13"/>
      <c r="N405" s="13"/>
      <c r="O405" s="13"/>
      <c r="P405" s="13"/>
      <c r="Q405" s="13"/>
      <c r="R405" s="13"/>
      <c r="S405" s="13"/>
      <c r="T405" s="13"/>
      <c r="U405" s="13"/>
      <c r="V405" s="13"/>
      <c r="W405" s="13"/>
      <c r="X405" s="13"/>
      <c r="Y405" s="13"/>
      <c r="Z405" s="13"/>
      <c r="AA405" s="13"/>
      <c r="AB405" s="13"/>
      <c r="AC405" s="13"/>
      <c r="AD405" s="13"/>
      <c r="AE405" s="13"/>
      <c r="AF405" s="13"/>
      <c r="AG405" s="13"/>
      <c r="AH405" s="13"/>
      <c r="AI405" s="13"/>
      <c r="AJ405" s="13"/>
    </row>
    <row r="406" spans="1:36" ht="13.5" customHeight="1" x14ac:dyDescent="0.2">
      <c r="A406" s="13"/>
      <c r="B406" s="13"/>
      <c r="C406" s="13"/>
      <c r="D406" s="13"/>
      <c r="E406" s="13"/>
      <c r="F406" s="13"/>
      <c r="G406" s="13"/>
      <c r="H406" s="13"/>
      <c r="I406" s="13"/>
      <c r="J406" s="13"/>
      <c r="K406" s="13"/>
      <c r="L406" s="13"/>
      <c r="M406" s="13"/>
      <c r="N406" s="13"/>
      <c r="O406" s="13"/>
      <c r="P406" s="13"/>
      <c r="Q406" s="13"/>
      <c r="R406" s="13"/>
      <c r="S406" s="13"/>
      <c r="T406" s="13"/>
      <c r="U406" s="13"/>
      <c r="V406" s="13"/>
      <c r="W406" s="13"/>
      <c r="X406" s="13"/>
      <c r="Y406" s="13"/>
      <c r="Z406" s="13"/>
      <c r="AA406" s="13"/>
      <c r="AB406" s="13"/>
      <c r="AC406" s="13"/>
      <c r="AD406" s="13"/>
      <c r="AE406" s="13"/>
      <c r="AF406" s="13"/>
      <c r="AG406" s="13"/>
      <c r="AH406" s="13"/>
      <c r="AI406" s="13"/>
      <c r="AJ406" s="13"/>
    </row>
    <row r="407" spans="1:36" ht="13.5" customHeight="1" x14ac:dyDescent="0.2">
      <c r="A407" s="13"/>
      <c r="B407" s="13"/>
      <c r="C407" s="13"/>
      <c r="D407" s="13"/>
      <c r="E407" s="13"/>
      <c r="F407" s="13"/>
      <c r="G407" s="13"/>
      <c r="H407" s="13"/>
      <c r="I407" s="13"/>
      <c r="J407" s="13"/>
      <c r="K407" s="13"/>
      <c r="L407" s="13"/>
      <c r="M407" s="13"/>
      <c r="N407" s="13"/>
      <c r="O407" s="13"/>
      <c r="P407" s="13"/>
      <c r="Q407" s="13"/>
      <c r="R407" s="13"/>
      <c r="S407" s="13"/>
      <c r="T407" s="13"/>
      <c r="U407" s="13"/>
      <c r="V407" s="13"/>
      <c r="W407" s="13"/>
      <c r="X407" s="13"/>
      <c r="Y407" s="13"/>
      <c r="Z407" s="13"/>
      <c r="AA407" s="13"/>
      <c r="AB407" s="13"/>
      <c r="AC407" s="13"/>
      <c r="AD407" s="13"/>
      <c r="AE407" s="13"/>
      <c r="AF407" s="13"/>
      <c r="AG407" s="13"/>
      <c r="AH407" s="13"/>
      <c r="AI407" s="13"/>
      <c r="AJ407" s="13"/>
    </row>
    <row r="408" spans="1:36" ht="13.5" customHeight="1" x14ac:dyDescent="0.2">
      <c r="A408" s="13"/>
      <c r="B408" s="13"/>
      <c r="C408" s="13"/>
      <c r="D408" s="13"/>
      <c r="E408" s="13"/>
      <c r="F408" s="13"/>
      <c r="G408" s="13"/>
      <c r="H408" s="13"/>
      <c r="I408" s="13"/>
      <c r="J408" s="13"/>
      <c r="K408" s="13"/>
      <c r="L408" s="13"/>
      <c r="M408" s="13"/>
      <c r="N408" s="13"/>
      <c r="O408" s="13"/>
      <c r="P408" s="13"/>
      <c r="Q408" s="13"/>
      <c r="R408" s="13"/>
      <c r="S408" s="13"/>
      <c r="T408" s="13"/>
      <c r="U408" s="13"/>
      <c r="V408" s="13"/>
      <c r="W408" s="13"/>
      <c r="X408" s="13"/>
      <c r="Y408" s="13"/>
      <c r="Z408" s="13"/>
      <c r="AA408" s="13"/>
      <c r="AB408" s="13"/>
      <c r="AC408" s="13"/>
      <c r="AD408" s="13"/>
      <c r="AE408" s="13"/>
      <c r="AF408" s="13"/>
      <c r="AG408" s="13"/>
      <c r="AH408" s="13"/>
      <c r="AI408" s="13"/>
      <c r="AJ408" s="13"/>
    </row>
    <row r="409" spans="1:36" ht="13.5" customHeight="1" x14ac:dyDescent="0.2">
      <c r="A409" s="13"/>
      <c r="B409" s="13"/>
      <c r="C409" s="13"/>
      <c r="D409" s="13"/>
      <c r="E409" s="13"/>
      <c r="F409" s="13"/>
      <c r="G409" s="13"/>
      <c r="H409" s="13"/>
      <c r="I409" s="13"/>
      <c r="J409" s="13"/>
      <c r="K409" s="13"/>
      <c r="L409" s="13"/>
      <c r="M409" s="13"/>
      <c r="N409" s="13"/>
      <c r="O409" s="13"/>
      <c r="P409" s="13"/>
      <c r="Q409" s="13"/>
      <c r="R409" s="13"/>
      <c r="S409" s="13"/>
      <c r="T409" s="13"/>
      <c r="U409" s="13"/>
      <c r="V409" s="13"/>
      <c r="W409" s="13"/>
      <c r="X409" s="13"/>
      <c r="Y409" s="13"/>
      <c r="Z409" s="13"/>
      <c r="AA409" s="13"/>
      <c r="AB409" s="13"/>
      <c r="AC409" s="13"/>
      <c r="AD409" s="13"/>
      <c r="AE409" s="13"/>
      <c r="AF409" s="13"/>
      <c r="AG409" s="13"/>
      <c r="AH409" s="13"/>
      <c r="AI409" s="13"/>
      <c r="AJ409" s="13"/>
    </row>
    <row r="410" spans="1:36" ht="13.5" customHeight="1" x14ac:dyDescent="0.2">
      <c r="A410" s="13"/>
      <c r="B410" s="13"/>
      <c r="C410" s="13"/>
      <c r="D410" s="13"/>
      <c r="E410" s="13"/>
      <c r="F410" s="13"/>
      <c r="G410" s="13"/>
      <c r="H410" s="13"/>
      <c r="I410" s="13"/>
      <c r="J410" s="13"/>
      <c r="K410" s="13"/>
      <c r="L410" s="13"/>
      <c r="M410" s="13"/>
      <c r="N410" s="13"/>
      <c r="O410" s="13"/>
      <c r="P410" s="13"/>
      <c r="Q410" s="13"/>
      <c r="R410" s="13"/>
      <c r="S410" s="13"/>
      <c r="T410" s="13"/>
      <c r="U410" s="13"/>
      <c r="V410" s="13"/>
      <c r="W410" s="13"/>
      <c r="X410" s="13"/>
      <c r="Y410" s="13"/>
      <c r="Z410" s="13"/>
      <c r="AA410" s="13"/>
      <c r="AB410" s="13"/>
      <c r="AC410" s="13"/>
      <c r="AD410" s="13"/>
      <c r="AE410" s="13"/>
      <c r="AF410" s="13"/>
      <c r="AG410" s="13"/>
      <c r="AH410" s="13"/>
      <c r="AI410" s="13"/>
      <c r="AJ410" s="13"/>
    </row>
    <row r="411" spans="1:36" ht="13.5" customHeight="1" x14ac:dyDescent="0.2">
      <c r="A411" s="13"/>
      <c r="B411" s="13"/>
      <c r="C411" s="13"/>
      <c r="D411" s="13"/>
      <c r="E411" s="13"/>
      <c r="F411" s="13"/>
      <c r="G411" s="13"/>
      <c r="H411" s="13"/>
      <c r="I411" s="13"/>
      <c r="J411" s="13"/>
      <c r="K411" s="13"/>
      <c r="L411" s="13"/>
      <c r="M411" s="13"/>
      <c r="N411" s="13"/>
      <c r="O411" s="13"/>
      <c r="P411" s="13"/>
      <c r="Q411" s="13"/>
      <c r="R411" s="13"/>
      <c r="S411" s="13"/>
      <c r="T411" s="13"/>
      <c r="U411" s="13"/>
      <c r="V411" s="13"/>
      <c r="W411" s="13"/>
      <c r="X411" s="13"/>
      <c r="Y411" s="13"/>
      <c r="Z411" s="13"/>
      <c r="AA411" s="13"/>
      <c r="AB411" s="13"/>
      <c r="AC411" s="13"/>
      <c r="AD411" s="13"/>
      <c r="AE411" s="13"/>
      <c r="AF411" s="13"/>
      <c r="AG411" s="13"/>
      <c r="AH411" s="13"/>
      <c r="AI411" s="13"/>
      <c r="AJ411" s="13"/>
    </row>
    <row r="412" spans="1:36" ht="13.5" customHeight="1" x14ac:dyDescent="0.2">
      <c r="A412" s="13"/>
      <c r="B412" s="13"/>
      <c r="C412" s="13"/>
      <c r="D412" s="13"/>
      <c r="E412" s="13"/>
      <c r="F412" s="13"/>
      <c r="G412" s="13"/>
      <c r="H412" s="13"/>
      <c r="I412" s="13"/>
      <c r="J412" s="13"/>
      <c r="K412" s="13"/>
      <c r="L412" s="13"/>
      <c r="M412" s="13"/>
      <c r="N412" s="13"/>
      <c r="O412" s="13"/>
      <c r="P412" s="13"/>
      <c r="Q412" s="13"/>
      <c r="R412" s="13"/>
      <c r="S412" s="13"/>
      <c r="T412" s="13"/>
      <c r="U412" s="13"/>
      <c r="V412" s="13"/>
      <c r="W412" s="13"/>
      <c r="X412" s="13"/>
      <c r="Y412" s="13"/>
      <c r="Z412" s="13"/>
      <c r="AA412" s="13"/>
      <c r="AB412" s="13"/>
      <c r="AC412" s="13"/>
      <c r="AD412" s="13"/>
      <c r="AE412" s="13"/>
      <c r="AF412" s="13"/>
      <c r="AG412" s="13"/>
      <c r="AH412" s="13"/>
      <c r="AI412" s="13"/>
      <c r="AJ412" s="13"/>
    </row>
    <row r="413" spans="1:36" ht="13.5" customHeight="1" x14ac:dyDescent="0.2">
      <c r="A413" s="13"/>
      <c r="B413" s="13"/>
      <c r="C413" s="13"/>
      <c r="D413" s="13"/>
      <c r="E413" s="13"/>
      <c r="F413" s="13"/>
      <c r="G413" s="13"/>
      <c r="H413" s="13"/>
      <c r="I413" s="13"/>
      <c r="J413" s="13"/>
      <c r="K413" s="13"/>
      <c r="L413" s="13"/>
      <c r="M413" s="13"/>
      <c r="N413" s="13"/>
      <c r="O413" s="13"/>
      <c r="P413" s="13"/>
      <c r="Q413" s="13"/>
      <c r="R413" s="13"/>
      <c r="S413" s="13"/>
      <c r="T413" s="13"/>
      <c r="U413" s="13"/>
      <c r="V413" s="13"/>
      <c r="W413" s="13"/>
      <c r="X413" s="13"/>
      <c r="Y413" s="13"/>
      <c r="Z413" s="13"/>
      <c r="AA413" s="13"/>
      <c r="AB413" s="13"/>
      <c r="AC413" s="13"/>
      <c r="AD413" s="13"/>
      <c r="AE413" s="13"/>
      <c r="AF413" s="13"/>
      <c r="AG413" s="13"/>
      <c r="AH413" s="13"/>
      <c r="AI413" s="13"/>
      <c r="AJ413" s="13"/>
    </row>
    <row r="414" spans="1:36" ht="13.5" customHeight="1" x14ac:dyDescent="0.2">
      <c r="A414" s="13"/>
      <c r="B414" s="13"/>
      <c r="C414" s="13"/>
      <c r="D414" s="13"/>
      <c r="E414" s="13"/>
      <c r="F414" s="13"/>
      <c r="G414" s="13"/>
      <c r="H414" s="13"/>
      <c r="I414" s="13"/>
      <c r="J414" s="13"/>
      <c r="K414" s="13"/>
      <c r="L414" s="13"/>
      <c r="M414" s="13"/>
      <c r="N414" s="13"/>
      <c r="O414" s="13"/>
      <c r="P414" s="13"/>
      <c r="Q414" s="13"/>
      <c r="R414" s="13"/>
      <c r="S414" s="13"/>
      <c r="T414" s="13"/>
      <c r="U414" s="13"/>
      <c r="V414" s="13"/>
      <c r="W414" s="13"/>
      <c r="X414" s="13"/>
      <c r="Y414" s="13"/>
      <c r="Z414" s="13"/>
      <c r="AA414" s="13"/>
      <c r="AB414" s="13"/>
      <c r="AC414" s="13"/>
      <c r="AD414" s="13"/>
      <c r="AE414" s="13"/>
      <c r="AF414" s="13"/>
      <c r="AG414" s="13"/>
      <c r="AH414" s="13"/>
      <c r="AI414" s="13"/>
      <c r="AJ414" s="13"/>
    </row>
    <row r="415" spans="1:36" ht="13.5" customHeight="1" x14ac:dyDescent="0.2">
      <c r="A415" s="13"/>
      <c r="B415" s="13"/>
      <c r="C415" s="13"/>
      <c r="D415" s="13"/>
      <c r="E415" s="13"/>
      <c r="F415" s="13"/>
      <c r="G415" s="13"/>
      <c r="H415" s="13"/>
      <c r="I415" s="13"/>
      <c r="J415" s="13"/>
      <c r="K415" s="13"/>
      <c r="L415" s="13"/>
      <c r="M415" s="13"/>
      <c r="N415" s="13"/>
      <c r="O415" s="13"/>
      <c r="P415" s="13"/>
      <c r="Q415" s="13"/>
      <c r="R415" s="13"/>
      <c r="S415" s="13"/>
      <c r="T415" s="13"/>
      <c r="U415" s="13"/>
      <c r="V415" s="13"/>
      <c r="W415" s="13"/>
      <c r="X415" s="13"/>
      <c r="Y415" s="13"/>
      <c r="Z415" s="13"/>
      <c r="AA415" s="13"/>
      <c r="AB415" s="13"/>
      <c r="AC415" s="13"/>
      <c r="AD415" s="13"/>
      <c r="AE415" s="13"/>
      <c r="AF415" s="13"/>
      <c r="AG415" s="13"/>
      <c r="AH415" s="13"/>
      <c r="AI415" s="13"/>
      <c r="AJ415" s="13"/>
    </row>
    <row r="416" spans="1:36" ht="13.5" customHeight="1" x14ac:dyDescent="0.2">
      <c r="A416" s="13"/>
      <c r="B416" s="13"/>
      <c r="C416" s="13"/>
      <c r="D416" s="13"/>
      <c r="E416" s="13"/>
      <c r="F416" s="13"/>
      <c r="G416" s="13"/>
      <c r="H416" s="13"/>
      <c r="I416" s="13"/>
      <c r="J416" s="13"/>
      <c r="K416" s="13"/>
      <c r="L416" s="13"/>
      <c r="M416" s="13"/>
      <c r="N416" s="13"/>
      <c r="O416" s="13"/>
      <c r="P416" s="13"/>
      <c r="Q416" s="13"/>
      <c r="R416" s="13"/>
      <c r="S416" s="13"/>
      <c r="T416" s="13"/>
      <c r="U416" s="13"/>
      <c r="V416" s="13"/>
      <c r="W416" s="13"/>
      <c r="X416" s="13"/>
      <c r="Y416" s="13"/>
      <c r="Z416" s="13"/>
      <c r="AA416" s="13"/>
      <c r="AB416" s="13"/>
      <c r="AC416" s="13"/>
      <c r="AD416" s="13"/>
      <c r="AE416" s="13"/>
      <c r="AF416" s="13"/>
      <c r="AG416" s="13"/>
      <c r="AH416" s="13"/>
      <c r="AI416" s="13"/>
      <c r="AJ416" s="13"/>
    </row>
    <row r="417" spans="1:36" ht="13.5" customHeight="1" x14ac:dyDescent="0.2">
      <c r="A417" s="13"/>
      <c r="B417" s="13"/>
      <c r="C417" s="13"/>
      <c r="D417" s="13"/>
      <c r="E417" s="13"/>
      <c r="F417" s="13"/>
      <c r="G417" s="13"/>
      <c r="H417" s="13"/>
      <c r="I417" s="13"/>
      <c r="J417" s="13"/>
      <c r="K417" s="13"/>
      <c r="L417" s="13"/>
      <c r="M417" s="13"/>
      <c r="N417" s="13"/>
      <c r="O417" s="13"/>
      <c r="P417" s="13"/>
      <c r="Q417" s="13"/>
      <c r="R417" s="13"/>
      <c r="S417" s="13"/>
      <c r="T417" s="13"/>
      <c r="U417" s="13"/>
      <c r="V417" s="13"/>
      <c r="W417" s="13"/>
      <c r="X417" s="13"/>
      <c r="Y417" s="13"/>
      <c r="Z417" s="13"/>
      <c r="AA417" s="13"/>
      <c r="AB417" s="13"/>
      <c r="AC417" s="13"/>
      <c r="AD417" s="13"/>
      <c r="AE417" s="13"/>
      <c r="AF417" s="13"/>
      <c r="AG417" s="13"/>
      <c r="AH417" s="13"/>
      <c r="AI417" s="13"/>
      <c r="AJ417" s="13"/>
    </row>
    <row r="418" spans="1:36" ht="13.5" customHeight="1" x14ac:dyDescent="0.2">
      <c r="A418" s="13"/>
      <c r="B418" s="13"/>
      <c r="C418" s="13"/>
      <c r="D418" s="13"/>
      <c r="E418" s="13"/>
      <c r="F418" s="13"/>
      <c r="G418" s="13"/>
      <c r="H418" s="13"/>
      <c r="I418" s="13"/>
      <c r="J418" s="13"/>
      <c r="K418" s="13"/>
      <c r="L418" s="13"/>
      <c r="M418" s="13"/>
      <c r="N418" s="13"/>
      <c r="O418" s="13"/>
      <c r="P418" s="13"/>
      <c r="Q418" s="13"/>
      <c r="R418" s="13"/>
      <c r="S418" s="13"/>
      <c r="T418" s="13"/>
      <c r="U418" s="13"/>
      <c r="V418" s="13"/>
      <c r="W418" s="13"/>
      <c r="X418" s="13"/>
      <c r="Y418" s="13"/>
      <c r="Z418" s="13"/>
      <c r="AA418" s="13"/>
      <c r="AB418" s="13"/>
      <c r="AC418" s="13"/>
      <c r="AD418" s="13"/>
      <c r="AE418" s="13"/>
      <c r="AF418" s="13"/>
      <c r="AG418" s="13"/>
      <c r="AH418" s="13"/>
      <c r="AI418" s="13"/>
      <c r="AJ418" s="13"/>
    </row>
    <row r="419" spans="1:36" ht="13.5" customHeight="1" x14ac:dyDescent="0.2">
      <c r="A419" s="13"/>
      <c r="B419" s="13"/>
      <c r="C419" s="13"/>
      <c r="D419" s="13"/>
      <c r="E419" s="13"/>
      <c r="F419" s="13"/>
      <c r="G419" s="13"/>
      <c r="H419" s="13"/>
      <c r="I419" s="13"/>
      <c r="J419" s="13"/>
      <c r="K419" s="13"/>
      <c r="L419" s="13"/>
      <c r="M419" s="13"/>
      <c r="N419" s="13"/>
      <c r="O419" s="13"/>
      <c r="P419" s="13"/>
      <c r="Q419" s="13"/>
      <c r="R419" s="13"/>
      <c r="S419" s="13"/>
      <c r="T419" s="13"/>
      <c r="U419" s="13"/>
      <c r="V419" s="13"/>
      <c r="W419" s="13"/>
      <c r="X419" s="13"/>
      <c r="Y419" s="13"/>
      <c r="Z419" s="13"/>
      <c r="AA419" s="13"/>
      <c r="AB419" s="13"/>
      <c r="AC419" s="13"/>
      <c r="AD419" s="13"/>
      <c r="AE419" s="13"/>
      <c r="AF419" s="13"/>
      <c r="AG419" s="13"/>
      <c r="AH419" s="13"/>
      <c r="AI419" s="13"/>
      <c r="AJ419" s="13"/>
    </row>
    <row r="420" spans="1:36" ht="13.5" customHeight="1" x14ac:dyDescent="0.2">
      <c r="A420" s="13"/>
      <c r="B420" s="13"/>
      <c r="C420" s="13"/>
      <c r="D420" s="13"/>
      <c r="E420" s="13"/>
      <c r="F420" s="13"/>
      <c r="G420" s="13"/>
      <c r="H420" s="13"/>
      <c r="I420" s="13"/>
      <c r="J420" s="13"/>
      <c r="K420" s="13"/>
      <c r="L420" s="13"/>
      <c r="M420" s="13"/>
      <c r="N420" s="13"/>
      <c r="O420" s="13"/>
      <c r="P420" s="13"/>
      <c r="Q420" s="13"/>
      <c r="R420" s="13"/>
      <c r="S420" s="13"/>
      <c r="T420" s="13"/>
      <c r="U420" s="13"/>
      <c r="V420" s="13"/>
      <c r="W420" s="13"/>
      <c r="X420" s="13"/>
      <c r="Y420" s="13"/>
      <c r="Z420" s="13"/>
      <c r="AA420" s="13"/>
      <c r="AB420" s="13"/>
      <c r="AC420" s="13"/>
      <c r="AD420" s="13"/>
      <c r="AE420" s="13"/>
      <c r="AF420" s="13"/>
      <c r="AG420" s="13"/>
      <c r="AH420" s="13"/>
      <c r="AI420" s="13"/>
      <c r="AJ420" s="13"/>
    </row>
    <row r="421" spans="1:36" ht="13.5" customHeight="1" x14ac:dyDescent="0.2">
      <c r="A421" s="13"/>
      <c r="B421" s="13"/>
      <c r="C421" s="13"/>
      <c r="D421" s="13"/>
      <c r="E421" s="13"/>
      <c r="F421" s="13"/>
      <c r="G421" s="13"/>
      <c r="H421" s="13"/>
      <c r="I421" s="13"/>
      <c r="J421" s="13"/>
      <c r="K421" s="13"/>
      <c r="L421" s="13"/>
      <c r="M421" s="13"/>
      <c r="N421" s="13"/>
      <c r="O421" s="13"/>
      <c r="P421" s="13"/>
      <c r="Q421" s="13"/>
      <c r="R421" s="13"/>
      <c r="S421" s="13"/>
      <c r="T421" s="13"/>
      <c r="U421" s="13"/>
      <c r="V421" s="13"/>
      <c r="W421" s="13"/>
      <c r="X421" s="13"/>
      <c r="Y421" s="13"/>
      <c r="Z421" s="13"/>
      <c r="AA421" s="13"/>
      <c r="AB421" s="13"/>
      <c r="AC421" s="13"/>
      <c r="AD421" s="13"/>
      <c r="AE421" s="13"/>
      <c r="AF421" s="13"/>
      <c r="AG421" s="13"/>
      <c r="AH421" s="13"/>
      <c r="AI421" s="13"/>
      <c r="AJ421" s="13"/>
    </row>
    <row r="422" spans="1:36" ht="13.5" customHeight="1" x14ac:dyDescent="0.2">
      <c r="A422" s="13"/>
      <c r="B422" s="13"/>
      <c r="C422" s="13"/>
      <c r="D422" s="13"/>
      <c r="E422" s="13"/>
      <c r="F422" s="13"/>
      <c r="G422" s="13"/>
      <c r="H422" s="13"/>
      <c r="I422" s="13"/>
      <c r="J422" s="13"/>
      <c r="K422" s="13"/>
      <c r="L422" s="13"/>
      <c r="M422" s="13"/>
      <c r="N422" s="13"/>
      <c r="O422" s="13"/>
      <c r="P422" s="13"/>
      <c r="Q422" s="13"/>
      <c r="R422" s="13"/>
      <c r="S422" s="13"/>
      <c r="T422" s="13"/>
      <c r="U422" s="13"/>
      <c r="V422" s="13"/>
      <c r="W422" s="13"/>
      <c r="X422" s="13"/>
      <c r="Y422" s="13"/>
      <c r="Z422" s="13"/>
      <c r="AA422" s="13"/>
      <c r="AB422" s="13"/>
      <c r="AC422" s="13"/>
      <c r="AD422" s="13"/>
      <c r="AE422" s="13"/>
      <c r="AF422" s="13"/>
      <c r="AG422" s="13"/>
      <c r="AH422" s="13"/>
      <c r="AI422" s="13"/>
      <c r="AJ422" s="13"/>
    </row>
    <row r="423" spans="1:36" ht="13.5" customHeight="1" x14ac:dyDescent="0.2">
      <c r="A423" s="13"/>
      <c r="B423" s="13"/>
      <c r="C423" s="13"/>
      <c r="D423" s="13"/>
      <c r="E423" s="13"/>
      <c r="F423" s="13"/>
      <c r="G423" s="13"/>
      <c r="H423" s="13"/>
      <c r="I423" s="13"/>
      <c r="J423" s="13"/>
      <c r="K423" s="13"/>
      <c r="L423" s="13"/>
      <c r="M423" s="13"/>
      <c r="N423" s="13"/>
      <c r="O423" s="13"/>
      <c r="P423" s="13"/>
      <c r="Q423" s="13"/>
      <c r="R423" s="13"/>
      <c r="S423" s="13"/>
      <c r="T423" s="13"/>
      <c r="U423" s="13"/>
      <c r="V423" s="13"/>
      <c r="W423" s="13"/>
      <c r="X423" s="13"/>
      <c r="Y423" s="13"/>
      <c r="Z423" s="13"/>
      <c r="AA423" s="13"/>
      <c r="AB423" s="13"/>
      <c r="AC423" s="13"/>
      <c r="AD423" s="13"/>
      <c r="AE423" s="13"/>
      <c r="AF423" s="13"/>
      <c r="AG423" s="13"/>
      <c r="AH423" s="13"/>
      <c r="AI423" s="13"/>
      <c r="AJ423" s="13"/>
    </row>
    <row r="424" spans="1:36" ht="13.5" customHeight="1" x14ac:dyDescent="0.2">
      <c r="A424" s="13"/>
      <c r="B424" s="13"/>
      <c r="C424" s="13"/>
      <c r="D424" s="13"/>
      <c r="E424" s="13"/>
      <c r="F424" s="13"/>
      <c r="G424" s="13"/>
      <c r="H424" s="13"/>
      <c r="I424" s="13"/>
      <c r="J424" s="13"/>
      <c r="K424" s="13"/>
      <c r="L424" s="13"/>
      <c r="M424" s="13"/>
      <c r="N424" s="13"/>
      <c r="O424" s="13"/>
      <c r="P424" s="13"/>
      <c r="Q424" s="13"/>
      <c r="R424" s="13"/>
      <c r="S424" s="13"/>
      <c r="T424" s="13"/>
      <c r="U424" s="13"/>
      <c r="V424" s="13"/>
      <c r="W424" s="13"/>
      <c r="X424" s="13"/>
      <c r="Y424" s="13"/>
      <c r="Z424" s="13"/>
      <c r="AA424" s="13"/>
      <c r="AB424" s="13"/>
      <c r="AC424" s="13"/>
      <c r="AD424" s="13"/>
      <c r="AE424" s="13"/>
      <c r="AF424" s="13"/>
      <c r="AG424" s="13"/>
      <c r="AH424" s="13"/>
      <c r="AI424" s="13"/>
      <c r="AJ424" s="13"/>
    </row>
    <row r="425" spans="1:36" ht="13.5" customHeight="1" x14ac:dyDescent="0.2">
      <c r="A425" s="13"/>
      <c r="B425" s="13"/>
      <c r="C425" s="13"/>
      <c r="D425" s="13"/>
      <c r="E425" s="13"/>
      <c r="F425" s="13"/>
      <c r="G425" s="13"/>
      <c r="H425" s="13"/>
      <c r="I425" s="13"/>
      <c r="J425" s="13"/>
      <c r="K425" s="13"/>
      <c r="L425" s="13"/>
      <c r="M425" s="13"/>
      <c r="N425" s="13"/>
      <c r="O425" s="13"/>
      <c r="P425" s="13"/>
      <c r="Q425" s="13"/>
      <c r="R425" s="13"/>
      <c r="S425" s="13"/>
      <c r="T425" s="13"/>
      <c r="U425" s="13"/>
      <c r="V425" s="13"/>
      <c r="W425" s="13"/>
      <c r="X425" s="13"/>
      <c r="Y425" s="13"/>
      <c r="Z425" s="13"/>
      <c r="AA425" s="13"/>
      <c r="AB425" s="13"/>
      <c r="AC425" s="13"/>
      <c r="AD425" s="13"/>
      <c r="AE425" s="13"/>
      <c r="AF425" s="13"/>
      <c r="AG425" s="13"/>
      <c r="AH425" s="13"/>
      <c r="AI425" s="13"/>
      <c r="AJ425" s="13"/>
    </row>
    <row r="426" spans="1:36" ht="13.5" customHeight="1" x14ac:dyDescent="0.2">
      <c r="A426" s="13"/>
      <c r="B426" s="13"/>
      <c r="C426" s="13"/>
      <c r="D426" s="13"/>
      <c r="E426" s="13"/>
      <c r="F426" s="13"/>
      <c r="G426" s="13"/>
      <c r="H426" s="13"/>
      <c r="I426" s="13"/>
      <c r="J426" s="13"/>
      <c r="K426" s="13"/>
      <c r="L426" s="13"/>
      <c r="M426" s="13"/>
      <c r="N426" s="13"/>
      <c r="O426" s="13"/>
      <c r="P426" s="13"/>
      <c r="Q426" s="13"/>
      <c r="R426" s="13"/>
      <c r="S426" s="13"/>
      <c r="T426" s="13"/>
      <c r="U426" s="13"/>
      <c r="V426" s="13"/>
      <c r="W426" s="13"/>
      <c r="X426" s="13"/>
      <c r="Y426" s="13"/>
      <c r="Z426" s="13"/>
      <c r="AA426" s="13"/>
      <c r="AB426" s="13"/>
      <c r="AC426" s="13"/>
      <c r="AD426" s="13"/>
      <c r="AE426" s="13"/>
      <c r="AF426" s="13"/>
      <c r="AG426" s="13"/>
      <c r="AH426" s="13"/>
      <c r="AI426" s="13"/>
      <c r="AJ426" s="13"/>
    </row>
    <row r="427" spans="1:36" ht="13.5" customHeight="1" x14ac:dyDescent="0.2">
      <c r="A427" s="13"/>
      <c r="B427" s="13"/>
      <c r="C427" s="13"/>
      <c r="D427" s="13"/>
      <c r="E427" s="13"/>
      <c r="F427" s="13"/>
      <c r="G427" s="13"/>
      <c r="H427" s="13"/>
      <c r="I427" s="13"/>
      <c r="J427" s="13"/>
      <c r="K427" s="13"/>
      <c r="L427" s="13"/>
      <c r="M427" s="13"/>
      <c r="N427" s="13"/>
      <c r="O427" s="13"/>
      <c r="P427" s="13"/>
      <c r="Q427" s="13"/>
      <c r="R427" s="13"/>
      <c r="S427" s="13"/>
      <c r="T427" s="13"/>
      <c r="U427" s="13"/>
      <c r="V427" s="13"/>
      <c r="W427" s="13"/>
      <c r="X427" s="13"/>
      <c r="Y427" s="13"/>
      <c r="Z427" s="13"/>
      <c r="AA427" s="13"/>
      <c r="AB427" s="13"/>
      <c r="AC427" s="13"/>
      <c r="AD427" s="13"/>
      <c r="AE427" s="13"/>
      <c r="AF427" s="13"/>
      <c r="AG427" s="13"/>
      <c r="AH427" s="13"/>
      <c r="AI427" s="13"/>
      <c r="AJ427" s="13"/>
    </row>
    <row r="428" spans="1:36" ht="13.5" customHeight="1" x14ac:dyDescent="0.2">
      <c r="A428" s="13"/>
      <c r="B428" s="13"/>
      <c r="C428" s="13"/>
      <c r="D428" s="13"/>
      <c r="E428" s="13"/>
      <c r="F428" s="13"/>
      <c r="G428" s="13"/>
      <c r="H428" s="13"/>
      <c r="I428" s="13"/>
      <c r="J428" s="13"/>
      <c r="K428" s="13"/>
      <c r="L428" s="13"/>
      <c r="M428" s="13"/>
      <c r="N428" s="13"/>
      <c r="O428" s="13"/>
      <c r="P428" s="13"/>
      <c r="Q428" s="13"/>
      <c r="R428" s="13"/>
      <c r="S428" s="13"/>
      <c r="T428" s="13"/>
      <c r="U428" s="13"/>
      <c r="V428" s="13"/>
      <c r="W428" s="13"/>
      <c r="X428" s="13"/>
      <c r="Y428" s="13"/>
      <c r="Z428" s="13"/>
      <c r="AA428" s="13"/>
      <c r="AB428" s="13"/>
      <c r="AC428" s="13"/>
      <c r="AD428" s="13"/>
      <c r="AE428" s="13"/>
      <c r="AF428" s="13"/>
      <c r="AG428" s="13"/>
      <c r="AH428" s="13"/>
      <c r="AI428" s="13"/>
      <c r="AJ428" s="13"/>
    </row>
    <row r="429" spans="1:36" ht="13.5" customHeight="1" x14ac:dyDescent="0.2">
      <c r="A429" s="13"/>
      <c r="B429" s="13"/>
      <c r="C429" s="13"/>
      <c r="D429" s="13"/>
      <c r="E429" s="13"/>
      <c r="F429" s="13"/>
      <c r="G429" s="13"/>
      <c r="H429" s="13"/>
      <c r="I429" s="13"/>
      <c r="J429" s="13"/>
      <c r="K429" s="13"/>
      <c r="L429" s="13"/>
      <c r="M429" s="13"/>
      <c r="N429" s="13"/>
      <c r="O429" s="13"/>
      <c r="P429" s="13"/>
      <c r="Q429" s="13"/>
      <c r="R429" s="13"/>
      <c r="S429" s="13"/>
      <c r="T429" s="13"/>
      <c r="U429" s="13"/>
      <c r="V429" s="13"/>
      <c r="W429" s="13"/>
      <c r="X429" s="13"/>
      <c r="Y429" s="13"/>
      <c r="Z429" s="13"/>
      <c r="AA429" s="13"/>
      <c r="AB429" s="13"/>
      <c r="AC429" s="13"/>
      <c r="AD429" s="13"/>
      <c r="AE429" s="13"/>
      <c r="AF429" s="13"/>
      <c r="AG429" s="13"/>
      <c r="AH429" s="13"/>
      <c r="AI429" s="13"/>
      <c r="AJ429" s="13"/>
    </row>
    <row r="430" spans="1:36" ht="13.5" customHeight="1" x14ac:dyDescent="0.2">
      <c r="A430" s="13"/>
      <c r="B430" s="13"/>
      <c r="C430" s="13"/>
      <c r="D430" s="13"/>
      <c r="E430" s="13"/>
      <c r="F430" s="13"/>
      <c r="G430" s="13"/>
      <c r="H430" s="13"/>
      <c r="I430" s="13"/>
      <c r="J430" s="13"/>
      <c r="K430" s="13"/>
      <c r="L430" s="13"/>
      <c r="M430" s="13"/>
      <c r="N430" s="13"/>
      <c r="O430" s="13"/>
      <c r="P430" s="13"/>
      <c r="Q430" s="13"/>
      <c r="R430" s="13"/>
      <c r="S430" s="13"/>
      <c r="T430" s="13"/>
      <c r="U430" s="13"/>
      <c r="V430" s="13"/>
      <c r="W430" s="13"/>
      <c r="X430" s="13"/>
      <c r="Y430" s="13"/>
      <c r="Z430" s="13"/>
      <c r="AA430" s="13"/>
      <c r="AB430" s="13"/>
      <c r="AC430" s="13"/>
      <c r="AD430" s="13"/>
      <c r="AE430" s="13"/>
      <c r="AF430" s="13"/>
      <c r="AG430" s="13"/>
      <c r="AH430" s="13"/>
      <c r="AI430" s="13"/>
      <c r="AJ430" s="13"/>
    </row>
    <row r="431" spans="1:36" ht="13.5" customHeight="1" x14ac:dyDescent="0.2">
      <c r="A431" s="13"/>
      <c r="B431" s="13"/>
      <c r="C431" s="13"/>
      <c r="D431" s="13"/>
      <c r="E431" s="13"/>
      <c r="F431" s="13"/>
      <c r="G431" s="13"/>
      <c r="H431" s="13"/>
      <c r="I431" s="13"/>
      <c r="J431" s="13"/>
      <c r="K431" s="13"/>
      <c r="L431" s="13"/>
      <c r="M431" s="13"/>
      <c r="N431" s="13"/>
      <c r="O431" s="13"/>
      <c r="P431" s="13"/>
      <c r="Q431" s="13"/>
      <c r="R431" s="13"/>
      <c r="S431" s="13"/>
      <c r="T431" s="13"/>
      <c r="U431" s="13"/>
      <c r="V431" s="13"/>
      <c r="W431" s="13"/>
      <c r="X431" s="13"/>
      <c r="Y431" s="13"/>
      <c r="Z431" s="13"/>
      <c r="AA431" s="13"/>
      <c r="AB431" s="13"/>
      <c r="AC431" s="13"/>
      <c r="AD431" s="13"/>
      <c r="AE431" s="13"/>
      <c r="AF431" s="13"/>
      <c r="AG431" s="13"/>
      <c r="AH431" s="13"/>
      <c r="AI431" s="13"/>
      <c r="AJ431" s="13"/>
    </row>
    <row r="432" spans="1:36" ht="13.5" customHeight="1" x14ac:dyDescent="0.2">
      <c r="A432" s="13"/>
      <c r="B432" s="13"/>
      <c r="C432" s="13"/>
      <c r="D432" s="13"/>
      <c r="E432" s="13"/>
      <c r="F432" s="13"/>
      <c r="G432" s="13"/>
      <c r="H432" s="13"/>
      <c r="I432" s="13"/>
      <c r="J432" s="13"/>
      <c r="K432" s="13"/>
      <c r="L432" s="13"/>
      <c r="M432" s="13"/>
      <c r="N432" s="13"/>
      <c r="O432" s="13"/>
      <c r="P432" s="13"/>
      <c r="Q432" s="13"/>
      <c r="R432" s="13"/>
      <c r="S432" s="13"/>
      <c r="T432" s="13"/>
      <c r="U432" s="13"/>
      <c r="V432" s="13"/>
      <c r="W432" s="13"/>
      <c r="X432" s="13"/>
      <c r="Y432" s="13"/>
      <c r="Z432" s="13"/>
      <c r="AA432" s="13"/>
      <c r="AB432" s="13"/>
      <c r="AC432" s="13"/>
      <c r="AD432" s="13"/>
      <c r="AE432" s="13"/>
      <c r="AF432" s="13"/>
      <c r="AG432" s="13"/>
      <c r="AH432" s="13"/>
      <c r="AI432" s="13"/>
      <c r="AJ432" s="13"/>
    </row>
    <row r="433" spans="1:36" ht="13.5" customHeight="1" x14ac:dyDescent="0.2">
      <c r="A433" s="13"/>
      <c r="B433" s="13"/>
      <c r="C433" s="13"/>
      <c r="D433" s="13"/>
      <c r="E433" s="13"/>
      <c r="F433" s="13"/>
      <c r="G433" s="13"/>
      <c r="H433" s="13"/>
      <c r="I433" s="13"/>
      <c r="J433" s="13"/>
      <c r="K433" s="13"/>
      <c r="L433" s="13"/>
      <c r="M433" s="13"/>
      <c r="N433" s="13"/>
      <c r="O433" s="13"/>
      <c r="P433" s="13"/>
      <c r="Q433" s="13"/>
      <c r="R433" s="13"/>
      <c r="S433" s="13"/>
      <c r="T433" s="13"/>
      <c r="U433" s="13"/>
      <c r="V433" s="13"/>
      <c r="W433" s="13"/>
      <c r="X433" s="13"/>
      <c r="Y433" s="13"/>
      <c r="Z433" s="13"/>
      <c r="AA433" s="13"/>
      <c r="AB433" s="13"/>
      <c r="AC433" s="13"/>
      <c r="AD433" s="13"/>
      <c r="AE433" s="13"/>
      <c r="AF433" s="13"/>
      <c r="AG433" s="13"/>
      <c r="AH433" s="13"/>
      <c r="AI433" s="13"/>
      <c r="AJ433" s="13"/>
    </row>
    <row r="434" spans="1:36" ht="13.5" customHeight="1" x14ac:dyDescent="0.2">
      <c r="A434" s="13"/>
      <c r="B434" s="13"/>
      <c r="C434" s="13"/>
      <c r="D434" s="13"/>
      <c r="E434" s="13"/>
      <c r="F434" s="13"/>
      <c r="G434" s="13"/>
      <c r="H434" s="13"/>
      <c r="I434" s="13"/>
      <c r="J434" s="13"/>
      <c r="K434" s="13"/>
      <c r="L434" s="13"/>
      <c r="M434" s="13"/>
      <c r="N434" s="13"/>
      <c r="O434" s="13"/>
      <c r="P434" s="13"/>
      <c r="Q434" s="13"/>
      <c r="R434" s="13"/>
      <c r="S434" s="13"/>
      <c r="T434" s="13"/>
      <c r="U434" s="13"/>
      <c r="V434" s="13"/>
      <c r="W434" s="13"/>
      <c r="X434" s="13"/>
      <c r="Y434" s="13"/>
      <c r="Z434" s="13"/>
      <c r="AA434" s="13"/>
      <c r="AB434" s="13"/>
      <c r="AC434" s="13"/>
      <c r="AD434" s="13"/>
      <c r="AE434" s="13"/>
      <c r="AF434" s="13"/>
      <c r="AG434" s="13"/>
      <c r="AH434" s="13"/>
      <c r="AI434" s="13"/>
      <c r="AJ434" s="13"/>
    </row>
    <row r="435" spans="1:36" ht="13.5" customHeight="1" x14ac:dyDescent="0.2">
      <c r="A435" s="13"/>
      <c r="B435" s="13"/>
      <c r="C435" s="13"/>
      <c r="D435" s="13"/>
      <c r="E435" s="13"/>
      <c r="F435" s="13"/>
      <c r="G435" s="13"/>
      <c r="H435" s="13"/>
      <c r="I435" s="13"/>
      <c r="J435" s="13"/>
      <c r="K435" s="13"/>
      <c r="L435" s="13"/>
      <c r="M435" s="13"/>
      <c r="N435" s="13"/>
      <c r="O435" s="13"/>
      <c r="P435" s="13"/>
      <c r="Q435" s="13"/>
      <c r="R435" s="13"/>
      <c r="S435" s="13"/>
      <c r="T435" s="13"/>
      <c r="U435" s="13"/>
      <c r="V435" s="13"/>
      <c r="W435" s="13"/>
      <c r="X435" s="13"/>
      <c r="Y435" s="13"/>
      <c r="Z435" s="13"/>
      <c r="AA435" s="13"/>
      <c r="AB435" s="13"/>
      <c r="AC435" s="13"/>
      <c r="AD435" s="13"/>
      <c r="AE435" s="13"/>
      <c r="AF435" s="13"/>
      <c r="AG435" s="13"/>
      <c r="AH435" s="13"/>
      <c r="AI435" s="13"/>
      <c r="AJ435" s="13"/>
    </row>
    <row r="436" spans="1:36" ht="13.5" customHeight="1" x14ac:dyDescent="0.2">
      <c r="A436" s="13"/>
      <c r="B436" s="13"/>
      <c r="C436" s="13"/>
      <c r="D436" s="13"/>
      <c r="E436" s="13"/>
      <c r="F436" s="13"/>
      <c r="G436" s="13"/>
      <c r="H436" s="13"/>
      <c r="I436" s="13"/>
      <c r="J436" s="13"/>
      <c r="K436" s="13"/>
      <c r="L436" s="13"/>
      <c r="M436" s="13"/>
      <c r="N436" s="13"/>
      <c r="O436" s="13"/>
      <c r="P436" s="13"/>
      <c r="Q436" s="13"/>
      <c r="R436" s="13"/>
      <c r="S436" s="13"/>
      <c r="T436" s="13"/>
      <c r="U436" s="13"/>
      <c r="V436" s="13"/>
      <c r="W436" s="13"/>
      <c r="X436" s="13"/>
      <c r="Y436" s="13"/>
      <c r="Z436" s="13"/>
      <c r="AA436" s="13"/>
      <c r="AB436" s="13"/>
      <c r="AC436" s="13"/>
      <c r="AD436" s="13"/>
      <c r="AE436" s="13"/>
      <c r="AF436" s="13"/>
      <c r="AG436" s="13"/>
      <c r="AH436" s="13"/>
      <c r="AI436" s="13"/>
      <c r="AJ436" s="13"/>
    </row>
    <row r="437" spans="1:36" ht="13.5" customHeight="1" x14ac:dyDescent="0.2">
      <c r="A437" s="13"/>
      <c r="B437" s="13"/>
      <c r="C437" s="13"/>
      <c r="D437" s="13"/>
      <c r="E437" s="13"/>
      <c r="F437" s="13"/>
      <c r="G437" s="13"/>
      <c r="H437" s="13"/>
      <c r="I437" s="13"/>
      <c r="J437" s="13"/>
      <c r="K437" s="13"/>
      <c r="L437" s="13"/>
      <c r="M437" s="13"/>
      <c r="N437" s="13"/>
      <c r="O437" s="13"/>
      <c r="P437" s="13"/>
      <c r="Q437" s="13"/>
      <c r="R437" s="13"/>
      <c r="S437" s="13"/>
      <c r="T437" s="13"/>
      <c r="U437" s="13"/>
      <c r="V437" s="13"/>
      <c r="W437" s="13"/>
      <c r="X437" s="13"/>
      <c r="Y437" s="13"/>
      <c r="Z437" s="13"/>
      <c r="AA437" s="13"/>
      <c r="AB437" s="13"/>
      <c r="AC437" s="13"/>
      <c r="AD437" s="13"/>
      <c r="AE437" s="13"/>
      <c r="AF437" s="13"/>
      <c r="AG437" s="13"/>
      <c r="AH437" s="13"/>
      <c r="AI437" s="13"/>
      <c r="AJ437" s="13"/>
    </row>
    <row r="438" spans="1:36" ht="13.5" customHeight="1" x14ac:dyDescent="0.2">
      <c r="A438" s="13"/>
      <c r="B438" s="13"/>
      <c r="C438" s="13"/>
      <c r="D438" s="13"/>
      <c r="E438" s="13"/>
      <c r="F438" s="13"/>
      <c r="G438" s="13"/>
      <c r="H438" s="13"/>
      <c r="I438" s="13"/>
      <c r="J438" s="13"/>
      <c r="K438" s="13"/>
      <c r="L438" s="13"/>
      <c r="M438" s="13"/>
      <c r="N438" s="13"/>
      <c r="O438" s="13"/>
      <c r="P438" s="13"/>
      <c r="Q438" s="13"/>
      <c r="R438" s="13"/>
      <c r="S438" s="13"/>
      <c r="T438" s="13"/>
      <c r="U438" s="13"/>
      <c r="V438" s="13"/>
      <c r="W438" s="13"/>
      <c r="X438" s="13"/>
      <c r="Y438" s="13"/>
      <c r="Z438" s="13"/>
      <c r="AA438" s="13"/>
      <c r="AB438" s="13"/>
      <c r="AC438" s="13"/>
      <c r="AD438" s="13"/>
      <c r="AE438" s="13"/>
      <c r="AF438" s="13"/>
      <c r="AG438" s="13"/>
      <c r="AH438" s="13"/>
      <c r="AI438" s="13"/>
      <c r="AJ438" s="13"/>
    </row>
    <row r="439" spans="1:36" ht="13.5" customHeight="1" x14ac:dyDescent="0.2">
      <c r="A439" s="13"/>
      <c r="B439" s="13"/>
      <c r="C439" s="13"/>
      <c r="D439" s="13"/>
      <c r="E439" s="13"/>
      <c r="F439" s="13"/>
      <c r="G439" s="13"/>
      <c r="H439" s="13"/>
      <c r="I439" s="13"/>
      <c r="J439" s="13"/>
      <c r="K439" s="13"/>
      <c r="L439" s="13"/>
      <c r="M439" s="13"/>
      <c r="N439" s="13"/>
      <c r="O439" s="13"/>
      <c r="P439" s="13"/>
      <c r="Q439" s="13"/>
      <c r="R439" s="13"/>
      <c r="S439" s="13"/>
      <c r="T439" s="13"/>
      <c r="U439" s="13"/>
      <c r="V439" s="13"/>
      <c r="W439" s="13"/>
      <c r="X439" s="13"/>
      <c r="Y439" s="13"/>
      <c r="Z439" s="13"/>
      <c r="AA439" s="13"/>
      <c r="AB439" s="13"/>
      <c r="AC439" s="13"/>
      <c r="AD439" s="13"/>
      <c r="AE439" s="13"/>
      <c r="AF439" s="13"/>
      <c r="AG439" s="13"/>
      <c r="AH439" s="13"/>
      <c r="AI439" s="13"/>
      <c r="AJ439" s="13"/>
    </row>
    <row r="440" spans="1:36" ht="13.5" customHeight="1" x14ac:dyDescent="0.2">
      <c r="A440" s="13"/>
      <c r="B440" s="13"/>
      <c r="C440" s="13"/>
      <c r="D440" s="13"/>
      <c r="E440" s="13"/>
      <c r="F440" s="13"/>
      <c r="G440" s="13"/>
      <c r="H440" s="13"/>
      <c r="I440" s="13"/>
      <c r="J440" s="13"/>
      <c r="K440" s="13"/>
      <c r="L440" s="13"/>
      <c r="M440" s="13"/>
      <c r="N440" s="13"/>
      <c r="O440" s="13"/>
      <c r="P440" s="13"/>
      <c r="Q440" s="13"/>
      <c r="R440" s="13"/>
      <c r="S440" s="13"/>
      <c r="T440" s="13"/>
      <c r="U440" s="13"/>
      <c r="V440" s="13"/>
      <c r="W440" s="13"/>
      <c r="X440" s="13"/>
      <c r="Y440" s="13"/>
      <c r="Z440" s="13"/>
      <c r="AA440" s="13"/>
      <c r="AB440" s="13"/>
      <c r="AC440" s="13"/>
      <c r="AD440" s="13"/>
      <c r="AE440" s="13"/>
      <c r="AF440" s="13"/>
      <c r="AG440" s="13"/>
      <c r="AH440" s="13"/>
      <c r="AI440" s="13"/>
      <c r="AJ440" s="13"/>
    </row>
    <row r="441" spans="1:36" ht="13.5" customHeight="1" x14ac:dyDescent="0.2">
      <c r="A441" s="13"/>
      <c r="B441" s="13"/>
      <c r="C441" s="13"/>
      <c r="D441" s="13"/>
      <c r="E441" s="13"/>
      <c r="F441" s="13"/>
      <c r="G441" s="13"/>
      <c r="H441" s="13"/>
      <c r="I441" s="13"/>
      <c r="J441" s="13"/>
      <c r="K441" s="13"/>
      <c r="L441" s="13"/>
      <c r="M441" s="13"/>
      <c r="N441" s="13"/>
      <c r="O441" s="13"/>
      <c r="P441" s="13"/>
      <c r="Q441" s="13"/>
      <c r="R441" s="13"/>
      <c r="S441" s="13"/>
      <c r="T441" s="13"/>
      <c r="U441" s="13"/>
      <c r="V441" s="13"/>
      <c r="W441" s="13"/>
      <c r="X441" s="13"/>
      <c r="Y441" s="13"/>
      <c r="Z441" s="13"/>
      <c r="AA441" s="13"/>
      <c r="AB441" s="13"/>
      <c r="AC441" s="13"/>
      <c r="AD441" s="13"/>
      <c r="AE441" s="13"/>
      <c r="AF441" s="13"/>
      <c r="AG441" s="13"/>
      <c r="AH441" s="13"/>
      <c r="AI441" s="13"/>
      <c r="AJ441" s="13"/>
    </row>
    <row r="442" spans="1:36" ht="13.5" customHeight="1" x14ac:dyDescent="0.2">
      <c r="A442" s="13"/>
      <c r="B442" s="13"/>
      <c r="C442" s="13"/>
      <c r="D442" s="13"/>
      <c r="E442" s="13"/>
      <c r="F442" s="13"/>
      <c r="G442" s="13"/>
      <c r="H442" s="13"/>
      <c r="I442" s="13"/>
      <c r="J442" s="13"/>
      <c r="K442" s="13"/>
      <c r="L442" s="13"/>
      <c r="M442" s="13"/>
      <c r="N442" s="13"/>
      <c r="O442" s="13"/>
      <c r="P442" s="13"/>
      <c r="Q442" s="13"/>
      <c r="R442" s="13"/>
      <c r="S442" s="13"/>
      <c r="T442" s="13"/>
      <c r="U442" s="13"/>
      <c r="V442" s="13"/>
      <c r="W442" s="13"/>
      <c r="X442" s="13"/>
      <c r="Y442" s="13"/>
      <c r="Z442" s="13"/>
      <c r="AA442" s="13"/>
      <c r="AB442" s="13"/>
      <c r="AC442" s="13"/>
      <c r="AD442" s="13"/>
      <c r="AE442" s="13"/>
      <c r="AF442" s="13"/>
      <c r="AG442" s="13"/>
      <c r="AH442" s="13"/>
      <c r="AI442" s="13"/>
      <c r="AJ442" s="13"/>
    </row>
    <row r="443" spans="1:36" ht="13.5" customHeight="1" x14ac:dyDescent="0.2">
      <c r="A443" s="13"/>
      <c r="B443" s="13"/>
      <c r="C443" s="13"/>
      <c r="D443" s="13"/>
      <c r="E443" s="13"/>
      <c r="F443" s="13"/>
      <c r="G443" s="13"/>
      <c r="H443" s="13"/>
      <c r="I443" s="13"/>
      <c r="J443" s="13"/>
      <c r="K443" s="13"/>
      <c r="L443" s="13"/>
      <c r="M443" s="13"/>
      <c r="N443" s="13"/>
      <c r="O443" s="13"/>
      <c r="P443" s="13"/>
      <c r="Q443" s="13"/>
      <c r="R443" s="13"/>
      <c r="S443" s="13"/>
      <c r="T443" s="13"/>
      <c r="U443" s="13"/>
      <c r="V443" s="13"/>
      <c r="W443" s="13"/>
      <c r="X443" s="13"/>
      <c r="Y443" s="13"/>
      <c r="Z443" s="13"/>
      <c r="AA443" s="13"/>
      <c r="AB443" s="13"/>
      <c r="AC443" s="13"/>
      <c r="AD443" s="13"/>
      <c r="AE443" s="13"/>
      <c r="AF443" s="13"/>
      <c r="AG443" s="13"/>
      <c r="AH443" s="13"/>
      <c r="AI443" s="13"/>
      <c r="AJ443" s="13"/>
    </row>
    <row r="444" spans="1:36" ht="13.5" customHeight="1" x14ac:dyDescent="0.2">
      <c r="A444" s="13"/>
      <c r="B444" s="13"/>
      <c r="C444" s="13"/>
      <c r="D444" s="13"/>
      <c r="E444" s="13"/>
      <c r="F444" s="13"/>
      <c r="G444" s="13"/>
      <c r="H444" s="13"/>
      <c r="I444" s="13"/>
      <c r="J444" s="13"/>
      <c r="K444" s="13"/>
      <c r="L444" s="13"/>
      <c r="M444" s="13"/>
      <c r="N444" s="13"/>
      <c r="O444" s="13"/>
      <c r="P444" s="13"/>
      <c r="Q444" s="13"/>
      <c r="R444" s="13"/>
      <c r="S444" s="13"/>
      <c r="T444" s="13"/>
      <c r="U444" s="13"/>
      <c r="V444" s="13"/>
      <c r="W444" s="13"/>
      <c r="X444" s="13"/>
      <c r="Y444" s="13"/>
      <c r="Z444" s="13"/>
      <c r="AA444" s="13"/>
      <c r="AB444" s="13"/>
      <c r="AC444" s="13"/>
      <c r="AD444" s="13"/>
      <c r="AE444" s="13"/>
      <c r="AF444" s="13"/>
      <c r="AG444" s="13"/>
      <c r="AH444" s="13"/>
      <c r="AI444" s="13"/>
      <c r="AJ444" s="13"/>
    </row>
    <row r="445" spans="1:36" ht="13.5" customHeight="1" x14ac:dyDescent="0.2">
      <c r="A445" s="13"/>
      <c r="B445" s="13"/>
      <c r="C445" s="13"/>
      <c r="D445" s="13"/>
      <c r="E445" s="13"/>
      <c r="F445" s="13"/>
      <c r="G445" s="13"/>
      <c r="H445" s="13"/>
      <c r="I445" s="13"/>
      <c r="J445" s="13"/>
      <c r="K445" s="13"/>
      <c r="L445" s="13"/>
      <c r="M445" s="13"/>
      <c r="N445" s="13"/>
      <c r="O445" s="13"/>
      <c r="P445" s="13"/>
      <c r="Q445" s="13"/>
      <c r="R445" s="13"/>
      <c r="S445" s="13"/>
      <c r="T445" s="13"/>
      <c r="U445" s="13"/>
      <c r="V445" s="13"/>
      <c r="W445" s="13"/>
      <c r="X445" s="13"/>
      <c r="Y445" s="13"/>
      <c r="Z445" s="13"/>
      <c r="AA445" s="13"/>
      <c r="AB445" s="13"/>
      <c r="AC445" s="13"/>
      <c r="AD445" s="13"/>
      <c r="AE445" s="13"/>
      <c r="AF445" s="13"/>
      <c r="AG445" s="13"/>
      <c r="AH445" s="13"/>
      <c r="AI445" s="13"/>
      <c r="AJ445" s="13"/>
    </row>
    <row r="446" spans="1:36" ht="13.5" customHeight="1" x14ac:dyDescent="0.2">
      <c r="A446" s="13"/>
      <c r="B446" s="13"/>
      <c r="C446" s="13"/>
      <c r="D446" s="13"/>
      <c r="E446" s="13"/>
      <c r="F446" s="13"/>
      <c r="G446" s="13"/>
      <c r="H446" s="13"/>
      <c r="I446" s="13"/>
      <c r="J446" s="13"/>
      <c r="K446" s="13"/>
      <c r="L446" s="13"/>
      <c r="M446" s="13"/>
      <c r="N446" s="13"/>
      <c r="O446" s="13"/>
      <c r="P446" s="13"/>
      <c r="Q446" s="13"/>
      <c r="R446" s="13"/>
      <c r="S446" s="13"/>
      <c r="T446" s="13"/>
      <c r="U446" s="13"/>
      <c r="V446" s="13"/>
      <c r="W446" s="13"/>
      <c r="X446" s="13"/>
      <c r="Y446" s="13"/>
      <c r="Z446" s="13"/>
      <c r="AA446" s="13"/>
      <c r="AB446" s="13"/>
      <c r="AC446" s="13"/>
      <c r="AD446" s="13"/>
      <c r="AE446" s="13"/>
      <c r="AF446" s="13"/>
      <c r="AG446" s="13"/>
      <c r="AH446" s="13"/>
      <c r="AI446" s="13"/>
      <c r="AJ446" s="13"/>
    </row>
    <row r="447" spans="1:36" ht="13.5" customHeight="1" x14ac:dyDescent="0.2">
      <c r="A447" s="13"/>
      <c r="B447" s="13"/>
      <c r="C447" s="13"/>
      <c r="D447" s="13"/>
      <c r="E447" s="13"/>
      <c r="F447" s="13"/>
      <c r="G447" s="13"/>
      <c r="H447" s="13"/>
      <c r="I447" s="13"/>
      <c r="J447" s="13"/>
      <c r="K447" s="13"/>
      <c r="L447" s="13"/>
      <c r="M447" s="13"/>
      <c r="N447" s="13"/>
      <c r="O447" s="13"/>
      <c r="P447" s="13"/>
      <c r="Q447" s="13"/>
      <c r="R447" s="13"/>
      <c r="S447" s="13"/>
      <c r="T447" s="13"/>
      <c r="U447" s="13"/>
      <c r="V447" s="13"/>
      <c r="W447" s="13"/>
      <c r="X447" s="13"/>
      <c r="Y447" s="13"/>
      <c r="Z447" s="13"/>
      <c r="AA447" s="13"/>
      <c r="AB447" s="13"/>
      <c r="AC447" s="13"/>
      <c r="AD447" s="13"/>
      <c r="AE447" s="13"/>
      <c r="AF447" s="13"/>
      <c r="AG447" s="13"/>
      <c r="AH447" s="13"/>
      <c r="AI447" s="13"/>
      <c r="AJ447" s="13"/>
    </row>
    <row r="448" spans="1:36" ht="13.5" customHeight="1" x14ac:dyDescent="0.2">
      <c r="A448" s="13"/>
      <c r="B448" s="13"/>
      <c r="C448" s="13"/>
      <c r="D448" s="13"/>
      <c r="E448" s="13"/>
      <c r="F448" s="13"/>
      <c r="G448" s="13"/>
      <c r="H448" s="13"/>
      <c r="I448" s="13"/>
      <c r="J448" s="13"/>
      <c r="K448" s="13"/>
      <c r="L448" s="13"/>
      <c r="M448" s="13"/>
      <c r="N448" s="13"/>
      <c r="O448" s="13"/>
      <c r="P448" s="13"/>
      <c r="Q448" s="13"/>
      <c r="R448" s="13"/>
      <c r="S448" s="13"/>
      <c r="T448" s="13"/>
      <c r="U448" s="13"/>
      <c r="V448" s="13"/>
      <c r="W448" s="13"/>
      <c r="X448" s="13"/>
      <c r="Y448" s="13"/>
      <c r="Z448" s="13"/>
      <c r="AA448" s="13"/>
      <c r="AB448" s="13"/>
      <c r="AC448" s="13"/>
      <c r="AD448" s="13"/>
      <c r="AE448" s="13"/>
      <c r="AF448" s="13"/>
      <c r="AG448" s="13"/>
      <c r="AH448" s="13"/>
      <c r="AI448" s="13"/>
      <c r="AJ448" s="13"/>
    </row>
    <row r="449" spans="1:36" ht="13.5" customHeight="1" x14ac:dyDescent="0.2">
      <c r="A449" s="13"/>
      <c r="B449" s="13"/>
      <c r="C449" s="13"/>
      <c r="D449" s="13"/>
      <c r="E449" s="13"/>
      <c r="F449" s="13"/>
      <c r="G449" s="13"/>
      <c r="H449" s="13"/>
      <c r="I449" s="13"/>
      <c r="J449" s="13"/>
      <c r="K449" s="13"/>
      <c r="L449" s="13"/>
      <c r="M449" s="13"/>
      <c r="N449" s="13"/>
      <c r="O449" s="13"/>
      <c r="P449" s="13"/>
      <c r="Q449" s="13"/>
      <c r="R449" s="13"/>
      <c r="S449" s="13"/>
      <c r="T449" s="13"/>
      <c r="U449" s="13"/>
      <c r="V449" s="13"/>
      <c r="W449" s="13"/>
      <c r="X449" s="13"/>
      <c r="Y449" s="13"/>
      <c r="Z449" s="13"/>
      <c r="AA449" s="13"/>
      <c r="AB449" s="13"/>
      <c r="AC449" s="13"/>
      <c r="AD449" s="13"/>
      <c r="AE449" s="13"/>
      <c r="AF449" s="13"/>
      <c r="AG449" s="13"/>
      <c r="AH449" s="13"/>
      <c r="AI449" s="13"/>
      <c r="AJ449" s="13"/>
    </row>
    <row r="450" spans="1:36" ht="13.5" customHeight="1" x14ac:dyDescent="0.2">
      <c r="A450" s="13"/>
      <c r="B450" s="13"/>
      <c r="C450" s="13"/>
      <c r="D450" s="13"/>
      <c r="E450" s="13"/>
      <c r="F450" s="13"/>
      <c r="G450" s="13"/>
      <c r="H450" s="13"/>
      <c r="I450" s="13"/>
      <c r="J450" s="13"/>
      <c r="K450" s="13"/>
      <c r="L450" s="13"/>
      <c r="M450" s="13"/>
      <c r="N450" s="13"/>
      <c r="O450" s="13"/>
      <c r="P450" s="13"/>
      <c r="Q450" s="13"/>
      <c r="R450" s="13"/>
      <c r="S450" s="13"/>
      <c r="T450" s="13"/>
      <c r="U450" s="13"/>
      <c r="V450" s="13"/>
      <c r="W450" s="13"/>
      <c r="X450" s="13"/>
      <c r="Y450" s="13"/>
      <c r="Z450" s="13"/>
      <c r="AA450" s="13"/>
      <c r="AB450" s="13"/>
      <c r="AC450" s="13"/>
      <c r="AD450" s="13"/>
      <c r="AE450" s="13"/>
      <c r="AF450" s="13"/>
      <c r="AG450" s="13"/>
      <c r="AH450" s="13"/>
      <c r="AI450" s="13"/>
      <c r="AJ450" s="13"/>
    </row>
    <row r="451" spans="1:36" ht="13.5" customHeight="1" x14ac:dyDescent="0.2">
      <c r="A451" s="13"/>
      <c r="B451" s="13"/>
      <c r="C451" s="13"/>
      <c r="D451" s="13"/>
      <c r="E451" s="13"/>
      <c r="F451" s="13"/>
      <c r="G451" s="13"/>
      <c r="H451" s="13"/>
      <c r="I451" s="13"/>
      <c r="J451" s="13"/>
      <c r="K451" s="13"/>
      <c r="L451" s="13"/>
      <c r="M451" s="13"/>
      <c r="N451" s="13"/>
      <c r="O451" s="13"/>
      <c r="P451" s="13"/>
      <c r="Q451" s="13"/>
      <c r="R451" s="13"/>
      <c r="S451" s="13"/>
      <c r="T451" s="13"/>
      <c r="U451" s="13"/>
      <c r="V451" s="13"/>
      <c r="W451" s="13"/>
      <c r="X451" s="13"/>
      <c r="Y451" s="13"/>
      <c r="Z451" s="13"/>
      <c r="AA451" s="13"/>
      <c r="AB451" s="13"/>
      <c r="AC451" s="13"/>
      <c r="AD451" s="13"/>
      <c r="AE451" s="13"/>
      <c r="AF451" s="13"/>
      <c r="AG451" s="13"/>
      <c r="AH451" s="13"/>
      <c r="AI451" s="13"/>
      <c r="AJ451" s="13"/>
    </row>
    <row r="452" spans="1:36" ht="13.5" customHeight="1" x14ac:dyDescent="0.2">
      <c r="A452" s="13"/>
      <c r="B452" s="13"/>
      <c r="C452" s="13"/>
      <c r="D452" s="13"/>
      <c r="E452" s="13"/>
      <c r="F452" s="13"/>
      <c r="G452" s="13"/>
      <c r="H452" s="13"/>
      <c r="I452" s="13"/>
      <c r="J452" s="13"/>
      <c r="K452" s="13"/>
      <c r="L452" s="13"/>
      <c r="M452" s="13"/>
      <c r="N452" s="13"/>
      <c r="O452" s="13"/>
      <c r="P452" s="13"/>
      <c r="Q452" s="13"/>
      <c r="R452" s="13"/>
      <c r="S452" s="13"/>
      <c r="T452" s="13"/>
      <c r="U452" s="13"/>
      <c r="V452" s="13"/>
      <c r="W452" s="13"/>
      <c r="X452" s="13"/>
      <c r="Y452" s="13"/>
      <c r="Z452" s="13"/>
      <c r="AA452" s="13"/>
      <c r="AB452" s="13"/>
      <c r="AC452" s="13"/>
      <c r="AD452" s="13"/>
      <c r="AE452" s="13"/>
      <c r="AF452" s="13"/>
      <c r="AG452" s="13"/>
      <c r="AH452" s="13"/>
      <c r="AI452" s="13"/>
      <c r="AJ452" s="13"/>
    </row>
    <row r="453" spans="1:36" ht="13.5" customHeight="1" x14ac:dyDescent="0.2">
      <c r="A453" s="13"/>
      <c r="B453" s="13"/>
      <c r="C453" s="13"/>
      <c r="D453" s="13"/>
      <c r="E453" s="13"/>
      <c r="F453" s="13"/>
      <c r="G453" s="13"/>
      <c r="H453" s="13"/>
      <c r="I453" s="13"/>
      <c r="J453" s="13"/>
      <c r="K453" s="13"/>
      <c r="L453" s="13"/>
      <c r="M453" s="13"/>
      <c r="N453" s="13"/>
      <c r="O453" s="13"/>
      <c r="P453" s="13"/>
      <c r="Q453" s="13"/>
      <c r="R453" s="13"/>
      <c r="S453" s="13"/>
      <c r="T453" s="13"/>
      <c r="U453" s="13"/>
      <c r="V453" s="13"/>
      <c r="W453" s="13"/>
      <c r="X453" s="13"/>
      <c r="Y453" s="13"/>
      <c r="Z453" s="13"/>
      <c r="AA453" s="13"/>
      <c r="AB453" s="13"/>
      <c r="AC453" s="13"/>
      <c r="AD453" s="13"/>
      <c r="AE453" s="13"/>
      <c r="AF453" s="13"/>
      <c r="AG453" s="13"/>
      <c r="AH453" s="13"/>
      <c r="AI453" s="13"/>
      <c r="AJ453" s="13"/>
    </row>
    <row r="454" spans="1:36" ht="13.5" customHeight="1" x14ac:dyDescent="0.2">
      <c r="A454" s="13"/>
      <c r="B454" s="13"/>
      <c r="C454" s="13"/>
      <c r="D454" s="13"/>
      <c r="E454" s="13"/>
      <c r="F454" s="13"/>
      <c r="G454" s="13"/>
      <c r="H454" s="13"/>
      <c r="I454" s="13"/>
      <c r="J454" s="13"/>
      <c r="K454" s="13"/>
      <c r="L454" s="13"/>
      <c r="M454" s="13"/>
      <c r="N454" s="13"/>
      <c r="O454" s="13"/>
      <c r="P454" s="13"/>
      <c r="Q454" s="13"/>
      <c r="R454" s="13"/>
      <c r="S454" s="13"/>
      <c r="T454" s="13"/>
      <c r="U454" s="13"/>
      <c r="V454" s="13"/>
      <c r="W454" s="13"/>
      <c r="X454" s="13"/>
      <c r="Y454" s="13"/>
      <c r="Z454" s="13"/>
      <c r="AA454" s="13"/>
      <c r="AB454" s="13"/>
      <c r="AC454" s="13"/>
      <c r="AD454" s="13"/>
      <c r="AE454" s="13"/>
      <c r="AF454" s="13"/>
      <c r="AG454" s="13"/>
      <c r="AH454" s="13"/>
      <c r="AI454" s="13"/>
      <c r="AJ454" s="13"/>
    </row>
    <row r="455" spans="1:36" ht="13.5" customHeight="1" x14ac:dyDescent="0.2">
      <c r="A455" s="13"/>
      <c r="B455" s="13"/>
      <c r="C455" s="13"/>
      <c r="D455" s="13"/>
      <c r="E455" s="13"/>
      <c r="F455" s="13"/>
      <c r="G455" s="13"/>
      <c r="H455" s="13"/>
      <c r="I455" s="13"/>
      <c r="J455" s="13"/>
      <c r="K455" s="13"/>
      <c r="L455" s="13"/>
      <c r="M455" s="13"/>
      <c r="N455" s="13"/>
      <c r="O455" s="13"/>
      <c r="P455" s="13"/>
      <c r="Q455" s="13"/>
      <c r="R455" s="13"/>
      <c r="S455" s="13"/>
      <c r="T455" s="13"/>
      <c r="U455" s="13"/>
      <c r="V455" s="13"/>
      <c r="W455" s="13"/>
      <c r="X455" s="13"/>
      <c r="Y455" s="13"/>
      <c r="Z455" s="13"/>
      <c r="AA455" s="13"/>
      <c r="AB455" s="13"/>
      <c r="AC455" s="13"/>
      <c r="AD455" s="13"/>
      <c r="AE455" s="13"/>
      <c r="AF455" s="13"/>
      <c r="AG455" s="13"/>
      <c r="AH455" s="13"/>
      <c r="AI455" s="13"/>
      <c r="AJ455" s="13"/>
    </row>
    <row r="456" spans="1:36" ht="13.5" customHeight="1" x14ac:dyDescent="0.2">
      <c r="A456" s="13"/>
      <c r="B456" s="13"/>
      <c r="C456" s="13"/>
      <c r="D456" s="13"/>
      <c r="E456" s="13"/>
      <c r="F456" s="13"/>
      <c r="G456" s="13"/>
      <c r="H456" s="13"/>
      <c r="I456" s="13"/>
      <c r="J456" s="13"/>
      <c r="K456" s="13"/>
      <c r="L456" s="13"/>
      <c r="M456" s="13"/>
      <c r="N456" s="13"/>
      <c r="O456" s="13"/>
      <c r="P456" s="13"/>
      <c r="Q456" s="13"/>
      <c r="R456" s="13"/>
      <c r="S456" s="13"/>
      <c r="T456" s="13"/>
      <c r="U456" s="13"/>
      <c r="V456" s="13"/>
      <c r="W456" s="13"/>
      <c r="X456" s="13"/>
      <c r="Y456" s="13"/>
      <c r="Z456" s="13"/>
      <c r="AA456" s="13"/>
      <c r="AB456" s="13"/>
      <c r="AC456" s="13"/>
      <c r="AD456" s="13"/>
      <c r="AE456" s="13"/>
      <c r="AF456" s="13"/>
      <c r="AG456" s="13"/>
      <c r="AH456" s="13"/>
      <c r="AI456" s="13"/>
      <c r="AJ456" s="13"/>
    </row>
    <row r="457" spans="1:36" ht="13.5" customHeight="1" x14ac:dyDescent="0.2">
      <c r="A457" s="13"/>
      <c r="B457" s="13"/>
      <c r="C457" s="13"/>
      <c r="D457" s="13"/>
      <c r="E457" s="13"/>
      <c r="F457" s="13"/>
      <c r="G457" s="13"/>
      <c r="H457" s="13"/>
      <c r="I457" s="13"/>
      <c r="J457" s="13"/>
      <c r="K457" s="13"/>
      <c r="L457" s="13"/>
      <c r="M457" s="13"/>
      <c r="N457" s="13"/>
      <c r="O457" s="13"/>
      <c r="P457" s="13"/>
      <c r="Q457" s="13"/>
      <c r="R457" s="13"/>
      <c r="S457" s="13"/>
      <c r="T457" s="13"/>
      <c r="U457" s="13"/>
      <c r="V457" s="13"/>
      <c r="W457" s="13"/>
      <c r="X457" s="13"/>
      <c r="Y457" s="13"/>
      <c r="Z457" s="13"/>
      <c r="AA457" s="13"/>
      <c r="AB457" s="13"/>
      <c r="AC457" s="13"/>
      <c r="AD457" s="13"/>
      <c r="AE457" s="13"/>
      <c r="AF457" s="13"/>
      <c r="AG457" s="13"/>
      <c r="AH457" s="13"/>
      <c r="AI457" s="13"/>
      <c r="AJ457" s="13"/>
    </row>
    <row r="458" spans="1:36" ht="13.5" customHeight="1" x14ac:dyDescent="0.2">
      <c r="A458" s="13"/>
      <c r="B458" s="13"/>
      <c r="C458" s="13"/>
      <c r="D458" s="13"/>
      <c r="E458" s="13"/>
      <c r="F458" s="13"/>
      <c r="G458" s="13"/>
      <c r="H458" s="13"/>
      <c r="I458" s="13"/>
      <c r="J458" s="13"/>
      <c r="K458" s="13"/>
      <c r="L458" s="13"/>
      <c r="M458" s="13"/>
      <c r="N458" s="13"/>
      <c r="O458" s="13"/>
      <c r="P458" s="13"/>
      <c r="Q458" s="13"/>
      <c r="R458" s="13"/>
      <c r="S458" s="13"/>
      <c r="T458" s="13"/>
      <c r="U458" s="13"/>
      <c r="V458" s="13"/>
      <c r="W458" s="13"/>
      <c r="X458" s="13"/>
      <c r="Y458" s="13"/>
      <c r="Z458" s="13"/>
      <c r="AA458" s="13"/>
      <c r="AB458" s="13"/>
      <c r="AC458" s="13"/>
      <c r="AD458" s="13"/>
      <c r="AE458" s="13"/>
      <c r="AF458" s="13"/>
      <c r="AG458" s="13"/>
      <c r="AH458" s="13"/>
      <c r="AI458" s="13"/>
      <c r="AJ458" s="13"/>
    </row>
    <row r="459" spans="1:36" ht="13.5" customHeight="1" x14ac:dyDescent="0.2">
      <c r="A459" s="13"/>
      <c r="B459" s="13"/>
      <c r="C459" s="13"/>
      <c r="D459" s="13"/>
      <c r="E459" s="13"/>
      <c r="F459" s="13"/>
      <c r="G459" s="13"/>
      <c r="H459" s="13"/>
      <c r="I459" s="13"/>
      <c r="J459" s="13"/>
      <c r="K459" s="13"/>
      <c r="L459" s="13"/>
      <c r="M459" s="13"/>
      <c r="N459" s="13"/>
      <c r="O459" s="13"/>
      <c r="P459" s="13"/>
      <c r="Q459" s="13"/>
      <c r="R459" s="13"/>
      <c r="S459" s="13"/>
      <c r="T459" s="13"/>
      <c r="U459" s="13"/>
      <c r="V459" s="13"/>
      <c r="W459" s="13"/>
      <c r="X459" s="13"/>
      <c r="Y459" s="13"/>
      <c r="Z459" s="13"/>
      <c r="AA459" s="13"/>
      <c r="AB459" s="13"/>
      <c r="AC459" s="13"/>
      <c r="AD459" s="13"/>
      <c r="AE459" s="13"/>
      <c r="AF459" s="13"/>
      <c r="AG459" s="13"/>
      <c r="AH459" s="13"/>
      <c r="AI459" s="13"/>
      <c r="AJ459" s="13"/>
    </row>
    <row r="460" spans="1:36" ht="13.5" customHeight="1" x14ac:dyDescent="0.2">
      <c r="A460" s="13"/>
      <c r="B460" s="13"/>
      <c r="C460" s="13"/>
      <c r="D460" s="13"/>
      <c r="E460" s="13"/>
      <c r="F460" s="13"/>
      <c r="G460" s="13"/>
      <c r="H460" s="13"/>
      <c r="I460" s="13"/>
      <c r="J460" s="13"/>
      <c r="K460" s="13"/>
      <c r="L460" s="13"/>
      <c r="M460" s="13"/>
      <c r="N460" s="13"/>
      <c r="O460" s="13"/>
      <c r="P460" s="13"/>
      <c r="Q460" s="13"/>
      <c r="R460" s="13"/>
      <c r="S460" s="13"/>
      <c r="T460" s="13"/>
      <c r="U460" s="13"/>
      <c r="V460" s="13"/>
      <c r="W460" s="13"/>
      <c r="X460" s="13"/>
      <c r="Y460" s="13"/>
      <c r="Z460" s="13"/>
      <c r="AA460" s="13"/>
      <c r="AB460" s="13"/>
      <c r="AC460" s="13"/>
      <c r="AD460" s="13"/>
      <c r="AE460" s="13"/>
      <c r="AF460" s="13"/>
      <c r="AG460" s="13"/>
      <c r="AH460" s="13"/>
      <c r="AI460" s="13"/>
      <c r="AJ460" s="13"/>
    </row>
    <row r="461" spans="1:36" ht="13.5" customHeight="1" x14ac:dyDescent="0.2">
      <c r="A461" s="13"/>
      <c r="B461" s="13"/>
      <c r="C461" s="13"/>
      <c r="D461" s="13"/>
      <c r="E461" s="13"/>
      <c r="F461" s="13"/>
      <c r="G461" s="13"/>
      <c r="H461" s="13"/>
      <c r="I461" s="13"/>
      <c r="J461" s="13"/>
      <c r="K461" s="13"/>
      <c r="L461" s="13"/>
      <c r="M461" s="13"/>
      <c r="N461" s="13"/>
      <c r="O461" s="13"/>
      <c r="P461" s="13"/>
      <c r="Q461" s="13"/>
      <c r="R461" s="13"/>
      <c r="S461" s="13"/>
      <c r="T461" s="13"/>
      <c r="U461" s="13"/>
      <c r="V461" s="13"/>
      <c r="W461" s="13"/>
      <c r="X461" s="13"/>
      <c r="Y461" s="13"/>
      <c r="Z461" s="13"/>
      <c r="AA461" s="13"/>
      <c r="AB461" s="13"/>
      <c r="AC461" s="13"/>
      <c r="AD461" s="13"/>
      <c r="AE461" s="13"/>
      <c r="AF461" s="13"/>
      <c r="AG461" s="13"/>
      <c r="AH461" s="13"/>
      <c r="AI461" s="13"/>
      <c r="AJ461" s="13"/>
    </row>
    <row r="462" spans="1:36" ht="13.5" customHeight="1" x14ac:dyDescent="0.2">
      <c r="A462" s="13"/>
      <c r="B462" s="13"/>
      <c r="C462" s="13"/>
      <c r="D462" s="13"/>
      <c r="E462" s="13"/>
      <c r="F462" s="13"/>
      <c r="G462" s="13"/>
      <c r="H462" s="13"/>
      <c r="I462" s="13"/>
      <c r="J462" s="13"/>
      <c r="K462" s="13"/>
      <c r="L462" s="13"/>
      <c r="M462" s="13"/>
      <c r="N462" s="13"/>
      <c r="O462" s="13"/>
      <c r="P462" s="13"/>
      <c r="Q462" s="13"/>
      <c r="R462" s="13"/>
      <c r="S462" s="13"/>
      <c r="T462" s="13"/>
      <c r="U462" s="13"/>
      <c r="V462" s="13"/>
      <c r="W462" s="13"/>
      <c r="X462" s="13"/>
      <c r="Y462" s="13"/>
      <c r="Z462" s="13"/>
      <c r="AA462" s="13"/>
      <c r="AB462" s="13"/>
      <c r="AC462" s="13"/>
      <c r="AD462" s="13"/>
      <c r="AE462" s="13"/>
      <c r="AF462" s="13"/>
      <c r="AG462" s="13"/>
      <c r="AH462" s="13"/>
      <c r="AI462" s="13"/>
      <c r="AJ462" s="13"/>
    </row>
    <row r="463" spans="1:36" ht="13.5" customHeight="1" x14ac:dyDescent="0.2">
      <c r="A463" s="13"/>
      <c r="B463" s="13"/>
      <c r="C463" s="13"/>
      <c r="D463" s="13"/>
      <c r="E463" s="13"/>
      <c r="F463" s="13"/>
      <c r="G463" s="13"/>
      <c r="H463" s="13"/>
      <c r="I463" s="13"/>
      <c r="J463" s="13"/>
      <c r="K463" s="13"/>
      <c r="L463" s="13"/>
      <c r="M463" s="13"/>
      <c r="N463" s="13"/>
      <c r="O463" s="13"/>
      <c r="P463" s="13"/>
      <c r="Q463" s="13"/>
      <c r="R463" s="13"/>
      <c r="S463" s="13"/>
      <c r="T463" s="13"/>
      <c r="U463" s="13"/>
      <c r="V463" s="13"/>
      <c r="W463" s="13"/>
      <c r="X463" s="13"/>
      <c r="Y463" s="13"/>
      <c r="Z463" s="13"/>
      <c r="AA463" s="13"/>
      <c r="AB463" s="13"/>
      <c r="AC463" s="13"/>
      <c r="AD463" s="13"/>
      <c r="AE463" s="13"/>
      <c r="AF463" s="13"/>
      <c r="AG463" s="13"/>
      <c r="AH463" s="13"/>
      <c r="AI463" s="13"/>
      <c r="AJ463" s="13"/>
    </row>
    <row r="464" spans="1:36" ht="13.5" customHeight="1" x14ac:dyDescent="0.2">
      <c r="A464" s="13"/>
      <c r="B464" s="13"/>
      <c r="C464" s="13"/>
      <c r="D464" s="13"/>
      <c r="E464" s="13"/>
      <c r="F464" s="13"/>
      <c r="G464" s="13"/>
      <c r="H464" s="13"/>
      <c r="I464" s="13"/>
      <c r="J464" s="13"/>
      <c r="K464" s="13"/>
      <c r="L464" s="13"/>
      <c r="M464" s="13"/>
      <c r="N464" s="13"/>
      <c r="O464" s="13"/>
      <c r="P464" s="13"/>
      <c r="Q464" s="13"/>
      <c r="R464" s="13"/>
      <c r="S464" s="13"/>
      <c r="T464" s="13"/>
      <c r="U464" s="13"/>
      <c r="V464" s="13"/>
      <c r="W464" s="13"/>
      <c r="X464" s="13"/>
      <c r="Y464" s="13"/>
      <c r="Z464" s="13"/>
      <c r="AA464" s="13"/>
      <c r="AB464" s="13"/>
      <c r="AC464" s="13"/>
      <c r="AD464" s="13"/>
      <c r="AE464" s="13"/>
      <c r="AF464" s="13"/>
      <c r="AG464" s="13"/>
      <c r="AH464" s="13"/>
      <c r="AI464" s="13"/>
      <c r="AJ464" s="13"/>
    </row>
    <row r="465" spans="1:36" ht="13.5" customHeight="1" x14ac:dyDescent="0.2">
      <c r="A465" s="13"/>
      <c r="B465" s="13"/>
      <c r="C465" s="13"/>
      <c r="D465" s="13"/>
      <c r="E465" s="13"/>
      <c r="F465" s="13"/>
      <c r="G465" s="13"/>
      <c r="H465" s="13"/>
      <c r="I465" s="13"/>
      <c r="J465" s="13"/>
      <c r="K465" s="13"/>
      <c r="L465" s="13"/>
      <c r="M465" s="13"/>
      <c r="N465" s="13"/>
      <c r="O465" s="13"/>
      <c r="P465" s="13"/>
      <c r="Q465" s="13"/>
      <c r="R465" s="13"/>
      <c r="S465" s="13"/>
      <c r="T465" s="13"/>
      <c r="U465" s="13"/>
      <c r="V465" s="13"/>
      <c r="W465" s="13"/>
      <c r="X465" s="13"/>
      <c r="Y465" s="13"/>
      <c r="Z465" s="13"/>
      <c r="AA465" s="13"/>
      <c r="AB465" s="13"/>
      <c r="AC465" s="13"/>
      <c r="AD465" s="13"/>
      <c r="AE465" s="13"/>
      <c r="AF465" s="13"/>
      <c r="AG465" s="13"/>
      <c r="AH465" s="13"/>
      <c r="AI465" s="13"/>
      <c r="AJ465" s="13"/>
    </row>
    <row r="466" spans="1:36" ht="13.5" customHeight="1" x14ac:dyDescent="0.2">
      <c r="A466" s="13"/>
      <c r="B466" s="13"/>
      <c r="C466" s="13"/>
      <c r="D466" s="13"/>
      <c r="E466" s="13"/>
      <c r="F466" s="13"/>
      <c r="G466" s="13"/>
      <c r="H466" s="13"/>
      <c r="I466" s="13"/>
      <c r="J466" s="13"/>
      <c r="K466" s="13"/>
      <c r="L466" s="13"/>
      <c r="M466" s="13"/>
      <c r="N466" s="13"/>
      <c r="O466" s="13"/>
      <c r="P466" s="13"/>
      <c r="Q466" s="13"/>
      <c r="R466" s="13"/>
      <c r="S466" s="13"/>
      <c r="T466" s="13"/>
      <c r="U466" s="13"/>
      <c r="V466" s="13"/>
      <c r="W466" s="13"/>
      <c r="X466" s="13"/>
      <c r="Y466" s="13"/>
      <c r="Z466" s="13"/>
      <c r="AA466" s="13"/>
      <c r="AB466" s="13"/>
      <c r="AC466" s="13"/>
      <c r="AD466" s="13"/>
      <c r="AE466" s="13"/>
      <c r="AF466" s="13"/>
      <c r="AG466" s="13"/>
      <c r="AH466" s="13"/>
      <c r="AI466" s="13"/>
      <c r="AJ466" s="13"/>
    </row>
    <row r="467" spans="1:36" ht="13.5" customHeight="1" x14ac:dyDescent="0.2">
      <c r="A467" s="13"/>
      <c r="B467" s="13"/>
      <c r="C467" s="13"/>
      <c r="D467" s="13"/>
      <c r="E467" s="13"/>
      <c r="F467" s="13"/>
      <c r="G467" s="13"/>
      <c r="H467" s="13"/>
      <c r="I467" s="13"/>
      <c r="J467" s="13"/>
      <c r="K467" s="13"/>
      <c r="L467" s="13"/>
      <c r="M467" s="13"/>
      <c r="N467" s="13"/>
      <c r="O467" s="13"/>
      <c r="P467" s="13"/>
      <c r="Q467" s="13"/>
      <c r="R467" s="13"/>
      <c r="S467" s="13"/>
      <c r="T467" s="13"/>
      <c r="U467" s="13"/>
      <c r="V467" s="13"/>
      <c r="W467" s="13"/>
      <c r="X467" s="13"/>
      <c r="Y467" s="13"/>
      <c r="Z467" s="13"/>
      <c r="AA467" s="13"/>
      <c r="AB467" s="13"/>
      <c r="AC467" s="13"/>
      <c r="AD467" s="13"/>
      <c r="AE467" s="13"/>
      <c r="AF467" s="13"/>
      <c r="AG467" s="13"/>
      <c r="AH467" s="13"/>
      <c r="AI467" s="13"/>
      <c r="AJ467" s="13"/>
    </row>
    <row r="468" spans="1:36" ht="13.5" customHeight="1" x14ac:dyDescent="0.2">
      <c r="A468" s="13"/>
      <c r="B468" s="13"/>
      <c r="C468" s="13"/>
      <c r="D468" s="13"/>
      <c r="E468" s="13"/>
      <c r="F468" s="13"/>
      <c r="G468" s="13"/>
      <c r="H468" s="13"/>
      <c r="I468" s="13"/>
      <c r="J468" s="13"/>
      <c r="K468" s="13"/>
      <c r="L468" s="13"/>
      <c r="M468" s="13"/>
      <c r="N468" s="13"/>
      <c r="O468" s="13"/>
      <c r="P468" s="13"/>
      <c r="Q468" s="13"/>
      <c r="R468" s="13"/>
      <c r="S468" s="13"/>
      <c r="T468" s="13"/>
      <c r="U468" s="13"/>
      <c r="V468" s="13"/>
      <c r="W468" s="13"/>
      <c r="X468" s="13"/>
      <c r="Y468" s="13"/>
      <c r="Z468" s="13"/>
      <c r="AA468" s="13"/>
      <c r="AB468" s="13"/>
      <c r="AC468" s="13"/>
      <c r="AD468" s="13"/>
      <c r="AE468" s="13"/>
      <c r="AF468" s="13"/>
      <c r="AG468" s="13"/>
      <c r="AH468" s="13"/>
      <c r="AI468" s="13"/>
      <c r="AJ468" s="13"/>
    </row>
    <row r="469" spans="1:36" ht="13.5" customHeight="1" x14ac:dyDescent="0.2">
      <c r="A469" s="13"/>
      <c r="B469" s="13"/>
      <c r="C469" s="13"/>
      <c r="D469" s="13"/>
      <c r="E469" s="13"/>
      <c r="F469" s="13"/>
      <c r="G469" s="13"/>
      <c r="H469" s="13"/>
      <c r="I469" s="13"/>
      <c r="J469" s="13"/>
      <c r="K469" s="13"/>
      <c r="L469" s="13"/>
      <c r="M469" s="13"/>
      <c r="N469" s="13"/>
      <c r="O469" s="13"/>
      <c r="P469" s="13"/>
      <c r="Q469" s="13"/>
      <c r="R469" s="13"/>
      <c r="S469" s="13"/>
      <c r="T469" s="13"/>
      <c r="U469" s="13"/>
      <c r="V469" s="13"/>
      <c r="W469" s="13"/>
      <c r="X469" s="13"/>
      <c r="Y469" s="13"/>
      <c r="Z469" s="13"/>
      <c r="AA469" s="13"/>
      <c r="AB469" s="13"/>
      <c r="AC469" s="13"/>
      <c r="AD469" s="13"/>
      <c r="AE469" s="13"/>
      <c r="AF469" s="13"/>
      <c r="AG469" s="13"/>
      <c r="AH469" s="13"/>
      <c r="AI469" s="13"/>
      <c r="AJ469" s="13"/>
    </row>
    <row r="470" spans="1:36" ht="13.5" customHeight="1" x14ac:dyDescent="0.2">
      <c r="A470" s="13"/>
      <c r="B470" s="13"/>
      <c r="C470" s="13"/>
      <c r="D470" s="13"/>
      <c r="E470" s="13"/>
      <c r="F470" s="13"/>
      <c r="G470" s="13"/>
      <c r="H470" s="13"/>
      <c r="I470" s="13"/>
      <c r="J470" s="13"/>
      <c r="K470" s="13"/>
      <c r="L470" s="13"/>
      <c r="M470" s="13"/>
      <c r="N470" s="13"/>
      <c r="O470" s="13"/>
      <c r="P470" s="13"/>
      <c r="Q470" s="13"/>
      <c r="R470" s="13"/>
      <c r="S470" s="13"/>
      <c r="T470" s="13"/>
      <c r="U470" s="13"/>
      <c r="V470" s="13"/>
      <c r="W470" s="13"/>
      <c r="X470" s="13"/>
      <c r="Y470" s="13"/>
      <c r="Z470" s="13"/>
      <c r="AA470" s="13"/>
      <c r="AB470" s="13"/>
      <c r="AC470" s="13"/>
      <c r="AD470" s="13"/>
      <c r="AE470" s="13"/>
      <c r="AF470" s="13"/>
      <c r="AG470" s="13"/>
      <c r="AH470" s="13"/>
      <c r="AI470" s="13"/>
      <c r="AJ470" s="13"/>
    </row>
    <row r="471" spans="1:36" ht="13.5" customHeight="1" x14ac:dyDescent="0.2">
      <c r="A471" s="13"/>
      <c r="B471" s="13"/>
      <c r="C471" s="13"/>
      <c r="D471" s="13"/>
      <c r="E471" s="13"/>
      <c r="F471" s="13"/>
      <c r="G471" s="13"/>
      <c r="H471" s="13"/>
      <c r="I471" s="13"/>
      <c r="J471" s="13"/>
      <c r="K471" s="13"/>
      <c r="L471" s="13"/>
      <c r="M471" s="13"/>
      <c r="N471" s="13"/>
      <c r="O471" s="13"/>
      <c r="P471" s="13"/>
      <c r="Q471" s="13"/>
      <c r="R471" s="13"/>
      <c r="S471" s="13"/>
      <c r="T471" s="13"/>
      <c r="U471" s="13"/>
      <c r="V471" s="13"/>
      <c r="W471" s="13"/>
      <c r="X471" s="13"/>
      <c r="Y471" s="13"/>
      <c r="Z471" s="13"/>
      <c r="AA471" s="13"/>
      <c r="AB471" s="13"/>
      <c r="AC471" s="13"/>
      <c r="AD471" s="13"/>
      <c r="AE471" s="13"/>
      <c r="AF471" s="13"/>
      <c r="AG471" s="13"/>
      <c r="AH471" s="13"/>
      <c r="AI471" s="13"/>
      <c r="AJ471" s="13"/>
    </row>
    <row r="472" spans="1:36" ht="13.5" customHeight="1" x14ac:dyDescent="0.2">
      <c r="A472" s="13"/>
      <c r="B472" s="13"/>
      <c r="C472" s="13"/>
      <c r="D472" s="13"/>
      <c r="E472" s="13"/>
      <c r="F472" s="13"/>
      <c r="G472" s="13"/>
      <c r="H472" s="13"/>
      <c r="I472" s="13"/>
      <c r="J472" s="13"/>
      <c r="K472" s="13"/>
      <c r="L472" s="13"/>
      <c r="M472" s="13"/>
      <c r="N472" s="13"/>
      <c r="O472" s="13"/>
      <c r="P472" s="13"/>
      <c r="Q472" s="13"/>
      <c r="R472" s="13"/>
      <c r="S472" s="13"/>
      <c r="T472" s="13"/>
      <c r="U472" s="13"/>
      <c r="V472" s="13"/>
      <c r="W472" s="13"/>
      <c r="X472" s="13"/>
      <c r="Y472" s="13"/>
      <c r="Z472" s="13"/>
      <c r="AA472" s="13"/>
      <c r="AB472" s="13"/>
      <c r="AC472" s="13"/>
      <c r="AD472" s="13"/>
      <c r="AE472" s="13"/>
      <c r="AF472" s="13"/>
      <c r="AG472" s="13"/>
      <c r="AH472" s="13"/>
      <c r="AI472" s="13"/>
      <c r="AJ472" s="13"/>
    </row>
    <row r="473" spans="1:36" ht="13.5" customHeight="1" x14ac:dyDescent="0.2">
      <c r="A473" s="13"/>
      <c r="B473" s="13"/>
      <c r="C473" s="13"/>
      <c r="D473" s="13"/>
      <c r="E473" s="13"/>
      <c r="F473" s="13"/>
      <c r="G473" s="13"/>
      <c r="H473" s="13"/>
      <c r="I473" s="13"/>
      <c r="J473" s="13"/>
      <c r="K473" s="13"/>
      <c r="L473" s="13"/>
      <c r="M473" s="13"/>
      <c r="N473" s="13"/>
      <c r="O473" s="13"/>
      <c r="P473" s="13"/>
      <c r="Q473" s="13"/>
      <c r="R473" s="13"/>
      <c r="S473" s="13"/>
      <c r="T473" s="13"/>
      <c r="U473" s="13"/>
      <c r="V473" s="13"/>
      <c r="W473" s="13"/>
      <c r="X473" s="13"/>
      <c r="Y473" s="13"/>
      <c r="Z473" s="13"/>
      <c r="AA473" s="13"/>
      <c r="AB473" s="13"/>
      <c r="AC473" s="13"/>
      <c r="AD473" s="13"/>
      <c r="AE473" s="13"/>
      <c r="AF473" s="13"/>
      <c r="AG473" s="13"/>
      <c r="AH473" s="13"/>
      <c r="AI473" s="13"/>
      <c r="AJ473" s="13"/>
    </row>
    <row r="474" spans="1:36" ht="13.5" customHeight="1" x14ac:dyDescent="0.2">
      <c r="A474" s="13"/>
      <c r="B474" s="13"/>
      <c r="C474" s="13"/>
      <c r="D474" s="13"/>
      <c r="E474" s="13"/>
      <c r="F474" s="13"/>
      <c r="G474" s="13"/>
      <c r="H474" s="13"/>
      <c r="I474" s="13"/>
      <c r="J474" s="13"/>
      <c r="K474" s="13"/>
      <c r="L474" s="13"/>
      <c r="M474" s="13"/>
      <c r="N474" s="13"/>
      <c r="O474" s="13"/>
      <c r="P474" s="13"/>
      <c r="Q474" s="13"/>
      <c r="R474" s="13"/>
      <c r="S474" s="13"/>
      <c r="T474" s="13"/>
      <c r="U474" s="13"/>
      <c r="V474" s="13"/>
      <c r="W474" s="13"/>
      <c r="X474" s="13"/>
      <c r="Y474" s="13"/>
      <c r="Z474" s="13"/>
      <c r="AA474" s="13"/>
      <c r="AB474" s="13"/>
      <c r="AC474" s="13"/>
      <c r="AD474" s="13"/>
      <c r="AE474" s="13"/>
      <c r="AF474" s="13"/>
      <c r="AG474" s="13"/>
      <c r="AH474" s="13"/>
      <c r="AI474" s="13"/>
      <c r="AJ474" s="13"/>
    </row>
    <row r="475" spans="1:36" ht="13.5" customHeight="1" x14ac:dyDescent="0.2">
      <c r="A475" s="13"/>
      <c r="B475" s="13"/>
      <c r="C475" s="13"/>
      <c r="D475" s="13"/>
      <c r="E475" s="13"/>
      <c r="F475" s="13"/>
      <c r="G475" s="13"/>
      <c r="H475" s="13"/>
      <c r="I475" s="13"/>
      <c r="J475" s="13"/>
      <c r="K475" s="13"/>
      <c r="L475" s="13"/>
      <c r="M475" s="13"/>
      <c r="N475" s="13"/>
      <c r="O475" s="13"/>
      <c r="P475" s="13"/>
      <c r="Q475" s="13"/>
      <c r="R475" s="13"/>
      <c r="S475" s="13"/>
      <c r="T475" s="13"/>
      <c r="U475" s="13"/>
      <c r="V475" s="13"/>
      <c r="W475" s="13"/>
      <c r="X475" s="13"/>
      <c r="Y475" s="13"/>
      <c r="Z475" s="13"/>
      <c r="AA475" s="13"/>
      <c r="AB475" s="13"/>
      <c r="AC475" s="13"/>
      <c r="AD475" s="13"/>
      <c r="AE475" s="13"/>
      <c r="AF475" s="13"/>
      <c r="AG475" s="13"/>
      <c r="AH475" s="13"/>
      <c r="AI475" s="13"/>
      <c r="AJ475" s="13"/>
    </row>
    <row r="476" spans="1:36" ht="13.5" customHeight="1" x14ac:dyDescent="0.2">
      <c r="A476" s="13"/>
      <c r="B476" s="13"/>
      <c r="C476" s="13"/>
      <c r="D476" s="13"/>
      <c r="E476" s="13"/>
      <c r="F476" s="13"/>
      <c r="G476" s="13"/>
      <c r="H476" s="13"/>
      <c r="I476" s="13"/>
      <c r="J476" s="13"/>
      <c r="K476" s="13"/>
      <c r="L476" s="13"/>
      <c r="M476" s="13"/>
      <c r="N476" s="13"/>
      <c r="O476" s="13"/>
      <c r="P476" s="13"/>
      <c r="Q476" s="13"/>
      <c r="R476" s="13"/>
      <c r="S476" s="13"/>
      <c r="T476" s="13"/>
      <c r="U476" s="13"/>
      <c r="V476" s="13"/>
      <c r="W476" s="13"/>
      <c r="X476" s="13"/>
      <c r="Y476" s="13"/>
      <c r="Z476" s="13"/>
      <c r="AA476" s="13"/>
      <c r="AB476" s="13"/>
      <c r="AC476" s="13"/>
      <c r="AD476" s="13"/>
      <c r="AE476" s="13"/>
      <c r="AF476" s="13"/>
      <c r="AG476" s="13"/>
      <c r="AH476" s="13"/>
      <c r="AI476" s="13"/>
      <c r="AJ476" s="13"/>
    </row>
    <row r="477" spans="1:36" ht="13.5" customHeight="1" x14ac:dyDescent="0.2">
      <c r="A477" s="13"/>
      <c r="B477" s="13"/>
      <c r="C477" s="13"/>
      <c r="D477" s="13"/>
      <c r="E477" s="13"/>
      <c r="F477" s="13"/>
      <c r="G477" s="13"/>
      <c r="H477" s="13"/>
      <c r="I477" s="13"/>
      <c r="J477" s="13"/>
      <c r="K477" s="13"/>
      <c r="L477" s="13"/>
      <c r="M477" s="13"/>
      <c r="N477" s="13"/>
      <c r="O477" s="13"/>
      <c r="P477" s="13"/>
      <c r="Q477" s="13"/>
      <c r="R477" s="13"/>
      <c r="S477" s="13"/>
      <c r="T477" s="13"/>
      <c r="U477" s="13"/>
      <c r="V477" s="13"/>
      <c r="W477" s="13"/>
      <c r="X477" s="13"/>
      <c r="Y477" s="13"/>
      <c r="Z477" s="13"/>
      <c r="AA477" s="13"/>
      <c r="AB477" s="13"/>
      <c r="AC477" s="13"/>
      <c r="AD477" s="13"/>
      <c r="AE477" s="13"/>
      <c r="AF477" s="13"/>
      <c r="AG477" s="13"/>
      <c r="AH477" s="13"/>
      <c r="AI477" s="13"/>
      <c r="AJ477" s="13"/>
    </row>
    <row r="478" spans="1:36" ht="13.5" customHeight="1" x14ac:dyDescent="0.2">
      <c r="A478" s="13"/>
      <c r="B478" s="13"/>
      <c r="C478" s="13"/>
      <c r="D478" s="13"/>
      <c r="E478" s="13"/>
      <c r="F478" s="13"/>
      <c r="G478" s="13"/>
      <c r="H478" s="13"/>
      <c r="I478" s="13"/>
      <c r="J478" s="13"/>
      <c r="K478" s="13"/>
      <c r="L478" s="13"/>
      <c r="M478" s="13"/>
      <c r="N478" s="13"/>
      <c r="O478" s="13"/>
      <c r="P478" s="13"/>
      <c r="Q478" s="13"/>
      <c r="R478" s="13"/>
      <c r="S478" s="13"/>
      <c r="T478" s="13"/>
      <c r="U478" s="13"/>
      <c r="V478" s="13"/>
      <c r="W478" s="13"/>
      <c r="X478" s="13"/>
      <c r="Y478" s="13"/>
      <c r="Z478" s="13"/>
      <c r="AA478" s="13"/>
      <c r="AB478" s="13"/>
      <c r="AC478" s="13"/>
      <c r="AD478" s="13"/>
      <c r="AE478" s="13"/>
      <c r="AF478" s="13"/>
      <c r="AG478" s="13"/>
      <c r="AH478" s="13"/>
      <c r="AI478" s="13"/>
      <c r="AJ478" s="13"/>
    </row>
    <row r="479" spans="1:36" ht="13.5" customHeight="1" x14ac:dyDescent="0.2">
      <c r="A479" s="13"/>
      <c r="B479" s="13"/>
      <c r="C479" s="13"/>
      <c r="D479" s="13"/>
      <c r="E479" s="13"/>
      <c r="F479" s="13"/>
      <c r="G479" s="13"/>
      <c r="H479" s="13"/>
      <c r="I479" s="13"/>
      <c r="J479" s="13"/>
      <c r="K479" s="13"/>
      <c r="L479" s="13"/>
      <c r="M479" s="13"/>
      <c r="N479" s="13"/>
      <c r="O479" s="13"/>
      <c r="P479" s="13"/>
      <c r="Q479" s="13"/>
      <c r="R479" s="13"/>
      <c r="S479" s="13"/>
      <c r="T479" s="13"/>
      <c r="U479" s="13"/>
      <c r="V479" s="13"/>
      <c r="W479" s="13"/>
      <c r="X479" s="13"/>
      <c r="Y479" s="13"/>
      <c r="Z479" s="13"/>
      <c r="AA479" s="13"/>
      <c r="AB479" s="13"/>
      <c r="AC479" s="13"/>
      <c r="AD479" s="13"/>
      <c r="AE479" s="13"/>
      <c r="AF479" s="13"/>
      <c r="AG479" s="13"/>
      <c r="AH479" s="13"/>
      <c r="AI479" s="13"/>
      <c r="AJ479" s="13"/>
    </row>
    <row r="480" spans="1:36" ht="13.5" customHeight="1" x14ac:dyDescent="0.2">
      <c r="A480" s="13"/>
      <c r="B480" s="13"/>
      <c r="C480" s="13"/>
      <c r="D480" s="13"/>
      <c r="E480" s="13"/>
      <c r="F480" s="13"/>
      <c r="G480" s="13"/>
      <c r="H480" s="13"/>
      <c r="I480" s="13"/>
      <c r="J480" s="13"/>
      <c r="K480" s="13"/>
      <c r="L480" s="13"/>
      <c r="M480" s="13"/>
      <c r="N480" s="13"/>
      <c r="O480" s="13"/>
      <c r="P480" s="13"/>
      <c r="Q480" s="13"/>
      <c r="R480" s="13"/>
      <c r="S480" s="13"/>
      <c r="T480" s="13"/>
      <c r="U480" s="13"/>
      <c r="V480" s="13"/>
      <c r="W480" s="13"/>
      <c r="X480" s="13"/>
      <c r="Y480" s="13"/>
      <c r="Z480" s="13"/>
      <c r="AA480" s="13"/>
      <c r="AB480" s="13"/>
      <c r="AC480" s="13"/>
      <c r="AD480" s="13"/>
      <c r="AE480" s="13"/>
      <c r="AF480" s="13"/>
      <c r="AG480" s="13"/>
      <c r="AH480" s="13"/>
      <c r="AI480" s="13"/>
      <c r="AJ480" s="13"/>
    </row>
    <row r="481" spans="1:36" ht="13.5" customHeight="1" x14ac:dyDescent="0.2">
      <c r="A481" s="13"/>
      <c r="B481" s="13"/>
      <c r="C481" s="13"/>
      <c r="D481" s="13"/>
      <c r="E481" s="13"/>
      <c r="F481" s="13"/>
      <c r="G481" s="13"/>
      <c r="H481" s="13"/>
      <c r="I481" s="13"/>
      <c r="J481" s="13"/>
      <c r="K481" s="13"/>
      <c r="L481" s="13"/>
      <c r="M481" s="13"/>
      <c r="N481" s="13"/>
      <c r="O481" s="13"/>
      <c r="P481" s="13"/>
      <c r="Q481" s="13"/>
      <c r="R481" s="13"/>
      <c r="S481" s="13"/>
      <c r="T481" s="13"/>
      <c r="U481" s="13"/>
      <c r="V481" s="13"/>
      <c r="W481" s="13"/>
      <c r="X481" s="13"/>
      <c r="Y481" s="13"/>
      <c r="Z481" s="13"/>
      <c r="AA481" s="13"/>
      <c r="AB481" s="13"/>
      <c r="AC481" s="13"/>
      <c r="AD481" s="13"/>
      <c r="AE481" s="13"/>
      <c r="AF481" s="13"/>
      <c r="AG481" s="13"/>
      <c r="AH481" s="13"/>
      <c r="AI481" s="13"/>
      <c r="AJ481" s="13"/>
    </row>
    <row r="482" spans="1:36" ht="13.5" customHeight="1" x14ac:dyDescent="0.2">
      <c r="A482" s="13"/>
      <c r="B482" s="13"/>
      <c r="C482" s="13"/>
      <c r="D482" s="13"/>
      <c r="E482" s="13"/>
      <c r="F482" s="13"/>
      <c r="G482" s="13"/>
      <c r="H482" s="13"/>
      <c r="I482" s="13"/>
      <c r="J482" s="13"/>
      <c r="K482" s="13"/>
      <c r="L482" s="13"/>
      <c r="M482" s="13"/>
      <c r="N482" s="13"/>
      <c r="O482" s="13"/>
      <c r="P482" s="13"/>
      <c r="Q482" s="13"/>
      <c r="R482" s="13"/>
      <c r="S482" s="13"/>
      <c r="T482" s="13"/>
      <c r="U482" s="13"/>
      <c r="V482" s="13"/>
      <c r="W482" s="13"/>
      <c r="X482" s="13"/>
      <c r="Y482" s="13"/>
      <c r="Z482" s="13"/>
      <c r="AA482" s="13"/>
      <c r="AB482" s="13"/>
      <c r="AC482" s="13"/>
      <c r="AD482" s="13"/>
      <c r="AE482" s="13"/>
      <c r="AF482" s="13"/>
      <c r="AG482" s="13"/>
      <c r="AH482" s="13"/>
      <c r="AI482" s="13"/>
      <c r="AJ482" s="13"/>
    </row>
    <row r="483" spans="1:36" ht="13.5" customHeight="1" x14ac:dyDescent="0.2">
      <c r="A483" s="13"/>
      <c r="B483" s="13"/>
      <c r="C483" s="13"/>
      <c r="D483" s="13"/>
      <c r="E483" s="13"/>
      <c r="F483" s="13"/>
      <c r="G483" s="13"/>
      <c r="H483" s="13"/>
      <c r="I483" s="13"/>
      <c r="J483" s="13"/>
      <c r="K483" s="13"/>
      <c r="L483" s="13"/>
      <c r="M483" s="13"/>
      <c r="N483" s="13"/>
      <c r="O483" s="13"/>
      <c r="P483" s="13"/>
      <c r="Q483" s="13"/>
      <c r="R483" s="13"/>
      <c r="S483" s="13"/>
      <c r="T483" s="13"/>
      <c r="U483" s="13"/>
      <c r="V483" s="13"/>
      <c r="W483" s="13"/>
      <c r="X483" s="13"/>
      <c r="Y483" s="13"/>
      <c r="Z483" s="13"/>
      <c r="AA483" s="13"/>
      <c r="AB483" s="13"/>
      <c r="AC483" s="13"/>
      <c r="AD483" s="13"/>
      <c r="AE483" s="13"/>
      <c r="AF483" s="13"/>
      <c r="AG483" s="13"/>
      <c r="AH483" s="13"/>
      <c r="AI483" s="13"/>
      <c r="AJ483" s="13"/>
    </row>
    <row r="484" spans="1:36" ht="13.5" customHeight="1" x14ac:dyDescent="0.2">
      <c r="A484" s="13"/>
      <c r="B484" s="13"/>
      <c r="C484" s="13"/>
      <c r="D484" s="13"/>
      <c r="E484" s="13"/>
      <c r="F484" s="13"/>
      <c r="G484" s="13"/>
      <c r="H484" s="13"/>
      <c r="I484" s="13"/>
      <c r="J484" s="13"/>
      <c r="K484" s="13"/>
      <c r="L484" s="13"/>
      <c r="M484" s="13"/>
      <c r="N484" s="13"/>
      <c r="O484" s="13"/>
      <c r="P484" s="13"/>
      <c r="Q484" s="13"/>
      <c r="R484" s="13"/>
      <c r="S484" s="13"/>
      <c r="T484" s="13"/>
      <c r="U484" s="13"/>
      <c r="V484" s="13"/>
      <c r="W484" s="13"/>
      <c r="X484" s="13"/>
      <c r="Y484" s="13"/>
      <c r="Z484" s="13"/>
      <c r="AA484" s="13"/>
      <c r="AB484" s="13"/>
      <c r="AC484" s="13"/>
      <c r="AD484" s="13"/>
      <c r="AE484" s="13"/>
      <c r="AF484" s="13"/>
      <c r="AG484" s="13"/>
      <c r="AH484" s="13"/>
      <c r="AI484" s="13"/>
      <c r="AJ484" s="13"/>
    </row>
    <row r="485" spans="1:36" ht="13.5" customHeight="1" x14ac:dyDescent="0.2">
      <c r="A485" s="13"/>
      <c r="B485" s="13"/>
      <c r="C485" s="13"/>
      <c r="D485" s="13"/>
      <c r="E485" s="13"/>
      <c r="F485" s="13"/>
      <c r="G485" s="13"/>
      <c r="H485" s="13"/>
      <c r="I485" s="13"/>
      <c r="J485" s="13"/>
      <c r="K485" s="13"/>
      <c r="L485" s="13"/>
      <c r="M485" s="13"/>
      <c r="N485" s="13"/>
      <c r="O485" s="13"/>
      <c r="P485" s="13"/>
      <c r="Q485" s="13"/>
      <c r="R485" s="13"/>
      <c r="S485" s="13"/>
      <c r="T485" s="13"/>
      <c r="U485" s="13"/>
      <c r="V485" s="13"/>
      <c r="W485" s="13"/>
      <c r="X485" s="13"/>
      <c r="Y485" s="13"/>
      <c r="Z485" s="13"/>
      <c r="AA485" s="13"/>
      <c r="AB485" s="13"/>
      <c r="AC485" s="13"/>
      <c r="AD485" s="13"/>
      <c r="AE485" s="13"/>
      <c r="AF485" s="13"/>
      <c r="AG485" s="13"/>
      <c r="AH485" s="13"/>
      <c r="AI485" s="13"/>
      <c r="AJ485" s="13"/>
    </row>
    <row r="486" spans="1:36" ht="13.5" customHeight="1" x14ac:dyDescent="0.2">
      <c r="A486" s="13"/>
      <c r="B486" s="13"/>
      <c r="C486" s="13"/>
      <c r="D486" s="13"/>
      <c r="E486" s="13"/>
      <c r="F486" s="13"/>
      <c r="G486" s="13"/>
      <c r="H486" s="13"/>
      <c r="I486" s="13"/>
      <c r="J486" s="13"/>
      <c r="K486" s="13"/>
      <c r="L486" s="13"/>
      <c r="M486" s="13"/>
      <c r="N486" s="13"/>
      <c r="O486" s="13"/>
      <c r="P486" s="13"/>
      <c r="Q486" s="13"/>
      <c r="R486" s="13"/>
      <c r="S486" s="13"/>
      <c r="T486" s="13"/>
      <c r="U486" s="13"/>
      <c r="V486" s="13"/>
      <c r="W486" s="13"/>
      <c r="X486" s="13"/>
      <c r="Y486" s="13"/>
      <c r="Z486" s="13"/>
      <c r="AA486" s="13"/>
      <c r="AB486" s="13"/>
      <c r="AC486" s="13"/>
      <c r="AD486" s="13"/>
      <c r="AE486" s="13"/>
      <c r="AF486" s="13"/>
      <c r="AG486" s="13"/>
      <c r="AH486" s="13"/>
      <c r="AI486" s="13"/>
      <c r="AJ486" s="13"/>
    </row>
    <row r="487" spans="1:36" ht="13.5" customHeight="1" x14ac:dyDescent="0.2">
      <c r="A487" s="13"/>
      <c r="B487" s="13"/>
      <c r="C487" s="13"/>
      <c r="D487" s="13"/>
      <c r="E487" s="13"/>
      <c r="F487" s="13"/>
      <c r="G487" s="13"/>
      <c r="H487" s="13"/>
      <c r="I487" s="13"/>
      <c r="J487" s="13"/>
      <c r="K487" s="13"/>
      <c r="L487" s="13"/>
      <c r="M487" s="13"/>
      <c r="N487" s="13"/>
      <c r="O487" s="13"/>
      <c r="P487" s="13"/>
      <c r="Q487" s="13"/>
      <c r="R487" s="13"/>
      <c r="S487" s="13"/>
      <c r="T487" s="13"/>
      <c r="U487" s="13"/>
      <c r="V487" s="13"/>
      <c r="W487" s="13"/>
      <c r="X487" s="13"/>
      <c r="Y487" s="13"/>
      <c r="Z487" s="13"/>
      <c r="AA487" s="13"/>
      <c r="AB487" s="13"/>
      <c r="AC487" s="13"/>
      <c r="AD487" s="13"/>
      <c r="AE487" s="13"/>
      <c r="AF487" s="13"/>
      <c r="AG487" s="13"/>
      <c r="AH487" s="13"/>
      <c r="AI487" s="13"/>
      <c r="AJ487" s="13"/>
    </row>
    <row r="488" spans="1:36" ht="13.5" customHeight="1" x14ac:dyDescent="0.2">
      <c r="A488" s="13"/>
      <c r="B488" s="13"/>
      <c r="C488" s="13"/>
      <c r="D488" s="13"/>
      <c r="E488" s="13"/>
      <c r="F488" s="13"/>
      <c r="G488" s="13"/>
      <c r="H488" s="13"/>
      <c r="I488" s="13"/>
      <c r="J488" s="13"/>
      <c r="K488" s="13"/>
      <c r="L488" s="13"/>
      <c r="M488" s="13"/>
      <c r="N488" s="13"/>
      <c r="O488" s="13"/>
      <c r="P488" s="13"/>
      <c r="Q488" s="13"/>
      <c r="R488" s="13"/>
      <c r="S488" s="13"/>
      <c r="T488" s="13"/>
      <c r="U488" s="13"/>
      <c r="V488" s="13"/>
      <c r="W488" s="13"/>
      <c r="X488" s="13"/>
      <c r="Y488" s="13"/>
      <c r="Z488" s="13"/>
      <c r="AA488" s="13"/>
      <c r="AB488" s="13"/>
      <c r="AC488" s="13"/>
      <c r="AD488" s="13"/>
      <c r="AE488" s="13"/>
      <c r="AF488" s="13"/>
      <c r="AG488" s="13"/>
      <c r="AH488" s="13"/>
      <c r="AI488" s="13"/>
      <c r="AJ488" s="13"/>
    </row>
    <row r="489" spans="1:36" ht="13.5" customHeight="1" x14ac:dyDescent="0.2">
      <c r="A489" s="13"/>
      <c r="B489" s="13"/>
      <c r="C489" s="13"/>
      <c r="D489" s="13"/>
      <c r="E489" s="13"/>
      <c r="F489" s="13"/>
      <c r="G489" s="13"/>
      <c r="H489" s="13"/>
      <c r="I489" s="13"/>
      <c r="J489" s="13"/>
      <c r="K489" s="13"/>
      <c r="L489" s="13"/>
      <c r="M489" s="13"/>
      <c r="N489" s="13"/>
      <c r="O489" s="13"/>
      <c r="P489" s="13"/>
      <c r="Q489" s="13"/>
      <c r="R489" s="13"/>
      <c r="S489" s="13"/>
      <c r="T489" s="13"/>
      <c r="U489" s="13"/>
      <c r="V489" s="13"/>
      <c r="W489" s="13"/>
      <c r="X489" s="13"/>
      <c r="Y489" s="13"/>
      <c r="Z489" s="13"/>
      <c r="AA489" s="13"/>
      <c r="AB489" s="13"/>
      <c r="AC489" s="13"/>
      <c r="AD489" s="13"/>
      <c r="AE489" s="13"/>
      <c r="AF489" s="13"/>
      <c r="AG489" s="13"/>
      <c r="AH489" s="13"/>
      <c r="AI489" s="13"/>
      <c r="AJ489" s="13"/>
    </row>
    <row r="490" spans="1:36" ht="13.5" customHeight="1" x14ac:dyDescent="0.2">
      <c r="A490" s="13"/>
      <c r="B490" s="13"/>
      <c r="C490" s="13"/>
      <c r="D490" s="13"/>
      <c r="E490" s="13"/>
      <c r="F490" s="13"/>
      <c r="G490" s="13"/>
      <c r="H490" s="13"/>
      <c r="I490" s="13"/>
      <c r="J490" s="13"/>
      <c r="K490" s="13"/>
      <c r="L490" s="13"/>
      <c r="M490" s="13"/>
      <c r="N490" s="13"/>
      <c r="O490" s="13"/>
      <c r="P490" s="13"/>
      <c r="Q490" s="13"/>
      <c r="R490" s="13"/>
      <c r="S490" s="13"/>
      <c r="T490" s="13"/>
      <c r="U490" s="13"/>
      <c r="V490" s="13"/>
      <c r="W490" s="13"/>
      <c r="X490" s="13"/>
      <c r="Y490" s="13"/>
      <c r="Z490" s="13"/>
      <c r="AA490" s="13"/>
      <c r="AB490" s="13"/>
      <c r="AC490" s="13"/>
      <c r="AD490" s="13"/>
      <c r="AE490" s="13"/>
      <c r="AF490" s="13"/>
      <c r="AG490" s="13"/>
      <c r="AH490" s="13"/>
      <c r="AI490" s="13"/>
      <c r="AJ490" s="13"/>
    </row>
    <row r="491" spans="1:36" ht="13.5" customHeight="1" x14ac:dyDescent="0.2">
      <c r="A491" s="13"/>
      <c r="B491" s="13"/>
      <c r="C491" s="13"/>
      <c r="D491" s="13"/>
      <c r="E491" s="13"/>
      <c r="F491" s="13"/>
      <c r="G491" s="13"/>
      <c r="H491" s="13"/>
      <c r="I491" s="13"/>
      <c r="J491" s="13"/>
      <c r="K491" s="13"/>
      <c r="L491" s="13"/>
      <c r="M491" s="13"/>
      <c r="N491" s="13"/>
      <c r="O491" s="13"/>
      <c r="P491" s="13"/>
      <c r="Q491" s="13"/>
      <c r="R491" s="13"/>
      <c r="S491" s="13"/>
      <c r="T491" s="13"/>
      <c r="U491" s="13"/>
      <c r="V491" s="13"/>
      <c r="W491" s="13"/>
      <c r="X491" s="13"/>
      <c r="Y491" s="13"/>
      <c r="Z491" s="13"/>
      <c r="AA491" s="13"/>
      <c r="AB491" s="13"/>
      <c r="AC491" s="13"/>
      <c r="AD491" s="13"/>
      <c r="AE491" s="13"/>
      <c r="AF491" s="13"/>
      <c r="AG491" s="13"/>
      <c r="AH491" s="13"/>
      <c r="AI491" s="13"/>
      <c r="AJ491" s="13"/>
    </row>
    <row r="492" spans="1:36" ht="13.5" customHeight="1" x14ac:dyDescent="0.2">
      <c r="A492" s="13"/>
      <c r="B492" s="13"/>
      <c r="C492" s="13"/>
      <c r="D492" s="13"/>
      <c r="E492" s="13"/>
      <c r="F492" s="13"/>
      <c r="G492" s="13"/>
      <c r="H492" s="13"/>
      <c r="I492" s="13"/>
      <c r="J492" s="13"/>
      <c r="K492" s="13"/>
      <c r="L492" s="13"/>
      <c r="M492" s="13"/>
      <c r="N492" s="13"/>
      <c r="O492" s="13"/>
      <c r="P492" s="13"/>
      <c r="Q492" s="13"/>
      <c r="R492" s="13"/>
      <c r="S492" s="13"/>
      <c r="T492" s="13"/>
      <c r="U492" s="13"/>
      <c r="V492" s="13"/>
      <c r="W492" s="13"/>
      <c r="X492" s="13"/>
      <c r="Y492" s="13"/>
      <c r="Z492" s="13"/>
      <c r="AA492" s="13"/>
      <c r="AB492" s="13"/>
      <c r="AC492" s="13"/>
      <c r="AD492" s="13"/>
      <c r="AE492" s="13"/>
      <c r="AF492" s="13"/>
      <c r="AG492" s="13"/>
      <c r="AH492" s="13"/>
      <c r="AI492" s="13"/>
      <c r="AJ492" s="13"/>
    </row>
    <row r="493" spans="1:36" ht="13.5" customHeight="1" x14ac:dyDescent="0.2">
      <c r="A493" s="13"/>
      <c r="B493" s="13"/>
      <c r="C493" s="13"/>
      <c r="D493" s="13"/>
      <c r="E493" s="13"/>
      <c r="F493" s="13"/>
      <c r="G493" s="13"/>
      <c r="H493" s="13"/>
      <c r="I493" s="13"/>
      <c r="J493" s="13"/>
      <c r="K493" s="13"/>
      <c r="L493" s="13"/>
      <c r="M493" s="13"/>
      <c r="N493" s="13"/>
      <c r="O493" s="13"/>
      <c r="P493" s="13"/>
      <c r="Q493" s="13"/>
      <c r="R493" s="13"/>
      <c r="S493" s="13"/>
      <c r="T493" s="13"/>
      <c r="U493" s="13"/>
      <c r="V493" s="13"/>
      <c r="W493" s="13"/>
      <c r="X493" s="13"/>
      <c r="Y493" s="13"/>
      <c r="Z493" s="13"/>
      <c r="AA493" s="13"/>
      <c r="AB493" s="13"/>
      <c r="AC493" s="13"/>
      <c r="AD493" s="13"/>
      <c r="AE493" s="13"/>
      <c r="AF493" s="13"/>
      <c r="AG493" s="13"/>
      <c r="AH493" s="13"/>
      <c r="AI493" s="13"/>
      <c r="AJ493" s="13"/>
    </row>
    <row r="494" spans="1:36" ht="13.5" customHeight="1" x14ac:dyDescent="0.2">
      <c r="A494" s="13"/>
      <c r="B494" s="13"/>
      <c r="C494" s="13"/>
      <c r="D494" s="13"/>
      <c r="E494" s="13"/>
      <c r="F494" s="13"/>
      <c r="G494" s="13"/>
      <c r="H494" s="13"/>
      <c r="I494" s="13"/>
      <c r="J494" s="13"/>
      <c r="K494" s="13"/>
      <c r="L494" s="13"/>
      <c r="M494" s="13"/>
      <c r="N494" s="13"/>
      <c r="O494" s="13"/>
      <c r="P494" s="13"/>
      <c r="Q494" s="13"/>
      <c r="R494" s="13"/>
      <c r="S494" s="13"/>
      <c r="T494" s="13"/>
      <c r="U494" s="13"/>
      <c r="V494" s="13"/>
      <c r="W494" s="13"/>
      <c r="X494" s="13"/>
      <c r="Y494" s="13"/>
      <c r="Z494" s="13"/>
      <c r="AA494" s="13"/>
      <c r="AB494" s="13"/>
      <c r="AC494" s="13"/>
      <c r="AD494" s="13"/>
      <c r="AE494" s="13"/>
      <c r="AF494" s="13"/>
      <c r="AG494" s="13"/>
      <c r="AH494" s="13"/>
      <c r="AI494" s="13"/>
      <c r="AJ494" s="13"/>
    </row>
    <row r="495" spans="1:36" ht="13.5" customHeight="1" x14ac:dyDescent="0.2">
      <c r="A495" s="13"/>
      <c r="B495" s="13"/>
      <c r="C495" s="13"/>
      <c r="D495" s="13"/>
      <c r="E495" s="13"/>
      <c r="F495" s="13"/>
      <c r="G495" s="13"/>
      <c r="H495" s="13"/>
      <c r="I495" s="13"/>
      <c r="J495" s="13"/>
      <c r="K495" s="13"/>
      <c r="L495" s="13"/>
      <c r="M495" s="13"/>
      <c r="N495" s="13"/>
      <c r="O495" s="13"/>
      <c r="P495" s="13"/>
      <c r="Q495" s="13"/>
      <c r="R495" s="13"/>
      <c r="S495" s="13"/>
      <c r="T495" s="13"/>
      <c r="U495" s="13"/>
      <c r="V495" s="13"/>
      <c r="W495" s="13"/>
      <c r="X495" s="13"/>
      <c r="Y495" s="13"/>
      <c r="Z495" s="13"/>
      <c r="AA495" s="13"/>
      <c r="AB495" s="13"/>
      <c r="AC495" s="13"/>
      <c r="AD495" s="13"/>
      <c r="AE495" s="13"/>
      <c r="AF495" s="13"/>
      <c r="AG495" s="13"/>
      <c r="AH495" s="13"/>
      <c r="AI495" s="13"/>
      <c r="AJ495" s="13"/>
    </row>
    <row r="496" spans="1:36" ht="13.5" customHeight="1" x14ac:dyDescent="0.2">
      <c r="A496" s="13"/>
      <c r="B496" s="13"/>
      <c r="C496" s="13"/>
      <c r="D496" s="13"/>
      <c r="E496" s="13"/>
      <c r="F496" s="13"/>
      <c r="G496" s="13"/>
      <c r="H496" s="13"/>
      <c r="I496" s="13"/>
      <c r="J496" s="13"/>
      <c r="K496" s="13"/>
      <c r="L496" s="13"/>
      <c r="M496" s="13"/>
      <c r="N496" s="13"/>
      <c r="O496" s="13"/>
      <c r="P496" s="13"/>
      <c r="Q496" s="13"/>
      <c r="R496" s="13"/>
      <c r="S496" s="13"/>
      <c r="T496" s="13"/>
      <c r="U496" s="13"/>
      <c r="V496" s="13"/>
      <c r="W496" s="13"/>
      <c r="X496" s="13"/>
      <c r="Y496" s="13"/>
      <c r="Z496" s="13"/>
      <c r="AA496" s="13"/>
      <c r="AB496" s="13"/>
      <c r="AC496" s="13"/>
      <c r="AD496" s="13"/>
      <c r="AE496" s="13"/>
      <c r="AF496" s="13"/>
      <c r="AG496" s="13"/>
      <c r="AH496" s="13"/>
      <c r="AI496" s="13"/>
      <c r="AJ496" s="13"/>
    </row>
    <row r="497" spans="1:36" ht="13.5" customHeight="1" x14ac:dyDescent="0.2">
      <c r="A497" s="13"/>
      <c r="B497" s="13"/>
      <c r="C497" s="13"/>
      <c r="D497" s="13"/>
      <c r="E497" s="13"/>
      <c r="F497" s="13"/>
      <c r="G497" s="13"/>
      <c r="H497" s="13"/>
      <c r="I497" s="13"/>
      <c r="J497" s="13"/>
      <c r="K497" s="13"/>
      <c r="L497" s="13"/>
      <c r="M497" s="13"/>
      <c r="N497" s="13"/>
      <c r="O497" s="13"/>
      <c r="P497" s="13"/>
      <c r="Q497" s="13"/>
      <c r="R497" s="13"/>
      <c r="S497" s="13"/>
      <c r="T497" s="13"/>
      <c r="U497" s="13"/>
      <c r="V497" s="13"/>
      <c r="W497" s="13"/>
      <c r="X497" s="13"/>
      <c r="Y497" s="13"/>
      <c r="Z497" s="13"/>
      <c r="AA497" s="13"/>
      <c r="AB497" s="13"/>
      <c r="AC497" s="13"/>
      <c r="AD497" s="13"/>
      <c r="AE497" s="13"/>
      <c r="AF497" s="13"/>
      <c r="AG497" s="13"/>
      <c r="AH497" s="13"/>
      <c r="AI497" s="13"/>
      <c r="AJ497" s="13"/>
    </row>
    <row r="498" spans="1:36" ht="13.5" customHeight="1" x14ac:dyDescent="0.2">
      <c r="A498" s="13"/>
      <c r="B498" s="13"/>
      <c r="C498" s="13"/>
      <c r="D498" s="13"/>
      <c r="E498" s="13"/>
      <c r="F498" s="13"/>
      <c r="G498" s="13"/>
      <c r="H498" s="13"/>
      <c r="I498" s="13"/>
      <c r="J498" s="13"/>
      <c r="K498" s="13"/>
      <c r="L498" s="13"/>
      <c r="M498" s="13"/>
      <c r="N498" s="13"/>
      <c r="O498" s="13"/>
      <c r="P498" s="13"/>
      <c r="Q498" s="13"/>
      <c r="R498" s="13"/>
      <c r="S498" s="13"/>
      <c r="T498" s="13"/>
      <c r="U498" s="13"/>
      <c r="V498" s="13"/>
      <c r="W498" s="13"/>
      <c r="X498" s="13"/>
      <c r="Y498" s="13"/>
      <c r="Z498" s="13"/>
      <c r="AA498" s="13"/>
      <c r="AB498" s="13"/>
      <c r="AC498" s="13"/>
      <c r="AD498" s="13"/>
      <c r="AE498" s="13"/>
      <c r="AF498" s="13"/>
      <c r="AG498" s="13"/>
      <c r="AH498" s="13"/>
      <c r="AI498" s="13"/>
      <c r="AJ498" s="13"/>
    </row>
    <row r="499" spans="1:36" ht="13.5" customHeight="1" x14ac:dyDescent="0.2">
      <c r="A499" s="13"/>
      <c r="B499" s="13"/>
      <c r="C499" s="13"/>
      <c r="D499" s="13"/>
      <c r="E499" s="13"/>
      <c r="F499" s="13"/>
      <c r="G499" s="13"/>
      <c r="H499" s="13"/>
      <c r="I499" s="13"/>
      <c r="J499" s="13"/>
      <c r="K499" s="13"/>
      <c r="L499" s="13"/>
      <c r="M499" s="13"/>
      <c r="N499" s="13"/>
      <c r="O499" s="13"/>
      <c r="P499" s="13"/>
      <c r="Q499" s="13"/>
      <c r="R499" s="13"/>
      <c r="S499" s="13"/>
      <c r="T499" s="13"/>
      <c r="U499" s="13"/>
      <c r="V499" s="13"/>
      <c r="W499" s="13"/>
      <c r="X499" s="13"/>
      <c r="Y499" s="13"/>
      <c r="Z499" s="13"/>
      <c r="AA499" s="13"/>
      <c r="AB499" s="13"/>
      <c r="AC499" s="13"/>
      <c r="AD499" s="13"/>
      <c r="AE499" s="13"/>
      <c r="AF499" s="13"/>
      <c r="AG499" s="13"/>
      <c r="AH499" s="13"/>
      <c r="AI499" s="13"/>
      <c r="AJ499" s="13"/>
    </row>
    <row r="500" spans="1:36" ht="13.5" customHeight="1" x14ac:dyDescent="0.2">
      <c r="A500" s="13"/>
      <c r="B500" s="13"/>
      <c r="C500" s="13"/>
      <c r="D500" s="13"/>
      <c r="E500" s="13"/>
      <c r="F500" s="13"/>
      <c r="G500" s="13"/>
      <c r="H500" s="13"/>
      <c r="I500" s="13"/>
      <c r="J500" s="13"/>
      <c r="K500" s="13"/>
      <c r="L500" s="13"/>
      <c r="M500" s="13"/>
      <c r="N500" s="13"/>
      <c r="O500" s="13"/>
      <c r="P500" s="13"/>
      <c r="Q500" s="13"/>
      <c r="R500" s="13"/>
      <c r="S500" s="13"/>
      <c r="T500" s="13"/>
      <c r="U500" s="13"/>
      <c r="V500" s="13"/>
      <c r="W500" s="13"/>
      <c r="X500" s="13"/>
      <c r="Y500" s="13"/>
      <c r="Z500" s="13"/>
      <c r="AA500" s="13"/>
      <c r="AB500" s="13"/>
      <c r="AC500" s="13"/>
      <c r="AD500" s="13"/>
      <c r="AE500" s="13"/>
      <c r="AF500" s="13"/>
      <c r="AG500" s="13"/>
      <c r="AH500" s="13"/>
      <c r="AI500" s="13"/>
      <c r="AJ500" s="13"/>
    </row>
    <row r="501" spans="1:36" ht="13.5" customHeight="1" x14ac:dyDescent="0.2">
      <c r="A501" s="13"/>
      <c r="B501" s="13"/>
      <c r="C501" s="13"/>
      <c r="D501" s="13"/>
      <c r="E501" s="13"/>
      <c r="F501" s="13"/>
      <c r="G501" s="13"/>
      <c r="H501" s="13"/>
      <c r="I501" s="13"/>
      <c r="J501" s="13"/>
      <c r="K501" s="13"/>
      <c r="L501" s="13"/>
      <c r="M501" s="13"/>
      <c r="N501" s="13"/>
      <c r="O501" s="13"/>
      <c r="P501" s="13"/>
      <c r="Q501" s="13"/>
      <c r="R501" s="13"/>
      <c r="S501" s="13"/>
      <c r="T501" s="13"/>
      <c r="U501" s="13"/>
      <c r="V501" s="13"/>
      <c r="W501" s="13"/>
      <c r="X501" s="13"/>
      <c r="Y501" s="13"/>
      <c r="Z501" s="13"/>
      <c r="AA501" s="13"/>
      <c r="AB501" s="13"/>
      <c r="AC501" s="13"/>
      <c r="AD501" s="13"/>
      <c r="AE501" s="13"/>
      <c r="AF501" s="13"/>
      <c r="AG501" s="13"/>
      <c r="AH501" s="13"/>
      <c r="AI501" s="13"/>
      <c r="AJ501" s="13"/>
    </row>
    <row r="502" spans="1:36" ht="13.5" customHeight="1" x14ac:dyDescent="0.2">
      <c r="A502" s="13"/>
      <c r="B502" s="13"/>
      <c r="C502" s="13"/>
      <c r="D502" s="13"/>
      <c r="E502" s="13"/>
      <c r="F502" s="13"/>
      <c r="G502" s="13"/>
      <c r="H502" s="13"/>
      <c r="I502" s="13"/>
      <c r="J502" s="13"/>
      <c r="K502" s="13"/>
      <c r="L502" s="13"/>
      <c r="M502" s="13"/>
      <c r="N502" s="13"/>
      <c r="O502" s="13"/>
      <c r="P502" s="13"/>
      <c r="Q502" s="13"/>
      <c r="R502" s="13"/>
      <c r="S502" s="13"/>
      <c r="T502" s="13"/>
      <c r="U502" s="13"/>
      <c r="V502" s="13"/>
      <c r="W502" s="13"/>
      <c r="X502" s="13"/>
      <c r="Y502" s="13"/>
      <c r="Z502" s="13"/>
      <c r="AA502" s="13"/>
      <c r="AB502" s="13"/>
      <c r="AC502" s="13"/>
      <c r="AD502" s="13"/>
      <c r="AE502" s="13"/>
      <c r="AF502" s="13"/>
      <c r="AG502" s="13"/>
      <c r="AH502" s="13"/>
      <c r="AI502" s="13"/>
      <c r="AJ502" s="13"/>
    </row>
    <row r="503" spans="1:36" ht="13.5" customHeight="1" x14ac:dyDescent="0.2">
      <c r="A503" s="13"/>
      <c r="B503" s="13"/>
      <c r="C503" s="13"/>
      <c r="D503" s="13"/>
      <c r="E503" s="13"/>
      <c r="F503" s="13"/>
      <c r="G503" s="13"/>
      <c r="H503" s="13"/>
      <c r="I503" s="13"/>
      <c r="J503" s="13"/>
      <c r="K503" s="13"/>
      <c r="L503" s="13"/>
      <c r="M503" s="13"/>
      <c r="N503" s="13"/>
      <c r="O503" s="13"/>
      <c r="P503" s="13"/>
      <c r="Q503" s="13"/>
      <c r="R503" s="13"/>
      <c r="S503" s="13"/>
      <c r="T503" s="13"/>
      <c r="U503" s="13"/>
      <c r="V503" s="13"/>
      <c r="W503" s="13"/>
      <c r="X503" s="13"/>
      <c r="Y503" s="13"/>
      <c r="Z503" s="13"/>
      <c r="AA503" s="13"/>
      <c r="AB503" s="13"/>
      <c r="AC503" s="13"/>
      <c r="AD503" s="13"/>
      <c r="AE503" s="13"/>
      <c r="AF503" s="13"/>
      <c r="AG503" s="13"/>
      <c r="AH503" s="13"/>
      <c r="AI503" s="13"/>
      <c r="AJ503" s="13"/>
    </row>
    <row r="504" spans="1:36" ht="13.5" customHeight="1" x14ac:dyDescent="0.2">
      <c r="A504" s="13"/>
      <c r="B504" s="13"/>
      <c r="C504" s="13"/>
      <c r="D504" s="13"/>
      <c r="E504" s="13"/>
      <c r="F504" s="13"/>
      <c r="G504" s="13"/>
      <c r="H504" s="13"/>
      <c r="I504" s="13"/>
      <c r="J504" s="13"/>
      <c r="K504" s="13"/>
      <c r="L504" s="13"/>
      <c r="M504" s="13"/>
      <c r="N504" s="13"/>
      <c r="O504" s="13"/>
      <c r="P504" s="13"/>
      <c r="Q504" s="13"/>
      <c r="R504" s="13"/>
      <c r="S504" s="13"/>
      <c r="T504" s="13"/>
      <c r="U504" s="13"/>
      <c r="V504" s="13"/>
      <c r="W504" s="13"/>
      <c r="X504" s="13"/>
      <c r="Y504" s="13"/>
      <c r="Z504" s="13"/>
      <c r="AA504" s="13"/>
      <c r="AB504" s="13"/>
      <c r="AC504" s="13"/>
      <c r="AD504" s="13"/>
      <c r="AE504" s="13"/>
      <c r="AF504" s="13"/>
      <c r="AG504" s="13"/>
      <c r="AH504" s="13"/>
      <c r="AI504" s="13"/>
      <c r="AJ504" s="13"/>
    </row>
    <row r="505" spans="1:36" ht="13.5" customHeight="1" x14ac:dyDescent="0.2">
      <c r="A505" s="13"/>
      <c r="B505" s="13"/>
      <c r="C505" s="13"/>
      <c r="D505" s="13"/>
      <c r="E505" s="13"/>
      <c r="F505" s="13"/>
      <c r="G505" s="13"/>
      <c r="H505" s="13"/>
      <c r="I505" s="13"/>
      <c r="J505" s="13"/>
      <c r="K505" s="13"/>
      <c r="L505" s="13"/>
      <c r="M505" s="13"/>
      <c r="N505" s="13"/>
      <c r="O505" s="13"/>
      <c r="P505" s="13"/>
      <c r="Q505" s="13"/>
      <c r="R505" s="13"/>
      <c r="S505" s="13"/>
      <c r="T505" s="13"/>
      <c r="U505" s="13"/>
      <c r="V505" s="13"/>
      <c r="W505" s="13"/>
      <c r="X505" s="13"/>
      <c r="Y505" s="13"/>
      <c r="Z505" s="13"/>
      <c r="AA505" s="13"/>
      <c r="AB505" s="13"/>
      <c r="AC505" s="13"/>
      <c r="AD505" s="13"/>
      <c r="AE505" s="13"/>
      <c r="AF505" s="13"/>
      <c r="AG505" s="13"/>
      <c r="AH505" s="13"/>
      <c r="AI505" s="13"/>
      <c r="AJ505" s="13"/>
    </row>
    <row r="506" spans="1:36" ht="13.5" customHeight="1" x14ac:dyDescent="0.2">
      <c r="A506" s="13"/>
      <c r="B506" s="13"/>
      <c r="C506" s="13"/>
      <c r="D506" s="13"/>
      <c r="E506" s="13"/>
      <c r="F506" s="13"/>
      <c r="G506" s="13"/>
      <c r="H506" s="13"/>
      <c r="I506" s="13"/>
      <c r="J506" s="13"/>
      <c r="K506" s="13"/>
      <c r="L506" s="13"/>
      <c r="M506" s="13"/>
      <c r="N506" s="13"/>
      <c r="O506" s="13"/>
      <c r="P506" s="13"/>
      <c r="Q506" s="13"/>
      <c r="R506" s="13"/>
      <c r="S506" s="13"/>
      <c r="T506" s="13"/>
      <c r="U506" s="13"/>
      <c r="V506" s="13"/>
      <c r="W506" s="13"/>
      <c r="X506" s="13"/>
      <c r="Y506" s="13"/>
      <c r="Z506" s="13"/>
      <c r="AA506" s="13"/>
      <c r="AB506" s="13"/>
      <c r="AC506" s="13"/>
      <c r="AD506" s="13"/>
      <c r="AE506" s="13"/>
      <c r="AF506" s="13"/>
      <c r="AG506" s="13"/>
      <c r="AH506" s="13"/>
      <c r="AI506" s="13"/>
      <c r="AJ506" s="13"/>
    </row>
    <row r="507" spans="1:36" ht="13.5" customHeight="1" x14ac:dyDescent="0.2">
      <c r="A507" s="13"/>
      <c r="B507" s="13"/>
      <c r="C507" s="13"/>
      <c r="D507" s="13"/>
      <c r="E507" s="13"/>
      <c r="F507" s="13"/>
      <c r="G507" s="13"/>
      <c r="H507" s="13"/>
      <c r="I507" s="13"/>
      <c r="J507" s="13"/>
      <c r="K507" s="13"/>
      <c r="L507" s="13"/>
      <c r="M507" s="13"/>
      <c r="N507" s="13"/>
      <c r="O507" s="13"/>
      <c r="P507" s="13"/>
      <c r="Q507" s="13"/>
      <c r="R507" s="13"/>
      <c r="S507" s="13"/>
      <c r="T507" s="13"/>
      <c r="U507" s="13"/>
      <c r="V507" s="13"/>
      <c r="W507" s="13"/>
      <c r="X507" s="13"/>
      <c r="Y507" s="13"/>
      <c r="Z507" s="13"/>
      <c r="AA507" s="13"/>
      <c r="AB507" s="13"/>
      <c r="AC507" s="13"/>
      <c r="AD507" s="13"/>
      <c r="AE507" s="13"/>
      <c r="AF507" s="13"/>
      <c r="AG507" s="13"/>
      <c r="AH507" s="13"/>
      <c r="AI507" s="13"/>
      <c r="AJ507" s="13"/>
    </row>
    <row r="508" spans="1:36" ht="13.5" customHeight="1" x14ac:dyDescent="0.2">
      <c r="A508" s="13"/>
      <c r="B508" s="13"/>
      <c r="C508" s="13"/>
      <c r="D508" s="13"/>
      <c r="E508" s="13"/>
      <c r="F508" s="13"/>
      <c r="G508" s="13"/>
      <c r="H508" s="13"/>
      <c r="I508" s="13"/>
      <c r="J508" s="13"/>
      <c r="K508" s="13"/>
      <c r="L508" s="13"/>
      <c r="M508" s="13"/>
      <c r="N508" s="13"/>
      <c r="O508" s="13"/>
      <c r="P508" s="13"/>
      <c r="Q508" s="13"/>
      <c r="R508" s="13"/>
      <c r="S508" s="13"/>
      <c r="T508" s="13"/>
      <c r="U508" s="13"/>
      <c r="V508" s="13"/>
      <c r="W508" s="13"/>
      <c r="X508" s="13"/>
      <c r="Y508" s="13"/>
      <c r="Z508" s="13"/>
      <c r="AA508" s="13"/>
      <c r="AB508" s="13"/>
      <c r="AC508" s="13"/>
      <c r="AD508" s="13"/>
      <c r="AE508" s="13"/>
      <c r="AF508" s="13"/>
      <c r="AG508" s="13"/>
      <c r="AH508" s="13"/>
      <c r="AI508" s="13"/>
      <c r="AJ508" s="13"/>
    </row>
    <row r="509" spans="1:36" ht="13.5" customHeight="1" x14ac:dyDescent="0.2">
      <c r="A509" s="13"/>
      <c r="B509" s="13"/>
      <c r="C509" s="13"/>
      <c r="D509" s="13"/>
      <c r="E509" s="13"/>
      <c r="F509" s="13"/>
      <c r="G509" s="13"/>
      <c r="H509" s="13"/>
      <c r="I509" s="13"/>
      <c r="J509" s="13"/>
      <c r="K509" s="13"/>
      <c r="L509" s="13"/>
      <c r="M509" s="13"/>
      <c r="N509" s="13"/>
      <c r="O509" s="13"/>
      <c r="P509" s="13"/>
      <c r="Q509" s="13"/>
      <c r="R509" s="13"/>
      <c r="S509" s="13"/>
      <c r="T509" s="13"/>
      <c r="U509" s="13"/>
      <c r="V509" s="13"/>
      <c r="W509" s="13"/>
      <c r="X509" s="13"/>
      <c r="Y509" s="13"/>
      <c r="Z509" s="13"/>
      <c r="AA509" s="13"/>
      <c r="AB509" s="13"/>
      <c r="AC509" s="13"/>
      <c r="AD509" s="13"/>
      <c r="AE509" s="13"/>
      <c r="AF509" s="13"/>
      <c r="AG509" s="13"/>
      <c r="AH509" s="13"/>
      <c r="AI509" s="13"/>
      <c r="AJ509" s="13"/>
    </row>
    <row r="510" spans="1:36" ht="13.5" customHeight="1" x14ac:dyDescent="0.2">
      <c r="A510" s="13"/>
      <c r="B510" s="13"/>
      <c r="C510" s="13"/>
      <c r="D510" s="13"/>
      <c r="E510" s="13"/>
      <c r="F510" s="13"/>
      <c r="G510" s="13"/>
      <c r="H510" s="13"/>
      <c r="I510" s="13"/>
      <c r="J510" s="13"/>
      <c r="K510" s="13"/>
      <c r="L510" s="13"/>
      <c r="M510" s="13"/>
      <c r="N510" s="13"/>
      <c r="O510" s="13"/>
      <c r="P510" s="13"/>
      <c r="Q510" s="13"/>
      <c r="R510" s="13"/>
      <c r="S510" s="13"/>
      <c r="T510" s="13"/>
      <c r="U510" s="13"/>
      <c r="V510" s="13"/>
      <c r="W510" s="13"/>
      <c r="X510" s="13"/>
      <c r="Y510" s="13"/>
      <c r="Z510" s="13"/>
      <c r="AA510" s="13"/>
      <c r="AB510" s="13"/>
      <c r="AC510" s="13"/>
      <c r="AD510" s="13"/>
      <c r="AE510" s="13"/>
      <c r="AF510" s="13"/>
      <c r="AG510" s="13"/>
      <c r="AH510" s="13"/>
      <c r="AI510" s="13"/>
      <c r="AJ510" s="13"/>
    </row>
    <row r="511" spans="1:36" ht="13.5" customHeight="1" x14ac:dyDescent="0.2">
      <c r="A511" s="13"/>
      <c r="B511" s="13"/>
      <c r="C511" s="13"/>
      <c r="D511" s="13"/>
      <c r="E511" s="13"/>
      <c r="F511" s="13"/>
      <c r="G511" s="13"/>
      <c r="H511" s="13"/>
      <c r="I511" s="13"/>
      <c r="J511" s="13"/>
      <c r="K511" s="13"/>
      <c r="L511" s="13"/>
      <c r="M511" s="13"/>
      <c r="N511" s="13"/>
      <c r="O511" s="13"/>
      <c r="P511" s="13"/>
      <c r="Q511" s="13"/>
      <c r="R511" s="13"/>
      <c r="S511" s="13"/>
      <c r="T511" s="13"/>
      <c r="U511" s="13"/>
      <c r="V511" s="13"/>
      <c r="W511" s="13"/>
      <c r="X511" s="13"/>
      <c r="Y511" s="13"/>
      <c r="Z511" s="13"/>
      <c r="AA511" s="13"/>
      <c r="AB511" s="13"/>
      <c r="AC511" s="13"/>
      <c r="AD511" s="13"/>
      <c r="AE511" s="13"/>
      <c r="AF511" s="13"/>
      <c r="AG511" s="13"/>
      <c r="AH511" s="13"/>
      <c r="AI511" s="13"/>
      <c r="AJ511" s="13"/>
    </row>
    <row r="512" spans="1:36" ht="13.5" customHeight="1" x14ac:dyDescent="0.2">
      <c r="A512" s="13"/>
      <c r="B512" s="13"/>
      <c r="C512" s="13"/>
      <c r="D512" s="13"/>
      <c r="E512" s="13"/>
      <c r="F512" s="13"/>
      <c r="G512" s="13"/>
      <c r="H512" s="13"/>
      <c r="I512" s="13"/>
      <c r="J512" s="13"/>
      <c r="K512" s="13"/>
      <c r="L512" s="13"/>
      <c r="M512" s="13"/>
      <c r="N512" s="13"/>
      <c r="O512" s="13"/>
      <c r="P512" s="13"/>
      <c r="Q512" s="13"/>
      <c r="R512" s="13"/>
      <c r="S512" s="13"/>
      <c r="T512" s="13"/>
      <c r="U512" s="13"/>
      <c r="V512" s="13"/>
      <c r="W512" s="13"/>
      <c r="X512" s="13"/>
      <c r="Y512" s="13"/>
      <c r="Z512" s="13"/>
      <c r="AA512" s="13"/>
      <c r="AB512" s="13"/>
      <c r="AC512" s="13"/>
      <c r="AD512" s="13"/>
      <c r="AE512" s="13"/>
      <c r="AF512" s="13"/>
      <c r="AG512" s="13"/>
      <c r="AH512" s="13"/>
      <c r="AI512" s="13"/>
      <c r="AJ512" s="13"/>
    </row>
    <row r="513" spans="1:36" ht="13.5" customHeight="1" x14ac:dyDescent="0.2">
      <c r="A513" s="13"/>
      <c r="B513" s="13"/>
      <c r="C513" s="13"/>
      <c r="D513" s="13"/>
      <c r="E513" s="13"/>
      <c r="F513" s="13"/>
      <c r="G513" s="13"/>
      <c r="H513" s="13"/>
      <c r="I513" s="13"/>
      <c r="J513" s="13"/>
      <c r="K513" s="13"/>
      <c r="L513" s="13"/>
      <c r="M513" s="13"/>
      <c r="N513" s="13"/>
      <c r="O513" s="13"/>
      <c r="P513" s="13"/>
      <c r="Q513" s="13"/>
      <c r="R513" s="13"/>
      <c r="S513" s="13"/>
      <c r="T513" s="13"/>
      <c r="U513" s="13"/>
      <c r="V513" s="13"/>
      <c r="W513" s="13"/>
      <c r="X513" s="13"/>
      <c r="Y513" s="13"/>
      <c r="Z513" s="13"/>
      <c r="AA513" s="13"/>
      <c r="AB513" s="13"/>
      <c r="AC513" s="13"/>
      <c r="AD513" s="13"/>
      <c r="AE513" s="13"/>
      <c r="AF513" s="13"/>
      <c r="AG513" s="13"/>
      <c r="AH513" s="13"/>
      <c r="AI513" s="13"/>
      <c r="AJ513" s="13"/>
    </row>
    <row r="514" spans="1:36" ht="13.5" customHeight="1" x14ac:dyDescent="0.2">
      <c r="A514" s="13"/>
      <c r="B514" s="13"/>
      <c r="C514" s="13"/>
      <c r="D514" s="13"/>
      <c r="E514" s="13"/>
      <c r="F514" s="13"/>
      <c r="G514" s="13"/>
      <c r="H514" s="13"/>
      <c r="I514" s="13"/>
      <c r="J514" s="13"/>
      <c r="K514" s="13"/>
      <c r="L514" s="13"/>
      <c r="M514" s="13"/>
      <c r="N514" s="13"/>
      <c r="O514" s="13"/>
      <c r="P514" s="13"/>
      <c r="Q514" s="13"/>
      <c r="R514" s="13"/>
      <c r="S514" s="13"/>
      <c r="T514" s="13"/>
      <c r="U514" s="13"/>
      <c r="V514" s="13"/>
      <c r="W514" s="13"/>
      <c r="X514" s="13"/>
      <c r="Y514" s="13"/>
      <c r="Z514" s="13"/>
      <c r="AA514" s="13"/>
      <c r="AB514" s="13"/>
      <c r="AC514" s="13"/>
      <c r="AD514" s="13"/>
      <c r="AE514" s="13"/>
      <c r="AF514" s="13"/>
      <c r="AG514" s="13"/>
      <c r="AH514" s="13"/>
      <c r="AI514" s="13"/>
      <c r="AJ514" s="13"/>
    </row>
    <row r="515" spans="1:36" ht="13.5" customHeight="1" x14ac:dyDescent="0.2">
      <c r="A515" s="13"/>
      <c r="B515" s="13"/>
      <c r="C515" s="13"/>
      <c r="D515" s="13"/>
      <c r="E515" s="13"/>
      <c r="F515" s="13"/>
      <c r="G515" s="13"/>
      <c r="H515" s="13"/>
      <c r="I515" s="13"/>
      <c r="J515" s="13"/>
      <c r="K515" s="13"/>
      <c r="L515" s="13"/>
      <c r="M515" s="13"/>
      <c r="N515" s="13"/>
      <c r="O515" s="13"/>
      <c r="P515" s="13"/>
      <c r="Q515" s="13"/>
      <c r="R515" s="13"/>
      <c r="S515" s="13"/>
      <c r="T515" s="13"/>
      <c r="U515" s="13"/>
      <c r="V515" s="13"/>
      <c r="W515" s="13"/>
      <c r="X515" s="13"/>
      <c r="Y515" s="13"/>
      <c r="Z515" s="13"/>
      <c r="AA515" s="13"/>
      <c r="AB515" s="13"/>
      <c r="AC515" s="13"/>
      <c r="AD515" s="13"/>
      <c r="AE515" s="13"/>
      <c r="AF515" s="13"/>
      <c r="AG515" s="13"/>
      <c r="AH515" s="13"/>
      <c r="AI515" s="13"/>
      <c r="AJ515" s="13"/>
    </row>
    <row r="516" spans="1:36" ht="13.5" customHeight="1" x14ac:dyDescent="0.2">
      <c r="A516" s="13"/>
      <c r="B516" s="13"/>
      <c r="C516" s="13"/>
      <c r="D516" s="13"/>
      <c r="E516" s="13"/>
      <c r="F516" s="13"/>
      <c r="G516" s="13"/>
      <c r="H516" s="13"/>
      <c r="I516" s="13"/>
      <c r="J516" s="13"/>
      <c r="K516" s="13"/>
      <c r="L516" s="13"/>
      <c r="M516" s="13"/>
      <c r="N516" s="13"/>
      <c r="O516" s="13"/>
      <c r="P516" s="13"/>
      <c r="Q516" s="13"/>
      <c r="R516" s="13"/>
      <c r="S516" s="13"/>
      <c r="T516" s="13"/>
      <c r="U516" s="13"/>
      <c r="V516" s="13"/>
      <c r="W516" s="13"/>
      <c r="X516" s="13"/>
      <c r="Y516" s="13"/>
      <c r="Z516" s="13"/>
      <c r="AA516" s="13"/>
      <c r="AB516" s="13"/>
      <c r="AC516" s="13"/>
      <c r="AD516" s="13"/>
      <c r="AE516" s="13"/>
      <c r="AF516" s="13"/>
      <c r="AG516" s="13"/>
      <c r="AH516" s="13"/>
      <c r="AI516" s="13"/>
      <c r="AJ516" s="13"/>
    </row>
    <row r="517" spans="1:36" ht="13.5" customHeight="1" x14ac:dyDescent="0.2">
      <c r="A517" s="13"/>
      <c r="B517" s="13"/>
      <c r="C517" s="13"/>
      <c r="D517" s="13"/>
      <c r="E517" s="13"/>
      <c r="F517" s="13"/>
      <c r="G517" s="13"/>
      <c r="H517" s="13"/>
      <c r="I517" s="13"/>
      <c r="J517" s="13"/>
      <c r="K517" s="13"/>
      <c r="L517" s="13"/>
      <c r="M517" s="13"/>
      <c r="N517" s="13"/>
      <c r="O517" s="13"/>
      <c r="P517" s="13"/>
      <c r="Q517" s="13"/>
      <c r="R517" s="13"/>
      <c r="S517" s="13"/>
      <c r="T517" s="13"/>
      <c r="U517" s="13"/>
      <c r="V517" s="13"/>
      <c r="W517" s="13"/>
      <c r="X517" s="13"/>
      <c r="Y517" s="13"/>
      <c r="Z517" s="13"/>
      <c r="AA517" s="13"/>
      <c r="AB517" s="13"/>
      <c r="AC517" s="13"/>
      <c r="AD517" s="13"/>
      <c r="AE517" s="13"/>
      <c r="AF517" s="13"/>
      <c r="AG517" s="13"/>
      <c r="AH517" s="13"/>
      <c r="AI517" s="13"/>
      <c r="AJ517" s="13"/>
    </row>
    <row r="518" spans="1:36" ht="13.5" customHeight="1" x14ac:dyDescent="0.2">
      <c r="A518" s="13"/>
      <c r="B518" s="13"/>
      <c r="C518" s="13"/>
      <c r="D518" s="13"/>
      <c r="E518" s="13"/>
      <c r="F518" s="13"/>
      <c r="G518" s="13"/>
      <c r="H518" s="13"/>
      <c r="I518" s="13"/>
      <c r="J518" s="13"/>
      <c r="K518" s="13"/>
      <c r="L518" s="13"/>
      <c r="M518" s="13"/>
      <c r="N518" s="13"/>
      <c r="O518" s="13"/>
      <c r="P518" s="13"/>
      <c r="Q518" s="13"/>
      <c r="R518" s="13"/>
      <c r="S518" s="13"/>
      <c r="T518" s="13"/>
      <c r="U518" s="13"/>
      <c r="V518" s="13"/>
      <c r="W518" s="13"/>
      <c r="X518" s="13"/>
      <c r="Y518" s="13"/>
      <c r="Z518" s="13"/>
      <c r="AA518" s="13"/>
      <c r="AB518" s="13"/>
      <c r="AC518" s="13"/>
      <c r="AD518" s="13"/>
      <c r="AE518" s="13"/>
      <c r="AF518" s="13"/>
      <c r="AG518" s="13"/>
      <c r="AH518" s="13"/>
      <c r="AI518" s="13"/>
      <c r="AJ518" s="13"/>
    </row>
    <row r="519" spans="1:36" ht="13.5" customHeight="1" x14ac:dyDescent="0.2">
      <c r="A519" s="13"/>
      <c r="B519" s="13"/>
      <c r="C519" s="13"/>
      <c r="D519" s="13"/>
      <c r="E519" s="13"/>
      <c r="F519" s="13"/>
      <c r="G519" s="13"/>
      <c r="H519" s="13"/>
      <c r="I519" s="13"/>
      <c r="J519" s="13"/>
      <c r="K519" s="13"/>
      <c r="L519" s="13"/>
      <c r="M519" s="13"/>
      <c r="N519" s="13"/>
      <c r="O519" s="13"/>
      <c r="P519" s="13"/>
      <c r="Q519" s="13"/>
      <c r="R519" s="13"/>
      <c r="S519" s="13"/>
      <c r="T519" s="13"/>
      <c r="U519" s="13"/>
      <c r="V519" s="13"/>
      <c r="W519" s="13"/>
      <c r="X519" s="13"/>
      <c r="Y519" s="13"/>
      <c r="Z519" s="13"/>
      <c r="AA519" s="13"/>
      <c r="AB519" s="13"/>
      <c r="AC519" s="13"/>
      <c r="AD519" s="13"/>
      <c r="AE519" s="13"/>
      <c r="AF519" s="13"/>
      <c r="AG519" s="13"/>
      <c r="AH519" s="13"/>
      <c r="AI519" s="13"/>
      <c r="AJ519" s="13"/>
    </row>
    <row r="520" spans="1:36" ht="13.5" customHeight="1" x14ac:dyDescent="0.2">
      <c r="A520" s="13"/>
      <c r="B520" s="13"/>
      <c r="C520" s="13"/>
      <c r="D520" s="13"/>
      <c r="E520" s="13"/>
      <c r="F520" s="13"/>
      <c r="G520" s="13"/>
      <c r="H520" s="13"/>
      <c r="I520" s="13"/>
      <c r="J520" s="13"/>
      <c r="K520" s="13"/>
      <c r="L520" s="13"/>
      <c r="M520" s="13"/>
      <c r="N520" s="13"/>
      <c r="O520" s="13"/>
      <c r="P520" s="13"/>
      <c r="Q520" s="13"/>
      <c r="R520" s="13"/>
      <c r="S520" s="13"/>
      <c r="T520" s="13"/>
      <c r="U520" s="13"/>
      <c r="V520" s="13"/>
      <c r="W520" s="13"/>
      <c r="X520" s="13"/>
      <c r="Y520" s="13"/>
      <c r="Z520" s="13"/>
      <c r="AA520" s="13"/>
      <c r="AB520" s="13"/>
      <c r="AC520" s="13"/>
      <c r="AD520" s="13"/>
      <c r="AE520" s="13"/>
      <c r="AF520" s="13"/>
      <c r="AG520" s="13"/>
      <c r="AH520" s="13"/>
      <c r="AI520" s="13"/>
      <c r="AJ520" s="13"/>
    </row>
    <row r="521" spans="1:36" ht="13.5" customHeight="1" x14ac:dyDescent="0.2">
      <c r="A521" s="13"/>
      <c r="B521" s="13"/>
      <c r="C521" s="13"/>
      <c r="D521" s="13"/>
      <c r="E521" s="13"/>
      <c r="F521" s="13"/>
      <c r="G521" s="13"/>
      <c r="H521" s="13"/>
      <c r="I521" s="13"/>
      <c r="J521" s="13"/>
      <c r="K521" s="13"/>
      <c r="L521" s="13"/>
      <c r="M521" s="13"/>
      <c r="N521" s="13"/>
      <c r="O521" s="13"/>
      <c r="P521" s="13"/>
      <c r="Q521" s="13"/>
      <c r="R521" s="13"/>
      <c r="S521" s="13"/>
      <c r="T521" s="13"/>
      <c r="U521" s="13"/>
      <c r="V521" s="13"/>
      <c r="W521" s="13"/>
      <c r="X521" s="13"/>
      <c r="Y521" s="13"/>
      <c r="Z521" s="13"/>
      <c r="AA521" s="13"/>
      <c r="AB521" s="13"/>
      <c r="AC521" s="13"/>
      <c r="AD521" s="13"/>
      <c r="AE521" s="13"/>
      <c r="AF521" s="13"/>
      <c r="AG521" s="13"/>
      <c r="AH521" s="13"/>
      <c r="AI521" s="13"/>
      <c r="AJ521" s="13"/>
    </row>
    <row r="522" spans="1:36" ht="13.5" customHeight="1" x14ac:dyDescent="0.2">
      <c r="A522" s="13"/>
      <c r="B522" s="13"/>
      <c r="C522" s="13"/>
      <c r="D522" s="13"/>
      <c r="E522" s="13"/>
      <c r="F522" s="13"/>
      <c r="G522" s="13"/>
      <c r="H522" s="13"/>
      <c r="I522" s="13"/>
      <c r="J522" s="13"/>
      <c r="K522" s="13"/>
      <c r="L522" s="13"/>
      <c r="M522" s="13"/>
      <c r="N522" s="13"/>
      <c r="O522" s="13"/>
      <c r="P522" s="13"/>
      <c r="Q522" s="13"/>
      <c r="R522" s="13"/>
      <c r="S522" s="13"/>
      <c r="T522" s="13"/>
      <c r="U522" s="13"/>
      <c r="V522" s="13"/>
      <c r="W522" s="13"/>
      <c r="X522" s="13"/>
      <c r="Y522" s="13"/>
      <c r="Z522" s="13"/>
      <c r="AA522" s="13"/>
      <c r="AB522" s="13"/>
      <c r="AC522" s="13"/>
      <c r="AD522" s="13"/>
      <c r="AE522" s="13"/>
      <c r="AF522" s="13"/>
      <c r="AG522" s="13"/>
      <c r="AH522" s="13"/>
      <c r="AI522" s="13"/>
      <c r="AJ522" s="13"/>
    </row>
    <row r="523" spans="1:36" ht="13.5" customHeight="1" x14ac:dyDescent="0.2">
      <c r="A523" s="13"/>
      <c r="B523" s="13"/>
      <c r="C523" s="13"/>
      <c r="D523" s="13"/>
      <c r="E523" s="13"/>
      <c r="F523" s="13"/>
      <c r="G523" s="13"/>
      <c r="H523" s="13"/>
      <c r="I523" s="13"/>
      <c r="J523" s="13"/>
      <c r="K523" s="13"/>
      <c r="L523" s="13"/>
      <c r="M523" s="13"/>
      <c r="N523" s="13"/>
      <c r="O523" s="13"/>
      <c r="P523" s="13"/>
      <c r="Q523" s="13"/>
      <c r="R523" s="13"/>
      <c r="S523" s="13"/>
      <c r="T523" s="13"/>
      <c r="U523" s="13"/>
      <c r="V523" s="13"/>
      <c r="W523" s="13"/>
      <c r="X523" s="13"/>
      <c r="Y523" s="13"/>
      <c r="Z523" s="13"/>
      <c r="AA523" s="13"/>
      <c r="AB523" s="13"/>
      <c r="AC523" s="13"/>
      <c r="AD523" s="13"/>
      <c r="AE523" s="13"/>
      <c r="AF523" s="13"/>
      <c r="AG523" s="13"/>
      <c r="AH523" s="13"/>
      <c r="AI523" s="13"/>
      <c r="AJ523" s="13"/>
    </row>
    <row r="524" spans="1:36" ht="13.5" customHeight="1" x14ac:dyDescent="0.2">
      <c r="A524" s="13"/>
      <c r="B524" s="13"/>
      <c r="C524" s="13"/>
      <c r="D524" s="13"/>
      <c r="E524" s="13"/>
      <c r="F524" s="13"/>
      <c r="G524" s="13"/>
      <c r="H524" s="13"/>
      <c r="I524" s="13"/>
      <c r="J524" s="13"/>
      <c r="K524" s="13"/>
      <c r="L524" s="13"/>
      <c r="M524" s="13"/>
      <c r="N524" s="13"/>
      <c r="O524" s="13"/>
      <c r="P524" s="13"/>
      <c r="Q524" s="13"/>
      <c r="R524" s="13"/>
      <c r="S524" s="13"/>
      <c r="T524" s="13"/>
      <c r="U524" s="13"/>
      <c r="V524" s="13"/>
      <c r="W524" s="13"/>
      <c r="X524" s="13"/>
      <c r="Y524" s="13"/>
      <c r="Z524" s="13"/>
      <c r="AA524" s="13"/>
      <c r="AB524" s="13"/>
      <c r="AC524" s="13"/>
      <c r="AD524" s="13"/>
      <c r="AE524" s="13"/>
      <c r="AF524" s="13"/>
      <c r="AG524" s="13"/>
      <c r="AH524" s="13"/>
      <c r="AI524" s="13"/>
      <c r="AJ524" s="13"/>
    </row>
    <row r="525" spans="1:36" ht="13.5" customHeight="1" x14ac:dyDescent="0.2">
      <c r="A525" s="13"/>
      <c r="B525" s="13"/>
      <c r="C525" s="13"/>
      <c r="D525" s="13"/>
      <c r="E525" s="13"/>
      <c r="F525" s="13"/>
      <c r="G525" s="13"/>
      <c r="H525" s="13"/>
      <c r="I525" s="13"/>
      <c r="J525" s="13"/>
      <c r="K525" s="13"/>
      <c r="L525" s="13"/>
      <c r="M525" s="13"/>
      <c r="N525" s="13"/>
      <c r="O525" s="13"/>
      <c r="P525" s="13"/>
      <c r="Q525" s="13"/>
      <c r="R525" s="13"/>
      <c r="S525" s="13"/>
      <c r="T525" s="13"/>
      <c r="U525" s="13"/>
      <c r="V525" s="13"/>
      <c r="W525" s="13"/>
      <c r="X525" s="13"/>
      <c r="Y525" s="13"/>
      <c r="Z525" s="13"/>
      <c r="AA525" s="13"/>
      <c r="AB525" s="13"/>
      <c r="AC525" s="13"/>
      <c r="AD525" s="13"/>
      <c r="AE525" s="13"/>
      <c r="AF525" s="13"/>
      <c r="AG525" s="13"/>
      <c r="AH525" s="13"/>
      <c r="AI525" s="13"/>
      <c r="AJ525" s="13"/>
    </row>
    <row r="526" spans="1:36" ht="13.5" customHeight="1" x14ac:dyDescent="0.2">
      <c r="A526" s="13"/>
      <c r="B526" s="13"/>
      <c r="C526" s="13"/>
      <c r="D526" s="13"/>
      <c r="E526" s="13"/>
      <c r="F526" s="13"/>
      <c r="G526" s="13"/>
      <c r="H526" s="13"/>
      <c r="I526" s="13"/>
      <c r="J526" s="13"/>
      <c r="K526" s="13"/>
      <c r="L526" s="13"/>
      <c r="M526" s="13"/>
      <c r="N526" s="13"/>
      <c r="O526" s="13"/>
      <c r="P526" s="13"/>
      <c r="Q526" s="13"/>
      <c r="R526" s="13"/>
      <c r="S526" s="13"/>
      <c r="T526" s="13"/>
      <c r="U526" s="13"/>
      <c r="V526" s="13"/>
      <c r="W526" s="13"/>
      <c r="X526" s="13"/>
      <c r="Y526" s="13"/>
      <c r="Z526" s="13"/>
      <c r="AA526" s="13"/>
      <c r="AB526" s="13"/>
      <c r="AC526" s="13"/>
      <c r="AD526" s="13"/>
      <c r="AE526" s="13"/>
      <c r="AF526" s="13"/>
      <c r="AG526" s="13"/>
      <c r="AH526" s="13"/>
      <c r="AI526" s="13"/>
      <c r="AJ526" s="13"/>
    </row>
    <row r="527" spans="1:36" ht="13.5" customHeight="1" x14ac:dyDescent="0.2">
      <c r="A527" s="13"/>
      <c r="B527" s="13"/>
      <c r="C527" s="13"/>
      <c r="D527" s="13"/>
      <c r="E527" s="13"/>
      <c r="F527" s="13"/>
      <c r="G527" s="13"/>
      <c r="H527" s="13"/>
      <c r="I527" s="13"/>
      <c r="J527" s="13"/>
      <c r="K527" s="13"/>
      <c r="L527" s="13"/>
      <c r="M527" s="13"/>
      <c r="N527" s="13"/>
      <c r="O527" s="13"/>
      <c r="P527" s="13"/>
      <c r="Q527" s="13"/>
      <c r="R527" s="13"/>
      <c r="S527" s="13"/>
      <c r="T527" s="13"/>
      <c r="U527" s="13"/>
      <c r="V527" s="13"/>
      <c r="W527" s="13"/>
      <c r="X527" s="13"/>
      <c r="Y527" s="13"/>
      <c r="Z527" s="13"/>
      <c r="AA527" s="13"/>
      <c r="AB527" s="13"/>
      <c r="AC527" s="13"/>
      <c r="AD527" s="13"/>
      <c r="AE527" s="13"/>
      <c r="AF527" s="13"/>
      <c r="AG527" s="13"/>
      <c r="AH527" s="13"/>
      <c r="AI527" s="13"/>
      <c r="AJ527" s="13"/>
    </row>
    <row r="528" spans="1:36" ht="13.5" customHeight="1" x14ac:dyDescent="0.2">
      <c r="A528" s="13"/>
      <c r="B528" s="13"/>
      <c r="C528" s="13"/>
      <c r="D528" s="13"/>
      <c r="E528" s="13"/>
      <c r="F528" s="13"/>
      <c r="G528" s="13"/>
      <c r="H528" s="13"/>
      <c r="I528" s="13"/>
      <c r="J528" s="13"/>
      <c r="K528" s="13"/>
      <c r="L528" s="13"/>
      <c r="M528" s="13"/>
      <c r="N528" s="13"/>
      <c r="O528" s="13"/>
      <c r="P528" s="13"/>
      <c r="Q528" s="13"/>
      <c r="R528" s="13"/>
      <c r="S528" s="13"/>
      <c r="T528" s="13"/>
      <c r="U528" s="13"/>
      <c r="V528" s="13"/>
      <c r="W528" s="13"/>
      <c r="X528" s="13"/>
      <c r="Y528" s="13"/>
      <c r="Z528" s="13"/>
      <c r="AA528" s="13"/>
      <c r="AB528" s="13"/>
      <c r="AC528" s="13"/>
      <c r="AD528" s="13"/>
      <c r="AE528" s="13"/>
      <c r="AF528" s="13"/>
      <c r="AG528" s="13"/>
      <c r="AH528" s="13"/>
      <c r="AI528" s="13"/>
      <c r="AJ528" s="13"/>
    </row>
    <row r="529" spans="1:36" ht="13.5" customHeight="1" x14ac:dyDescent="0.2">
      <c r="A529" s="13"/>
      <c r="B529" s="13"/>
      <c r="C529" s="13"/>
      <c r="D529" s="13"/>
      <c r="E529" s="13"/>
      <c r="F529" s="13"/>
      <c r="G529" s="13"/>
      <c r="H529" s="13"/>
      <c r="I529" s="13"/>
      <c r="J529" s="13"/>
      <c r="K529" s="13"/>
      <c r="L529" s="13"/>
      <c r="M529" s="13"/>
      <c r="N529" s="13"/>
      <c r="O529" s="13"/>
      <c r="P529" s="13"/>
      <c r="Q529" s="13"/>
      <c r="R529" s="13"/>
      <c r="S529" s="13"/>
      <c r="T529" s="13"/>
      <c r="U529" s="13"/>
      <c r="V529" s="13"/>
      <c r="W529" s="13"/>
      <c r="X529" s="13"/>
      <c r="Y529" s="13"/>
      <c r="Z529" s="13"/>
      <c r="AA529" s="13"/>
      <c r="AB529" s="13"/>
      <c r="AC529" s="13"/>
      <c r="AD529" s="13"/>
      <c r="AE529" s="13"/>
      <c r="AF529" s="13"/>
      <c r="AG529" s="13"/>
      <c r="AH529" s="13"/>
      <c r="AI529" s="13"/>
      <c r="AJ529" s="13"/>
    </row>
    <row r="530" spans="1:36" ht="13.5" customHeight="1" x14ac:dyDescent="0.2">
      <c r="A530" s="13"/>
      <c r="B530" s="13"/>
      <c r="C530" s="13"/>
      <c r="D530" s="13"/>
      <c r="E530" s="13"/>
      <c r="F530" s="13"/>
      <c r="G530" s="13"/>
      <c r="H530" s="13"/>
      <c r="I530" s="13"/>
      <c r="J530" s="13"/>
      <c r="K530" s="13"/>
      <c r="L530" s="13"/>
      <c r="M530" s="13"/>
      <c r="N530" s="13"/>
      <c r="O530" s="13"/>
      <c r="P530" s="13"/>
      <c r="Q530" s="13"/>
      <c r="R530" s="13"/>
      <c r="S530" s="13"/>
      <c r="T530" s="13"/>
      <c r="U530" s="13"/>
      <c r="V530" s="13"/>
      <c r="W530" s="13"/>
      <c r="X530" s="13"/>
      <c r="Y530" s="13"/>
      <c r="Z530" s="13"/>
      <c r="AA530" s="13"/>
      <c r="AB530" s="13"/>
      <c r="AC530" s="13"/>
      <c r="AD530" s="13"/>
      <c r="AE530" s="13"/>
      <c r="AF530" s="13"/>
      <c r="AG530" s="13"/>
      <c r="AH530" s="13"/>
      <c r="AI530" s="13"/>
      <c r="AJ530" s="13"/>
    </row>
    <row r="531" spans="1:36" ht="13.5" customHeight="1" x14ac:dyDescent="0.2">
      <c r="A531" s="13"/>
      <c r="B531" s="13"/>
      <c r="C531" s="13"/>
      <c r="D531" s="13"/>
      <c r="E531" s="13"/>
      <c r="F531" s="13"/>
      <c r="G531" s="13"/>
      <c r="H531" s="13"/>
      <c r="I531" s="13"/>
      <c r="J531" s="13"/>
      <c r="K531" s="13"/>
      <c r="L531" s="13"/>
      <c r="M531" s="13"/>
      <c r="N531" s="13"/>
      <c r="O531" s="13"/>
      <c r="P531" s="13"/>
      <c r="Q531" s="13"/>
      <c r="R531" s="13"/>
      <c r="S531" s="13"/>
      <c r="T531" s="13"/>
      <c r="U531" s="13"/>
      <c r="V531" s="13"/>
      <c r="W531" s="13"/>
      <c r="X531" s="13"/>
      <c r="Y531" s="13"/>
      <c r="Z531" s="13"/>
      <c r="AA531" s="13"/>
      <c r="AB531" s="13"/>
      <c r="AC531" s="13"/>
      <c r="AD531" s="13"/>
      <c r="AE531" s="13"/>
      <c r="AF531" s="13"/>
      <c r="AG531" s="13"/>
      <c r="AH531" s="13"/>
      <c r="AI531" s="13"/>
      <c r="AJ531" s="13"/>
    </row>
    <row r="532" spans="1:36" ht="13.5" customHeight="1" x14ac:dyDescent="0.2">
      <c r="A532" s="13"/>
      <c r="B532" s="13"/>
      <c r="C532" s="13"/>
      <c r="D532" s="13"/>
      <c r="E532" s="13"/>
      <c r="F532" s="13"/>
      <c r="G532" s="13"/>
      <c r="H532" s="13"/>
      <c r="I532" s="13"/>
      <c r="J532" s="13"/>
      <c r="K532" s="13"/>
      <c r="L532" s="13"/>
      <c r="M532" s="13"/>
      <c r="N532" s="13"/>
      <c r="O532" s="13"/>
      <c r="P532" s="13"/>
      <c r="Q532" s="13"/>
      <c r="R532" s="13"/>
      <c r="S532" s="13"/>
      <c r="T532" s="13"/>
      <c r="U532" s="13"/>
      <c r="V532" s="13"/>
      <c r="W532" s="13"/>
      <c r="X532" s="13"/>
      <c r="Y532" s="13"/>
      <c r="Z532" s="13"/>
      <c r="AA532" s="13"/>
      <c r="AB532" s="13"/>
      <c r="AC532" s="13"/>
      <c r="AD532" s="13"/>
      <c r="AE532" s="13"/>
      <c r="AF532" s="13"/>
      <c r="AG532" s="13"/>
      <c r="AH532" s="13"/>
      <c r="AI532" s="13"/>
      <c r="AJ532" s="13"/>
    </row>
    <row r="533" spans="1:36" ht="13.5" customHeight="1" x14ac:dyDescent="0.2">
      <c r="A533" s="13"/>
      <c r="B533" s="13"/>
      <c r="C533" s="13"/>
      <c r="D533" s="13"/>
      <c r="E533" s="13"/>
      <c r="F533" s="13"/>
      <c r="G533" s="13"/>
      <c r="H533" s="13"/>
      <c r="I533" s="13"/>
      <c r="J533" s="13"/>
      <c r="K533" s="13"/>
      <c r="L533" s="13"/>
      <c r="M533" s="13"/>
      <c r="N533" s="13"/>
      <c r="O533" s="13"/>
      <c r="P533" s="13"/>
      <c r="Q533" s="13"/>
      <c r="R533" s="13"/>
      <c r="S533" s="13"/>
      <c r="T533" s="13"/>
      <c r="U533" s="13"/>
      <c r="V533" s="13"/>
      <c r="W533" s="13"/>
      <c r="X533" s="13"/>
      <c r="Y533" s="13"/>
      <c r="Z533" s="13"/>
      <c r="AA533" s="13"/>
      <c r="AB533" s="13"/>
      <c r="AC533" s="13"/>
      <c r="AD533" s="13"/>
      <c r="AE533" s="13"/>
      <c r="AF533" s="13"/>
      <c r="AG533" s="13"/>
      <c r="AH533" s="13"/>
      <c r="AI533" s="13"/>
      <c r="AJ533" s="13"/>
    </row>
    <row r="534" spans="1:36" ht="13.5" customHeight="1" x14ac:dyDescent="0.2">
      <c r="A534" s="13"/>
      <c r="B534" s="13"/>
      <c r="C534" s="13"/>
      <c r="D534" s="13"/>
      <c r="E534" s="13"/>
      <c r="F534" s="13"/>
      <c r="G534" s="13"/>
      <c r="H534" s="13"/>
      <c r="I534" s="13"/>
      <c r="J534" s="13"/>
      <c r="K534" s="13"/>
      <c r="L534" s="13"/>
      <c r="M534" s="13"/>
      <c r="N534" s="13"/>
      <c r="O534" s="13"/>
      <c r="P534" s="13"/>
      <c r="Q534" s="13"/>
      <c r="R534" s="13"/>
      <c r="S534" s="13"/>
      <c r="T534" s="13"/>
      <c r="U534" s="13"/>
      <c r="V534" s="13"/>
      <c r="W534" s="13"/>
      <c r="X534" s="13"/>
      <c r="Y534" s="13"/>
      <c r="Z534" s="13"/>
      <c r="AA534" s="13"/>
      <c r="AB534" s="13"/>
      <c r="AC534" s="13"/>
      <c r="AD534" s="13"/>
      <c r="AE534" s="13"/>
      <c r="AF534" s="13"/>
      <c r="AG534" s="13"/>
      <c r="AH534" s="13"/>
      <c r="AI534" s="13"/>
      <c r="AJ534" s="13"/>
    </row>
    <row r="535" spans="1:36" ht="13.5" customHeight="1" x14ac:dyDescent="0.2">
      <c r="A535" s="13"/>
      <c r="B535" s="13"/>
      <c r="C535" s="13"/>
      <c r="D535" s="13"/>
      <c r="E535" s="13"/>
      <c r="F535" s="13"/>
      <c r="G535" s="13"/>
      <c r="H535" s="13"/>
      <c r="I535" s="13"/>
      <c r="J535" s="13"/>
      <c r="K535" s="13"/>
      <c r="L535" s="13"/>
      <c r="M535" s="13"/>
      <c r="N535" s="13"/>
      <c r="O535" s="13"/>
      <c r="P535" s="13"/>
      <c r="Q535" s="13"/>
      <c r="R535" s="13"/>
      <c r="S535" s="13"/>
      <c r="T535" s="13"/>
      <c r="U535" s="13"/>
      <c r="V535" s="13"/>
      <c r="W535" s="13"/>
      <c r="X535" s="13"/>
      <c r="Y535" s="13"/>
      <c r="Z535" s="13"/>
      <c r="AA535" s="13"/>
      <c r="AB535" s="13"/>
      <c r="AC535" s="13"/>
      <c r="AD535" s="13"/>
      <c r="AE535" s="13"/>
      <c r="AF535" s="13"/>
      <c r="AG535" s="13"/>
      <c r="AH535" s="13"/>
      <c r="AI535" s="13"/>
      <c r="AJ535" s="13"/>
    </row>
    <row r="536" spans="1:36" ht="13.5" customHeight="1" x14ac:dyDescent="0.2">
      <c r="A536" s="13"/>
      <c r="B536" s="13"/>
      <c r="C536" s="13"/>
      <c r="D536" s="13"/>
      <c r="E536" s="13"/>
      <c r="F536" s="13"/>
      <c r="G536" s="13"/>
      <c r="H536" s="13"/>
      <c r="I536" s="13"/>
      <c r="J536" s="13"/>
      <c r="K536" s="13"/>
      <c r="L536" s="13"/>
      <c r="M536" s="13"/>
      <c r="N536" s="13"/>
      <c r="O536" s="13"/>
      <c r="P536" s="13"/>
      <c r="Q536" s="13"/>
      <c r="R536" s="13"/>
      <c r="S536" s="13"/>
      <c r="T536" s="13"/>
      <c r="U536" s="13"/>
      <c r="V536" s="13"/>
      <c r="W536" s="13"/>
      <c r="X536" s="13"/>
      <c r="Y536" s="13"/>
      <c r="Z536" s="13"/>
      <c r="AA536" s="13"/>
      <c r="AB536" s="13"/>
      <c r="AC536" s="13"/>
      <c r="AD536" s="13"/>
      <c r="AE536" s="13"/>
      <c r="AF536" s="13"/>
      <c r="AG536" s="13"/>
      <c r="AH536" s="13"/>
      <c r="AI536" s="13"/>
      <c r="AJ536" s="13"/>
    </row>
    <row r="537" spans="1:36" ht="13.5" customHeight="1" x14ac:dyDescent="0.2">
      <c r="A537" s="13"/>
      <c r="B537" s="13"/>
      <c r="C537" s="13"/>
      <c r="D537" s="13"/>
      <c r="E537" s="13"/>
      <c r="F537" s="13"/>
      <c r="G537" s="13"/>
      <c r="H537" s="13"/>
      <c r="I537" s="13"/>
      <c r="J537" s="13"/>
      <c r="K537" s="13"/>
      <c r="L537" s="13"/>
      <c r="M537" s="13"/>
      <c r="N537" s="13"/>
      <c r="O537" s="13"/>
      <c r="P537" s="13"/>
      <c r="Q537" s="13"/>
      <c r="R537" s="13"/>
      <c r="S537" s="13"/>
      <c r="T537" s="13"/>
      <c r="U537" s="13"/>
      <c r="V537" s="13"/>
      <c r="W537" s="13"/>
      <c r="X537" s="13"/>
      <c r="Y537" s="13"/>
      <c r="Z537" s="13"/>
      <c r="AA537" s="13"/>
      <c r="AB537" s="13"/>
      <c r="AC537" s="13"/>
      <c r="AD537" s="13"/>
      <c r="AE537" s="13"/>
      <c r="AF537" s="13"/>
      <c r="AG537" s="13"/>
      <c r="AH537" s="13"/>
      <c r="AI537" s="13"/>
      <c r="AJ537" s="13"/>
    </row>
    <row r="538" spans="1:36" ht="13.5" customHeight="1" x14ac:dyDescent="0.2">
      <c r="A538" s="13"/>
      <c r="B538" s="13"/>
      <c r="C538" s="13"/>
      <c r="D538" s="13"/>
      <c r="E538" s="13"/>
      <c r="F538" s="13"/>
      <c r="G538" s="13"/>
      <c r="H538" s="13"/>
      <c r="I538" s="13"/>
      <c r="J538" s="13"/>
      <c r="K538" s="13"/>
      <c r="L538" s="13"/>
      <c r="M538" s="13"/>
      <c r="N538" s="13"/>
      <c r="O538" s="13"/>
      <c r="P538" s="13"/>
      <c r="Q538" s="13"/>
      <c r="R538" s="13"/>
      <c r="S538" s="13"/>
      <c r="T538" s="13"/>
      <c r="U538" s="13"/>
      <c r="V538" s="13"/>
      <c r="W538" s="13"/>
      <c r="X538" s="13"/>
      <c r="Y538" s="13"/>
      <c r="Z538" s="13"/>
      <c r="AA538" s="13"/>
      <c r="AB538" s="13"/>
      <c r="AC538" s="13"/>
      <c r="AD538" s="13"/>
      <c r="AE538" s="13"/>
      <c r="AF538" s="13"/>
      <c r="AG538" s="13"/>
      <c r="AH538" s="13"/>
      <c r="AI538" s="13"/>
      <c r="AJ538" s="13"/>
    </row>
    <row r="539" spans="1:36" ht="13.5" customHeight="1" x14ac:dyDescent="0.2">
      <c r="A539" s="13"/>
      <c r="B539" s="13"/>
      <c r="C539" s="13"/>
      <c r="D539" s="13"/>
      <c r="E539" s="13"/>
      <c r="F539" s="13"/>
      <c r="G539" s="13"/>
      <c r="H539" s="13"/>
      <c r="I539" s="13"/>
      <c r="J539" s="13"/>
      <c r="K539" s="13"/>
      <c r="L539" s="13"/>
      <c r="M539" s="13"/>
      <c r="N539" s="13"/>
      <c r="O539" s="13"/>
      <c r="P539" s="13"/>
      <c r="Q539" s="13"/>
      <c r="R539" s="13"/>
      <c r="S539" s="13"/>
      <c r="T539" s="13"/>
      <c r="U539" s="13"/>
      <c r="V539" s="13"/>
      <c r="W539" s="13"/>
      <c r="X539" s="13"/>
      <c r="Y539" s="13"/>
      <c r="Z539" s="13"/>
      <c r="AA539" s="13"/>
      <c r="AB539" s="13"/>
      <c r="AC539" s="13"/>
      <c r="AD539" s="13"/>
      <c r="AE539" s="13"/>
      <c r="AF539" s="13"/>
      <c r="AG539" s="13"/>
      <c r="AH539" s="13"/>
      <c r="AI539" s="13"/>
      <c r="AJ539" s="13"/>
    </row>
    <row r="540" spans="1:36" ht="13.5" customHeight="1" x14ac:dyDescent="0.2">
      <c r="A540" s="13"/>
      <c r="B540" s="13"/>
      <c r="C540" s="13"/>
      <c r="D540" s="13"/>
      <c r="E540" s="13"/>
      <c r="F540" s="13"/>
      <c r="G540" s="13"/>
      <c r="H540" s="13"/>
      <c r="I540" s="13"/>
      <c r="J540" s="13"/>
      <c r="K540" s="13"/>
      <c r="L540" s="13"/>
      <c r="M540" s="13"/>
      <c r="N540" s="13"/>
      <c r="O540" s="13"/>
      <c r="P540" s="13"/>
      <c r="Q540" s="13"/>
      <c r="R540" s="13"/>
      <c r="S540" s="13"/>
      <c r="T540" s="13"/>
      <c r="U540" s="13"/>
      <c r="V540" s="13"/>
      <c r="W540" s="13"/>
      <c r="X540" s="13"/>
      <c r="Y540" s="13"/>
      <c r="Z540" s="13"/>
      <c r="AA540" s="13"/>
      <c r="AB540" s="13"/>
      <c r="AC540" s="13"/>
      <c r="AD540" s="13"/>
      <c r="AE540" s="13"/>
      <c r="AF540" s="13"/>
      <c r="AG540" s="13"/>
      <c r="AH540" s="13"/>
      <c r="AI540" s="13"/>
      <c r="AJ540" s="13"/>
    </row>
    <row r="541" spans="1:36" ht="13.5" customHeight="1" x14ac:dyDescent="0.2">
      <c r="A541" s="13"/>
      <c r="B541" s="13"/>
      <c r="C541" s="13"/>
      <c r="D541" s="13"/>
      <c r="E541" s="13"/>
      <c r="F541" s="13"/>
      <c r="G541" s="13"/>
      <c r="H541" s="13"/>
      <c r="I541" s="13"/>
      <c r="J541" s="13"/>
      <c r="K541" s="13"/>
      <c r="L541" s="13"/>
      <c r="M541" s="13"/>
      <c r="N541" s="13"/>
      <c r="O541" s="13"/>
      <c r="P541" s="13"/>
      <c r="Q541" s="13"/>
      <c r="R541" s="13"/>
      <c r="S541" s="13"/>
      <c r="T541" s="13"/>
      <c r="U541" s="13"/>
      <c r="V541" s="13"/>
      <c r="W541" s="13"/>
      <c r="X541" s="13"/>
      <c r="Y541" s="13"/>
      <c r="Z541" s="13"/>
      <c r="AA541" s="13"/>
      <c r="AB541" s="13"/>
      <c r="AC541" s="13"/>
      <c r="AD541" s="13"/>
      <c r="AE541" s="13"/>
      <c r="AF541" s="13"/>
      <c r="AG541" s="13"/>
      <c r="AH541" s="13"/>
      <c r="AI541" s="13"/>
      <c r="AJ541" s="13"/>
    </row>
    <row r="542" spans="1:36" ht="13.5" customHeight="1" x14ac:dyDescent="0.2">
      <c r="A542" s="13"/>
      <c r="B542" s="13"/>
      <c r="C542" s="13"/>
      <c r="D542" s="13"/>
      <c r="E542" s="13"/>
      <c r="F542" s="13"/>
      <c r="G542" s="13"/>
      <c r="H542" s="13"/>
      <c r="I542" s="13"/>
      <c r="J542" s="13"/>
      <c r="K542" s="13"/>
      <c r="L542" s="13"/>
      <c r="M542" s="13"/>
      <c r="N542" s="13"/>
      <c r="O542" s="13"/>
      <c r="P542" s="13"/>
      <c r="Q542" s="13"/>
      <c r="R542" s="13"/>
      <c r="S542" s="13"/>
      <c r="T542" s="13"/>
      <c r="U542" s="13"/>
      <c r="V542" s="13"/>
      <c r="W542" s="13"/>
      <c r="X542" s="13"/>
      <c r="Y542" s="13"/>
      <c r="Z542" s="13"/>
      <c r="AA542" s="13"/>
      <c r="AB542" s="13"/>
      <c r="AC542" s="13"/>
      <c r="AD542" s="13"/>
      <c r="AE542" s="13"/>
      <c r="AF542" s="13"/>
      <c r="AG542" s="13"/>
      <c r="AH542" s="13"/>
      <c r="AI542" s="13"/>
      <c r="AJ542" s="13"/>
    </row>
    <row r="543" spans="1:36" ht="13.5" customHeight="1" x14ac:dyDescent="0.2">
      <c r="A543" s="13"/>
      <c r="B543" s="13"/>
      <c r="C543" s="13"/>
      <c r="D543" s="13"/>
      <c r="E543" s="13"/>
      <c r="F543" s="13"/>
      <c r="G543" s="13"/>
      <c r="H543" s="13"/>
      <c r="I543" s="13"/>
      <c r="J543" s="13"/>
      <c r="K543" s="13"/>
      <c r="L543" s="13"/>
      <c r="M543" s="13"/>
      <c r="N543" s="13"/>
      <c r="O543" s="13"/>
      <c r="P543" s="13"/>
      <c r="Q543" s="13"/>
      <c r="R543" s="13"/>
      <c r="S543" s="13"/>
      <c r="T543" s="13"/>
      <c r="U543" s="13"/>
      <c r="V543" s="13"/>
      <c r="W543" s="13"/>
      <c r="X543" s="13"/>
      <c r="Y543" s="13"/>
      <c r="Z543" s="13"/>
      <c r="AA543" s="13"/>
      <c r="AB543" s="13"/>
      <c r="AC543" s="13"/>
      <c r="AD543" s="13"/>
      <c r="AE543" s="13"/>
      <c r="AF543" s="13"/>
      <c r="AG543" s="13"/>
      <c r="AH543" s="13"/>
      <c r="AI543" s="13"/>
      <c r="AJ543" s="13"/>
    </row>
    <row r="544" spans="1:36" ht="13.5" customHeight="1" x14ac:dyDescent="0.2">
      <c r="A544" s="13"/>
      <c r="B544" s="13"/>
      <c r="C544" s="13"/>
      <c r="D544" s="13"/>
      <c r="E544" s="13"/>
      <c r="F544" s="13"/>
      <c r="G544" s="13"/>
      <c r="H544" s="13"/>
      <c r="I544" s="13"/>
      <c r="J544" s="13"/>
      <c r="K544" s="13"/>
      <c r="L544" s="13"/>
      <c r="M544" s="13"/>
      <c r="N544" s="13"/>
      <c r="O544" s="13"/>
      <c r="P544" s="13"/>
      <c r="Q544" s="13"/>
      <c r="R544" s="13"/>
      <c r="S544" s="13"/>
      <c r="T544" s="13"/>
      <c r="U544" s="13"/>
      <c r="V544" s="13"/>
      <c r="W544" s="13"/>
      <c r="X544" s="13"/>
      <c r="Y544" s="13"/>
      <c r="Z544" s="13"/>
      <c r="AA544" s="13"/>
      <c r="AB544" s="13"/>
      <c r="AC544" s="13"/>
      <c r="AD544" s="13"/>
      <c r="AE544" s="13"/>
      <c r="AF544" s="13"/>
      <c r="AG544" s="13"/>
      <c r="AH544" s="13"/>
      <c r="AI544" s="13"/>
      <c r="AJ544" s="13"/>
    </row>
    <row r="545" spans="1:36" ht="13.5" customHeight="1" x14ac:dyDescent="0.2">
      <c r="A545" s="13"/>
      <c r="B545" s="13"/>
      <c r="C545" s="13"/>
      <c r="D545" s="13"/>
      <c r="E545" s="13"/>
      <c r="F545" s="13"/>
      <c r="G545" s="13"/>
      <c r="H545" s="13"/>
      <c r="I545" s="13"/>
      <c r="J545" s="13"/>
      <c r="K545" s="13"/>
      <c r="L545" s="13"/>
      <c r="M545" s="13"/>
      <c r="N545" s="13"/>
      <c r="O545" s="13"/>
      <c r="P545" s="13"/>
      <c r="Q545" s="13"/>
      <c r="R545" s="13"/>
      <c r="S545" s="13"/>
      <c r="T545" s="13"/>
      <c r="U545" s="13"/>
      <c r="V545" s="13"/>
      <c r="W545" s="13"/>
      <c r="X545" s="13"/>
      <c r="Y545" s="13"/>
      <c r="Z545" s="13"/>
      <c r="AA545" s="13"/>
      <c r="AB545" s="13"/>
      <c r="AC545" s="13"/>
      <c r="AD545" s="13"/>
      <c r="AE545" s="13"/>
      <c r="AF545" s="13"/>
      <c r="AG545" s="13"/>
      <c r="AH545" s="13"/>
      <c r="AI545" s="13"/>
      <c r="AJ545" s="13"/>
    </row>
    <row r="546" spans="1:36" ht="13.5" customHeight="1" x14ac:dyDescent="0.2">
      <c r="A546" s="13"/>
      <c r="B546" s="13"/>
      <c r="C546" s="13"/>
      <c r="D546" s="13"/>
      <c r="E546" s="13"/>
      <c r="F546" s="13"/>
      <c r="G546" s="13"/>
      <c r="H546" s="13"/>
      <c r="I546" s="13"/>
      <c r="J546" s="13"/>
      <c r="K546" s="13"/>
      <c r="L546" s="13"/>
      <c r="M546" s="13"/>
      <c r="N546" s="13"/>
      <c r="O546" s="13"/>
      <c r="P546" s="13"/>
      <c r="Q546" s="13"/>
      <c r="R546" s="13"/>
      <c r="S546" s="13"/>
      <c r="T546" s="13"/>
      <c r="U546" s="13"/>
      <c r="V546" s="13"/>
      <c r="W546" s="13"/>
      <c r="X546" s="13"/>
      <c r="Y546" s="13"/>
      <c r="Z546" s="13"/>
      <c r="AA546" s="13"/>
      <c r="AB546" s="13"/>
      <c r="AC546" s="13"/>
      <c r="AD546" s="13"/>
      <c r="AE546" s="13"/>
      <c r="AF546" s="13"/>
      <c r="AG546" s="13"/>
      <c r="AH546" s="13"/>
      <c r="AI546" s="13"/>
      <c r="AJ546" s="13"/>
    </row>
    <row r="547" spans="1:36" ht="13.5" customHeight="1" x14ac:dyDescent="0.2">
      <c r="A547" s="13"/>
      <c r="B547" s="13"/>
      <c r="C547" s="13"/>
      <c r="D547" s="13"/>
      <c r="E547" s="13"/>
      <c r="F547" s="13"/>
      <c r="G547" s="13"/>
      <c r="H547" s="13"/>
      <c r="I547" s="13"/>
      <c r="J547" s="13"/>
      <c r="K547" s="13"/>
      <c r="L547" s="13"/>
      <c r="M547" s="13"/>
      <c r="N547" s="13"/>
      <c r="O547" s="13"/>
      <c r="P547" s="13"/>
      <c r="Q547" s="13"/>
      <c r="R547" s="13"/>
      <c r="S547" s="13"/>
      <c r="T547" s="13"/>
      <c r="U547" s="13"/>
      <c r="V547" s="13"/>
      <c r="W547" s="13"/>
      <c r="X547" s="13"/>
      <c r="Y547" s="13"/>
      <c r="Z547" s="13"/>
      <c r="AA547" s="13"/>
      <c r="AB547" s="13"/>
      <c r="AC547" s="13"/>
      <c r="AD547" s="13"/>
      <c r="AE547" s="13"/>
      <c r="AF547" s="13"/>
      <c r="AG547" s="13"/>
      <c r="AH547" s="13"/>
      <c r="AI547" s="13"/>
      <c r="AJ547" s="13"/>
    </row>
    <row r="548" spans="1:36" ht="13.5" customHeight="1" x14ac:dyDescent="0.2">
      <c r="A548" s="13"/>
      <c r="B548" s="13"/>
      <c r="C548" s="13"/>
      <c r="D548" s="13"/>
      <c r="E548" s="13"/>
      <c r="F548" s="13"/>
      <c r="G548" s="13"/>
      <c r="H548" s="13"/>
      <c r="I548" s="13"/>
      <c r="J548" s="13"/>
      <c r="K548" s="13"/>
      <c r="L548" s="13"/>
      <c r="M548" s="13"/>
      <c r="N548" s="13"/>
      <c r="O548" s="13"/>
      <c r="P548" s="13"/>
      <c r="Q548" s="13"/>
      <c r="R548" s="13"/>
      <c r="S548" s="13"/>
      <c r="T548" s="13"/>
      <c r="U548" s="13"/>
      <c r="V548" s="13"/>
      <c r="W548" s="13"/>
      <c r="X548" s="13"/>
      <c r="Y548" s="13"/>
      <c r="Z548" s="13"/>
      <c r="AA548" s="13"/>
      <c r="AB548" s="13"/>
      <c r="AC548" s="13"/>
      <c r="AD548" s="13"/>
      <c r="AE548" s="13"/>
      <c r="AF548" s="13"/>
      <c r="AG548" s="13"/>
      <c r="AH548" s="13"/>
      <c r="AI548" s="13"/>
      <c r="AJ548" s="13"/>
    </row>
    <row r="549" spans="1:36" ht="13.5" customHeight="1" x14ac:dyDescent="0.2">
      <c r="A549" s="13"/>
      <c r="B549" s="13"/>
      <c r="C549" s="13"/>
      <c r="D549" s="13"/>
      <c r="E549" s="13"/>
      <c r="F549" s="13"/>
      <c r="G549" s="13"/>
      <c r="H549" s="13"/>
      <c r="I549" s="13"/>
      <c r="J549" s="13"/>
      <c r="K549" s="13"/>
      <c r="L549" s="13"/>
      <c r="M549" s="13"/>
      <c r="N549" s="13"/>
      <c r="O549" s="13"/>
      <c r="P549" s="13"/>
      <c r="Q549" s="13"/>
      <c r="R549" s="13"/>
      <c r="S549" s="13"/>
      <c r="T549" s="13"/>
      <c r="U549" s="13"/>
      <c r="V549" s="13"/>
      <c r="W549" s="13"/>
      <c r="X549" s="13"/>
      <c r="Y549" s="13"/>
      <c r="Z549" s="13"/>
      <c r="AA549" s="13"/>
      <c r="AB549" s="13"/>
      <c r="AC549" s="13"/>
      <c r="AD549" s="13"/>
      <c r="AE549" s="13"/>
      <c r="AF549" s="13"/>
      <c r="AG549" s="13"/>
      <c r="AH549" s="13"/>
      <c r="AI549" s="13"/>
      <c r="AJ549" s="13"/>
    </row>
    <row r="550" spans="1:36" ht="13.5" customHeight="1" x14ac:dyDescent="0.2">
      <c r="A550" s="13"/>
      <c r="B550" s="13"/>
      <c r="C550" s="13"/>
      <c r="D550" s="13"/>
      <c r="E550" s="13"/>
      <c r="F550" s="13"/>
      <c r="G550" s="13"/>
      <c r="H550" s="13"/>
      <c r="I550" s="13"/>
      <c r="J550" s="13"/>
      <c r="K550" s="13"/>
      <c r="L550" s="13"/>
      <c r="M550" s="13"/>
      <c r="N550" s="13"/>
      <c r="O550" s="13"/>
      <c r="P550" s="13"/>
      <c r="Q550" s="13"/>
      <c r="R550" s="13"/>
      <c r="S550" s="13"/>
      <c r="T550" s="13"/>
      <c r="U550" s="13"/>
      <c r="V550" s="13"/>
      <c r="W550" s="13"/>
      <c r="X550" s="13"/>
      <c r="Y550" s="13"/>
      <c r="Z550" s="13"/>
      <c r="AA550" s="13"/>
      <c r="AB550" s="13"/>
      <c r="AC550" s="13"/>
      <c r="AD550" s="13"/>
      <c r="AE550" s="13"/>
      <c r="AF550" s="13"/>
      <c r="AG550" s="13"/>
      <c r="AH550" s="13"/>
      <c r="AI550" s="13"/>
      <c r="AJ550" s="13"/>
    </row>
    <row r="551" spans="1:36" ht="13.5" customHeight="1" x14ac:dyDescent="0.2">
      <c r="A551" s="13"/>
      <c r="B551" s="13"/>
      <c r="C551" s="13"/>
      <c r="D551" s="13"/>
      <c r="E551" s="13"/>
      <c r="F551" s="13"/>
      <c r="G551" s="13"/>
      <c r="H551" s="13"/>
      <c r="I551" s="13"/>
      <c r="J551" s="13"/>
      <c r="K551" s="13"/>
      <c r="L551" s="13"/>
      <c r="M551" s="13"/>
      <c r="N551" s="13"/>
      <c r="O551" s="13"/>
      <c r="P551" s="13"/>
      <c r="Q551" s="13"/>
      <c r="R551" s="13"/>
      <c r="S551" s="13"/>
      <c r="T551" s="13"/>
      <c r="U551" s="13"/>
      <c r="V551" s="13"/>
      <c r="W551" s="13"/>
      <c r="X551" s="13"/>
      <c r="Y551" s="13"/>
      <c r="Z551" s="13"/>
      <c r="AA551" s="13"/>
      <c r="AB551" s="13"/>
      <c r="AC551" s="13"/>
      <c r="AD551" s="13"/>
      <c r="AE551" s="13"/>
      <c r="AF551" s="13"/>
      <c r="AG551" s="13"/>
      <c r="AH551" s="13"/>
      <c r="AI551" s="13"/>
      <c r="AJ551" s="13"/>
    </row>
    <row r="552" spans="1:36" ht="13.5" customHeight="1" x14ac:dyDescent="0.2">
      <c r="A552" s="13"/>
      <c r="B552" s="13"/>
      <c r="C552" s="13"/>
      <c r="D552" s="13"/>
      <c r="E552" s="13"/>
      <c r="F552" s="13"/>
      <c r="G552" s="13"/>
      <c r="H552" s="13"/>
      <c r="I552" s="13"/>
      <c r="J552" s="13"/>
      <c r="K552" s="13"/>
      <c r="L552" s="13"/>
      <c r="M552" s="13"/>
      <c r="N552" s="13"/>
      <c r="O552" s="13"/>
      <c r="P552" s="13"/>
      <c r="Q552" s="13"/>
      <c r="R552" s="13"/>
      <c r="S552" s="13"/>
      <c r="T552" s="13"/>
      <c r="U552" s="13"/>
      <c r="V552" s="13"/>
      <c r="W552" s="13"/>
      <c r="X552" s="13"/>
      <c r="Y552" s="13"/>
      <c r="Z552" s="13"/>
      <c r="AA552" s="13"/>
      <c r="AB552" s="13"/>
      <c r="AC552" s="13"/>
      <c r="AD552" s="13"/>
      <c r="AE552" s="13"/>
      <c r="AF552" s="13"/>
      <c r="AG552" s="13"/>
      <c r="AH552" s="13"/>
      <c r="AI552" s="13"/>
      <c r="AJ552" s="13"/>
    </row>
    <row r="553" spans="1:36" ht="13.5" customHeight="1" x14ac:dyDescent="0.2">
      <c r="A553" s="13"/>
      <c r="B553" s="13"/>
      <c r="C553" s="13"/>
      <c r="D553" s="13"/>
      <c r="E553" s="13"/>
      <c r="F553" s="13"/>
      <c r="G553" s="13"/>
      <c r="H553" s="13"/>
      <c r="I553" s="13"/>
      <c r="J553" s="13"/>
      <c r="K553" s="13"/>
      <c r="L553" s="13"/>
      <c r="M553" s="13"/>
      <c r="N553" s="13"/>
      <c r="O553" s="13"/>
      <c r="P553" s="13"/>
      <c r="Q553" s="13"/>
      <c r="R553" s="13"/>
      <c r="S553" s="13"/>
      <c r="T553" s="13"/>
      <c r="U553" s="13"/>
      <c r="V553" s="13"/>
      <c r="W553" s="13"/>
      <c r="X553" s="13"/>
      <c r="Y553" s="13"/>
      <c r="Z553" s="13"/>
      <c r="AA553" s="13"/>
      <c r="AB553" s="13"/>
      <c r="AC553" s="13"/>
      <c r="AD553" s="13"/>
      <c r="AE553" s="13"/>
      <c r="AF553" s="13"/>
      <c r="AG553" s="13"/>
      <c r="AH553" s="13"/>
      <c r="AI553" s="13"/>
      <c r="AJ553" s="13"/>
    </row>
    <row r="554" spans="1:36" ht="13.5" customHeight="1" x14ac:dyDescent="0.2">
      <c r="A554" s="13"/>
      <c r="B554" s="13"/>
      <c r="C554" s="13"/>
      <c r="D554" s="13"/>
      <c r="E554" s="13"/>
      <c r="F554" s="13"/>
      <c r="G554" s="13"/>
      <c r="H554" s="13"/>
      <c r="I554" s="13"/>
      <c r="J554" s="13"/>
      <c r="K554" s="13"/>
      <c r="L554" s="13"/>
      <c r="M554" s="13"/>
      <c r="N554" s="13"/>
      <c r="O554" s="13"/>
      <c r="P554" s="13"/>
      <c r="Q554" s="13"/>
      <c r="R554" s="13"/>
      <c r="S554" s="13"/>
      <c r="T554" s="13"/>
      <c r="U554" s="13"/>
      <c r="V554" s="13"/>
      <c r="W554" s="13"/>
      <c r="X554" s="13"/>
      <c r="Y554" s="13"/>
      <c r="Z554" s="13"/>
      <c r="AA554" s="13"/>
      <c r="AB554" s="13"/>
      <c r="AC554" s="13"/>
      <c r="AD554" s="13"/>
      <c r="AE554" s="13"/>
      <c r="AF554" s="13"/>
      <c r="AG554" s="13"/>
      <c r="AH554" s="13"/>
      <c r="AI554" s="13"/>
      <c r="AJ554" s="13"/>
    </row>
    <row r="555" spans="1:36" ht="13.5" customHeight="1" x14ac:dyDescent="0.2">
      <c r="A555" s="13"/>
      <c r="B555" s="13"/>
      <c r="C555" s="13"/>
      <c r="D555" s="13"/>
      <c r="E555" s="13"/>
      <c r="F555" s="13"/>
      <c r="G555" s="13"/>
      <c r="H555" s="13"/>
      <c r="I555" s="13"/>
      <c r="J555" s="13"/>
      <c r="K555" s="13"/>
      <c r="L555" s="13"/>
      <c r="M555" s="13"/>
      <c r="N555" s="13"/>
      <c r="O555" s="13"/>
      <c r="P555" s="13"/>
      <c r="Q555" s="13"/>
      <c r="R555" s="13"/>
      <c r="S555" s="13"/>
      <c r="T555" s="13"/>
      <c r="U555" s="13"/>
      <c r="V555" s="13"/>
      <c r="W555" s="13"/>
      <c r="X555" s="13"/>
      <c r="Y555" s="13"/>
      <c r="Z555" s="13"/>
      <c r="AA555" s="13"/>
      <c r="AB555" s="13"/>
      <c r="AC555" s="13"/>
      <c r="AD555" s="13"/>
      <c r="AE555" s="13"/>
      <c r="AF555" s="13"/>
      <c r="AG555" s="13"/>
      <c r="AH555" s="13"/>
      <c r="AI555" s="13"/>
      <c r="AJ555" s="13"/>
    </row>
    <row r="556" spans="1:36" ht="13.5" customHeight="1" x14ac:dyDescent="0.2">
      <c r="A556" s="13"/>
      <c r="B556" s="13"/>
      <c r="C556" s="13"/>
      <c r="D556" s="13"/>
      <c r="E556" s="13"/>
      <c r="F556" s="13"/>
      <c r="G556" s="13"/>
      <c r="H556" s="13"/>
      <c r="I556" s="13"/>
      <c r="J556" s="13"/>
      <c r="K556" s="13"/>
      <c r="L556" s="13"/>
      <c r="M556" s="13"/>
      <c r="N556" s="13"/>
      <c r="O556" s="13"/>
      <c r="P556" s="13"/>
      <c r="Q556" s="13"/>
      <c r="R556" s="13"/>
      <c r="S556" s="13"/>
      <c r="T556" s="13"/>
      <c r="U556" s="13"/>
      <c r="V556" s="13"/>
      <c r="W556" s="13"/>
      <c r="X556" s="13"/>
      <c r="Y556" s="13"/>
      <c r="Z556" s="13"/>
      <c r="AA556" s="13"/>
      <c r="AB556" s="13"/>
      <c r="AC556" s="13"/>
      <c r="AD556" s="13"/>
      <c r="AE556" s="13"/>
      <c r="AF556" s="13"/>
      <c r="AG556" s="13"/>
      <c r="AH556" s="13"/>
      <c r="AI556" s="13"/>
      <c r="AJ556" s="13"/>
    </row>
    <row r="557" spans="1:36" ht="13.5" customHeight="1" x14ac:dyDescent="0.2">
      <c r="A557" s="13"/>
      <c r="B557" s="13"/>
      <c r="C557" s="13"/>
      <c r="D557" s="13"/>
      <c r="E557" s="13"/>
      <c r="F557" s="13"/>
      <c r="G557" s="13"/>
      <c r="H557" s="13"/>
      <c r="I557" s="13"/>
      <c r="J557" s="13"/>
      <c r="K557" s="13"/>
      <c r="L557" s="13"/>
      <c r="M557" s="13"/>
      <c r="N557" s="13"/>
      <c r="O557" s="13"/>
      <c r="P557" s="13"/>
      <c r="Q557" s="13"/>
      <c r="R557" s="13"/>
      <c r="S557" s="13"/>
      <c r="T557" s="13"/>
      <c r="U557" s="13"/>
      <c r="V557" s="13"/>
      <c r="W557" s="13"/>
      <c r="X557" s="13"/>
      <c r="Y557" s="13"/>
      <c r="Z557" s="13"/>
      <c r="AA557" s="13"/>
      <c r="AB557" s="13"/>
      <c r="AC557" s="13"/>
      <c r="AD557" s="13"/>
      <c r="AE557" s="13"/>
      <c r="AF557" s="13"/>
      <c r="AG557" s="13"/>
      <c r="AH557" s="13"/>
      <c r="AI557" s="13"/>
      <c r="AJ557" s="13"/>
    </row>
    <row r="558" spans="1:36" ht="13.5" customHeight="1" x14ac:dyDescent="0.2">
      <c r="A558" s="13"/>
      <c r="B558" s="13"/>
      <c r="C558" s="13"/>
      <c r="D558" s="13"/>
      <c r="E558" s="13"/>
      <c r="F558" s="13"/>
      <c r="G558" s="13"/>
      <c r="H558" s="13"/>
      <c r="I558" s="13"/>
      <c r="J558" s="13"/>
      <c r="K558" s="13"/>
      <c r="L558" s="13"/>
      <c r="M558" s="13"/>
      <c r="N558" s="13"/>
      <c r="O558" s="13"/>
      <c r="P558" s="13"/>
      <c r="Q558" s="13"/>
      <c r="R558" s="13"/>
      <c r="S558" s="13"/>
      <c r="T558" s="13"/>
      <c r="U558" s="13"/>
      <c r="V558" s="13"/>
      <c r="W558" s="13"/>
      <c r="X558" s="13"/>
      <c r="Y558" s="13"/>
      <c r="Z558" s="13"/>
      <c r="AA558" s="13"/>
      <c r="AB558" s="13"/>
      <c r="AC558" s="13"/>
      <c r="AD558" s="13"/>
      <c r="AE558" s="13"/>
      <c r="AF558" s="13"/>
      <c r="AG558" s="13"/>
      <c r="AH558" s="13"/>
      <c r="AI558" s="13"/>
      <c r="AJ558" s="13"/>
    </row>
    <row r="559" spans="1:36" ht="13.5" customHeight="1" x14ac:dyDescent="0.2">
      <c r="A559" s="13"/>
      <c r="B559" s="13"/>
      <c r="C559" s="13"/>
      <c r="D559" s="13"/>
      <c r="E559" s="13"/>
      <c r="F559" s="13"/>
      <c r="G559" s="13"/>
      <c r="H559" s="13"/>
      <c r="I559" s="13"/>
      <c r="J559" s="13"/>
      <c r="K559" s="13"/>
      <c r="L559" s="13"/>
      <c r="M559" s="13"/>
      <c r="N559" s="13"/>
      <c r="O559" s="13"/>
      <c r="P559" s="13"/>
      <c r="Q559" s="13"/>
      <c r="R559" s="13"/>
      <c r="S559" s="13"/>
      <c r="T559" s="13"/>
      <c r="U559" s="13"/>
      <c r="V559" s="13"/>
      <c r="W559" s="13"/>
      <c r="X559" s="13"/>
      <c r="Y559" s="13"/>
      <c r="Z559" s="13"/>
      <c r="AA559" s="13"/>
      <c r="AB559" s="13"/>
      <c r="AC559" s="13"/>
      <c r="AD559" s="13"/>
      <c r="AE559" s="13"/>
      <c r="AF559" s="13"/>
      <c r="AG559" s="13"/>
      <c r="AH559" s="13"/>
      <c r="AI559" s="13"/>
      <c r="AJ559" s="13"/>
    </row>
    <row r="560" spans="1:36" ht="13.5" customHeight="1" x14ac:dyDescent="0.2">
      <c r="A560" s="13"/>
      <c r="B560" s="13"/>
      <c r="C560" s="13"/>
      <c r="D560" s="13"/>
      <c r="E560" s="13"/>
      <c r="F560" s="13"/>
      <c r="G560" s="13"/>
      <c r="H560" s="13"/>
      <c r="I560" s="13"/>
      <c r="J560" s="13"/>
      <c r="K560" s="13"/>
      <c r="L560" s="13"/>
      <c r="M560" s="13"/>
      <c r="N560" s="13"/>
      <c r="O560" s="13"/>
      <c r="P560" s="13"/>
      <c r="Q560" s="13"/>
      <c r="R560" s="13"/>
      <c r="S560" s="13"/>
      <c r="T560" s="13"/>
      <c r="U560" s="13"/>
      <c r="V560" s="13"/>
      <c r="W560" s="13"/>
      <c r="X560" s="13"/>
      <c r="Y560" s="13"/>
      <c r="Z560" s="13"/>
      <c r="AA560" s="13"/>
      <c r="AB560" s="13"/>
      <c r="AC560" s="13"/>
      <c r="AD560" s="13"/>
      <c r="AE560" s="13"/>
      <c r="AF560" s="13"/>
      <c r="AG560" s="13"/>
      <c r="AH560" s="13"/>
      <c r="AI560" s="13"/>
      <c r="AJ560" s="13"/>
    </row>
    <row r="561" spans="1:36" ht="13.5" customHeight="1" x14ac:dyDescent="0.2">
      <c r="A561" s="13"/>
      <c r="B561" s="13"/>
      <c r="C561" s="13"/>
      <c r="D561" s="13"/>
      <c r="E561" s="13"/>
      <c r="F561" s="13"/>
      <c r="G561" s="13"/>
      <c r="H561" s="13"/>
      <c r="I561" s="13"/>
      <c r="J561" s="13"/>
      <c r="K561" s="13"/>
      <c r="L561" s="13"/>
      <c r="M561" s="13"/>
      <c r="N561" s="13"/>
      <c r="O561" s="13"/>
      <c r="P561" s="13"/>
      <c r="Q561" s="13"/>
      <c r="R561" s="13"/>
      <c r="S561" s="13"/>
      <c r="T561" s="13"/>
      <c r="U561" s="13"/>
      <c r="V561" s="13"/>
      <c r="W561" s="13"/>
      <c r="X561" s="13"/>
      <c r="Y561" s="13"/>
      <c r="Z561" s="13"/>
      <c r="AA561" s="13"/>
      <c r="AB561" s="13"/>
      <c r="AC561" s="13"/>
      <c r="AD561" s="13"/>
      <c r="AE561" s="13"/>
      <c r="AF561" s="13"/>
      <c r="AG561" s="13"/>
      <c r="AH561" s="13"/>
      <c r="AI561" s="13"/>
      <c r="AJ561" s="13"/>
    </row>
    <row r="562" spans="1:36" ht="13.5" customHeight="1" x14ac:dyDescent="0.2">
      <c r="A562" s="13"/>
      <c r="B562" s="13"/>
      <c r="C562" s="13"/>
      <c r="D562" s="13"/>
      <c r="E562" s="13"/>
      <c r="F562" s="13"/>
      <c r="G562" s="13"/>
      <c r="H562" s="13"/>
      <c r="I562" s="13"/>
      <c r="J562" s="13"/>
      <c r="K562" s="13"/>
      <c r="L562" s="13"/>
      <c r="M562" s="13"/>
      <c r="N562" s="13"/>
      <c r="O562" s="13"/>
      <c r="P562" s="13"/>
      <c r="Q562" s="13"/>
      <c r="R562" s="13"/>
      <c r="S562" s="13"/>
      <c r="T562" s="13"/>
      <c r="U562" s="13"/>
      <c r="V562" s="13"/>
      <c r="W562" s="13"/>
      <c r="X562" s="13"/>
      <c r="Y562" s="13"/>
      <c r="Z562" s="13"/>
      <c r="AA562" s="13"/>
      <c r="AB562" s="13"/>
      <c r="AC562" s="13"/>
      <c r="AD562" s="13"/>
      <c r="AE562" s="13"/>
      <c r="AF562" s="13"/>
      <c r="AG562" s="13"/>
      <c r="AH562" s="13"/>
      <c r="AI562" s="13"/>
      <c r="AJ562" s="13"/>
    </row>
    <row r="563" spans="1:36" ht="13.5" customHeight="1" x14ac:dyDescent="0.2">
      <c r="A563" s="13"/>
      <c r="B563" s="13"/>
      <c r="C563" s="13"/>
      <c r="D563" s="13"/>
      <c r="E563" s="13"/>
      <c r="F563" s="13"/>
      <c r="G563" s="13"/>
      <c r="H563" s="13"/>
      <c r="I563" s="13"/>
      <c r="J563" s="13"/>
      <c r="K563" s="13"/>
      <c r="L563" s="13"/>
      <c r="M563" s="13"/>
      <c r="N563" s="13"/>
      <c r="O563" s="13"/>
      <c r="P563" s="13"/>
      <c r="Q563" s="13"/>
      <c r="R563" s="13"/>
      <c r="S563" s="13"/>
      <c r="T563" s="13"/>
      <c r="U563" s="13"/>
      <c r="V563" s="13"/>
      <c r="W563" s="13"/>
      <c r="X563" s="13"/>
      <c r="Y563" s="13"/>
      <c r="Z563" s="13"/>
      <c r="AA563" s="13"/>
      <c r="AB563" s="13"/>
      <c r="AC563" s="13"/>
      <c r="AD563" s="13"/>
      <c r="AE563" s="13"/>
      <c r="AF563" s="13"/>
      <c r="AG563" s="13"/>
      <c r="AH563" s="13"/>
      <c r="AI563" s="13"/>
      <c r="AJ563" s="13"/>
    </row>
    <row r="564" spans="1:36" ht="13.5" customHeight="1" x14ac:dyDescent="0.2">
      <c r="A564" s="13"/>
      <c r="B564" s="13"/>
      <c r="C564" s="13"/>
      <c r="D564" s="13"/>
      <c r="E564" s="13"/>
      <c r="F564" s="13"/>
      <c r="G564" s="13"/>
      <c r="H564" s="13"/>
      <c r="I564" s="13"/>
      <c r="J564" s="13"/>
      <c r="K564" s="13"/>
      <c r="L564" s="13"/>
      <c r="M564" s="13"/>
      <c r="N564" s="13"/>
      <c r="O564" s="13"/>
      <c r="P564" s="13"/>
      <c r="Q564" s="13"/>
      <c r="R564" s="13"/>
      <c r="S564" s="13"/>
      <c r="T564" s="13"/>
      <c r="U564" s="13"/>
      <c r="V564" s="13"/>
      <c r="W564" s="13"/>
      <c r="X564" s="13"/>
      <c r="Y564" s="13"/>
      <c r="Z564" s="13"/>
      <c r="AA564" s="13"/>
      <c r="AB564" s="13"/>
      <c r="AC564" s="13"/>
      <c r="AD564" s="13"/>
      <c r="AE564" s="13"/>
      <c r="AF564" s="13"/>
      <c r="AG564" s="13"/>
      <c r="AH564" s="13"/>
      <c r="AI564" s="13"/>
      <c r="AJ564" s="13"/>
    </row>
    <row r="565" spans="1:36" ht="13.5" customHeight="1" x14ac:dyDescent="0.2">
      <c r="A565" s="13"/>
      <c r="B565" s="13"/>
      <c r="C565" s="13"/>
      <c r="D565" s="13"/>
      <c r="E565" s="13"/>
      <c r="F565" s="13"/>
      <c r="G565" s="13"/>
      <c r="H565" s="13"/>
      <c r="I565" s="13"/>
      <c r="J565" s="13"/>
      <c r="K565" s="13"/>
      <c r="L565" s="13"/>
      <c r="M565" s="13"/>
      <c r="N565" s="13"/>
      <c r="O565" s="13"/>
      <c r="P565" s="13"/>
      <c r="Q565" s="13"/>
      <c r="R565" s="13"/>
      <c r="S565" s="13"/>
      <c r="T565" s="13"/>
      <c r="U565" s="13"/>
      <c r="V565" s="13"/>
      <c r="W565" s="13"/>
      <c r="X565" s="13"/>
      <c r="Y565" s="13"/>
      <c r="Z565" s="13"/>
      <c r="AA565" s="13"/>
      <c r="AB565" s="13"/>
      <c r="AC565" s="13"/>
      <c r="AD565" s="13"/>
      <c r="AE565" s="13"/>
      <c r="AF565" s="13"/>
      <c r="AG565" s="13"/>
      <c r="AH565" s="13"/>
      <c r="AI565" s="13"/>
      <c r="AJ565" s="13"/>
    </row>
    <row r="566" spans="1:36" ht="13.5" customHeight="1" x14ac:dyDescent="0.2">
      <c r="A566" s="13"/>
      <c r="B566" s="13"/>
      <c r="C566" s="13"/>
      <c r="D566" s="13"/>
      <c r="E566" s="13"/>
      <c r="F566" s="13"/>
      <c r="G566" s="13"/>
      <c r="H566" s="13"/>
      <c r="I566" s="13"/>
      <c r="J566" s="13"/>
      <c r="K566" s="13"/>
      <c r="L566" s="13"/>
      <c r="M566" s="13"/>
      <c r="N566" s="13"/>
      <c r="O566" s="13"/>
      <c r="P566" s="13"/>
      <c r="Q566" s="13"/>
      <c r="R566" s="13"/>
      <c r="S566" s="13"/>
      <c r="T566" s="13"/>
      <c r="U566" s="13"/>
      <c r="V566" s="13"/>
      <c r="W566" s="13"/>
      <c r="X566" s="13"/>
      <c r="Y566" s="13"/>
      <c r="Z566" s="13"/>
      <c r="AA566" s="13"/>
      <c r="AB566" s="13"/>
      <c r="AC566" s="13"/>
      <c r="AD566" s="13"/>
      <c r="AE566" s="13"/>
      <c r="AF566" s="13"/>
      <c r="AG566" s="13"/>
      <c r="AH566" s="13"/>
      <c r="AI566" s="13"/>
      <c r="AJ566" s="13"/>
    </row>
    <row r="567" spans="1:36" ht="13.5" customHeight="1" x14ac:dyDescent="0.2">
      <c r="A567" s="13"/>
      <c r="B567" s="13"/>
      <c r="C567" s="13"/>
      <c r="D567" s="13"/>
      <c r="E567" s="13"/>
      <c r="F567" s="13"/>
      <c r="G567" s="13"/>
      <c r="H567" s="13"/>
      <c r="I567" s="13"/>
      <c r="J567" s="13"/>
      <c r="K567" s="13"/>
      <c r="L567" s="13"/>
      <c r="M567" s="13"/>
      <c r="N567" s="13"/>
      <c r="O567" s="13"/>
      <c r="P567" s="13"/>
      <c r="Q567" s="13"/>
      <c r="R567" s="13"/>
      <c r="S567" s="13"/>
      <c r="T567" s="13"/>
      <c r="U567" s="13"/>
      <c r="V567" s="13"/>
      <c r="W567" s="13"/>
      <c r="X567" s="13"/>
      <c r="Y567" s="13"/>
      <c r="Z567" s="13"/>
      <c r="AA567" s="13"/>
      <c r="AB567" s="13"/>
      <c r="AC567" s="13"/>
      <c r="AD567" s="13"/>
      <c r="AE567" s="13"/>
      <c r="AF567" s="13"/>
      <c r="AG567" s="13"/>
      <c r="AH567" s="13"/>
      <c r="AI567" s="13"/>
      <c r="AJ567" s="13"/>
    </row>
    <row r="568" spans="1:36" ht="13.5" customHeight="1" x14ac:dyDescent="0.2">
      <c r="A568" s="13"/>
      <c r="B568" s="13"/>
      <c r="C568" s="13"/>
      <c r="D568" s="13"/>
      <c r="E568" s="13"/>
      <c r="F568" s="13"/>
      <c r="G568" s="13"/>
      <c r="H568" s="13"/>
      <c r="I568" s="13"/>
      <c r="J568" s="13"/>
      <c r="K568" s="13"/>
      <c r="L568" s="13"/>
      <c r="M568" s="13"/>
      <c r="N568" s="13"/>
      <c r="O568" s="13"/>
      <c r="P568" s="13"/>
      <c r="Q568" s="13"/>
      <c r="R568" s="13"/>
      <c r="S568" s="13"/>
      <c r="T568" s="13"/>
      <c r="U568" s="13"/>
      <c r="V568" s="13"/>
      <c r="W568" s="13"/>
      <c r="X568" s="13"/>
      <c r="Y568" s="13"/>
      <c r="Z568" s="13"/>
      <c r="AA568" s="13"/>
      <c r="AB568" s="13"/>
      <c r="AC568" s="13"/>
      <c r="AD568" s="13"/>
      <c r="AE568" s="13"/>
      <c r="AF568" s="13"/>
      <c r="AG568" s="13"/>
      <c r="AH568" s="13"/>
      <c r="AI568" s="13"/>
      <c r="AJ568" s="13"/>
    </row>
    <row r="569" spans="1:36" ht="13.5" customHeight="1" x14ac:dyDescent="0.2">
      <c r="A569" s="13"/>
      <c r="B569" s="13"/>
      <c r="C569" s="13"/>
      <c r="D569" s="13"/>
      <c r="E569" s="13"/>
      <c r="F569" s="13"/>
      <c r="G569" s="13"/>
      <c r="H569" s="13"/>
      <c r="I569" s="13"/>
      <c r="J569" s="13"/>
      <c r="K569" s="13"/>
      <c r="L569" s="13"/>
      <c r="M569" s="13"/>
      <c r="N569" s="13"/>
      <c r="O569" s="13"/>
      <c r="P569" s="13"/>
      <c r="Q569" s="13"/>
      <c r="R569" s="13"/>
      <c r="S569" s="13"/>
      <c r="T569" s="13"/>
      <c r="U569" s="13"/>
      <c r="V569" s="13"/>
      <c r="W569" s="13"/>
      <c r="X569" s="13"/>
      <c r="Y569" s="13"/>
      <c r="Z569" s="13"/>
      <c r="AA569" s="13"/>
      <c r="AB569" s="13"/>
      <c r="AC569" s="13"/>
      <c r="AD569" s="13"/>
      <c r="AE569" s="13"/>
      <c r="AF569" s="13"/>
      <c r="AG569" s="13"/>
      <c r="AH569" s="13"/>
      <c r="AI569" s="13"/>
      <c r="AJ569" s="13"/>
    </row>
    <row r="570" spans="1:36" ht="13.5" customHeight="1" x14ac:dyDescent="0.2">
      <c r="A570" s="13"/>
      <c r="B570" s="13"/>
      <c r="C570" s="13"/>
      <c r="D570" s="13"/>
      <c r="E570" s="13"/>
      <c r="F570" s="13"/>
      <c r="G570" s="13"/>
      <c r="H570" s="13"/>
      <c r="I570" s="13"/>
      <c r="J570" s="13"/>
      <c r="K570" s="13"/>
      <c r="L570" s="13"/>
      <c r="M570" s="13"/>
      <c r="N570" s="13"/>
      <c r="O570" s="13"/>
      <c r="P570" s="13"/>
      <c r="Q570" s="13"/>
      <c r="R570" s="13"/>
      <c r="S570" s="13"/>
      <c r="T570" s="13"/>
      <c r="U570" s="13"/>
      <c r="V570" s="13"/>
      <c r="W570" s="13"/>
      <c r="X570" s="13"/>
      <c r="Y570" s="13"/>
      <c r="Z570" s="13"/>
      <c r="AA570" s="13"/>
      <c r="AB570" s="13"/>
      <c r="AC570" s="13"/>
      <c r="AD570" s="13"/>
      <c r="AE570" s="13"/>
      <c r="AF570" s="13"/>
      <c r="AG570" s="13"/>
      <c r="AH570" s="13"/>
      <c r="AI570" s="13"/>
      <c r="AJ570" s="13"/>
    </row>
    <row r="571" spans="1:36" ht="13.5" customHeight="1" x14ac:dyDescent="0.2">
      <c r="A571" s="13"/>
      <c r="B571" s="13"/>
      <c r="C571" s="13"/>
      <c r="D571" s="13"/>
      <c r="E571" s="13"/>
      <c r="F571" s="13"/>
      <c r="G571" s="13"/>
      <c r="H571" s="13"/>
      <c r="I571" s="13"/>
      <c r="J571" s="13"/>
      <c r="K571" s="13"/>
      <c r="L571" s="13"/>
      <c r="M571" s="13"/>
      <c r="N571" s="13"/>
      <c r="O571" s="13"/>
      <c r="P571" s="13"/>
      <c r="Q571" s="13"/>
      <c r="R571" s="13"/>
      <c r="S571" s="13"/>
      <c r="T571" s="13"/>
      <c r="U571" s="13"/>
      <c r="V571" s="13"/>
      <c r="W571" s="13"/>
      <c r="X571" s="13"/>
      <c r="Y571" s="13"/>
      <c r="Z571" s="13"/>
      <c r="AA571" s="13"/>
      <c r="AB571" s="13"/>
      <c r="AC571" s="13"/>
      <c r="AD571" s="13"/>
      <c r="AE571" s="13"/>
      <c r="AF571" s="13"/>
      <c r="AG571" s="13"/>
      <c r="AH571" s="13"/>
      <c r="AI571" s="13"/>
      <c r="AJ571" s="13"/>
    </row>
    <row r="572" spans="1:36" ht="13.5" customHeight="1" x14ac:dyDescent="0.2">
      <c r="A572" s="13"/>
      <c r="B572" s="13"/>
      <c r="C572" s="13"/>
      <c r="D572" s="13"/>
      <c r="E572" s="13"/>
      <c r="F572" s="13"/>
      <c r="G572" s="13"/>
      <c r="H572" s="13"/>
      <c r="I572" s="13"/>
      <c r="J572" s="13"/>
      <c r="K572" s="13"/>
      <c r="L572" s="13"/>
      <c r="M572" s="13"/>
      <c r="N572" s="13"/>
      <c r="O572" s="13"/>
      <c r="P572" s="13"/>
      <c r="Q572" s="13"/>
      <c r="R572" s="13"/>
      <c r="S572" s="13"/>
      <c r="T572" s="13"/>
      <c r="U572" s="13"/>
      <c r="V572" s="13"/>
      <c r="W572" s="13"/>
      <c r="X572" s="13"/>
      <c r="Y572" s="13"/>
      <c r="Z572" s="13"/>
      <c r="AA572" s="13"/>
      <c r="AB572" s="13"/>
      <c r="AC572" s="13"/>
      <c r="AD572" s="13"/>
      <c r="AE572" s="13"/>
      <c r="AF572" s="13"/>
      <c r="AG572" s="13"/>
      <c r="AH572" s="13"/>
      <c r="AI572" s="13"/>
      <c r="AJ572" s="13"/>
    </row>
    <row r="573" spans="1:36" ht="13.5" customHeight="1" x14ac:dyDescent="0.2">
      <c r="A573" s="13"/>
      <c r="B573" s="13"/>
      <c r="C573" s="13"/>
      <c r="D573" s="13"/>
      <c r="E573" s="13"/>
      <c r="F573" s="13"/>
      <c r="G573" s="13"/>
      <c r="H573" s="13"/>
      <c r="I573" s="13"/>
      <c r="J573" s="13"/>
      <c r="K573" s="13"/>
      <c r="L573" s="13"/>
      <c r="M573" s="13"/>
      <c r="N573" s="13"/>
      <c r="O573" s="13"/>
      <c r="P573" s="13"/>
      <c r="Q573" s="13"/>
      <c r="R573" s="13"/>
      <c r="S573" s="13"/>
      <c r="T573" s="13"/>
      <c r="U573" s="13"/>
      <c r="V573" s="13"/>
      <c r="W573" s="13"/>
      <c r="X573" s="13"/>
      <c r="Y573" s="13"/>
      <c r="Z573" s="13"/>
      <c r="AA573" s="13"/>
      <c r="AB573" s="13"/>
      <c r="AC573" s="13"/>
      <c r="AD573" s="13"/>
      <c r="AE573" s="13"/>
      <c r="AF573" s="13"/>
      <c r="AG573" s="13"/>
      <c r="AH573" s="13"/>
      <c r="AI573" s="13"/>
      <c r="AJ573" s="13"/>
    </row>
    <row r="574" spans="1:36" ht="13.5" customHeight="1" x14ac:dyDescent="0.2">
      <c r="A574" s="13"/>
      <c r="B574" s="13"/>
      <c r="C574" s="13"/>
      <c r="D574" s="13"/>
      <c r="E574" s="13"/>
      <c r="F574" s="13"/>
      <c r="G574" s="13"/>
      <c r="H574" s="13"/>
      <c r="I574" s="13"/>
      <c r="J574" s="13"/>
      <c r="K574" s="13"/>
      <c r="L574" s="13"/>
      <c r="M574" s="13"/>
      <c r="N574" s="13"/>
      <c r="O574" s="13"/>
      <c r="P574" s="13"/>
      <c r="Q574" s="13"/>
      <c r="R574" s="13"/>
      <c r="S574" s="13"/>
      <c r="T574" s="13"/>
      <c r="U574" s="13"/>
      <c r="V574" s="13"/>
      <c r="W574" s="13"/>
      <c r="X574" s="13"/>
      <c r="Y574" s="13"/>
      <c r="Z574" s="13"/>
      <c r="AA574" s="13"/>
      <c r="AB574" s="13"/>
      <c r="AC574" s="13"/>
      <c r="AD574" s="13"/>
      <c r="AE574" s="13"/>
      <c r="AF574" s="13"/>
      <c r="AG574" s="13"/>
      <c r="AH574" s="13"/>
      <c r="AI574" s="13"/>
      <c r="AJ574" s="13"/>
    </row>
    <row r="575" spans="1:36" ht="13.5" customHeight="1" x14ac:dyDescent="0.2">
      <c r="A575" s="13"/>
      <c r="B575" s="13"/>
      <c r="C575" s="13"/>
      <c r="D575" s="13"/>
      <c r="E575" s="13"/>
      <c r="F575" s="13"/>
      <c r="G575" s="13"/>
      <c r="H575" s="13"/>
      <c r="I575" s="13"/>
      <c r="J575" s="13"/>
      <c r="K575" s="13"/>
      <c r="L575" s="13"/>
      <c r="M575" s="13"/>
      <c r="N575" s="13"/>
      <c r="O575" s="13"/>
      <c r="P575" s="13"/>
      <c r="Q575" s="13"/>
      <c r="R575" s="13"/>
      <c r="S575" s="13"/>
      <c r="T575" s="13"/>
      <c r="U575" s="13"/>
      <c r="V575" s="13"/>
      <c r="W575" s="13"/>
      <c r="X575" s="13"/>
      <c r="Y575" s="13"/>
      <c r="Z575" s="13"/>
      <c r="AA575" s="13"/>
      <c r="AB575" s="13"/>
      <c r="AC575" s="13"/>
      <c r="AD575" s="13"/>
      <c r="AE575" s="13"/>
      <c r="AF575" s="13"/>
      <c r="AG575" s="13"/>
      <c r="AH575" s="13"/>
      <c r="AI575" s="13"/>
      <c r="AJ575" s="13"/>
    </row>
    <row r="576" spans="1:36" ht="13.5" customHeight="1" x14ac:dyDescent="0.2">
      <c r="A576" s="13"/>
      <c r="B576" s="13"/>
      <c r="C576" s="13"/>
      <c r="D576" s="13"/>
      <c r="E576" s="13"/>
      <c r="F576" s="13"/>
      <c r="G576" s="13"/>
      <c r="H576" s="13"/>
      <c r="I576" s="13"/>
      <c r="J576" s="13"/>
      <c r="K576" s="13"/>
      <c r="L576" s="13"/>
      <c r="M576" s="13"/>
      <c r="N576" s="13"/>
      <c r="O576" s="13"/>
      <c r="P576" s="13"/>
      <c r="Q576" s="13"/>
      <c r="R576" s="13"/>
      <c r="S576" s="13"/>
      <c r="T576" s="13"/>
      <c r="U576" s="13"/>
      <c r="V576" s="13"/>
      <c r="W576" s="13"/>
      <c r="X576" s="13"/>
      <c r="Y576" s="13"/>
      <c r="Z576" s="13"/>
      <c r="AA576" s="13"/>
      <c r="AB576" s="13"/>
      <c r="AC576" s="13"/>
      <c r="AD576" s="13"/>
      <c r="AE576" s="13"/>
      <c r="AF576" s="13"/>
      <c r="AG576" s="13"/>
      <c r="AH576" s="13"/>
      <c r="AI576" s="13"/>
      <c r="AJ576" s="13"/>
    </row>
    <row r="577" spans="1:36" ht="13.5" customHeight="1" x14ac:dyDescent="0.2">
      <c r="A577" s="13"/>
      <c r="B577" s="13"/>
      <c r="C577" s="13"/>
      <c r="D577" s="13"/>
      <c r="E577" s="13"/>
      <c r="F577" s="13"/>
      <c r="G577" s="13"/>
      <c r="H577" s="13"/>
      <c r="I577" s="13"/>
      <c r="J577" s="13"/>
      <c r="K577" s="13"/>
      <c r="L577" s="13"/>
      <c r="M577" s="13"/>
      <c r="N577" s="13"/>
      <c r="O577" s="13"/>
      <c r="P577" s="13"/>
      <c r="Q577" s="13"/>
      <c r="R577" s="13"/>
      <c r="S577" s="13"/>
      <c r="T577" s="13"/>
      <c r="U577" s="13"/>
      <c r="V577" s="13"/>
      <c r="W577" s="13"/>
      <c r="X577" s="13"/>
      <c r="Y577" s="13"/>
      <c r="Z577" s="13"/>
      <c r="AA577" s="13"/>
      <c r="AB577" s="13"/>
      <c r="AC577" s="13"/>
      <c r="AD577" s="13"/>
      <c r="AE577" s="13"/>
      <c r="AF577" s="13"/>
      <c r="AG577" s="13"/>
      <c r="AH577" s="13"/>
      <c r="AI577" s="13"/>
      <c r="AJ577" s="13"/>
    </row>
    <row r="578" spans="1:36" ht="13.5" customHeight="1" x14ac:dyDescent="0.2">
      <c r="A578" s="13"/>
      <c r="B578" s="13"/>
      <c r="C578" s="13"/>
      <c r="D578" s="13"/>
      <c r="E578" s="13"/>
      <c r="F578" s="13"/>
      <c r="G578" s="13"/>
      <c r="H578" s="13"/>
      <c r="I578" s="13"/>
      <c r="J578" s="13"/>
      <c r="K578" s="13"/>
      <c r="L578" s="13"/>
      <c r="M578" s="13"/>
      <c r="N578" s="13"/>
      <c r="O578" s="13"/>
      <c r="P578" s="13"/>
      <c r="Q578" s="13"/>
      <c r="R578" s="13"/>
      <c r="S578" s="13"/>
      <c r="T578" s="13"/>
      <c r="U578" s="13"/>
      <c r="V578" s="13"/>
      <c r="W578" s="13"/>
      <c r="X578" s="13"/>
      <c r="Y578" s="13"/>
      <c r="Z578" s="13"/>
      <c r="AA578" s="13"/>
      <c r="AB578" s="13"/>
      <c r="AC578" s="13"/>
      <c r="AD578" s="13"/>
      <c r="AE578" s="13"/>
      <c r="AF578" s="13"/>
      <c r="AG578" s="13"/>
      <c r="AH578" s="13"/>
      <c r="AI578" s="13"/>
      <c r="AJ578" s="13"/>
    </row>
    <row r="579" spans="1:36" ht="13.5" customHeight="1" x14ac:dyDescent="0.2">
      <c r="A579" s="13"/>
      <c r="B579" s="13"/>
      <c r="C579" s="13"/>
      <c r="D579" s="13"/>
      <c r="E579" s="13"/>
      <c r="F579" s="13"/>
      <c r="G579" s="13"/>
      <c r="H579" s="13"/>
      <c r="I579" s="13"/>
      <c r="J579" s="13"/>
      <c r="K579" s="13"/>
      <c r="L579" s="13"/>
      <c r="M579" s="13"/>
      <c r="N579" s="13"/>
      <c r="O579" s="13"/>
      <c r="P579" s="13"/>
      <c r="Q579" s="13"/>
      <c r="R579" s="13"/>
      <c r="S579" s="13"/>
      <c r="T579" s="13"/>
      <c r="U579" s="13"/>
      <c r="V579" s="13"/>
      <c r="W579" s="13"/>
      <c r="X579" s="13"/>
      <c r="Y579" s="13"/>
      <c r="Z579" s="13"/>
      <c r="AA579" s="13"/>
      <c r="AB579" s="13"/>
      <c r="AC579" s="13"/>
      <c r="AD579" s="13"/>
      <c r="AE579" s="13"/>
      <c r="AF579" s="13"/>
      <c r="AG579" s="13"/>
      <c r="AH579" s="13"/>
      <c r="AI579" s="13"/>
      <c r="AJ579" s="13"/>
    </row>
    <row r="580" spans="1:36" ht="13.5" customHeight="1" x14ac:dyDescent="0.2">
      <c r="A580" s="13"/>
      <c r="B580" s="13"/>
      <c r="C580" s="13"/>
      <c r="D580" s="13"/>
      <c r="E580" s="13"/>
      <c r="F580" s="13"/>
      <c r="G580" s="13"/>
      <c r="H580" s="13"/>
      <c r="I580" s="13"/>
      <c r="J580" s="13"/>
      <c r="K580" s="13"/>
      <c r="L580" s="13"/>
      <c r="M580" s="13"/>
      <c r="N580" s="13"/>
      <c r="O580" s="13"/>
      <c r="P580" s="13"/>
      <c r="Q580" s="13"/>
      <c r="R580" s="13"/>
      <c r="S580" s="13"/>
      <c r="T580" s="13"/>
      <c r="U580" s="13"/>
      <c r="V580" s="13"/>
      <c r="W580" s="13"/>
      <c r="X580" s="13"/>
      <c r="Y580" s="13"/>
      <c r="Z580" s="13"/>
      <c r="AA580" s="13"/>
      <c r="AB580" s="13"/>
      <c r="AC580" s="13"/>
      <c r="AD580" s="13"/>
      <c r="AE580" s="13"/>
      <c r="AF580" s="13"/>
      <c r="AG580" s="13"/>
      <c r="AH580" s="13"/>
      <c r="AI580" s="13"/>
      <c r="AJ580" s="13"/>
    </row>
    <row r="581" spans="1:36" ht="13.5" customHeight="1" x14ac:dyDescent="0.2">
      <c r="A581" s="13"/>
      <c r="B581" s="13"/>
      <c r="C581" s="13"/>
      <c r="D581" s="13"/>
      <c r="E581" s="13"/>
      <c r="F581" s="13"/>
      <c r="G581" s="13"/>
      <c r="H581" s="13"/>
      <c r="I581" s="13"/>
      <c r="J581" s="13"/>
      <c r="K581" s="13"/>
      <c r="L581" s="13"/>
      <c r="M581" s="13"/>
      <c r="N581" s="13"/>
      <c r="O581" s="13"/>
      <c r="P581" s="13"/>
      <c r="Q581" s="13"/>
      <c r="R581" s="13"/>
      <c r="S581" s="13"/>
      <c r="T581" s="13"/>
      <c r="U581" s="13"/>
      <c r="V581" s="13"/>
      <c r="W581" s="13"/>
      <c r="X581" s="13"/>
      <c r="Y581" s="13"/>
      <c r="Z581" s="13"/>
      <c r="AA581" s="13"/>
      <c r="AB581" s="13"/>
      <c r="AC581" s="13"/>
      <c r="AD581" s="13"/>
      <c r="AE581" s="13"/>
      <c r="AF581" s="13"/>
      <c r="AG581" s="13"/>
      <c r="AH581" s="13"/>
      <c r="AI581" s="13"/>
      <c r="AJ581" s="13"/>
    </row>
    <row r="582" spans="1:36" ht="13.5" customHeight="1" x14ac:dyDescent="0.2">
      <c r="A582" s="13"/>
      <c r="B582" s="13"/>
      <c r="C582" s="13"/>
      <c r="D582" s="13"/>
      <c r="E582" s="13"/>
      <c r="F582" s="13"/>
      <c r="G582" s="13"/>
      <c r="H582" s="13"/>
      <c r="I582" s="13"/>
      <c r="J582" s="13"/>
      <c r="K582" s="13"/>
      <c r="L582" s="13"/>
      <c r="M582" s="13"/>
      <c r="N582" s="13"/>
      <c r="O582" s="13"/>
      <c r="P582" s="13"/>
      <c r="Q582" s="13"/>
      <c r="R582" s="13"/>
      <c r="S582" s="13"/>
      <c r="T582" s="13"/>
      <c r="U582" s="13"/>
      <c r="V582" s="13"/>
      <c r="W582" s="13"/>
      <c r="X582" s="13"/>
      <c r="Y582" s="13"/>
      <c r="Z582" s="13"/>
      <c r="AA582" s="13"/>
      <c r="AB582" s="13"/>
      <c r="AC582" s="13"/>
      <c r="AD582" s="13"/>
      <c r="AE582" s="13"/>
      <c r="AF582" s="13"/>
      <c r="AG582" s="13"/>
      <c r="AH582" s="13"/>
      <c r="AI582" s="13"/>
      <c r="AJ582" s="13"/>
    </row>
    <row r="583" spans="1:36" ht="13.5" customHeight="1" x14ac:dyDescent="0.2">
      <c r="A583" s="13"/>
      <c r="B583" s="13"/>
      <c r="C583" s="13"/>
      <c r="D583" s="13"/>
      <c r="E583" s="13"/>
      <c r="F583" s="13"/>
      <c r="G583" s="13"/>
      <c r="H583" s="13"/>
      <c r="I583" s="13"/>
      <c r="J583" s="13"/>
      <c r="K583" s="13"/>
      <c r="L583" s="13"/>
      <c r="M583" s="13"/>
      <c r="N583" s="13"/>
      <c r="O583" s="13"/>
      <c r="P583" s="13"/>
      <c r="Q583" s="13"/>
      <c r="R583" s="13"/>
      <c r="S583" s="13"/>
      <c r="T583" s="13"/>
      <c r="U583" s="13"/>
      <c r="V583" s="13"/>
      <c r="W583" s="13"/>
      <c r="X583" s="13"/>
      <c r="Y583" s="13"/>
      <c r="Z583" s="13"/>
      <c r="AA583" s="13"/>
      <c r="AB583" s="13"/>
      <c r="AC583" s="13"/>
      <c r="AD583" s="13"/>
      <c r="AE583" s="13"/>
      <c r="AF583" s="13"/>
      <c r="AG583" s="13"/>
      <c r="AH583" s="13"/>
      <c r="AI583" s="13"/>
      <c r="AJ583" s="13"/>
    </row>
    <row r="584" spans="1:36" ht="13.5" customHeight="1" x14ac:dyDescent="0.2">
      <c r="A584" s="13"/>
      <c r="B584" s="13"/>
      <c r="C584" s="13"/>
      <c r="D584" s="13"/>
      <c r="E584" s="13"/>
      <c r="F584" s="13"/>
      <c r="G584" s="13"/>
      <c r="H584" s="13"/>
      <c r="I584" s="13"/>
      <c r="J584" s="13"/>
      <c r="K584" s="13"/>
      <c r="L584" s="13"/>
      <c r="M584" s="13"/>
      <c r="N584" s="13"/>
      <c r="O584" s="13"/>
      <c r="P584" s="13"/>
      <c r="Q584" s="13"/>
      <c r="R584" s="13"/>
      <c r="S584" s="13"/>
      <c r="T584" s="13"/>
      <c r="U584" s="13"/>
      <c r="V584" s="13"/>
      <c r="W584" s="13"/>
      <c r="X584" s="13"/>
      <c r="Y584" s="13"/>
      <c r="Z584" s="13"/>
      <c r="AA584" s="13"/>
      <c r="AB584" s="13"/>
      <c r="AC584" s="13"/>
      <c r="AD584" s="13"/>
      <c r="AE584" s="13"/>
      <c r="AF584" s="13"/>
      <c r="AG584" s="13"/>
      <c r="AH584" s="13"/>
      <c r="AI584" s="13"/>
      <c r="AJ584" s="13"/>
    </row>
    <row r="585" spans="1:36" ht="13.5" customHeight="1" x14ac:dyDescent="0.2">
      <c r="A585" s="13"/>
      <c r="B585" s="13"/>
      <c r="C585" s="13"/>
      <c r="D585" s="13"/>
      <c r="E585" s="13"/>
      <c r="F585" s="13"/>
      <c r="G585" s="13"/>
      <c r="H585" s="13"/>
      <c r="I585" s="13"/>
      <c r="J585" s="13"/>
      <c r="K585" s="13"/>
      <c r="L585" s="13"/>
      <c r="M585" s="13"/>
      <c r="N585" s="13"/>
      <c r="O585" s="13"/>
      <c r="P585" s="13"/>
      <c r="Q585" s="13"/>
      <c r="R585" s="13"/>
      <c r="S585" s="13"/>
      <c r="T585" s="13"/>
      <c r="U585" s="13"/>
      <c r="V585" s="13"/>
      <c r="W585" s="13"/>
      <c r="X585" s="13"/>
      <c r="Y585" s="13"/>
      <c r="Z585" s="13"/>
      <c r="AA585" s="13"/>
      <c r="AB585" s="13"/>
      <c r="AC585" s="13"/>
      <c r="AD585" s="13"/>
      <c r="AE585" s="13"/>
      <c r="AF585" s="13"/>
      <c r="AG585" s="13"/>
      <c r="AH585" s="13"/>
      <c r="AI585" s="13"/>
      <c r="AJ585" s="13"/>
    </row>
    <row r="586" spans="1:36" ht="13.5" customHeight="1" x14ac:dyDescent="0.2">
      <c r="A586" s="13"/>
      <c r="B586" s="13"/>
      <c r="C586" s="13"/>
      <c r="D586" s="13"/>
      <c r="E586" s="13"/>
      <c r="F586" s="13"/>
      <c r="G586" s="13"/>
      <c r="H586" s="13"/>
      <c r="I586" s="13"/>
      <c r="J586" s="13"/>
      <c r="K586" s="13"/>
      <c r="L586" s="13"/>
      <c r="M586" s="13"/>
      <c r="N586" s="13"/>
      <c r="O586" s="13"/>
      <c r="P586" s="13"/>
      <c r="Q586" s="13"/>
      <c r="R586" s="13"/>
      <c r="S586" s="13"/>
      <c r="T586" s="13"/>
      <c r="U586" s="13"/>
      <c r="V586" s="13"/>
      <c r="W586" s="13"/>
      <c r="X586" s="13"/>
      <c r="Y586" s="13"/>
      <c r="Z586" s="13"/>
      <c r="AA586" s="13"/>
      <c r="AB586" s="13"/>
      <c r="AC586" s="13"/>
      <c r="AD586" s="13"/>
      <c r="AE586" s="13"/>
      <c r="AF586" s="13"/>
      <c r="AG586" s="13"/>
      <c r="AH586" s="13"/>
      <c r="AI586" s="13"/>
      <c r="AJ586" s="13"/>
    </row>
    <row r="587" spans="1:36" ht="13.5" customHeight="1" x14ac:dyDescent="0.2">
      <c r="A587" s="13"/>
      <c r="B587" s="13"/>
      <c r="C587" s="13"/>
      <c r="D587" s="13"/>
      <c r="E587" s="13"/>
      <c r="F587" s="13"/>
      <c r="G587" s="13"/>
      <c r="H587" s="13"/>
      <c r="I587" s="13"/>
      <c r="J587" s="13"/>
      <c r="K587" s="13"/>
      <c r="L587" s="13"/>
      <c r="M587" s="13"/>
      <c r="N587" s="13"/>
      <c r="O587" s="13"/>
      <c r="P587" s="13"/>
      <c r="Q587" s="13"/>
      <c r="R587" s="13"/>
      <c r="S587" s="13"/>
      <c r="T587" s="13"/>
      <c r="U587" s="13"/>
      <c r="V587" s="13"/>
      <c r="W587" s="13"/>
      <c r="X587" s="13"/>
      <c r="Y587" s="13"/>
      <c r="Z587" s="13"/>
      <c r="AA587" s="13"/>
      <c r="AB587" s="13"/>
      <c r="AC587" s="13"/>
      <c r="AD587" s="13"/>
      <c r="AE587" s="13"/>
      <c r="AF587" s="13"/>
      <c r="AG587" s="13"/>
      <c r="AH587" s="13"/>
      <c r="AI587" s="13"/>
      <c r="AJ587" s="13"/>
    </row>
    <row r="588" spans="1:36" ht="13.5" customHeight="1" x14ac:dyDescent="0.2">
      <c r="A588" s="13"/>
      <c r="B588" s="13"/>
      <c r="C588" s="13"/>
      <c r="D588" s="13"/>
      <c r="E588" s="13"/>
      <c r="F588" s="13"/>
      <c r="G588" s="13"/>
      <c r="H588" s="13"/>
      <c r="I588" s="13"/>
      <c r="J588" s="13"/>
      <c r="K588" s="13"/>
      <c r="L588" s="13"/>
      <c r="M588" s="13"/>
      <c r="N588" s="13"/>
      <c r="O588" s="13"/>
      <c r="P588" s="13"/>
      <c r="Q588" s="13"/>
      <c r="R588" s="13"/>
      <c r="S588" s="13"/>
      <c r="T588" s="13"/>
      <c r="U588" s="13"/>
      <c r="V588" s="13"/>
      <c r="W588" s="13"/>
      <c r="X588" s="13"/>
      <c r="Y588" s="13"/>
      <c r="Z588" s="13"/>
      <c r="AA588" s="13"/>
      <c r="AB588" s="13"/>
      <c r="AC588" s="13"/>
      <c r="AD588" s="13"/>
      <c r="AE588" s="13"/>
      <c r="AF588" s="13"/>
      <c r="AG588" s="13"/>
      <c r="AH588" s="13"/>
      <c r="AI588" s="13"/>
      <c r="AJ588" s="13"/>
    </row>
    <row r="589" spans="1:36" ht="13.5" customHeight="1" x14ac:dyDescent="0.2">
      <c r="A589" s="13"/>
      <c r="B589" s="13"/>
      <c r="C589" s="13"/>
      <c r="D589" s="13"/>
      <c r="E589" s="13"/>
      <c r="F589" s="13"/>
      <c r="G589" s="13"/>
      <c r="H589" s="13"/>
      <c r="I589" s="13"/>
      <c r="J589" s="13"/>
      <c r="K589" s="13"/>
      <c r="L589" s="13"/>
      <c r="M589" s="13"/>
      <c r="N589" s="13"/>
      <c r="O589" s="13"/>
      <c r="P589" s="13"/>
      <c r="Q589" s="13"/>
      <c r="R589" s="13"/>
      <c r="S589" s="13"/>
      <c r="T589" s="13"/>
      <c r="U589" s="13"/>
      <c r="V589" s="13"/>
      <c r="W589" s="13"/>
      <c r="X589" s="13"/>
      <c r="Y589" s="13"/>
      <c r="Z589" s="13"/>
      <c r="AA589" s="13"/>
      <c r="AB589" s="13"/>
      <c r="AC589" s="13"/>
      <c r="AD589" s="13"/>
      <c r="AE589" s="13"/>
      <c r="AF589" s="13"/>
      <c r="AG589" s="13"/>
      <c r="AH589" s="13"/>
      <c r="AI589" s="13"/>
      <c r="AJ589" s="13"/>
    </row>
    <row r="590" spans="1:36" ht="13.5" customHeight="1" x14ac:dyDescent="0.2">
      <c r="A590" s="13"/>
      <c r="B590" s="13"/>
      <c r="C590" s="13"/>
      <c r="D590" s="13"/>
      <c r="E590" s="13"/>
      <c r="F590" s="13"/>
      <c r="G590" s="13"/>
      <c r="H590" s="13"/>
      <c r="I590" s="13"/>
      <c r="J590" s="13"/>
      <c r="K590" s="13"/>
      <c r="L590" s="13"/>
      <c r="M590" s="13"/>
      <c r="N590" s="13"/>
      <c r="O590" s="13"/>
      <c r="P590" s="13"/>
      <c r="Q590" s="13"/>
      <c r="R590" s="13"/>
      <c r="S590" s="13"/>
      <c r="T590" s="13"/>
      <c r="U590" s="13"/>
      <c r="V590" s="13"/>
      <c r="W590" s="13"/>
      <c r="X590" s="13"/>
      <c r="Y590" s="13"/>
      <c r="Z590" s="13"/>
      <c r="AA590" s="13"/>
      <c r="AB590" s="13"/>
      <c r="AC590" s="13"/>
      <c r="AD590" s="13"/>
      <c r="AE590" s="13"/>
      <c r="AF590" s="13"/>
      <c r="AG590" s="13"/>
      <c r="AH590" s="13"/>
      <c r="AI590" s="13"/>
      <c r="AJ590" s="13"/>
    </row>
    <row r="591" spans="1:36" ht="13.5" customHeight="1" x14ac:dyDescent="0.2">
      <c r="A591" s="13"/>
      <c r="B591" s="13"/>
      <c r="C591" s="13"/>
      <c r="D591" s="13"/>
      <c r="E591" s="13"/>
      <c r="F591" s="13"/>
      <c r="G591" s="13"/>
      <c r="H591" s="13"/>
      <c r="I591" s="13"/>
      <c r="J591" s="13"/>
      <c r="K591" s="13"/>
      <c r="L591" s="13"/>
      <c r="M591" s="13"/>
      <c r="N591" s="13"/>
      <c r="O591" s="13"/>
      <c r="P591" s="13"/>
      <c r="Q591" s="13"/>
      <c r="R591" s="13"/>
      <c r="S591" s="13"/>
      <c r="T591" s="13"/>
      <c r="U591" s="13"/>
      <c r="V591" s="13"/>
      <c r="W591" s="13"/>
      <c r="X591" s="13"/>
      <c r="Y591" s="13"/>
      <c r="Z591" s="13"/>
      <c r="AA591" s="13"/>
      <c r="AB591" s="13"/>
      <c r="AC591" s="13"/>
      <c r="AD591" s="13"/>
      <c r="AE591" s="13"/>
      <c r="AF591" s="13"/>
      <c r="AG591" s="13"/>
      <c r="AH591" s="13"/>
      <c r="AI591" s="13"/>
      <c r="AJ591" s="13"/>
    </row>
    <row r="592" spans="1:36" ht="13.5" customHeight="1" x14ac:dyDescent="0.2">
      <c r="A592" s="13"/>
      <c r="B592" s="13"/>
      <c r="C592" s="13"/>
      <c r="D592" s="13"/>
      <c r="E592" s="13"/>
      <c r="F592" s="13"/>
      <c r="G592" s="13"/>
      <c r="H592" s="13"/>
      <c r="I592" s="13"/>
      <c r="J592" s="13"/>
      <c r="K592" s="13"/>
      <c r="L592" s="13"/>
      <c r="M592" s="13"/>
      <c r="N592" s="13"/>
      <c r="O592" s="13"/>
      <c r="P592" s="13"/>
      <c r="Q592" s="13"/>
      <c r="R592" s="13"/>
      <c r="S592" s="13"/>
      <c r="T592" s="13"/>
      <c r="U592" s="13"/>
      <c r="V592" s="13"/>
      <c r="W592" s="13"/>
      <c r="X592" s="13"/>
      <c r="Y592" s="13"/>
      <c r="Z592" s="13"/>
      <c r="AA592" s="13"/>
      <c r="AB592" s="13"/>
      <c r="AC592" s="13"/>
      <c r="AD592" s="13"/>
      <c r="AE592" s="13"/>
      <c r="AF592" s="13"/>
      <c r="AG592" s="13"/>
      <c r="AH592" s="13"/>
      <c r="AI592" s="13"/>
      <c r="AJ592" s="13"/>
    </row>
    <row r="593" spans="1:36" ht="13.5" customHeight="1" x14ac:dyDescent="0.2">
      <c r="A593" s="13"/>
      <c r="B593" s="13"/>
      <c r="C593" s="13"/>
      <c r="D593" s="13"/>
      <c r="E593" s="13"/>
      <c r="F593" s="13"/>
      <c r="G593" s="13"/>
      <c r="H593" s="13"/>
      <c r="I593" s="13"/>
      <c r="J593" s="13"/>
      <c r="K593" s="13"/>
      <c r="L593" s="13"/>
      <c r="M593" s="13"/>
      <c r="N593" s="13"/>
      <c r="O593" s="13"/>
      <c r="P593" s="13"/>
      <c r="Q593" s="13"/>
      <c r="R593" s="13"/>
      <c r="S593" s="13"/>
      <c r="T593" s="13"/>
      <c r="U593" s="13"/>
      <c r="V593" s="13"/>
      <c r="W593" s="13"/>
      <c r="X593" s="13"/>
      <c r="Y593" s="13"/>
      <c r="Z593" s="13"/>
      <c r="AA593" s="13"/>
      <c r="AB593" s="13"/>
      <c r="AC593" s="13"/>
      <c r="AD593" s="13"/>
      <c r="AE593" s="13"/>
      <c r="AF593" s="13"/>
      <c r="AG593" s="13"/>
      <c r="AH593" s="13"/>
      <c r="AI593" s="13"/>
      <c r="AJ593" s="13"/>
    </row>
    <row r="594" spans="1:36" ht="13.5" customHeight="1" x14ac:dyDescent="0.2">
      <c r="A594" s="13"/>
      <c r="B594" s="13"/>
      <c r="C594" s="13"/>
      <c r="D594" s="13"/>
      <c r="E594" s="13"/>
      <c r="F594" s="13"/>
      <c r="G594" s="13"/>
      <c r="H594" s="13"/>
      <c r="I594" s="13"/>
      <c r="J594" s="13"/>
      <c r="K594" s="13"/>
      <c r="L594" s="13"/>
      <c r="M594" s="13"/>
      <c r="N594" s="13"/>
      <c r="O594" s="13"/>
      <c r="P594" s="13"/>
      <c r="Q594" s="13"/>
      <c r="R594" s="13"/>
      <c r="S594" s="13"/>
      <c r="T594" s="13"/>
      <c r="U594" s="13"/>
      <c r="V594" s="13"/>
      <c r="W594" s="13"/>
      <c r="X594" s="13"/>
      <c r="Y594" s="13"/>
      <c r="Z594" s="13"/>
      <c r="AA594" s="13"/>
      <c r="AB594" s="13"/>
      <c r="AC594" s="13"/>
      <c r="AD594" s="13"/>
      <c r="AE594" s="13"/>
      <c r="AF594" s="13"/>
      <c r="AG594" s="13"/>
      <c r="AH594" s="13"/>
      <c r="AI594" s="13"/>
      <c r="AJ594" s="13"/>
    </row>
    <row r="595" spans="1:36" ht="13.5" customHeight="1" x14ac:dyDescent="0.2">
      <c r="A595" s="13"/>
      <c r="B595" s="13"/>
      <c r="C595" s="13"/>
      <c r="D595" s="13"/>
      <c r="E595" s="13"/>
      <c r="F595" s="13"/>
      <c r="G595" s="13"/>
      <c r="H595" s="13"/>
      <c r="I595" s="13"/>
      <c r="J595" s="13"/>
      <c r="K595" s="13"/>
      <c r="L595" s="13"/>
      <c r="M595" s="13"/>
      <c r="N595" s="13"/>
      <c r="O595" s="13"/>
      <c r="P595" s="13"/>
      <c r="Q595" s="13"/>
      <c r="R595" s="13"/>
      <c r="S595" s="13"/>
      <c r="T595" s="13"/>
      <c r="U595" s="13"/>
      <c r="V595" s="13"/>
      <c r="W595" s="13"/>
      <c r="X595" s="13"/>
      <c r="Y595" s="13"/>
      <c r="Z595" s="13"/>
      <c r="AA595" s="13"/>
      <c r="AB595" s="13"/>
      <c r="AC595" s="13"/>
      <c r="AD595" s="13"/>
      <c r="AE595" s="13"/>
      <c r="AF595" s="13"/>
      <c r="AG595" s="13"/>
      <c r="AH595" s="13"/>
      <c r="AI595" s="13"/>
      <c r="AJ595" s="13"/>
    </row>
    <row r="596" spans="1:36" ht="13.5" customHeight="1" x14ac:dyDescent="0.2">
      <c r="A596" s="13"/>
      <c r="B596" s="13"/>
      <c r="C596" s="13"/>
      <c r="D596" s="13"/>
      <c r="E596" s="13"/>
      <c r="F596" s="13"/>
      <c r="G596" s="13"/>
      <c r="H596" s="13"/>
      <c r="I596" s="13"/>
      <c r="J596" s="13"/>
      <c r="K596" s="13"/>
      <c r="L596" s="13"/>
      <c r="M596" s="13"/>
      <c r="N596" s="13"/>
      <c r="O596" s="13"/>
      <c r="P596" s="13"/>
      <c r="Q596" s="13"/>
      <c r="R596" s="13"/>
      <c r="S596" s="13"/>
      <c r="T596" s="13"/>
      <c r="U596" s="13"/>
      <c r="V596" s="13"/>
      <c r="W596" s="13"/>
      <c r="X596" s="13"/>
      <c r="Y596" s="13"/>
      <c r="Z596" s="13"/>
      <c r="AA596" s="13"/>
      <c r="AB596" s="13"/>
      <c r="AC596" s="13"/>
      <c r="AD596" s="13"/>
      <c r="AE596" s="13"/>
      <c r="AF596" s="13"/>
      <c r="AG596" s="13"/>
      <c r="AH596" s="13"/>
      <c r="AI596" s="13"/>
      <c r="AJ596" s="13"/>
    </row>
    <row r="597" spans="1:36" ht="13.5" customHeight="1" x14ac:dyDescent="0.2">
      <c r="A597" s="13"/>
      <c r="B597" s="13"/>
      <c r="C597" s="13"/>
      <c r="D597" s="13"/>
      <c r="E597" s="13"/>
      <c r="F597" s="13"/>
      <c r="G597" s="13"/>
      <c r="H597" s="13"/>
      <c r="I597" s="13"/>
      <c r="J597" s="13"/>
      <c r="K597" s="13"/>
      <c r="L597" s="13"/>
      <c r="M597" s="13"/>
      <c r="N597" s="13"/>
      <c r="O597" s="13"/>
      <c r="P597" s="13"/>
      <c r="Q597" s="13"/>
      <c r="R597" s="13"/>
      <c r="S597" s="13"/>
      <c r="T597" s="13"/>
      <c r="U597" s="13"/>
      <c r="V597" s="13"/>
      <c r="W597" s="13"/>
      <c r="X597" s="13"/>
      <c r="Y597" s="13"/>
      <c r="Z597" s="13"/>
      <c r="AA597" s="13"/>
      <c r="AB597" s="13"/>
      <c r="AC597" s="13"/>
      <c r="AD597" s="13"/>
      <c r="AE597" s="13"/>
      <c r="AF597" s="13"/>
      <c r="AG597" s="13"/>
      <c r="AH597" s="13"/>
      <c r="AI597" s="13"/>
      <c r="AJ597" s="13"/>
    </row>
    <row r="598" spans="1:36" ht="13.5" customHeight="1" x14ac:dyDescent="0.2">
      <c r="A598" s="13"/>
      <c r="B598" s="13"/>
      <c r="C598" s="13"/>
      <c r="D598" s="13"/>
      <c r="E598" s="13"/>
      <c r="F598" s="13"/>
      <c r="G598" s="13"/>
      <c r="H598" s="13"/>
      <c r="I598" s="13"/>
      <c r="J598" s="13"/>
      <c r="K598" s="13"/>
      <c r="L598" s="13"/>
      <c r="M598" s="13"/>
      <c r="N598" s="13"/>
      <c r="O598" s="13"/>
      <c r="P598" s="13"/>
      <c r="Q598" s="13"/>
      <c r="R598" s="13"/>
      <c r="S598" s="13"/>
      <c r="T598" s="13"/>
      <c r="U598" s="13"/>
      <c r="V598" s="13"/>
      <c r="W598" s="13"/>
      <c r="X598" s="13"/>
      <c r="Y598" s="13"/>
      <c r="Z598" s="13"/>
      <c r="AA598" s="13"/>
      <c r="AB598" s="13"/>
      <c r="AC598" s="13"/>
      <c r="AD598" s="13"/>
      <c r="AE598" s="13"/>
      <c r="AF598" s="13"/>
      <c r="AG598" s="13"/>
      <c r="AH598" s="13"/>
      <c r="AI598" s="13"/>
      <c r="AJ598" s="13"/>
    </row>
    <row r="599" spans="1:36" ht="13.5" customHeight="1" x14ac:dyDescent="0.2">
      <c r="A599" s="13"/>
      <c r="B599" s="13"/>
      <c r="C599" s="13"/>
      <c r="D599" s="13"/>
      <c r="E599" s="13"/>
      <c r="F599" s="13"/>
      <c r="G599" s="13"/>
      <c r="H599" s="13"/>
      <c r="I599" s="13"/>
      <c r="J599" s="13"/>
      <c r="K599" s="13"/>
      <c r="L599" s="13"/>
      <c r="M599" s="13"/>
      <c r="N599" s="13"/>
      <c r="O599" s="13"/>
      <c r="P599" s="13"/>
      <c r="Q599" s="13"/>
      <c r="R599" s="13"/>
      <c r="S599" s="13"/>
      <c r="T599" s="13"/>
      <c r="U599" s="13"/>
      <c r="V599" s="13"/>
      <c r="W599" s="13"/>
      <c r="X599" s="13"/>
      <c r="Y599" s="13"/>
      <c r="Z599" s="13"/>
      <c r="AA599" s="13"/>
      <c r="AB599" s="13"/>
      <c r="AC599" s="13"/>
      <c r="AD599" s="13"/>
      <c r="AE599" s="13"/>
      <c r="AF599" s="13"/>
      <c r="AG599" s="13"/>
      <c r="AH599" s="13"/>
      <c r="AI599" s="13"/>
      <c r="AJ599" s="13"/>
    </row>
    <row r="600" spans="1:36" ht="13.5" customHeight="1" x14ac:dyDescent="0.2">
      <c r="A600" s="13"/>
      <c r="B600" s="13"/>
      <c r="C600" s="13"/>
      <c r="D600" s="13"/>
      <c r="E600" s="13"/>
      <c r="F600" s="13"/>
      <c r="G600" s="13"/>
      <c r="H600" s="13"/>
      <c r="I600" s="13"/>
      <c r="J600" s="13"/>
      <c r="K600" s="13"/>
      <c r="L600" s="13"/>
      <c r="M600" s="13"/>
      <c r="N600" s="13"/>
      <c r="O600" s="13"/>
      <c r="P600" s="13"/>
      <c r="Q600" s="13"/>
      <c r="R600" s="13"/>
      <c r="S600" s="13"/>
      <c r="T600" s="13"/>
      <c r="U600" s="13"/>
      <c r="V600" s="13"/>
      <c r="W600" s="13"/>
      <c r="X600" s="13"/>
      <c r="Y600" s="13"/>
      <c r="Z600" s="13"/>
      <c r="AA600" s="13"/>
      <c r="AB600" s="13"/>
      <c r="AC600" s="13"/>
      <c r="AD600" s="13"/>
      <c r="AE600" s="13"/>
      <c r="AF600" s="13"/>
      <c r="AG600" s="13"/>
      <c r="AH600" s="13"/>
      <c r="AI600" s="13"/>
      <c r="AJ600" s="13"/>
    </row>
    <row r="601" spans="1:36" ht="13.5" customHeight="1" x14ac:dyDescent="0.2">
      <c r="A601" s="13"/>
      <c r="B601" s="13"/>
      <c r="C601" s="13"/>
      <c r="D601" s="13"/>
      <c r="E601" s="13"/>
      <c r="F601" s="13"/>
      <c r="G601" s="13"/>
      <c r="H601" s="13"/>
      <c r="I601" s="13"/>
      <c r="J601" s="13"/>
      <c r="K601" s="13"/>
      <c r="L601" s="13"/>
      <c r="M601" s="13"/>
      <c r="N601" s="13"/>
      <c r="O601" s="13"/>
      <c r="P601" s="13"/>
      <c r="Q601" s="13"/>
      <c r="R601" s="13"/>
      <c r="S601" s="13"/>
      <c r="T601" s="13"/>
      <c r="U601" s="13"/>
      <c r="V601" s="13"/>
      <c r="W601" s="13"/>
      <c r="X601" s="13"/>
      <c r="Y601" s="13"/>
      <c r="Z601" s="13"/>
      <c r="AA601" s="13"/>
      <c r="AB601" s="13"/>
      <c r="AC601" s="13"/>
      <c r="AD601" s="13"/>
      <c r="AE601" s="13"/>
      <c r="AF601" s="13"/>
      <c r="AG601" s="13"/>
      <c r="AH601" s="13"/>
      <c r="AI601" s="13"/>
      <c r="AJ601" s="13"/>
    </row>
    <row r="602" spans="1:36" ht="13.5" customHeight="1" x14ac:dyDescent="0.2">
      <c r="A602" s="13"/>
      <c r="B602" s="13"/>
      <c r="C602" s="13"/>
      <c r="D602" s="13"/>
      <c r="E602" s="13"/>
      <c r="F602" s="13"/>
      <c r="G602" s="13"/>
      <c r="H602" s="13"/>
      <c r="I602" s="13"/>
      <c r="J602" s="13"/>
      <c r="K602" s="13"/>
      <c r="L602" s="13"/>
      <c r="M602" s="13"/>
      <c r="N602" s="13"/>
      <c r="O602" s="13"/>
      <c r="P602" s="13"/>
      <c r="Q602" s="13"/>
      <c r="R602" s="13"/>
      <c r="S602" s="13"/>
      <c r="T602" s="13"/>
      <c r="U602" s="13"/>
      <c r="V602" s="13"/>
      <c r="W602" s="13"/>
      <c r="X602" s="13"/>
      <c r="Y602" s="13"/>
      <c r="Z602" s="13"/>
      <c r="AA602" s="13"/>
      <c r="AB602" s="13"/>
      <c r="AC602" s="13"/>
      <c r="AD602" s="13"/>
      <c r="AE602" s="13"/>
      <c r="AF602" s="13"/>
      <c r="AG602" s="13"/>
      <c r="AH602" s="13"/>
      <c r="AI602" s="13"/>
      <c r="AJ602" s="13"/>
    </row>
    <row r="603" spans="1:36" ht="13.5" customHeight="1" x14ac:dyDescent="0.2">
      <c r="A603" s="13"/>
      <c r="B603" s="13"/>
      <c r="C603" s="13"/>
      <c r="D603" s="13"/>
      <c r="E603" s="13"/>
      <c r="F603" s="13"/>
      <c r="G603" s="13"/>
      <c r="H603" s="13"/>
      <c r="I603" s="13"/>
      <c r="J603" s="13"/>
      <c r="K603" s="13"/>
      <c r="L603" s="13"/>
      <c r="M603" s="13"/>
      <c r="N603" s="13"/>
      <c r="O603" s="13"/>
      <c r="P603" s="13"/>
      <c r="Q603" s="13"/>
      <c r="R603" s="13"/>
      <c r="S603" s="13"/>
      <c r="T603" s="13"/>
      <c r="U603" s="13"/>
      <c r="V603" s="13"/>
      <c r="W603" s="13"/>
      <c r="X603" s="13"/>
      <c r="Y603" s="13"/>
      <c r="Z603" s="13"/>
      <c r="AA603" s="13"/>
      <c r="AB603" s="13"/>
      <c r="AC603" s="13"/>
      <c r="AD603" s="13"/>
      <c r="AE603" s="13"/>
      <c r="AF603" s="13"/>
      <c r="AG603" s="13"/>
      <c r="AH603" s="13"/>
      <c r="AI603" s="13"/>
      <c r="AJ603" s="13"/>
    </row>
    <row r="604" spans="1:36" ht="13.5" customHeight="1" x14ac:dyDescent="0.2">
      <c r="A604" s="13"/>
      <c r="B604" s="13"/>
      <c r="C604" s="13"/>
      <c r="D604" s="13"/>
      <c r="E604" s="13"/>
      <c r="F604" s="13"/>
      <c r="G604" s="13"/>
      <c r="H604" s="13"/>
      <c r="I604" s="13"/>
      <c r="J604" s="13"/>
      <c r="K604" s="13"/>
      <c r="L604" s="13"/>
      <c r="M604" s="13"/>
      <c r="N604" s="13"/>
      <c r="O604" s="13"/>
      <c r="P604" s="13"/>
      <c r="Q604" s="13"/>
      <c r="R604" s="13"/>
      <c r="S604" s="13"/>
      <c r="T604" s="13"/>
      <c r="U604" s="13"/>
      <c r="V604" s="13"/>
      <c r="W604" s="13"/>
      <c r="X604" s="13"/>
      <c r="Y604" s="13"/>
      <c r="Z604" s="13"/>
      <c r="AA604" s="13"/>
      <c r="AB604" s="13"/>
      <c r="AC604" s="13"/>
      <c r="AD604" s="13"/>
      <c r="AE604" s="13"/>
      <c r="AF604" s="13"/>
      <c r="AG604" s="13"/>
      <c r="AH604" s="13"/>
      <c r="AI604" s="13"/>
      <c r="AJ604" s="13"/>
    </row>
    <row r="605" spans="1:36" ht="13.5" customHeight="1" x14ac:dyDescent="0.2">
      <c r="A605" s="13"/>
      <c r="B605" s="13"/>
      <c r="C605" s="13"/>
      <c r="D605" s="13"/>
      <c r="E605" s="13"/>
      <c r="F605" s="13"/>
      <c r="G605" s="13"/>
      <c r="H605" s="13"/>
      <c r="I605" s="13"/>
      <c r="J605" s="13"/>
      <c r="K605" s="13"/>
      <c r="L605" s="13"/>
      <c r="M605" s="13"/>
      <c r="N605" s="13"/>
      <c r="O605" s="13"/>
      <c r="P605" s="13"/>
      <c r="Q605" s="13"/>
      <c r="R605" s="13"/>
      <c r="S605" s="13"/>
      <c r="T605" s="13"/>
      <c r="U605" s="13"/>
      <c r="V605" s="13"/>
      <c r="W605" s="13"/>
      <c r="X605" s="13"/>
      <c r="Y605" s="13"/>
      <c r="Z605" s="13"/>
      <c r="AA605" s="13"/>
      <c r="AB605" s="13"/>
      <c r="AC605" s="13"/>
      <c r="AD605" s="13"/>
      <c r="AE605" s="13"/>
      <c r="AF605" s="13"/>
      <c r="AG605" s="13"/>
      <c r="AH605" s="13"/>
      <c r="AI605" s="13"/>
      <c r="AJ605" s="13"/>
    </row>
    <row r="606" spans="1:36" ht="13.5" customHeight="1" x14ac:dyDescent="0.2">
      <c r="A606" s="13"/>
      <c r="B606" s="13"/>
      <c r="C606" s="13"/>
      <c r="D606" s="13"/>
      <c r="E606" s="13"/>
      <c r="F606" s="13"/>
      <c r="G606" s="13"/>
      <c r="H606" s="13"/>
      <c r="I606" s="13"/>
      <c r="J606" s="13"/>
      <c r="K606" s="13"/>
      <c r="L606" s="13"/>
      <c r="M606" s="13"/>
      <c r="N606" s="13"/>
      <c r="O606" s="13"/>
      <c r="P606" s="13"/>
      <c r="Q606" s="13"/>
      <c r="R606" s="13"/>
      <c r="S606" s="13"/>
      <c r="T606" s="13"/>
      <c r="U606" s="13"/>
      <c r="V606" s="13"/>
      <c r="W606" s="13"/>
      <c r="X606" s="13"/>
      <c r="Y606" s="13"/>
      <c r="Z606" s="13"/>
      <c r="AA606" s="13"/>
      <c r="AB606" s="13"/>
      <c r="AC606" s="13"/>
      <c r="AD606" s="13"/>
      <c r="AE606" s="13"/>
      <c r="AF606" s="13"/>
      <c r="AG606" s="13"/>
      <c r="AH606" s="13"/>
      <c r="AI606" s="13"/>
      <c r="AJ606" s="13"/>
    </row>
    <row r="607" spans="1:36" ht="13.5" customHeight="1" x14ac:dyDescent="0.2">
      <c r="A607" s="13"/>
      <c r="B607" s="13"/>
      <c r="C607" s="13"/>
      <c r="D607" s="13"/>
      <c r="E607" s="13"/>
      <c r="F607" s="13"/>
      <c r="G607" s="13"/>
      <c r="H607" s="13"/>
      <c r="I607" s="13"/>
      <c r="J607" s="13"/>
      <c r="K607" s="13"/>
      <c r="L607" s="13"/>
      <c r="M607" s="13"/>
      <c r="N607" s="13"/>
      <c r="O607" s="13"/>
      <c r="P607" s="13"/>
      <c r="Q607" s="13"/>
      <c r="R607" s="13"/>
      <c r="S607" s="13"/>
      <c r="T607" s="13"/>
      <c r="U607" s="13"/>
      <c r="V607" s="13"/>
      <c r="W607" s="13"/>
      <c r="X607" s="13"/>
      <c r="Y607" s="13"/>
      <c r="Z607" s="13"/>
      <c r="AA607" s="13"/>
      <c r="AB607" s="13"/>
      <c r="AC607" s="13"/>
      <c r="AD607" s="13"/>
      <c r="AE607" s="13"/>
      <c r="AF607" s="13"/>
      <c r="AG607" s="13"/>
      <c r="AH607" s="13"/>
      <c r="AI607" s="13"/>
      <c r="AJ607" s="13"/>
    </row>
    <row r="608" spans="1:36" ht="13.5" customHeight="1" x14ac:dyDescent="0.2">
      <c r="A608" s="13"/>
      <c r="B608" s="13"/>
      <c r="C608" s="13"/>
      <c r="D608" s="13"/>
      <c r="E608" s="13"/>
      <c r="F608" s="13"/>
      <c r="G608" s="13"/>
      <c r="H608" s="13"/>
      <c r="I608" s="13"/>
      <c r="J608" s="13"/>
      <c r="K608" s="13"/>
      <c r="L608" s="13"/>
      <c r="M608" s="13"/>
      <c r="N608" s="13"/>
      <c r="O608" s="13"/>
      <c r="P608" s="13"/>
      <c r="Q608" s="13"/>
      <c r="R608" s="13"/>
      <c r="S608" s="13"/>
      <c r="T608" s="13"/>
      <c r="U608" s="13"/>
      <c r="V608" s="13"/>
      <c r="W608" s="13"/>
      <c r="X608" s="13"/>
      <c r="Y608" s="13"/>
      <c r="Z608" s="13"/>
      <c r="AA608" s="13"/>
      <c r="AB608" s="13"/>
      <c r="AC608" s="13"/>
      <c r="AD608" s="13"/>
      <c r="AE608" s="13"/>
      <c r="AF608" s="13"/>
      <c r="AG608" s="13"/>
      <c r="AH608" s="13"/>
      <c r="AI608" s="13"/>
      <c r="AJ608" s="13"/>
    </row>
    <row r="609" spans="1:36" ht="13.5" customHeight="1" x14ac:dyDescent="0.2">
      <c r="A609" s="13"/>
      <c r="B609" s="13"/>
      <c r="C609" s="13"/>
      <c r="D609" s="13"/>
      <c r="E609" s="13"/>
      <c r="F609" s="13"/>
      <c r="G609" s="13"/>
      <c r="H609" s="13"/>
      <c r="I609" s="13"/>
      <c r="J609" s="13"/>
      <c r="K609" s="13"/>
      <c r="L609" s="13"/>
      <c r="M609" s="13"/>
      <c r="N609" s="13"/>
      <c r="O609" s="13"/>
      <c r="P609" s="13"/>
      <c r="Q609" s="13"/>
      <c r="R609" s="13"/>
      <c r="S609" s="13"/>
      <c r="T609" s="13"/>
      <c r="U609" s="13"/>
      <c r="V609" s="13"/>
      <c r="W609" s="13"/>
      <c r="X609" s="13"/>
      <c r="Y609" s="13"/>
      <c r="Z609" s="13"/>
      <c r="AA609" s="13"/>
      <c r="AB609" s="13"/>
      <c r="AC609" s="13"/>
      <c r="AD609" s="13"/>
      <c r="AE609" s="13"/>
      <c r="AF609" s="13"/>
      <c r="AG609" s="13"/>
      <c r="AH609" s="13"/>
      <c r="AI609" s="13"/>
      <c r="AJ609" s="13"/>
    </row>
    <row r="610" spans="1:36" ht="13.5" customHeight="1" x14ac:dyDescent="0.2">
      <c r="A610" s="13"/>
      <c r="B610" s="13"/>
      <c r="C610" s="13"/>
      <c r="D610" s="13"/>
      <c r="E610" s="13"/>
      <c r="F610" s="13"/>
      <c r="G610" s="13"/>
      <c r="H610" s="13"/>
      <c r="I610" s="13"/>
      <c r="J610" s="13"/>
      <c r="K610" s="13"/>
      <c r="L610" s="13"/>
      <c r="M610" s="13"/>
      <c r="N610" s="13"/>
      <c r="O610" s="13"/>
      <c r="P610" s="13"/>
      <c r="Q610" s="13"/>
      <c r="R610" s="13"/>
      <c r="S610" s="13"/>
      <c r="T610" s="13"/>
      <c r="U610" s="13"/>
      <c r="V610" s="13"/>
      <c r="W610" s="13"/>
      <c r="X610" s="13"/>
      <c r="Y610" s="13"/>
      <c r="Z610" s="13"/>
      <c r="AA610" s="13"/>
      <c r="AB610" s="13"/>
      <c r="AC610" s="13"/>
      <c r="AD610" s="13"/>
      <c r="AE610" s="13"/>
      <c r="AF610" s="13"/>
      <c r="AG610" s="13"/>
      <c r="AH610" s="13"/>
      <c r="AI610" s="13"/>
      <c r="AJ610" s="13"/>
    </row>
    <row r="611" spans="1:36" ht="13.5" customHeight="1" x14ac:dyDescent="0.2">
      <c r="A611" s="13"/>
      <c r="B611" s="13"/>
      <c r="C611" s="13"/>
      <c r="D611" s="13"/>
      <c r="E611" s="13"/>
      <c r="F611" s="13"/>
      <c r="G611" s="13"/>
      <c r="H611" s="13"/>
      <c r="I611" s="13"/>
      <c r="J611" s="13"/>
      <c r="K611" s="13"/>
      <c r="L611" s="13"/>
      <c r="M611" s="13"/>
      <c r="N611" s="13"/>
      <c r="O611" s="13"/>
      <c r="P611" s="13"/>
      <c r="Q611" s="13"/>
      <c r="R611" s="13"/>
      <c r="S611" s="13"/>
      <c r="T611" s="13"/>
      <c r="U611" s="13"/>
      <c r="V611" s="13"/>
      <c r="W611" s="13"/>
      <c r="X611" s="13"/>
      <c r="Y611" s="13"/>
      <c r="Z611" s="13"/>
      <c r="AA611" s="13"/>
      <c r="AB611" s="13"/>
      <c r="AC611" s="13"/>
      <c r="AD611" s="13"/>
      <c r="AE611" s="13"/>
      <c r="AF611" s="13"/>
      <c r="AG611" s="13"/>
      <c r="AH611" s="13"/>
      <c r="AI611" s="13"/>
      <c r="AJ611" s="13"/>
    </row>
    <row r="612" spans="1:36" ht="13.5" customHeight="1" x14ac:dyDescent="0.2">
      <c r="A612" s="13"/>
      <c r="B612" s="13"/>
      <c r="C612" s="13"/>
      <c r="D612" s="13"/>
      <c r="E612" s="13"/>
      <c r="F612" s="13"/>
      <c r="G612" s="13"/>
      <c r="H612" s="13"/>
      <c r="I612" s="13"/>
      <c r="J612" s="13"/>
      <c r="K612" s="13"/>
      <c r="L612" s="13"/>
      <c r="M612" s="13"/>
      <c r="N612" s="13"/>
      <c r="O612" s="13"/>
      <c r="P612" s="13"/>
      <c r="Q612" s="13"/>
      <c r="R612" s="13"/>
      <c r="S612" s="13"/>
      <c r="T612" s="13"/>
      <c r="U612" s="13"/>
      <c r="V612" s="13"/>
      <c r="W612" s="13"/>
      <c r="X612" s="13"/>
      <c r="Y612" s="13"/>
      <c r="Z612" s="13"/>
      <c r="AA612" s="13"/>
      <c r="AB612" s="13"/>
      <c r="AC612" s="13"/>
      <c r="AD612" s="13"/>
      <c r="AE612" s="13"/>
      <c r="AF612" s="13"/>
      <c r="AG612" s="13"/>
      <c r="AH612" s="13"/>
      <c r="AI612" s="13"/>
      <c r="AJ612" s="13"/>
    </row>
    <row r="613" spans="1:36" ht="13.5" customHeight="1" x14ac:dyDescent="0.2">
      <c r="A613" s="13"/>
      <c r="B613" s="13"/>
      <c r="C613" s="13"/>
      <c r="D613" s="13"/>
      <c r="E613" s="13"/>
      <c r="F613" s="13"/>
      <c r="G613" s="13"/>
      <c r="H613" s="13"/>
      <c r="I613" s="13"/>
      <c r="J613" s="13"/>
      <c r="K613" s="13"/>
      <c r="L613" s="13"/>
      <c r="M613" s="13"/>
      <c r="N613" s="13"/>
      <c r="O613" s="13"/>
      <c r="P613" s="13"/>
      <c r="Q613" s="13"/>
      <c r="R613" s="13"/>
      <c r="S613" s="13"/>
      <c r="T613" s="13"/>
      <c r="U613" s="13"/>
      <c r="V613" s="13"/>
      <c r="W613" s="13"/>
      <c r="X613" s="13"/>
      <c r="Y613" s="13"/>
      <c r="Z613" s="13"/>
      <c r="AA613" s="13"/>
      <c r="AB613" s="13"/>
      <c r="AC613" s="13"/>
      <c r="AD613" s="13"/>
      <c r="AE613" s="13"/>
      <c r="AF613" s="13"/>
      <c r="AG613" s="13"/>
      <c r="AH613" s="13"/>
      <c r="AI613" s="13"/>
      <c r="AJ613" s="13"/>
    </row>
    <row r="614" spans="1:36" ht="13.5" customHeight="1" x14ac:dyDescent="0.2">
      <c r="A614" s="13"/>
      <c r="B614" s="13"/>
      <c r="C614" s="13"/>
      <c r="D614" s="13"/>
      <c r="E614" s="13"/>
      <c r="F614" s="13"/>
      <c r="G614" s="13"/>
      <c r="H614" s="13"/>
      <c r="I614" s="13"/>
      <c r="J614" s="13"/>
      <c r="K614" s="13"/>
      <c r="L614" s="13"/>
      <c r="M614" s="13"/>
      <c r="N614" s="13"/>
      <c r="O614" s="13"/>
      <c r="P614" s="13"/>
      <c r="Q614" s="13"/>
      <c r="R614" s="13"/>
      <c r="S614" s="13"/>
      <c r="T614" s="13"/>
      <c r="U614" s="13"/>
      <c r="V614" s="13"/>
      <c r="W614" s="13"/>
      <c r="X614" s="13"/>
      <c r="Y614" s="13"/>
      <c r="Z614" s="13"/>
      <c r="AA614" s="13"/>
      <c r="AB614" s="13"/>
      <c r="AC614" s="13"/>
      <c r="AD614" s="13"/>
      <c r="AE614" s="13"/>
      <c r="AF614" s="13"/>
      <c r="AG614" s="13"/>
      <c r="AH614" s="13"/>
      <c r="AI614" s="13"/>
      <c r="AJ614" s="13"/>
    </row>
    <row r="615" spans="1:36" ht="13.5" customHeight="1" x14ac:dyDescent="0.2">
      <c r="A615" s="13"/>
      <c r="B615" s="13"/>
      <c r="C615" s="13"/>
      <c r="D615" s="13"/>
      <c r="E615" s="13"/>
      <c r="F615" s="13"/>
      <c r="G615" s="13"/>
      <c r="H615" s="13"/>
      <c r="I615" s="13"/>
      <c r="J615" s="13"/>
      <c r="K615" s="13"/>
      <c r="L615" s="13"/>
      <c r="M615" s="13"/>
      <c r="N615" s="13"/>
      <c r="O615" s="13"/>
      <c r="P615" s="13"/>
      <c r="Q615" s="13"/>
      <c r="R615" s="13"/>
      <c r="S615" s="13"/>
      <c r="T615" s="13"/>
      <c r="U615" s="13"/>
      <c r="V615" s="13"/>
      <c r="W615" s="13"/>
      <c r="X615" s="13"/>
      <c r="Y615" s="13"/>
      <c r="Z615" s="13"/>
      <c r="AA615" s="13"/>
      <c r="AB615" s="13"/>
      <c r="AC615" s="13"/>
      <c r="AD615" s="13"/>
      <c r="AE615" s="13"/>
      <c r="AF615" s="13"/>
      <c r="AG615" s="13"/>
      <c r="AH615" s="13"/>
      <c r="AI615" s="13"/>
      <c r="AJ615" s="13"/>
    </row>
    <row r="616" spans="1:36" ht="13.5" customHeight="1" x14ac:dyDescent="0.2">
      <c r="A616" s="13"/>
      <c r="B616" s="13"/>
      <c r="C616" s="13"/>
      <c r="D616" s="13"/>
      <c r="E616" s="13"/>
      <c r="F616" s="13"/>
      <c r="G616" s="13"/>
      <c r="H616" s="13"/>
      <c r="I616" s="13"/>
      <c r="J616" s="13"/>
      <c r="K616" s="13"/>
      <c r="L616" s="13"/>
      <c r="M616" s="13"/>
      <c r="N616" s="13"/>
      <c r="O616" s="13"/>
      <c r="P616" s="13"/>
      <c r="Q616" s="13"/>
      <c r="R616" s="13"/>
      <c r="S616" s="13"/>
      <c r="T616" s="13"/>
      <c r="U616" s="13"/>
      <c r="V616" s="13"/>
      <c r="W616" s="13"/>
      <c r="X616" s="13"/>
      <c r="Y616" s="13"/>
      <c r="Z616" s="13"/>
      <c r="AA616" s="13"/>
      <c r="AB616" s="13"/>
      <c r="AC616" s="13"/>
      <c r="AD616" s="13"/>
      <c r="AE616" s="13"/>
      <c r="AF616" s="13"/>
      <c r="AG616" s="13"/>
      <c r="AH616" s="13"/>
      <c r="AI616" s="13"/>
      <c r="AJ616" s="13"/>
    </row>
    <row r="617" spans="1:36" ht="13.5" customHeight="1" x14ac:dyDescent="0.2">
      <c r="A617" s="13"/>
      <c r="B617" s="13"/>
      <c r="C617" s="13"/>
      <c r="D617" s="13"/>
      <c r="E617" s="13"/>
      <c r="F617" s="13"/>
      <c r="G617" s="13"/>
      <c r="H617" s="13"/>
      <c r="I617" s="13"/>
      <c r="J617" s="13"/>
      <c r="K617" s="13"/>
      <c r="L617" s="13"/>
      <c r="M617" s="13"/>
      <c r="N617" s="13"/>
      <c r="O617" s="13"/>
      <c r="P617" s="13"/>
      <c r="Q617" s="13"/>
      <c r="R617" s="13"/>
      <c r="S617" s="13"/>
      <c r="T617" s="13"/>
      <c r="U617" s="13"/>
      <c r="V617" s="13"/>
      <c r="W617" s="13"/>
      <c r="X617" s="13"/>
      <c r="Y617" s="13"/>
      <c r="Z617" s="13"/>
      <c r="AA617" s="13"/>
      <c r="AB617" s="13"/>
      <c r="AC617" s="13"/>
      <c r="AD617" s="13"/>
      <c r="AE617" s="13"/>
      <c r="AF617" s="13"/>
      <c r="AG617" s="13"/>
      <c r="AH617" s="13"/>
      <c r="AI617" s="13"/>
      <c r="AJ617" s="13"/>
    </row>
    <row r="618" spans="1:36" ht="13.5" customHeight="1" x14ac:dyDescent="0.2">
      <c r="A618" s="13"/>
      <c r="B618" s="13"/>
      <c r="C618" s="13"/>
      <c r="D618" s="13"/>
      <c r="E618" s="13"/>
      <c r="F618" s="13"/>
      <c r="G618" s="13"/>
      <c r="H618" s="13"/>
      <c r="I618" s="13"/>
      <c r="J618" s="13"/>
      <c r="K618" s="13"/>
      <c r="L618" s="13"/>
      <c r="M618" s="13"/>
      <c r="N618" s="13"/>
      <c r="O618" s="13"/>
      <c r="P618" s="13"/>
      <c r="Q618" s="13"/>
      <c r="R618" s="13"/>
      <c r="S618" s="13"/>
      <c r="T618" s="13"/>
      <c r="U618" s="13"/>
      <c r="V618" s="13"/>
      <c r="W618" s="13"/>
      <c r="X618" s="13"/>
      <c r="Y618" s="13"/>
      <c r="Z618" s="13"/>
      <c r="AA618" s="13"/>
      <c r="AB618" s="13"/>
      <c r="AC618" s="13"/>
      <c r="AD618" s="13"/>
      <c r="AE618" s="13"/>
      <c r="AF618" s="13"/>
      <c r="AG618" s="13"/>
      <c r="AH618" s="13"/>
      <c r="AI618" s="13"/>
      <c r="AJ618" s="13"/>
    </row>
    <row r="619" spans="1:36" ht="13.5" customHeight="1" x14ac:dyDescent="0.2">
      <c r="A619" s="13"/>
      <c r="B619" s="13"/>
      <c r="C619" s="13"/>
      <c r="D619" s="13"/>
      <c r="E619" s="13"/>
      <c r="F619" s="13"/>
      <c r="G619" s="13"/>
      <c r="H619" s="13"/>
      <c r="I619" s="13"/>
      <c r="J619" s="13"/>
      <c r="K619" s="13"/>
      <c r="L619" s="13"/>
      <c r="M619" s="13"/>
      <c r="N619" s="13"/>
      <c r="O619" s="13"/>
      <c r="P619" s="13"/>
      <c r="Q619" s="13"/>
      <c r="R619" s="13"/>
      <c r="S619" s="13"/>
      <c r="T619" s="13"/>
      <c r="U619" s="13"/>
      <c r="V619" s="13"/>
      <c r="W619" s="13"/>
      <c r="X619" s="13"/>
      <c r="Y619" s="13"/>
      <c r="Z619" s="13"/>
      <c r="AA619" s="13"/>
      <c r="AB619" s="13"/>
      <c r="AC619" s="13"/>
      <c r="AD619" s="13"/>
      <c r="AE619" s="13"/>
      <c r="AF619" s="13"/>
      <c r="AG619" s="13"/>
      <c r="AH619" s="13"/>
      <c r="AI619" s="13"/>
      <c r="AJ619" s="13"/>
    </row>
    <row r="620" spans="1:36" ht="13.5" customHeight="1" x14ac:dyDescent="0.2">
      <c r="A620" s="13"/>
      <c r="B620" s="13"/>
      <c r="C620" s="13"/>
      <c r="D620" s="13"/>
      <c r="E620" s="13"/>
      <c r="F620" s="13"/>
      <c r="G620" s="13"/>
      <c r="H620" s="13"/>
      <c r="I620" s="13"/>
      <c r="J620" s="13"/>
      <c r="K620" s="13"/>
      <c r="L620" s="13"/>
      <c r="M620" s="13"/>
      <c r="N620" s="13"/>
      <c r="O620" s="13"/>
      <c r="P620" s="13"/>
      <c r="Q620" s="13"/>
      <c r="R620" s="13"/>
      <c r="S620" s="13"/>
      <c r="T620" s="13"/>
      <c r="U620" s="13"/>
      <c r="V620" s="13"/>
      <c r="W620" s="13"/>
      <c r="X620" s="13"/>
      <c r="Y620" s="13"/>
      <c r="Z620" s="13"/>
      <c r="AA620" s="13"/>
      <c r="AB620" s="13"/>
      <c r="AC620" s="13"/>
      <c r="AD620" s="13"/>
      <c r="AE620" s="13"/>
      <c r="AF620" s="13"/>
      <c r="AG620" s="13"/>
      <c r="AH620" s="13"/>
      <c r="AI620" s="13"/>
      <c r="AJ620" s="13"/>
    </row>
    <row r="621" spans="1:36" ht="13.5" customHeight="1" x14ac:dyDescent="0.2">
      <c r="A621" s="13"/>
      <c r="B621" s="13"/>
      <c r="C621" s="13"/>
      <c r="D621" s="13"/>
      <c r="E621" s="13"/>
      <c r="F621" s="13"/>
      <c r="G621" s="13"/>
      <c r="H621" s="13"/>
      <c r="I621" s="13"/>
      <c r="J621" s="13"/>
      <c r="K621" s="13"/>
      <c r="L621" s="13"/>
      <c r="M621" s="13"/>
      <c r="N621" s="13"/>
      <c r="O621" s="13"/>
      <c r="P621" s="13"/>
      <c r="Q621" s="13"/>
      <c r="R621" s="13"/>
      <c r="S621" s="13"/>
      <c r="T621" s="13"/>
      <c r="U621" s="13"/>
      <c r="V621" s="13"/>
      <c r="W621" s="13"/>
      <c r="X621" s="13"/>
      <c r="Y621" s="13"/>
      <c r="Z621" s="13"/>
      <c r="AA621" s="13"/>
      <c r="AB621" s="13"/>
      <c r="AC621" s="13"/>
      <c r="AD621" s="13"/>
      <c r="AE621" s="13"/>
      <c r="AF621" s="13"/>
      <c r="AG621" s="13"/>
      <c r="AH621" s="13"/>
      <c r="AI621" s="13"/>
      <c r="AJ621" s="13"/>
    </row>
    <row r="622" spans="1:36" ht="13.5" customHeight="1" x14ac:dyDescent="0.2">
      <c r="A622" s="13"/>
      <c r="B622" s="13"/>
      <c r="C622" s="13"/>
      <c r="D622" s="13"/>
      <c r="E622" s="13"/>
      <c r="F622" s="13"/>
      <c r="G622" s="13"/>
      <c r="H622" s="13"/>
      <c r="I622" s="13"/>
      <c r="J622" s="13"/>
      <c r="K622" s="13"/>
      <c r="L622" s="13"/>
      <c r="M622" s="13"/>
      <c r="N622" s="13"/>
      <c r="O622" s="13"/>
      <c r="P622" s="13"/>
      <c r="Q622" s="13"/>
      <c r="R622" s="13"/>
      <c r="S622" s="13"/>
      <c r="T622" s="13"/>
      <c r="U622" s="13"/>
      <c r="V622" s="13"/>
      <c r="W622" s="13"/>
      <c r="X622" s="13"/>
      <c r="Y622" s="13"/>
      <c r="Z622" s="13"/>
      <c r="AA622" s="13"/>
      <c r="AB622" s="13"/>
      <c r="AC622" s="13"/>
      <c r="AD622" s="13"/>
      <c r="AE622" s="13"/>
      <c r="AF622" s="13"/>
      <c r="AG622" s="13"/>
      <c r="AH622" s="13"/>
      <c r="AI622" s="13"/>
      <c r="AJ622" s="13"/>
    </row>
    <row r="623" spans="1:36" ht="13.5" customHeight="1" x14ac:dyDescent="0.2">
      <c r="A623" s="13"/>
      <c r="B623" s="13"/>
      <c r="C623" s="13"/>
      <c r="D623" s="13"/>
      <c r="E623" s="13"/>
      <c r="F623" s="13"/>
      <c r="G623" s="13"/>
      <c r="H623" s="13"/>
      <c r="I623" s="13"/>
      <c r="J623" s="13"/>
      <c r="K623" s="13"/>
      <c r="L623" s="13"/>
      <c r="M623" s="13"/>
      <c r="N623" s="13"/>
      <c r="O623" s="13"/>
      <c r="P623" s="13"/>
      <c r="Q623" s="13"/>
      <c r="R623" s="13"/>
      <c r="S623" s="13"/>
      <c r="T623" s="13"/>
      <c r="U623" s="13"/>
      <c r="V623" s="13"/>
      <c r="W623" s="13"/>
      <c r="X623" s="13"/>
      <c r="Y623" s="13"/>
      <c r="Z623" s="13"/>
      <c r="AA623" s="13"/>
      <c r="AB623" s="13"/>
      <c r="AC623" s="13"/>
      <c r="AD623" s="13"/>
      <c r="AE623" s="13"/>
      <c r="AF623" s="13"/>
      <c r="AG623" s="13"/>
      <c r="AH623" s="13"/>
      <c r="AI623" s="13"/>
      <c r="AJ623" s="13"/>
    </row>
    <row r="624" spans="1:36" ht="13.5" customHeight="1" x14ac:dyDescent="0.2">
      <c r="A624" s="13"/>
      <c r="B624" s="13"/>
      <c r="C624" s="13"/>
      <c r="D624" s="13"/>
      <c r="E624" s="13"/>
      <c r="F624" s="13"/>
      <c r="G624" s="13"/>
      <c r="H624" s="13"/>
      <c r="I624" s="13"/>
      <c r="J624" s="13"/>
      <c r="K624" s="13"/>
      <c r="L624" s="13"/>
      <c r="M624" s="13"/>
      <c r="N624" s="13"/>
      <c r="O624" s="13"/>
      <c r="P624" s="13"/>
      <c r="Q624" s="13"/>
      <c r="R624" s="13"/>
      <c r="S624" s="13"/>
      <c r="T624" s="13"/>
      <c r="U624" s="13"/>
      <c r="V624" s="13"/>
      <c r="W624" s="13"/>
      <c r="X624" s="13"/>
      <c r="Y624" s="13"/>
      <c r="Z624" s="13"/>
      <c r="AA624" s="13"/>
      <c r="AB624" s="13"/>
      <c r="AC624" s="13"/>
      <c r="AD624" s="13"/>
      <c r="AE624" s="13"/>
      <c r="AF624" s="13"/>
      <c r="AG624" s="13"/>
      <c r="AH624" s="13"/>
      <c r="AI624" s="13"/>
      <c r="AJ624" s="13"/>
    </row>
    <row r="625" spans="1:36" ht="13.5" customHeight="1" x14ac:dyDescent="0.2">
      <c r="A625" s="13"/>
      <c r="B625" s="13"/>
      <c r="C625" s="13"/>
      <c r="D625" s="13"/>
      <c r="E625" s="13"/>
      <c r="F625" s="13"/>
      <c r="G625" s="13"/>
      <c r="H625" s="13"/>
      <c r="I625" s="13"/>
      <c r="J625" s="13"/>
      <c r="K625" s="13"/>
      <c r="L625" s="13"/>
      <c r="M625" s="13"/>
      <c r="N625" s="13"/>
      <c r="O625" s="13"/>
      <c r="P625" s="13"/>
      <c r="Q625" s="13"/>
      <c r="R625" s="13"/>
      <c r="S625" s="13"/>
      <c r="T625" s="13"/>
      <c r="U625" s="13"/>
      <c r="V625" s="13"/>
      <c r="W625" s="13"/>
      <c r="X625" s="13"/>
      <c r="Y625" s="13"/>
      <c r="Z625" s="13"/>
      <c r="AA625" s="13"/>
      <c r="AB625" s="13"/>
      <c r="AC625" s="13"/>
      <c r="AD625" s="13"/>
      <c r="AE625" s="13"/>
      <c r="AF625" s="13"/>
      <c r="AG625" s="13"/>
      <c r="AH625" s="13"/>
      <c r="AI625" s="13"/>
      <c r="AJ625" s="13"/>
    </row>
    <row r="626" spans="1:36" ht="13.5" customHeight="1" x14ac:dyDescent="0.2">
      <c r="A626" s="13"/>
      <c r="B626" s="13"/>
      <c r="C626" s="13"/>
      <c r="D626" s="13"/>
      <c r="E626" s="13"/>
      <c r="F626" s="13"/>
      <c r="G626" s="13"/>
      <c r="H626" s="13"/>
      <c r="I626" s="13"/>
      <c r="J626" s="13"/>
      <c r="K626" s="13"/>
      <c r="L626" s="13"/>
      <c r="M626" s="13"/>
      <c r="N626" s="13"/>
      <c r="O626" s="13"/>
      <c r="P626" s="13"/>
      <c r="Q626" s="13"/>
      <c r="R626" s="13"/>
      <c r="S626" s="13"/>
      <c r="T626" s="13"/>
      <c r="U626" s="13"/>
      <c r="V626" s="13"/>
      <c r="W626" s="13"/>
      <c r="X626" s="13"/>
      <c r="Y626" s="13"/>
      <c r="Z626" s="13"/>
      <c r="AA626" s="13"/>
      <c r="AB626" s="13"/>
      <c r="AC626" s="13"/>
      <c r="AD626" s="13"/>
      <c r="AE626" s="13"/>
      <c r="AF626" s="13"/>
      <c r="AG626" s="13"/>
      <c r="AH626" s="13"/>
      <c r="AI626" s="13"/>
      <c r="AJ626" s="13"/>
    </row>
    <row r="627" spans="1:36" ht="13.5" customHeight="1" x14ac:dyDescent="0.2">
      <c r="A627" s="13"/>
      <c r="B627" s="13"/>
      <c r="C627" s="13"/>
      <c r="D627" s="13"/>
      <c r="E627" s="13"/>
      <c r="F627" s="13"/>
      <c r="G627" s="13"/>
      <c r="H627" s="13"/>
      <c r="I627" s="13"/>
      <c r="J627" s="13"/>
      <c r="K627" s="13"/>
      <c r="L627" s="13"/>
      <c r="M627" s="13"/>
      <c r="N627" s="13"/>
      <c r="O627" s="13"/>
      <c r="P627" s="13"/>
      <c r="Q627" s="13"/>
      <c r="R627" s="13"/>
      <c r="S627" s="13"/>
      <c r="T627" s="13"/>
      <c r="U627" s="13"/>
      <c r="V627" s="13"/>
      <c r="W627" s="13"/>
      <c r="X627" s="13"/>
      <c r="Y627" s="13"/>
      <c r="Z627" s="13"/>
      <c r="AA627" s="13"/>
      <c r="AB627" s="13"/>
      <c r="AC627" s="13"/>
      <c r="AD627" s="13"/>
      <c r="AE627" s="13"/>
      <c r="AF627" s="13"/>
      <c r="AG627" s="13"/>
      <c r="AH627" s="13"/>
      <c r="AI627" s="13"/>
      <c r="AJ627" s="13"/>
    </row>
    <row r="628" spans="1:36" ht="13.5" customHeight="1" x14ac:dyDescent="0.2">
      <c r="A628" s="13"/>
      <c r="B628" s="13"/>
      <c r="C628" s="13"/>
      <c r="D628" s="13"/>
      <c r="E628" s="13"/>
      <c r="F628" s="13"/>
      <c r="G628" s="13"/>
      <c r="H628" s="13"/>
      <c r="I628" s="13"/>
      <c r="J628" s="13"/>
      <c r="K628" s="13"/>
      <c r="L628" s="13"/>
      <c r="M628" s="13"/>
      <c r="N628" s="13"/>
      <c r="O628" s="13"/>
      <c r="P628" s="13"/>
      <c r="Q628" s="13"/>
      <c r="R628" s="13"/>
      <c r="S628" s="13"/>
      <c r="T628" s="13"/>
      <c r="U628" s="13"/>
      <c r="V628" s="13"/>
      <c r="W628" s="13"/>
      <c r="X628" s="13"/>
      <c r="Y628" s="13"/>
      <c r="Z628" s="13"/>
      <c r="AA628" s="13"/>
      <c r="AB628" s="13"/>
      <c r="AC628" s="13"/>
      <c r="AD628" s="13"/>
      <c r="AE628" s="13"/>
      <c r="AF628" s="13"/>
      <c r="AG628" s="13"/>
      <c r="AH628" s="13"/>
      <c r="AI628" s="13"/>
      <c r="AJ628" s="13"/>
    </row>
    <row r="629" spans="1:36" ht="13.5" customHeight="1" x14ac:dyDescent="0.2">
      <c r="A629" s="13"/>
      <c r="B629" s="13"/>
      <c r="C629" s="13"/>
      <c r="D629" s="13"/>
      <c r="E629" s="13"/>
      <c r="F629" s="13"/>
      <c r="G629" s="13"/>
      <c r="H629" s="13"/>
      <c r="I629" s="13"/>
      <c r="J629" s="13"/>
      <c r="K629" s="13"/>
      <c r="L629" s="13"/>
      <c r="M629" s="13"/>
      <c r="N629" s="13"/>
      <c r="O629" s="13"/>
      <c r="P629" s="13"/>
      <c r="Q629" s="13"/>
      <c r="R629" s="13"/>
      <c r="S629" s="13"/>
      <c r="T629" s="13"/>
      <c r="U629" s="13"/>
      <c r="V629" s="13"/>
      <c r="W629" s="13"/>
      <c r="X629" s="13"/>
      <c r="Y629" s="13"/>
      <c r="Z629" s="13"/>
      <c r="AA629" s="13"/>
      <c r="AB629" s="13"/>
      <c r="AC629" s="13"/>
      <c r="AD629" s="13"/>
      <c r="AE629" s="13"/>
      <c r="AF629" s="13"/>
      <c r="AG629" s="13"/>
      <c r="AH629" s="13"/>
      <c r="AI629" s="13"/>
      <c r="AJ629" s="13"/>
    </row>
    <row r="630" spans="1:36" ht="13.5" customHeight="1" x14ac:dyDescent="0.2">
      <c r="A630" s="13"/>
      <c r="B630" s="13"/>
      <c r="C630" s="13"/>
      <c r="D630" s="13"/>
      <c r="E630" s="13"/>
      <c r="F630" s="13"/>
      <c r="G630" s="13"/>
      <c r="H630" s="13"/>
      <c r="I630" s="13"/>
      <c r="J630" s="13"/>
      <c r="K630" s="13"/>
      <c r="L630" s="13"/>
      <c r="M630" s="13"/>
      <c r="N630" s="13"/>
      <c r="O630" s="13"/>
      <c r="P630" s="13"/>
      <c r="Q630" s="13"/>
      <c r="R630" s="13"/>
      <c r="S630" s="13"/>
      <c r="T630" s="13"/>
      <c r="U630" s="13"/>
      <c r="V630" s="13"/>
      <c r="W630" s="13"/>
      <c r="X630" s="13"/>
      <c r="Y630" s="13"/>
      <c r="Z630" s="13"/>
      <c r="AA630" s="13"/>
      <c r="AB630" s="13"/>
      <c r="AC630" s="13"/>
      <c r="AD630" s="13"/>
      <c r="AE630" s="13"/>
      <c r="AF630" s="13"/>
      <c r="AG630" s="13"/>
      <c r="AH630" s="13"/>
      <c r="AI630" s="13"/>
      <c r="AJ630" s="13"/>
    </row>
    <row r="631" spans="1:36" ht="13.5" customHeight="1" x14ac:dyDescent="0.2">
      <c r="A631" s="13"/>
      <c r="B631" s="13"/>
      <c r="C631" s="13"/>
      <c r="D631" s="13"/>
      <c r="E631" s="13"/>
      <c r="F631" s="13"/>
      <c r="G631" s="13"/>
      <c r="H631" s="13"/>
      <c r="I631" s="13"/>
      <c r="J631" s="13"/>
      <c r="K631" s="13"/>
      <c r="L631" s="13"/>
      <c r="M631" s="13"/>
      <c r="N631" s="13"/>
      <c r="O631" s="13"/>
      <c r="P631" s="13"/>
      <c r="Q631" s="13"/>
      <c r="R631" s="13"/>
      <c r="S631" s="13"/>
      <c r="T631" s="13"/>
      <c r="U631" s="13"/>
      <c r="V631" s="13"/>
      <c r="W631" s="13"/>
      <c r="X631" s="13"/>
      <c r="Y631" s="13"/>
      <c r="Z631" s="13"/>
      <c r="AA631" s="13"/>
      <c r="AB631" s="13"/>
      <c r="AC631" s="13"/>
      <c r="AD631" s="13"/>
      <c r="AE631" s="13"/>
      <c r="AF631" s="13"/>
      <c r="AG631" s="13"/>
      <c r="AH631" s="13"/>
      <c r="AI631" s="13"/>
      <c r="AJ631" s="13"/>
    </row>
    <row r="632" spans="1:36" ht="13.5" customHeight="1" x14ac:dyDescent="0.2">
      <c r="A632" s="13"/>
      <c r="B632" s="13"/>
      <c r="C632" s="13"/>
      <c r="D632" s="13"/>
      <c r="E632" s="13"/>
      <c r="F632" s="13"/>
      <c r="G632" s="13"/>
      <c r="H632" s="13"/>
      <c r="I632" s="13"/>
      <c r="J632" s="13"/>
      <c r="K632" s="13"/>
      <c r="L632" s="13"/>
      <c r="M632" s="13"/>
      <c r="N632" s="13"/>
      <c r="O632" s="13"/>
      <c r="P632" s="13"/>
      <c r="Q632" s="13"/>
      <c r="R632" s="13"/>
      <c r="S632" s="13"/>
      <c r="T632" s="13"/>
      <c r="U632" s="13"/>
      <c r="V632" s="13"/>
      <c r="W632" s="13"/>
      <c r="X632" s="13"/>
      <c r="Y632" s="13"/>
      <c r="Z632" s="13"/>
      <c r="AA632" s="13"/>
      <c r="AB632" s="13"/>
      <c r="AC632" s="13"/>
      <c r="AD632" s="13"/>
      <c r="AE632" s="13"/>
      <c r="AF632" s="13"/>
      <c r="AG632" s="13"/>
      <c r="AH632" s="13"/>
      <c r="AI632" s="13"/>
      <c r="AJ632" s="13"/>
    </row>
    <row r="633" spans="1:36" ht="13.5" customHeight="1" x14ac:dyDescent="0.2">
      <c r="A633" s="13"/>
      <c r="B633" s="13"/>
      <c r="C633" s="13"/>
      <c r="D633" s="13"/>
      <c r="E633" s="13"/>
      <c r="F633" s="13"/>
      <c r="G633" s="13"/>
      <c r="H633" s="13"/>
      <c r="I633" s="13"/>
      <c r="J633" s="13"/>
      <c r="K633" s="13"/>
      <c r="L633" s="13"/>
      <c r="M633" s="13"/>
      <c r="N633" s="13"/>
      <c r="O633" s="13"/>
      <c r="P633" s="13"/>
      <c r="Q633" s="13"/>
      <c r="R633" s="13"/>
      <c r="S633" s="13"/>
      <c r="T633" s="13"/>
      <c r="U633" s="13"/>
      <c r="V633" s="13"/>
      <c r="W633" s="13"/>
      <c r="X633" s="13"/>
      <c r="Y633" s="13"/>
      <c r="Z633" s="13"/>
      <c r="AA633" s="13"/>
      <c r="AB633" s="13"/>
      <c r="AC633" s="13"/>
      <c r="AD633" s="13"/>
      <c r="AE633" s="13"/>
      <c r="AF633" s="13"/>
      <c r="AG633" s="13"/>
      <c r="AH633" s="13"/>
      <c r="AI633" s="13"/>
      <c r="AJ633" s="13"/>
    </row>
    <row r="634" spans="1:36" ht="13.5" customHeight="1" x14ac:dyDescent="0.2">
      <c r="A634" s="13"/>
      <c r="B634" s="13"/>
      <c r="C634" s="13"/>
      <c r="D634" s="13"/>
      <c r="E634" s="13"/>
      <c r="F634" s="13"/>
      <c r="G634" s="13"/>
      <c r="H634" s="13"/>
      <c r="I634" s="13"/>
      <c r="J634" s="13"/>
      <c r="K634" s="13"/>
      <c r="L634" s="13"/>
      <c r="M634" s="13"/>
      <c r="N634" s="13"/>
      <c r="O634" s="13"/>
      <c r="P634" s="13"/>
      <c r="Q634" s="13"/>
      <c r="R634" s="13"/>
      <c r="S634" s="13"/>
      <c r="T634" s="13"/>
      <c r="U634" s="13"/>
      <c r="V634" s="13"/>
      <c r="W634" s="13"/>
      <c r="X634" s="13"/>
      <c r="Y634" s="13"/>
      <c r="Z634" s="13"/>
      <c r="AA634" s="13"/>
      <c r="AB634" s="13"/>
      <c r="AC634" s="13"/>
      <c r="AD634" s="13"/>
      <c r="AE634" s="13"/>
      <c r="AF634" s="13"/>
      <c r="AG634" s="13"/>
      <c r="AH634" s="13"/>
      <c r="AI634" s="13"/>
      <c r="AJ634" s="13"/>
    </row>
    <row r="635" spans="1:36" ht="13.5" customHeight="1" x14ac:dyDescent="0.2">
      <c r="A635" s="13"/>
      <c r="B635" s="13"/>
      <c r="C635" s="13"/>
      <c r="D635" s="13"/>
      <c r="E635" s="13"/>
      <c r="F635" s="13"/>
      <c r="G635" s="13"/>
      <c r="H635" s="13"/>
      <c r="I635" s="13"/>
      <c r="J635" s="13"/>
      <c r="K635" s="13"/>
      <c r="L635" s="13"/>
      <c r="M635" s="13"/>
      <c r="N635" s="13"/>
      <c r="O635" s="13"/>
      <c r="P635" s="13"/>
      <c r="Q635" s="13"/>
      <c r="R635" s="13"/>
      <c r="S635" s="13"/>
      <c r="T635" s="13"/>
      <c r="U635" s="13"/>
      <c r="V635" s="13"/>
      <c r="W635" s="13"/>
      <c r="X635" s="13"/>
      <c r="Y635" s="13"/>
      <c r="Z635" s="13"/>
      <c r="AA635" s="13"/>
      <c r="AB635" s="13"/>
      <c r="AC635" s="13"/>
      <c r="AD635" s="13"/>
      <c r="AE635" s="13"/>
      <c r="AF635" s="13"/>
      <c r="AG635" s="13"/>
      <c r="AH635" s="13"/>
      <c r="AI635" s="13"/>
      <c r="AJ635" s="13"/>
    </row>
    <row r="636" spans="1:36" ht="13.5" customHeight="1" x14ac:dyDescent="0.2">
      <c r="A636" s="13"/>
      <c r="B636" s="13"/>
      <c r="C636" s="13"/>
      <c r="D636" s="13"/>
      <c r="E636" s="13"/>
      <c r="F636" s="13"/>
      <c r="G636" s="13"/>
      <c r="H636" s="13"/>
      <c r="I636" s="13"/>
      <c r="J636" s="13"/>
      <c r="K636" s="13"/>
      <c r="L636" s="13"/>
      <c r="M636" s="13"/>
      <c r="N636" s="13"/>
      <c r="O636" s="13"/>
      <c r="P636" s="13"/>
      <c r="Q636" s="13"/>
      <c r="R636" s="13"/>
      <c r="S636" s="13"/>
      <c r="T636" s="13"/>
      <c r="U636" s="13"/>
      <c r="V636" s="13"/>
      <c r="W636" s="13"/>
      <c r="X636" s="13"/>
      <c r="Y636" s="13"/>
      <c r="Z636" s="13"/>
      <c r="AA636" s="13"/>
      <c r="AB636" s="13"/>
      <c r="AC636" s="13"/>
      <c r="AD636" s="13"/>
      <c r="AE636" s="13"/>
      <c r="AF636" s="13"/>
      <c r="AG636" s="13"/>
      <c r="AH636" s="13"/>
      <c r="AI636" s="13"/>
      <c r="AJ636" s="13"/>
    </row>
    <row r="637" spans="1:36" ht="13.5" customHeight="1" x14ac:dyDescent="0.2">
      <c r="A637" s="13"/>
      <c r="B637" s="13"/>
      <c r="C637" s="13"/>
      <c r="D637" s="13"/>
      <c r="E637" s="13"/>
      <c r="F637" s="13"/>
      <c r="G637" s="13"/>
      <c r="H637" s="13"/>
      <c r="I637" s="13"/>
      <c r="J637" s="13"/>
      <c r="K637" s="13"/>
      <c r="L637" s="13"/>
      <c r="M637" s="13"/>
      <c r="N637" s="13"/>
      <c r="O637" s="13"/>
      <c r="P637" s="13"/>
      <c r="Q637" s="13"/>
      <c r="R637" s="13"/>
      <c r="S637" s="13"/>
      <c r="T637" s="13"/>
      <c r="U637" s="13"/>
      <c r="V637" s="13"/>
      <c r="W637" s="13"/>
      <c r="X637" s="13"/>
      <c r="Y637" s="13"/>
      <c r="Z637" s="13"/>
      <c r="AA637" s="13"/>
      <c r="AB637" s="13"/>
      <c r="AC637" s="13"/>
      <c r="AD637" s="13"/>
      <c r="AE637" s="13"/>
      <c r="AF637" s="13"/>
      <c r="AG637" s="13"/>
      <c r="AH637" s="13"/>
      <c r="AI637" s="13"/>
      <c r="AJ637" s="13"/>
    </row>
    <row r="638" spans="1:36" ht="13.5" customHeight="1" x14ac:dyDescent="0.2">
      <c r="A638" s="13"/>
      <c r="B638" s="13"/>
      <c r="C638" s="13"/>
      <c r="D638" s="13"/>
      <c r="E638" s="13"/>
      <c r="F638" s="13"/>
      <c r="G638" s="13"/>
      <c r="H638" s="13"/>
      <c r="I638" s="13"/>
      <c r="J638" s="13"/>
      <c r="K638" s="13"/>
      <c r="L638" s="13"/>
      <c r="M638" s="13"/>
      <c r="N638" s="13"/>
      <c r="O638" s="13"/>
      <c r="P638" s="13"/>
      <c r="Q638" s="13"/>
      <c r="R638" s="13"/>
      <c r="S638" s="13"/>
      <c r="T638" s="13"/>
      <c r="U638" s="13"/>
      <c r="V638" s="13"/>
      <c r="W638" s="13"/>
      <c r="X638" s="13"/>
      <c r="Y638" s="13"/>
      <c r="Z638" s="13"/>
      <c r="AA638" s="13"/>
      <c r="AB638" s="13"/>
      <c r="AC638" s="13"/>
      <c r="AD638" s="13"/>
      <c r="AE638" s="13"/>
      <c r="AF638" s="13"/>
      <c r="AG638" s="13"/>
      <c r="AH638" s="13"/>
      <c r="AI638" s="13"/>
      <c r="AJ638" s="13"/>
    </row>
    <row r="639" spans="1:36" ht="13.5" customHeight="1" x14ac:dyDescent="0.2">
      <c r="A639" s="13"/>
      <c r="B639" s="13"/>
      <c r="C639" s="13"/>
      <c r="D639" s="13"/>
      <c r="E639" s="13"/>
      <c r="F639" s="13"/>
      <c r="G639" s="13"/>
      <c r="H639" s="13"/>
      <c r="I639" s="13"/>
      <c r="J639" s="13"/>
      <c r="K639" s="13"/>
      <c r="L639" s="13"/>
      <c r="M639" s="13"/>
      <c r="N639" s="13"/>
      <c r="O639" s="13"/>
      <c r="P639" s="13"/>
      <c r="Q639" s="13"/>
      <c r="R639" s="13"/>
      <c r="S639" s="13"/>
      <c r="T639" s="13"/>
      <c r="U639" s="13"/>
      <c r="V639" s="13"/>
      <c r="W639" s="13"/>
      <c r="X639" s="13"/>
      <c r="Y639" s="13"/>
      <c r="Z639" s="13"/>
      <c r="AA639" s="13"/>
      <c r="AB639" s="13"/>
      <c r="AC639" s="13"/>
      <c r="AD639" s="13"/>
      <c r="AE639" s="13"/>
      <c r="AF639" s="13"/>
      <c r="AG639" s="13"/>
      <c r="AH639" s="13"/>
      <c r="AI639" s="13"/>
      <c r="AJ639" s="13"/>
    </row>
    <row r="640" spans="1:36" ht="13.5" customHeight="1" x14ac:dyDescent="0.2">
      <c r="A640" s="13"/>
      <c r="B640" s="13"/>
      <c r="C640" s="13"/>
      <c r="D640" s="13"/>
      <c r="E640" s="13"/>
      <c r="F640" s="13"/>
      <c r="G640" s="13"/>
      <c r="H640" s="13"/>
      <c r="I640" s="13"/>
      <c r="J640" s="13"/>
      <c r="K640" s="13"/>
      <c r="L640" s="13"/>
      <c r="M640" s="13"/>
      <c r="N640" s="13"/>
      <c r="O640" s="13"/>
      <c r="P640" s="13"/>
      <c r="Q640" s="13"/>
      <c r="R640" s="13"/>
      <c r="S640" s="13"/>
      <c r="T640" s="13"/>
      <c r="U640" s="13"/>
      <c r="V640" s="13"/>
      <c r="W640" s="13"/>
      <c r="X640" s="13"/>
      <c r="Y640" s="13"/>
      <c r="Z640" s="13"/>
      <c r="AA640" s="13"/>
      <c r="AB640" s="13"/>
      <c r="AC640" s="13"/>
      <c r="AD640" s="13"/>
      <c r="AE640" s="13"/>
      <c r="AF640" s="13"/>
      <c r="AG640" s="13"/>
      <c r="AH640" s="13"/>
      <c r="AI640" s="13"/>
      <c r="AJ640" s="13"/>
    </row>
    <row r="641" spans="1:36" ht="13.5" customHeight="1" x14ac:dyDescent="0.2">
      <c r="A641" s="13"/>
      <c r="B641" s="13"/>
      <c r="C641" s="13"/>
      <c r="D641" s="13"/>
      <c r="E641" s="13"/>
      <c r="F641" s="13"/>
      <c r="G641" s="13"/>
      <c r="H641" s="13"/>
      <c r="I641" s="13"/>
      <c r="J641" s="13"/>
      <c r="K641" s="13"/>
      <c r="L641" s="13"/>
      <c r="M641" s="13"/>
      <c r="N641" s="13"/>
      <c r="O641" s="13"/>
      <c r="P641" s="13"/>
      <c r="Q641" s="13"/>
      <c r="R641" s="13"/>
      <c r="S641" s="13"/>
      <c r="T641" s="13"/>
      <c r="U641" s="13"/>
      <c r="V641" s="13"/>
      <c r="W641" s="13"/>
      <c r="X641" s="13"/>
      <c r="Y641" s="13"/>
      <c r="Z641" s="13"/>
      <c r="AA641" s="13"/>
      <c r="AB641" s="13"/>
      <c r="AC641" s="13"/>
      <c r="AD641" s="13"/>
      <c r="AE641" s="13"/>
      <c r="AF641" s="13"/>
      <c r="AG641" s="13"/>
      <c r="AH641" s="13"/>
      <c r="AI641" s="13"/>
      <c r="AJ641" s="13"/>
    </row>
    <row r="642" spans="1:36" ht="13.5" customHeight="1" x14ac:dyDescent="0.2">
      <c r="A642" s="13"/>
      <c r="B642" s="13"/>
      <c r="C642" s="13"/>
      <c r="D642" s="13"/>
      <c r="E642" s="13"/>
      <c r="F642" s="13"/>
      <c r="G642" s="13"/>
      <c r="H642" s="13"/>
      <c r="I642" s="13"/>
      <c r="J642" s="13"/>
      <c r="K642" s="13"/>
      <c r="L642" s="13"/>
      <c r="M642" s="13"/>
      <c r="N642" s="13"/>
      <c r="O642" s="13"/>
      <c r="P642" s="13"/>
      <c r="Q642" s="13"/>
      <c r="R642" s="13"/>
      <c r="S642" s="13"/>
      <c r="T642" s="13"/>
      <c r="U642" s="13"/>
      <c r="V642" s="13"/>
      <c r="W642" s="13"/>
      <c r="X642" s="13"/>
      <c r="Y642" s="13"/>
      <c r="Z642" s="13"/>
      <c r="AA642" s="13"/>
      <c r="AB642" s="13"/>
      <c r="AC642" s="13"/>
      <c r="AD642" s="13"/>
      <c r="AE642" s="13"/>
      <c r="AF642" s="13"/>
      <c r="AG642" s="13"/>
      <c r="AH642" s="13"/>
      <c r="AI642" s="13"/>
      <c r="AJ642" s="13"/>
    </row>
    <row r="643" spans="1:36" ht="13.5" customHeight="1" x14ac:dyDescent="0.2">
      <c r="A643" s="13"/>
      <c r="B643" s="13"/>
      <c r="C643" s="13"/>
      <c r="D643" s="13"/>
      <c r="E643" s="13"/>
      <c r="F643" s="13"/>
      <c r="G643" s="13"/>
      <c r="H643" s="13"/>
      <c r="I643" s="13"/>
      <c r="J643" s="13"/>
      <c r="K643" s="13"/>
      <c r="L643" s="13"/>
      <c r="M643" s="13"/>
      <c r="N643" s="13"/>
      <c r="O643" s="13"/>
      <c r="P643" s="13"/>
      <c r="Q643" s="13"/>
      <c r="R643" s="13"/>
      <c r="S643" s="13"/>
      <c r="T643" s="13"/>
      <c r="U643" s="13"/>
      <c r="V643" s="13"/>
      <c r="W643" s="13"/>
      <c r="X643" s="13"/>
      <c r="Y643" s="13"/>
      <c r="Z643" s="13"/>
      <c r="AA643" s="13"/>
      <c r="AB643" s="13"/>
      <c r="AC643" s="13"/>
      <c r="AD643" s="13"/>
      <c r="AE643" s="13"/>
      <c r="AF643" s="13"/>
      <c r="AG643" s="13"/>
      <c r="AH643" s="13"/>
      <c r="AI643" s="13"/>
      <c r="AJ643" s="13"/>
    </row>
    <row r="644" spans="1:36" ht="13.5" customHeight="1" x14ac:dyDescent="0.2">
      <c r="A644" s="13"/>
      <c r="B644" s="13"/>
      <c r="C644" s="13"/>
      <c r="D644" s="13"/>
      <c r="E644" s="13"/>
      <c r="F644" s="13"/>
      <c r="G644" s="13"/>
      <c r="H644" s="13"/>
      <c r="I644" s="13"/>
      <c r="J644" s="13"/>
      <c r="K644" s="13"/>
      <c r="L644" s="13"/>
      <c r="M644" s="13"/>
      <c r="N644" s="13"/>
      <c r="O644" s="13"/>
      <c r="P644" s="13"/>
      <c r="Q644" s="13"/>
      <c r="R644" s="13"/>
      <c r="S644" s="13"/>
      <c r="T644" s="13"/>
      <c r="U644" s="13"/>
      <c r="V644" s="13"/>
      <c r="W644" s="13"/>
      <c r="X644" s="13"/>
      <c r="Y644" s="13"/>
      <c r="Z644" s="13"/>
      <c r="AA644" s="13"/>
      <c r="AB644" s="13"/>
      <c r="AC644" s="13"/>
      <c r="AD644" s="13"/>
      <c r="AE644" s="13"/>
      <c r="AF644" s="13"/>
      <c r="AG644" s="13"/>
      <c r="AH644" s="13"/>
      <c r="AI644" s="13"/>
      <c r="AJ644" s="13"/>
    </row>
    <row r="645" spans="1:36" ht="13.5" customHeight="1" x14ac:dyDescent="0.2">
      <c r="A645" s="13"/>
      <c r="B645" s="13"/>
      <c r="C645" s="13"/>
      <c r="D645" s="13"/>
      <c r="E645" s="13"/>
      <c r="F645" s="13"/>
      <c r="G645" s="13"/>
      <c r="H645" s="13"/>
      <c r="I645" s="13"/>
      <c r="J645" s="13"/>
      <c r="K645" s="13"/>
      <c r="L645" s="13"/>
      <c r="M645" s="13"/>
      <c r="N645" s="13"/>
      <c r="O645" s="13"/>
      <c r="P645" s="13"/>
      <c r="Q645" s="13"/>
      <c r="R645" s="13"/>
      <c r="S645" s="13"/>
      <c r="T645" s="13"/>
      <c r="U645" s="13"/>
      <c r="V645" s="13"/>
      <c r="W645" s="13"/>
      <c r="X645" s="13"/>
      <c r="Y645" s="13"/>
      <c r="Z645" s="13"/>
      <c r="AA645" s="13"/>
      <c r="AB645" s="13"/>
      <c r="AC645" s="13"/>
      <c r="AD645" s="13"/>
      <c r="AE645" s="13"/>
      <c r="AF645" s="13"/>
      <c r="AG645" s="13"/>
      <c r="AH645" s="13"/>
      <c r="AI645" s="13"/>
      <c r="AJ645" s="13"/>
    </row>
    <row r="646" spans="1:36" ht="13.5" customHeight="1" x14ac:dyDescent="0.2">
      <c r="A646" s="13"/>
      <c r="B646" s="13"/>
      <c r="C646" s="13"/>
      <c r="D646" s="13"/>
      <c r="E646" s="13"/>
      <c r="F646" s="13"/>
      <c r="G646" s="13"/>
      <c r="H646" s="13"/>
      <c r="I646" s="13"/>
      <c r="J646" s="13"/>
      <c r="K646" s="13"/>
      <c r="L646" s="13"/>
      <c r="M646" s="13"/>
      <c r="N646" s="13"/>
      <c r="O646" s="13"/>
      <c r="P646" s="13"/>
      <c r="Q646" s="13"/>
      <c r="R646" s="13"/>
      <c r="S646" s="13"/>
      <c r="T646" s="13"/>
      <c r="U646" s="13"/>
      <c r="V646" s="13"/>
      <c r="W646" s="13"/>
      <c r="X646" s="13"/>
      <c r="Y646" s="13"/>
      <c r="Z646" s="13"/>
      <c r="AA646" s="13"/>
      <c r="AB646" s="13"/>
      <c r="AC646" s="13"/>
      <c r="AD646" s="13"/>
      <c r="AE646" s="13"/>
      <c r="AF646" s="13"/>
      <c r="AG646" s="13"/>
      <c r="AH646" s="13"/>
      <c r="AI646" s="13"/>
      <c r="AJ646" s="13"/>
    </row>
    <row r="647" spans="1:36" ht="13.5" customHeight="1" x14ac:dyDescent="0.2">
      <c r="A647" s="13"/>
      <c r="B647" s="13"/>
      <c r="C647" s="13"/>
      <c r="D647" s="13"/>
      <c r="E647" s="13"/>
      <c r="F647" s="13"/>
      <c r="G647" s="13"/>
      <c r="H647" s="13"/>
      <c r="I647" s="13"/>
      <c r="J647" s="13"/>
      <c r="K647" s="13"/>
      <c r="L647" s="13"/>
      <c r="M647" s="13"/>
      <c r="N647" s="13"/>
      <c r="O647" s="13"/>
      <c r="P647" s="13"/>
      <c r="Q647" s="13"/>
      <c r="R647" s="13"/>
      <c r="S647" s="13"/>
      <c r="T647" s="13"/>
      <c r="U647" s="13"/>
      <c r="V647" s="13"/>
      <c r="W647" s="13"/>
      <c r="X647" s="13"/>
      <c r="Y647" s="13"/>
      <c r="Z647" s="13"/>
      <c r="AA647" s="13"/>
      <c r="AB647" s="13"/>
      <c r="AC647" s="13"/>
      <c r="AD647" s="13"/>
      <c r="AE647" s="13"/>
      <c r="AF647" s="13"/>
      <c r="AG647" s="13"/>
      <c r="AH647" s="13"/>
      <c r="AI647" s="13"/>
      <c r="AJ647" s="13"/>
    </row>
    <row r="648" spans="1:36" ht="13.5" customHeight="1" x14ac:dyDescent="0.2">
      <c r="A648" s="13"/>
      <c r="B648" s="13"/>
      <c r="C648" s="13"/>
      <c r="D648" s="13"/>
      <c r="E648" s="13"/>
      <c r="F648" s="13"/>
      <c r="G648" s="13"/>
      <c r="H648" s="13"/>
      <c r="I648" s="13"/>
      <c r="J648" s="13"/>
      <c r="K648" s="13"/>
      <c r="L648" s="13"/>
      <c r="M648" s="13"/>
      <c r="N648" s="13"/>
      <c r="O648" s="13"/>
      <c r="P648" s="13"/>
      <c r="Q648" s="13"/>
      <c r="R648" s="13"/>
      <c r="S648" s="13"/>
      <c r="T648" s="13"/>
      <c r="U648" s="13"/>
      <c r="V648" s="13"/>
      <c r="W648" s="13"/>
      <c r="X648" s="13"/>
      <c r="Y648" s="13"/>
      <c r="Z648" s="13"/>
      <c r="AA648" s="13"/>
      <c r="AB648" s="13"/>
      <c r="AC648" s="13"/>
      <c r="AD648" s="13"/>
      <c r="AE648" s="13"/>
      <c r="AF648" s="13"/>
      <c r="AG648" s="13"/>
      <c r="AH648" s="13"/>
      <c r="AI648" s="13"/>
      <c r="AJ648" s="13"/>
    </row>
    <row r="649" spans="1:36" ht="13.5" customHeight="1" x14ac:dyDescent="0.2">
      <c r="A649" s="13"/>
      <c r="B649" s="13"/>
      <c r="C649" s="13"/>
      <c r="D649" s="13"/>
      <c r="E649" s="13"/>
      <c r="F649" s="13"/>
      <c r="G649" s="13"/>
      <c r="H649" s="13"/>
      <c r="I649" s="13"/>
      <c r="J649" s="13"/>
      <c r="K649" s="13"/>
      <c r="L649" s="13"/>
      <c r="M649" s="13"/>
      <c r="N649" s="13"/>
      <c r="O649" s="13"/>
      <c r="P649" s="13"/>
      <c r="Q649" s="13"/>
      <c r="R649" s="13"/>
      <c r="S649" s="13"/>
      <c r="T649" s="13"/>
      <c r="U649" s="13"/>
      <c r="V649" s="13"/>
      <c r="W649" s="13"/>
      <c r="X649" s="13"/>
      <c r="Y649" s="13"/>
      <c r="Z649" s="13"/>
      <c r="AA649" s="13"/>
      <c r="AB649" s="13"/>
      <c r="AC649" s="13"/>
      <c r="AD649" s="13"/>
      <c r="AE649" s="13"/>
      <c r="AF649" s="13"/>
      <c r="AG649" s="13"/>
      <c r="AH649" s="13"/>
      <c r="AI649" s="13"/>
      <c r="AJ649" s="13"/>
    </row>
    <row r="650" spans="1:36" ht="13.5" customHeight="1" x14ac:dyDescent="0.2">
      <c r="A650" s="13"/>
      <c r="B650" s="13"/>
      <c r="C650" s="13"/>
      <c r="D650" s="13"/>
      <c r="E650" s="13"/>
      <c r="F650" s="13"/>
      <c r="G650" s="13"/>
      <c r="H650" s="13"/>
      <c r="I650" s="13"/>
      <c r="J650" s="13"/>
      <c r="K650" s="13"/>
      <c r="L650" s="13"/>
      <c r="M650" s="13"/>
      <c r="N650" s="13"/>
      <c r="O650" s="13"/>
      <c r="P650" s="13"/>
      <c r="Q650" s="13"/>
      <c r="R650" s="13"/>
      <c r="S650" s="13"/>
      <c r="T650" s="13"/>
      <c r="U650" s="13"/>
      <c r="V650" s="13"/>
      <c r="W650" s="13"/>
      <c r="X650" s="13"/>
      <c r="Y650" s="13"/>
      <c r="Z650" s="13"/>
      <c r="AA650" s="13"/>
      <c r="AB650" s="13"/>
      <c r="AC650" s="13"/>
      <c r="AD650" s="13"/>
      <c r="AE650" s="13"/>
      <c r="AF650" s="13"/>
      <c r="AG650" s="13"/>
      <c r="AH650" s="13"/>
      <c r="AI650" s="13"/>
      <c r="AJ650" s="13"/>
    </row>
    <row r="651" spans="1:36" ht="13.5" customHeight="1" x14ac:dyDescent="0.2">
      <c r="A651" s="13"/>
      <c r="B651" s="13"/>
      <c r="C651" s="13"/>
      <c r="D651" s="13"/>
      <c r="E651" s="13"/>
      <c r="F651" s="13"/>
      <c r="G651" s="13"/>
      <c r="H651" s="13"/>
      <c r="I651" s="13"/>
      <c r="J651" s="13"/>
      <c r="K651" s="13"/>
      <c r="L651" s="13"/>
      <c r="M651" s="13"/>
      <c r="N651" s="13"/>
      <c r="O651" s="13"/>
      <c r="P651" s="13"/>
      <c r="Q651" s="13"/>
      <c r="R651" s="13"/>
      <c r="S651" s="13"/>
      <c r="T651" s="13"/>
      <c r="U651" s="13"/>
      <c r="V651" s="13"/>
      <c r="W651" s="13"/>
      <c r="X651" s="13"/>
      <c r="Y651" s="13"/>
      <c r="Z651" s="13"/>
      <c r="AA651" s="13"/>
      <c r="AB651" s="13"/>
      <c r="AC651" s="13"/>
      <c r="AD651" s="13"/>
      <c r="AE651" s="13"/>
      <c r="AF651" s="13"/>
      <c r="AG651" s="13"/>
      <c r="AH651" s="13"/>
      <c r="AI651" s="13"/>
      <c r="AJ651" s="13"/>
    </row>
    <row r="652" spans="1:36" ht="13.5" customHeight="1" x14ac:dyDescent="0.2">
      <c r="A652" s="13"/>
      <c r="B652" s="13"/>
      <c r="C652" s="13"/>
      <c r="D652" s="13"/>
      <c r="E652" s="13"/>
      <c r="F652" s="13"/>
      <c r="G652" s="13"/>
      <c r="H652" s="13"/>
      <c r="I652" s="13"/>
      <c r="J652" s="13"/>
      <c r="K652" s="13"/>
      <c r="L652" s="13"/>
      <c r="M652" s="13"/>
      <c r="N652" s="13"/>
      <c r="O652" s="13"/>
      <c r="P652" s="13"/>
      <c r="Q652" s="13"/>
      <c r="R652" s="13"/>
      <c r="S652" s="13"/>
      <c r="T652" s="13"/>
      <c r="U652" s="13"/>
      <c r="V652" s="13"/>
      <c r="W652" s="13"/>
      <c r="X652" s="13"/>
      <c r="Y652" s="13"/>
      <c r="Z652" s="13"/>
      <c r="AA652" s="13"/>
      <c r="AB652" s="13"/>
      <c r="AC652" s="13"/>
      <c r="AD652" s="13"/>
      <c r="AE652" s="13"/>
      <c r="AF652" s="13"/>
      <c r="AG652" s="13"/>
      <c r="AH652" s="13"/>
      <c r="AI652" s="13"/>
      <c r="AJ652" s="13"/>
    </row>
    <row r="653" spans="1:36" ht="13.5" customHeight="1" x14ac:dyDescent="0.2">
      <c r="A653" s="13"/>
      <c r="B653" s="13"/>
      <c r="C653" s="13"/>
      <c r="D653" s="13"/>
      <c r="E653" s="13"/>
      <c r="F653" s="13"/>
      <c r="G653" s="13"/>
      <c r="H653" s="13"/>
      <c r="I653" s="13"/>
      <c r="J653" s="13"/>
      <c r="K653" s="13"/>
      <c r="L653" s="13"/>
      <c r="M653" s="13"/>
      <c r="N653" s="13"/>
      <c r="O653" s="13"/>
      <c r="P653" s="13"/>
      <c r="Q653" s="13"/>
      <c r="R653" s="13"/>
      <c r="S653" s="13"/>
      <c r="T653" s="13"/>
      <c r="U653" s="13"/>
      <c r="V653" s="13"/>
      <c r="W653" s="13"/>
      <c r="X653" s="13"/>
      <c r="Y653" s="13"/>
      <c r="Z653" s="13"/>
      <c r="AA653" s="13"/>
      <c r="AB653" s="13"/>
      <c r="AC653" s="13"/>
      <c r="AD653" s="13"/>
      <c r="AE653" s="13"/>
      <c r="AF653" s="13"/>
      <c r="AG653" s="13"/>
      <c r="AH653" s="13"/>
      <c r="AI653" s="13"/>
      <c r="AJ653" s="13"/>
    </row>
    <row r="654" spans="1:36" ht="13.5" customHeight="1" x14ac:dyDescent="0.2">
      <c r="A654" s="13"/>
      <c r="B654" s="13"/>
      <c r="C654" s="13"/>
      <c r="D654" s="13"/>
      <c r="E654" s="13"/>
      <c r="F654" s="13"/>
      <c r="G654" s="13"/>
      <c r="H654" s="13"/>
      <c r="I654" s="13"/>
      <c r="J654" s="13"/>
      <c r="K654" s="13"/>
      <c r="L654" s="13"/>
      <c r="M654" s="13"/>
      <c r="N654" s="13"/>
      <c r="O654" s="13"/>
      <c r="P654" s="13"/>
      <c r="Q654" s="13"/>
      <c r="R654" s="13"/>
      <c r="S654" s="13"/>
      <c r="T654" s="13"/>
      <c r="U654" s="13"/>
      <c r="V654" s="13"/>
      <c r="W654" s="13"/>
      <c r="X654" s="13"/>
      <c r="Y654" s="13"/>
      <c r="Z654" s="13"/>
      <c r="AA654" s="13"/>
      <c r="AB654" s="13"/>
      <c r="AC654" s="13"/>
      <c r="AD654" s="13"/>
      <c r="AE654" s="13"/>
      <c r="AF654" s="13"/>
      <c r="AG654" s="13"/>
      <c r="AH654" s="13"/>
      <c r="AI654" s="13"/>
      <c r="AJ654" s="13"/>
    </row>
    <row r="655" spans="1:36" ht="13.5" customHeight="1" x14ac:dyDescent="0.2">
      <c r="A655" s="13"/>
      <c r="B655" s="13"/>
      <c r="C655" s="13"/>
      <c r="D655" s="13"/>
      <c r="E655" s="13"/>
      <c r="F655" s="13"/>
      <c r="G655" s="13"/>
      <c r="H655" s="13"/>
      <c r="I655" s="13"/>
      <c r="J655" s="13"/>
      <c r="K655" s="13"/>
      <c r="L655" s="13"/>
      <c r="M655" s="13"/>
      <c r="N655" s="13"/>
      <c r="O655" s="13"/>
      <c r="P655" s="13"/>
      <c r="Q655" s="13"/>
      <c r="R655" s="13"/>
      <c r="S655" s="13"/>
      <c r="T655" s="13"/>
      <c r="U655" s="13"/>
      <c r="V655" s="13"/>
      <c r="W655" s="13"/>
      <c r="X655" s="13"/>
      <c r="Y655" s="13"/>
      <c r="Z655" s="13"/>
      <c r="AA655" s="13"/>
      <c r="AB655" s="13"/>
      <c r="AC655" s="13"/>
      <c r="AD655" s="13"/>
      <c r="AE655" s="13"/>
      <c r="AF655" s="13"/>
      <c r="AG655" s="13"/>
      <c r="AH655" s="13"/>
      <c r="AI655" s="13"/>
      <c r="AJ655" s="13"/>
    </row>
    <row r="656" spans="1:36" ht="13.5" customHeight="1" x14ac:dyDescent="0.2">
      <c r="A656" s="13"/>
      <c r="B656" s="13"/>
      <c r="C656" s="13"/>
      <c r="D656" s="13"/>
      <c r="E656" s="13"/>
      <c r="F656" s="13"/>
      <c r="G656" s="13"/>
      <c r="H656" s="13"/>
      <c r="I656" s="13"/>
      <c r="J656" s="13"/>
      <c r="K656" s="13"/>
      <c r="L656" s="13"/>
      <c r="M656" s="13"/>
      <c r="N656" s="13"/>
      <c r="O656" s="13"/>
      <c r="P656" s="13"/>
      <c r="Q656" s="13"/>
      <c r="R656" s="13"/>
      <c r="S656" s="13"/>
      <c r="T656" s="13"/>
      <c r="U656" s="13"/>
      <c r="V656" s="13"/>
      <c r="W656" s="13"/>
      <c r="X656" s="13"/>
      <c r="Y656" s="13"/>
      <c r="Z656" s="13"/>
      <c r="AA656" s="13"/>
      <c r="AB656" s="13"/>
      <c r="AC656" s="13"/>
      <c r="AD656" s="13"/>
      <c r="AE656" s="13"/>
      <c r="AF656" s="13"/>
      <c r="AG656" s="13"/>
      <c r="AH656" s="13"/>
      <c r="AI656" s="13"/>
      <c r="AJ656" s="13"/>
    </row>
    <row r="657" spans="1:36" ht="13.5" customHeight="1" x14ac:dyDescent="0.2">
      <c r="A657" s="13"/>
      <c r="B657" s="13"/>
      <c r="C657" s="13"/>
      <c r="D657" s="13"/>
      <c r="E657" s="13"/>
      <c r="F657" s="13"/>
      <c r="G657" s="13"/>
      <c r="H657" s="13"/>
      <c r="I657" s="13"/>
      <c r="J657" s="13"/>
      <c r="K657" s="13"/>
      <c r="L657" s="13"/>
      <c r="M657" s="13"/>
      <c r="N657" s="13"/>
      <c r="O657" s="13"/>
      <c r="P657" s="13"/>
      <c r="Q657" s="13"/>
      <c r="R657" s="13"/>
      <c r="S657" s="13"/>
      <c r="T657" s="13"/>
      <c r="U657" s="13"/>
      <c r="V657" s="13"/>
      <c r="W657" s="13"/>
      <c r="X657" s="13"/>
      <c r="Y657" s="13"/>
      <c r="Z657" s="13"/>
      <c r="AA657" s="13"/>
      <c r="AB657" s="13"/>
      <c r="AC657" s="13"/>
      <c r="AD657" s="13"/>
      <c r="AE657" s="13"/>
      <c r="AF657" s="13"/>
      <c r="AG657" s="13"/>
      <c r="AH657" s="13"/>
      <c r="AI657" s="13"/>
      <c r="AJ657" s="13"/>
    </row>
    <row r="658" spans="1:36" ht="13.5" customHeight="1" x14ac:dyDescent="0.2">
      <c r="A658" s="13"/>
      <c r="B658" s="13"/>
      <c r="C658" s="13"/>
      <c r="D658" s="13"/>
      <c r="E658" s="13"/>
      <c r="F658" s="13"/>
      <c r="G658" s="13"/>
      <c r="H658" s="13"/>
      <c r="I658" s="13"/>
      <c r="J658" s="13"/>
      <c r="K658" s="13"/>
      <c r="L658" s="13"/>
      <c r="M658" s="13"/>
      <c r="N658" s="13"/>
      <c r="O658" s="13"/>
      <c r="P658" s="13"/>
      <c r="Q658" s="13"/>
      <c r="R658" s="13"/>
      <c r="S658" s="13"/>
      <c r="T658" s="13"/>
      <c r="U658" s="13"/>
      <c r="V658" s="13"/>
      <c r="W658" s="13"/>
      <c r="X658" s="13"/>
      <c r="Y658" s="13"/>
      <c r="Z658" s="13"/>
      <c r="AA658" s="13"/>
      <c r="AB658" s="13"/>
      <c r="AC658" s="13"/>
      <c r="AD658" s="13"/>
      <c r="AE658" s="13"/>
      <c r="AF658" s="13"/>
      <c r="AG658" s="13"/>
      <c r="AH658" s="13"/>
      <c r="AI658" s="13"/>
      <c r="AJ658" s="13"/>
    </row>
    <row r="659" spans="1:36" ht="13.5" customHeight="1" x14ac:dyDescent="0.2">
      <c r="A659" s="13"/>
      <c r="B659" s="13"/>
      <c r="C659" s="13"/>
      <c r="D659" s="13"/>
      <c r="E659" s="13"/>
      <c r="F659" s="13"/>
      <c r="G659" s="13"/>
      <c r="H659" s="13"/>
      <c r="I659" s="13"/>
      <c r="J659" s="13"/>
      <c r="K659" s="13"/>
      <c r="L659" s="13"/>
      <c r="M659" s="13"/>
      <c r="N659" s="13"/>
      <c r="O659" s="13"/>
      <c r="P659" s="13"/>
      <c r="Q659" s="13"/>
      <c r="R659" s="13"/>
      <c r="S659" s="13"/>
      <c r="T659" s="13"/>
      <c r="U659" s="13"/>
      <c r="V659" s="13"/>
      <c r="W659" s="13"/>
      <c r="X659" s="13"/>
      <c r="Y659" s="13"/>
      <c r="Z659" s="13"/>
      <c r="AA659" s="13"/>
      <c r="AB659" s="13"/>
      <c r="AC659" s="13"/>
      <c r="AD659" s="13"/>
      <c r="AE659" s="13"/>
      <c r="AF659" s="13"/>
      <c r="AG659" s="13"/>
      <c r="AH659" s="13"/>
      <c r="AI659" s="13"/>
      <c r="AJ659" s="13"/>
    </row>
    <row r="660" spans="1:36" ht="13.5" customHeight="1" x14ac:dyDescent="0.2">
      <c r="A660" s="13"/>
      <c r="B660" s="13"/>
      <c r="C660" s="13"/>
      <c r="D660" s="13"/>
      <c r="E660" s="13"/>
      <c r="F660" s="13"/>
      <c r="G660" s="13"/>
      <c r="H660" s="13"/>
      <c r="I660" s="13"/>
      <c r="J660" s="13"/>
      <c r="K660" s="13"/>
      <c r="L660" s="13"/>
      <c r="M660" s="13"/>
      <c r="N660" s="13"/>
      <c r="O660" s="13"/>
      <c r="P660" s="13"/>
      <c r="Q660" s="13"/>
      <c r="R660" s="13"/>
      <c r="S660" s="13"/>
      <c r="T660" s="13"/>
      <c r="U660" s="13"/>
      <c r="V660" s="13"/>
      <c r="W660" s="13"/>
      <c r="X660" s="13"/>
      <c r="Y660" s="13"/>
      <c r="Z660" s="13"/>
      <c r="AA660" s="13"/>
      <c r="AB660" s="13"/>
      <c r="AC660" s="13"/>
      <c r="AD660" s="13"/>
      <c r="AE660" s="13"/>
      <c r="AF660" s="13"/>
      <c r="AG660" s="13"/>
      <c r="AH660" s="13"/>
      <c r="AI660" s="13"/>
      <c r="AJ660" s="13"/>
    </row>
    <row r="661" spans="1:36" ht="13.5" customHeight="1" x14ac:dyDescent="0.2">
      <c r="A661" s="13"/>
      <c r="B661" s="13"/>
      <c r="C661" s="13"/>
      <c r="D661" s="13"/>
      <c r="E661" s="13"/>
      <c r="F661" s="13"/>
      <c r="G661" s="13"/>
      <c r="H661" s="13"/>
      <c r="I661" s="13"/>
      <c r="J661" s="13"/>
      <c r="K661" s="13"/>
      <c r="L661" s="13"/>
      <c r="M661" s="13"/>
      <c r="N661" s="13"/>
      <c r="O661" s="13"/>
      <c r="P661" s="13"/>
      <c r="Q661" s="13"/>
      <c r="R661" s="13"/>
      <c r="S661" s="13"/>
      <c r="T661" s="13"/>
      <c r="U661" s="13"/>
      <c r="V661" s="13"/>
      <c r="W661" s="13"/>
      <c r="X661" s="13"/>
      <c r="Y661" s="13"/>
      <c r="Z661" s="13"/>
      <c r="AA661" s="13"/>
      <c r="AB661" s="13"/>
      <c r="AC661" s="13"/>
      <c r="AD661" s="13"/>
      <c r="AE661" s="13"/>
      <c r="AF661" s="13"/>
      <c r="AG661" s="13"/>
      <c r="AH661" s="13"/>
      <c r="AI661" s="13"/>
      <c r="AJ661" s="13"/>
    </row>
    <row r="662" spans="1:36" ht="13.5" customHeight="1" x14ac:dyDescent="0.2">
      <c r="A662" s="13"/>
      <c r="B662" s="13"/>
      <c r="C662" s="13"/>
      <c r="D662" s="13"/>
      <c r="E662" s="13"/>
      <c r="F662" s="13"/>
      <c r="G662" s="13"/>
      <c r="H662" s="13"/>
      <c r="I662" s="13"/>
      <c r="J662" s="13"/>
      <c r="K662" s="13"/>
      <c r="L662" s="13"/>
      <c r="M662" s="13"/>
      <c r="N662" s="13"/>
      <c r="O662" s="13"/>
      <c r="P662" s="13"/>
      <c r="Q662" s="13"/>
      <c r="R662" s="13"/>
      <c r="S662" s="13"/>
      <c r="T662" s="13"/>
      <c r="U662" s="13"/>
      <c r="V662" s="13"/>
      <c r="W662" s="13"/>
      <c r="X662" s="13"/>
      <c r="Y662" s="13"/>
      <c r="Z662" s="13"/>
      <c r="AA662" s="13"/>
      <c r="AB662" s="13"/>
      <c r="AC662" s="13"/>
      <c r="AD662" s="13"/>
      <c r="AE662" s="13"/>
      <c r="AF662" s="13"/>
      <c r="AG662" s="13"/>
      <c r="AH662" s="13"/>
      <c r="AI662" s="13"/>
      <c r="AJ662" s="13"/>
    </row>
    <row r="663" spans="1:36" ht="13.5" customHeight="1" x14ac:dyDescent="0.2">
      <c r="A663" s="13"/>
      <c r="B663" s="13"/>
      <c r="C663" s="13"/>
      <c r="D663" s="13"/>
      <c r="E663" s="13"/>
      <c r="F663" s="13"/>
      <c r="G663" s="13"/>
      <c r="H663" s="13"/>
      <c r="I663" s="13"/>
      <c r="J663" s="13"/>
      <c r="K663" s="13"/>
      <c r="L663" s="13"/>
      <c r="M663" s="13"/>
      <c r="N663" s="13"/>
      <c r="O663" s="13"/>
      <c r="P663" s="13"/>
      <c r="Q663" s="13"/>
      <c r="R663" s="13"/>
      <c r="S663" s="13"/>
      <c r="T663" s="13"/>
      <c r="U663" s="13"/>
      <c r="V663" s="13"/>
      <c r="W663" s="13"/>
      <c r="X663" s="13"/>
      <c r="Y663" s="13"/>
      <c r="Z663" s="13"/>
      <c r="AA663" s="13"/>
      <c r="AB663" s="13"/>
      <c r="AC663" s="13"/>
      <c r="AD663" s="13"/>
      <c r="AE663" s="13"/>
      <c r="AF663" s="13"/>
      <c r="AG663" s="13"/>
      <c r="AH663" s="13"/>
      <c r="AI663" s="13"/>
      <c r="AJ663" s="13"/>
    </row>
    <row r="664" spans="1:36" ht="13.5" customHeight="1" x14ac:dyDescent="0.2">
      <c r="A664" s="13"/>
      <c r="B664" s="13"/>
      <c r="C664" s="13"/>
      <c r="D664" s="13"/>
      <c r="E664" s="13"/>
      <c r="F664" s="13"/>
      <c r="G664" s="13"/>
      <c r="H664" s="13"/>
      <c r="I664" s="13"/>
      <c r="J664" s="13"/>
      <c r="K664" s="13"/>
      <c r="L664" s="13"/>
      <c r="M664" s="13"/>
      <c r="N664" s="13"/>
      <c r="O664" s="13"/>
      <c r="P664" s="13"/>
      <c r="Q664" s="13"/>
      <c r="R664" s="13"/>
      <c r="S664" s="13"/>
      <c r="T664" s="13"/>
      <c r="U664" s="13"/>
      <c r="V664" s="13"/>
      <c r="W664" s="13"/>
      <c r="X664" s="13"/>
      <c r="Y664" s="13"/>
      <c r="Z664" s="13"/>
      <c r="AA664" s="13"/>
      <c r="AB664" s="13"/>
      <c r="AC664" s="13"/>
      <c r="AD664" s="13"/>
      <c r="AE664" s="13"/>
      <c r="AF664" s="13"/>
      <c r="AG664" s="13"/>
      <c r="AH664" s="13"/>
      <c r="AI664" s="13"/>
      <c r="AJ664" s="13"/>
    </row>
    <row r="665" spans="1:36" ht="13.5" customHeight="1" x14ac:dyDescent="0.2">
      <c r="A665" s="13"/>
      <c r="B665" s="13"/>
      <c r="C665" s="13"/>
      <c r="D665" s="13"/>
      <c r="E665" s="13"/>
      <c r="F665" s="13"/>
      <c r="G665" s="13"/>
      <c r="H665" s="13"/>
      <c r="I665" s="13"/>
      <c r="J665" s="13"/>
      <c r="K665" s="13"/>
      <c r="L665" s="13"/>
      <c r="M665" s="13"/>
      <c r="N665" s="13"/>
      <c r="O665" s="13"/>
      <c r="P665" s="13"/>
      <c r="Q665" s="13"/>
      <c r="R665" s="13"/>
      <c r="S665" s="13"/>
      <c r="T665" s="13"/>
      <c r="U665" s="13"/>
      <c r="V665" s="13"/>
      <c r="W665" s="13"/>
      <c r="X665" s="13"/>
      <c r="Y665" s="13"/>
      <c r="Z665" s="13"/>
      <c r="AA665" s="13"/>
      <c r="AB665" s="13"/>
      <c r="AC665" s="13"/>
      <c r="AD665" s="13"/>
      <c r="AE665" s="13"/>
      <c r="AF665" s="13"/>
      <c r="AG665" s="13"/>
      <c r="AH665" s="13"/>
      <c r="AI665" s="13"/>
      <c r="AJ665" s="13"/>
    </row>
    <row r="666" spans="1:36" ht="13.5" customHeight="1" x14ac:dyDescent="0.2">
      <c r="A666" s="13"/>
      <c r="B666" s="13"/>
      <c r="C666" s="13"/>
      <c r="D666" s="13"/>
      <c r="E666" s="13"/>
      <c r="F666" s="13"/>
      <c r="G666" s="13"/>
      <c r="H666" s="13"/>
      <c r="I666" s="13"/>
      <c r="J666" s="13"/>
      <c r="K666" s="13"/>
      <c r="L666" s="13"/>
      <c r="M666" s="13"/>
      <c r="N666" s="13"/>
      <c r="O666" s="13"/>
      <c r="P666" s="13"/>
      <c r="Q666" s="13"/>
      <c r="R666" s="13"/>
      <c r="S666" s="13"/>
      <c r="T666" s="13"/>
      <c r="U666" s="13"/>
      <c r="V666" s="13"/>
      <c r="W666" s="13"/>
      <c r="X666" s="13"/>
      <c r="Y666" s="13"/>
      <c r="Z666" s="13"/>
      <c r="AA666" s="13"/>
      <c r="AB666" s="13"/>
      <c r="AC666" s="13"/>
      <c r="AD666" s="13"/>
      <c r="AE666" s="13"/>
      <c r="AF666" s="13"/>
      <c r="AG666" s="13"/>
      <c r="AH666" s="13"/>
      <c r="AI666" s="13"/>
      <c r="AJ666" s="13"/>
    </row>
    <row r="667" spans="1:36" ht="13.5" customHeight="1" x14ac:dyDescent="0.2">
      <c r="A667" s="13"/>
      <c r="B667" s="13"/>
      <c r="C667" s="13"/>
      <c r="D667" s="13"/>
      <c r="E667" s="13"/>
      <c r="F667" s="13"/>
      <c r="G667" s="13"/>
      <c r="H667" s="13"/>
      <c r="I667" s="13"/>
      <c r="J667" s="13"/>
      <c r="K667" s="13"/>
      <c r="L667" s="13"/>
      <c r="M667" s="13"/>
      <c r="N667" s="13"/>
      <c r="O667" s="13"/>
      <c r="P667" s="13"/>
      <c r="Q667" s="13"/>
      <c r="R667" s="13"/>
      <c r="S667" s="13"/>
      <c r="T667" s="13"/>
      <c r="U667" s="13"/>
      <c r="V667" s="13"/>
      <c r="W667" s="13"/>
      <c r="X667" s="13"/>
      <c r="Y667" s="13"/>
      <c r="Z667" s="13"/>
      <c r="AA667" s="13"/>
      <c r="AB667" s="13"/>
      <c r="AC667" s="13"/>
      <c r="AD667" s="13"/>
      <c r="AE667" s="13"/>
      <c r="AF667" s="13"/>
      <c r="AG667" s="13"/>
      <c r="AH667" s="13"/>
      <c r="AI667" s="13"/>
      <c r="AJ667" s="13"/>
    </row>
    <row r="668" spans="1:36" ht="13.5" customHeight="1" x14ac:dyDescent="0.2">
      <c r="A668" s="13"/>
      <c r="B668" s="13"/>
      <c r="C668" s="13"/>
      <c r="D668" s="13"/>
      <c r="E668" s="13"/>
      <c r="F668" s="13"/>
      <c r="G668" s="13"/>
      <c r="H668" s="13"/>
      <c r="I668" s="13"/>
      <c r="J668" s="13"/>
      <c r="K668" s="13"/>
      <c r="L668" s="13"/>
      <c r="M668" s="13"/>
      <c r="N668" s="13"/>
      <c r="O668" s="13"/>
      <c r="P668" s="13"/>
      <c r="Q668" s="13"/>
      <c r="R668" s="13"/>
      <c r="S668" s="13"/>
      <c r="T668" s="13"/>
      <c r="U668" s="13"/>
      <c r="V668" s="13"/>
      <c r="W668" s="13"/>
      <c r="X668" s="13"/>
      <c r="Y668" s="13"/>
      <c r="Z668" s="13"/>
      <c r="AA668" s="13"/>
      <c r="AB668" s="13"/>
      <c r="AC668" s="13"/>
      <c r="AD668" s="13"/>
      <c r="AE668" s="13"/>
      <c r="AF668" s="13"/>
      <c r="AG668" s="13"/>
      <c r="AH668" s="13"/>
      <c r="AI668" s="13"/>
      <c r="AJ668" s="13"/>
    </row>
    <row r="669" spans="1:36" ht="13.5" customHeight="1" x14ac:dyDescent="0.2">
      <c r="A669" s="13"/>
      <c r="B669" s="13"/>
      <c r="C669" s="13"/>
      <c r="D669" s="13"/>
      <c r="E669" s="13"/>
      <c r="F669" s="13"/>
      <c r="G669" s="13"/>
      <c r="H669" s="13"/>
      <c r="I669" s="13"/>
      <c r="J669" s="13"/>
      <c r="K669" s="13"/>
      <c r="L669" s="13"/>
      <c r="M669" s="13"/>
      <c r="N669" s="13"/>
      <c r="O669" s="13"/>
      <c r="P669" s="13"/>
      <c r="Q669" s="13"/>
      <c r="R669" s="13"/>
      <c r="S669" s="13"/>
      <c r="T669" s="13"/>
      <c r="U669" s="13"/>
      <c r="V669" s="13"/>
      <c r="W669" s="13"/>
      <c r="X669" s="13"/>
      <c r="Y669" s="13"/>
      <c r="Z669" s="13"/>
      <c r="AA669" s="13"/>
      <c r="AB669" s="13"/>
      <c r="AC669" s="13"/>
      <c r="AD669" s="13"/>
      <c r="AE669" s="13"/>
      <c r="AF669" s="13"/>
      <c r="AG669" s="13"/>
      <c r="AH669" s="13"/>
      <c r="AI669" s="13"/>
      <c r="AJ669" s="13"/>
    </row>
    <row r="670" spans="1:36" ht="13.5" customHeight="1" x14ac:dyDescent="0.2">
      <c r="A670" s="13"/>
      <c r="B670" s="13"/>
      <c r="C670" s="13"/>
      <c r="D670" s="13"/>
      <c r="E670" s="13"/>
      <c r="F670" s="13"/>
      <c r="G670" s="13"/>
      <c r="H670" s="13"/>
      <c r="I670" s="13"/>
      <c r="J670" s="13"/>
      <c r="K670" s="13"/>
      <c r="L670" s="13"/>
      <c r="M670" s="13"/>
      <c r="N670" s="13"/>
      <c r="O670" s="13"/>
      <c r="P670" s="13"/>
      <c r="Q670" s="13"/>
      <c r="R670" s="13"/>
      <c r="S670" s="13"/>
      <c r="T670" s="13"/>
      <c r="U670" s="13"/>
      <c r="V670" s="13"/>
      <c r="W670" s="13"/>
      <c r="X670" s="13"/>
      <c r="Y670" s="13"/>
      <c r="Z670" s="13"/>
      <c r="AA670" s="13"/>
      <c r="AB670" s="13"/>
      <c r="AC670" s="13"/>
      <c r="AD670" s="13"/>
      <c r="AE670" s="13"/>
      <c r="AF670" s="13"/>
      <c r="AG670" s="13"/>
      <c r="AH670" s="13"/>
      <c r="AI670" s="13"/>
      <c r="AJ670" s="13"/>
    </row>
    <row r="671" spans="1:36" ht="13.5" customHeight="1" x14ac:dyDescent="0.2">
      <c r="A671" s="13"/>
      <c r="B671" s="13"/>
      <c r="C671" s="13"/>
      <c r="D671" s="13"/>
      <c r="E671" s="13"/>
      <c r="F671" s="13"/>
      <c r="G671" s="13"/>
      <c r="H671" s="13"/>
      <c r="I671" s="13"/>
      <c r="J671" s="13"/>
      <c r="K671" s="13"/>
      <c r="L671" s="13"/>
      <c r="M671" s="13"/>
      <c r="N671" s="13"/>
      <c r="O671" s="13"/>
      <c r="P671" s="13"/>
      <c r="Q671" s="13"/>
      <c r="R671" s="13"/>
      <c r="S671" s="13"/>
      <c r="T671" s="13"/>
      <c r="U671" s="13"/>
      <c r="V671" s="13"/>
      <c r="W671" s="13"/>
      <c r="X671" s="13"/>
      <c r="Y671" s="13"/>
      <c r="Z671" s="13"/>
      <c r="AA671" s="13"/>
      <c r="AB671" s="13"/>
      <c r="AC671" s="13"/>
      <c r="AD671" s="13"/>
      <c r="AE671" s="13"/>
      <c r="AF671" s="13"/>
      <c r="AG671" s="13"/>
      <c r="AH671" s="13"/>
      <c r="AI671" s="13"/>
      <c r="AJ671" s="13"/>
    </row>
    <row r="672" spans="1:36" ht="13.5" customHeight="1" x14ac:dyDescent="0.2">
      <c r="A672" s="13"/>
      <c r="B672" s="13"/>
      <c r="C672" s="13"/>
      <c r="D672" s="13"/>
      <c r="E672" s="13"/>
      <c r="F672" s="13"/>
      <c r="G672" s="13"/>
      <c r="H672" s="13"/>
      <c r="I672" s="13"/>
      <c r="J672" s="13"/>
      <c r="K672" s="13"/>
      <c r="L672" s="13"/>
      <c r="M672" s="13"/>
      <c r="N672" s="13"/>
      <c r="O672" s="13"/>
      <c r="P672" s="13"/>
      <c r="Q672" s="13"/>
      <c r="R672" s="13"/>
      <c r="S672" s="13"/>
      <c r="T672" s="13"/>
      <c r="U672" s="13"/>
      <c r="V672" s="13"/>
      <c r="W672" s="13"/>
      <c r="X672" s="13"/>
      <c r="Y672" s="13"/>
      <c r="Z672" s="13"/>
      <c r="AA672" s="13"/>
      <c r="AB672" s="13"/>
      <c r="AC672" s="13"/>
      <c r="AD672" s="13"/>
      <c r="AE672" s="13"/>
      <c r="AF672" s="13"/>
      <c r="AG672" s="13"/>
      <c r="AH672" s="13"/>
      <c r="AI672" s="13"/>
      <c r="AJ672" s="13"/>
    </row>
    <row r="673" spans="1:36" ht="13.5" customHeight="1" x14ac:dyDescent="0.2">
      <c r="A673" s="13"/>
      <c r="B673" s="13"/>
      <c r="C673" s="13"/>
      <c r="D673" s="13"/>
      <c r="E673" s="13"/>
      <c r="F673" s="13"/>
      <c r="G673" s="13"/>
      <c r="H673" s="13"/>
      <c r="I673" s="13"/>
      <c r="J673" s="13"/>
      <c r="K673" s="13"/>
      <c r="L673" s="13"/>
      <c r="M673" s="13"/>
      <c r="N673" s="13"/>
      <c r="O673" s="13"/>
      <c r="P673" s="13"/>
      <c r="Q673" s="13"/>
      <c r="R673" s="13"/>
      <c r="S673" s="13"/>
      <c r="T673" s="13"/>
      <c r="U673" s="13"/>
      <c r="V673" s="13"/>
      <c r="W673" s="13"/>
      <c r="X673" s="13"/>
      <c r="Y673" s="13"/>
      <c r="Z673" s="13"/>
      <c r="AA673" s="13"/>
      <c r="AB673" s="13"/>
      <c r="AC673" s="13"/>
      <c r="AD673" s="13"/>
      <c r="AE673" s="13"/>
      <c r="AF673" s="13"/>
      <c r="AG673" s="13"/>
      <c r="AH673" s="13"/>
      <c r="AI673" s="13"/>
      <c r="AJ673" s="13"/>
    </row>
    <row r="674" spans="1:36" ht="13.5" customHeight="1" x14ac:dyDescent="0.2">
      <c r="A674" s="13"/>
      <c r="B674" s="13"/>
      <c r="C674" s="13"/>
      <c r="D674" s="13"/>
      <c r="E674" s="13"/>
      <c r="F674" s="13"/>
      <c r="G674" s="13"/>
      <c r="H674" s="13"/>
      <c r="I674" s="13"/>
      <c r="J674" s="13"/>
      <c r="K674" s="13"/>
      <c r="L674" s="13"/>
      <c r="M674" s="13"/>
      <c r="N674" s="13"/>
      <c r="O674" s="13"/>
      <c r="P674" s="13"/>
      <c r="Q674" s="13"/>
      <c r="R674" s="13"/>
      <c r="S674" s="13"/>
      <c r="T674" s="13"/>
      <c r="U674" s="13"/>
      <c r="V674" s="13"/>
      <c r="W674" s="13"/>
      <c r="X674" s="13"/>
      <c r="Y674" s="13"/>
      <c r="Z674" s="13"/>
      <c r="AA674" s="13"/>
      <c r="AB674" s="13"/>
      <c r="AC674" s="13"/>
      <c r="AD674" s="13"/>
      <c r="AE674" s="13"/>
      <c r="AF674" s="13"/>
      <c r="AG674" s="13"/>
      <c r="AH674" s="13"/>
      <c r="AI674" s="13"/>
      <c r="AJ674" s="13"/>
    </row>
    <row r="675" spans="1:36" ht="13.5" customHeight="1" x14ac:dyDescent="0.2">
      <c r="A675" s="13"/>
      <c r="B675" s="13"/>
      <c r="C675" s="13"/>
      <c r="D675" s="13"/>
      <c r="E675" s="13"/>
      <c r="F675" s="13"/>
      <c r="G675" s="13"/>
      <c r="H675" s="13"/>
      <c r="I675" s="13"/>
      <c r="J675" s="13"/>
      <c r="K675" s="13"/>
      <c r="L675" s="13"/>
      <c r="M675" s="13"/>
      <c r="N675" s="13"/>
      <c r="O675" s="13"/>
      <c r="P675" s="13"/>
      <c r="Q675" s="13"/>
      <c r="R675" s="13"/>
      <c r="S675" s="13"/>
      <c r="T675" s="13"/>
      <c r="U675" s="13"/>
      <c r="V675" s="13"/>
      <c r="W675" s="13"/>
      <c r="X675" s="13"/>
      <c r="Y675" s="13"/>
      <c r="Z675" s="13"/>
      <c r="AA675" s="13"/>
      <c r="AB675" s="13"/>
      <c r="AC675" s="13"/>
      <c r="AD675" s="13"/>
      <c r="AE675" s="13"/>
      <c r="AF675" s="13"/>
      <c r="AG675" s="13"/>
      <c r="AH675" s="13"/>
      <c r="AI675" s="13"/>
      <c r="AJ675" s="13"/>
    </row>
    <row r="676" spans="1:36" ht="13.5" customHeight="1" x14ac:dyDescent="0.2">
      <c r="A676" s="13"/>
      <c r="B676" s="13"/>
      <c r="C676" s="13"/>
      <c r="D676" s="13"/>
      <c r="E676" s="13"/>
      <c r="F676" s="13"/>
      <c r="G676" s="13"/>
      <c r="H676" s="13"/>
      <c r="I676" s="13"/>
      <c r="J676" s="13"/>
      <c r="K676" s="13"/>
      <c r="L676" s="13"/>
      <c r="M676" s="13"/>
      <c r="N676" s="13"/>
      <c r="O676" s="13"/>
      <c r="P676" s="13"/>
      <c r="Q676" s="13"/>
      <c r="R676" s="13"/>
      <c r="S676" s="13"/>
      <c r="T676" s="13"/>
      <c r="U676" s="13"/>
      <c r="V676" s="13"/>
      <c r="W676" s="13"/>
      <c r="X676" s="13"/>
      <c r="Y676" s="13"/>
      <c r="Z676" s="13"/>
      <c r="AA676" s="13"/>
      <c r="AB676" s="13"/>
      <c r="AC676" s="13"/>
      <c r="AD676" s="13"/>
      <c r="AE676" s="13"/>
      <c r="AF676" s="13"/>
      <c r="AG676" s="13"/>
      <c r="AH676" s="13"/>
      <c r="AI676" s="13"/>
      <c r="AJ676" s="13"/>
    </row>
    <row r="677" spans="1:36" ht="13.5" customHeight="1" x14ac:dyDescent="0.2">
      <c r="A677" s="13"/>
      <c r="B677" s="13"/>
      <c r="C677" s="13"/>
      <c r="D677" s="13"/>
      <c r="E677" s="13"/>
      <c r="F677" s="13"/>
      <c r="G677" s="13"/>
      <c r="H677" s="13"/>
      <c r="I677" s="13"/>
      <c r="J677" s="13"/>
      <c r="K677" s="13"/>
      <c r="L677" s="13"/>
      <c r="M677" s="13"/>
      <c r="N677" s="13"/>
      <c r="O677" s="13"/>
      <c r="P677" s="13"/>
      <c r="Q677" s="13"/>
      <c r="R677" s="13"/>
      <c r="S677" s="13"/>
      <c r="T677" s="13"/>
      <c r="U677" s="13"/>
      <c r="V677" s="13"/>
      <c r="W677" s="13"/>
      <c r="X677" s="13"/>
      <c r="Y677" s="13"/>
      <c r="Z677" s="13"/>
      <c r="AA677" s="13"/>
      <c r="AB677" s="13"/>
      <c r="AC677" s="13"/>
      <c r="AD677" s="13"/>
      <c r="AE677" s="13"/>
      <c r="AF677" s="13"/>
      <c r="AG677" s="13"/>
      <c r="AH677" s="13"/>
      <c r="AI677" s="13"/>
      <c r="AJ677" s="13"/>
    </row>
    <row r="678" spans="1:36" ht="13.5" customHeight="1" x14ac:dyDescent="0.2">
      <c r="A678" s="13"/>
      <c r="B678" s="13"/>
      <c r="C678" s="13"/>
      <c r="D678" s="13"/>
      <c r="E678" s="13"/>
      <c r="F678" s="13"/>
      <c r="G678" s="13"/>
      <c r="H678" s="13"/>
      <c r="I678" s="13"/>
      <c r="J678" s="13"/>
      <c r="K678" s="13"/>
      <c r="L678" s="13"/>
      <c r="M678" s="13"/>
      <c r="N678" s="13"/>
      <c r="O678" s="13"/>
      <c r="P678" s="13"/>
      <c r="Q678" s="13"/>
      <c r="R678" s="13"/>
      <c r="S678" s="13"/>
      <c r="T678" s="13"/>
      <c r="U678" s="13"/>
      <c r="V678" s="13"/>
      <c r="W678" s="13"/>
      <c r="X678" s="13"/>
      <c r="Y678" s="13"/>
      <c r="Z678" s="13"/>
      <c r="AA678" s="13"/>
      <c r="AB678" s="13"/>
      <c r="AC678" s="13"/>
      <c r="AD678" s="13"/>
      <c r="AE678" s="13"/>
      <c r="AF678" s="13"/>
      <c r="AG678" s="13"/>
      <c r="AH678" s="13"/>
      <c r="AI678" s="13"/>
      <c r="AJ678" s="13"/>
    </row>
    <row r="679" spans="1:36" ht="13.5" customHeight="1" x14ac:dyDescent="0.2">
      <c r="A679" s="13"/>
      <c r="B679" s="13"/>
      <c r="C679" s="13"/>
      <c r="D679" s="13"/>
      <c r="E679" s="13"/>
      <c r="F679" s="13"/>
      <c r="G679" s="13"/>
      <c r="H679" s="13"/>
      <c r="I679" s="13"/>
      <c r="J679" s="13"/>
      <c r="K679" s="13"/>
      <c r="L679" s="13"/>
      <c r="M679" s="13"/>
      <c r="N679" s="13"/>
      <c r="O679" s="13"/>
      <c r="P679" s="13"/>
      <c r="Q679" s="13"/>
      <c r="R679" s="13"/>
      <c r="S679" s="13"/>
      <c r="T679" s="13"/>
      <c r="U679" s="13"/>
      <c r="V679" s="13"/>
      <c r="W679" s="13"/>
      <c r="X679" s="13"/>
      <c r="Y679" s="13"/>
      <c r="Z679" s="13"/>
      <c r="AA679" s="13"/>
      <c r="AB679" s="13"/>
      <c r="AC679" s="13"/>
      <c r="AD679" s="13"/>
      <c r="AE679" s="13"/>
      <c r="AF679" s="13"/>
      <c r="AG679" s="13"/>
      <c r="AH679" s="13"/>
      <c r="AI679" s="13"/>
      <c r="AJ679" s="13"/>
    </row>
    <row r="680" spans="1:36" ht="13.5" customHeight="1" x14ac:dyDescent="0.2">
      <c r="A680" s="13"/>
      <c r="B680" s="13"/>
      <c r="C680" s="13"/>
      <c r="D680" s="13"/>
      <c r="E680" s="13"/>
      <c r="F680" s="13"/>
      <c r="G680" s="13"/>
      <c r="H680" s="13"/>
      <c r="I680" s="13"/>
      <c r="J680" s="13"/>
      <c r="K680" s="13"/>
      <c r="L680" s="13"/>
      <c r="M680" s="13"/>
      <c r="N680" s="13"/>
      <c r="O680" s="13"/>
      <c r="P680" s="13"/>
      <c r="Q680" s="13"/>
      <c r="R680" s="13"/>
      <c r="S680" s="13"/>
      <c r="T680" s="13"/>
      <c r="U680" s="13"/>
      <c r="V680" s="13"/>
      <c r="W680" s="13"/>
      <c r="X680" s="13"/>
      <c r="Y680" s="13"/>
      <c r="Z680" s="13"/>
      <c r="AA680" s="13"/>
      <c r="AB680" s="13"/>
      <c r="AC680" s="13"/>
      <c r="AD680" s="13"/>
      <c r="AE680" s="13"/>
      <c r="AF680" s="13"/>
      <c r="AG680" s="13"/>
      <c r="AH680" s="13"/>
      <c r="AI680" s="13"/>
      <c r="AJ680" s="13"/>
    </row>
    <row r="681" spans="1:36" ht="13.5" customHeight="1" x14ac:dyDescent="0.2">
      <c r="A681" s="13"/>
      <c r="B681" s="13"/>
      <c r="C681" s="13"/>
      <c r="D681" s="13"/>
      <c r="E681" s="13"/>
      <c r="F681" s="13"/>
      <c r="G681" s="13"/>
      <c r="H681" s="13"/>
      <c r="I681" s="13"/>
      <c r="J681" s="13"/>
      <c r="K681" s="13"/>
      <c r="L681" s="13"/>
      <c r="M681" s="13"/>
      <c r="N681" s="13"/>
      <c r="O681" s="13"/>
      <c r="P681" s="13"/>
      <c r="Q681" s="13"/>
      <c r="R681" s="13"/>
      <c r="S681" s="13"/>
      <c r="T681" s="13"/>
      <c r="U681" s="13"/>
      <c r="V681" s="13"/>
      <c r="W681" s="13"/>
      <c r="X681" s="13"/>
      <c r="Y681" s="13"/>
      <c r="Z681" s="13"/>
      <c r="AA681" s="13"/>
      <c r="AB681" s="13"/>
      <c r="AC681" s="13"/>
      <c r="AD681" s="13"/>
      <c r="AE681" s="13"/>
      <c r="AF681" s="13"/>
      <c r="AG681" s="13"/>
      <c r="AH681" s="13"/>
      <c r="AI681" s="13"/>
      <c r="AJ681" s="13"/>
    </row>
    <row r="682" spans="1:36" ht="13.5" customHeight="1" x14ac:dyDescent="0.2">
      <c r="A682" s="13"/>
      <c r="B682" s="13"/>
      <c r="C682" s="13"/>
      <c r="D682" s="13"/>
      <c r="E682" s="13"/>
      <c r="F682" s="13"/>
      <c r="G682" s="13"/>
      <c r="H682" s="13"/>
      <c r="I682" s="13"/>
      <c r="J682" s="13"/>
      <c r="K682" s="13"/>
      <c r="L682" s="13"/>
      <c r="M682" s="13"/>
      <c r="N682" s="13"/>
      <c r="O682" s="13"/>
      <c r="P682" s="13"/>
      <c r="Q682" s="13"/>
      <c r="R682" s="13"/>
      <c r="S682" s="13"/>
      <c r="T682" s="13"/>
      <c r="U682" s="13"/>
      <c r="V682" s="13"/>
      <c r="W682" s="13"/>
      <c r="X682" s="13"/>
      <c r="Y682" s="13"/>
      <c r="Z682" s="13"/>
      <c r="AA682" s="13"/>
      <c r="AB682" s="13"/>
      <c r="AC682" s="13"/>
      <c r="AD682" s="13"/>
      <c r="AE682" s="13"/>
      <c r="AF682" s="13"/>
      <c r="AG682" s="13"/>
      <c r="AH682" s="13"/>
      <c r="AI682" s="13"/>
      <c r="AJ682" s="13"/>
    </row>
    <row r="683" spans="1:36" ht="13.5" customHeight="1" x14ac:dyDescent="0.2">
      <c r="A683" s="13"/>
      <c r="B683" s="13"/>
      <c r="C683" s="13"/>
      <c r="D683" s="13"/>
      <c r="E683" s="13"/>
      <c r="F683" s="13"/>
      <c r="G683" s="13"/>
      <c r="H683" s="13"/>
      <c r="I683" s="13"/>
      <c r="J683" s="13"/>
      <c r="K683" s="13"/>
      <c r="L683" s="13"/>
      <c r="M683" s="13"/>
      <c r="N683" s="13"/>
      <c r="O683" s="13"/>
      <c r="P683" s="13"/>
      <c r="Q683" s="13"/>
      <c r="R683" s="13"/>
      <c r="S683" s="13"/>
      <c r="T683" s="13"/>
      <c r="U683" s="13"/>
      <c r="V683" s="13"/>
      <c r="W683" s="13"/>
      <c r="X683" s="13"/>
      <c r="Y683" s="13"/>
      <c r="Z683" s="13"/>
      <c r="AA683" s="13"/>
      <c r="AB683" s="13"/>
      <c r="AC683" s="13"/>
      <c r="AD683" s="13"/>
      <c r="AE683" s="13"/>
      <c r="AF683" s="13"/>
      <c r="AG683" s="13"/>
      <c r="AH683" s="13"/>
      <c r="AI683" s="13"/>
      <c r="AJ683" s="13"/>
    </row>
    <row r="684" spans="1:36" ht="13.5" customHeight="1" x14ac:dyDescent="0.2">
      <c r="A684" s="13"/>
      <c r="B684" s="13"/>
      <c r="C684" s="13"/>
      <c r="D684" s="13"/>
      <c r="E684" s="13"/>
      <c r="F684" s="13"/>
      <c r="G684" s="13"/>
      <c r="H684" s="13"/>
      <c r="I684" s="13"/>
      <c r="J684" s="13"/>
      <c r="K684" s="13"/>
      <c r="L684" s="13"/>
      <c r="M684" s="13"/>
      <c r="N684" s="13"/>
      <c r="O684" s="13"/>
      <c r="P684" s="13"/>
      <c r="Q684" s="13"/>
      <c r="R684" s="13"/>
      <c r="S684" s="13"/>
      <c r="T684" s="13"/>
      <c r="U684" s="13"/>
      <c r="V684" s="13"/>
      <c r="W684" s="13"/>
      <c r="X684" s="13"/>
      <c r="Y684" s="13"/>
      <c r="Z684" s="13"/>
      <c r="AA684" s="13"/>
      <c r="AB684" s="13"/>
      <c r="AC684" s="13"/>
      <c r="AD684" s="13"/>
      <c r="AE684" s="13"/>
      <c r="AF684" s="13"/>
      <c r="AG684" s="13"/>
      <c r="AH684" s="13"/>
      <c r="AI684" s="13"/>
      <c r="AJ684" s="13"/>
    </row>
    <row r="685" spans="1:36" ht="13.5" customHeight="1" x14ac:dyDescent="0.2">
      <c r="A685" s="13"/>
      <c r="B685" s="13"/>
      <c r="C685" s="13"/>
      <c r="D685" s="13"/>
      <c r="E685" s="13"/>
      <c r="F685" s="13"/>
      <c r="G685" s="13"/>
      <c r="H685" s="13"/>
      <c r="I685" s="13"/>
      <c r="J685" s="13"/>
      <c r="K685" s="13"/>
      <c r="L685" s="13"/>
      <c r="M685" s="13"/>
      <c r="N685" s="13"/>
      <c r="O685" s="13"/>
      <c r="P685" s="13"/>
      <c r="Q685" s="13"/>
      <c r="R685" s="13"/>
      <c r="S685" s="13"/>
      <c r="T685" s="13"/>
      <c r="U685" s="13"/>
      <c r="V685" s="13"/>
      <c r="W685" s="13"/>
      <c r="X685" s="13"/>
      <c r="Y685" s="13"/>
      <c r="Z685" s="13"/>
      <c r="AA685" s="13"/>
      <c r="AB685" s="13"/>
      <c r="AC685" s="13"/>
      <c r="AD685" s="13"/>
      <c r="AE685" s="13"/>
      <c r="AF685" s="13"/>
      <c r="AG685" s="13"/>
      <c r="AH685" s="13"/>
      <c r="AI685" s="13"/>
      <c r="AJ685" s="13"/>
    </row>
    <row r="686" spans="1:36" ht="13.5" customHeight="1" x14ac:dyDescent="0.2">
      <c r="A686" s="13"/>
      <c r="B686" s="13"/>
      <c r="C686" s="13"/>
      <c r="D686" s="13"/>
      <c r="E686" s="13"/>
      <c r="F686" s="13"/>
      <c r="G686" s="13"/>
      <c r="H686" s="13"/>
      <c r="I686" s="13"/>
      <c r="J686" s="13"/>
      <c r="K686" s="13"/>
      <c r="L686" s="13"/>
      <c r="M686" s="13"/>
      <c r="N686" s="13"/>
      <c r="O686" s="13"/>
      <c r="P686" s="13"/>
      <c r="Q686" s="13"/>
      <c r="R686" s="13"/>
      <c r="S686" s="13"/>
      <c r="T686" s="13"/>
      <c r="U686" s="13"/>
      <c r="V686" s="13"/>
      <c r="W686" s="13"/>
      <c r="X686" s="13"/>
      <c r="Y686" s="13"/>
      <c r="Z686" s="13"/>
      <c r="AA686" s="13"/>
      <c r="AB686" s="13"/>
      <c r="AC686" s="13"/>
      <c r="AD686" s="13"/>
      <c r="AE686" s="13"/>
      <c r="AF686" s="13"/>
      <c r="AG686" s="13"/>
      <c r="AH686" s="13"/>
      <c r="AI686" s="13"/>
      <c r="AJ686" s="13"/>
    </row>
    <row r="687" spans="1:36" ht="13.5" customHeight="1" x14ac:dyDescent="0.2">
      <c r="A687" s="13"/>
      <c r="B687" s="13"/>
      <c r="C687" s="13"/>
      <c r="D687" s="13"/>
      <c r="E687" s="13"/>
      <c r="F687" s="13"/>
      <c r="G687" s="13"/>
      <c r="H687" s="13"/>
      <c r="I687" s="13"/>
      <c r="J687" s="13"/>
      <c r="K687" s="13"/>
      <c r="L687" s="13"/>
      <c r="M687" s="13"/>
      <c r="N687" s="13"/>
      <c r="O687" s="13"/>
      <c r="P687" s="13"/>
      <c r="Q687" s="13"/>
      <c r="R687" s="13"/>
      <c r="S687" s="13"/>
      <c r="T687" s="13"/>
      <c r="U687" s="13"/>
      <c r="V687" s="13"/>
      <c r="W687" s="13"/>
      <c r="X687" s="13"/>
      <c r="Y687" s="13"/>
      <c r="Z687" s="13"/>
      <c r="AA687" s="13"/>
      <c r="AB687" s="13"/>
      <c r="AC687" s="13"/>
      <c r="AD687" s="13"/>
      <c r="AE687" s="13"/>
      <c r="AF687" s="13"/>
      <c r="AG687" s="13"/>
      <c r="AH687" s="13"/>
      <c r="AI687" s="13"/>
      <c r="AJ687" s="13"/>
    </row>
    <row r="688" spans="1:36" ht="13.5" customHeight="1" x14ac:dyDescent="0.2">
      <c r="A688" s="13"/>
      <c r="B688" s="13"/>
      <c r="C688" s="13"/>
      <c r="D688" s="13"/>
      <c r="E688" s="13"/>
      <c r="F688" s="13"/>
      <c r="G688" s="13"/>
      <c r="H688" s="13"/>
      <c r="I688" s="13"/>
      <c r="J688" s="13"/>
      <c r="K688" s="13"/>
      <c r="L688" s="13"/>
      <c r="M688" s="13"/>
      <c r="N688" s="13"/>
      <c r="O688" s="13"/>
      <c r="P688" s="13"/>
      <c r="Q688" s="13"/>
      <c r="R688" s="13"/>
      <c r="S688" s="13"/>
      <c r="T688" s="13"/>
      <c r="U688" s="13"/>
      <c r="V688" s="13"/>
      <c r="W688" s="13"/>
      <c r="X688" s="13"/>
      <c r="Y688" s="13"/>
      <c r="Z688" s="13"/>
      <c r="AA688" s="13"/>
      <c r="AB688" s="13"/>
      <c r="AC688" s="13"/>
      <c r="AD688" s="13"/>
      <c r="AE688" s="13"/>
      <c r="AF688" s="13"/>
      <c r="AG688" s="13"/>
      <c r="AH688" s="13"/>
      <c r="AI688" s="13"/>
      <c r="AJ688" s="13"/>
    </row>
    <row r="689" spans="1:36" ht="13.5" customHeight="1" x14ac:dyDescent="0.2">
      <c r="A689" s="13"/>
      <c r="B689" s="13"/>
      <c r="C689" s="13"/>
      <c r="D689" s="13"/>
      <c r="E689" s="13"/>
      <c r="F689" s="13"/>
      <c r="G689" s="13"/>
      <c r="H689" s="13"/>
      <c r="I689" s="13"/>
      <c r="J689" s="13"/>
      <c r="K689" s="13"/>
      <c r="L689" s="13"/>
      <c r="M689" s="13"/>
      <c r="N689" s="13"/>
      <c r="O689" s="13"/>
      <c r="P689" s="13"/>
      <c r="Q689" s="13"/>
      <c r="R689" s="13"/>
      <c r="S689" s="13"/>
      <c r="T689" s="13"/>
      <c r="U689" s="13"/>
      <c r="V689" s="13"/>
      <c r="W689" s="13"/>
      <c r="X689" s="13"/>
      <c r="Y689" s="13"/>
      <c r="Z689" s="13"/>
      <c r="AA689" s="13"/>
      <c r="AB689" s="13"/>
      <c r="AC689" s="13"/>
      <c r="AD689" s="13"/>
      <c r="AE689" s="13"/>
      <c r="AF689" s="13"/>
      <c r="AG689" s="13"/>
      <c r="AH689" s="13"/>
      <c r="AI689" s="13"/>
      <c r="AJ689" s="13"/>
    </row>
    <row r="690" spans="1:36" ht="13.5" customHeight="1" x14ac:dyDescent="0.2">
      <c r="A690" s="13"/>
      <c r="B690" s="13"/>
      <c r="C690" s="13"/>
      <c r="D690" s="13"/>
      <c r="E690" s="13"/>
      <c r="F690" s="13"/>
      <c r="G690" s="13"/>
      <c r="H690" s="13"/>
      <c r="I690" s="13"/>
      <c r="J690" s="13"/>
      <c r="K690" s="13"/>
      <c r="L690" s="13"/>
      <c r="M690" s="13"/>
      <c r="N690" s="13"/>
      <c r="O690" s="13"/>
      <c r="P690" s="13"/>
      <c r="Q690" s="13"/>
      <c r="R690" s="13"/>
      <c r="S690" s="13"/>
      <c r="T690" s="13"/>
      <c r="U690" s="13"/>
      <c r="V690" s="13"/>
      <c r="W690" s="13"/>
      <c r="X690" s="13"/>
      <c r="Y690" s="13"/>
      <c r="Z690" s="13"/>
      <c r="AA690" s="13"/>
      <c r="AB690" s="13"/>
      <c r="AC690" s="13"/>
      <c r="AD690" s="13"/>
      <c r="AE690" s="13"/>
      <c r="AF690" s="13"/>
      <c r="AG690" s="13"/>
      <c r="AH690" s="13"/>
      <c r="AI690" s="13"/>
      <c r="AJ690" s="13"/>
    </row>
    <row r="691" spans="1:36" ht="13.5" customHeight="1" x14ac:dyDescent="0.2">
      <c r="A691" s="13"/>
      <c r="B691" s="13"/>
      <c r="C691" s="13"/>
      <c r="D691" s="13"/>
      <c r="E691" s="13"/>
      <c r="F691" s="13"/>
      <c r="G691" s="13"/>
      <c r="H691" s="13"/>
      <c r="I691" s="13"/>
      <c r="J691" s="13"/>
      <c r="K691" s="13"/>
      <c r="L691" s="13"/>
      <c r="M691" s="13"/>
      <c r="N691" s="13"/>
      <c r="O691" s="13"/>
      <c r="P691" s="13"/>
      <c r="Q691" s="13"/>
      <c r="R691" s="13"/>
      <c r="S691" s="13"/>
      <c r="T691" s="13"/>
      <c r="U691" s="13"/>
      <c r="V691" s="13"/>
      <c r="W691" s="13"/>
      <c r="X691" s="13"/>
      <c r="Y691" s="13"/>
      <c r="Z691" s="13"/>
      <c r="AA691" s="13"/>
      <c r="AB691" s="13"/>
      <c r="AC691" s="13"/>
      <c r="AD691" s="13"/>
      <c r="AE691" s="13"/>
      <c r="AF691" s="13"/>
      <c r="AG691" s="13"/>
      <c r="AH691" s="13"/>
      <c r="AI691" s="13"/>
      <c r="AJ691" s="13"/>
    </row>
    <row r="692" spans="1:36" ht="13.5" customHeight="1" x14ac:dyDescent="0.2">
      <c r="A692" s="13"/>
      <c r="B692" s="13"/>
      <c r="C692" s="13"/>
      <c r="D692" s="13"/>
      <c r="E692" s="13"/>
      <c r="F692" s="13"/>
      <c r="G692" s="13"/>
      <c r="H692" s="13"/>
      <c r="I692" s="13"/>
      <c r="J692" s="13"/>
      <c r="K692" s="13"/>
      <c r="L692" s="13"/>
      <c r="M692" s="13"/>
      <c r="N692" s="13"/>
      <c r="O692" s="13"/>
      <c r="P692" s="13"/>
      <c r="Q692" s="13"/>
      <c r="R692" s="13"/>
      <c r="S692" s="13"/>
      <c r="T692" s="13"/>
      <c r="U692" s="13"/>
      <c r="V692" s="13"/>
      <c r="W692" s="13"/>
      <c r="X692" s="13"/>
      <c r="Y692" s="13"/>
      <c r="Z692" s="13"/>
      <c r="AA692" s="13"/>
      <c r="AB692" s="13"/>
      <c r="AC692" s="13"/>
      <c r="AD692" s="13"/>
      <c r="AE692" s="13"/>
      <c r="AF692" s="13"/>
      <c r="AG692" s="13"/>
      <c r="AH692" s="13"/>
      <c r="AI692" s="13"/>
      <c r="AJ692" s="13"/>
    </row>
    <row r="693" spans="1:36" ht="13.5" customHeight="1" x14ac:dyDescent="0.2">
      <c r="A693" s="13"/>
      <c r="B693" s="13"/>
      <c r="C693" s="13"/>
      <c r="D693" s="13"/>
      <c r="E693" s="13"/>
      <c r="F693" s="13"/>
      <c r="G693" s="13"/>
      <c r="H693" s="13"/>
      <c r="I693" s="13"/>
      <c r="J693" s="13"/>
      <c r="K693" s="13"/>
      <c r="L693" s="13"/>
      <c r="M693" s="13"/>
      <c r="N693" s="13"/>
      <c r="O693" s="13"/>
      <c r="P693" s="13"/>
      <c r="Q693" s="13"/>
      <c r="R693" s="13"/>
      <c r="S693" s="13"/>
      <c r="T693" s="13"/>
      <c r="U693" s="13"/>
      <c r="V693" s="13"/>
      <c r="W693" s="13"/>
      <c r="X693" s="13"/>
      <c r="Y693" s="13"/>
      <c r="Z693" s="13"/>
      <c r="AA693" s="13"/>
      <c r="AB693" s="13"/>
      <c r="AC693" s="13"/>
      <c r="AD693" s="13"/>
      <c r="AE693" s="13"/>
      <c r="AF693" s="13"/>
      <c r="AG693" s="13"/>
      <c r="AH693" s="13"/>
      <c r="AI693" s="13"/>
      <c r="AJ693" s="13"/>
    </row>
    <row r="694" spans="1:36" ht="13.5" customHeight="1" x14ac:dyDescent="0.2">
      <c r="A694" s="13"/>
      <c r="B694" s="13"/>
      <c r="C694" s="13"/>
      <c r="D694" s="13"/>
      <c r="E694" s="13"/>
      <c r="F694" s="13"/>
      <c r="G694" s="13"/>
      <c r="H694" s="13"/>
      <c r="I694" s="13"/>
      <c r="J694" s="13"/>
      <c r="K694" s="13"/>
      <c r="L694" s="13"/>
      <c r="M694" s="13"/>
      <c r="N694" s="13"/>
      <c r="O694" s="13"/>
      <c r="P694" s="13"/>
      <c r="Q694" s="13"/>
      <c r="R694" s="13"/>
      <c r="S694" s="13"/>
      <c r="T694" s="13"/>
      <c r="U694" s="13"/>
      <c r="V694" s="13"/>
      <c r="W694" s="13"/>
      <c r="X694" s="13"/>
      <c r="Y694" s="13"/>
      <c r="Z694" s="13"/>
      <c r="AA694" s="13"/>
      <c r="AB694" s="13"/>
      <c r="AC694" s="13"/>
      <c r="AD694" s="13"/>
      <c r="AE694" s="13"/>
      <c r="AF694" s="13"/>
      <c r="AG694" s="13"/>
      <c r="AH694" s="13"/>
      <c r="AI694" s="13"/>
      <c r="AJ694" s="13"/>
    </row>
    <row r="695" spans="1:36" ht="13.5" customHeight="1" x14ac:dyDescent="0.2">
      <c r="A695" s="13"/>
      <c r="B695" s="13"/>
      <c r="C695" s="13"/>
      <c r="D695" s="13"/>
      <c r="E695" s="13"/>
      <c r="F695" s="13"/>
      <c r="G695" s="13"/>
      <c r="H695" s="13"/>
      <c r="I695" s="13"/>
      <c r="J695" s="13"/>
      <c r="K695" s="13"/>
      <c r="L695" s="13"/>
      <c r="M695" s="13"/>
      <c r="N695" s="13"/>
      <c r="O695" s="13"/>
      <c r="P695" s="13"/>
      <c r="Q695" s="13"/>
      <c r="R695" s="13"/>
      <c r="S695" s="13"/>
      <c r="T695" s="13"/>
      <c r="U695" s="13"/>
      <c r="V695" s="13"/>
      <c r="W695" s="13"/>
      <c r="X695" s="13"/>
      <c r="Y695" s="13"/>
      <c r="Z695" s="13"/>
      <c r="AA695" s="13"/>
      <c r="AB695" s="13"/>
      <c r="AC695" s="13"/>
      <c r="AD695" s="13"/>
      <c r="AE695" s="13"/>
      <c r="AF695" s="13"/>
      <c r="AG695" s="13"/>
      <c r="AH695" s="13"/>
      <c r="AI695" s="13"/>
      <c r="AJ695" s="13"/>
    </row>
    <row r="696" spans="1:36" ht="13.5" customHeight="1" x14ac:dyDescent="0.2">
      <c r="A696" s="13"/>
      <c r="B696" s="13"/>
      <c r="C696" s="13"/>
      <c r="D696" s="13"/>
      <c r="E696" s="13"/>
      <c r="F696" s="13"/>
      <c r="G696" s="13"/>
      <c r="H696" s="13"/>
      <c r="I696" s="13"/>
      <c r="J696" s="13"/>
      <c r="K696" s="13"/>
      <c r="L696" s="13"/>
      <c r="M696" s="13"/>
      <c r="N696" s="13"/>
      <c r="O696" s="13"/>
      <c r="P696" s="13"/>
      <c r="Q696" s="13"/>
      <c r="R696" s="13"/>
      <c r="S696" s="13"/>
      <c r="T696" s="13"/>
      <c r="U696" s="13"/>
      <c r="V696" s="13"/>
      <c r="W696" s="13"/>
      <c r="X696" s="13"/>
      <c r="Y696" s="13"/>
      <c r="Z696" s="13"/>
      <c r="AA696" s="13"/>
      <c r="AB696" s="13"/>
      <c r="AC696" s="13"/>
      <c r="AD696" s="13"/>
      <c r="AE696" s="13"/>
      <c r="AF696" s="13"/>
      <c r="AG696" s="13"/>
      <c r="AH696" s="13"/>
      <c r="AI696" s="13"/>
      <c r="AJ696" s="13"/>
    </row>
    <row r="697" spans="1:36" ht="13.5" customHeight="1" x14ac:dyDescent="0.2">
      <c r="A697" s="13"/>
      <c r="B697" s="13"/>
      <c r="C697" s="13"/>
      <c r="D697" s="13"/>
      <c r="E697" s="13"/>
      <c r="F697" s="13"/>
      <c r="G697" s="13"/>
      <c r="H697" s="13"/>
      <c r="I697" s="13"/>
      <c r="J697" s="13"/>
      <c r="K697" s="13"/>
      <c r="L697" s="13"/>
      <c r="M697" s="13"/>
      <c r="N697" s="13"/>
      <c r="O697" s="13"/>
      <c r="P697" s="13"/>
      <c r="Q697" s="13"/>
      <c r="R697" s="13"/>
      <c r="S697" s="13"/>
      <c r="T697" s="13"/>
      <c r="U697" s="13"/>
      <c r="V697" s="13"/>
      <c r="W697" s="13"/>
      <c r="X697" s="13"/>
      <c r="Y697" s="13"/>
      <c r="Z697" s="13"/>
      <c r="AA697" s="13"/>
      <c r="AB697" s="13"/>
      <c r="AC697" s="13"/>
      <c r="AD697" s="13"/>
      <c r="AE697" s="13"/>
      <c r="AF697" s="13"/>
      <c r="AG697" s="13"/>
      <c r="AH697" s="13"/>
      <c r="AI697" s="13"/>
      <c r="AJ697" s="13"/>
    </row>
    <row r="698" spans="1:36" ht="13.5" customHeight="1" x14ac:dyDescent="0.2">
      <c r="A698" s="13"/>
      <c r="B698" s="13"/>
      <c r="C698" s="13"/>
      <c r="D698" s="13"/>
      <c r="E698" s="13"/>
      <c r="F698" s="13"/>
      <c r="G698" s="13"/>
      <c r="H698" s="13"/>
      <c r="I698" s="13"/>
      <c r="J698" s="13"/>
      <c r="K698" s="13"/>
      <c r="L698" s="13"/>
      <c r="M698" s="13"/>
      <c r="N698" s="13"/>
      <c r="O698" s="13"/>
      <c r="P698" s="13"/>
      <c r="Q698" s="13"/>
      <c r="R698" s="13"/>
      <c r="S698" s="13"/>
      <c r="T698" s="13"/>
      <c r="U698" s="13"/>
      <c r="V698" s="13"/>
      <c r="W698" s="13"/>
      <c r="X698" s="13"/>
      <c r="Y698" s="13"/>
      <c r="Z698" s="13"/>
      <c r="AA698" s="13"/>
      <c r="AB698" s="13"/>
      <c r="AC698" s="13"/>
      <c r="AD698" s="13"/>
      <c r="AE698" s="13"/>
      <c r="AF698" s="13"/>
      <c r="AG698" s="13"/>
      <c r="AH698" s="13"/>
      <c r="AI698" s="13"/>
      <c r="AJ698" s="13"/>
    </row>
    <row r="699" spans="1:36" ht="13.5" customHeight="1" x14ac:dyDescent="0.2">
      <c r="A699" s="13"/>
      <c r="B699" s="13"/>
      <c r="C699" s="13"/>
      <c r="D699" s="13"/>
      <c r="E699" s="13"/>
      <c r="F699" s="13"/>
      <c r="G699" s="13"/>
      <c r="H699" s="13"/>
      <c r="I699" s="13"/>
      <c r="J699" s="13"/>
      <c r="K699" s="13"/>
      <c r="L699" s="13"/>
      <c r="M699" s="13"/>
      <c r="N699" s="13"/>
      <c r="O699" s="13"/>
      <c r="P699" s="13"/>
      <c r="Q699" s="13"/>
      <c r="R699" s="13"/>
      <c r="S699" s="13"/>
      <c r="T699" s="13"/>
      <c r="U699" s="13"/>
      <c r="V699" s="13"/>
      <c r="W699" s="13"/>
      <c r="X699" s="13"/>
      <c r="Y699" s="13"/>
      <c r="Z699" s="13"/>
      <c r="AA699" s="13"/>
      <c r="AB699" s="13"/>
      <c r="AC699" s="13"/>
      <c r="AD699" s="13"/>
      <c r="AE699" s="13"/>
      <c r="AF699" s="13"/>
      <c r="AG699" s="13"/>
      <c r="AH699" s="13"/>
      <c r="AI699" s="13"/>
      <c r="AJ699" s="13"/>
    </row>
    <row r="700" spans="1:36" ht="13.5" customHeight="1" x14ac:dyDescent="0.2">
      <c r="A700" s="13"/>
      <c r="B700" s="13"/>
      <c r="C700" s="13"/>
      <c r="D700" s="13"/>
      <c r="E700" s="13"/>
      <c r="F700" s="13"/>
      <c r="G700" s="13"/>
      <c r="H700" s="13"/>
      <c r="I700" s="13"/>
      <c r="J700" s="13"/>
      <c r="K700" s="13"/>
      <c r="L700" s="13"/>
      <c r="M700" s="13"/>
      <c r="N700" s="13"/>
      <c r="O700" s="13"/>
      <c r="P700" s="13"/>
      <c r="Q700" s="13"/>
      <c r="R700" s="13"/>
      <c r="S700" s="13"/>
      <c r="T700" s="13"/>
      <c r="U700" s="13"/>
      <c r="V700" s="13"/>
      <c r="W700" s="13"/>
      <c r="X700" s="13"/>
      <c r="Y700" s="13"/>
      <c r="Z700" s="13"/>
      <c r="AA700" s="13"/>
      <c r="AB700" s="13"/>
      <c r="AC700" s="13"/>
      <c r="AD700" s="13"/>
      <c r="AE700" s="13"/>
      <c r="AF700" s="13"/>
      <c r="AG700" s="13"/>
      <c r="AH700" s="13"/>
      <c r="AI700" s="13"/>
      <c r="AJ700" s="13"/>
    </row>
    <row r="701" spans="1:36" ht="13.5" customHeight="1" x14ac:dyDescent="0.2">
      <c r="A701" s="13"/>
      <c r="B701" s="13"/>
      <c r="C701" s="13"/>
      <c r="D701" s="13"/>
      <c r="E701" s="13"/>
      <c r="F701" s="13"/>
      <c r="G701" s="13"/>
      <c r="H701" s="13"/>
      <c r="I701" s="13"/>
      <c r="J701" s="13"/>
      <c r="K701" s="13"/>
      <c r="L701" s="13"/>
      <c r="M701" s="13"/>
      <c r="N701" s="13"/>
      <c r="O701" s="13"/>
      <c r="P701" s="13"/>
      <c r="Q701" s="13"/>
      <c r="R701" s="13"/>
      <c r="S701" s="13"/>
      <c r="T701" s="13"/>
      <c r="U701" s="13"/>
      <c r="V701" s="13"/>
      <c r="W701" s="13"/>
      <c r="X701" s="13"/>
      <c r="Y701" s="13"/>
      <c r="Z701" s="13"/>
      <c r="AA701" s="13"/>
      <c r="AB701" s="13"/>
      <c r="AC701" s="13"/>
      <c r="AD701" s="13"/>
      <c r="AE701" s="13"/>
      <c r="AF701" s="13"/>
      <c r="AG701" s="13"/>
      <c r="AH701" s="13"/>
      <c r="AI701" s="13"/>
      <c r="AJ701" s="13"/>
    </row>
    <row r="702" spans="1:36" ht="13.5" customHeight="1" x14ac:dyDescent="0.2">
      <c r="A702" s="13"/>
      <c r="B702" s="13"/>
      <c r="C702" s="13"/>
      <c r="D702" s="13"/>
      <c r="E702" s="13"/>
      <c r="F702" s="13"/>
      <c r="G702" s="13"/>
      <c r="H702" s="13"/>
      <c r="I702" s="13"/>
      <c r="J702" s="13"/>
      <c r="K702" s="13"/>
      <c r="L702" s="13"/>
      <c r="M702" s="13"/>
      <c r="N702" s="13"/>
      <c r="O702" s="13"/>
      <c r="P702" s="13"/>
      <c r="Q702" s="13"/>
      <c r="R702" s="13"/>
      <c r="S702" s="13"/>
      <c r="T702" s="13"/>
      <c r="U702" s="13"/>
      <c r="V702" s="13"/>
      <c r="W702" s="13"/>
      <c r="X702" s="13"/>
      <c r="Y702" s="13"/>
      <c r="Z702" s="13"/>
      <c r="AA702" s="13"/>
      <c r="AB702" s="13"/>
      <c r="AC702" s="13"/>
      <c r="AD702" s="13"/>
      <c r="AE702" s="13"/>
      <c r="AF702" s="13"/>
      <c r="AG702" s="13"/>
      <c r="AH702" s="13"/>
      <c r="AI702" s="13"/>
      <c r="AJ702" s="13"/>
    </row>
    <row r="703" spans="1:36" ht="13.5" customHeight="1" x14ac:dyDescent="0.2">
      <c r="A703" s="13"/>
      <c r="B703" s="13"/>
      <c r="C703" s="13"/>
      <c r="D703" s="13"/>
      <c r="E703" s="13"/>
      <c r="F703" s="13"/>
      <c r="G703" s="13"/>
      <c r="H703" s="13"/>
      <c r="I703" s="13"/>
      <c r="J703" s="13"/>
      <c r="K703" s="13"/>
      <c r="L703" s="13"/>
      <c r="M703" s="13"/>
      <c r="N703" s="13"/>
      <c r="O703" s="13"/>
      <c r="P703" s="13"/>
      <c r="Q703" s="13"/>
      <c r="R703" s="13"/>
      <c r="S703" s="13"/>
      <c r="T703" s="13"/>
      <c r="U703" s="13"/>
      <c r="V703" s="13"/>
      <c r="W703" s="13"/>
      <c r="X703" s="13"/>
      <c r="Y703" s="13"/>
      <c r="Z703" s="13"/>
      <c r="AA703" s="13"/>
      <c r="AB703" s="13"/>
      <c r="AC703" s="13"/>
      <c r="AD703" s="13"/>
      <c r="AE703" s="13"/>
      <c r="AF703" s="13"/>
      <c r="AG703" s="13"/>
      <c r="AH703" s="13"/>
      <c r="AI703" s="13"/>
      <c r="AJ703" s="13"/>
    </row>
    <row r="704" spans="1:36" ht="13.5" customHeight="1" x14ac:dyDescent="0.2">
      <c r="A704" s="13"/>
      <c r="B704" s="13"/>
      <c r="C704" s="13"/>
      <c r="D704" s="13"/>
      <c r="E704" s="13"/>
      <c r="F704" s="13"/>
      <c r="G704" s="13"/>
      <c r="H704" s="13"/>
      <c r="I704" s="13"/>
      <c r="J704" s="13"/>
      <c r="K704" s="13"/>
      <c r="L704" s="13"/>
      <c r="M704" s="13"/>
      <c r="N704" s="13"/>
      <c r="O704" s="13"/>
      <c r="P704" s="13"/>
      <c r="Q704" s="13"/>
      <c r="R704" s="13"/>
      <c r="S704" s="13"/>
      <c r="T704" s="13"/>
      <c r="U704" s="13"/>
      <c r="V704" s="13"/>
      <c r="W704" s="13"/>
      <c r="X704" s="13"/>
      <c r="Y704" s="13"/>
      <c r="Z704" s="13"/>
      <c r="AA704" s="13"/>
      <c r="AB704" s="13"/>
      <c r="AC704" s="13"/>
      <c r="AD704" s="13"/>
      <c r="AE704" s="13"/>
      <c r="AF704" s="13"/>
      <c r="AG704" s="13"/>
      <c r="AH704" s="13"/>
      <c r="AI704" s="13"/>
      <c r="AJ704" s="13"/>
    </row>
    <row r="705" spans="1:36" ht="13.5" customHeight="1" x14ac:dyDescent="0.2">
      <c r="A705" s="13"/>
      <c r="B705" s="13"/>
      <c r="C705" s="13"/>
      <c r="D705" s="13"/>
      <c r="E705" s="13"/>
      <c r="F705" s="13"/>
      <c r="G705" s="13"/>
      <c r="H705" s="13"/>
      <c r="I705" s="13"/>
      <c r="J705" s="13"/>
      <c r="K705" s="13"/>
      <c r="L705" s="13"/>
      <c r="M705" s="13"/>
      <c r="N705" s="13"/>
      <c r="O705" s="13"/>
      <c r="P705" s="13"/>
      <c r="Q705" s="13"/>
      <c r="R705" s="13"/>
      <c r="S705" s="13"/>
      <c r="T705" s="13"/>
      <c r="U705" s="13"/>
      <c r="V705" s="13"/>
      <c r="W705" s="13"/>
      <c r="X705" s="13"/>
      <c r="Y705" s="13"/>
      <c r="Z705" s="13"/>
      <c r="AA705" s="13"/>
      <c r="AB705" s="13"/>
      <c r="AC705" s="13"/>
      <c r="AD705" s="13"/>
      <c r="AE705" s="13"/>
      <c r="AF705" s="13"/>
      <c r="AG705" s="13"/>
      <c r="AH705" s="13"/>
      <c r="AI705" s="13"/>
      <c r="AJ705" s="13"/>
    </row>
    <row r="706" spans="1:36" ht="13.5" customHeight="1" x14ac:dyDescent="0.2">
      <c r="A706" s="13"/>
      <c r="B706" s="13"/>
      <c r="C706" s="13"/>
      <c r="D706" s="13"/>
      <c r="E706" s="13"/>
      <c r="F706" s="13"/>
      <c r="G706" s="13"/>
      <c r="H706" s="13"/>
      <c r="I706" s="13"/>
      <c r="J706" s="13"/>
      <c r="K706" s="13"/>
      <c r="L706" s="13"/>
      <c r="M706" s="13"/>
      <c r="N706" s="13"/>
      <c r="O706" s="13"/>
      <c r="P706" s="13"/>
      <c r="Q706" s="13"/>
      <c r="R706" s="13"/>
      <c r="S706" s="13"/>
      <c r="T706" s="13"/>
      <c r="U706" s="13"/>
      <c r="V706" s="13"/>
      <c r="W706" s="13"/>
      <c r="X706" s="13"/>
      <c r="Y706" s="13"/>
      <c r="Z706" s="13"/>
      <c r="AA706" s="13"/>
      <c r="AB706" s="13"/>
      <c r="AC706" s="13"/>
      <c r="AD706" s="13"/>
      <c r="AE706" s="13"/>
      <c r="AF706" s="13"/>
      <c r="AG706" s="13"/>
      <c r="AH706" s="13"/>
      <c r="AI706" s="13"/>
      <c r="AJ706" s="13"/>
    </row>
    <row r="707" spans="1:36" ht="13.5" customHeight="1" x14ac:dyDescent="0.2">
      <c r="A707" s="13"/>
      <c r="B707" s="13"/>
      <c r="C707" s="13"/>
      <c r="D707" s="13"/>
      <c r="E707" s="13"/>
      <c r="F707" s="13"/>
      <c r="G707" s="13"/>
      <c r="H707" s="13"/>
      <c r="I707" s="13"/>
      <c r="J707" s="13"/>
      <c r="K707" s="13"/>
      <c r="L707" s="13"/>
      <c r="M707" s="13"/>
      <c r="N707" s="13"/>
      <c r="O707" s="13"/>
      <c r="P707" s="13"/>
      <c r="Q707" s="13"/>
      <c r="R707" s="13"/>
      <c r="S707" s="13"/>
      <c r="T707" s="13"/>
      <c r="U707" s="13"/>
      <c r="V707" s="13"/>
      <c r="W707" s="13"/>
      <c r="X707" s="13"/>
      <c r="Y707" s="13"/>
      <c r="Z707" s="13"/>
      <c r="AA707" s="13"/>
      <c r="AB707" s="13"/>
      <c r="AC707" s="13"/>
      <c r="AD707" s="13"/>
      <c r="AE707" s="13"/>
      <c r="AF707" s="13"/>
      <c r="AG707" s="13"/>
      <c r="AH707" s="13"/>
      <c r="AI707" s="13"/>
      <c r="AJ707" s="13"/>
    </row>
    <row r="708" spans="1:36" ht="13.5" customHeight="1" x14ac:dyDescent="0.2">
      <c r="A708" s="13"/>
      <c r="B708" s="13"/>
      <c r="C708" s="13"/>
      <c r="D708" s="13"/>
      <c r="E708" s="13"/>
      <c r="F708" s="13"/>
      <c r="G708" s="13"/>
      <c r="H708" s="13"/>
      <c r="I708" s="13"/>
      <c r="J708" s="13"/>
      <c r="K708" s="13"/>
      <c r="L708" s="13"/>
      <c r="M708" s="13"/>
      <c r="N708" s="13"/>
      <c r="O708" s="13"/>
      <c r="P708" s="13"/>
      <c r="Q708" s="13"/>
      <c r="R708" s="13"/>
      <c r="S708" s="13"/>
      <c r="T708" s="13"/>
      <c r="U708" s="13"/>
      <c r="V708" s="13"/>
      <c r="W708" s="13"/>
      <c r="X708" s="13"/>
      <c r="Y708" s="13"/>
      <c r="Z708" s="13"/>
      <c r="AA708" s="13"/>
      <c r="AB708" s="13"/>
      <c r="AC708" s="13"/>
      <c r="AD708" s="13"/>
      <c r="AE708" s="13"/>
      <c r="AF708" s="13"/>
      <c r="AG708" s="13"/>
      <c r="AH708" s="13"/>
      <c r="AI708" s="13"/>
      <c r="AJ708" s="13"/>
    </row>
    <row r="709" spans="1:36" ht="13.5" customHeight="1" x14ac:dyDescent="0.2">
      <c r="A709" s="13"/>
      <c r="B709" s="13"/>
      <c r="C709" s="13"/>
      <c r="D709" s="13"/>
      <c r="E709" s="13"/>
      <c r="F709" s="13"/>
      <c r="G709" s="13"/>
      <c r="H709" s="13"/>
      <c r="I709" s="13"/>
      <c r="J709" s="13"/>
      <c r="K709" s="13"/>
      <c r="L709" s="13"/>
      <c r="M709" s="13"/>
      <c r="N709" s="13"/>
      <c r="O709" s="13"/>
      <c r="P709" s="13"/>
      <c r="Q709" s="13"/>
      <c r="R709" s="13"/>
      <c r="S709" s="13"/>
      <c r="T709" s="13"/>
      <c r="U709" s="13"/>
      <c r="V709" s="13"/>
      <c r="W709" s="13"/>
      <c r="X709" s="13"/>
      <c r="Y709" s="13"/>
      <c r="Z709" s="13"/>
      <c r="AA709" s="13"/>
      <c r="AB709" s="13"/>
      <c r="AC709" s="13"/>
      <c r="AD709" s="13"/>
      <c r="AE709" s="13"/>
      <c r="AF709" s="13"/>
      <c r="AG709" s="13"/>
      <c r="AH709" s="13"/>
      <c r="AI709" s="13"/>
      <c r="AJ709" s="13"/>
    </row>
    <row r="710" spans="1:36" ht="13.5" customHeight="1" x14ac:dyDescent="0.2">
      <c r="A710" s="13"/>
      <c r="B710" s="13"/>
      <c r="C710" s="13"/>
      <c r="D710" s="13"/>
      <c r="E710" s="13"/>
      <c r="F710" s="13"/>
      <c r="G710" s="13"/>
      <c r="H710" s="13"/>
      <c r="I710" s="13"/>
      <c r="J710" s="13"/>
      <c r="K710" s="13"/>
      <c r="L710" s="13"/>
      <c r="M710" s="13"/>
      <c r="N710" s="13"/>
      <c r="O710" s="13"/>
      <c r="P710" s="13"/>
      <c r="Q710" s="13"/>
      <c r="R710" s="13"/>
      <c r="S710" s="13"/>
      <c r="T710" s="13"/>
      <c r="U710" s="13"/>
      <c r="V710" s="13"/>
      <c r="W710" s="13"/>
      <c r="X710" s="13"/>
      <c r="Y710" s="13"/>
      <c r="Z710" s="13"/>
      <c r="AA710" s="13"/>
      <c r="AB710" s="13"/>
      <c r="AC710" s="13"/>
      <c r="AD710" s="13"/>
      <c r="AE710" s="13"/>
      <c r="AF710" s="13"/>
      <c r="AG710" s="13"/>
      <c r="AH710" s="13"/>
      <c r="AI710" s="13"/>
      <c r="AJ710" s="13"/>
    </row>
    <row r="711" spans="1:36" ht="13.5" customHeight="1" x14ac:dyDescent="0.2">
      <c r="A711" s="13"/>
      <c r="B711" s="13"/>
      <c r="C711" s="13"/>
      <c r="D711" s="13"/>
      <c r="E711" s="13"/>
      <c r="F711" s="13"/>
      <c r="G711" s="13"/>
      <c r="H711" s="13"/>
      <c r="I711" s="13"/>
      <c r="J711" s="13"/>
      <c r="K711" s="13"/>
      <c r="L711" s="13"/>
      <c r="M711" s="13"/>
      <c r="N711" s="13"/>
      <c r="O711" s="13"/>
      <c r="P711" s="13"/>
      <c r="Q711" s="13"/>
      <c r="R711" s="13"/>
      <c r="S711" s="13"/>
      <c r="T711" s="13"/>
      <c r="U711" s="13"/>
      <c r="V711" s="13"/>
      <c r="W711" s="13"/>
      <c r="X711" s="13"/>
      <c r="Y711" s="13"/>
      <c r="Z711" s="13"/>
      <c r="AA711" s="13"/>
      <c r="AB711" s="13"/>
      <c r="AC711" s="13"/>
      <c r="AD711" s="13"/>
      <c r="AE711" s="13"/>
      <c r="AF711" s="13"/>
      <c r="AG711" s="13"/>
      <c r="AH711" s="13"/>
      <c r="AI711" s="13"/>
      <c r="AJ711" s="13"/>
    </row>
    <row r="712" spans="1:36" ht="13.5" customHeight="1" x14ac:dyDescent="0.2">
      <c r="A712" s="13"/>
      <c r="B712" s="13"/>
      <c r="C712" s="13"/>
      <c r="D712" s="13"/>
      <c r="E712" s="13"/>
      <c r="F712" s="13"/>
      <c r="G712" s="13"/>
      <c r="H712" s="13"/>
      <c r="I712" s="13"/>
      <c r="J712" s="13"/>
      <c r="K712" s="13"/>
      <c r="L712" s="13"/>
      <c r="M712" s="13"/>
      <c r="N712" s="13"/>
      <c r="O712" s="13"/>
      <c r="P712" s="13"/>
      <c r="Q712" s="13"/>
      <c r="R712" s="13"/>
      <c r="S712" s="13"/>
      <c r="T712" s="13"/>
      <c r="U712" s="13"/>
      <c r="V712" s="13"/>
      <c r="W712" s="13"/>
      <c r="X712" s="13"/>
      <c r="Y712" s="13"/>
      <c r="Z712" s="13"/>
      <c r="AA712" s="13"/>
      <c r="AB712" s="13"/>
      <c r="AC712" s="13"/>
      <c r="AD712" s="13"/>
      <c r="AE712" s="13"/>
      <c r="AF712" s="13"/>
      <c r="AG712" s="13"/>
      <c r="AH712" s="13"/>
      <c r="AI712" s="13"/>
      <c r="AJ712" s="13"/>
    </row>
    <row r="713" spans="1:36" ht="13.5" customHeight="1" x14ac:dyDescent="0.2">
      <c r="A713" s="13"/>
      <c r="B713" s="13"/>
      <c r="C713" s="13"/>
      <c r="D713" s="13"/>
      <c r="E713" s="13"/>
      <c r="F713" s="13"/>
      <c r="G713" s="13"/>
      <c r="H713" s="13"/>
      <c r="I713" s="13"/>
      <c r="J713" s="13"/>
      <c r="K713" s="13"/>
      <c r="L713" s="13"/>
      <c r="M713" s="13"/>
      <c r="N713" s="13"/>
      <c r="O713" s="13"/>
      <c r="P713" s="13"/>
      <c r="Q713" s="13"/>
      <c r="R713" s="13"/>
      <c r="S713" s="13"/>
      <c r="T713" s="13"/>
      <c r="U713" s="13"/>
      <c r="V713" s="13"/>
      <c r="W713" s="13"/>
      <c r="X713" s="13"/>
      <c r="Y713" s="13"/>
      <c r="Z713" s="13"/>
      <c r="AA713" s="13"/>
      <c r="AB713" s="13"/>
      <c r="AC713" s="13"/>
      <c r="AD713" s="13"/>
      <c r="AE713" s="13"/>
      <c r="AF713" s="13"/>
      <c r="AG713" s="13"/>
      <c r="AH713" s="13"/>
      <c r="AI713" s="13"/>
      <c r="AJ713" s="13"/>
    </row>
    <row r="714" spans="1:36" ht="13.5" customHeight="1" x14ac:dyDescent="0.2">
      <c r="A714" s="13"/>
      <c r="B714" s="13"/>
      <c r="C714" s="13"/>
      <c r="D714" s="13"/>
      <c r="E714" s="13"/>
      <c r="F714" s="13"/>
      <c r="G714" s="13"/>
      <c r="H714" s="13"/>
      <c r="I714" s="13"/>
      <c r="J714" s="13"/>
      <c r="K714" s="13"/>
      <c r="L714" s="13"/>
      <c r="M714" s="13"/>
      <c r="N714" s="13"/>
      <c r="O714" s="13"/>
      <c r="P714" s="13"/>
      <c r="Q714" s="13"/>
      <c r="R714" s="13"/>
      <c r="S714" s="13"/>
      <c r="T714" s="13"/>
      <c r="U714" s="13"/>
      <c r="V714" s="13"/>
      <c r="W714" s="13"/>
      <c r="X714" s="13"/>
      <c r="Y714" s="13"/>
      <c r="Z714" s="13"/>
      <c r="AA714" s="13"/>
      <c r="AB714" s="13"/>
      <c r="AC714" s="13"/>
      <c r="AD714" s="13"/>
      <c r="AE714" s="13"/>
      <c r="AF714" s="13"/>
      <c r="AG714" s="13"/>
      <c r="AH714" s="13"/>
      <c r="AI714" s="13"/>
      <c r="AJ714" s="13"/>
    </row>
    <row r="715" spans="1:36" ht="13.5" customHeight="1" x14ac:dyDescent="0.2">
      <c r="A715" s="13"/>
      <c r="B715" s="13"/>
      <c r="C715" s="13"/>
      <c r="D715" s="13"/>
      <c r="E715" s="13"/>
      <c r="F715" s="13"/>
      <c r="G715" s="13"/>
      <c r="H715" s="13"/>
      <c r="I715" s="13"/>
      <c r="J715" s="13"/>
      <c r="K715" s="13"/>
      <c r="L715" s="13"/>
      <c r="M715" s="13"/>
      <c r="N715" s="13"/>
      <c r="O715" s="13"/>
      <c r="P715" s="13"/>
      <c r="Q715" s="13"/>
      <c r="R715" s="13"/>
      <c r="S715" s="13"/>
      <c r="T715" s="13"/>
      <c r="U715" s="13"/>
      <c r="V715" s="13"/>
      <c r="W715" s="13"/>
      <c r="X715" s="13"/>
      <c r="Y715" s="13"/>
      <c r="Z715" s="13"/>
      <c r="AA715" s="13"/>
      <c r="AB715" s="13"/>
      <c r="AC715" s="13"/>
      <c r="AD715" s="13"/>
      <c r="AE715" s="13"/>
      <c r="AF715" s="13"/>
      <c r="AG715" s="13"/>
      <c r="AH715" s="13"/>
      <c r="AI715" s="13"/>
      <c r="AJ715" s="13"/>
    </row>
    <row r="716" spans="1:36" ht="13.5" customHeight="1" x14ac:dyDescent="0.2">
      <c r="A716" s="13"/>
      <c r="B716" s="13"/>
      <c r="C716" s="13"/>
      <c r="D716" s="13"/>
      <c r="E716" s="13"/>
      <c r="F716" s="13"/>
      <c r="G716" s="13"/>
      <c r="H716" s="13"/>
      <c r="I716" s="13"/>
      <c r="J716" s="13"/>
      <c r="K716" s="13"/>
      <c r="L716" s="13"/>
      <c r="M716" s="13"/>
      <c r="N716" s="13"/>
      <c r="O716" s="13"/>
      <c r="P716" s="13"/>
      <c r="Q716" s="13"/>
      <c r="R716" s="13"/>
      <c r="S716" s="13"/>
      <c r="T716" s="13"/>
      <c r="U716" s="13"/>
      <c r="V716" s="13"/>
      <c r="W716" s="13"/>
      <c r="X716" s="13"/>
      <c r="Y716" s="13"/>
      <c r="Z716" s="13"/>
      <c r="AA716" s="13"/>
      <c r="AB716" s="13"/>
      <c r="AC716" s="13"/>
      <c r="AD716" s="13"/>
      <c r="AE716" s="13"/>
      <c r="AF716" s="13"/>
      <c r="AG716" s="13"/>
      <c r="AH716" s="13"/>
      <c r="AI716" s="13"/>
      <c r="AJ716" s="13"/>
    </row>
    <row r="717" spans="1:36" ht="13.5" customHeight="1" x14ac:dyDescent="0.2">
      <c r="A717" s="13"/>
      <c r="B717" s="13"/>
      <c r="C717" s="13"/>
      <c r="D717" s="13"/>
      <c r="E717" s="13"/>
      <c r="F717" s="13"/>
      <c r="G717" s="13"/>
      <c r="H717" s="13"/>
      <c r="I717" s="13"/>
      <c r="J717" s="13"/>
      <c r="K717" s="13"/>
      <c r="L717" s="13"/>
      <c r="M717" s="13"/>
      <c r="N717" s="13"/>
      <c r="O717" s="13"/>
      <c r="P717" s="13"/>
      <c r="Q717" s="13"/>
      <c r="R717" s="13"/>
      <c r="S717" s="13"/>
      <c r="T717" s="13"/>
      <c r="U717" s="13"/>
      <c r="V717" s="13"/>
      <c r="W717" s="13"/>
      <c r="X717" s="13"/>
      <c r="Y717" s="13"/>
      <c r="Z717" s="13"/>
      <c r="AA717" s="13"/>
      <c r="AB717" s="13"/>
      <c r="AC717" s="13"/>
      <c r="AD717" s="13"/>
      <c r="AE717" s="13"/>
      <c r="AF717" s="13"/>
      <c r="AG717" s="13"/>
      <c r="AH717" s="13"/>
      <c r="AI717" s="13"/>
      <c r="AJ717" s="13"/>
    </row>
    <row r="718" spans="1:36" ht="13.5" customHeight="1" x14ac:dyDescent="0.2">
      <c r="A718" s="13"/>
      <c r="B718" s="13"/>
      <c r="C718" s="13"/>
      <c r="D718" s="13"/>
      <c r="E718" s="13"/>
      <c r="F718" s="13"/>
      <c r="G718" s="13"/>
      <c r="H718" s="13"/>
      <c r="I718" s="13"/>
      <c r="J718" s="13"/>
      <c r="K718" s="13"/>
      <c r="L718" s="13"/>
      <c r="M718" s="13"/>
      <c r="N718" s="13"/>
      <c r="O718" s="13"/>
      <c r="P718" s="13"/>
      <c r="Q718" s="13"/>
      <c r="R718" s="13"/>
      <c r="S718" s="13"/>
      <c r="T718" s="13"/>
      <c r="U718" s="13"/>
      <c r="V718" s="13"/>
      <c r="W718" s="13"/>
      <c r="X718" s="13"/>
      <c r="Y718" s="13"/>
      <c r="Z718" s="13"/>
      <c r="AA718" s="13"/>
      <c r="AB718" s="13"/>
      <c r="AC718" s="13"/>
      <c r="AD718" s="13"/>
      <c r="AE718" s="13"/>
      <c r="AF718" s="13"/>
      <c r="AG718" s="13"/>
      <c r="AH718" s="13"/>
      <c r="AI718" s="13"/>
      <c r="AJ718" s="13"/>
    </row>
    <row r="719" spans="1:36" ht="13.5" customHeight="1" x14ac:dyDescent="0.2">
      <c r="A719" s="13"/>
      <c r="B719" s="13"/>
      <c r="C719" s="13"/>
      <c r="D719" s="13"/>
      <c r="E719" s="13"/>
      <c r="F719" s="13"/>
      <c r="G719" s="13"/>
      <c r="H719" s="13"/>
      <c r="I719" s="13"/>
      <c r="J719" s="13"/>
      <c r="K719" s="13"/>
      <c r="L719" s="13"/>
      <c r="M719" s="13"/>
      <c r="N719" s="13"/>
      <c r="O719" s="13"/>
      <c r="P719" s="13"/>
      <c r="Q719" s="13"/>
      <c r="R719" s="13"/>
      <c r="S719" s="13"/>
      <c r="T719" s="13"/>
      <c r="U719" s="13"/>
      <c r="V719" s="13"/>
      <c r="W719" s="13"/>
      <c r="X719" s="13"/>
      <c r="Y719" s="13"/>
      <c r="Z719" s="13"/>
      <c r="AA719" s="13"/>
      <c r="AB719" s="13"/>
      <c r="AC719" s="13"/>
      <c r="AD719" s="13"/>
      <c r="AE719" s="13"/>
      <c r="AF719" s="13"/>
      <c r="AG719" s="13"/>
      <c r="AH719" s="13"/>
      <c r="AI719" s="13"/>
      <c r="AJ719" s="13"/>
    </row>
    <row r="720" spans="1:36" ht="13.5" customHeight="1" x14ac:dyDescent="0.2">
      <c r="A720" s="13"/>
      <c r="B720" s="13"/>
      <c r="C720" s="13"/>
      <c r="D720" s="13"/>
      <c r="E720" s="13"/>
      <c r="F720" s="13"/>
      <c r="G720" s="13"/>
      <c r="H720" s="13"/>
      <c r="I720" s="13"/>
      <c r="J720" s="13"/>
      <c r="K720" s="13"/>
      <c r="L720" s="13"/>
      <c r="M720" s="13"/>
      <c r="N720" s="13"/>
      <c r="O720" s="13"/>
      <c r="P720" s="13"/>
      <c r="Q720" s="13"/>
      <c r="R720" s="13"/>
      <c r="S720" s="13"/>
      <c r="T720" s="13"/>
      <c r="U720" s="13"/>
      <c r="V720" s="13"/>
      <c r="W720" s="13"/>
      <c r="X720" s="13"/>
      <c r="Y720" s="13"/>
      <c r="Z720" s="13"/>
      <c r="AA720" s="13"/>
      <c r="AB720" s="13"/>
      <c r="AC720" s="13"/>
      <c r="AD720" s="13"/>
      <c r="AE720" s="13"/>
      <c r="AF720" s="13"/>
      <c r="AG720" s="13"/>
      <c r="AH720" s="13"/>
      <c r="AI720" s="13"/>
      <c r="AJ720" s="13"/>
    </row>
    <row r="721" spans="1:36" ht="13.5" customHeight="1" x14ac:dyDescent="0.2">
      <c r="A721" s="13"/>
      <c r="B721" s="13"/>
      <c r="C721" s="13"/>
      <c r="D721" s="13"/>
      <c r="E721" s="13"/>
      <c r="F721" s="13"/>
      <c r="G721" s="13"/>
      <c r="H721" s="13"/>
      <c r="I721" s="13"/>
      <c r="J721" s="13"/>
      <c r="K721" s="13"/>
      <c r="L721" s="13"/>
      <c r="M721" s="13"/>
      <c r="N721" s="13"/>
      <c r="O721" s="13"/>
      <c r="P721" s="13"/>
      <c r="Q721" s="13"/>
      <c r="R721" s="13"/>
      <c r="S721" s="13"/>
      <c r="T721" s="13"/>
      <c r="U721" s="13"/>
      <c r="V721" s="13"/>
      <c r="W721" s="13"/>
      <c r="X721" s="13"/>
      <c r="Y721" s="13"/>
      <c r="Z721" s="13"/>
      <c r="AA721" s="13"/>
      <c r="AB721" s="13"/>
      <c r="AC721" s="13"/>
      <c r="AD721" s="13"/>
      <c r="AE721" s="13"/>
      <c r="AF721" s="13"/>
      <c r="AG721" s="13"/>
      <c r="AH721" s="13"/>
      <c r="AI721" s="13"/>
      <c r="AJ721" s="13"/>
    </row>
    <row r="722" spans="1:36" ht="13.5" customHeight="1" x14ac:dyDescent="0.2">
      <c r="A722" s="13"/>
      <c r="B722" s="13"/>
      <c r="C722" s="13"/>
      <c r="D722" s="13"/>
      <c r="E722" s="13"/>
      <c r="F722" s="13"/>
      <c r="G722" s="13"/>
      <c r="H722" s="13"/>
      <c r="I722" s="13"/>
      <c r="J722" s="13"/>
      <c r="K722" s="13"/>
      <c r="L722" s="13"/>
      <c r="M722" s="13"/>
      <c r="N722" s="13"/>
      <c r="O722" s="13"/>
      <c r="P722" s="13"/>
      <c r="Q722" s="13"/>
      <c r="R722" s="13"/>
      <c r="S722" s="13"/>
      <c r="T722" s="13"/>
      <c r="U722" s="13"/>
      <c r="V722" s="13"/>
      <c r="W722" s="13"/>
      <c r="X722" s="13"/>
      <c r="Y722" s="13"/>
      <c r="Z722" s="13"/>
      <c r="AA722" s="13"/>
      <c r="AB722" s="13"/>
      <c r="AC722" s="13"/>
      <c r="AD722" s="13"/>
      <c r="AE722" s="13"/>
      <c r="AF722" s="13"/>
      <c r="AG722" s="13"/>
      <c r="AH722" s="13"/>
      <c r="AI722" s="13"/>
      <c r="AJ722" s="13"/>
    </row>
    <row r="723" spans="1:36" ht="13.5" customHeight="1" x14ac:dyDescent="0.2">
      <c r="A723" s="13"/>
      <c r="B723" s="13"/>
      <c r="C723" s="13"/>
      <c r="D723" s="13"/>
      <c r="E723" s="13"/>
      <c r="F723" s="13"/>
      <c r="G723" s="13"/>
      <c r="H723" s="13"/>
      <c r="I723" s="13"/>
      <c r="J723" s="13"/>
      <c r="K723" s="13"/>
      <c r="L723" s="13"/>
      <c r="M723" s="13"/>
      <c r="N723" s="13"/>
      <c r="O723" s="13"/>
      <c r="P723" s="13"/>
      <c r="Q723" s="13"/>
      <c r="R723" s="13"/>
      <c r="S723" s="13"/>
      <c r="T723" s="13"/>
      <c r="U723" s="13"/>
      <c r="V723" s="13"/>
      <c r="W723" s="13"/>
      <c r="X723" s="13"/>
      <c r="Y723" s="13"/>
      <c r="Z723" s="13"/>
      <c r="AA723" s="13"/>
      <c r="AB723" s="13"/>
      <c r="AC723" s="13"/>
      <c r="AD723" s="13"/>
      <c r="AE723" s="13"/>
      <c r="AF723" s="13"/>
      <c r="AG723" s="13"/>
      <c r="AH723" s="13"/>
      <c r="AI723" s="13"/>
      <c r="AJ723" s="13"/>
    </row>
    <row r="724" spans="1:36" ht="13.5" customHeight="1" x14ac:dyDescent="0.2">
      <c r="A724" s="13"/>
      <c r="B724" s="13"/>
      <c r="C724" s="13"/>
      <c r="D724" s="13"/>
      <c r="E724" s="13"/>
      <c r="F724" s="13"/>
      <c r="G724" s="13"/>
      <c r="H724" s="13"/>
      <c r="I724" s="13"/>
      <c r="J724" s="13"/>
      <c r="K724" s="13"/>
      <c r="L724" s="13"/>
      <c r="M724" s="13"/>
      <c r="N724" s="13"/>
      <c r="O724" s="13"/>
      <c r="P724" s="13"/>
      <c r="Q724" s="13"/>
      <c r="R724" s="13"/>
      <c r="S724" s="13"/>
      <c r="T724" s="13"/>
      <c r="U724" s="13"/>
      <c r="V724" s="13"/>
      <c r="W724" s="13"/>
      <c r="X724" s="13"/>
      <c r="Y724" s="13"/>
      <c r="Z724" s="13"/>
      <c r="AA724" s="13"/>
      <c r="AB724" s="13"/>
      <c r="AC724" s="13"/>
      <c r="AD724" s="13"/>
      <c r="AE724" s="13"/>
      <c r="AF724" s="13"/>
      <c r="AG724" s="13"/>
      <c r="AH724" s="13"/>
      <c r="AI724" s="13"/>
      <c r="AJ724" s="13"/>
    </row>
    <row r="725" spans="1:36" ht="13.5" customHeight="1" x14ac:dyDescent="0.2">
      <c r="A725" s="13"/>
      <c r="B725" s="13"/>
      <c r="C725" s="13"/>
      <c r="D725" s="13"/>
      <c r="E725" s="13"/>
      <c r="F725" s="13"/>
      <c r="G725" s="13"/>
      <c r="H725" s="13"/>
      <c r="I725" s="13"/>
      <c r="J725" s="13"/>
      <c r="K725" s="13"/>
      <c r="L725" s="13"/>
      <c r="M725" s="13"/>
      <c r="N725" s="13"/>
      <c r="O725" s="13"/>
      <c r="P725" s="13"/>
      <c r="Q725" s="13"/>
      <c r="R725" s="13"/>
      <c r="S725" s="13"/>
      <c r="T725" s="13"/>
      <c r="U725" s="13"/>
      <c r="V725" s="13"/>
      <c r="W725" s="13"/>
      <c r="X725" s="13"/>
      <c r="Y725" s="13"/>
      <c r="Z725" s="13"/>
      <c r="AA725" s="13"/>
      <c r="AB725" s="13"/>
      <c r="AC725" s="13"/>
      <c r="AD725" s="13"/>
      <c r="AE725" s="13"/>
      <c r="AF725" s="13"/>
      <c r="AG725" s="13"/>
      <c r="AH725" s="13"/>
      <c r="AI725" s="13"/>
      <c r="AJ725" s="13"/>
    </row>
    <row r="726" spans="1:36" ht="13.5" customHeight="1" x14ac:dyDescent="0.2">
      <c r="A726" s="13"/>
      <c r="B726" s="13"/>
      <c r="C726" s="13"/>
      <c r="D726" s="13"/>
      <c r="E726" s="13"/>
      <c r="F726" s="13"/>
      <c r="G726" s="13"/>
      <c r="H726" s="13"/>
      <c r="I726" s="13"/>
      <c r="J726" s="13"/>
      <c r="K726" s="13"/>
      <c r="L726" s="13"/>
      <c r="M726" s="13"/>
      <c r="N726" s="13"/>
      <c r="O726" s="13"/>
      <c r="P726" s="13"/>
      <c r="Q726" s="13"/>
      <c r="R726" s="13"/>
      <c r="S726" s="13"/>
      <c r="T726" s="13"/>
      <c r="U726" s="13"/>
      <c r="V726" s="13"/>
      <c r="W726" s="13"/>
      <c r="X726" s="13"/>
      <c r="Y726" s="13"/>
      <c r="Z726" s="13"/>
      <c r="AA726" s="13"/>
      <c r="AB726" s="13"/>
      <c r="AC726" s="13"/>
      <c r="AD726" s="13"/>
      <c r="AE726" s="13"/>
      <c r="AF726" s="13"/>
      <c r="AG726" s="13"/>
      <c r="AH726" s="13"/>
      <c r="AI726" s="13"/>
      <c r="AJ726" s="13"/>
    </row>
    <row r="727" spans="1:36" ht="13.5" customHeight="1" x14ac:dyDescent="0.2">
      <c r="A727" s="13"/>
      <c r="B727" s="13"/>
      <c r="C727" s="13"/>
      <c r="D727" s="13"/>
      <c r="E727" s="13"/>
      <c r="F727" s="13"/>
      <c r="G727" s="13"/>
      <c r="H727" s="13"/>
      <c r="I727" s="13"/>
      <c r="J727" s="13"/>
      <c r="K727" s="13"/>
      <c r="L727" s="13"/>
      <c r="M727" s="13"/>
      <c r="N727" s="13"/>
      <c r="O727" s="13"/>
      <c r="P727" s="13"/>
      <c r="Q727" s="13"/>
      <c r="R727" s="13"/>
      <c r="S727" s="13"/>
      <c r="T727" s="13"/>
      <c r="U727" s="13"/>
      <c r="V727" s="13"/>
      <c r="W727" s="13"/>
      <c r="X727" s="13"/>
      <c r="Y727" s="13"/>
      <c r="Z727" s="13"/>
      <c r="AA727" s="13"/>
      <c r="AB727" s="13"/>
      <c r="AC727" s="13"/>
      <c r="AD727" s="13"/>
      <c r="AE727" s="13"/>
      <c r="AF727" s="13"/>
      <c r="AG727" s="13"/>
      <c r="AH727" s="13"/>
      <c r="AI727" s="13"/>
      <c r="AJ727" s="13"/>
    </row>
    <row r="728" spans="1:36" ht="13.5" customHeight="1" x14ac:dyDescent="0.2">
      <c r="A728" s="13"/>
      <c r="B728" s="13"/>
      <c r="C728" s="13"/>
      <c r="D728" s="13"/>
      <c r="E728" s="13"/>
      <c r="F728" s="13"/>
      <c r="G728" s="13"/>
      <c r="H728" s="13"/>
      <c r="I728" s="13"/>
      <c r="J728" s="13"/>
      <c r="K728" s="13"/>
      <c r="L728" s="13"/>
      <c r="M728" s="13"/>
      <c r="N728" s="13"/>
      <c r="O728" s="13"/>
      <c r="P728" s="13"/>
      <c r="Q728" s="13"/>
      <c r="R728" s="13"/>
      <c r="S728" s="13"/>
      <c r="T728" s="13"/>
      <c r="U728" s="13"/>
      <c r="V728" s="13"/>
      <c r="W728" s="13"/>
      <c r="X728" s="13"/>
      <c r="Y728" s="13"/>
      <c r="Z728" s="13"/>
      <c r="AA728" s="13"/>
      <c r="AB728" s="13"/>
      <c r="AC728" s="13"/>
      <c r="AD728" s="13"/>
      <c r="AE728" s="13"/>
      <c r="AF728" s="13"/>
      <c r="AG728" s="13"/>
      <c r="AH728" s="13"/>
      <c r="AI728" s="13"/>
      <c r="AJ728" s="13"/>
    </row>
    <row r="729" spans="1:36" ht="13.5" customHeight="1" x14ac:dyDescent="0.2">
      <c r="A729" s="13"/>
      <c r="B729" s="13"/>
      <c r="C729" s="13"/>
      <c r="D729" s="13"/>
      <c r="E729" s="13"/>
      <c r="F729" s="13"/>
      <c r="G729" s="13"/>
      <c r="H729" s="13"/>
      <c r="I729" s="13"/>
      <c r="J729" s="13"/>
      <c r="K729" s="13"/>
      <c r="L729" s="13"/>
      <c r="M729" s="13"/>
      <c r="N729" s="13"/>
      <c r="O729" s="13"/>
      <c r="P729" s="13"/>
      <c r="Q729" s="13"/>
      <c r="R729" s="13"/>
      <c r="S729" s="13"/>
      <c r="T729" s="13"/>
      <c r="U729" s="13"/>
      <c r="V729" s="13"/>
      <c r="W729" s="13"/>
      <c r="X729" s="13"/>
      <c r="Y729" s="13"/>
      <c r="Z729" s="13"/>
      <c r="AA729" s="13"/>
      <c r="AB729" s="13"/>
      <c r="AC729" s="13"/>
      <c r="AD729" s="13"/>
      <c r="AE729" s="13"/>
      <c r="AF729" s="13"/>
      <c r="AG729" s="13"/>
      <c r="AH729" s="13"/>
      <c r="AI729" s="13"/>
      <c r="AJ729" s="13"/>
    </row>
    <row r="730" spans="1:36" ht="13.5" customHeight="1" x14ac:dyDescent="0.2">
      <c r="A730" s="13"/>
      <c r="B730" s="13"/>
      <c r="C730" s="13"/>
      <c r="D730" s="13"/>
      <c r="E730" s="13"/>
      <c r="F730" s="13"/>
      <c r="G730" s="13"/>
      <c r="H730" s="13"/>
      <c r="I730" s="13"/>
      <c r="J730" s="13"/>
      <c r="K730" s="13"/>
      <c r="L730" s="13"/>
      <c r="M730" s="13"/>
      <c r="N730" s="13"/>
      <c r="O730" s="13"/>
      <c r="P730" s="13"/>
      <c r="Q730" s="13"/>
      <c r="R730" s="13"/>
      <c r="S730" s="13"/>
      <c r="T730" s="13"/>
      <c r="U730" s="13"/>
      <c r="V730" s="13"/>
      <c r="W730" s="13"/>
      <c r="X730" s="13"/>
      <c r="Y730" s="13"/>
      <c r="Z730" s="13"/>
      <c r="AA730" s="13"/>
      <c r="AB730" s="13"/>
      <c r="AC730" s="13"/>
      <c r="AD730" s="13"/>
      <c r="AE730" s="13"/>
      <c r="AF730" s="13"/>
      <c r="AG730" s="13"/>
      <c r="AH730" s="13"/>
      <c r="AI730" s="13"/>
      <c r="AJ730" s="13"/>
    </row>
    <row r="731" spans="1:36" ht="13.5" customHeight="1" x14ac:dyDescent="0.2">
      <c r="A731" s="13"/>
      <c r="B731" s="13"/>
      <c r="C731" s="13"/>
      <c r="D731" s="13"/>
      <c r="E731" s="13"/>
      <c r="F731" s="13"/>
      <c r="G731" s="13"/>
      <c r="H731" s="13"/>
      <c r="I731" s="13"/>
      <c r="J731" s="13"/>
      <c r="K731" s="13"/>
      <c r="L731" s="13"/>
      <c r="M731" s="13"/>
      <c r="N731" s="13"/>
      <c r="O731" s="13"/>
      <c r="P731" s="13"/>
      <c r="Q731" s="13"/>
      <c r="R731" s="13"/>
      <c r="S731" s="13"/>
      <c r="T731" s="13"/>
      <c r="U731" s="13"/>
      <c r="V731" s="13"/>
      <c r="W731" s="13"/>
      <c r="X731" s="13"/>
      <c r="Y731" s="13"/>
      <c r="Z731" s="13"/>
      <c r="AA731" s="13"/>
      <c r="AB731" s="13"/>
      <c r="AC731" s="13"/>
      <c r="AD731" s="13"/>
      <c r="AE731" s="13"/>
      <c r="AF731" s="13"/>
      <c r="AG731" s="13"/>
      <c r="AH731" s="13"/>
      <c r="AI731" s="13"/>
      <c r="AJ731" s="13"/>
    </row>
    <row r="732" spans="1:36" ht="13.5" customHeight="1" x14ac:dyDescent="0.2">
      <c r="A732" s="13"/>
      <c r="B732" s="13"/>
      <c r="C732" s="13"/>
      <c r="D732" s="13"/>
      <c r="E732" s="13"/>
      <c r="F732" s="13"/>
      <c r="G732" s="13"/>
      <c r="H732" s="13"/>
      <c r="I732" s="13"/>
      <c r="J732" s="13"/>
      <c r="K732" s="13"/>
      <c r="L732" s="13"/>
      <c r="M732" s="13"/>
      <c r="N732" s="13"/>
      <c r="O732" s="13"/>
      <c r="P732" s="13"/>
      <c r="Q732" s="13"/>
      <c r="R732" s="13"/>
      <c r="S732" s="13"/>
      <c r="T732" s="13"/>
      <c r="U732" s="13"/>
      <c r="V732" s="13"/>
      <c r="W732" s="13"/>
      <c r="X732" s="13"/>
      <c r="Y732" s="13"/>
      <c r="Z732" s="13"/>
      <c r="AA732" s="13"/>
      <c r="AB732" s="13"/>
      <c r="AC732" s="13"/>
      <c r="AD732" s="13"/>
      <c r="AE732" s="13"/>
      <c r="AF732" s="13"/>
      <c r="AG732" s="13"/>
      <c r="AH732" s="13"/>
      <c r="AI732" s="13"/>
      <c r="AJ732" s="13"/>
    </row>
    <row r="733" spans="1:36" ht="13.5" customHeight="1" x14ac:dyDescent="0.2">
      <c r="A733" s="13"/>
      <c r="B733" s="13"/>
      <c r="C733" s="13"/>
      <c r="D733" s="13"/>
      <c r="E733" s="13"/>
      <c r="F733" s="13"/>
      <c r="G733" s="13"/>
      <c r="H733" s="13"/>
      <c r="I733" s="13"/>
      <c r="J733" s="13"/>
      <c r="K733" s="13"/>
      <c r="L733" s="13"/>
      <c r="M733" s="13"/>
      <c r="N733" s="13"/>
      <c r="O733" s="13"/>
      <c r="P733" s="13"/>
      <c r="Q733" s="13"/>
      <c r="R733" s="13"/>
      <c r="S733" s="13"/>
      <c r="T733" s="13"/>
      <c r="U733" s="13"/>
      <c r="V733" s="13"/>
      <c r="W733" s="13"/>
      <c r="X733" s="13"/>
      <c r="Y733" s="13"/>
      <c r="Z733" s="13"/>
      <c r="AA733" s="13"/>
      <c r="AB733" s="13"/>
      <c r="AC733" s="13"/>
      <c r="AD733" s="13"/>
      <c r="AE733" s="13"/>
      <c r="AF733" s="13"/>
      <c r="AG733" s="13"/>
      <c r="AH733" s="13"/>
      <c r="AI733" s="13"/>
      <c r="AJ733" s="13"/>
    </row>
    <row r="734" spans="1:36" ht="13.5" customHeight="1" x14ac:dyDescent="0.2">
      <c r="A734" s="13"/>
      <c r="B734" s="13"/>
      <c r="C734" s="13"/>
      <c r="D734" s="13"/>
      <c r="E734" s="13"/>
      <c r="F734" s="13"/>
      <c r="G734" s="13"/>
      <c r="H734" s="13"/>
      <c r="I734" s="13"/>
      <c r="J734" s="13"/>
      <c r="K734" s="13"/>
      <c r="L734" s="13"/>
      <c r="M734" s="13"/>
      <c r="N734" s="13"/>
      <c r="O734" s="13"/>
      <c r="P734" s="13"/>
      <c r="Q734" s="13"/>
      <c r="R734" s="13"/>
      <c r="S734" s="13"/>
      <c r="T734" s="13"/>
      <c r="U734" s="13"/>
      <c r="V734" s="13"/>
      <c r="W734" s="13"/>
      <c r="X734" s="13"/>
      <c r="Y734" s="13"/>
      <c r="Z734" s="13"/>
      <c r="AA734" s="13"/>
      <c r="AB734" s="13"/>
      <c r="AC734" s="13"/>
      <c r="AD734" s="13"/>
      <c r="AE734" s="13"/>
      <c r="AF734" s="13"/>
      <c r="AG734" s="13"/>
      <c r="AH734" s="13"/>
      <c r="AI734" s="13"/>
      <c r="AJ734" s="13"/>
    </row>
    <row r="735" spans="1:36" ht="13.5" customHeight="1" x14ac:dyDescent="0.2">
      <c r="A735" s="13"/>
      <c r="B735" s="13"/>
      <c r="C735" s="13"/>
      <c r="D735" s="13"/>
      <c r="E735" s="13"/>
      <c r="F735" s="13"/>
      <c r="G735" s="13"/>
      <c r="H735" s="13"/>
      <c r="I735" s="13"/>
      <c r="J735" s="13"/>
      <c r="K735" s="13"/>
      <c r="L735" s="13"/>
      <c r="M735" s="13"/>
      <c r="N735" s="13"/>
      <c r="O735" s="13"/>
      <c r="P735" s="13"/>
      <c r="Q735" s="13"/>
      <c r="R735" s="13"/>
      <c r="S735" s="13"/>
      <c r="T735" s="13"/>
      <c r="U735" s="13"/>
      <c r="V735" s="13"/>
      <c r="W735" s="13"/>
      <c r="X735" s="13"/>
      <c r="Y735" s="13"/>
      <c r="Z735" s="13"/>
      <c r="AA735" s="13"/>
      <c r="AB735" s="13"/>
      <c r="AC735" s="13"/>
      <c r="AD735" s="13"/>
      <c r="AE735" s="13"/>
      <c r="AF735" s="13"/>
      <c r="AG735" s="13"/>
      <c r="AH735" s="13"/>
      <c r="AI735" s="13"/>
      <c r="AJ735" s="13"/>
    </row>
    <row r="736" spans="1:36" ht="13.5" customHeight="1" x14ac:dyDescent="0.2">
      <c r="A736" s="13"/>
      <c r="B736" s="13"/>
      <c r="C736" s="13"/>
      <c r="D736" s="13"/>
      <c r="E736" s="13"/>
      <c r="F736" s="13"/>
      <c r="G736" s="13"/>
      <c r="H736" s="13"/>
      <c r="I736" s="13"/>
      <c r="J736" s="13"/>
      <c r="K736" s="13"/>
      <c r="L736" s="13"/>
      <c r="M736" s="13"/>
      <c r="N736" s="13"/>
      <c r="O736" s="13"/>
      <c r="P736" s="13"/>
      <c r="Q736" s="13"/>
      <c r="R736" s="13"/>
      <c r="S736" s="13"/>
      <c r="T736" s="13"/>
      <c r="U736" s="13"/>
      <c r="V736" s="13"/>
      <c r="W736" s="13"/>
      <c r="X736" s="13"/>
      <c r="Y736" s="13"/>
      <c r="Z736" s="13"/>
      <c r="AA736" s="13"/>
      <c r="AB736" s="13"/>
      <c r="AC736" s="13"/>
      <c r="AD736" s="13"/>
      <c r="AE736" s="13"/>
      <c r="AF736" s="13"/>
      <c r="AG736" s="13"/>
      <c r="AH736" s="13"/>
      <c r="AI736" s="13"/>
      <c r="AJ736" s="13"/>
    </row>
    <row r="737" spans="1:36" ht="13.5" customHeight="1" x14ac:dyDescent="0.2">
      <c r="A737" s="13"/>
      <c r="B737" s="13"/>
      <c r="C737" s="13"/>
      <c r="D737" s="13"/>
      <c r="E737" s="13"/>
      <c r="F737" s="13"/>
      <c r="G737" s="13"/>
      <c r="H737" s="13"/>
      <c r="I737" s="13"/>
      <c r="J737" s="13"/>
      <c r="K737" s="13"/>
      <c r="L737" s="13"/>
      <c r="M737" s="13"/>
      <c r="N737" s="13"/>
      <c r="O737" s="13"/>
      <c r="P737" s="13"/>
      <c r="Q737" s="13"/>
      <c r="R737" s="13"/>
      <c r="S737" s="13"/>
      <c r="T737" s="13"/>
      <c r="U737" s="13"/>
      <c r="V737" s="13"/>
      <c r="W737" s="13"/>
      <c r="X737" s="13"/>
      <c r="Y737" s="13"/>
      <c r="Z737" s="13"/>
      <c r="AA737" s="13"/>
      <c r="AB737" s="13"/>
      <c r="AC737" s="13"/>
      <c r="AD737" s="13"/>
      <c r="AE737" s="13"/>
      <c r="AF737" s="13"/>
      <c r="AG737" s="13"/>
      <c r="AH737" s="13"/>
      <c r="AI737" s="13"/>
      <c r="AJ737" s="13"/>
    </row>
    <row r="738" spans="1:36" ht="13.5" customHeight="1" x14ac:dyDescent="0.2">
      <c r="A738" s="13"/>
      <c r="B738" s="13"/>
      <c r="C738" s="13"/>
      <c r="D738" s="13"/>
      <c r="E738" s="13"/>
      <c r="F738" s="13"/>
      <c r="G738" s="13"/>
      <c r="H738" s="13"/>
      <c r="I738" s="13"/>
      <c r="J738" s="13"/>
      <c r="K738" s="13"/>
      <c r="L738" s="13"/>
      <c r="M738" s="13"/>
      <c r="N738" s="13"/>
      <c r="O738" s="13"/>
      <c r="P738" s="13"/>
      <c r="Q738" s="13"/>
      <c r="R738" s="13"/>
      <c r="S738" s="13"/>
      <c r="T738" s="13"/>
      <c r="U738" s="13"/>
      <c r="V738" s="13"/>
      <c r="W738" s="13"/>
      <c r="X738" s="13"/>
      <c r="Y738" s="13"/>
      <c r="Z738" s="13"/>
      <c r="AA738" s="13"/>
      <c r="AB738" s="13"/>
      <c r="AC738" s="13"/>
      <c r="AD738" s="13"/>
      <c r="AE738" s="13"/>
      <c r="AF738" s="13"/>
      <c r="AG738" s="13"/>
      <c r="AH738" s="13"/>
      <c r="AI738" s="13"/>
      <c r="AJ738" s="13"/>
    </row>
    <row r="739" spans="1:36" ht="13.5" customHeight="1" x14ac:dyDescent="0.2">
      <c r="A739" s="13"/>
      <c r="B739" s="13"/>
      <c r="C739" s="13"/>
      <c r="D739" s="13"/>
      <c r="E739" s="13"/>
      <c r="F739" s="13"/>
      <c r="G739" s="13"/>
      <c r="H739" s="13"/>
      <c r="I739" s="13"/>
      <c r="J739" s="13"/>
      <c r="K739" s="13"/>
      <c r="L739" s="13"/>
      <c r="M739" s="13"/>
      <c r="N739" s="13"/>
      <c r="O739" s="13"/>
      <c r="P739" s="13"/>
      <c r="Q739" s="13"/>
      <c r="R739" s="13"/>
      <c r="S739" s="13"/>
      <c r="T739" s="13"/>
      <c r="U739" s="13"/>
      <c r="V739" s="13"/>
      <c r="W739" s="13"/>
      <c r="X739" s="13"/>
      <c r="Y739" s="13"/>
      <c r="Z739" s="13"/>
      <c r="AA739" s="13"/>
      <c r="AB739" s="13"/>
      <c r="AC739" s="13"/>
      <c r="AD739" s="13"/>
      <c r="AE739" s="13"/>
      <c r="AF739" s="13"/>
      <c r="AG739" s="13"/>
      <c r="AH739" s="13"/>
      <c r="AI739" s="13"/>
      <c r="AJ739" s="13"/>
    </row>
    <row r="740" spans="1:36" ht="13.5" customHeight="1" x14ac:dyDescent="0.2">
      <c r="A740" s="13"/>
      <c r="B740" s="13"/>
      <c r="C740" s="13"/>
      <c r="D740" s="13"/>
      <c r="E740" s="13"/>
      <c r="F740" s="13"/>
      <c r="G740" s="13"/>
      <c r="H740" s="13"/>
      <c r="I740" s="13"/>
      <c r="J740" s="13"/>
      <c r="K740" s="13"/>
      <c r="L740" s="13"/>
      <c r="M740" s="13"/>
      <c r="N740" s="13"/>
      <c r="O740" s="13"/>
      <c r="P740" s="13"/>
      <c r="Q740" s="13"/>
      <c r="R740" s="13"/>
      <c r="S740" s="13"/>
      <c r="T740" s="13"/>
      <c r="U740" s="13"/>
      <c r="V740" s="13"/>
      <c r="W740" s="13"/>
      <c r="X740" s="13"/>
      <c r="Y740" s="13"/>
      <c r="Z740" s="13"/>
      <c r="AA740" s="13"/>
      <c r="AB740" s="13"/>
      <c r="AC740" s="13"/>
      <c r="AD740" s="13"/>
      <c r="AE740" s="13"/>
      <c r="AF740" s="13"/>
      <c r="AG740" s="13"/>
      <c r="AH740" s="13"/>
      <c r="AI740" s="13"/>
      <c r="AJ740" s="13"/>
    </row>
    <row r="741" spans="1:36" ht="13.5" customHeight="1" x14ac:dyDescent="0.2">
      <c r="A741" s="13"/>
      <c r="B741" s="13"/>
      <c r="C741" s="13"/>
      <c r="D741" s="13"/>
      <c r="E741" s="13"/>
      <c r="F741" s="13"/>
      <c r="G741" s="13"/>
      <c r="H741" s="13"/>
      <c r="I741" s="13"/>
      <c r="J741" s="13"/>
      <c r="K741" s="13"/>
      <c r="L741" s="13"/>
      <c r="M741" s="13"/>
      <c r="N741" s="13"/>
      <c r="O741" s="13"/>
      <c r="P741" s="13"/>
      <c r="Q741" s="13"/>
      <c r="R741" s="13"/>
      <c r="S741" s="13"/>
      <c r="T741" s="13"/>
      <c r="U741" s="13"/>
      <c r="V741" s="13"/>
      <c r="W741" s="13"/>
      <c r="X741" s="13"/>
      <c r="Y741" s="13"/>
      <c r="Z741" s="13"/>
      <c r="AA741" s="13"/>
      <c r="AB741" s="13"/>
      <c r="AC741" s="13"/>
      <c r="AD741" s="13"/>
      <c r="AE741" s="13"/>
      <c r="AF741" s="13"/>
      <c r="AG741" s="13"/>
      <c r="AH741" s="13"/>
      <c r="AI741" s="13"/>
      <c r="AJ741" s="13"/>
    </row>
    <row r="742" spans="1:36" ht="13.5" customHeight="1" x14ac:dyDescent="0.2">
      <c r="A742" s="13"/>
      <c r="B742" s="13"/>
      <c r="C742" s="13"/>
      <c r="D742" s="13"/>
      <c r="E742" s="13"/>
      <c r="F742" s="13"/>
      <c r="G742" s="13"/>
      <c r="H742" s="13"/>
      <c r="I742" s="13"/>
      <c r="J742" s="13"/>
      <c r="K742" s="13"/>
      <c r="L742" s="13"/>
      <c r="M742" s="13"/>
      <c r="N742" s="13"/>
      <c r="O742" s="13"/>
      <c r="P742" s="13"/>
      <c r="Q742" s="13"/>
      <c r="R742" s="13"/>
      <c r="S742" s="13"/>
      <c r="T742" s="13"/>
      <c r="U742" s="13"/>
      <c r="V742" s="13"/>
      <c r="W742" s="13"/>
      <c r="X742" s="13"/>
      <c r="Y742" s="13"/>
      <c r="Z742" s="13"/>
      <c r="AA742" s="13"/>
      <c r="AB742" s="13"/>
      <c r="AC742" s="13"/>
      <c r="AD742" s="13"/>
      <c r="AE742" s="13"/>
      <c r="AF742" s="13"/>
      <c r="AG742" s="13"/>
      <c r="AH742" s="13"/>
      <c r="AI742" s="13"/>
      <c r="AJ742" s="13"/>
    </row>
    <row r="743" spans="1:36" ht="13.5" customHeight="1" x14ac:dyDescent="0.2">
      <c r="A743" s="13"/>
      <c r="B743" s="13"/>
      <c r="C743" s="13"/>
      <c r="D743" s="13"/>
      <c r="E743" s="13"/>
      <c r="F743" s="13"/>
      <c r="G743" s="13"/>
      <c r="H743" s="13"/>
      <c r="I743" s="13"/>
      <c r="J743" s="13"/>
      <c r="K743" s="13"/>
      <c r="L743" s="13"/>
      <c r="M743" s="13"/>
      <c r="N743" s="13"/>
      <c r="O743" s="13"/>
      <c r="P743" s="13"/>
      <c r="Q743" s="13"/>
      <c r="R743" s="13"/>
      <c r="S743" s="13"/>
      <c r="T743" s="13"/>
      <c r="U743" s="13"/>
      <c r="V743" s="13"/>
      <c r="W743" s="13"/>
      <c r="X743" s="13"/>
      <c r="Y743" s="13"/>
      <c r="Z743" s="13"/>
      <c r="AA743" s="13"/>
      <c r="AB743" s="13"/>
      <c r="AC743" s="13"/>
      <c r="AD743" s="13"/>
      <c r="AE743" s="13"/>
      <c r="AF743" s="13"/>
      <c r="AG743" s="13"/>
      <c r="AH743" s="13"/>
      <c r="AI743" s="13"/>
      <c r="AJ743" s="13"/>
    </row>
    <row r="744" spans="1:36" ht="13.5" customHeight="1" x14ac:dyDescent="0.2">
      <c r="A744" s="13"/>
      <c r="B744" s="13"/>
      <c r="C744" s="13"/>
      <c r="D744" s="13"/>
      <c r="E744" s="13"/>
      <c r="F744" s="13"/>
      <c r="G744" s="13"/>
      <c r="H744" s="13"/>
      <c r="I744" s="13"/>
      <c r="J744" s="13"/>
      <c r="K744" s="13"/>
      <c r="L744" s="13"/>
      <c r="M744" s="13"/>
      <c r="N744" s="13"/>
      <c r="O744" s="13"/>
      <c r="P744" s="13"/>
      <c r="Q744" s="13"/>
      <c r="R744" s="13"/>
      <c r="S744" s="13"/>
      <c r="T744" s="13"/>
      <c r="U744" s="13"/>
      <c r="V744" s="13"/>
      <c r="W744" s="13"/>
      <c r="X744" s="13"/>
      <c r="Y744" s="13"/>
      <c r="Z744" s="13"/>
      <c r="AA744" s="13"/>
      <c r="AB744" s="13"/>
      <c r="AC744" s="13"/>
      <c r="AD744" s="13"/>
      <c r="AE744" s="13"/>
      <c r="AF744" s="13"/>
      <c r="AG744" s="13"/>
      <c r="AH744" s="13"/>
      <c r="AI744" s="13"/>
      <c r="AJ744" s="13"/>
    </row>
    <row r="745" spans="1:36" ht="13.5" customHeight="1" x14ac:dyDescent="0.2">
      <c r="A745" s="13"/>
      <c r="B745" s="13"/>
      <c r="C745" s="13"/>
      <c r="D745" s="13"/>
      <c r="E745" s="13"/>
      <c r="F745" s="13"/>
      <c r="G745" s="13"/>
      <c r="H745" s="13"/>
      <c r="I745" s="13"/>
      <c r="J745" s="13"/>
      <c r="K745" s="13"/>
      <c r="L745" s="13"/>
      <c r="M745" s="13"/>
      <c r="N745" s="13"/>
      <c r="O745" s="13"/>
      <c r="P745" s="13"/>
      <c r="Q745" s="13"/>
      <c r="R745" s="13"/>
      <c r="S745" s="13"/>
      <c r="T745" s="13"/>
      <c r="U745" s="13"/>
      <c r="V745" s="13"/>
      <c r="W745" s="13"/>
      <c r="X745" s="13"/>
      <c r="Y745" s="13"/>
      <c r="Z745" s="13"/>
      <c r="AA745" s="13"/>
      <c r="AB745" s="13"/>
      <c r="AC745" s="13"/>
      <c r="AD745" s="13"/>
      <c r="AE745" s="13"/>
      <c r="AF745" s="13"/>
      <c r="AG745" s="13"/>
      <c r="AH745" s="13"/>
      <c r="AI745" s="13"/>
      <c r="AJ745" s="13"/>
    </row>
    <row r="746" spans="1:36" ht="13.5" customHeight="1" x14ac:dyDescent="0.2">
      <c r="A746" s="13"/>
      <c r="B746" s="13"/>
      <c r="C746" s="13"/>
      <c r="D746" s="13"/>
      <c r="E746" s="13"/>
      <c r="F746" s="13"/>
      <c r="G746" s="13"/>
      <c r="H746" s="13"/>
      <c r="I746" s="13"/>
      <c r="J746" s="13"/>
      <c r="K746" s="13"/>
      <c r="L746" s="13"/>
      <c r="M746" s="13"/>
      <c r="N746" s="13"/>
      <c r="O746" s="13"/>
      <c r="P746" s="13"/>
      <c r="Q746" s="13"/>
      <c r="R746" s="13"/>
      <c r="S746" s="13"/>
      <c r="T746" s="13"/>
      <c r="U746" s="13"/>
      <c r="V746" s="13"/>
      <c r="W746" s="13"/>
      <c r="X746" s="13"/>
      <c r="Y746" s="13"/>
      <c r="Z746" s="13"/>
      <c r="AA746" s="13"/>
      <c r="AB746" s="13"/>
      <c r="AC746" s="13"/>
      <c r="AD746" s="13"/>
      <c r="AE746" s="13"/>
      <c r="AF746" s="13"/>
      <c r="AG746" s="13"/>
      <c r="AH746" s="13"/>
      <c r="AI746" s="13"/>
      <c r="AJ746" s="13"/>
    </row>
    <row r="747" spans="1:36" ht="13.5" customHeight="1" x14ac:dyDescent="0.2">
      <c r="A747" s="13"/>
      <c r="B747" s="13"/>
      <c r="C747" s="13"/>
      <c r="D747" s="13"/>
      <c r="E747" s="13"/>
      <c r="F747" s="13"/>
      <c r="G747" s="13"/>
      <c r="H747" s="13"/>
      <c r="I747" s="13"/>
      <c r="J747" s="13"/>
      <c r="K747" s="13"/>
      <c r="L747" s="13"/>
      <c r="M747" s="13"/>
      <c r="N747" s="13"/>
      <c r="O747" s="13"/>
      <c r="P747" s="13"/>
      <c r="Q747" s="13"/>
      <c r="R747" s="13"/>
      <c r="S747" s="13"/>
      <c r="T747" s="13"/>
      <c r="U747" s="13"/>
      <c r="V747" s="13"/>
      <c r="W747" s="13"/>
      <c r="X747" s="13"/>
      <c r="Y747" s="13"/>
      <c r="Z747" s="13"/>
      <c r="AA747" s="13"/>
      <c r="AB747" s="13"/>
      <c r="AC747" s="13"/>
      <c r="AD747" s="13"/>
      <c r="AE747" s="13"/>
      <c r="AF747" s="13"/>
      <c r="AG747" s="13"/>
      <c r="AH747" s="13"/>
      <c r="AI747" s="13"/>
      <c r="AJ747" s="13"/>
    </row>
    <row r="748" spans="1:36" ht="13.5" customHeight="1" x14ac:dyDescent="0.2">
      <c r="A748" s="13"/>
      <c r="B748" s="13"/>
      <c r="C748" s="13"/>
      <c r="D748" s="13"/>
      <c r="E748" s="13"/>
      <c r="F748" s="13"/>
      <c r="G748" s="13"/>
      <c r="H748" s="13"/>
      <c r="I748" s="13"/>
      <c r="J748" s="13"/>
      <c r="K748" s="13"/>
      <c r="L748" s="13"/>
      <c r="M748" s="13"/>
      <c r="N748" s="13"/>
      <c r="O748" s="13"/>
      <c r="P748" s="13"/>
      <c r="Q748" s="13"/>
      <c r="R748" s="13"/>
      <c r="S748" s="13"/>
      <c r="T748" s="13"/>
      <c r="U748" s="13"/>
      <c r="V748" s="13"/>
      <c r="W748" s="13"/>
      <c r="X748" s="13"/>
      <c r="Y748" s="13"/>
      <c r="Z748" s="13"/>
      <c r="AA748" s="13"/>
      <c r="AB748" s="13"/>
      <c r="AC748" s="13"/>
      <c r="AD748" s="13"/>
      <c r="AE748" s="13"/>
      <c r="AF748" s="13"/>
      <c r="AG748" s="13"/>
      <c r="AH748" s="13"/>
      <c r="AI748" s="13"/>
      <c r="AJ748" s="13"/>
    </row>
    <row r="749" spans="1:36" ht="13.5" customHeight="1" x14ac:dyDescent="0.2">
      <c r="A749" s="13"/>
      <c r="B749" s="13"/>
      <c r="C749" s="13"/>
      <c r="D749" s="13"/>
      <c r="E749" s="13"/>
      <c r="F749" s="13"/>
      <c r="G749" s="13"/>
      <c r="H749" s="13"/>
      <c r="I749" s="13"/>
      <c r="J749" s="13"/>
      <c r="K749" s="13"/>
      <c r="L749" s="13"/>
      <c r="M749" s="13"/>
      <c r="N749" s="13"/>
      <c r="O749" s="13"/>
      <c r="P749" s="13"/>
      <c r="Q749" s="13"/>
      <c r="R749" s="13"/>
      <c r="S749" s="13"/>
      <c r="T749" s="13"/>
      <c r="U749" s="13"/>
      <c r="V749" s="13"/>
      <c r="W749" s="13"/>
      <c r="X749" s="13"/>
      <c r="Y749" s="13"/>
      <c r="Z749" s="13"/>
      <c r="AA749" s="13"/>
      <c r="AB749" s="13"/>
      <c r="AC749" s="13"/>
      <c r="AD749" s="13"/>
      <c r="AE749" s="13"/>
      <c r="AF749" s="13"/>
      <c r="AG749" s="13"/>
      <c r="AH749" s="13"/>
      <c r="AI749" s="13"/>
      <c r="AJ749" s="13"/>
    </row>
    <row r="750" spans="1:36" ht="13.5" customHeight="1" x14ac:dyDescent="0.2">
      <c r="A750" s="13"/>
      <c r="B750" s="13"/>
      <c r="C750" s="13"/>
      <c r="D750" s="13"/>
      <c r="E750" s="13"/>
      <c r="F750" s="13"/>
      <c r="G750" s="13"/>
      <c r="H750" s="13"/>
      <c r="I750" s="13"/>
      <c r="J750" s="13"/>
      <c r="K750" s="13"/>
      <c r="L750" s="13"/>
      <c r="M750" s="13"/>
      <c r="N750" s="13"/>
      <c r="O750" s="13"/>
      <c r="P750" s="13"/>
      <c r="Q750" s="13"/>
      <c r="R750" s="13"/>
      <c r="S750" s="13"/>
      <c r="T750" s="13"/>
      <c r="U750" s="13"/>
      <c r="V750" s="13"/>
      <c r="W750" s="13"/>
      <c r="X750" s="13"/>
      <c r="Y750" s="13"/>
      <c r="Z750" s="13"/>
      <c r="AA750" s="13"/>
      <c r="AB750" s="13"/>
      <c r="AC750" s="13"/>
      <c r="AD750" s="13"/>
      <c r="AE750" s="13"/>
      <c r="AF750" s="13"/>
      <c r="AG750" s="13"/>
      <c r="AH750" s="13"/>
      <c r="AI750" s="13"/>
      <c r="AJ750" s="13"/>
    </row>
    <row r="751" spans="1:36" ht="13.5" customHeight="1" x14ac:dyDescent="0.2">
      <c r="A751" s="13"/>
      <c r="B751" s="13"/>
      <c r="C751" s="13"/>
      <c r="D751" s="13"/>
      <c r="E751" s="13"/>
      <c r="F751" s="13"/>
      <c r="G751" s="13"/>
      <c r="H751" s="13"/>
      <c r="I751" s="13"/>
      <c r="J751" s="13"/>
      <c r="K751" s="13"/>
      <c r="L751" s="13"/>
      <c r="M751" s="13"/>
      <c r="N751" s="13"/>
      <c r="O751" s="13"/>
      <c r="P751" s="13"/>
      <c r="Q751" s="13"/>
      <c r="R751" s="13"/>
      <c r="S751" s="13"/>
      <c r="T751" s="13"/>
      <c r="U751" s="13"/>
      <c r="V751" s="13"/>
      <c r="W751" s="13"/>
      <c r="X751" s="13"/>
      <c r="Y751" s="13"/>
      <c r="Z751" s="13"/>
      <c r="AA751" s="13"/>
      <c r="AB751" s="13"/>
      <c r="AC751" s="13"/>
      <c r="AD751" s="13"/>
      <c r="AE751" s="13"/>
      <c r="AF751" s="13"/>
      <c r="AG751" s="13"/>
      <c r="AH751" s="13"/>
      <c r="AI751" s="13"/>
      <c r="AJ751" s="13"/>
    </row>
    <row r="752" spans="1:36" ht="13.5" customHeight="1" x14ac:dyDescent="0.2">
      <c r="A752" s="13"/>
      <c r="B752" s="13"/>
      <c r="C752" s="13"/>
      <c r="D752" s="13"/>
      <c r="E752" s="13"/>
      <c r="F752" s="13"/>
      <c r="G752" s="13"/>
      <c r="H752" s="13"/>
      <c r="I752" s="13"/>
      <c r="J752" s="13"/>
      <c r="K752" s="13"/>
      <c r="L752" s="13"/>
      <c r="M752" s="13"/>
      <c r="N752" s="13"/>
      <c r="O752" s="13"/>
      <c r="P752" s="13"/>
      <c r="Q752" s="13"/>
      <c r="R752" s="13"/>
      <c r="S752" s="13"/>
      <c r="T752" s="13"/>
      <c r="U752" s="13"/>
      <c r="V752" s="13"/>
      <c r="W752" s="13"/>
      <c r="X752" s="13"/>
      <c r="Y752" s="13"/>
      <c r="Z752" s="13"/>
      <c r="AA752" s="13"/>
      <c r="AB752" s="13"/>
      <c r="AC752" s="13"/>
      <c r="AD752" s="13"/>
      <c r="AE752" s="13"/>
      <c r="AF752" s="13"/>
      <c r="AG752" s="13"/>
      <c r="AH752" s="13"/>
      <c r="AI752" s="13"/>
      <c r="AJ752" s="13"/>
    </row>
    <row r="753" spans="1:36" ht="13.5" customHeight="1" x14ac:dyDescent="0.2">
      <c r="A753" s="13"/>
      <c r="B753" s="13"/>
      <c r="C753" s="13"/>
      <c r="D753" s="13"/>
      <c r="E753" s="13"/>
      <c r="F753" s="13"/>
      <c r="G753" s="13"/>
      <c r="H753" s="13"/>
      <c r="I753" s="13"/>
      <c r="J753" s="13"/>
      <c r="K753" s="13"/>
      <c r="L753" s="13"/>
      <c r="M753" s="13"/>
      <c r="N753" s="13"/>
      <c r="O753" s="13"/>
      <c r="P753" s="13"/>
      <c r="Q753" s="13"/>
      <c r="R753" s="13"/>
      <c r="S753" s="13"/>
      <c r="T753" s="13"/>
      <c r="U753" s="13"/>
      <c r="V753" s="13"/>
      <c r="W753" s="13"/>
      <c r="X753" s="13"/>
      <c r="Y753" s="13"/>
      <c r="Z753" s="13"/>
      <c r="AA753" s="13"/>
      <c r="AB753" s="13"/>
      <c r="AC753" s="13"/>
      <c r="AD753" s="13"/>
      <c r="AE753" s="13"/>
      <c r="AF753" s="13"/>
      <c r="AG753" s="13"/>
      <c r="AH753" s="13"/>
      <c r="AI753" s="13"/>
      <c r="AJ753" s="13"/>
    </row>
    <row r="754" spans="1:36" ht="13.5" customHeight="1" x14ac:dyDescent="0.2">
      <c r="A754" s="13"/>
      <c r="B754" s="13"/>
      <c r="C754" s="13"/>
      <c r="D754" s="13"/>
      <c r="E754" s="13"/>
      <c r="F754" s="13"/>
      <c r="G754" s="13"/>
      <c r="H754" s="13"/>
      <c r="I754" s="13"/>
      <c r="J754" s="13"/>
      <c r="K754" s="13"/>
      <c r="L754" s="13"/>
      <c r="M754" s="13"/>
      <c r="N754" s="13"/>
      <c r="O754" s="13"/>
      <c r="P754" s="13"/>
      <c r="Q754" s="13"/>
      <c r="R754" s="13"/>
      <c r="S754" s="13"/>
      <c r="T754" s="13"/>
      <c r="U754" s="13"/>
      <c r="V754" s="13"/>
      <c r="W754" s="13"/>
      <c r="X754" s="13"/>
      <c r="Y754" s="13"/>
      <c r="Z754" s="13"/>
      <c r="AA754" s="13"/>
      <c r="AB754" s="13"/>
      <c r="AC754" s="13"/>
      <c r="AD754" s="13"/>
      <c r="AE754" s="13"/>
      <c r="AF754" s="13"/>
      <c r="AG754" s="13"/>
      <c r="AH754" s="13"/>
      <c r="AI754" s="13"/>
      <c r="AJ754" s="13"/>
    </row>
    <row r="755" spans="1:36" ht="13.5" customHeight="1" x14ac:dyDescent="0.2">
      <c r="A755" s="13"/>
      <c r="B755" s="13"/>
      <c r="C755" s="13"/>
      <c r="D755" s="13"/>
      <c r="E755" s="13"/>
      <c r="F755" s="13"/>
      <c r="G755" s="13"/>
      <c r="H755" s="13"/>
      <c r="I755" s="13"/>
      <c r="J755" s="13"/>
      <c r="K755" s="13"/>
      <c r="L755" s="13"/>
      <c r="M755" s="13"/>
      <c r="N755" s="13"/>
      <c r="O755" s="13"/>
      <c r="P755" s="13"/>
      <c r="Q755" s="13"/>
      <c r="R755" s="13"/>
      <c r="S755" s="13"/>
      <c r="T755" s="13"/>
      <c r="U755" s="13"/>
      <c r="V755" s="13"/>
      <c r="W755" s="13"/>
      <c r="X755" s="13"/>
      <c r="Y755" s="13"/>
      <c r="Z755" s="13"/>
      <c r="AA755" s="13"/>
      <c r="AB755" s="13"/>
      <c r="AC755" s="13"/>
      <c r="AD755" s="13"/>
      <c r="AE755" s="13"/>
      <c r="AF755" s="13"/>
      <c r="AG755" s="13"/>
      <c r="AH755" s="13"/>
      <c r="AI755" s="13"/>
      <c r="AJ755" s="13"/>
    </row>
    <row r="756" spans="1:36" ht="13.5" customHeight="1" x14ac:dyDescent="0.2">
      <c r="A756" s="13"/>
      <c r="B756" s="13"/>
      <c r="C756" s="13"/>
      <c r="D756" s="13"/>
      <c r="E756" s="13"/>
      <c r="F756" s="13"/>
      <c r="G756" s="13"/>
      <c r="H756" s="13"/>
      <c r="I756" s="13"/>
      <c r="J756" s="13"/>
      <c r="K756" s="13"/>
      <c r="L756" s="13"/>
      <c r="M756" s="13"/>
      <c r="N756" s="13"/>
      <c r="O756" s="13"/>
      <c r="P756" s="13"/>
      <c r="Q756" s="13"/>
      <c r="R756" s="13"/>
      <c r="S756" s="13"/>
      <c r="T756" s="13"/>
      <c r="U756" s="13"/>
      <c r="V756" s="13"/>
      <c r="W756" s="13"/>
      <c r="X756" s="13"/>
      <c r="Y756" s="13"/>
      <c r="Z756" s="13"/>
      <c r="AA756" s="13"/>
      <c r="AB756" s="13"/>
      <c r="AC756" s="13"/>
      <c r="AD756" s="13"/>
      <c r="AE756" s="13"/>
      <c r="AF756" s="13"/>
      <c r="AG756" s="13"/>
      <c r="AH756" s="13"/>
      <c r="AI756" s="13"/>
      <c r="AJ756" s="13"/>
    </row>
    <row r="757" spans="1:36" ht="13.5" customHeight="1" x14ac:dyDescent="0.2">
      <c r="A757" s="13"/>
      <c r="B757" s="13"/>
      <c r="C757" s="13"/>
      <c r="D757" s="13"/>
      <c r="E757" s="13"/>
      <c r="F757" s="13"/>
      <c r="G757" s="13"/>
      <c r="H757" s="13"/>
      <c r="I757" s="13"/>
      <c r="J757" s="13"/>
      <c r="K757" s="13"/>
      <c r="L757" s="13"/>
      <c r="M757" s="13"/>
      <c r="N757" s="13"/>
      <c r="O757" s="13"/>
      <c r="P757" s="13"/>
      <c r="Q757" s="13"/>
      <c r="R757" s="13"/>
      <c r="S757" s="13"/>
      <c r="T757" s="13"/>
      <c r="U757" s="13"/>
      <c r="V757" s="13"/>
      <c r="W757" s="13"/>
      <c r="X757" s="13"/>
      <c r="Y757" s="13"/>
      <c r="Z757" s="13"/>
      <c r="AA757" s="13"/>
      <c r="AB757" s="13"/>
      <c r="AC757" s="13"/>
      <c r="AD757" s="13"/>
      <c r="AE757" s="13"/>
      <c r="AF757" s="13"/>
      <c r="AG757" s="13"/>
      <c r="AH757" s="13"/>
      <c r="AI757" s="13"/>
      <c r="AJ757" s="13"/>
    </row>
    <row r="758" spans="1:36" ht="13.5" customHeight="1" x14ac:dyDescent="0.2">
      <c r="A758" s="13"/>
      <c r="B758" s="13"/>
      <c r="C758" s="13"/>
      <c r="D758" s="13"/>
      <c r="E758" s="13"/>
      <c r="F758" s="13"/>
      <c r="G758" s="13"/>
      <c r="H758" s="13"/>
      <c r="I758" s="13"/>
      <c r="J758" s="13"/>
      <c r="K758" s="13"/>
      <c r="L758" s="13"/>
      <c r="M758" s="13"/>
      <c r="N758" s="13"/>
      <c r="O758" s="13"/>
      <c r="P758" s="13"/>
      <c r="Q758" s="13"/>
      <c r="R758" s="13"/>
      <c r="S758" s="13"/>
      <c r="T758" s="13"/>
      <c r="U758" s="13"/>
      <c r="V758" s="13"/>
      <c r="W758" s="13"/>
      <c r="X758" s="13"/>
      <c r="Y758" s="13"/>
      <c r="Z758" s="13"/>
      <c r="AA758" s="13"/>
      <c r="AB758" s="13"/>
      <c r="AC758" s="13"/>
      <c r="AD758" s="13"/>
      <c r="AE758" s="13"/>
      <c r="AF758" s="13"/>
      <c r="AG758" s="13"/>
      <c r="AH758" s="13"/>
      <c r="AI758" s="13"/>
      <c r="AJ758" s="13"/>
    </row>
    <row r="759" spans="1:36" ht="13.5" customHeight="1" x14ac:dyDescent="0.2">
      <c r="A759" s="13"/>
      <c r="B759" s="13"/>
      <c r="C759" s="13"/>
      <c r="D759" s="13"/>
      <c r="E759" s="13"/>
      <c r="F759" s="13"/>
      <c r="G759" s="13"/>
      <c r="H759" s="13"/>
      <c r="I759" s="13"/>
      <c r="J759" s="13"/>
      <c r="K759" s="13"/>
      <c r="L759" s="13"/>
      <c r="M759" s="13"/>
      <c r="N759" s="13"/>
      <c r="O759" s="13"/>
      <c r="P759" s="13"/>
      <c r="Q759" s="13"/>
      <c r="R759" s="13"/>
      <c r="S759" s="13"/>
      <c r="T759" s="13"/>
      <c r="U759" s="13"/>
      <c r="V759" s="13"/>
      <c r="W759" s="13"/>
      <c r="X759" s="13"/>
      <c r="Y759" s="13"/>
      <c r="Z759" s="13"/>
      <c r="AA759" s="13"/>
      <c r="AB759" s="13"/>
      <c r="AC759" s="13"/>
      <c r="AD759" s="13"/>
      <c r="AE759" s="13"/>
      <c r="AF759" s="13"/>
      <c r="AG759" s="13"/>
      <c r="AH759" s="13"/>
      <c r="AI759" s="13"/>
      <c r="AJ759" s="13"/>
    </row>
    <row r="760" spans="1:36" ht="13.5" customHeight="1" x14ac:dyDescent="0.2">
      <c r="A760" s="13"/>
      <c r="B760" s="13"/>
      <c r="C760" s="13"/>
      <c r="D760" s="13"/>
      <c r="E760" s="13"/>
      <c r="F760" s="13"/>
      <c r="G760" s="13"/>
      <c r="H760" s="13"/>
      <c r="I760" s="13"/>
      <c r="J760" s="13"/>
      <c r="K760" s="13"/>
      <c r="L760" s="13"/>
      <c r="M760" s="13"/>
      <c r="N760" s="13"/>
      <c r="O760" s="13"/>
      <c r="P760" s="13"/>
      <c r="Q760" s="13"/>
      <c r="R760" s="13"/>
      <c r="S760" s="13"/>
      <c r="T760" s="13"/>
      <c r="U760" s="13"/>
      <c r="V760" s="13"/>
      <c r="W760" s="13"/>
      <c r="X760" s="13"/>
      <c r="Y760" s="13"/>
      <c r="Z760" s="13"/>
      <c r="AA760" s="13"/>
      <c r="AB760" s="13"/>
      <c r="AC760" s="13"/>
      <c r="AD760" s="13"/>
      <c r="AE760" s="13"/>
      <c r="AF760" s="13"/>
      <c r="AG760" s="13"/>
      <c r="AH760" s="13"/>
      <c r="AI760" s="13"/>
      <c r="AJ760" s="13"/>
    </row>
    <row r="761" spans="1:36" ht="13.5" customHeight="1" x14ac:dyDescent="0.2">
      <c r="A761" s="13"/>
      <c r="B761" s="13"/>
      <c r="C761" s="13"/>
      <c r="D761" s="13"/>
      <c r="E761" s="13"/>
      <c r="F761" s="13"/>
      <c r="G761" s="13"/>
      <c r="H761" s="13"/>
      <c r="I761" s="13"/>
      <c r="J761" s="13"/>
      <c r="K761" s="13"/>
      <c r="L761" s="13"/>
      <c r="M761" s="13"/>
      <c r="N761" s="13"/>
      <c r="O761" s="13"/>
      <c r="P761" s="13"/>
      <c r="Q761" s="13"/>
      <c r="R761" s="13"/>
      <c r="S761" s="13"/>
      <c r="T761" s="13"/>
      <c r="U761" s="13"/>
      <c r="V761" s="13"/>
      <c r="W761" s="13"/>
      <c r="X761" s="13"/>
      <c r="Y761" s="13"/>
      <c r="Z761" s="13"/>
      <c r="AA761" s="13"/>
      <c r="AB761" s="13"/>
      <c r="AC761" s="13"/>
      <c r="AD761" s="13"/>
      <c r="AE761" s="13"/>
      <c r="AF761" s="13"/>
      <c r="AG761" s="13"/>
      <c r="AH761" s="13"/>
      <c r="AI761" s="13"/>
      <c r="AJ761" s="13"/>
    </row>
    <row r="762" spans="1:36" ht="13.5" customHeight="1" x14ac:dyDescent="0.2">
      <c r="A762" s="13"/>
      <c r="B762" s="13"/>
      <c r="C762" s="13"/>
      <c r="D762" s="13"/>
      <c r="E762" s="13"/>
      <c r="F762" s="13"/>
      <c r="G762" s="13"/>
      <c r="H762" s="13"/>
      <c r="I762" s="13"/>
      <c r="J762" s="13"/>
      <c r="K762" s="13"/>
      <c r="L762" s="13"/>
      <c r="M762" s="13"/>
      <c r="N762" s="13"/>
      <c r="O762" s="13"/>
      <c r="P762" s="13"/>
      <c r="Q762" s="13"/>
      <c r="R762" s="13"/>
      <c r="S762" s="13"/>
      <c r="T762" s="13"/>
      <c r="U762" s="13"/>
      <c r="V762" s="13"/>
      <c r="W762" s="13"/>
      <c r="X762" s="13"/>
      <c r="Y762" s="13"/>
      <c r="Z762" s="13"/>
      <c r="AA762" s="13"/>
      <c r="AB762" s="13"/>
      <c r="AC762" s="13"/>
      <c r="AD762" s="13"/>
      <c r="AE762" s="13"/>
      <c r="AF762" s="13"/>
      <c r="AG762" s="13"/>
      <c r="AH762" s="13"/>
      <c r="AI762" s="13"/>
      <c r="AJ762" s="13"/>
    </row>
    <row r="763" spans="1:36" ht="13.5" customHeight="1" x14ac:dyDescent="0.2">
      <c r="A763" s="13"/>
      <c r="B763" s="13"/>
      <c r="C763" s="13"/>
      <c r="D763" s="13"/>
      <c r="E763" s="13"/>
      <c r="F763" s="13"/>
      <c r="G763" s="13"/>
      <c r="H763" s="13"/>
      <c r="I763" s="13"/>
      <c r="J763" s="13"/>
      <c r="K763" s="13"/>
      <c r="L763" s="13"/>
      <c r="M763" s="13"/>
      <c r="N763" s="13"/>
      <c r="O763" s="13"/>
      <c r="P763" s="13"/>
      <c r="Q763" s="13"/>
      <c r="R763" s="13"/>
      <c r="S763" s="13"/>
      <c r="T763" s="13"/>
      <c r="U763" s="13"/>
      <c r="V763" s="13"/>
      <c r="W763" s="13"/>
      <c r="X763" s="13"/>
      <c r="Y763" s="13"/>
      <c r="Z763" s="13"/>
      <c r="AA763" s="13"/>
      <c r="AB763" s="13"/>
      <c r="AC763" s="13"/>
      <c r="AD763" s="13"/>
      <c r="AE763" s="13"/>
      <c r="AF763" s="13"/>
      <c r="AG763" s="13"/>
      <c r="AH763" s="13"/>
      <c r="AI763" s="13"/>
      <c r="AJ763" s="13"/>
    </row>
    <row r="764" spans="1:36" ht="13.5" customHeight="1" x14ac:dyDescent="0.2">
      <c r="A764" s="13"/>
      <c r="B764" s="13"/>
      <c r="C764" s="13"/>
      <c r="D764" s="13"/>
      <c r="E764" s="13"/>
      <c r="F764" s="13"/>
      <c r="G764" s="13"/>
      <c r="H764" s="13"/>
      <c r="I764" s="13"/>
      <c r="J764" s="13"/>
      <c r="K764" s="13"/>
      <c r="L764" s="13"/>
      <c r="M764" s="13"/>
      <c r="N764" s="13"/>
      <c r="O764" s="13"/>
      <c r="P764" s="13"/>
      <c r="Q764" s="13"/>
      <c r="R764" s="13"/>
      <c r="S764" s="13"/>
      <c r="T764" s="13"/>
      <c r="U764" s="13"/>
      <c r="V764" s="13"/>
      <c r="W764" s="13"/>
      <c r="X764" s="13"/>
      <c r="Y764" s="13"/>
      <c r="Z764" s="13"/>
      <c r="AA764" s="13"/>
      <c r="AB764" s="13"/>
      <c r="AC764" s="13"/>
      <c r="AD764" s="13"/>
      <c r="AE764" s="13"/>
      <c r="AF764" s="13"/>
      <c r="AG764" s="13"/>
      <c r="AH764" s="13"/>
      <c r="AI764" s="13"/>
      <c r="AJ764" s="13"/>
    </row>
    <row r="765" spans="1:36" ht="13.5" customHeight="1" x14ac:dyDescent="0.2">
      <c r="A765" s="13"/>
      <c r="B765" s="13"/>
      <c r="C765" s="13"/>
      <c r="D765" s="13"/>
      <c r="E765" s="13"/>
      <c r="F765" s="13"/>
      <c r="G765" s="13"/>
      <c r="H765" s="13"/>
      <c r="I765" s="13"/>
      <c r="J765" s="13"/>
      <c r="K765" s="13"/>
      <c r="L765" s="13"/>
      <c r="M765" s="13"/>
      <c r="N765" s="13"/>
      <c r="O765" s="13"/>
      <c r="P765" s="13"/>
      <c r="Q765" s="13"/>
      <c r="R765" s="13"/>
      <c r="S765" s="13"/>
      <c r="T765" s="13"/>
      <c r="U765" s="13"/>
      <c r="V765" s="13"/>
      <c r="W765" s="13"/>
      <c r="X765" s="13"/>
      <c r="Y765" s="13"/>
      <c r="Z765" s="13"/>
      <c r="AA765" s="13"/>
      <c r="AB765" s="13"/>
      <c r="AC765" s="13"/>
      <c r="AD765" s="13"/>
      <c r="AE765" s="13"/>
      <c r="AF765" s="13"/>
      <c r="AG765" s="13"/>
      <c r="AH765" s="13"/>
      <c r="AI765" s="13"/>
      <c r="AJ765" s="13"/>
    </row>
    <row r="766" spans="1:36" ht="13.5" customHeight="1" x14ac:dyDescent="0.2">
      <c r="A766" s="13"/>
      <c r="B766" s="13"/>
      <c r="C766" s="13"/>
      <c r="D766" s="13"/>
      <c r="E766" s="13"/>
      <c r="F766" s="13"/>
      <c r="G766" s="13"/>
      <c r="H766" s="13"/>
      <c r="I766" s="13"/>
      <c r="J766" s="13"/>
      <c r="K766" s="13"/>
      <c r="L766" s="13"/>
      <c r="M766" s="13"/>
      <c r="N766" s="13"/>
      <c r="O766" s="13"/>
      <c r="P766" s="13"/>
      <c r="Q766" s="13"/>
      <c r="R766" s="13"/>
      <c r="S766" s="13"/>
      <c r="T766" s="13"/>
      <c r="U766" s="13"/>
      <c r="V766" s="13"/>
      <c r="W766" s="13"/>
      <c r="X766" s="13"/>
      <c r="Y766" s="13"/>
      <c r="Z766" s="13"/>
      <c r="AA766" s="13"/>
      <c r="AB766" s="13"/>
      <c r="AC766" s="13"/>
      <c r="AD766" s="13"/>
      <c r="AE766" s="13"/>
      <c r="AF766" s="13"/>
      <c r="AG766" s="13"/>
      <c r="AH766" s="13"/>
      <c r="AI766" s="13"/>
      <c r="AJ766" s="13"/>
    </row>
    <row r="767" spans="1:36" ht="13.5" customHeight="1" x14ac:dyDescent="0.2">
      <c r="A767" s="13"/>
      <c r="B767" s="13"/>
      <c r="C767" s="13"/>
      <c r="D767" s="13"/>
      <c r="E767" s="13"/>
      <c r="F767" s="13"/>
      <c r="G767" s="13"/>
      <c r="H767" s="13"/>
      <c r="I767" s="13"/>
      <c r="J767" s="13"/>
      <c r="K767" s="13"/>
      <c r="L767" s="13"/>
      <c r="M767" s="13"/>
      <c r="N767" s="13"/>
      <c r="O767" s="13"/>
      <c r="P767" s="13"/>
      <c r="Q767" s="13"/>
      <c r="R767" s="13"/>
      <c r="S767" s="13"/>
      <c r="T767" s="13"/>
      <c r="U767" s="13"/>
      <c r="V767" s="13"/>
      <c r="W767" s="13"/>
      <c r="X767" s="13"/>
      <c r="Y767" s="13"/>
      <c r="Z767" s="13"/>
      <c r="AA767" s="13"/>
      <c r="AB767" s="13"/>
      <c r="AC767" s="13"/>
      <c r="AD767" s="13"/>
      <c r="AE767" s="13"/>
      <c r="AF767" s="13"/>
      <c r="AG767" s="13"/>
      <c r="AH767" s="13"/>
      <c r="AI767" s="13"/>
      <c r="AJ767" s="13"/>
    </row>
    <row r="768" spans="1:36" ht="13.5" customHeight="1" x14ac:dyDescent="0.2">
      <c r="A768" s="13"/>
      <c r="B768" s="13"/>
      <c r="C768" s="13"/>
      <c r="D768" s="13"/>
      <c r="E768" s="13"/>
      <c r="F768" s="13"/>
      <c r="G768" s="13"/>
      <c r="H768" s="13"/>
      <c r="I768" s="13"/>
      <c r="J768" s="13"/>
      <c r="K768" s="13"/>
      <c r="L768" s="13"/>
      <c r="M768" s="13"/>
      <c r="N768" s="13"/>
      <c r="O768" s="13"/>
      <c r="P768" s="13"/>
      <c r="Q768" s="13"/>
      <c r="R768" s="13"/>
      <c r="S768" s="13"/>
      <c r="T768" s="13"/>
      <c r="U768" s="13"/>
      <c r="V768" s="13"/>
      <c r="W768" s="13"/>
      <c r="X768" s="13"/>
      <c r="Y768" s="13"/>
      <c r="Z768" s="13"/>
      <c r="AA768" s="13"/>
      <c r="AB768" s="13"/>
      <c r="AC768" s="13"/>
      <c r="AD768" s="13"/>
      <c r="AE768" s="13"/>
      <c r="AF768" s="13"/>
      <c r="AG768" s="13"/>
      <c r="AH768" s="13"/>
      <c r="AI768" s="13"/>
      <c r="AJ768" s="13"/>
    </row>
    <row r="769" spans="1:36" ht="13.5" customHeight="1" x14ac:dyDescent="0.2">
      <c r="A769" s="13"/>
      <c r="B769" s="13"/>
      <c r="C769" s="13"/>
      <c r="D769" s="13"/>
      <c r="E769" s="13"/>
      <c r="F769" s="13"/>
      <c r="G769" s="13"/>
      <c r="H769" s="13"/>
      <c r="I769" s="13"/>
      <c r="J769" s="13"/>
      <c r="K769" s="13"/>
      <c r="L769" s="13"/>
      <c r="M769" s="13"/>
      <c r="N769" s="13"/>
      <c r="O769" s="13"/>
      <c r="P769" s="13"/>
      <c r="Q769" s="13"/>
      <c r="R769" s="13"/>
      <c r="S769" s="13"/>
      <c r="T769" s="13"/>
      <c r="U769" s="13"/>
      <c r="V769" s="13"/>
      <c r="W769" s="13"/>
      <c r="X769" s="13"/>
      <c r="Y769" s="13"/>
      <c r="Z769" s="13"/>
      <c r="AA769" s="13"/>
      <c r="AB769" s="13"/>
      <c r="AC769" s="13"/>
      <c r="AD769" s="13"/>
      <c r="AE769" s="13"/>
      <c r="AF769" s="13"/>
      <c r="AG769" s="13"/>
      <c r="AH769" s="13"/>
      <c r="AI769" s="13"/>
      <c r="AJ769" s="13"/>
    </row>
    <row r="770" spans="1:36" ht="13.5" customHeight="1" x14ac:dyDescent="0.2">
      <c r="A770" s="13"/>
      <c r="B770" s="13"/>
      <c r="C770" s="13"/>
      <c r="D770" s="13"/>
      <c r="E770" s="13"/>
      <c r="F770" s="13"/>
      <c r="G770" s="13"/>
      <c r="H770" s="13"/>
      <c r="I770" s="13"/>
      <c r="J770" s="13"/>
      <c r="K770" s="13"/>
      <c r="L770" s="13"/>
      <c r="M770" s="13"/>
      <c r="N770" s="13"/>
      <c r="O770" s="13"/>
      <c r="P770" s="13"/>
      <c r="Q770" s="13"/>
      <c r="R770" s="13"/>
      <c r="S770" s="13"/>
      <c r="T770" s="13"/>
      <c r="U770" s="13"/>
      <c r="V770" s="13"/>
      <c r="W770" s="13"/>
      <c r="X770" s="13"/>
      <c r="Y770" s="13"/>
      <c r="Z770" s="13"/>
      <c r="AA770" s="13"/>
      <c r="AB770" s="13"/>
      <c r="AC770" s="13"/>
      <c r="AD770" s="13"/>
      <c r="AE770" s="13"/>
      <c r="AF770" s="13"/>
      <c r="AG770" s="13"/>
      <c r="AH770" s="13"/>
      <c r="AI770" s="13"/>
      <c r="AJ770" s="13"/>
    </row>
    <row r="771" spans="1:36" ht="13.5" customHeight="1" x14ac:dyDescent="0.2">
      <c r="A771" s="13"/>
      <c r="B771" s="13"/>
      <c r="C771" s="13"/>
      <c r="D771" s="13"/>
      <c r="E771" s="13"/>
      <c r="F771" s="13"/>
      <c r="G771" s="13"/>
      <c r="H771" s="13"/>
      <c r="I771" s="13"/>
      <c r="J771" s="13"/>
      <c r="K771" s="13"/>
      <c r="L771" s="13"/>
      <c r="M771" s="13"/>
      <c r="N771" s="13"/>
      <c r="O771" s="13"/>
      <c r="P771" s="13"/>
      <c r="Q771" s="13"/>
      <c r="R771" s="13"/>
      <c r="S771" s="13"/>
      <c r="T771" s="13"/>
      <c r="U771" s="13"/>
      <c r="V771" s="13"/>
      <c r="W771" s="13"/>
      <c r="X771" s="13"/>
      <c r="Y771" s="13"/>
      <c r="Z771" s="13"/>
      <c r="AA771" s="13"/>
      <c r="AB771" s="13"/>
      <c r="AC771" s="13"/>
      <c r="AD771" s="13"/>
      <c r="AE771" s="13"/>
      <c r="AF771" s="13"/>
      <c r="AG771" s="13"/>
      <c r="AH771" s="13"/>
      <c r="AI771" s="13"/>
      <c r="AJ771" s="13"/>
    </row>
    <row r="772" spans="1:36" ht="13.5" customHeight="1" x14ac:dyDescent="0.2">
      <c r="A772" s="13"/>
      <c r="B772" s="13"/>
      <c r="C772" s="13"/>
      <c r="D772" s="13"/>
      <c r="E772" s="13"/>
      <c r="F772" s="13"/>
      <c r="G772" s="13"/>
      <c r="H772" s="13"/>
      <c r="I772" s="13"/>
      <c r="J772" s="13"/>
      <c r="K772" s="13"/>
      <c r="L772" s="13"/>
      <c r="M772" s="13"/>
      <c r="N772" s="13"/>
      <c r="O772" s="13"/>
      <c r="P772" s="13"/>
      <c r="Q772" s="13"/>
      <c r="R772" s="13"/>
      <c r="S772" s="13"/>
      <c r="T772" s="13"/>
      <c r="U772" s="13"/>
      <c r="V772" s="13"/>
      <c r="W772" s="13"/>
      <c r="X772" s="13"/>
      <c r="Y772" s="13"/>
      <c r="Z772" s="13"/>
      <c r="AA772" s="13"/>
      <c r="AB772" s="13"/>
      <c r="AC772" s="13"/>
      <c r="AD772" s="13"/>
      <c r="AE772" s="13"/>
      <c r="AF772" s="13"/>
      <c r="AG772" s="13"/>
      <c r="AH772" s="13"/>
      <c r="AI772" s="13"/>
      <c r="AJ772" s="13"/>
    </row>
    <row r="773" spans="1:36" ht="13.5" customHeight="1" x14ac:dyDescent="0.2">
      <c r="A773" s="13"/>
      <c r="B773" s="13"/>
      <c r="C773" s="13"/>
      <c r="D773" s="13"/>
      <c r="E773" s="13"/>
      <c r="F773" s="13"/>
      <c r="G773" s="13"/>
      <c r="H773" s="13"/>
      <c r="I773" s="13"/>
      <c r="J773" s="13"/>
      <c r="K773" s="13"/>
      <c r="L773" s="13"/>
      <c r="M773" s="13"/>
      <c r="N773" s="13"/>
      <c r="O773" s="13"/>
      <c r="P773" s="13"/>
      <c r="Q773" s="13"/>
      <c r="R773" s="13"/>
      <c r="S773" s="13"/>
      <c r="T773" s="13"/>
      <c r="U773" s="13"/>
      <c r="V773" s="13"/>
      <c r="W773" s="13"/>
      <c r="X773" s="13"/>
      <c r="Y773" s="13"/>
      <c r="Z773" s="13"/>
      <c r="AA773" s="13"/>
      <c r="AB773" s="13"/>
      <c r="AC773" s="13"/>
      <c r="AD773" s="13"/>
      <c r="AE773" s="13"/>
      <c r="AF773" s="13"/>
      <c r="AG773" s="13"/>
      <c r="AH773" s="13"/>
      <c r="AI773" s="13"/>
      <c r="AJ773" s="13"/>
    </row>
    <row r="774" spans="1:36" ht="13.5" customHeight="1" x14ac:dyDescent="0.2">
      <c r="A774" s="13"/>
      <c r="B774" s="13"/>
      <c r="C774" s="13"/>
      <c r="D774" s="13"/>
      <c r="E774" s="13"/>
      <c r="F774" s="13"/>
      <c r="G774" s="13"/>
      <c r="H774" s="13"/>
      <c r="I774" s="13"/>
      <c r="J774" s="13"/>
      <c r="K774" s="13"/>
      <c r="L774" s="13"/>
      <c r="M774" s="13"/>
      <c r="N774" s="13"/>
      <c r="O774" s="13"/>
      <c r="P774" s="13"/>
      <c r="Q774" s="13"/>
      <c r="R774" s="13"/>
      <c r="S774" s="13"/>
      <c r="T774" s="13"/>
      <c r="U774" s="13"/>
      <c r="V774" s="13"/>
      <c r="W774" s="13"/>
      <c r="X774" s="13"/>
      <c r="Y774" s="13"/>
      <c r="Z774" s="13"/>
      <c r="AA774" s="13"/>
      <c r="AB774" s="13"/>
      <c r="AC774" s="13"/>
      <c r="AD774" s="13"/>
      <c r="AE774" s="13"/>
      <c r="AF774" s="13"/>
      <c r="AG774" s="13"/>
      <c r="AH774" s="13"/>
      <c r="AI774" s="13"/>
      <c r="AJ774" s="13"/>
    </row>
    <row r="775" spans="1:36" ht="13.5" customHeight="1" x14ac:dyDescent="0.2">
      <c r="A775" s="13"/>
      <c r="B775" s="13"/>
      <c r="C775" s="13"/>
      <c r="D775" s="13"/>
      <c r="E775" s="13"/>
      <c r="F775" s="13"/>
      <c r="G775" s="13"/>
      <c r="H775" s="13"/>
      <c r="I775" s="13"/>
      <c r="J775" s="13"/>
      <c r="K775" s="13"/>
      <c r="L775" s="13"/>
      <c r="M775" s="13"/>
      <c r="N775" s="13"/>
      <c r="O775" s="13"/>
      <c r="P775" s="13"/>
      <c r="Q775" s="13"/>
      <c r="R775" s="13"/>
      <c r="S775" s="13"/>
      <c r="T775" s="13"/>
      <c r="U775" s="13"/>
      <c r="V775" s="13"/>
      <c r="W775" s="13"/>
      <c r="X775" s="13"/>
      <c r="Y775" s="13"/>
      <c r="Z775" s="13"/>
      <c r="AA775" s="13"/>
      <c r="AB775" s="13"/>
      <c r="AC775" s="13"/>
      <c r="AD775" s="13"/>
      <c r="AE775" s="13"/>
      <c r="AF775" s="13"/>
      <c r="AG775" s="13"/>
      <c r="AH775" s="13"/>
      <c r="AI775" s="13"/>
      <c r="AJ775" s="13"/>
    </row>
    <row r="776" spans="1:36" ht="13.5" customHeight="1" x14ac:dyDescent="0.2">
      <c r="A776" s="13"/>
      <c r="B776" s="13"/>
      <c r="C776" s="13"/>
      <c r="D776" s="13"/>
      <c r="E776" s="13"/>
      <c r="F776" s="13"/>
      <c r="G776" s="13"/>
      <c r="H776" s="13"/>
      <c r="I776" s="13"/>
      <c r="J776" s="13"/>
      <c r="K776" s="13"/>
      <c r="L776" s="13"/>
      <c r="M776" s="13"/>
      <c r="N776" s="13"/>
      <c r="O776" s="13"/>
      <c r="P776" s="13"/>
      <c r="Q776" s="13"/>
      <c r="R776" s="13"/>
      <c r="S776" s="13"/>
      <c r="T776" s="13"/>
      <c r="U776" s="13"/>
      <c r="V776" s="13"/>
      <c r="W776" s="13"/>
      <c r="X776" s="13"/>
      <c r="Y776" s="13"/>
      <c r="Z776" s="13"/>
      <c r="AA776" s="13"/>
      <c r="AB776" s="13"/>
      <c r="AC776" s="13"/>
      <c r="AD776" s="13"/>
      <c r="AE776" s="13"/>
      <c r="AF776" s="13"/>
      <c r="AG776" s="13"/>
      <c r="AH776" s="13"/>
      <c r="AI776" s="13"/>
      <c r="AJ776" s="13"/>
    </row>
    <row r="777" spans="1:36" ht="13.5" customHeight="1" x14ac:dyDescent="0.2">
      <c r="A777" s="13"/>
      <c r="B777" s="13"/>
      <c r="C777" s="13"/>
      <c r="D777" s="13"/>
      <c r="E777" s="13"/>
      <c r="F777" s="13"/>
      <c r="G777" s="13"/>
      <c r="H777" s="13"/>
      <c r="I777" s="13"/>
      <c r="J777" s="13"/>
      <c r="K777" s="13"/>
      <c r="L777" s="13"/>
      <c r="M777" s="13"/>
      <c r="N777" s="13"/>
      <c r="O777" s="13"/>
      <c r="P777" s="13"/>
      <c r="Q777" s="13"/>
      <c r="R777" s="13"/>
      <c r="S777" s="13"/>
      <c r="T777" s="13"/>
      <c r="U777" s="13"/>
      <c r="V777" s="13"/>
      <c r="W777" s="13"/>
      <c r="X777" s="13"/>
      <c r="Y777" s="13"/>
      <c r="Z777" s="13"/>
      <c r="AA777" s="13"/>
      <c r="AB777" s="13"/>
      <c r="AC777" s="13"/>
      <c r="AD777" s="13"/>
      <c r="AE777" s="13"/>
      <c r="AF777" s="13"/>
      <c r="AG777" s="13"/>
      <c r="AH777" s="13"/>
      <c r="AI777" s="13"/>
      <c r="AJ777" s="13"/>
    </row>
    <row r="778" spans="1:36" ht="13.5" customHeight="1" x14ac:dyDescent="0.2">
      <c r="A778" s="13"/>
      <c r="B778" s="13"/>
      <c r="C778" s="13"/>
      <c r="D778" s="13"/>
      <c r="E778" s="13"/>
      <c r="F778" s="13"/>
      <c r="G778" s="13"/>
      <c r="H778" s="13"/>
      <c r="I778" s="13"/>
      <c r="J778" s="13"/>
      <c r="K778" s="13"/>
      <c r="L778" s="13"/>
      <c r="M778" s="13"/>
      <c r="N778" s="13"/>
      <c r="O778" s="13"/>
      <c r="P778" s="13"/>
      <c r="Q778" s="13"/>
      <c r="R778" s="13"/>
      <c r="S778" s="13"/>
      <c r="T778" s="13"/>
      <c r="U778" s="13"/>
      <c r="V778" s="13"/>
      <c r="W778" s="13"/>
      <c r="X778" s="13"/>
      <c r="Y778" s="13"/>
      <c r="Z778" s="13"/>
      <c r="AA778" s="13"/>
      <c r="AB778" s="13"/>
      <c r="AC778" s="13"/>
      <c r="AD778" s="13"/>
      <c r="AE778" s="13"/>
      <c r="AF778" s="13"/>
      <c r="AG778" s="13"/>
      <c r="AH778" s="13"/>
      <c r="AI778" s="13"/>
      <c r="AJ778" s="13"/>
    </row>
    <row r="779" spans="1:36" ht="13.5" customHeight="1" x14ac:dyDescent="0.2">
      <c r="A779" s="13"/>
      <c r="B779" s="13"/>
      <c r="C779" s="13"/>
      <c r="D779" s="13"/>
      <c r="E779" s="13"/>
      <c r="F779" s="13"/>
      <c r="G779" s="13"/>
      <c r="H779" s="13"/>
      <c r="I779" s="13"/>
      <c r="J779" s="13"/>
      <c r="K779" s="13"/>
      <c r="L779" s="13"/>
      <c r="M779" s="13"/>
      <c r="N779" s="13"/>
      <c r="O779" s="13"/>
      <c r="P779" s="13"/>
      <c r="Q779" s="13"/>
      <c r="R779" s="13"/>
      <c r="S779" s="13"/>
      <c r="T779" s="13"/>
      <c r="U779" s="13"/>
      <c r="V779" s="13"/>
      <c r="W779" s="13"/>
      <c r="X779" s="13"/>
      <c r="Y779" s="13"/>
      <c r="Z779" s="13"/>
      <c r="AA779" s="13"/>
      <c r="AB779" s="13"/>
      <c r="AC779" s="13"/>
      <c r="AD779" s="13"/>
      <c r="AE779" s="13"/>
      <c r="AF779" s="13"/>
      <c r="AG779" s="13"/>
      <c r="AH779" s="13"/>
      <c r="AI779" s="13"/>
      <c r="AJ779" s="13"/>
    </row>
    <row r="780" spans="1:36" ht="13.5" customHeight="1" x14ac:dyDescent="0.2">
      <c r="A780" s="13"/>
      <c r="B780" s="13"/>
      <c r="C780" s="13"/>
      <c r="D780" s="13"/>
      <c r="E780" s="13"/>
      <c r="F780" s="13"/>
      <c r="G780" s="13"/>
      <c r="H780" s="13"/>
      <c r="I780" s="13"/>
      <c r="J780" s="13"/>
      <c r="K780" s="13"/>
      <c r="L780" s="13"/>
      <c r="M780" s="13"/>
      <c r="N780" s="13"/>
      <c r="O780" s="13"/>
      <c r="P780" s="13"/>
      <c r="Q780" s="13"/>
      <c r="R780" s="13"/>
      <c r="S780" s="13"/>
      <c r="T780" s="13"/>
      <c r="U780" s="13"/>
      <c r="V780" s="13"/>
      <c r="W780" s="13"/>
      <c r="X780" s="13"/>
      <c r="Y780" s="13"/>
      <c r="Z780" s="13"/>
      <c r="AA780" s="13"/>
      <c r="AB780" s="13"/>
      <c r="AC780" s="13"/>
      <c r="AD780" s="13"/>
      <c r="AE780" s="13"/>
      <c r="AF780" s="13"/>
      <c r="AG780" s="13"/>
      <c r="AH780" s="13"/>
      <c r="AI780" s="13"/>
      <c r="AJ780" s="13"/>
    </row>
    <row r="781" spans="1:36" ht="13.5" customHeight="1" x14ac:dyDescent="0.2">
      <c r="A781" s="13"/>
      <c r="B781" s="13"/>
      <c r="C781" s="13"/>
      <c r="D781" s="13"/>
      <c r="E781" s="13"/>
      <c r="F781" s="13"/>
      <c r="G781" s="13"/>
      <c r="H781" s="13"/>
      <c r="I781" s="13"/>
      <c r="J781" s="13"/>
      <c r="K781" s="13"/>
      <c r="L781" s="13"/>
      <c r="M781" s="13"/>
      <c r="N781" s="13"/>
      <c r="O781" s="13"/>
      <c r="P781" s="13"/>
      <c r="Q781" s="13"/>
      <c r="R781" s="13"/>
      <c r="S781" s="13"/>
      <c r="T781" s="13"/>
      <c r="U781" s="13"/>
      <c r="V781" s="13"/>
      <c r="W781" s="13"/>
      <c r="X781" s="13"/>
      <c r="Y781" s="13"/>
      <c r="Z781" s="13"/>
      <c r="AA781" s="13"/>
      <c r="AB781" s="13"/>
      <c r="AC781" s="13"/>
      <c r="AD781" s="13"/>
      <c r="AE781" s="13"/>
      <c r="AF781" s="13"/>
      <c r="AG781" s="13"/>
      <c r="AH781" s="13"/>
      <c r="AI781" s="13"/>
      <c r="AJ781" s="13"/>
    </row>
    <row r="782" spans="1:36" ht="13.5" customHeight="1" x14ac:dyDescent="0.2">
      <c r="A782" s="13"/>
      <c r="B782" s="13"/>
      <c r="C782" s="13"/>
      <c r="D782" s="13"/>
      <c r="E782" s="13"/>
      <c r="F782" s="13"/>
      <c r="G782" s="13"/>
      <c r="H782" s="13"/>
      <c r="I782" s="13"/>
      <c r="J782" s="13"/>
      <c r="K782" s="13"/>
      <c r="L782" s="13"/>
      <c r="M782" s="13"/>
      <c r="N782" s="13"/>
      <c r="O782" s="13"/>
      <c r="P782" s="13"/>
      <c r="Q782" s="13"/>
      <c r="R782" s="13"/>
      <c r="S782" s="13"/>
      <c r="T782" s="13"/>
      <c r="U782" s="13"/>
      <c r="V782" s="13"/>
      <c r="W782" s="13"/>
      <c r="X782" s="13"/>
      <c r="Y782" s="13"/>
      <c r="Z782" s="13"/>
      <c r="AA782" s="13"/>
      <c r="AB782" s="13"/>
      <c r="AC782" s="13"/>
      <c r="AD782" s="13"/>
      <c r="AE782" s="13"/>
      <c r="AF782" s="13"/>
      <c r="AG782" s="13"/>
      <c r="AH782" s="13"/>
      <c r="AI782" s="13"/>
      <c r="AJ782" s="13"/>
    </row>
    <row r="783" spans="1:36" ht="13.5" customHeight="1" x14ac:dyDescent="0.2">
      <c r="A783" s="13"/>
      <c r="B783" s="13"/>
      <c r="C783" s="13"/>
      <c r="D783" s="13"/>
      <c r="E783" s="13"/>
      <c r="F783" s="13"/>
      <c r="G783" s="13"/>
      <c r="H783" s="13"/>
      <c r="I783" s="13"/>
      <c r="J783" s="13"/>
      <c r="K783" s="13"/>
      <c r="L783" s="13"/>
      <c r="M783" s="13"/>
      <c r="N783" s="13"/>
      <c r="O783" s="13"/>
      <c r="P783" s="13"/>
      <c r="Q783" s="13"/>
      <c r="R783" s="13"/>
      <c r="S783" s="13"/>
      <c r="T783" s="13"/>
      <c r="U783" s="13"/>
      <c r="V783" s="13"/>
      <c r="W783" s="13"/>
      <c r="X783" s="13"/>
      <c r="Y783" s="13"/>
      <c r="Z783" s="13"/>
      <c r="AA783" s="13"/>
      <c r="AB783" s="13"/>
      <c r="AC783" s="13"/>
      <c r="AD783" s="13"/>
      <c r="AE783" s="13"/>
      <c r="AF783" s="13"/>
      <c r="AG783" s="13"/>
      <c r="AH783" s="13"/>
      <c r="AI783" s="13"/>
      <c r="AJ783" s="13"/>
    </row>
    <row r="784" spans="1:36" ht="13.5" customHeight="1" x14ac:dyDescent="0.2">
      <c r="A784" s="13"/>
      <c r="B784" s="13"/>
      <c r="C784" s="13"/>
      <c r="D784" s="13"/>
      <c r="E784" s="13"/>
      <c r="F784" s="13"/>
      <c r="G784" s="13"/>
      <c r="H784" s="13"/>
      <c r="I784" s="13"/>
      <c r="J784" s="13"/>
      <c r="K784" s="13"/>
      <c r="L784" s="13"/>
      <c r="M784" s="13"/>
      <c r="N784" s="13"/>
      <c r="O784" s="13"/>
      <c r="P784" s="13"/>
      <c r="Q784" s="13"/>
      <c r="R784" s="13"/>
      <c r="S784" s="13"/>
      <c r="T784" s="13"/>
      <c r="U784" s="13"/>
      <c r="V784" s="13"/>
      <c r="W784" s="13"/>
      <c r="X784" s="13"/>
      <c r="Y784" s="13"/>
      <c r="Z784" s="13"/>
      <c r="AA784" s="13"/>
      <c r="AB784" s="13"/>
      <c r="AC784" s="13"/>
      <c r="AD784" s="13"/>
      <c r="AE784" s="13"/>
      <c r="AF784" s="13"/>
      <c r="AG784" s="13"/>
      <c r="AH784" s="13"/>
      <c r="AI784" s="13"/>
      <c r="AJ784" s="13"/>
    </row>
    <row r="785" spans="1:36" ht="13.5" customHeight="1" x14ac:dyDescent="0.2">
      <c r="A785" s="13"/>
      <c r="B785" s="13"/>
      <c r="C785" s="13"/>
      <c r="D785" s="13"/>
      <c r="E785" s="13"/>
      <c r="F785" s="13"/>
      <c r="G785" s="13"/>
      <c r="H785" s="13"/>
      <c r="I785" s="13"/>
      <c r="J785" s="13"/>
      <c r="K785" s="13"/>
      <c r="L785" s="13"/>
      <c r="M785" s="13"/>
      <c r="N785" s="13"/>
      <c r="O785" s="13"/>
      <c r="P785" s="13"/>
      <c r="Q785" s="13"/>
      <c r="R785" s="13"/>
      <c r="S785" s="13"/>
      <c r="T785" s="13"/>
      <c r="U785" s="13"/>
      <c r="V785" s="13"/>
      <c r="W785" s="13"/>
      <c r="X785" s="13"/>
      <c r="Y785" s="13"/>
      <c r="Z785" s="13"/>
      <c r="AA785" s="13"/>
      <c r="AB785" s="13"/>
      <c r="AC785" s="13"/>
      <c r="AD785" s="13"/>
      <c r="AE785" s="13"/>
      <c r="AF785" s="13"/>
      <c r="AG785" s="13"/>
      <c r="AH785" s="13"/>
      <c r="AI785" s="13"/>
      <c r="AJ785" s="13"/>
    </row>
    <row r="786" spans="1:36" ht="13.5" customHeight="1" x14ac:dyDescent="0.2">
      <c r="A786" s="13"/>
      <c r="B786" s="13"/>
      <c r="C786" s="13"/>
      <c r="D786" s="13"/>
      <c r="E786" s="13"/>
      <c r="F786" s="13"/>
      <c r="G786" s="13"/>
      <c r="H786" s="13"/>
      <c r="I786" s="13"/>
      <c r="J786" s="13"/>
      <c r="K786" s="13"/>
      <c r="L786" s="13"/>
      <c r="M786" s="13"/>
      <c r="N786" s="13"/>
      <c r="O786" s="13"/>
      <c r="P786" s="13"/>
      <c r="Q786" s="13"/>
      <c r="R786" s="13"/>
      <c r="S786" s="13"/>
      <c r="T786" s="13"/>
      <c r="U786" s="13"/>
      <c r="V786" s="13"/>
      <c r="W786" s="13"/>
      <c r="X786" s="13"/>
      <c r="Y786" s="13"/>
      <c r="Z786" s="13"/>
      <c r="AA786" s="13"/>
      <c r="AB786" s="13"/>
      <c r="AC786" s="13"/>
      <c r="AD786" s="13"/>
      <c r="AE786" s="13"/>
      <c r="AF786" s="13"/>
      <c r="AG786" s="13"/>
      <c r="AH786" s="13"/>
      <c r="AI786" s="13"/>
      <c r="AJ786" s="13"/>
    </row>
    <row r="787" spans="1:36" ht="13.5" customHeight="1" x14ac:dyDescent="0.2">
      <c r="A787" s="13"/>
      <c r="B787" s="13"/>
      <c r="C787" s="13"/>
      <c r="D787" s="13"/>
      <c r="E787" s="13"/>
      <c r="F787" s="13"/>
      <c r="G787" s="13"/>
      <c r="H787" s="13"/>
      <c r="I787" s="13"/>
      <c r="J787" s="13"/>
      <c r="K787" s="13"/>
      <c r="L787" s="13"/>
      <c r="M787" s="13"/>
      <c r="N787" s="13"/>
      <c r="O787" s="13"/>
      <c r="P787" s="13"/>
      <c r="Q787" s="13"/>
      <c r="R787" s="13"/>
      <c r="S787" s="13"/>
      <c r="T787" s="13"/>
      <c r="U787" s="13"/>
      <c r="V787" s="13"/>
      <c r="W787" s="13"/>
      <c r="X787" s="13"/>
      <c r="Y787" s="13"/>
      <c r="Z787" s="13"/>
      <c r="AA787" s="13"/>
      <c r="AB787" s="13"/>
      <c r="AC787" s="13"/>
      <c r="AD787" s="13"/>
      <c r="AE787" s="13"/>
      <c r="AF787" s="13"/>
      <c r="AG787" s="13"/>
      <c r="AH787" s="13"/>
      <c r="AI787" s="13"/>
      <c r="AJ787" s="13"/>
    </row>
    <row r="788" spans="1:36" ht="13.5" customHeight="1" x14ac:dyDescent="0.2">
      <c r="A788" s="13"/>
      <c r="B788" s="13"/>
      <c r="C788" s="13"/>
      <c r="D788" s="13"/>
      <c r="E788" s="13"/>
      <c r="F788" s="13"/>
      <c r="G788" s="13"/>
      <c r="H788" s="13"/>
      <c r="I788" s="13"/>
      <c r="J788" s="13"/>
      <c r="K788" s="13"/>
      <c r="L788" s="13"/>
      <c r="M788" s="13"/>
      <c r="N788" s="13"/>
      <c r="O788" s="13"/>
      <c r="P788" s="13"/>
      <c r="Q788" s="13"/>
      <c r="R788" s="13"/>
      <c r="S788" s="13"/>
      <c r="T788" s="13"/>
      <c r="U788" s="13"/>
      <c r="V788" s="13"/>
      <c r="W788" s="13"/>
      <c r="X788" s="13"/>
      <c r="Y788" s="13"/>
      <c r="Z788" s="13"/>
      <c r="AA788" s="13"/>
      <c r="AB788" s="13"/>
      <c r="AC788" s="13"/>
      <c r="AD788" s="13"/>
      <c r="AE788" s="13"/>
      <c r="AF788" s="13"/>
      <c r="AG788" s="13"/>
      <c r="AH788" s="13"/>
      <c r="AI788" s="13"/>
      <c r="AJ788" s="13"/>
    </row>
    <row r="789" spans="1:36" ht="13.5" customHeight="1" x14ac:dyDescent="0.2">
      <c r="A789" s="13"/>
      <c r="B789" s="13"/>
      <c r="C789" s="13"/>
      <c r="D789" s="13"/>
      <c r="E789" s="13"/>
      <c r="F789" s="13"/>
      <c r="G789" s="13"/>
      <c r="H789" s="13"/>
      <c r="I789" s="13"/>
      <c r="J789" s="13"/>
      <c r="K789" s="13"/>
      <c r="L789" s="13"/>
      <c r="M789" s="13"/>
      <c r="N789" s="13"/>
      <c r="O789" s="13"/>
      <c r="P789" s="13"/>
      <c r="Q789" s="13"/>
      <c r="R789" s="13"/>
      <c r="S789" s="13"/>
      <c r="T789" s="13"/>
      <c r="U789" s="13"/>
      <c r="V789" s="13"/>
      <c r="W789" s="13"/>
      <c r="X789" s="13"/>
      <c r="Y789" s="13"/>
      <c r="Z789" s="13"/>
      <c r="AA789" s="13"/>
      <c r="AB789" s="13"/>
      <c r="AC789" s="13"/>
      <c r="AD789" s="13"/>
      <c r="AE789" s="13"/>
      <c r="AF789" s="13"/>
      <c r="AG789" s="13"/>
      <c r="AH789" s="13"/>
      <c r="AI789" s="13"/>
      <c r="AJ789" s="13"/>
    </row>
    <row r="790" spans="1:36" ht="13.5" customHeight="1" x14ac:dyDescent="0.2">
      <c r="A790" s="13"/>
      <c r="B790" s="13"/>
      <c r="C790" s="13"/>
      <c r="D790" s="13"/>
      <c r="E790" s="13"/>
      <c r="F790" s="13"/>
      <c r="G790" s="13"/>
      <c r="H790" s="13"/>
      <c r="I790" s="13"/>
      <c r="J790" s="13"/>
      <c r="K790" s="13"/>
      <c r="L790" s="13"/>
      <c r="M790" s="13"/>
      <c r="N790" s="13"/>
      <c r="O790" s="13"/>
      <c r="P790" s="13"/>
      <c r="Q790" s="13"/>
      <c r="R790" s="13"/>
      <c r="S790" s="13"/>
      <c r="T790" s="13"/>
      <c r="U790" s="13"/>
      <c r="V790" s="13"/>
      <c r="W790" s="13"/>
      <c r="X790" s="13"/>
      <c r="Y790" s="13"/>
      <c r="Z790" s="13"/>
      <c r="AA790" s="13"/>
      <c r="AB790" s="13"/>
      <c r="AC790" s="13"/>
      <c r="AD790" s="13"/>
      <c r="AE790" s="13"/>
      <c r="AF790" s="13"/>
      <c r="AG790" s="13"/>
      <c r="AH790" s="13"/>
      <c r="AI790" s="13"/>
      <c r="AJ790" s="13"/>
    </row>
    <row r="791" spans="1:36" ht="13.5" customHeight="1" x14ac:dyDescent="0.2">
      <c r="A791" s="13"/>
      <c r="B791" s="13"/>
      <c r="C791" s="13"/>
      <c r="D791" s="13"/>
      <c r="E791" s="13"/>
      <c r="F791" s="13"/>
      <c r="G791" s="13"/>
      <c r="H791" s="13"/>
      <c r="I791" s="13"/>
      <c r="J791" s="13"/>
      <c r="K791" s="13"/>
      <c r="L791" s="13"/>
      <c r="M791" s="13"/>
      <c r="N791" s="13"/>
      <c r="O791" s="13"/>
      <c r="P791" s="13"/>
      <c r="Q791" s="13"/>
      <c r="R791" s="13"/>
      <c r="S791" s="13"/>
      <c r="T791" s="13"/>
      <c r="U791" s="13"/>
      <c r="V791" s="13"/>
      <c r="W791" s="13"/>
      <c r="X791" s="13"/>
      <c r="Y791" s="13"/>
      <c r="Z791" s="13"/>
      <c r="AA791" s="13"/>
      <c r="AB791" s="13"/>
      <c r="AC791" s="13"/>
      <c r="AD791" s="13"/>
      <c r="AE791" s="13"/>
      <c r="AF791" s="13"/>
      <c r="AG791" s="13"/>
      <c r="AH791" s="13"/>
      <c r="AI791" s="13"/>
      <c r="AJ791" s="13"/>
    </row>
    <row r="792" spans="1:36" ht="13.5" customHeight="1" x14ac:dyDescent="0.2">
      <c r="A792" s="13"/>
      <c r="B792" s="13"/>
      <c r="C792" s="13"/>
      <c r="D792" s="13"/>
      <c r="E792" s="13"/>
      <c r="F792" s="13"/>
      <c r="G792" s="13"/>
      <c r="H792" s="13"/>
      <c r="I792" s="13"/>
      <c r="J792" s="13"/>
      <c r="K792" s="13"/>
      <c r="L792" s="13"/>
      <c r="M792" s="13"/>
      <c r="N792" s="13"/>
      <c r="O792" s="13"/>
      <c r="P792" s="13"/>
      <c r="Q792" s="13"/>
      <c r="R792" s="13"/>
      <c r="S792" s="13"/>
      <c r="T792" s="13"/>
      <c r="U792" s="13"/>
      <c r="V792" s="13"/>
      <c r="W792" s="13"/>
      <c r="X792" s="13"/>
      <c r="Y792" s="13"/>
      <c r="Z792" s="13"/>
      <c r="AA792" s="13"/>
      <c r="AB792" s="13"/>
      <c r="AC792" s="13"/>
      <c r="AD792" s="13"/>
      <c r="AE792" s="13"/>
      <c r="AF792" s="13"/>
      <c r="AG792" s="13"/>
      <c r="AH792" s="13"/>
      <c r="AI792" s="13"/>
      <c r="AJ792" s="13"/>
    </row>
    <row r="793" spans="1:36" ht="13.5" customHeight="1" x14ac:dyDescent="0.2">
      <c r="A793" s="13"/>
      <c r="B793" s="13"/>
      <c r="C793" s="13"/>
      <c r="D793" s="13"/>
      <c r="E793" s="13"/>
      <c r="F793" s="13"/>
      <c r="G793" s="13"/>
      <c r="H793" s="13"/>
      <c r="I793" s="13"/>
      <c r="J793" s="13"/>
      <c r="K793" s="13"/>
      <c r="L793" s="13"/>
      <c r="M793" s="13"/>
      <c r="N793" s="13"/>
      <c r="O793" s="13"/>
      <c r="P793" s="13"/>
      <c r="Q793" s="13"/>
      <c r="R793" s="13"/>
      <c r="S793" s="13"/>
      <c r="T793" s="13"/>
      <c r="U793" s="13"/>
      <c r="V793" s="13"/>
      <c r="W793" s="13"/>
      <c r="X793" s="13"/>
      <c r="Y793" s="13"/>
      <c r="Z793" s="13"/>
      <c r="AA793" s="13"/>
      <c r="AB793" s="13"/>
      <c r="AC793" s="13"/>
      <c r="AD793" s="13"/>
      <c r="AE793" s="13"/>
      <c r="AF793" s="13"/>
      <c r="AG793" s="13"/>
      <c r="AH793" s="13"/>
      <c r="AI793" s="13"/>
      <c r="AJ793" s="13"/>
    </row>
    <row r="794" spans="1:36" ht="13.5" customHeight="1" x14ac:dyDescent="0.2">
      <c r="A794" s="13"/>
      <c r="B794" s="13"/>
      <c r="C794" s="13"/>
      <c r="D794" s="13"/>
      <c r="E794" s="13"/>
      <c r="F794" s="13"/>
      <c r="G794" s="13"/>
      <c r="H794" s="13"/>
      <c r="I794" s="13"/>
      <c r="J794" s="13"/>
      <c r="K794" s="13"/>
      <c r="L794" s="13"/>
      <c r="M794" s="13"/>
      <c r="N794" s="13"/>
      <c r="O794" s="13"/>
      <c r="P794" s="13"/>
      <c r="Q794" s="13"/>
      <c r="R794" s="13"/>
      <c r="S794" s="13"/>
      <c r="T794" s="13"/>
      <c r="U794" s="13"/>
      <c r="V794" s="13"/>
      <c r="W794" s="13"/>
      <c r="X794" s="13"/>
      <c r="Y794" s="13"/>
      <c r="Z794" s="13"/>
      <c r="AA794" s="13"/>
      <c r="AB794" s="13"/>
      <c r="AC794" s="13"/>
      <c r="AD794" s="13"/>
      <c r="AE794" s="13"/>
      <c r="AF794" s="13"/>
      <c r="AG794" s="13"/>
      <c r="AH794" s="13"/>
      <c r="AI794" s="13"/>
      <c r="AJ794" s="13"/>
    </row>
    <row r="795" spans="1:36" ht="13.5" customHeight="1" x14ac:dyDescent="0.2">
      <c r="A795" s="13"/>
      <c r="B795" s="13"/>
      <c r="C795" s="13"/>
      <c r="D795" s="13"/>
      <c r="E795" s="13"/>
      <c r="F795" s="13"/>
      <c r="G795" s="13"/>
      <c r="H795" s="13"/>
      <c r="I795" s="13"/>
      <c r="J795" s="13"/>
      <c r="K795" s="13"/>
      <c r="L795" s="13"/>
      <c r="M795" s="13"/>
      <c r="N795" s="13"/>
      <c r="O795" s="13"/>
      <c r="P795" s="13"/>
      <c r="Q795" s="13"/>
      <c r="R795" s="13"/>
      <c r="S795" s="13"/>
      <c r="T795" s="13"/>
      <c r="U795" s="13"/>
      <c r="V795" s="13"/>
      <c r="W795" s="13"/>
      <c r="X795" s="13"/>
      <c r="Y795" s="13"/>
      <c r="Z795" s="13"/>
      <c r="AA795" s="13"/>
      <c r="AB795" s="13"/>
      <c r="AC795" s="13"/>
      <c r="AD795" s="13"/>
      <c r="AE795" s="13"/>
      <c r="AF795" s="13"/>
      <c r="AG795" s="13"/>
      <c r="AH795" s="13"/>
      <c r="AI795" s="13"/>
      <c r="AJ795" s="13"/>
    </row>
    <row r="796" spans="1:36" ht="13.5" customHeight="1" x14ac:dyDescent="0.2">
      <c r="A796" s="13"/>
      <c r="B796" s="13"/>
      <c r="C796" s="13"/>
      <c r="D796" s="13"/>
      <c r="E796" s="13"/>
      <c r="F796" s="13"/>
      <c r="G796" s="13"/>
      <c r="H796" s="13"/>
      <c r="I796" s="13"/>
      <c r="J796" s="13"/>
      <c r="K796" s="13"/>
      <c r="L796" s="13"/>
      <c r="M796" s="13"/>
      <c r="N796" s="13"/>
      <c r="O796" s="13"/>
      <c r="P796" s="13"/>
      <c r="Q796" s="13"/>
      <c r="R796" s="13"/>
      <c r="S796" s="13"/>
      <c r="T796" s="13"/>
      <c r="U796" s="13"/>
      <c r="V796" s="13"/>
      <c r="W796" s="13"/>
      <c r="X796" s="13"/>
      <c r="Y796" s="13"/>
      <c r="Z796" s="13"/>
      <c r="AA796" s="13"/>
      <c r="AB796" s="13"/>
      <c r="AC796" s="13"/>
      <c r="AD796" s="13"/>
      <c r="AE796" s="13"/>
      <c r="AF796" s="13"/>
      <c r="AG796" s="13"/>
      <c r="AH796" s="13"/>
      <c r="AI796" s="13"/>
      <c r="AJ796" s="13"/>
    </row>
    <row r="797" spans="1:36" ht="13.5" customHeight="1" x14ac:dyDescent="0.2">
      <c r="A797" s="13"/>
      <c r="B797" s="13"/>
      <c r="C797" s="13"/>
      <c r="D797" s="13"/>
      <c r="E797" s="13"/>
      <c r="F797" s="13"/>
      <c r="G797" s="13"/>
      <c r="H797" s="13"/>
      <c r="I797" s="13"/>
      <c r="J797" s="13"/>
      <c r="K797" s="13"/>
      <c r="L797" s="13"/>
      <c r="M797" s="13"/>
      <c r="N797" s="13"/>
      <c r="O797" s="13"/>
      <c r="P797" s="13"/>
      <c r="Q797" s="13"/>
      <c r="R797" s="13"/>
      <c r="S797" s="13"/>
      <c r="T797" s="13"/>
      <c r="U797" s="13"/>
      <c r="V797" s="13"/>
      <c r="W797" s="13"/>
      <c r="X797" s="13"/>
      <c r="Y797" s="13"/>
      <c r="Z797" s="13"/>
      <c r="AA797" s="13"/>
      <c r="AB797" s="13"/>
      <c r="AC797" s="13"/>
      <c r="AD797" s="13"/>
      <c r="AE797" s="13"/>
      <c r="AF797" s="13"/>
      <c r="AG797" s="13"/>
      <c r="AH797" s="13"/>
      <c r="AI797" s="13"/>
      <c r="AJ797" s="13"/>
    </row>
    <row r="798" spans="1:36" ht="13.5" customHeight="1" x14ac:dyDescent="0.2">
      <c r="A798" s="13"/>
      <c r="B798" s="13"/>
      <c r="C798" s="13"/>
      <c r="D798" s="13"/>
      <c r="E798" s="13"/>
      <c r="F798" s="13"/>
      <c r="G798" s="13"/>
      <c r="H798" s="13"/>
      <c r="I798" s="13"/>
      <c r="J798" s="13"/>
      <c r="K798" s="13"/>
      <c r="L798" s="13"/>
      <c r="M798" s="13"/>
      <c r="N798" s="13"/>
      <c r="O798" s="13"/>
      <c r="P798" s="13"/>
      <c r="Q798" s="13"/>
      <c r="R798" s="13"/>
      <c r="S798" s="13"/>
      <c r="T798" s="13"/>
      <c r="U798" s="13"/>
      <c r="V798" s="13"/>
      <c r="W798" s="13"/>
      <c r="X798" s="13"/>
      <c r="Y798" s="13"/>
      <c r="Z798" s="13"/>
      <c r="AA798" s="13"/>
      <c r="AB798" s="13"/>
      <c r="AC798" s="13"/>
      <c r="AD798" s="13"/>
      <c r="AE798" s="13"/>
      <c r="AF798" s="13"/>
      <c r="AG798" s="13"/>
      <c r="AH798" s="13"/>
      <c r="AI798" s="13"/>
      <c r="AJ798" s="13"/>
    </row>
    <row r="799" spans="1:36" ht="13.5" customHeight="1" x14ac:dyDescent="0.2">
      <c r="A799" s="13"/>
      <c r="B799" s="13"/>
      <c r="C799" s="13"/>
      <c r="D799" s="13"/>
      <c r="E799" s="13"/>
      <c r="F799" s="13"/>
      <c r="G799" s="13"/>
      <c r="H799" s="13"/>
      <c r="I799" s="13"/>
      <c r="J799" s="13"/>
      <c r="K799" s="13"/>
      <c r="L799" s="13"/>
      <c r="M799" s="13"/>
      <c r="N799" s="13"/>
      <c r="O799" s="13"/>
      <c r="P799" s="13"/>
      <c r="Q799" s="13"/>
      <c r="R799" s="13"/>
      <c r="S799" s="13"/>
      <c r="T799" s="13"/>
      <c r="U799" s="13"/>
      <c r="V799" s="13"/>
      <c r="W799" s="13"/>
      <c r="X799" s="13"/>
      <c r="Y799" s="13"/>
      <c r="Z799" s="13"/>
      <c r="AA799" s="13"/>
      <c r="AB799" s="13"/>
      <c r="AC799" s="13"/>
      <c r="AD799" s="13"/>
      <c r="AE799" s="13"/>
      <c r="AF799" s="13"/>
      <c r="AG799" s="13"/>
      <c r="AH799" s="13"/>
      <c r="AI799" s="13"/>
      <c r="AJ799" s="13"/>
    </row>
    <row r="800" spans="1:36" ht="13.5" customHeight="1" x14ac:dyDescent="0.2">
      <c r="A800" s="13"/>
      <c r="B800" s="13"/>
      <c r="C800" s="13"/>
      <c r="D800" s="13"/>
      <c r="E800" s="13"/>
      <c r="F800" s="13"/>
      <c r="G800" s="13"/>
      <c r="H800" s="13"/>
      <c r="I800" s="13"/>
      <c r="J800" s="13"/>
      <c r="K800" s="13"/>
      <c r="L800" s="13"/>
      <c r="M800" s="13"/>
      <c r="N800" s="13"/>
      <c r="O800" s="13"/>
      <c r="P800" s="13"/>
      <c r="Q800" s="13"/>
      <c r="R800" s="13"/>
      <c r="S800" s="13"/>
      <c r="T800" s="13"/>
      <c r="U800" s="13"/>
      <c r="V800" s="13"/>
      <c r="W800" s="13"/>
      <c r="X800" s="13"/>
      <c r="Y800" s="13"/>
      <c r="Z800" s="13"/>
      <c r="AA800" s="13"/>
      <c r="AB800" s="13"/>
      <c r="AC800" s="13"/>
      <c r="AD800" s="13"/>
      <c r="AE800" s="13"/>
      <c r="AF800" s="13"/>
      <c r="AG800" s="13"/>
      <c r="AH800" s="13"/>
      <c r="AI800" s="13"/>
      <c r="AJ800" s="13"/>
    </row>
    <row r="801" spans="1:36" ht="13.5" customHeight="1" x14ac:dyDescent="0.2">
      <c r="A801" s="13"/>
      <c r="B801" s="13"/>
      <c r="C801" s="13"/>
      <c r="D801" s="13"/>
      <c r="E801" s="13"/>
      <c r="F801" s="13"/>
      <c r="G801" s="13"/>
      <c r="H801" s="13"/>
      <c r="I801" s="13"/>
      <c r="J801" s="13"/>
      <c r="K801" s="13"/>
      <c r="L801" s="13"/>
      <c r="M801" s="13"/>
      <c r="N801" s="13"/>
      <c r="O801" s="13"/>
      <c r="P801" s="13"/>
      <c r="Q801" s="13"/>
      <c r="R801" s="13"/>
      <c r="S801" s="13"/>
      <c r="T801" s="13"/>
      <c r="U801" s="13"/>
      <c r="V801" s="13"/>
      <c r="W801" s="13"/>
      <c r="X801" s="13"/>
      <c r="Y801" s="13"/>
      <c r="Z801" s="13"/>
      <c r="AA801" s="13"/>
      <c r="AB801" s="13"/>
      <c r="AC801" s="13"/>
      <c r="AD801" s="13"/>
      <c r="AE801" s="13"/>
      <c r="AF801" s="13"/>
      <c r="AG801" s="13"/>
      <c r="AH801" s="13"/>
      <c r="AI801" s="13"/>
      <c r="AJ801" s="13"/>
    </row>
    <row r="802" spans="1:36" ht="13.5" customHeight="1" x14ac:dyDescent="0.2">
      <c r="A802" s="13"/>
      <c r="B802" s="13"/>
      <c r="C802" s="13"/>
      <c r="D802" s="13"/>
      <c r="E802" s="13"/>
      <c r="F802" s="13"/>
      <c r="G802" s="13"/>
      <c r="H802" s="13"/>
      <c r="I802" s="13"/>
      <c r="J802" s="13"/>
      <c r="K802" s="13"/>
      <c r="L802" s="13"/>
      <c r="M802" s="13"/>
      <c r="N802" s="13"/>
      <c r="O802" s="13"/>
      <c r="P802" s="13"/>
      <c r="Q802" s="13"/>
      <c r="R802" s="13"/>
      <c r="S802" s="13"/>
      <c r="T802" s="13"/>
      <c r="U802" s="13"/>
      <c r="V802" s="13"/>
      <c r="W802" s="13"/>
      <c r="X802" s="13"/>
      <c r="Y802" s="13"/>
      <c r="Z802" s="13"/>
      <c r="AA802" s="13"/>
      <c r="AB802" s="13"/>
      <c r="AC802" s="13"/>
      <c r="AD802" s="13"/>
      <c r="AE802" s="13"/>
      <c r="AF802" s="13"/>
      <c r="AG802" s="13"/>
      <c r="AH802" s="13"/>
      <c r="AI802" s="13"/>
      <c r="AJ802" s="13"/>
    </row>
    <row r="803" spans="1:36" ht="13.5" customHeight="1" x14ac:dyDescent="0.2">
      <c r="A803" s="13"/>
      <c r="B803" s="13"/>
      <c r="C803" s="13"/>
      <c r="D803" s="13"/>
      <c r="E803" s="13"/>
      <c r="F803" s="13"/>
      <c r="G803" s="13"/>
      <c r="H803" s="13"/>
      <c r="I803" s="13"/>
      <c r="J803" s="13"/>
      <c r="K803" s="13"/>
      <c r="L803" s="13"/>
      <c r="M803" s="13"/>
      <c r="N803" s="13"/>
      <c r="O803" s="13"/>
      <c r="P803" s="13"/>
      <c r="Q803" s="13"/>
      <c r="R803" s="13"/>
      <c r="S803" s="13"/>
      <c r="T803" s="13"/>
      <c r="U803" s="13"/>
      <c r="V803" s="13"/>
      <c r="W803" s="13"/>
      <c r="X803" s="13"/>
      <c r="Y803" s="13"/>
      <c r="Z803" s="13"/>
      <c r="AA803" s="13"/>
      <c r="AB803" s="13"/>
      <c r="AC803" s="13"/>
      <c r="AD803" s="13"/>
      <c r="AE803" s="13"/>
      <c r="AF803" s="13"/>
      <c r="AG803" s="13"/>
      <c r="AH803" s="13"/>
      <c r="AI803" s="13"/>
      <c r="AJ803" s="13"/>
    </row>
    <row r="804" spans="1:36" ht="13.5" customHeight="1" x14ac:dyDescent="0.2">
      <c r="A804" s="13"/>
      <c r="B804" s="13"/>
      <c r="C804" s="13"/>
      <c r="D804" s="13"/>
      <c r="E804" s="13"/>
      <c r="F804" s="13"/>
      <c r="G804" s="13"/>
      <c r="H804" s="13"/>
      <c r="I804" s="13"/>
      <c r="J804" s="13"/>
      <c r="K804" s="13"/>
      <c r="L804" s="13"/>
      <c r="M804" s="13"/>
      <c r="N804" s="13"/>
      <c r="O804" s="13"/>
      <c r="P804" s="13"/>
      <c r="Q804" s="13"/>
      <c r="R804" s="13"/>
      <c r="S804" s="13"/>
      <c r="T804" s="13"/>
      <c r="U804" s="13"/>
      <c r="V804" s="13"/>
      <c r="W804" s="13"/>
      <c r="X804" s="13"/>
      <c r="Y804" s="13"/>
      <c r="Z804" s="13"/>
      <c r="AA804" s="13"/>
      <c r="AB804" s="13"/>
      <c r="AC804" s="13"/>
      <c r="AD804" s="13"/>
      <c r="AE804" s="13"/>
      <c r="AF804" s="13"/>
      <c r="AG804" s="13"/>
      <c r="AH804" s="13"/>
      <c r="AI804" s="13"/>
      <c r="AJ804" s="13"/>
    </row>
    <row r="805" spans="1:36" ht="13.5" customHeight="1" x14ac:dyDescent="0.2">
      <c r="A805" s="13"/>
      <c r="B805" s="13"/>
      <c r="C805" s="13"/>
      <c r="D805" s="13"/>
      <c r="E805" s="13"/>
      <c r="F805" s="13"/>
      <c r="G805" s="13"/>
      <c r="H805" s="13"/>
      <c r="I805" s="13"/>
      <c r="J805" s="13"/>
      <c r="K805" s="13"/>
      <c r="L805" s="13"/>
      <c r="M805" s="13"/>
      <c r="N805" s="13"/>
      <c r="O805" s="13"/>
      <c r="P805" s="13"/>
      <c r="Q805" s="13"/>
      <c r="R805" s="13"/>
      <c r="S805" s="13"/>
      <c r="T805" s="13"/>
      <c r="U805" s="13"/>
      <c r="V805" s="13"/>
      <c r="W805" s="13"/>
      <c r="X805" s="13"/>
      <c r="Y805" s="13"/>
      <c r="Z805" s="13"/>
      <c r="AA805" s="13"/>
      <c r="AB805" s="13"/>
      <c r="AC805" s="13"/>
      <c r="AD805" s="13"/>
      <c r="AE805" s="13"/>
      <c r="AF805" s="13"/>
      <c r="AG805" s="13"/>
      <c r="AH805" s="13"/>
      <c r="AI805" s="13"/>
      <c r="AJ805" s="13"/>
    </row>
    <row r="806" spans="1:36" ht="13.5" customHeight="1" x14ac:dyDescent="0.2">
      <c r="A806" s="13"/>
      <c r="B806" s="13"/>
      <c r="C806" s="13"/>
      <c r="D806" s="13"/>
      <c r="E806" s="13"/>
      <c r="F806" s="13"/>
      <c r="G806" s="13"/>
      <c r="H806" s="13"/>
      <c r="I806" s="13"/>
      <c r="J806" s="13"/>
      <c r="K806" s="13"/>
      <c r="L806" s="13"/>
      <c r="M806" s="13"/>
      <c r="N806" s="13"/>
      <c r="O806" s="13"/>
      <c r="P806" s="13"/>
      <c r="Q806" s="13"/>
      <c r="R806" s="13"/>
      <c r="S806" s="13"/>
      <c r="T806" s="13"/>
      <c r="U806" s="13"/>
      <c r="V806" s="13"/>
      <c r="W806" s="13"/>
      <c r="X806" s="13"/>
      <c r="Y806" s="13"/>
      <c r="Z806" s="13"/>
      <c r="AA806" s="13"/>
      <c r="AB806" s="13"/>
      <c r="AC806" s="13"/>
      <c r="AD806" s="13"/>
      <c r="AE806" s="13"/>
      <c r="AF806" s="13"/>
      <c r="AG806" s="13"/>
      <c r="AH806" s="13"/>
      <c r="AI806" s="13"/>
      <c r="AJ806" s="13"/>
    </row>
    <row r="807" spans="1:36" ht="13.5" customHeight="1" x14ac:dyDescent="0.2">
      <c r="A807" s="13"/>
      <c r="B807" s="13"/>
      <c r="C807" s="13"/>
      <c r="D807" s="13"/>
      <c r="E807" s="13"/>
      <c r="F807" s="13"/>
      <c r="G807" s="13"/>
      <c r="H807" s="13"/>
      <c r="I807" s="13"/>
      <c r="J807" s="13"/>
      <c r="K807" s="13"/>
      <c r="L807" s="13"/>
      <c r="M807" s="13"/>
      <c r="N807" s="13"/>
      <c r="O807" s="13"/>
      <c r="P807" s="13"/>
      <c r="Q807" s="13"/>
      <c r="R807" s="13"/>
      <c r="S807" s="13"/>
      <c r="T807" s="13"/>
      <c r="U807" s="13"/>
      <c r="V807" s="13"/>
      <c r="W807" s="13"/>
      <c r="X807" s="13"/>
      <c r="Y807" s="13"/>
      <c r="Z807" s="13"/>
      <c r="AA807" s="13"/>
      <c r="AB807" s="13"/>
      <c r="AC807" s="13"/>
      <c r="AD807" s="13"/>
      <c r="AE807" s="13"/>
      <c r="AF807" s="13"/>
      <c r="AG807" s="13"/>
      <c r="AH807" s="13"/>
      <c r="AI807" s="13"/>
      <c r="AJ807" s="13"/>
    </row>
    <row r="808" spans="1:36" ht="13.5" customHeight="1" x14ac:dyDescent="0.2">
      <c r="A808" s="13"/>
      <c r="B808" s="13"/>
      <c r="C808" s="13"/>
      <c r="D808" s="13"/>
      <c r="E808" s="13"/>
      <c r="F808" s="13"/>
      <c r="G808" s="13"/>
      <c r="H808" s="13"/>
      <c r="I808" s="13"/>
      <c r="J808" s="13"/>
      <c r="K808" s="13"/>
      <c r="L808" s="13"/>
      <c r="M808" s="13"/>
      <c r="N808" s="13"/>
      <c r="O808" s="13"/>
      <c r="P808" s="13"/>
      <c r="Q808" s="13"/>
      <c r="R808" s="13"/>
      <c r="S808" s="13"/>
      <c r="T808" s="13"/>
      <c r="U808" s="13"/>
      <c r="V808" s="13"/>
      <c r="W808" s="13"/>
      <c r="X808" s="13"/>
      <c r="Y808" s="13"/>
      <c r="Z808" s="13"/>
      <c r="AA808" s="13"/>
      <c r="AB808" s="13"/>
      <c r="AC808" s="13"/>
      <c r="AD808" s="13"/>
      <c r="AE808" s="13"/>
      <c r="AF808" s="13"/>
      <c r="AG808" s="13"/>
      <c r="AH808" s="13"/>
      <c r="AI808" s="13"/>
      <c r="AJ808" s="13"/>
    </row>
    <row r="809" spans="1:36" ht="13.5" customHeight="1" x14ac:dyDescent="0.2">
      <c r="A809" s="13"/>
      <c r="B809" s="13"/>
      <c r="C809" s="13"/>
      <c r="D809" s="13"/>
      <c r="E809" s="13"/>
      <c r="F809" s="13"/>
      <c r="G809" s="13"/>
      <c r="H809" s="13"/>
      <c r="I809" s="13"/>
      <c r="J809" s="13"/>
      <c r="K809" s="13"/>
      <c r="L809" s="13"/>
      <c r="M809" s="13"/>
      <c r="N809" s="13"/>
      <c r="O809" s="13"/>
      <c r="P809" s="13"/>
      <c r="Q809" s="13"/>
      <c r="R809" s="13"/>
      <c r="S809" s="13"/>
      <c r="T809" s="13"/>
      <c r="U809" s="13"/>
      <c r="V809" s="13"/>
      <c r="W809" s="13"/>
      <c r="X809" s="13"/>
      <c r="Y809" s="13"/>
      <c r="Z809" s="13"/>
      <c r="AA809" s="13"/>
      <c r="AB809" s="13"/>
      <c r="AC809" s="13"/>
      <c r="AD809" s="13"/>
      <c r="AE809" s="13"/>
      <c r="AF809" s="13"/>
      <c r="AG809" s="13"/>
      <c r="AH809" s="13"/>
      <c r="AI809" s="13"/>
      <c r="AJ809" s="13"/>
    </row>
    <row r="810" spans="1:36" ht="13.5" customHeight="1" x14ac:dyDescent="0.2">
      <c r="A810" s="13"/>
      <c r="B810" s="13"/>
      <c r="C810" s="13"/>
      <c r="D810" s="13"/>
      <c r="E810" s="13"/>
      <c r="F810" s="13"/>
      <c r="G810" s="13"/>
      <c r="H810" s="13"/>
      <c r="I810" s="13"/>
      <c r="J810" s="13"/>
      <c r="K810" s="13"/>
      <c r="L810" s="13"/>
      <c r="M810" s="13"/>
      <c r="N810" s="13"/>
      <c r="O810" s="13"/>
      <c r="P810" s="13"/>
      <c r="Q810" s="13"/>
      <c r="R810" s="13"/>
      <c r="S810" s="13"/>
      <c r="T810" s="13"/>
      <c r="U810" s="13"/>
      <c r="V810" s="13"/>
      <c r="W810" s="13"/>
      <c r="X810" s="13"/>
      <c r="Y810" s="13"/>
      <c r="Z810" s="13"/>
      <c r="AA810" s="13"/>
      <c r="AB810" s="13"/>
      <c r="AC810" s="13"/>
      <c r="AD810" s="13"/>
      <c r="AE810" s="13"/>
      <c r="AF810" s="13"/>
      <c r="AG810" s="13"/>
      <c r="AH810" s="13"/>
      <c r="AI810" s="13"/>
      <c r="AJ810" s="13"/>
    </row>
    <row r="811" spans="1:36" ht="13.5" customHeight="1" x14ac:dyDescent="0.2">
      <c r="A811" s="13"/>
      <c r="B811" s="13"/>
      <c r="C811" s="13"/>
      <c r="D811" s="13"/>
      <c r="E811" s="13"/>
      <c r="F811" s="13"/>
      <c r="G811" s="13"/>
      <c r="H811" s="13"/>
      <c r="I811" s="13"/>
      <c r="J811" s="13"/>
      <c r="K811" s="13"/>
      <c r="L811" s="13"/>
      <c r="M811" s="13"/>
      <c r="N811" s="13"/>
      <c r="O811" s="13"/>
      <c r="P811" s="13"/>
      <c r="Q811" s="13"/>
      <c r="R811" s="13"/>
      <c r="S811" s="13"/>
      <c r="T811" s="13"/>
      <c r="U811" s="13"/>
      <c r="V811" s="13"/>
      <c r="W811" s="13"/>
      <c r="X811" s="13"/>
      <c r="Y811" s="13"/>
      <c r="Z811" s="13"/>
      <c r="AA811" s="13"/>
      <c r="AB811" s="13"/>
      <c r="AC811" s="13"/>
      <c r="AD811" s="13"/>
      <c r="AE811" s="13"/>
      <c r="AF811" s="13"/>
      <c r="AG811" s="13"/>
      <c r="AH811" s="13"/>
      <c r="AI811" s="13"/>
      <c r="AJ811" s="13"/>
    </row>
    <row r="812" spans="1:36" ht="13.5" customHeight="1" x14ac:dyDescent="0.2">
      <c r="A812" s="13"/>
      <c r="B812" s="13"/>
      <c r="C812" s="13"/>
      <c r="D812" s="13"/>
      <c r="E812" s="13"/>
      <c r="F812" s="13"/>
      <c r="G812" s="13"/>
      <c r="H812" s="13"/>
      <c r="I812" s="13"/>
      <c r="J812" s="13"/>
      <c r="K812" s="13"/>
      <c r="L812" s="13"/>
      <c r="M812" s="13"/>
      <c r="N812" s="13"/>
      <c r="O812" s="13"/>
      <c r="P812" s="13"/>
      <c r="Q812" s="13"/>
      <c r="R812" s="13"/>
      <c r="S812" s="13"/>
      <c r="T812" s="13"/>
      <c r="U812" s="13"/>
      <c r="V812" s="13"/>
      <c r="W812" s="13"/>
      <c r="X812" s="13"/>
      <c r="Y812" s="13"/>
      <c r="Z812" s="13"/>
      <c r="AA812" s="13"/>
      <c r="AB812" s="13"/>
      <c r="AC812" s="13"/>
      <c r="AD812" s="13"/>
      <c r="AE812" s="13"/>
      <c r="AF812" s="13"/>
      <c r="AG812" s="13"/>
      <c r="AH812" s="13"/>
      <c r="AI812" s="13"/>
      <c r="AJ812" s="13"/>
    </row>
    <row r="813" spans="1:36" ht="13.5" customHeight="1" x14ac:dyDescent="0.2">
      <c r="A813" s="13"/>
      <c r="B813" s="13"/>
      <c r="C813" s="13"/>
      <c r="D813" s="13"/>
      <c r="E813" s="13"/>
      <c r="F813" s="13"/>
      <c r="G813" s="13"/>
      <c r="H813" s="13"/>
      <c r="I813" s="13"/>
      <c r="J813" s="13"/>
      <c r="K813" s="13"/>
      <c r="L813" s="13"/>
      <c r="M813" s="13"/>
      <c r="N813" s="13"/>
      <c r="O813" s="13"/>
      <c r="P813" s="13"/>
      <c r="Q813" s="13"/>
      <c r="R813" s="13"/>
      <c r="S813" s="13"/>
      <c r="T813" s="13"/>
      <c r="U813" s="13"/>
      <c r="V813" s="13"/>
      <c r="W813" s="13"/>
      <c r="X813" s="13"/>
      <c r="Y813" s="13"/>
      <c r="Z813" s="13"/>
      <c r="AA813" s="13"/>
      <c r="AB813" s="13"/>
      <c r="AC813" s="13"/>
      <c r="AD813" s="13"/>
      <c r="AE813" s="13"/>
      <c r="AF813" s="13"/>
      <c r="AG813" s="13"/>
      <c r="AH813" s="13"/>
      <c r="AI813" s="13"/>
      <c r="AJ813" s="13"/>
    </row>
    <row r="814" spans="1:36" ht="13.5" customHeight="1" x14ac:dyDescent="0.2">
      <c r="A814" s="13"/>
      <c r="B814" s="13"/>
      <c r="C814" s="13"/>
      <c r="D814" s="13"/>
      <c r="E814" s="13"/>
      <c r="F814" s="13"/>
      <c r="G814" s="13"/>
      <c r="H814" s="13"/>
      <c r="I814" s="13"/>
      <c r="J814" s="13"/>
      <c r="K814" s="13"/>
      <c r="L814" s="13"/>
      <c r="M814" s="13"/>
      <c r="N814" s="13"/>
      <c r="O814" s="13"/>
      <c r="P814" s="13"/>
      <c r="Q814" s="13"/>
      <c r="R814" s="13"/>
      <c r="S814" s="13"/>
      <c r="T814" s="13"/>
      <c r="U814" s="13"/>
      <c r="V814" s="13"/>
      <c r="W814" s="13"/>
      <c r="X814" s="13"/>
      <c r="Y814" s="13"/>
      <c r="Z814" s="13"/>
      <c r="AA814" s="13"/>
      <c r="AB814" s="13"/>
      <c r="AC814" s="13"/>
      <c r="AD814" s="13"/>
      <c r="AE814" s="13"/>
      <c r="AF814" s="13"/>
      <c r="AG814" s="13"/>
      <c r="AH814" s="13"/>
      <c r="AI814" s="13"/>
      <c r="AJ814" s="13"/>
    </row>
    <row r="815" spans="1:36" ht="13.5" customHeight="1" x14ac:dyDescent="0.2">
      <c r="A815" s="13"/>
      <c r="B815" s="13"/>
      <c r="C815" s="13"/>
      <c r="D815" s="13"/>
      <c r="E815" s="13"/>
      <c r="F815" s="13"/>
      <c r="G815" s="13"/>
      <c r="H815" s="13"/>
      <c r="I815" s="13"/>
      <c r="J815" s="13"/>
      <c r="K815" s="13"/>
      <c r="L815" s="13"/>
      <c r="M815" s="13"/>
      <c r="N815" s="13"/>
      <c r="O815" s="13"/>
      <c r="P815" s="13"/>
      <c r="Q815" s="13"/>
      <c r="R815" s="13"/>
      <c r="S815" s="13"/>
      <c r="T815" s="13"/>
      <c r="U815" s="13"/>
      <c r="V815" s="13"/>
      <c r="W815" s="13"/>
      <c r="X815" s="13"/>
      <c r="Y815" s="13"/>
      <c r="Z815" s="13"/>
      <c r="AA815" s="13"/>
      <c r="AB815" s="13"/>
      <c r="AC815" s="13"/>
      <c r="AD815" s="13"/>
      <c r="AE815" s="13"/>
      <c r="AF815" s="13"/>
      <c r="AG815" s="13"/>
      <c r="AH815" s="13"/>
      <c r="AI815" s="13"/>
      <c r="AJ815" s="13"/>
    </row>
    <row r="816" spans="1:36" ht="13.5" customHeight="1" x14ac:dyDescent="0.2">
      <c r="A816" s="13"/>
      <c r="B816" s="13"/>
      <c r="C816" s="13"/>
      <c r="D816" s="13"/>
      <c r="E816" s="13"/>
      <c r="F816" s="13"/>
      <c r="G816" s="13"/>
      <c r="H816" s="13"/>
      <c r="I816" s="13"/>
      <c r="J816" s="13"/>
      <c r="K816" s="13"/>
      <c r="L816" s="13"/>
      <c r="M816" s="13"/>
      <c r="N816" s="13"/>
      <c r="O816" s="13"/>
      <c r="P816" s="13"/>
      <c r="Q816" s="13"/>
      <c r="R816" s="13"/>
      <c r="S816" s="13"/>
      <c r="T816" s="13"/>
      <c r="U816" s="13"/>
      <c r="V816" s="13"/>
      <c r="W816" s="13"/>
      <c r="X816" s="13"/>
      <c r="Y816" s="13"/>
      <c r="Z816" s="13"/>
      <c r="AA816" s="13"/>
      <c r="AB816" s="13"/>
      <c r="AC816" s="13"/>
      <c r="AD816" s="13"/>
      <c r="AE816" s="13"/>
      <c r="AF816" s="13"/>
      <c r="AG816" s="13"/>
      <c r="AH816" s="13"/>
      <c r="AI816" s="13"/>
      <c r="AJ816" s="13"/>
    </row>
    <row r="817" spans="1:36" ht="13.5" customHeight="1" x14ac:dyDescent="0.2">
      <c r="A817" s="13"/>
      <c r="B817" s="13"/>
      <c r="C817" s="13"/>
      <c r="D817" s="13"/>
      <c r="E817" s="13"/>
      <c r="F817" s="13"/>
      <c r="G817" s="13"/>
      <c r="H817" s="13"/>
      <c r="I817" s="13"/>
      <c r="J817" s="13"/>
      <c r="K817" s="13"/>
      <c r="L817" s="13"/>
      <c r="M817" s="13"/>
      <c r="N817" s="13"/>
      <c r="O817" s="13"/>
      <c r="P817" s="13"/>
      <c r="Q817" s="13"/>
      <c r="R817" s="13"/>
      <c r="S817" s="13"/>
      <c r="T817" s="13"/>
      <c r="U817" s="13"/>
      <c r="V817" s="13"/>
      <c r="W817" s="13"/>
      <c r="X817" s="13"/>
      <c r="Y817" s="13"/>
      <c r="Z817" s="13"/>
      <c r="AA817" s="13"/>
      <c r="AB817" s="13"/>
      <c r="AC817" s="13"/>
      <c r="AD817" s="13"/>
      <c r="AE817" s="13"/>
      <c r="AF817" s="13"/>
      <c r="AG817" s="13"/>
      <c r="AH817" s="13"/>
      <c r="AI817" s="13"/>
      <c r="AJ817" s="13"/>
    </row>
    <row r="818" spans="1:36" ht="13.5" customHeight="1" x14ac:dyDescent="0.2">
      <c r="A818" s="13"/>
      <c r="B818" s="13"/>
      <c r="C818" s="13"/>
      <c r="D818" s="13"/>
      <c r="E818" s="13"/>
      <c r="F818" s="13"/>
      <c r="G818" s="13"/>
      <c r="H818" s="13"/>
      <c r="I818" s="13"/>
      <c r="J818" s="13"/>
      <c r="K818" s="13"/>
      <c r="L818" s="13"/>
      <c r="M818" s="13"/>
      <c r="N818" s="13"/>
      <c r="O818" s="13"/>
      <c r="P818" s="13"/>
      <c r="Q818" s="13"/>
      <c r="R818" s="13"/>
      <c r="S818" s="13"/>
      <c r="T818" s="13"/>
      <c r="U818" s="13"/>
      <c r="V818" s="13"/>
      <c r="W818" s="13"/>
      <c r="X818" s="13"/>
      <c r="Y818" s="13"/>
      <c r="Z818" s="13"/>
      <c r="AA818" s="13"/>
      <c r="AB818" s="13"/>
      <c r="AC818" s="13"/>
      <c r="AD818" s="13"/>
      <c r="AE818" s="13"/>
      <c r="AF818" s="13"/>
      <c r="AG818" s="13"/>
      <c r="AH818" s="13"/>
      <c r="AI818" s="13"/>
      <c r="AJ818" s="13"/>
    </row>
    <row r="819" spans="1:36" ht="13.5" customHeight="1" x14ac:dyDescent="0.2">
      <c r="A819" s="13"/>
      <c r="B819" s="13"/>
      <c r="C819" s="13"/>
      <c r="D819" s="13"/>
      <c r="E819" s="13"/>
      <c r="F819" s="13"/>
      <c r="G819" s="13"/>
      <c r="H819" s="13"/>
      <c r="I819" s="13"/>
      <c r="J819" s="13"/>
      <c r="K819" s="13"/>
      <c r="L819" s="13"/>
      <c r="M819" s="13"/>
      <c r="N819" s="13"/>
      <c r="O819" s="13"/>
      <c r="P819" s="13"/>
      <c r="Q819" s="13"/>
      <c r="R819" s="13"/>
      <c r="S819" s="13"/>
      <c r="T819" s="13"/>
      <c r="U819" s="13"/>
      <c r="V819" s="13"/>
      <c r="W819" s="13"/>
      <c r="X819" s="13"/>
      <c r="Y819" s="13"/>
      <c r="Z819" s="13"/>
      <c r="AA819" s="13"/>
      <c r="AB819" s="13"/>
      <c r="AC819" s="13"/>
      <c r="AD819" s="13"/>
      <c r="AE819" s="13"/>
      <c r="AF819" s="13"/>
      <c r="AG819" s="13"/>
      <c r="AH819" s="13"/>
      <c r="AI819" s="13"/>
      <c r="AJ819" s="13"/>
    </row>
    <row r="820" spans="1:36" ht="13.5" customHeight="1" x14ac:dyDescent="0.2">
      <c r="A820" s="13"/>
      <c r="B820" s="13"/>
      <c r="C820" s="13"/>
      <c r="D820" s="13"/>
      <c r="E820" s="13"/>
      <c r="F820" s="13"/>
      <c r="G820" s="13"/>
      <c r="H820" s="13"/>
      <c r="I820" s="13"/>
      <c r="J820" s="13"/>
      <c r="K820" s="13"/>
      <c r="L820" s="13"/>
      <c r="M820" s="13"/>
      <c r="N820" s="13"/>
      <c r="O820" s="13"/>
      <c r="P820" s="13"/>
      <c r="Q820" s="13"/>
      <c r="R820" s="13"/>
      <c r="S820" s="13"/>
      <c r="T820" s="13"/>
      <c r="U820" s="13"/>
      <c r="V820" s="13"/>
      <c r="W820" s="13"/>
      <c r="X820" s="13"/>
      <c r="Y820" s="13"/>
      <c r="Z820" s="13"/>
      <c r="AA820" s="13"/>
      <c r="AB820" s="13"/>
      <c r="AC820" s="13"/>
      <c r="AD820" s="13"/>
      <c r="AE820" s="13"/>
      <c r="AF820" s="13"/>
      <c r="AG820" s="13"/>
      <c r="AH820" s="13"/>
      <c r="AI820" s="13"/>
      <c r="AJ820" s="13"/>
    </row>
    <row r="821" spans="1:36" ht="13.5" customHeight="1" x14ac:dyDescent="0.2">
      <c r="A821" s="13"/>
      <c r="B821" s="13"/>
      <c r="C821" s="13"/>
      <c r="D821" s="13"/>
      <c r="E821" s="13"/>
      <c r="F821" s="13"/>
      <c r="G821" s="13"/>
      <c r="H821" s="13"/>
      <c r="I821" s="13"/>
      <c r="J821" s="13"/>
      <c r="K821" s="13"/>
      <c r="L821" s="13"/>
      <c r="M821" s="13"/>
      <c r="N821" s="13"/>
      <c r="O821" s="13"/>
      <c r="P821" s="13"/>
      <c r="Q821" s="13"/>
      <c r="R821" s="13"/>
      <c r="S821" s="13"/>
      <c r="T821" s="13"/>
      <c r="U821" s="13"/>
      <c r="V821" s="13"/>
      <c r="W821" s="13"/>
      <c r="X821" s="13"/>
      <c r="Y821" s="13"/>
      <c r="Z821" s="13"/>
      <c r="AA821" s="13"/>
      <c r="AB821" s="13"/>
      <c r="AC821" s="13"/>
      <c r="AD821" s="13"/>
      <c r="AE821" s="13"/>
      <c r="AF821" s="13"/>
      <c r="AG821" s="13"/>
      <c r="AH821" s="13"/>
      <c r="AI821" s="13"/>
      <c r="AJ821" s="13"/>
    </row>
    <row r="822" spans="1:36" ht="13.5" customHeight="1" x14ac:dyDescent="0.2">
      <c r="A822" s="13"/>
      <c r="B822" s="13"/>
      <c r="C822" s="13"/>
      <c r="D822" s="13"/>
      <c r="E822" s="13"/>
      <c r="F822" s="13"/>
      <c r="G822" s="13"/>
      <c r="H822" s="13"/>
      <c r="I822" s="13"/>
      <c r="J822" s="13"/>
      <c r="K822" s="13"/>
      <c r="L822" s="13"/>
      <c r="M822" s="13"/>
      <c r="N822" s="13"/>
      <c r="O822" s="13"/>
      <c r="P822" s="13"/>
      <c r="Q822" s="13"/>
      <c r="R822" s="13"/>
      <c r="S822" s="13"/>
      <c r="T822" s="13"/>
      <c r="U822" s="13"/>
      <c r="V822" s="13"/>
      <c r="W822" s="13"/>
      <c r="X822" s="13"/>
      <c r="Y822" s="13"/>
      <c r="Z822" s="13"/>
      <c r="AA822" s="13"/>
      <c r="AB822" s="13"/>
      <c r="AC822" s="13"/>
      <c r="AD822" s="13"/>
      <c r="AE822" s="13"/>
      <c r="AF822" s="13"/>
      <c r="AG822" s="13"/>
      <c r="AH822" s="13"/>
      <c r="AI822" s="13"/>
      <c r="AJ822" s="13"/>
    </row>
    <row r="823" spans="1:36" ht="13.5" customHeight="1" x14ac:dyDescent="0.2">
      <c r="A823" s="13"/>
      <c r="B823" s="13"/>
      <c r="C823" s="13"/>
      <c r="D823" s="13"/>
      <c r="E823" s="13"/>
      <c r="F823" s="13"/>
      <c r="G823" s="13"/>
      <c r="H823" s="13"/>
      <c r="I823" s="13"/>
      <c r="J823" s="13"/>
      <c r="K823" s="13"/>
      <c r="L823" s="13"/>
      <c r="M823" s="13"/>
      <c r="N823" s="13"/>
      <c r="O823" s="13"/>
      <c r="P823" s="13"/>
      <c r="Q823" s="13"/>
      <c r="R823" s="13"/>
      <c r="S823" s="13"/>
      <c r="T823" s="13"/>
      <c r="U823" s="13"/>
      <c r="V823" s="13"/>
      <c r="W823" s="13"/>
      <c r="X823" s="13"/>
      <c r="Y823" s="13"/>
      <c r="Z823" s="13"/>
      <c r="AA823" s="13"/>
      <c r="AB823" s="13"/>
      <c r="AC823" s="13"/>
      <c r="AD823" s="13"/>
      <c r="AE823" s="13"/>
      <c r="AF823" s="13"/>
      <c r="AG823" s="13"/>
      <c r="AH823" s="13"/>
      <c r="AI823" s="13"/>
      <c r="AJ823" s="13"/>
    </row>
    <row r="824" spans="1:36" ht="13.5" customHeight="1" x14ac:dyDescent="0.2">
      <c r="A824" s="13"/>
      <c r="B824" s="13"/>
      <c r="C824" s="13"/>
      <c r="D824" s="13"/>
      <c r="E824" s="13"/>
      <c r="F824" s="13"/>
      <c r="G824" s="13"/>
      <c r="H824" s="13"/>
      <c r="I824" s="13"/>
      <c r="J824" s="13"/>
      <c r="K824" s="13"/>
      <c r="L824" s="13"/>
      <c r="M824" s="13"/>
      <c r="N824" s="13"/>
      <c r="O824" s="13"/>
      <c r="P824" s="13"/>
      <c r="Q824" s="13"/>
      <c r="R824" s="13"/>
      <c r="S824" s="13"/>
      <c r="T824" s="13"/>
      <c r="U824" s="13"/>
      <c r="V824" s="13"/>
      <c r="W824" s="13"/>
      <c r="X824" s="13"/>
      <c r="Y824" s="13"/>
      <c r="Z824" s="13"/>
      <c r="AA824" s="13"/>
      <c r="AB824" s="13"/>
      <c r="AC824" s="13"/>
      <c r="AD824" s="13"/>
      <c r="AE824" s="13"/>
      <c r="AF824" s="13"/>
      <c r="AG824" s="13"/>
      <c r="AH824" s="13"/>
      <c r="AI824" s="13"/>
      <c r="AJ824" s="13"/>
    </row>
    <row r="825" spans="1:36" ht="13.5" customHeight="1" x14ac:dyDescent="0.2">
      <c r="A825" s="13"/>
      <c r="B825" s="13"/>
      <c r="C825" s="13"/>
      <c r="D825" s="13"/>
      <c r="E825" s="13"/>
      <c r="F825" s="13"/>
      <c r="G825" s="13"/>
      <c r="H825" s="13"/>
      <c r="I825" s="13"/>
      <c r="J825" s="13"/>
      <c r="K825" s="13"/>
      <c r="L825" s="13"/>
      <c r="M825" s="13"/>
      <c r="N825" s="13"/>
      <c r="O825" s="13"/>
      <c r="P825" s="13"/>
      <c r="Q825" s="13"/>
      <c r="R825" s="13"/>
      <c r="S825" s="13"/>
      <c r="T825" s="13"/>
      <c r="U825" s="13"/>
      <c r="V825" s="13"/>
      <c r="W825" s="13"/>
      <c r="X825" s="13"/>
      <c r="Y825" s="13"/>
      <c r="Z825" s="13"/>
      <c r="AA825" s="13"/>
      <c r="AB825" s="13"/>
      <c r="AC825" s="13"/>
      <c r="AD825" s="13"/>
      <c r="AE825" s="13"/>
      <c r="AF825" s="13"/>
      <c r="AG825" s="13"/>
      <c r="AH825" s="13"/>
      <c r="AI825" s="13"/>
      <c r="AJ825" s="13"/>
    </row>
    <row r="826" spans="1:36" ht="13.5" customHeight="1" x14ac:dyDescent="0.2">
      <c r="A826" s="13"/>
      <c r="B826" s="13"/>
      <c r="C826" s="13"/>
      <c r="D826" s="13"/>
      <c r="E826" s="13"/>
      <c r="F826" s="13"/>
      <c r="G826" s="13"/>
      <c r="H826" s="13"/>
      <c r="I826" s="13"/>
      <c r="J826" s="13"/>
      <c r="K826" s="13"/>
      <c r="L826" s="13"/>
      <c r="M826" s="13"/>
      <c r="N826" s="13"/>
      <c r="O826" s="13"/>
      <c r="P826" s="13"/>
      <c r="Q826" s="13"/>
      <c r="R826" s="13"/>
      <c r="S826" s="13"/>
      <c r="T826" s="13"/>
      <c r="U826" s="13"/>
      <c r="V826" s="13"/>
      <c r="W826" s="13"/>
      <c r="X826" s="13"/>
      <c r="Y826" s="13"/>
      <c r="Z826" s="13"/>
      <c r="AA826" s="13"/>
      <c r="AB826" s="13"/>
      <c r="AC826" s="13"/>
      <c r="AD826" s="13"/>
      <c r="AE826" s="13"/>
      <c r="AF826" s="13"/>
      <c r="AG826" s="13"/>
      <c r="AH826" s="13"/>
      <c r="AI826" s="13"/>
      <c r="AJ826" s="13"/>
    </row>
    <row r="827" spans="1:36" ht="13.5" customHeight="1" x14ac:dyDescent="0.2">
      <c r="A827" s="13"/>
      <c r="B827" s="13"/>
      <c r="C827" s="13"/>
      <c r="D827" s="13"/>
      <c r="E827" s="13"/>
      <c r="F827" s="13"/>
      <c r="G827" s="13"/>
      <c r="H827" s="13"/>
      <c r="I827" s="13"/>
      <c r="J827" s="13"/>
      <c r="K827" s="13"/>
      <c r="L827" s="13"/>
      <c r="M827" s="13"/>
      <c r="N827" s="13"/>
      <c r="O827" s="13"/>
      <c r="P827" s="13"/>
      <c r="Q827" s="13"/>
      <c r="R827" s="13"/>
      <c r="S827" s="13"/>
      <c r="T827" s="13"/>
      <c r="U827" s="13"/>
      <c r="V827" s="13"/>
      <c r="W827" s="13"/>
      <c r="X827" s="13"/>
      <c r="Y827" s="13"/>
      <c r="Z827" s="13"/>
      <c r="AA827" s="13"/>
      <c r="AB827" s="13"/>
      <c r="AC827" s="13"/>
      <c r="AD827" s="13"/>
      <c r="AE827" s="13"/>
      <c r="AF827" s="13"/>
      <c r="AG827" s="13"/>
      <c r="AH827" s="13"/>
      <c r="AI827" s="13"/>
      <c r="AJ827" s="13"/>
    </row>
    <row r="828" spans="1:36" ht="13.5" customHeight="1" x14ac:dyDescent="0.2">
      <c r="A828" s="13"/>
      <c r="B828" s="13"/>
      <c r="C828" s="13"/>
      <c r="D828" s="13"/>
      <c r="E828" s="13"/>
      <c r="F828" s="13"/>
      <c r="G828" s="13"/>
      <c r="H828" s="13"/>
      <c r="I828" s="13"/>
      <c r="J828" s="13"/>
      <c r="K828" s="13"/>
      <c r="L828" s="13"/>
      <c r="M828" s="13"/>
      <c r="N828" s="13"/>
      <c r="O828" s="13"/>
      <c r="P828" s="13"/>
      <c r="Q828" s="13"/>
      <c r="R828" s="13"/>
      <c r="S828" s="13"/>
      <c r="T828" s="13"/>
      <c r="U828" s="13"/>
      <c r="V828" s="13"/>
      <c r="W828" s="13"/>
      <c r="X828" s="13"/>
      <c r="Y828" s="13"/>
      <c r="Z828" s="13"/>
      <c r="AA828" s="13"/>
      <c r="AB828" s="13"/>
      <c r="AC828" s="13"/>
      <c r="AD828" s="13"/>
      <c r="AE828" s="13"/>
      <c r="AF828" s="13"/>
      <c r="AG828" s="13"/>
      <c r="AH828" s="13"/>
      <c r="AI828" s="13"/>
      <c r="AJ828" s="13"/>
    </row>
    <row r="829" spans="1:36" ht="13.5" customHeight="1" x14ac:dyDescent="0.2">
      <c r="A829" s="13"/>
      <c r="B829" s="13"/>
      <c r="C829" s="13"/>
      <c r="D829" s="13"/>
      <c r="E829" s="13"/>
      <c r="F829" s="13"/>
      <c r="G829" s="13"/>
      <c r="H829" s="13"/>
      <c r="I829" s="13"/>
      <c r="J829" s="13"/>
      <c r="K829" s="13"/>
      <c r="L829" s="13"/>
      <c r="M829" s="13"/>
      <c r="N829" s="13"/>
      <c r="O829" s="13"/>
      <c r="P829" s="13"/>
      <c r="Q829" s="13"/>
      <c r="R829" s="13"/>
      <c r="S829" s="13"/>
      <c r="T829" s="13"/>
      <c r="U829" s="13"/>
      <c r="V829" s="13"/>
      <c r="W829" s="13"/>
      <c r="X829" s="13"/>
      <c r="Y829" s="13"/>
      <c r="Z829" s="13"/>
      <c r="AA829" s="13"/>
      <c r="AB829" s="13"/>
      <c r="AC829" s="13"/>
      <c r="AD829" s="13"/>
      <c r="AE829" s="13"/>
      <c r="AF829" s="13"/>
      <c r="AG829" s="13"/>
      <c r="AH829" s="13"/>
      <c r="AI829" s="13"/>
      <c r="AJ829" s="13"/>
    </row>
    <row r="830" spans="1:36" ht="13.5" customHeight="1" x14ac:dyDescent="0.2">
      <c r="A830" s="13"/>
      <c r="B830" s="13"/>
      <c r="C830" s="13"/>
      <c r="D830" s="13"/>
      <c r="E830" s="13"/>
      <c r="F830" s="13"/>
      <c r="G830" s="13"/>
      <c r="H830" s="13"/>
      <c r="I830" s="13"/>
      <c r="J830" s="13"/>
      <c r="K830" s="13"/>
      <c r="L830" s="13"/>
      <c r="M830" s="13"/>
      <c r="N830" s="13"/>
      <c r="O830" s="13"/>
      <c r="P830" s="13"/>
      <c r="Q830" s="13"/>
      <c r="R830" s="13"/>
      <c r="S830" s="13"/>
      <c r="T830" s="13"/>
      <c r="U830" s="13"/>
      <c r="V830" s="13"/>
      <c r="W830" s="13"/>
      <c r="X830" s="13"/>
      <c r="Y830" s="13"/>
      <c r="Z830" s="13"/>
      <c r="AA830" s="13"/>
      <c r="AB830" s="13"/>
      <c r="AC830" s="13"/>
      <c r="AD830" s="13"/>
      <c r="AE830" s="13"/>
      <c r="AF830" s="13"/>
      <c r="AG830" s="13"/>
      <c r="AH830" s="13"/>
      <c r="AI830" s="13"/>
      <c r="AJ830" s="13"/>
    </row>
    <row r="831" spans="1:36" ht="13.5" customHeight="1" x14ac:dyDescent="0.2">
      <c r="A831" s="13"/>
      <c r="B831" s="13"/>
      <c r="C831" s="13"/>
      <c r="D831" s="13"/>
      <c r="E831" s="13"/>
      <c r="F831" s="13"/>
      <c r="G831" s="13"/>
      <c r="H831" s="13"/>
      <c r="I831" s="13"/>
      <c r="J831" s="13"/>
      <c r="K831" s="13"/>
      <c r="L831" s="13"/>
      <c r="M831" s="13"/>
      <c r="N831" s="13"/>
      <c r="O831" s="13"/>
      <c r="P831" s="13"/>
      <c r="Q831" s="13"/>
      <c r="R831" s="13"/>
      <c r="S831" s="13"/>
      <c r="T831" s="13"/>
      <c r="U831" s="13"/>
      <c r="V831" s="13"/>
      <c r="W831" s="13"/>
      <c r="X831" s="13"/>
      <c r="Y831" s="13"/>
      <c r="Z831" s="13"/>
      <c r="AA831" s="13"/>
      <c r="AB831" s="13"/>
      <c r="AC831" s="13"/>
      <c r="AD831" s="13"/>
      <c r="AE831" s="13"/>
      <c r="AF831" s="13"/>
      <c r="AG831" s="13"/>
      <c r="AH831" s="13"/>
      <c r="AI831" s="13"/>
      <c r="AJ831" s="13"/>
    </row>
    <row r="832" spans="1:36" ht="13.5" customHeight="1" x14ac:dyDescent="0.2">
      <c r="A832" s="13"/>
      <c r="B832" s="13"/>
      <c r="C832" s="13"/>
      <c r="D832" s="13"/>
      <c r="E832" s="13"/>
      <c r="F832" s="13"/>
      <c r="G832" s="13"/>
      <c r="H832" s="13"/>
      <c r="I832" s="13"/>
      <c r="J832" s="13"/>
      <c r="K832" s="13"/>
      <c r="L832" s="13"/>
      <c r="M832" s="13"/>
      <c r="N832" s="13"/>
      <c r="O832" s="13"/>
      <c r="P832" s="13"/>
      <c r="Q832" s="13"/>
      <c r="R832" s="13"/>
      <c r="S832" s="13"/>
      <c r="T832" s="13"/>
      <c r="U832" s="13"/>
      <c r="V832" s="13"/>
      <c r="W832" s="13"/>
      <c r="X832" s="13"/>
      <c r="Y832" s="13"/>
      <c r="Z832" s="13"/>
      <c r="AA832" s="13"/>
      <c r="AB832" s="13"/>
      <c r="AC832" s="13"/>
      <c r="AD832" s="13"/>
      <c r="AE832" s="13"/>
      <c r="AF832" s="13"/>
      <c r="AG832" s="13"/>
      <c r="AH832" s="13"/>
      <c r="AI832" s="13"/>
      <c r="AJ832" s="13"/>
    </row>
    <row r="833" spans="1:36" ht="13.5" customHeight="1" x14ac:dyDescent="0.2">
      <c r="A833" s="13"/>
      <c r="B833" s="13"/>
      <c r="C833" s="13"/>
      <c r="D833" s="13"/>
      <c r="E833" s="13"/>
      <c r="F833" s="13"/>
      <c r="G833" s="13"/>
      <c r="H833" s="13"/>
      <c r="I833" s="13"/>
      <c r="J833" s="13"/>
      <c r="K833" s="13"/>
      <c r="L833" s="13"/>
      <c r="M833" s="13"/>
      <c r="N833" s="13"/>
      <c r="O833" s="13"/>
      <c r="P833" s="13"/>
      <c r="Q833" s="13"/>
      <c r="R833" s="13"/>
      <c r="S833" s="13"/>
      <c r="T833" s="13"/>
      <c r="U833" s="13"/>
      <c r="V833" s="13"/>
      <c r="W833" s="13"/>
      <c r="X833" s="13"/>
      <c r="Y833" s="13"/>
      <c r="Z833" s="13"/>
      <c r="AA833" s="13"/>
      <c r="AB833" s="13"/>
      <c r="AC833" s="13"/>
      <c r="AD833" s="13"/>
      <c r="AE833" s="13"/>
      <c r="AF833" s="13"/>
      <c r="AG833" s="13"/>
      <c r="AH833" s="13"/>
      <c r="AI833" s="13"/>
      <c r="AJ833" s="13"/>
    </row>
    <row r="834" spans="1:36" ht="13.5" customHeight="1" x14ac:dyDescent="0.2">
      <c r="A834" s="13"/>
      <c r="B834" s="13"/>
      <c r="C834" s="13"/>
      <c r="D834" s="13"/>
      <c r="E834" s="13"/>
      <c r="F834" s="13"/>
      <c r="G834" s="13"/>
      <c r="H834" s="13"/>
      <c r="I834" s="13"/>
      <c r="J834" s="13"/>
      <c r="K834" s="13"/>
      <c r="L834" s="13"/>
      <c r="M834" s="13"/>
      <c r="N834" s="13"/>
      <c r="O834" s="13"/>
      <c r="P834" s="13"/>
      <c r="Q834" s="13"/>
      <c r="R834" s="13"/>
      <c r="S834" s="13"/>
      <c r="T834" s="13"/>
      <c r="U834" s="13"/>
      <c r="V834" s="13"/>
      <c r="W834" s="13"/>
      <c r="X834" s="13"/>
      <c r="Y834" s="13"/>
      <c r="Z834" s="13"/>
      <c r="AA834" s="13"/>
      <c r="AB834" s="13"/>
      <c r="AC834" s="13"/>
      <c r="AD834" s="13"/>
      <c r="AE834" s="13"/>
      <c r="AF834" s="13"/>
      <c r="AG834" s="13"/>
      <c r="AH834" s="13"/>
      <c r="AI834" s="13"/>
      <c r="AJ834" s="13"/>
    </row>
    <row r="835" spans="1:36" ht="13.5" customHeight="1" x14ac:dyDescent="0.2">
      <c r="A835" s="13"/>
      <c r="B835" s="13"/>
      <c r="C835" s="13"/>
      <c r="D835" s="13"/>
      <c r="E835" s="13"/>
      <c r="F835" s="13"/>
      <c r="G835" s="13"/>
      <c r="H835" s="13"/>
      <c r="I835" s="13"/>
      <c r="J835" s="13"/>
      <c r="K835" s="13"/>
      <c r="L835" s="13"/>
      <c r="M835" s="13"/>
      <c r="N835" s="13"/>
      <c r="O835" s="13"/>
      <c r="P835" s="13"/>
      <c r="Q835" s="13"/>
      <c r="R835" s="13"/>
      <c r="S835" s="13"/>
      <c r="T835" s="13"/>
      <c r="U835" s="13"/>
      <c r="V835" s="13"/>
      <c r="W835" s="13"/>
      <c r="X835" s="13"/>
      <c r="Y835" s="13"/>
      <c r="Z835" s="13"/>
      <c r="AA835" s="13"/>
      <c r="AB835" s="13"/>
      <c r="AC835" s="13"/>
      <c r="AD835" s="13"/>
      <c r="AE835" s="13"/>
      <c r="AF835" s="13"/>
      <c r="AG835" s="13"/>
      <c r="AH835" s="13"/>
      <c r="AI835" s="13"/>
      <c r="AJ835" s="13"/>
    </row>
    <row r="836" spans="1:36" ht="13.5" customHeight="1" x14ac:dyDescent="0.2">
      <c r="A836" s="13"/>
      <c r="B836" s="13"/>
      <c r="C836" s="13"/>
      <c r="D836" s="13"/>
      <c r="E836" s="13"/>
      <c r="F836" s="13"/>
      <c r="G836" s="13"/>
      <c r="H836" s="13"/>
      <c r="I836" s="13"/>
      <c r="J836" s="13"/>
      <c r="K836" s="13"/>
      <c r="L836" s="13"/>
      <c r="M836" s="13"/>
      <c r="N836" s="13"/>
      <c r="O836" s="13"/>
      <c r="P836" s="13"/>
      <c r="Q836" s="13"/>
      <c r="R836" s="13"/>
      <c r="S836" s="13"/>
      <c r="T836" s="13"/>
      <c r="U836" s="13"/>
      <c r="V836" s="13"/>
      <c r="W836" s="13"/>
      <c r="X836" s="13"/>
      <c r="Y836" s="13"/>
      <c r="Z836" s="13"/>
      <c r="AA836" s="13"/>
      <c r="AB836" s="13"/>
      <c r="AC836" s="13"/>
      <c r="AD836" s="13"/>
      <c r="AE836" s="13"/>
      <c r="AF836" s="13"/>
      <c r="AG836" s="13"/>
      <c r="AH836" s="13"/>
      <c r="AI836" s="13"/>
      <c r="AJ836" s="13"/>
    </row>
    <row r="837" spans="1:36" ht="13.5" customHeight="1" x14ac:dyDescent="0.2">
      <c r="A837" s="13"/>
      <c r="B837" s="13"/>
      <c r="C837" s="13"/>
      <c r="D837" s="13"/>
      <c r="E837" s="13"/>
      <c r="F837" s="13"/>
      <c r="G837" s="13"/>
      <c r="H837" s="13"/>
      <c r="I837" s="13"/>
      <c r="J837" s="13"/>
      <c r="K837" s="13"/>
      <c r="L837" s="13"/>
      <c r="M837" s="13"/>
      <c r="N837" s="13"/>
      <c r="O837" s="13"/>
      <c r="P837" s="13"/>
      <c r="Q837" s="13"/>
      <c r="R837" s="13"/>
      <c r="S837" s="13"/>
      <c r="T837" s="13"/>
      <c r="U837" s="13"/>
      <c r="V837" s="13"/>
      <c r="W837" s="13"/>
      <c r="X837" s="13"/>
      <c r="Y837" s="13"/>
      <c r="Z837" s="13"/>
      <c r="AA837" s="13"/>
      <c r="AB837" s="13"/>
      <c r="AC837" s="13"/>
      <c r="AD837" s="13"/>
      <c r="AE837" s="13"/>
      <c r="AF837" s="13"/>
      <c r="AG837" s="13"/>
      <c r="AH837" s="13"/>
      <c r="AI837" s="13"/>
      <c r="AJ837" s="13"/>
    </row>
    <row r="838" spans="1:36" ht="13.5" customHeight="1" x14ac:dyDescent="0.2">
      <c r="A838" s="13"/>
      <c r="B838" s="13"/>
      <c r="C838" s="13"/>
      <c r="D838" s="13"/>
      <c r="E838" s="13"/>
      <c r="F838" s="13"/>
      <c r="G838" s="13"/>
      <c r="H838" s="13"/>
      <c r="I838" s="13"/>
      <c r="J838" s="13"/>
      <c r="K838" s="13"/>
      <c r="L838" s="13"/>
      <c r="M838" s="13"/>
      <c r="N838" s="13"/>
      <c r="O838" s="13"/>
      <c r="P838" s="13"/>
      <c r="Q838" s="13"/>
      <c r="R838" s="13"/>
      <c r="S838" s="13"/>
      <c r="T838" s="13"/>
      <c r="U838" s="13"/>
      <c r="V838" s="13"/>
      <c r="W838" s="13"/>
      <c r="X838" s="13"/>
      <c r="Y838" s="13"/>
      <c r="Z838" s="13"/>
      <c r="AA838" s="13"/>
      <c r="AB838" s="13"/>
      <c r="AC838" s="13"/>
      <c r="AD838" s="13"/>
      <c r="AE838" s="13"/>
      <c r="AF838" s="13"/>
      <c r="AG838" s="13"/>
      <c r="AH838" s="13"/>
      <c r="AI838" s="13"/>
      <c r="AJ838" s="13"/>
    </row>
    <row r="839" spans="1:36" ht="13.5" customHeight="1" x14ac:dyDescent="0.2">
      <c r="A839" s="13"/>
      <c r="B839" s="13"/>
      <c r="C839" s="13"/>
      <c r="D839" s="13"/>
      <c r="E839" s="13"/>
      <c r="F839" s="13"/>
      <c r="G839" s="13"/>
      <c r="H839" s="13"/>
      <c r="I839" s="13"/>
      <c r="J839" s="13"/>
      <c r="K839" s="13"/>
      <c r="L839" s="13"/>
      <c r="M839" s="13"/>
      <c r="N839" s="13"/>
      <c r="O839" s="13"/>
      <c r="P839" s="13"/>
      <c r="Q839" s="13"/>
      <c r="R839" s="13"/>
      <c r="S839" s="13"/>
      <c r="T839" s="13"/>
      <c r="U839" s="13"/>
      <c r="V839" s="13"/>
      <c r="W839" s="13"/>
      <c r="X839" s="13"/>
      <c r="Y839" s="13"/>
      <c r="Z839" s="13"/>
      <c r="AA839" s="13"/>
      <c r="AB839" s="13"/>
      <c r="AC839" s="13"/>
      <c r="AD839" s="13"/>
      <c r="AE839" s="13"/>
      <c r="AF839" s="13"/>
      <c r="AG839" s="13"/>
      <c r="AH839" s="13"/>
      <c r="AI839" s="13"/>
      <c r="AJ839" s="13"/>
    </row>
    <row r="840" spans="1:36" ht="13.5" customHeight="1" x14ac:dyDescent="0.2">
      <c r="A840" s="13"/>
      <c r="B840" s="13"/>
      <c r="C840" s="13"/>
      <c r="D840" s="13"/>
      <c r="E840" s="13"/>
      <c r="F840" s="13"/>
      <c r="G840" s="13"/>
      <c r="H840" s="13"/>
      <c r="I840" s="13"/>
      <c r="J840" s="13"/>
      <c r="K840" s="13"/>
      <c r="L840" s="13"/>
      <c r="M840" s="13"/>
      <c r="N840" s="13"/>
      <c r="O840" s="13"/>
      <c r="P840" s="13"/>
      <c r="Q840" s="13"/>
      <c r="R840" s="13"/>
      <c r="S840" s="13"/>
      <c r="T840" s="13"/>
      <c r="U840" s="13"/>
      <c r="V840" s="13"/>
      <c r="W840" s="13"/>
      <c r="X840" s="13"/>
      <c r="Y840" s="13"/>
      <c r="Z840" s="13"/>
      <c r="AA840" s="13"/>
      <c r="AB840" s="13"/>
      <c r="AC840" s="13"/>
      <c r="AD840" s="13"/>
      <c r="AE840" s="13"/>
      <c r="AF840" s="13"/>
      <c r="AG840" s="13"/>
      <c r="AH840" s="13"/>
      <c r="AI840" s="13"/>
      <c r="AJ840" s="13"/>
    </row>
    <row r="841" spans="1:36" ht="13.5" customHeight="1" x14ac:dyDescent="0.2">
      <c r="A841" s="13"/>
      <c r="B841" s="13"/>
      <c r="C841" s="13"/>
      <c r="D841" s="13"/>
      <c r="E841" s="13"/>
      <c r="F841" s="13"/>
      <c r="G841" s="13"/>
      <c r="H841" s="13"/>
      <c r="I841" s="13"/>
      <c r="J841" s="13"/>
      <c r="K841" s="13"/>
      <c r="L841" s="13"/>
      <c r="M841" s="13"/>
      <c r="N841" s="13"/>
      <c r="O841" s="13"/>
      <c r="P841" s="13"/>
      <c r="Q841" s="13"/>
      <c r="R841" s="13"/>
      <c r="S841" s="13"/>
      <c r="T841" s="13"/>
      <c r="U841" s="13"/>
      <c r="V841" s="13"/>
      <c r="W841" s="13"/>
      <c r="X841" s="13"/>
      <c r="Y841" s="13"/>
      <c r="Z841" s="13"/>
      <c r="AA841" s="13"/>
      <c r="AB841" s="13"/>
      <c r="AC841" s="13"/>
      <c r="AD841" s="13"/>
      <c r="AE841" s="13"/>
      <c r="AF841" s="13"/>
      <c r="AG841" s="13"/>
      <c r="AH841" s="13"/>
      <c r="AI841" s="13"/>
      <c r="AJ841" s="13"/>
    </row>
    <row r="842" spans="1:36" ht="13.5" customHeight="1" x14ac:dyDescent="0.2">
      <c r="A842" s="13"/>
      <c r="B842" s="13"/>
      <c r="C842" s="13"/>
      <c r="D842" s="13"/>
      <c r="E842" s="13"/>
      <c r="F842" s="13"/>
      <c r="G842" s="13"/>
      <c r="H842" s="13"/>
      <c r="I842" s="13"/>
      <c r="J842" s="13"/>
      <c r="K842" s="13"/>
      <c r="L842" s="13"/>
      <c r="M842" s="13"/>
      <c r="N842" s="13"/>
      <c r="O842" s="13"/>
      <c r="P842" s="13"/>
      <c r="Q842" s="13"/>
      <c r="R842" s="13"/>
      <c r="S842" s="13"/>
      <c r="T842" s="13"/>
      <c r="U842" s="13"/>
      <c r="V842" s="13"/>
      <c r="W842" s="13"/>
      <c r="X842" s="13"/>
      <c r="Y842" s="13"/>
      <c r="Z842" s="13"/>
      <c r="AA842" s="13"/>
      <c r="AB842" s="13"/>
      <c r="AC842" s="13"/>
      <c r="AD842" s="13"/>
      <c r="AE842" s="13"/>
      <c r="AF842" s="13"/>
      <c r="AG842" s="13"/>
      <c r="AH842" s="13"/>
      <c r="AI842" s="13"/>
      <c r="AJ842" s="13"/>
    </row>
    <row r="843" spans="1:36" ht="13.5" customHeight="1" x14ac:dyDescent="0.2">
      <c r="A843" s="13"/>
      <c r="B843" s="13"/>
      <c r="C843" s="13"/>
      <c r="D843" s="13"/>
      <c r="E843" s="13"/>
      <c r="F843" s="13"/>
      <c r="G843" s="13"/>
      <c r="H843" s="13"/>
      <c r="I843" s="13"/>
      <c r="J843" s="13"/>
      <c r="K843" s="13"/>
      <c r="L843" s="13"/>
      <c r="M843" s="13"/>
      <c r="N843" s="13"/>
      <c r="O843" s="13"/>
      <c r="P843" s="13"/>
      <c r="Q843" s="13"/>
      <c r="R843" s="13"/>
      <c r="S843" s="13"/>
      <c r="T843" s="13"/>
      <c r="U843" s="13"/>
      <c r="V843" s="13"/>
      <c r="W843" s="13"/>
      <c r="X843" s="13"/>
      <c r="Y843" s="13"/>
      <c r="Z843" s="13"/>
      <c r="AA843" s="13"/>
      <c r="AB843" s="13"/>
      <c r="AC843" s="13"/>
      <c r="AD843" s="13"/>
      <c r="AE843" s="13"/>
      <c r="AF843" s="13"/>
      <c r="AG843" s="13"/>
      <c r="AH843" s="13"/>
      <c r="AI843" s="13"/>
      <c r="AJ843" s="13"/>
    </row>
    <row r="844" spans="1:36" ht="13.5" customHeight="1" x14ac:dyDescent="0.2">
      <c r="A844" s="13"/>
      <c r="B844" s="13"/>
      <c r="C844" s="13"/>
      <c r="D844" s="13"/>
      <c r="E844" s="13"/>
      <c r="F844" s="13"/>
      <c r="G844" s="13"/>
      <c r="H844" s="13"/>
      <c r="I844" s="13"/>
      <c r="J844" s="13"/>
      <c r="K844" s="13"/>
      <c r="L844" s="13"/>
      <c r="M844" s="13"/>
      <c r="N844" s="13"/>
      <c r="O844" s="13"/>
      <c r="P844" s="13"/>
      <c r="Q844" s="13"/>
      <c r="R844" s="13"/>
      <c r="S844" s="13"/>
      <c r="T844" s="13"/>
      <c r="U844" s="13"/>
      <c r="V844" s="13"/>
      <c r="W844" s="13"/>
      <c r="X844" s="13"/>
      <c r="Y844" s="13"/>
      <c r="Z844" s="13"/>
      <c r="AA844" s="13"/>
      <c r="AB844" s="13"/>
      <c r="AC844" s="13"/>
      <c r="AD844" s="13"/>
      <c r="AE844" s="13"/>
      <c r="AF844" s="13"/>
      <c r="AG844" s="13"/>
      <c r="AH844" s="13"/>
      <c r="AI844" s="13"/>
      <c r="AJ844" s="13"/>
    </row>
    <row r="845" spans="1:36" ht="13.5" customHeight="1" x14ac:dyDescent="0.2">
      <c r="A845" s="13"/>
      <c r="B845" s="13"/>
      <c r="C845" s="13"/>
      <c r="D845" s="13"/>
      <c r="E845" s="13"/>
      <c r="F845" s="13"/>
      <c r="G845" s="13"/>
      <c r="H845" s="13"/>
      <c r="I845" s="13"/>
      <c r="J845" s="13"/>
      <c r="K845" s="13"/>
      <c r="L845" s="13"/>
      <c r="M845" s="13"/>
      <c r="N845" s="13"/>
      <c r="O845" s="13"/>
      <c r="P845" s="13"/>
      <c r="Q845" s="13"/>
      <c r="R845" s="13"/>
      <c r="S845" s="13"/>
      <c r="T845" s="13"/>
      <c r="U845" s="13"/>
      <c r="V845" s="13"/>
      <c r="W845" s="13"/>
      <c r="X845" s="13"/>
      <c r="Y845" s="13"/>
      <c r="Z845" s="13"/>
      <c r="AA845" s="13"/>
      <c r="AB845" s="13"/>
      <c r="AC845" s="13"/>
      <c r="AD845" s="13"/>
      <c r="AE845" s="13"/>
      <c r="AF845" s="13"/>
      <c r="AG845" s="13"/>
      <c r="AH845" s="13"/>
      <c r="AI845" s="13"/>
      <c r="AJ845" s="13"/>
    </row>
    <row r="846" spans="1:36" ht="13.5" customHeight="1" x14ac:dyDescent="0.2">
      <c r="A846" s="13"/>
      <c r="B846" s="13"/>
      <c r="C846" s="13"/>
      <c r="D846" s="13"/>
      <c r="E846" s="13"/>
      <c r="F846" s="13"/>
      <c r="G846" s="13"/>
      <c r="H846" s="13"/>
      <c r="I846" s="13"/>
      <c r="J846" s="13"/>
      <c r="K846" s="13"/>
      <c r="L846" s="13"/>
      <c r="M846" s="13"/>
      <c r="N846" s="13"/>
      <c r="O846" s="13"/>
      <c r="P846" s="13"/>
      <c r="Q846" s="13"/>
      <c r="R846" s="13"/>
      <c r="S846" s="13"/>
      <c r="T846" s="13"/>
      <c r="U846" s="13"/>
      <c r="V846" s="13"/>
      <c r="W846" s="13"/>
      <c r="X846" s="13"/>
      <c r="Y846" s="13"/>
      <c r="Z846" s="13"/>
      <c r="AA846" s="13"/>
      <c r="AB846" s="13"/>
      <c r="AC846" s="13"/>
      <c r="AD846" s="13"/>
      <c r="AE846" s="13"/>
      <c r="AF846" s="13"/>
      <c r="AG846" s="13"/>
      <c r="AH846" s="13"/>
      <c r="AI846" s="13"/>
      <c r="AJ846" s="13"/>
    </row>
    <row r="847" spans="1:36" ht="13.5" customHeight="1" x14ac:dyDescent="0.2">
      <c r="A847" s="13"/>
      <c r="B847" s="13"/>
      <c r="C847" s="13"/>
      <c r="D847" s="13"/>
      <c r="E847" s="13"/>
      <c r="F847" s="13"/>
      <c r="G847" s="13"/>
      <c r="H847" s="13"/>
      <c r="I847" s="13"/>
      <c r="J847" s="13"/>
      <c r="K847" s="13"/>
      <c r="L847" s="13"/>
      <c r="M847" s="13"/>
      <c r="N847" s="13"/>
      <c r="O847" s="13"/>
      <c r="P847" s="13"/>
      <c r="Q847" s="13"/>
      <c r="R847" s="13"/>
      <c r="S847" s="13"/>
      <c r="T847" s="13"/>
      <c r="U847" s="13"/>
      <c r="V847" s="13"/>
      <c r="W847" s="13"/>
      <c r="X847" s="13"/>
      <c r="Y847" s="13"/>
      <c r="Z847" s="13"/>
      <c r="AA847" s="13"/>
      <c r="AB847" s="13"/>
      <c r="AC847" s="13"/>
      <c r="AD847" s="13"/>
      <c r="AE847" s="13"/>
      <c r="AF847" s="13"/>
      <c r="AG847" s="13"/>
      <c r="AH847" s="13"/>
      <c r="AI847" s="13"/>
      <c r="AJ847" s="13"/>
    </row>
    <row r="848" spans="1:36" ht="13.5" customHeight="1" x14ac:dyDescent="0.2">
      <c r="A848" s="13"/>
      <c r="B848" s="13"/>
      <c r="C848" s="13"/>
      <c r="D848" s="13"/>
      <c r="E848" s="13"/>
      <c r="F848" s="13"/>
      <c r="G848" s="13"/>
      <c r="H848" s="13"/>
      <c r="I848" s="13"/>
      <c r="J848" s="13"/>
      <c r="K848" s="13"/>
      <c r="L848" s="13"/>
      <c r="M848" s="13"/>
      <c r="N848" s="13"/>
      <c r="O848" s="13"/>
      <c r="P848" s="13"/>
      <c r="Q848" s="13"/>
      <c r="R848" s="13"/>
      <c r="S848" s="13"/>
      <c r="T848" s="13"/>
      <c r="U848" s="13"/>
      <c r="V848" s="13"/>
      <c r="W848" s="13"/>
      <c r="X848" s="13"/>
      <c r="Y848" s="13"/>
      <c r="Z848" s="13"/>
      <c r="AA848" s="13"/>
      <c r="AB848" s="13"/>
      <c r="AC848" s="13"/>
      <c r="AD848" s="13"/>
      <c r="AE848" s="13"/>
      <c r="AF848" s="13"/>
      <c r="AG848" s="13"/>
      <c r="AH848" s="13"/>
      <c r="AI848" s="13"/>
      <c r="AJ848" s="13"/>
    </row>
    <row r="849" spans="1:36" ht="13.5" customHeight="1" x14ac:dyDescent="0.2">
      <c r="A849" s="13"/>
      <c r="B849" s="13"/>
      <c r="C849" s="13"/>
      <c r="D849" s="13"/>
      <c r="E849" s="13"/>
      <c r="F849" s="13"/>
      <c r="G849" s="13"/>
      <c r="H849" s="13"/>
      <c r="I849" s="13"/>
      <c r="J849" s="13"/>
      <c r="K849" s="13"/>
      <c r="L849" s="13"/>
      <c r="M849" s="13"/>
      <c r="N849" s="13"/>
      <c r="O849" s="13"/>
      <c r="P849" s="13"/>
      <c r="Q849" s="13"/>
      <c r="R849" s="13"/>
      <c r="S849" s="13"/>
      <c r="T849" s="13"/>
      <c r="U849" s="13"/>
      <c r="V849" s="13"/>
      <c r="W849" s="13"/>
      <c r="X849" s="13"/>
      <c r="Y849" s="13"/>
      <c r="Z849" s="13"/>
      <c r="AA849" s="13"/>
      <c r="AB849" s="13"/>
      <c r="AC849" s="13"/>
      <c r="AD849" s="13"/>
      <c r="AE849" s="13"/>
      <c r="AF849" s="13"/>
      <c r="AG849" s="13"/>
      <c r="AH849" s="13"/>
      <c r="AI849" s="13"/>
      <c r="AJ849" s="13"/>
    </row>
    <row r="850" spans="1:36" ht="13.5" customHeight="1" x14ac:dyDescent="0.2">
      <c r="A850" s="13"/>
      <c r="B850" s="13"/>
      <c r="C850" s="13"/>
      <c r="D850" s="13"/>
      <c r="E850" s="13"/>
      <c r="F850" s="13"/>
      <c r="G850" s="13"/>
      <c r="H850" s="13"/>
      <c r="I850" s="13"/>
      <c r="J850" s="13"/>
      <c r="K850" s="13"/>
      <c r="L850" s="13"/>
      <c r="M850" s="13"/>
      <c r="N850" s="13"/>
      <c r="O850" s="13"/>
      <c r="P850" s="13"/>
      <c r="Q850" s="13"/>
      <c r="R850" s="13"/>
      <c r="S850" s="13"/>
      <c r="T850" s="13"/>
      <c r="U850" s="13"/>
      <c r="V850" s="13"/>
      <c r="W850" s="13"/>
      <c r="X850" s="13"/>
      <c r="Y850" s="13"/>
      <c r="Z850" s="13"/>
      <c r="AA850" s="13"/>
      <c r="AB850" s="13"/>
      <c r="AC850" s="13"/>
      <c r="AD850" s="13"/>
      <c r="AE850" s="13"/>
      <c r="AF850" s="13"/>
      <c r="AG850" s="13"/>
      <c r="AH850" s="13"/>
      <c r="AI850" s="13"/>
      <c r="AJ850" s="13"/>
    </row>
    <row r="851" spans="1:36" ht="13.5" customHeight="1" x14ac:dyDescent="0.2">
      <c r="A851" s="13"/>
      <c r="B851" s="13"/>
      <c r="C851" s="13"/>
      <c r="D851" s="13"/>
      <c r="E851" s="13"/>
      <c r="F851" s="13"/>
      <c r="G851" s="13"/>
      <c r="H851" s="13"/>
      <c r="I851" s="13"/>
      <c r="J851" s="13"/>
      <c r="K851" s="13"/>
      <c r="L851" s="13"/>
      <c r="M851" s="13"/>
      <c r="N851" s="13"/>
      <c r="O851" s="13"/>
      <c r="P851" s="13"/>
      <c r="Q851" s="13"/>
      <c r="R851" s="13"/>
      <c r="S851" s="13"/>
      <c r="T851" s="13"/>
      <c r="U851" s="13"/>
      <c r="V851" s="13"/>
      <c r="W851" s="13"/>
      <c r="X851" s="13"/>
      <c r="Y851" s="13"/>
      <c r="Z851" s="13"/>
      <c r="AA851" s="13"/>
      <c r="AB851" s="13"/>
      <c r="AC851" s="13"/>
      <c r="AD851" s="13"/>
      <c r="AE851" s="13"/>
      <c r="AF851" s="13"/>
      <c r="AG851" s="13"/>
      <c r="AH851" s="13"/>
      <c r="AI851" s="13"/>
      <c r="AJ851" s="13"/>
    </row>
    <row r="852" spans="1:36" ht="13.5" customHeight="1" x14ac:dyDescent="0.2">
      <c r="A852" s="13"/>
      <c r="B852" s="13"/>
      <c r="C852" s="13"/>
      <c r="D852" s="13"/>
      <c r="E852" s="13"/>
      <c r="F852" s="13"/>
      <c r="G852" s="13"/>
      <c r="H852" s="13"/>
      <c r="I852" s="13"/>
      <c r="J852" s="13"/>
      <c r="K852" s="13"/>
      <c r="L852" s="13"/>
      <c r="M852" s="13"/>
      <c r="N852" s="13"/>
      <c r="O852" s="13"/>
      <c r="P852" s="13"/>
      <c r="Q852" s="13"/>
      <c r="R852" s="13"/>
      <c r="S852" s="13"/>
      <c r="T852" s="13"/>
      <c r="U852" s="13"/>
      <c r="V852" s="13"/>
      <c r="W852" s="13"/>
      <c r="X852" s="13"/>
      <c r="Y852" s="13"/>
      <c r="Z852" s="13"/>
      <c r="AA852" s="13"/>
      <c r="AB852" s="13"/>
      <c r="AC852" s="13"/>
      <c r="AD852" s="13"/>
      <c r="AE852" s="13"/>
      <c r="AF852" s="13"/>
      <c r="AG852" s="13"/>
      <c r="AH852" s="13"/>
      <c r="AI852" s="13"/>
      <c r="AJ852" s="13"/>
    </row>
    <row r="853" spans="1:36" ht="13.5" customHeight="1" x14ac:dyDescent="0.2">
      <c r="A853" s="13"/>
      <c r="B853" s="13"/>
      <c r="C853" s="13"/>
      <c r="D853" s="13"/>
      <c r="E853" s="13"/>
      <c r="F853" s="13"/>
      <c r="G853" s="13"/>
      <c r="H853" s="13"/>
      <c r="I853" s="13"/>
      <c r="J853" s="13"/>
      <c r="K853" s="13"/>
      <c r="L853" s="13"/>
      <c r="M853" s="13"/>
      <c r="N853" s="13"/>
      <c r="O853" s="13"/>
      <c r="P853" s="13"/>
      <c r="Q853" s="13"/>
      <c r="R853" s="13"/>
      <c r="S853" s="13"/>
      <c r="T853" s="13"/>
      <c r="U853" s="13"/>
      <c r="V853" s="13"/>
      <c r="W853" s="13"/>
      <c r="X853" s="13"/>
      <c r="Y853" s="13"/>
      <c r="Z853" s="13"/>
      <c r="AA853" s="13"/>
      <c r="AB853" s="13"/>
      <c r="AC853" s="13"/>
      <c r="AD853" s="13"/>
      <c r="AE853" s="13"/>
      <c r="AF853" s="13"/>
      <c r="AG853" s="13"/>
      <c r="AH853" s="13"/>
      <c r="AI853" s="13"/>
      <c r="AJ853" s="13"/>
    </row>
    <row r="854" spans="1:36" ht="13.5" customHeight="1" x14ac:dyDescent="0.2">
      <c r="A854" s="13"/>
      <c r="B854" s="13"/>
      <c r="C854" s="13"/>
      <c r="D854" s="13"/>
      <c r="E854" s="13"/>
      <c r="F854" s="13"/>
      <c r="G854" s="13"/>
      <c r="H854" s="13"/>
      <c r="I854" s="13"/>
      <c r="J854" s="13"/>
      <c r="K854" s="13"/>
      <c r="L854" s="13"/>
      <c r="M854" s="13"/>
      <c r="N854" s="13"/>
      <c r="O854" s="13"/>
      <c r="P854" s="13"/>
      <c r="Q854" s="13"/>
      <c r="R854" s="13"/>
      <c r="S854" s="13"/>
      <c r="T854" s="13"/>
      <c r="U854" s="13"/>
      <c r="V854" s="13"/>
      <c r="W854" s="13"/>
      <c r="X854" s="13"/>
      <c r="Y854" s="13"/>
      <c r="Z854" s="13"/>
      <c r="AA854" s="13"/>
      <c r="AB854" s="13"/>
      <c r="AC854" s="13"/>
      <c r="AD854" s="13"/>
      <c r="AE854" s="13"/>
      <c r="AF854" s="13"/>
      <c r="AG854" s="13"/>
      <c r="AH854" s="13"/>
      <c r="AI854" s="13"/>
      <c r="AJ854" s="13"/>
    </row>
    <row r="855" spans="1:36" ht="13.5" customHeight="1" x14ac:dyDescent="0.2">
      <c r="A855" s="13"/>
      <c r="B855" s="13"/>
      <c r="C855" s="13"/>
      <c r="D855" s="13"/>
      <c r="E855" s="13"/>
      <c r="F855" s="13"/>
      <c r="G855" s="13"/>
      <c r="H855" s="13"/>
      <c r="I855" s="13"/>
      <c r="J855" s="13"/>
      <c r="K855" s="13"/>
      <c r="L855" s="13"/>
      <c r="M855" s="13"/>
      <c r="N855" s="13"/>
      <c r="O855" s="13"/>
      <c r="P855" s="13"/>
      <c r="Q855" s="13"/>
      <c r="R855" s="13"/>
      <c r="S855" s="13"/>
      <c r="T855" s="13"/>
      <c r="U855" s="13"/>
      <c r="V855" s="13"/>
      <c r="W855" s="13"/>
      <c r="X855" s="13"/>
      <c r="Y855" s="13"/>
      <c r="Z855" s="13"/>
      <c r="AA855" s="13"/>
      <c r="AB855" s="13"/>
      <c r="AC855" s="13"/>
      <c r="AD855" s="13"/>
      <c r="AE855" s="13"/>
      <c r="AF855" s="13"/>
      <c r="AG855" s="13"/>
      <c r="AH855" s="13"/>
      <c r="AI855" s="13"/>
      <c r="AJ855" s="13"/>
    </row>
    <row r="856" spans="1:36" ht="13.5" customHeight="1" x14ac:dyDescent="0.2">
      <c r="A856" s="13"/>
      <c r="B856" s="13"/>
      <c r="C856" s="13"/>
      <c r="D856" s="13"/>
      <c r="E856" s="13"/>
      <c r="F856" s="13"/>
      <c r="G856" s="13"/>
      <c r="H856" s="13"/>
      <c r="I856" s="13"/>
      <c r="J856" s="13"/>
      <c r="K856" s="13"/>
      <c r="L856" s="13"/>
      <c r="M856" s="13"/>
      <c r="N856" s="13"/>
      <c r="O856" s="13"/>
      <c r="P856" s="13"/>
      <c r="Q856" s="13"/>
      <c r="R856" s="13"/>
      <c r="S856" s="13"/>
      <c r="T856" s="13"/>
      <c r="U856" s="13"/>
      <c r="V856" s="13"/>
      <c r="W856" s="13"/>
      <c r="X856" s="13"/>
      <c r="Y856" s="13"/>
      <c r="Z856" s="13"/>
      <c r="AA856" s="13"/>
      <c r="AB856" s="13"/>
      <c r="AC856" s="13"/>
      <c r="AD856" s="13"/>
      <c r="AE856" s="13"/>
      <c r="AF856" s="13"/>
      <c r="AG856" s="13"/>
      <c r="AH856" s="13"/>
      <c r="AI856" s="13"/>
      <c r="AJ856" s="13"/>
    </row>
    <row r="857" spans="1:36" ht="13.5" customHeight="1" x14ac:dyDescent="0.2">
      <c r="A857" s="13"/>
      <c r="B857" s="13"/>
      <c r="C857" s="13"/>
      <c r="D857" s="13"/>
      <c r="E857" s="13"/>
      <c r="F857" s="13"/>
      <c r="G857" s="13"/>
      <c r="H857" s="13"/>
      <c r="I857" s="13"/>
      <c r="J857" s="13"/>
      <c r="K857" s="13"/>
      <c r="L857" s="13"/>
      <c r="M857" s="13"/>
      <c r="N857" s="13"/>
      <c r="O857" s="13"/>
      <c r="P857" s="13"/>
      <c r="Q857" s="13"/>
      <c r="R857" s="13"/>
      <c r="S857" s="13"/>
      <c r="T857" s="13"/>
      <c r="U857" s="13"/>
      <c r="V857" s="13"/>
      <c r="W857" s="13"/>
      <c r="X857" s="13"/>
      <c r="Y857" s="13"/>
      <c r="Z857" s="13"/>
      <c r="AA857" s="13"/>
      <c r="AB857" s="13"/>
      <c r="AC857" s="13"/>
      <c r="AD857" s="13"/>
      <c r="AE857" s="13"/>
      <c r="AF857" s="13"/>
      <c r="AG857" s="13"/>
      <c r="AH857" s="13"/>
      <c r="AI857" s="13"/>
      <c r="AJ857" s="13"/>
    </row>
    <row r="858" spans="1:36" ht="13.5" customHeight="1" x14ac:dyDescent="0.2">
      <c r="A858" s="13"/>
      <c r="B858" s="13"/>
      <c r="C858" s="13"/>
      <c r="D858" s="13"/>
      <c r="E858" s="13"/>
      <c r="F858" s="13"/>
      <c r="G858" s="13"/>
      <c r="H858" s="13"/>
      <c r="I858" s="13"/>
      <c r="J858" s="13"/>
      <c r="K858" s="13"/>
      <c r="L858" s="13"/>
      <c r="M858" s="13"/>
      <c r="N858" s="13"/>
      <c r="O858" s="13"/>
      <c r="P858" s="13"/>
      <c r="Q858" s="13"/>
      <c r="R858" s="13"/>
      <c r="S858" s="13"/>
      <c r="T858" s="13"/>
      <c r="U858" s="13"/>
      <c r="V858" s="13"/>
      <c r="W858" s="13"/>
      <c r="X858" s="13"/>
      <c r="Y858" s="13"/>
      <c r="Z858" s="13"/>
      <c r="AA858" s="13"/>
      <c r="AB858" s="13"/>
      <c r="AC858" s="13"/>
      <c r="AD858" s="13"/>
      <c r="AE858" s="13"/>
      <c r="AF858" s="13"/>
      <c r="AG858" s="13"/>
      <c r="AH858" s="13"/>
      <c r="AI858" s="13"/>
      <c r="AJ858" s="13"/>
    </row>
    <row r="859" spans="1:36" ht="13.5" customHeight="1" x14ac:dyDescent="0.2">
      <c r="A859" s="13"/>
      <c r="B859" s="13"/>
      <c r="C859" s="13"/>
      <c r="D859" s="13"/>
      <c r="E859" s="13"/>
      <c r="F859" s="13"/>
      <c r="G859" s="13"/>
      <c r="H859" s="13"/>
      <c r="I859" s="13"/>
      <c r="J859" s="13"/>
      <c r="K859" s="13"/>
      <c r="L859" s="13"/>
      <c r="M859" s="13"/>
      <c r="N859" s="13"/>
      <c r="O859" s="13"/>
      <c r="P859" s="13"/>
      <c r="Q859" s="13"/>
      <c r="R859" s="13"/>
      <c r="S859" s="13"/>
      <c r="T859" s="13"/>
      <c r="U859" s="13"/>
      <c r="V859" s="13"/>
      <c r="W859" s="13"/>
      <c r="X859" s="13"/>
      <c r="Y859" s="13"/>
      <c r="Z859" s="13"/>
      <c r="AA859" s="13"/>
      <c r="AB859" s="13"/>
      <c r="AC859" s="13"/>
      <c r="AD859" s="13"/>
      <c r="AE859" s="13"/>
      <c r="AF859" s="13"/>
      <c r="AG859" s="13"/>
      <c r="AH859" s="13"/>
      <c r="AI859" s="13"/>
      <c r="AJ859" s="13"/>
    </row>
    <row r="860" spans="1:36" ht="13.5" customHeight="1" x14ac:dyDescent="0.2">
      <c r="A860" s="13"/>
      <c r="B860" s="13"/>
      <c r="C860" s="13"/>
      <c r="D860" s="13"/>
      <c r="E860" s="13"/>
      <c r="F860" s="13"/>
      <c r="G860" s="13"/>
      <c r="H860" s="13"/>
      <c r="I860" s="13"/>
      <c r="J860" s="13"/>
      <c r="K860" s="13"/>
      <c r="L860" s="13"/>
      <c r="M860" s="13"/>
      <c r="N860" s="13"/>
      <c r="O860" s="13"/>
      <c r="P860" s="13"/>
      <c r="Q860" s="13"/>
      <c r="R860" s="13"/>
      <c r="S860" s="13"/>
      <c r="T860" s="13"/>
      <c r="U860" s="13"/>
      <c r="V860" s="13"/>
      <c r="W860" s="13"/>
      <c r="X860" s="13"/>
      <c r="Y860" s="13"/>
      <c r="Z860" s="13"/>
      <c r="AA860" s="13"/>
      <c r="AB860" s="13"/>
      <c r="AC860" s="13"/>
      <c r="AD860" s="13"/>
      <c r="AE860" s="13"/>
      <c r="AF860" s="13"/>
      <c r="AG860" s="13"/>
      <c r="AH860" s="13"/>
      <c r="AI860" s="13"/>
      <c r="AJ860" s="13"/>
    </row>
    <row r="861" spans="1:36" ht="13.5" customHeight="1" x14ac:dyDescent="0.2">
      <c r="A861" s="13"/>
      <c r="B861" s="13"/>
      <c r="C861" s="13"/>
      <c r="D861" s="13"/>
      <c r="E861" s="13"/>
      <c r="F861" s="13"/>
      <c r="G861" s="13"/>
      <c r="H861" s="13"/>
      <c r="I861" s="13"/>
      <c r="J861" s="13"/>
      <c r="K861" s="13"/>
      <c r="L861" s="13"/>
      <c r="M861" s="13"/>
      <c r="N861" s="13"/>
      <c r="O861" s="13"/>
      <c r="P861" s="13"/>
      <c r="Q861" s="13"/>
      <c r="R861" s="13"/>
      <c r="S861" s="13"/>
      <c r="T861" s="13"/>
      <c r="U861" s="13"/>
      <c r="V861" s="13"/>
      <c r="W861" s="13"/>
      <c r="X861" s="13"/>
      <c r="Y861" s="13"/>
      <c r="Z861" s="13"/>
      <c r="AA861" s="13"/>
      <c r="AB861" s="13"/>
      <c r="AC861" s="13"/>
      <c r="AD861" s="13"/>
      <c r="AE861" s="13"/>
      <c r="AF861" s="13"/>
      <c r="AG861" s="13"/>
      <c r="AH861" s="13"/>
      <c r="AI861" s="13"/>
      <c r="AJ861" s="13"/>
    </row>
    <row r="862" spans="1:36" ht="13.5" customHeight="1" x14ac:dyDescent="0.2">
      <c r="A862" s="13"/>
      <c r="B862" s="13"/>
      <c r="C862" s="13"/>
      <c r="D862" s="13"/>
      <c r="E862" s="13"/>
      <c r="F862" s="13"/>
      <c r="G862" s="13"/>
      <c r="H862" s="13"/>
      <c r="I862" s="13"/>
      <c r="J862" s="13"/>
      <c r="K862" s="13"/>
      <c r="L862" s="13"/>
      <c r="M862" s="13"/>
      <c r="N862" s="13"/>
      <c r="O862" s="13"/>
      <c r="P862" s="13"/>
      <c r="Q862" s="13"/>
      <c r="R862" s="13"/>
      <c r="S862" s="13"/>
      <c r="T862" s="13"/>
      <c r="U862" s="13"/>
      <c r="V862" s="13"/>
      <c r="W862" s="13"/>
      <c r="X862" s="13"/>
      <c r="Y862" s="13"/>
      <c r="Z862" s="13"/>
      <c r="AA862" s="13"/>
      <c r="AB862" s="13"/>
      <c r="AC862" s="13"/>
      <c r="AD862" s="13"/>
      <c r="AE862" s="13"/>
      <c r="AF862" s="13"/>
      <c r="AG862" s="13"/>
      <c r="AH862" s="13"/>
      <c r="AI862" s="13"/>
      <c r="AJ862" s="13"/>
    </row>
    <row r="863" spans="1:36" ht="13.5" customHeight="1" x14ac:dyDescent="0.2">
      <c r="A863" s="13"/>
      <c r="B863" s="13"/>
      <c r="C863" s="13"/>
      <c r="D863" s="13"/>
      <c r="E863" s="13"/>
      <c r="F863" s="13"/>
      <c r="G863" s="13"/>
      <c r="H863" s="13"/>
      <c r="I863" s="13"/>
      <c r="J863" s="13"/>
      <c r="K863" s="13"/>
      <c r="L863" s="13"/>
      <c r="M863" s="13"/>
      <c r="N863" s="13"/>
      <c r="O863" s="13"/>
      <c r="P863" s="13"/>
      <c r="Q863" s="13"/>
      <c r="R863" s="13"/>
      <c r="S863" s="13"/>
      <c r="T863" s="13"/>
      <c r="U863" s="13"/>
      <c r="V863" s="13"/>
      <c r="W863" s="13"/>
      <c r="X863" s="13"/>
      <c r="Y863" s="13"/>
      <c r="Z863" s="13"/>
      <c r="AA863" s="13"/>
      <c r="AB863" s="13"/>
      <c r="AC863" s="13"/>
      <c r="AD863" s="13"/>
      <c r="AE863" s="13"/>
      <c r="AF863" s="13"/>
      <c r="AG863" s="13"/>
      <c r="AH863" s="13"/>
      <c r="AI863" s="13"/>
      <c r="AJ863" s="13"/>
    </row>
    <row r="864" spans="1:36" ht="13.5" customHeight="1" x14ac:dyDescent="0.2">
      <c r="A864" s="13"/>
      <c r="B864" s="13"/>
      <c r="C864" s="13"/>
      <c r="D864" s="13"/>
      <c r="E864" s="13"/>
      <c r="F864" s="13"/>
      <c r="G864" s="13"/>
      <c r="H864" s="13"/>
      <c r="I864" s="13"/>
      <c r="J864" s="13"/>
      <c r="K864" s="13"/>
      <c r="L864" s="13"/>
      <c r="M864" s="13"/>
      <c r="N864" s="13"/>
      <c r="O864" s="13"/>
      <c r="P864" s="13"/>
      <c r="Q864" s="13"/>
      <c r="R864" s="13"/>
      <c r="S864" s="13"/>
      <c r="T864" s="13"/>
      <c r="U864" s="13"/>
      <c r="V864" s="13"/>
      <c r="W864" s="13"/>
      <c r="X864" s="13"/>
      <c r="Y864" s="13"/>
      <c r="Z864" s="13"/>
      <c r="AA864" s="13"/>
      <c r="AB864" s="13"/>
      <c r="AC864" s="13"/>
      <c r="AD864" s="13"/>
      <c r="AE864" s="13"/>
      <c r="AF864" s="13"/>
      <c r="AG864" s="13"/>
      <c r="AH864" s="13"/>
      <c r="AI864" s="13"/>
      <c r="AJ864" s="13"/>
    </row>
    <row r="865" spans="1:36" ht="13.5" customHeight="1" x14ac:dyDescent="0.2">
      <c r="A865" s="13"/>
      <c r="B865" s="13"/>
      <c r="C865" s="13"/>
      <c r="D865" s="13"/>
      <c r="E865" s="13"/>
      <c r="F865" s="13"/>
      <c r="G865" s="13"/>
      <c r="H865" s="13"/>
      <c r="I865" s="13"/>
      <c r="J865" s="13"/>
      <c r="K865" s="13"/>
      <c r="L865" s="13"/>
      <c r="M865" s="13"/>
      <c r="N865" s="13"/>
      <c r="O865" s="13"/>
      <c r="P865" s="13"/>
      <c r="Q865" s="13"/>
      <c r="R865" s="13"/>
      <c r="S865" s="13"/>
      <c r="T865" s="13"/>
      <c r="U865" s="13"/>
      <c r="V865" s="13"/>
      <c r="W865" s="13"/>
      <c r="X865" s="13"/>
      <c r="Y865" s="13"/>
      <c r="Z865" s="13"/>
      <c r="AA865" s="13"/>
      <c r="AB865" s="13"/>
      <c r="AC865" s="13"/>
      <c r="AD865" s="13"/>
      <c r="AE865" s="13"/>
      <c r="AF865" s="13"/>
      <c r="AG865" s="13"/>
      <c r="AH865" s="13"/>
      <c r="AI865" s="13"/>
      <c r="AJ865" s="13"/>
    </row>
    <row r="866" spans="1:36" ht="13.5" customHeight="1" x14ac:dyDescent="0.2">
      <c r="A866" s="13"/>
      <c r="B866" s="13"/>
      <c r="C866" s="13"/>
      <c r="D866" s="13"/>
      <c r="E866" s="13"/>
      <c r="F866" s="13"/>
      <c r="G866" s="13"/>
      <c r="H866" s="13"/>
      <c r="I866" s="13"/>
      <c r="J866" s="13"/>
      <c r="K866" s="13"/>
      <c r="L866" s="13"/>
      <c r="M866" s="13"/>
      <c r="N866" s="13"/>
      <c r="O866" s="13"/>
      <c r="P866" s="13"/>
      <c r="Q866" s="13"/>
      <c r="R866" s="13"/>
      <c r="S866" s="13"/>
      <c r="T866" s="13"/>
      <c r="U866" s="13"/>
      <c r="V866" s="13"/>
      <c r="W866" s="13"/>
      <c r="X866" s="13"/>
      <c r="Y866" s="13"/>
      <c r="Z866" s="13"/>
      <c r="AA866" s="13"/>
      <c r="AB866" s="13"/>
      <c r="AC866" s="13"/>
      <c r="AD866" s="13"/>
      <c r="AE866" s="13"/>
      <c r="AF866" s="13"/>
      <c r="AG866" s="13"/>
      <c r="AH866" s="13"/>
      <c r="AI866" s="13"/>
      <c r="AJ866" s="13"/>
    </row>
    <row r="867" spans="1:36" ht="13.5" customHeight="1" x14ac:dyDescent="0.2">
      <c r="A867" s="13"/>
      <c r="B867" s="13"/>
      <c r="C867" s="13"/>
      <c r="D867" s="13"/>
      <c r="E867" s="13"/>
      <c r="F867" s="13"/>
      <c r="G867" s="13"/>
      <c r="H867" s="13"/>
      <c r="I867" s="13"/>
      <c r="J867" s="13"/>
      <c r="K867" s="13"/>
      <c r="L867" s="13"/>
      <c r="M867" s="13"/>
      <c r="N867" s="13"/>
      <c r="O867" s="13"/>
      <c r="P867" s="13"/>
      <c r="Q867" s="13"/>
      <c r="R867" s="13"/>
      <c r="S867" s="13"/>
      <c r="T867" s="13"/>
      <c r="U867" s="13"/>
      <c r="V867" s="13"/>
      <c r="W867" s="13"/>
      <c r="X867" s="13"/>
      <c r="Y867" s="13"/>
      <c r="Z867" s="13"/>
      <c r="AA867" s="13"/>
      <c r="AB867" s="13"/>
      <c r="AC867" s="13"/>
      <c r="AD867" s="13"/>
      <c r="AE867" s="13"/>
      <c r="AF867" s="13"/>
      <c r="AG867" s="13"/>
      <c r="AH867" s="13"/>
      <c r="AI867" s="13"/>
      <c r="AJ867" s="13"/>
    </row>
    <row r="868" spans="1:36" ht="13.5" customHeight="1" x14ac:dyDescent="0.2">
      <c r="A868" s="13"/>
      <c r="B868" s="13"/>
      <c r="C868" s="13"/>
      <c r="D868" s="13"/>
      <c r="E868" s="13"/>
      <c r="F868" s="13"/>
      <c r="G868" s="13"/>
      <c r="H868" s="13"/>
      <c r="I868" s="13"/>
      <c r="J868" s="13"/>
      <c r="K868" s="13"/>
      <c r="L868" s="13"/>
      <c r="M868" s="13"/>
      <c r="N868" s="13"/>
      <c r="O868" s="13"/>
      <c r="P868" s="13"/>
      <c r="Q868" s="13"/>
      <c r="R868" s="13"/>
      <c r="S868" s="13"/>
      <c r="T868" s="13"/>
      <c r="U868" s="13"/>
      <c r="V868" s="13"/>
      <c r="W868" s="13"/>
      <c r="X868" s="13"/>
      <c r="Y868" s="13"/>
      <c r="Z868" s="13"/>
      <c r="AA868" s="13"/>
      <c r="AB868" s="13"/>
      <c r="AC868" s="13"/>
      <c r="AD868" s="13"/>
      <c r="AE868" s="13"/>
      <c r="AF868" s="13"/>
      <c r="AG868" s="13"/>
      <c r="AH868" s="13"/>
      <c r="AI868" s="13"/>
      <c r="AJ868" s="13"/>
    </row>
    <row r="869" spans="1:36" ht="13.5" customHeight="1" x14ac:dyDescent="0.2">
      <c r="A869" s="13"/>
      <c r="B869" s="13"/>
      <c r="C869" s="13"/>
      <c r="D869" s="13"/>
      <c r="E869" s="13"/>
      <c r="F869" s="13"/>
      <c r="G869" s="13"/>
      <c r="H869" s="13"/>
      <c r="I869" s="13"/>
      <c r="J869" s="13"/>
      <c r="K869" s="13"/>
      <c r="L869" s="13"/>
      <c r="M869" s="13"/>
      <c r="N869" s="13"/>
      <c r="O869" s="13"/>
      <c r="P869" s="13"/>
      <c r="Q869" s="13"/>
      <c r="R869" s="13"/>
      <c r="S869" s="13"/>
      <c r="T869" s="13"/>
      <c r="U869" s="13"/>
      <c r="V869" s="13"/>
      <c r="W869" s="13"/>
      <c r="X869" s="13"/>
      <c r="Y869" s="13"/>
      <c r="Z869" s="13"/>
      <c r="AA869" s="13"/>
      <c r="AB869" s="13"/>
      <c r="AC869" s="13"/>
      <c r="AD869" s="13"/>
      <c r="AE869" s="13"/>
      <c r="AF869" s="13"/>
      <c r="AG869" s="13"/>
      <c r="AH869" s="13"/>
      <c r="AI869" s="13"/>
      <c r="AJ869" s="13"/>
    </row>
    <row r="870" spans="1:36" ht="13.5" customHeight="1" x14ac:dyDescent="0.2">
      <c r="A870" s="13"/>
      <c r="B870" s="13"/>
      <c r="C870" s="13"/>
      <c r="D870" s="13"/>
      <c r="E870" s="13"/>
      <c r="F870" s="13"/>
      <c r="G870" s="13"/>
      <c r="H870" s="13"/>
      <c r="I870" s="13"/>
      <c r="J870" s="13"/>
      <c r="K870" s="13"/>
      <c r="L870" s="13"/>
      <c r="M870" s="13"/>
      <c r="N870" s="13"/>
      <c r="O870" s="13"/>
      <c r="P870" s="13"/>
      <c r="Q870" s="13"/>
      <c r="R870" s="13"/>
      <c r="S870" s="13"/>
      <c r="T870" s="13"/>
      <c r="U870" s="13"/>
      <c r="V870" s="13"/>
      <c r="W870" s="13"/>
      <c r="X870" s="13"/>
      <c r="Y870" s="13"/>
      <c r="Z870" s="13"/>
      <c r="AA870" s="13"/>
      <c r="AB870" s="13"/>
      <c r="AC870" s="13"/>
      <c r="AD870" s="13"/>
      <c r="AE870" s="13"/>
      <c r="AF870" s="13"/>
      <c r="AG870" s="13"/>
      <c r="AH870" s="13"/>
      <c r="AI870" s="13"/>
      <c r="AJ870" s="13"/>
    </row>
    <row r="871" spans="1:36" ht="13.5" customHeight="1" x14ac:dyDescent="0.2">
      <c r="A871" s="13"/>
      <c r="B871" s="13"/>
      <c r="C871" s="13"/>
      <c r="D871" s="13"/>
      <c r="E871" s="13"/>
      <c r="F871" s="13"/>
      <c r="G871" s="13"/>
      <c r="H871" s="13"/>
      <c r="I871" s="13"/>
      <c r="J871" s="13"/>
      <c r="K871" s="13"/>
      <c r="L871" s="13"/>
      <c r="M871" s="13"/>
      <c r="N871" s="13"/>
      <c r="O871" s="13"/>
      <c r="P871" s="13"/>
      <c r="Q871" s="13"/>
      <c r="R871" s="13"/>
      <c r="S871" s="13"/>
      <c r="T871" s="13"/>
      <c r="U871" s="13"/>
      <c r="V871" s="13"/>
      <c r="W871" s="13"/>
      <c r="X871" s="13"/>
      <c r="Y871" s="13"/>
      <c r="Z871" s="13"/>
      <c r="AA871" s="13"/>
      <c r="AB871" s="13"/>
      <c r="AC871" s="13"/>
      <c r="AD871" s="13"/>
      <c r="AE871" s="13"/>
      <c r="AF871" s="13"/>
      <c r="AG871" s="13"/>
      <c r="AH871" s="13"/>
      <c r="AI871" s="13"/>
      <c r="AJ871" s="13"/>
    </row>
    <row r="872" spans="1:36" ht="13.5" customHeight="1" x14ac:dyDescent="0.2">
      <c r="A872" s="13"/>
      <c r="B872" s="13"/>
      <c r="C872" s="13"/>
      <c r="D872" s="13"/>
      <c r="E872" s="13"/>
      <c r="F872" s="13"/>
      <c r="G872" s="13"/>
      <c r="H872" s="13"/>
      <c r="I872" s="13"/>
      <c r="J872" s="13"/>
      <c r="K872" s="13"/>
      <c r="L872" s="13"/>
      <c r="M872" s="13"/>
      <c r="N872" s="13"/>
      <c r="O872" s="13"/>
      <c r="P872" s="13"/>
      <c r="Q872" s="13"/>
      <c r="R872" s="13"/>
      <c r="S872" s="13"/>
      <c r="T872" s="13"/>
      <c r="U872" s="13"/>
      <c r="V872" s="13"/>
      <c r="W872" s="13"/>
      <c r="X872" s="13"/>
      <c r="Y872" s="13"/>
      <c r="Z872" s="13"/>
      <c r="AA872" s="13"/>
      <c r="AB872" s="13"/>
      <c r="AC872" s="13"/>
      <c r="AD872" s="13"/>
      <c r="AE872" s="13"/>
      <c r="AF872" s="13"/>
      <c r="AG872" s="13"/>
      <c r="AH872" s="13"/>
      <c r="AI872" s="13"/>
      <c r="AJ872" s="13"/>
    </row>
    <row r="873" spans="1:36" ht="13.5" customHeight="1" x14ac:dyDescent="0.2">
      <c r="A873" s="13"/>
      <c r="B873" s="13"/>
      <c r="C873" s="13"/>
      <c r="D873" s="13"/>
      <c r="E873" s="13"/>
      <c r="F873" s="13"/>
      <c r="G873" s="13"/>
      <c r="H873" s="13"/>
      <c r="I873" s="13"/>
      <c r="J873" s="13"/>
      <c r="K873" s="13"/>
      <c r="L873" s="13"/>
      <c r="M873" s="13"/>
      <c r="N873" s="13"/>
      <c r="O873" s="13"/>
      <c r="P873" s="13"/>
      <c r="Q873" s="13"/>
      <c r="R873" s="13"/>
      <c r="S873" s="13"/>
      <c r="T873" s="13"/>
      <c r="U873" s="13"/>
      <c r="V873" s="13"/>
      <c r="W873" s="13"/>
      <c r="X873" s="13"/>
      <c r="Y873" s="13"/>
      <c r="Z873" s="13"/>
      <c r="AA873" s="13"/>
      <c r="AB873" s="13"/>
      <c r="AC873" s="13"/>
      <c r="AD873" s="13"/>
      <c r="AE873" s="13"/>
      <c r="AF873" s="13"/>
      <c r="AG873" s="13"/>
      <c r="AH873" s="13"/>
      <c r="AI873" s="13"/>
      <c r="AJ873" s="13"/>
    </row>
    <row r="874" spans="1:36" ht="13.5" customHeight="1" x14ac:dyDescent="0.2">
      <c r="A874" s="13"/>
      <c r="B874" s="13"/>
      <c r="C874" s="13"/>
      <c r="D874" s="13"/>
      <c r="E874" s="13"/>
      <c r="F874" s="13"/>
      <c r="G874" s="13"/>
      <c r="H874" s="13"/>
      <c r="I874" s="13"/>
      <c r="J874" s="13"/>
      <c r="K874" s="13"/>
      <c r="L874" s="13"/>
      <c r="M874" s="13"/>
      <c r="N874" s="13"/>
      <c r="O874" s="13"/>
      <c r="P874" s="13"/>
      <c r="Q874" s="13"/>
      <c r="R874" s="13"/>
      <c r="S874" s="13"/>
      <c r="T874" s="13"/>
      <c r="U874" s="13"/>
      <c r="V874" s="13"/>
      <c r="W874" s="13"/>
      <c r="X874" s="13"/>
      <c r="Y874" s="13"/>
      <c r="Z874" s="13"/>
      <c r="AA874" s="13"/>
      <c r="AB874" s="13"/>
      <c r="AC874" s="13"/>
      <c r="AD874" s="13"/>
      <c r="AE874" s="13"/>
      <c r="AF874" s="13"/>
      <c r="AG874" s="13"/>
      <c r="AH874" s="13"/>
      <c r="AI874" s="13"/>
      <c r="AJ874" s="13"/>
    </row>
    <row r="875" spans="1:36" ht="13.5" customHeight="1" x14ac:dyDescent="0.2">
      <c r="A875" s="13"/>
      <c r="B875" s="13"/>
      <c r="C875" s="13"/>
      <c r="D875" s="13"/>
      <c r="E875" s="13"/>
      <c r="F875" s="13"/>
      <c r="G875" s="13"/>
      <c r="H875" s="13"/>
      <c r="I875" s="13"/>
      <c r="J875" s="13"/>
      <c r="K875" s="13"/>
      <c r="L875" s="13"/>
      <c r="M875" s="13"/>
      <c r="N875" s="13"/>
      <c r="O875" s="13"/>
      <c r="P875" s="13"/>
      <c r="Q875" s="13"/>
      <c r="R875" s="13"/>
      <c r="S875" s="13"/>
      <c r="T875" s="13"/>
      <c r="U875" s="13"/>
      <c r="V875" s="13"/>
      <c r="W875" s="13"/>
      <c r="X875" s="13"/>
      <c r="Y875" s="13"/>
      <c r="Z875" s="13"/>
      <c r="AA875" s="13"/>
      <c r="AB875" s="13"/>
      <c r="AC875" s="13"/>
      <c r="AD875" s="13"/>
      <c r="AE875" s="13"/>
      <c r="AF875" s="13"/>
      <c r="AG875" s="13"/>
      <c r="AH875" s="13"/>
      <c r="AI875" s="13"/>
      <c r="AJ875" s="13"/>
    </row>
    <row r="876" spans="1:36" ht="13.5" customHeight="1" x14ac:dyDescent="0.2">
      <c r="A876" s="13"/>
      <c r="B876" s="13"/>
      <c r="C876" s="13"/>
      <c r="D876" s="13"/>
      <c r="E876" s="13"/>
      <c r="F876" s="13"/>
      <c r="G876" s="13"/>
      <c r="H876" s="13"/>
      <c r="I876" s="13"/>
      <c r="J876" s="13"/>
      <c r="K876" s="13"/>
      <c r="L876" s="13"/>
      <c r="M876" s="13"/>
      <c r="N876" s="13"/>
      <c r="O876" s="13"/>
      <c r="P876" s="13"/>
      <c r="Q876" s="13"/>
      <c r="R876" s="13"/>
      <c r="S876" s="13"/>
      <c r="T876" s="13"/>
      <c r="U876" s="13"/>
      <c r="V876" s="13"/>
      <c r="W876" s="13"/>
      <c r="X876" s="13"/>
      <c r="Y876" s="13"/>
      <c r="Z876" s="13"/>
      <c r="AA876" s="13"/>
      <c r="AB876" s="13"/>
      <c r="AC876" s="13"/>
      <c r="AD876" s="13"/>
      <c r="AE876" s="13"/>
      <c r="AF876" s="13"/>
      <c r="AG876" s="13"/>
      <c r="AH876" s="13"/>
      <c r="AI876" s="13"/>
      <c r="AJ876" s="13"/>
    </row>
    <row r="877" spans="1:36" ht="13.5" customHeight="1" x14ac:dyDescent="0.2">
      <c r="A877" s="13"/>
      <c r="B877" s="13"/>
      <c r="C877" s="13"/>
      <c r="D877" s="13"/>
      <c r="E877" s="13"/>
      <c r="F877" s="13"/>
      <c r="G877" s="13"/>
      <c r="H877" s="13"/>
      <c r="I877" s="13"/>
      <c r="J877" s="13"/>
      <c r="K877" s="13"/>
      <c r="L877" s="13"/>
      <c r="M877" s="13"/>
      <c r="N877" s="13"/>
      <c r="O877" s="13"/>
      <c r="P877" s="13"/>
      <c r="Q877" s="13"/>
      <c r="R877" s="13"/>
      <c r="S877" s="13"/>
      <c r="T877" s="13"/>
      <c r="U877" s="13"/>
      <c r="V877" s="13"/>
      <c r="W877" s="13"/>
      <c r="X877" s="13"/>
      <c r="Y877" s="13"/>
      <c r="Z877" s="13"/>
      <c r="AA877" s="13"/>
      <c r="AB877" s="13"/>
      <c r="AC877" s="13"/>
      <c r="AD877" s="13"/>
      <c r="AE877" s="13"/>
      <c r="AF877" s="13"/>
      <c r="AG877" s="13"/>
      <c r="AH877" s="13"/>
      <c r="AI877" s="13"/>
      <c r="AJ877" s="13"/>
    </row>
    <row r="878" spans="1:36" ht="13.5" customHeight="1" x14ac:dyDescent="0.2">
      <c r="A878" s="13"/>
      <c r="B878" s="13"/>
      <c r="C878" s="13"/>
      <c r="D878" s="13"/>
      <c r="E878" s="13"/>
      <c r="F878" s="13"/>
      <c r="G878" s="13"/>
      <c r="H878" s="13"/>
      <c r="I878" s="13"/>
      <c r="J878" s="13"/>
      <c r="K878" s="13"/>
      <c r="L878" s="13"/>
      <c r="M878" s="13"/>
      <c r="N878" s="13"/>
      <c r="O878" s="13"/>
      <c r="P878" s="13"/>
      <c r="Q878" s="13"/>
      <c r="R878" s="13"/>
      <c r="S878" s="13"/>
      <c r="T878" s="13"/>
      <c r="U878" s="13"/>
      <c r="V878" s="13"/>
      <c r="W878" s="13"/>
      <c r="X878" s="13"/>
      <c r="Y878" s="13"/>
      <c r="Z878" s="13"/>
      <c r="AA878" s="13"/>
      <c r="AB878" s="13"/>
      <c r="AC878" s="13"/>
      <c r="AD878" s="13"/>
      <c r="AE878" s="13"/>
      <c r="AF878" s="13"/>
      <c r="AG878" s="13"/>
      <c r="AH878" s="13"/>
      <c r="AI878" s="13"/>
      <c r="AJ878" s="13"/>
    </row>
    <row r="879" spans="1:36" ht="13.5" customHeight="1" x14ac:dyDescent="0.2">
      <c r="A879" s="13"/>
      <c r="B879" s="13"/>
      <c r="C879" s="13"/>
      <c r="D879" s="13"/>
      <c r="E879" s="13"/>
      <c r="F879" s="13"/>
      <c r="G879" s="13"/>
      <c r="H879" s="13"/>
      <c r="I879" s="13"/>
      <c r="J879" s="13"/>
      <c r="K879" s="13"/>
      <c r="L879" s="13"/>
      <c r="M879" s="13"/>
      <c r="N879" s="13"/>
      <c r="O879" s="13"/>
      <c r="P879" s="13"/>
      <c r="Q879" s="13"/>
      <c r="R879" s="13"/>
      <c r="S879" s="13"/>
      <c r="T879" s="13"/>
      <c r="U879" s="13"/>
      <c r="V879" s="13"/>
      <c r="W879" s="13"/>
      <c r="X879" s="13"/>
      <c r="Y879" s="13"/>
      <c r="Z879" s="13"/>
      <c r="AA879" s="13"/>
      <c r="AB879" s="13"/>
      <c r="AC879" s="13"/>
      <c r="AD879" s="13"/>
      <c r="AE879" s="13"/>
      <c r="AF879" s="13"/>
      <c r="AG879" s="13"/>
      <c r="AH879" s="13"/>
      <c r="AI879" s="13"/>
      <c r="AJ879" s="13"/>
    </row>
    <row r="880" spans="1:36" ht="13.5" customHeight="1" x14ac:dyDescent="0.2">
      <c r="A880" s="13"/>
      <c r="B880" s="13"/>
      <c r="C880" s="13"/>
      <c r="D880" s="13"/>
      <c r="E880" s="13"/>
      <c r="F880" s="13"/>
      <c r="G880" s="13"/>
      <c r="H880" s="13"/>
      <c r="I880" s="13"/>
      <c r="J880" s="13"/>
      <c r="K880" s="13"/>
      <c r="L880" s="13"/>
      <c r="M880" s="13"/>
      <c r="N880" s="13"/>
      <c r="O880" s="13"/>
      <c r="P880" s="13"/>
      <c r="Q880" s="13"/>
      <c r="R880" s="13"/>
      <c r="S880" s="13"/>
      <c r="T880" s="13"/>
      <c r="U880" s="13"/>
      <c r="V880" s="13"/>
      <c r="W880" s="13"/>
      <c r="X880" s="13"/>
      <c r="Y880" s="13"/>
      <c r="Z880" s="13"/>
      <c r="AA880" s="13"/>
      <c r="AB880" s="13"/>
      <c r="AC880" s="13"/>
      <c r="AD880" s="13"/>
      <c r="AE880" s="13"/>
      <c r="AF880" s="13"/>
      <c r="AG880" s="13"/>
      <c r="AH880" s="13"/>
      <c r="AI880" s="13"/>
      <c r="AJ880" s="13"/>
    </row>
    <row r="881" spans="1:36" ht="13.5" customHeight="1" x14ac:dyDescent="0.2">
      <c r="A881" s="13"/>
      <c r="B881" s="13"/>
      <c r="C881" s="13"/>
      <c r="D881" s="13"/>
      <c r="E881" s="13"/>
      <c r="F881" s="13"/>
      <c r="G881" s="13"/>
      <c r="H881" s="13"/>
      <c r="I881" s="13"/>
      <c r="J881" s="13"/>
      <c r="K881" s="13"/>
      <c r="L881" s="13"/>
      <c r="M881" s="13"/>
      <c r="N881" s="13"/>
      <c r="O881" s="13"/>
      <c r="P881" s="13"/>
      <c r="Q881" s="13"/>
      <c r="R881" s="13"/>
      <c r="S881" s="13"/>
      <c r="T881" s="13"/>
      <c r="U881" s="13"/>
      <c r="V881" s="13"/>
      <c r="W881" s="13"/>
      <c r="X881" s="13"/>
      <c r="Y881" s="13"/>
      <c r="Z881" s="13"/>
      <c r="AA881" s="13"/>
      <c r="AB881" s="13"/>
      <c r="AC881" s="13"/>
      <c r="AD881" s="13"/>
      <c r="AE881" s="13"/>
      <c r="AF881" s="13"/>
      <c r="AG881" s="13"/>
      <c r="AH881" s="13"/>
      <c r="AI881" s="13"/>
      <c r="AJ881" s="13"/>
    </row>
    <row r="882" spans="1:36" ht="13.5" customHeight="1" x14ac:dyDescent="0.2">
      <c r="A882" s="13"/>
      <c r="B882" s="13"/>
      <c r="C882" s="13"/>
      <c r="D882" s="13"/>
      <c r="E882" s="13"/>
      <c r="F882" s="13"/>
      <c r="G882" s="13"/>
      <c r="H882" s="13"/>
      <c r="I882" s="13"/>
      <c r="J882" s="13"/>
      <c r="K882" s="13"/>
      <c r="L882" s="13"/>
      <c r="M882" s="13"/>
      <c r="N882" s="13"/>
      <c r="O882" s="13"/>
      <c r="P882" s="13"/>
      <c r="Q882" s="13"/>
      <c r="R882" s="13"/>
      <c r="S882" s="13"/>
      <c r="T882" s="13"/>
      <c r="U882" s="13"/>
      <c r="V882" s="13"/>
      <c r="W882" s="13"/>
      <c r="X882" s="13"/>
      <c r="Y882" s="13"/>
      <c r="Z882" s="13"/>
      <c r="AA882" s="13"/>
      <c r="AB882" s="13"/>
      <c r="AC882" s="13"/>
      <c r="AD882" s="13"/>
      <c r="AE882" s="13"/>
      <c r="AF882" s="13"/>
      <c r="AG882" s="13"/>
      <c r="AH882" s="13"/>
      <c r="AI882" s="13"/>
      <c r="AJ882" s="13"/>
    </row>
    <row r="883" spans="1:36" ht="13.5" customHeight="1" x14ac:dyDescent="0.2">
      <c r="A883" s="13"/>
      <c r="B883" s="13"/>
      <c r="C883" s="13"/>
      <c r="D883" s="13"/>
      <c r="E883" s="13"/>
      <c r="F883" s="13"/>
      <c r="G883" s="13"/>
      <c r="H883" s="13"/>
      <c r="I883" s="13"/>
      <c r="J883" s="13"/>
      <c r="K883" s="13"/>
      <c r="L883" s="13"/>
      <c r="M883" s="13"/>
      <c r="N883" s="13"/>
      <c r="O883" s="13"/>
      <c r="P883" s="13"/>
      <c r="Q883" s="13"/>
      <c r="R883" s="13"/>
      <c r="S883" s="13"/>
      <c r="T883" s="13"/>
      <c r="U883" s="13"/>
      <c r="V883" s="13"/>
      <c r="W883" s="13"/>
      <c r="X883" s="13"/>
      <c r="Y883" s="13"/>
      <c r="Z883" s="13"/>
      <c r="AA883" s="13"/>
      <c r="AB883" s="13"/>
      <c r="AC883" s="13"/>
      <c r="AD883" s="13"/>
      <c r="AE883" s="13"/>
      <c r="AF883" s="13"/>
      <c r="AG883" s="13"/>
      <c r="AH883" s="13"/>
      <c r="AI883" s="13"/>
      <c r="AJ883" s="13"/>
    </row>
    <row r="884" spans="1:36" ht="13.5" customHeight="1" x14ac:dyDescent="0.2">
      <c r="A884" s="13"/>
      <c r="B884" s="13"/>
      <c r="C884" s="13"/>
      <c r="D884" s="13"/>
      <c r="E884" s="13"/>
      <c r="F884" s="13"/>
      <c r="G884" s="13"/>
      <c r="H884" s="13"/>
      <c r="I884" s="13"/>
      <c r="J884" s="13"/>
      <c r="K884" s="13"/>
      <c r="L884" s="13"/>
      <c r="M884" s="13"/>
      <c r="N884" s="13"/>
      <c r="O884" s="13"/>
      <c r="P884" s="13"/>
      <c r="Q884" s="13"/>
      <c r="R884" s="13"/>
      <c r="S884" s="13"/>
      <c r="T884" s="13"/>
      <c r="U884" s="13"/>
      <c r="V884" s="13"/>
      <c r="W884" s="13"/>
      <c r="X884" s="13"/>
      <c r="Y884" s="13"/>
      <c r="Z884" s="13"/>
      <c r="AA884" s="13"/>
      <c r="AB884" s="13"/>
      <c r="AC884" s="13"/>
      <c r="AD884" s="13"/>
      <c r="AE884" s="13"/>
      <c r="AF884" s="13"/>
      <c r="AG884" s="13"/>
      <c r="AH884" s="13"/>
      <c r="AI884" s="13"/>
      <c r="AJ884" s="13"/>
    </row>
    <row r="885" spans="1:36" ht="13.5" customHeight="1" x14ac:dyDescent="0.2">
      <c r="A885" s="13"/>
      <c r="B885" s="13"/>
      <c r="C885" s="13"/>
      <c r="D885" s="13"/>
      <c r="E885" s="13"/>
      <c r="F885" s="13"/>
      <c r="G885" s="13"/>
      <c r="H885" s="13"/>
      <c r="I885" s="13"/>
      <c r="J885" s="13"/>
      <c r="K885" s="13"/>
      <c r="L885" s="13"/>
      <c r="M885" s="13"/>
      <c r="N885" s="13"/>
      <c r="O885" s="13"/>
      <c r="P885" s="13"/>
      <c r="Q885" s="13"/>
      <c r="R885" s="13"/>
      <c r="S885" s="13"/>
      <c r="T885" s="13"/>
      <c r="U885" s="13"/>
      <c r="V885" s="13"/>
      <c r="W885" s="13"/>
      <c r="X885" s="13"/>
      <c r="Y885" s="13"/>
      <c r="Z885" s="13"/>
      <c r="AA885" s="13"/>
      <c r="AB885" s="13"/>
      <c r="AC885" s="13"/>
      <c r="AD885" s="13"/>
      <c r="AE885" s="13"/>
      <c r="AF885" s="13"/>
      <c r="AG885" s="13"/>
      <c r="AH885" s="13"/>
      <c r="AI885" s="13"/>
      <c r="AJ885" s="13"/>
    </row>
    <row r="886" spans="1:36" ht="13.5" customHeight="1" x14ac:dyDescent="0.2">
      <c r="A886" s="13"/>
      <c r="B886" s="13"/>
      <c r="C886" s="13"/>
      <c r="D886" s="13"/>
      <c r="E886" s="13"/>
      <c r="F886" s="13"/>
      <c r="G886" s="13"/>
      <c r="H886" s="13"/>
      <c r="I886" s="13"/>
      <c r="J886" s="13"/>
      <c r="K886" s="13"/>
      <c r="L886" s="13"/>
      <c r="M886" s="13"/>
      <c r="N886" s="13"/>
      <c r="O886" s="13"/>
      <c r="P886" s="13"/>
      <c r="Q886" s="13"/>
      <c r="R886" s="13"/>
      <c r="S886" s="13"/>
      <c r="T886" s="13"/>
      <c r="U886" s="13"/>
      <c r="V886" s="13"/>
      <c r="W886" s="13"/>
      <c r="X886" s="13"/>
      <c r="Y886" s="13"/>
      <c r="Z886" s="13"/>
      <c r="AA886" s="13"/>
      <c r="AB886" s="13"/>
      <c r="AC886" s="13"/>
      <c r="AD886" s="13"/>
      <c r="AE886" s="13"/>
      <c r="AF886" s="13"/>
      <c r="AG886" s="13"/>
      <c r="AH886" s="13"/>
      <c r="AI886" s="13"/>
      <c r="AJ886" s="13"/>
    </row>
    <row r="887" spans="1:36" ht="13.5" customHeight="1" x14ac:dyDescent="0.2">
      <c r="A887" s="13"/>
      <c r="B887" s="13"/>
      <c r="C887" s="13"/>
      <c r="D887" s="13"/>
      <c r="E887" s="13"/>
      <c r="F887" s="13"/>
      <c r="G887" s="13"/>
      <c r="H887" s="13"/>
      <c r="I887" s="13"/>
      <c r="J887" s="13"/>
      <c r="K887" s="13"/>
      <c r="L887" s="13"/>
      <c r="M887" s="13"/>
      <c r="N887" s="13"/>
      <c r="O887" s="13"/>
      <c r="P887" s="13"/>
      <c r="Q887" s="13"/>
      <c r="R887" s="13"/>
      <c r="S887" s="13"/>
      <c r="T887" s="13"/>
      <c r="U887" s="13"/>
      <c r="V887" s="13"/>
      <c r="W887" s="13"/>
      <c r="X887" s="13"/>
      <c r="Y887" s="13"/>
      <c r="Z887" s="13"/>
      <c r="AA887" s="13"/>
      <c r="AB887" s="13"/>
      <c r="AC887" s="13"/>
      <c r="AD887" s="13"/>
      <c r="AE887" s="13"/>
      <c r="AF887" s="13"/>
      <c r="AG887" s="13"/>
      <c r="AH887" s="13"/>
      <c r="AI887" s="13"/>
      <c r="AJ887" s="13"/>
    </row>
    <row r="888" spans="1:36" ht="13.5" customHeight="1" x14ac:dyDescent="0.2">
      <c r="A888" s="13"/>
      <c r="B888" s="13"/>
      <c r="C888" s="13"/>
      <c r="D888" s="13"/>
      <c r="E888" s="13"/>
      <c r="F888" s="13"/>
      <c r="G888" s="13"/>
      <c r="H888" s="13"/>
      <c r="I888" s="13"/>
      <c r="J888" s="13"/>
      <c r="K888" s="13"/>
      <c r="L888" s="13"/>
      <c r="M888" s="13"/>
      <c r="N888" s="13"/>
      <c r="O888" s="13"/>
      <c r="P888" s="13"/>
      <c r="Q888" s="13"/>
      <c r="R888" s="13"/>
      <c r="S888" s="13"/>
      <c r="T888" s="13"/>
      <c r="U888" s="13"/>
      <c r="V888" s="13"/>
      <c r="W888" s="13"/>
      <c r="X888" s="13"/>
      <c r="Y888" s="13"/>
      <c r="Z888" s="13"/>
      <c r="AA888" s="13"/>
      <c r="AB888" s="13"/>
      <c r="AC888" s="13"/>
      <c r="AD888" s="13"/>
      <c r="AE888" s="13"/>
      <c r="AF888" s="13"/>
      <c r="AG888" s="13"/>
      <c r="AH888" s="13"/>
      <c r="AI888" s="13"/>
      <c r="AJ888" s="13"/>
    </row>
    <row r="889" spans="1:36" ht="13.5" customHeight="1" x14ac:dyDescent="0.2">
      <c r="A889" s="13"/>
      <c r="B889" s="13"/>
      <c r="C889" s="13"/>
      <c r="D889" s="13"/>
      <c r="E889" s="13"/>
      <c r="F889" s="13"/>
      <c r="G889" s="13"/>
      <c r="H889" s="13"/>
      <c r="I889" s="13"/>
      <c r="J889" s="13"/>
      <c r="K889" s="13"/>
      <c r="L889" s="13"/>
      <c r="M889" s="13"/>
      <c r="N889" s="13"/>
      <c r="O889" s="13"/>
      <c r="P889" s="13"/>
      <c r="Q889" s="13"/>
      <c r="R889" s="13"/>
      <c r="S889" s="13"/>
      <c r="T889" s="13"/>
      <c r="U889" s="13"/>
      <c r="V889" s="13"/>
      <c r="W889" s="13"/>
      <c r="X889" s="13"/>
      <c r="Y889" s="13"/>
      <c r="Z889" s="13"/>
      <c r="AA889" s="13"/>
      <c r="AB889" s="13"/>
      <c r="AC889" s="13"/>
      <c r="AD889" s="13"/>
      <c r="AE889" s="13"/>
      <c r="AF889" s="13"/>
      <c r="AG889" s="13"/>
      <c r="AH889" s="13"/>
      <c r="AI889" s="13"/>
      <c r="AJ889" s="13"/>
    </row>
    <row r="890" spans="1:36" ht="13.5" customHeight="1" x14ac:dyDescent="0.2">
      <c r="A890" s="13"/>
      <c r="B890" s="13"/>
      <c r="C890" s="13"/>
      <c r="D890" s="13"/>
      <c r="E890" s="13"/>
      <c r="F890" s="13"/>
      <c r="G890" s="13"/>
      <c r="H890" s="13"/>
      <c r="I890" s="13"/>
      <c r="J890" s="13"/>
      <c r="K890" s="13"/>
      <c r="L890" s="13"/>
      <c r="M890" s="13"/>
      <c r="N890" s="13"/>
      <c r="O890" s="13"/>
      <c r="P890" s="13"/>
      <c r="Q890" s="13"/>
      <c r="R890" s="13"/>
      <c r="S890" s="13"/>
      <c r="T890" s="13"/>
      <c r="U890" s="13"/>
      <c r="V890" s="13"/>
      <c r="W890" s="13"/>
      <c r="X890" s="13"/>
      <c r="Y890" s="13"/>
      <c r="Z890" s="13"/>
      <c r="AA890" s="13"/>
      <c r="AB890" s="13"/>
      <c r="AC890" s="13"/>
      <c r="AD890" s="13"/>
      <c r="AE890" s="13"/>
      <c r="AF890" s="13"/>
      <c r="AG890" s="13"/>
      <c r="AH890" s="13"/>
      <c r="AI890" s="13"/>
      <c r="AJ890" s="13"/>
    </row>
    <row r="891" spans="1:36" ht="13.5" customHeight="1" x14ac:dyDescent="0.2">
      <c r="A891" s="13"/>
      <c r="B891" s="13"/>
      <c r="C891" s="13"/>
      <c r="D891" s="13"/>
      <c r="E891" s="13"/>
      <c r="F891" s="13"/>
      <c r="G891" s="13"/>
      <c r="H891" s="13"/>
      <c r="I891" s="13"/>
      <c r="J891" s="13"/>
      <c r="K891" s="13"/>
      <c r="L891" s="13"/>
      <c r="M891" s="13"/>
      <c r="N891" s="13"/>
      <c r="O891" s="13"/>
      <c r="P891" s="13"/>
      <c r="Q891" s="13"/>
      <c r="R891" s="13"/>
      <c r="S891" s="13"/>
      <c r="T891" s="13"/>
      <c r="U891" s="13"/>
      <c r="V891" s="13"/>
      <c r="W891" s="13"/>
      <c r="X891" s="13"/>
      <c r="Y891" s="13"/>
      <c r="Z891" s="13"/>
      <c r="AA891" s="13"/>
      <c r="AB891" s="13"/>
      <c r="AC891" s="13"/>
      <c r="AD891" s="13"/>
      <c r="AE891" s="13"/>
      <c r="AF891" s="13"/>
      <c r="AG891" s="13"/>
      <c r="AH891" s="13"/>
      <c r="AI891" s="13"/>
      <c r="AJ891" s="13"/>
    </row>
    <row r="892" spans="1:36" ht="13.5" customHeight="1" x14ac:dyDescent="0.2">
      <c r="A892" s="13"/>
      <c r="B892" s="13"/>
      <c r="C892" s="13"/>
      <c r="D892" s="13"/>
      <c r="E892" s="13"/>
      <c r="F892" s="13"/>
      <c r="G892" s="13"/>
      <c r="H892" s="13"/>
      <c r="I892" s="13"/>
      <c r="J892" s="13"/>
      <c r="K892" s="13"/>
      <c r="L892" s="13"/>
      <c r="M892" s="13"/>
      <c r="N892" s="13"/>
      <c r="O892" s="13"/>
      <c r="P892" s="13"/>
      <c r="Q892" s="13"/>
      <c r="R892" s="13"/>
      <c r="S892" s="13"/>
      <c r="T892" s="13"/>
      <c r="U892" s="13"/>
      <c r="V892" s="13"/>
      <c r="W892" s="13"/>
      <c r="X892" s="13"/>
      <c r="Y892" s="13"/>
      <c r="Z892" s="13"/>
      <c r="AA892" s="13"/>
      <c r="AB892" s="13"/>
      <c r="AC892" s="13"/>
      <c r="AD892" s="13"/>
      <c r="AE892" s="13"/>
      <c r="AF892" s="13"/>
      <c r="AG892" s="13"/>
      <c r="AH892" s="13"/>
      <c r="AI892" s="13"/>
      <c r="AJ892" s="13"/>
    </row>
    <row r="893" spans="1:36" ht="13.5" customHeight="1" x14ac:dyDescent="0.2">
      <c r="A893" s="13"/>
      <c r="B893" s="13"/>
      <c r="C893" s="13"/>
      <c r="D893" s="13"/>
      <c r="E893" s="13"/>
      <c r="F893" s="13"/>
      <c r="G893" s="13"/>
      <c r="H893" s="13"/>
      <c r="I893" s="13"/>
      <c r="J893" s="13"/>
      <c r="K893" s="13"/>
      <c r="L893" s="13"/>
      <c r="M893" s="13"/>
      <c r="N893" s="13"/>
      <c r="O893" s="13"/>
      <c r="P893" s="13"/>
      <c r="Q893" s="13"/>
      <c r="R893" s="13"/>
      <c r="S893" s="13"/>
      <c r="T893" s="13"/>
      <c r="U893" s="13"/>
      <c r="V893" s="13"/>
      <c r="W893" s="13"/>
      <c r="X893" s="13"/>
      <c r="Y893" s="13"/>
      <c r="Z893" s="13"/>
      <c r="AA893" s="13"/>
      <c r="AB893" s="13"/>
      <c r="AC893" s="13"/>
      <c r="AD893" s="13"/>
      <c r="AE893" s="13"/>
      <c r="AF893" s="13"/>
      <c r="AG893" s="13"/>
      <c r="AH893" s="13"/>
      <c r="AI893" s="13"/>
      <c r="AJ893" s="13"/>
    </row>
    <row r="894" spans="1:36" ht="13.5" customHeight="1" x14ac:dyDescent="0.2">
      <c r="A894" s="13"/>
      <c r="B894" s="13"/>
      <c r="C894" s="13"/>
      <c r="D894" s="13"/>
      <c r="E894" s="13"/>
      <c r="F894" s="13"/>
      <c r="G894" s="13"/>
      <c r="H894" s="13"/>
      <c r="I894" s="13"/>
      <c r="J894" s="13"/>
      <c r="K894" s="13"/>
      <c r="L894" s="13"/>
      <c r="M894" s="13"/>
      <c r="N894" s="13"/>
      <c r="O894" s="13"/>
      <c r="P894" s="13"/>
      <c r="Q894" s="13"/>
      <c r="R894" s="13"/>
      <c r="S894" s="13"/>
      <c r="T894" s="13"/>
      <c r="U894" s="13"/>
      <c r="V894" s="13"/>
      <c r="W894" s="13"/>
      <c r="X894" s="13"/>
      <c r="Y894" s="13"/>
      <c r="Z894" s="13"/>
      <c r="AA894" s="13"/>
      <c r="AB894" s="13"/>
      <c r="AC894" s="13"/>
      <c r="AD894" s="13"/>
      <c r="AE894" s="13"/>
      <c r="AF894" s="13"/>
      <c r="AG894" s="13"/>
      <c r="AH894" s="13"/>
      <c r="AI894" s="13"/>
      <c r="AJ894" s="13"/>
    </row>
    <row r="895" spans="1:36" ht="13.5" customHeight="1" x14ac:dyDescent="0.2">
      <c r="A895" s="13"/>
      <c r="B895" s="13"/>
      <c r="C895" s="13"/>
      <c r="D895" s="13"/>
      <c r="E895" s="13"/>
      <c r="F895" s="13"/>
      <c r="G895" s="13"/>
      <c r="H895" s="13"/>
      <c r="I895" s="13"/>
      <c r="J895" s="13"/>
      <c r="K895" s="13"/>
      <c r="L895" s="13"/>
      <c r="M895" s="13"/>
      <c r="N895" s="13"/>
      <c r="O895" s="13"/>
      <c r="P895" s="13"/>
      <c r="Q895" s="13"/>
      <c r="R895" s="13"/>
      <c r="S895" s="13"/>
      <c r="T895" s="13"/>
      <c r="U895" s="13"/>
      <c r="V895" s="13"/>
      <c r="W895" s="13"/>
      <c r="X895" s="13"/>
      <c r="Y895" s="13"/>
      <c r="Z895" s="13"/>
      <c r="AA895" s="13"/>
      <c r="AB895" s="13"/>
      <c r="AC895" s="13"/>
      <c r="AD895" s="13"/>
      <c r="AE895" s="13"/>
      <c r="AF895" s="13"/>
      <c r="AG895" s="13"/>
      <c r="AH895" s="13"/>
      <c r="AI895" s="13"/>
      <c r="AJ895" s="13"/>
    </row>
    <row r="896" spans="1:36" ht="13.5" customHeight="1" x14ac:dyDescent="0.2">
      <c r="A896" s="13"/>
      <c r="B896" s="13"/>
      <c r="C896" s="13"/>
      <c r="D896" s="13"/>
      <c r="E896" s="13"/>
      <c r="F896" s="13"/>
      <c r="G896" s="13"/>
      <c r="H896" s="13"/>
      <c r="I896" s="13"/>
      <c r="J896" s="13"/>
      <c r="K896" s="13"/>
      <c r="L896" s="13"/>
      <c r="M896" s="13"/>
      <c r="N896" s="13"/>
      <c r="O896" s="13"/>
      <c r="P896" s="13"/>
      <c r="Q896" s="13"/>
      <c r="R896" s="13"/>
      <c r="S896" s="13"/>
      <c r="T896" s="13"/>
      <c r="U896" s="13"/>
      <c r="V896" s="13"/>
      <c r="W896" s="13"/>
      <c r="X896" s="13"/>
      <c r="Y896" s="13"/>
      <c r="Z896" s="13"/>
      <c r="AA896" s="13"/>
      <c r="AB896" s="13"/>
      <c r="AC896" s="13"/>
      <c r="AD896" s="13"/>
      <c r="AE896" s="13"/>
      <c r="AF896" s="13"/>
      <c r="AG896" s="13"/>
      <c r="AH896" s="13"/>
      <c r="AI896" s="13"/>
      <c r="AJ896" s="13"/>
    </row>
    <row r="897" spans="1:36" ht="13.5" customHeight="1" x14ac:dyDescent="0.2">
      <c r="A897" s="13"/>
      <c r="B897" s="13"/>
      <c r="C897" s="13"/>
      <c r="D897" s="13"/>
      <c r="E897" s="13"/>
      <c r="F897" s="13"/>
      <c r="G897" s="13"/>
      <c r="H897" s="13"/>
      <c r="I897" s="13"/>
      <c r="J897" s="13"/>
      <c r="K897" s="13"/>
      <c r="L897" s="13"/>
      <c r="M897" s="13"/>
      <c r="N897" s="13"/>
      <c r="O897" s="13"/>
      <c r="P897" s="13"/>
      <c r="Q897" s="13"/>
      <c r="R897" s="13"/>
      <c r="S897" s="13"/>
      <c r="T897" s="13"/>
      <c r="U897" s="13"/>
      <c r="V897" s="13"/>
      <c r="W897" s="13"/>
      <c r="X897" s="13"/>
      <c r="Y897" s="13"/>
      <c r="Z897" s="13"/>
      <c r="AA897" s="13"/>
      <c r="AB897" s="13"/>
      <c r="AC897" s="13"/>
      <c r="AD897" s="13"/>
      <c r="AE897" s="13"/>
      <c r="AF897" s="13"/>
      <c r="AG897" s="13"/>
      <c r="AH897" s="13"/>
      <c r="AI897" s="13"/>
      <c r="AJ897" s="13"/>
    </row>
    <row r="898" spans="1:36" ht="13.5" customHeight="1" x14ac:dyDescent="0.2">
      <c r="A898" s="13"/>
      <c r="B898" s="13"/>
      <c r="C898" s="13"/>
      <c r="D898" s="13"/>
      <c r="E898" s="13"/>
      <c r="F898" s="13"/>
      <c r="G898" s="13"/>
      <c r="H898" s="13"/>
      <c r="I898" s="13"/>
      <c r="J898" s="13"/>
      <c r="K898" s="13"/>
      <c r="L898" s="13"/>
      <c r="M898" s="13"/>
      <c r="N898" s="13"/>
      <c r="O898" s="13"/>
      <c r="P898" s="13"/>
      <c r="Q898" s="13"/>
      <c r="R898" s="13"/>
      <c r="S898" s="13"/>
      <c r="T898" s="13"/>
      <c r="U898" s="13"/>
      <c r="V898" s="13"/>
      <c r="W898" s="13"/>
      <c r="X898" s="13"/>
      <c r="Y898" s="13"/>
      <c r="Z898" s="13"/>
      <c r="AA898" s="13"/>
      <c r="AB898" s="13"/>
      <c r="AC898" s="13"/>
      <c r="AD898" s="13"/>
      <c r="AE898" s="13"/>
      <c r="AF898" s="13"/>
      <c r="AG898" s="13"/>
      <c r="AH898" s="13"/>
      <c r="AI898" s="13"/>
      <c r="AJ898" s="13"/>
    </row>
    <row r="899" spans="1:36" ht="13.5" customHeight="1" x14ac:dyDescent="0.2">
      <c r="A899" s="13"/>
      <c r="B899" s="13"/>
      <c r="C899" s="13"/>
      <c r="D899" s="13"/>
      <c r="E899" s="13"/>
      <c r="F899" s="13"/>
      <c r="G899" s="13"/>
      <c r="H899" s="13"/>
      <c r="I899" s="13"/>
      <c r="J899" s="13"/>
      <c r="K899" s="13"/>
      <c r="L899" s="13"/>
      <c r="M899" s="13"/>
      <c r="N899" s="13"/>
      <c r="O899" s="13"/>
      <c r="P899" s="13"/>
      <c r="Q899" s="13"/>
      <c r="R899" s="13"/>
      <c r="S899" s="13"/>
      <c r="T899" s="13"/>
      <c r="U899" s="13"/>
      <c r="V899" s="13"/>
      <c r="W899" s="13"/>
      <c r="X899" s="13"/>
      <c r="Y899" s="13"/>
      <c r="Z899" s="13"/>
      <c r="AA899" s="13"/>
      <c r="AB899" s="13"/>
      <c r="AC899" s="13"/>
      <c r="AD899" s="13"/>
      <c r="AE899" s="13"/>
      <c r="AF899" s="13"/>
      <c r="AG899" s="13"/>
      <c r="AH899" s="13"/>
      <c r="AI899" s="13"/>
      <c r="AJ899" s="13"/>
    </row>
    <row r="900" spans="1:36" ht="13.5" customHeight="1" x14ac:dyDescent="0.2">
      <c r="A900" s="13"/>
      <c r="B900" s="13"/>
      <c r="C900" s="13"/>
      <c r="D900" s="13"/>
      <c r="E900" s="13"/>
      <c r="F900" s="13"/>
      <c r="G900" s="13"/>
      <c r="H900" s="13"/>
      <c r="I900" s="13"/>
      <c r="J900" s="13"/>
      <c r="K900" s="13"/>
      <c r="L900" s="13"/>
      <c r="M900" s="13"/>
      <c r="N900" s="13"/>
      <c r="O900" s="13"/>
      <c r="P900" s="13"/>
      <c r="Q900" s="13"/>
      <c r="R900" s="13"/>
      <c r="S900" s="13"/>
      <c r="T900" s="13"/>
      <c r="U900" s="13"/>
      <c r="V900" s="13"/>
      <c r="W900" s="13"/>
      <c r="X900" s="13"/>
      <c r="Y900" s="13"/>
      <c r="Z900" s="13"/>
      <c r="AA900" s="13"/>
      <c r="AB900" s="13"/>
      <c r="AC900" s="13"/>
      <c r="AD900" s="13"/>
      <c r="AE900" s="13"/>
      <c r="AF900" s="13"/>
      <c r="AG900" s="13"/>
      <c r="AH900" s="13"/>
      <c r="AI900" s="13"/>
      <c r="AJ900" s="13"/>
    </row>
    <row r="901" spans="1:36" ht="13.5" customHeight="1" x14ac:dyDescent="0.2">
      <c r="A901" s="13"/>
      <c r="B901" s="13"/>
      <c r="C901" s="13"/>
      <c r="D901" s="13"/>
      <c r="E901" s="13"/>
      <c r="F901" s="13"/>
      <c r="G901" s="13"/>
      <c r="H901" s="13"/>
      <c r="I901" s="13"/>
      <c r="J901" s="13"/>
      <c r="K901" s="13"/>
      <c r="L901" s="13"/>
      <c r="M901" s="13"/>
      <c r="N901" s="13"/>
      <c r="O901" s="13"/>
      <c r="P901" s="13"/>
      <c r="Q901" s="13"/>
      <c r="R901" s="13"/>
      <c r="S901" s="13"/>
      <c r="T901" s="13"/>
      <c r="U901" s="13"/>
      <c r="V901" s="13"/>
      <c r="W901" s="13"/>
      <c r="X901" s="13"/>
      <c r="Y901" s="13"/>
      <c r="Z901" s="13"/>
      <c r="AA901" s="13"/>
      <c r="AB901" s="13"/>
      <c r="AC901" s="13"/>
      <c r="AD901" s="13"/>
      <c r="AE901" s="13"/>
      <c r="AF901" s="13"/>
      <c r="AG901" s="13"/>
      <c r="AH901" s="13"/>
      <c r="AI901" s="13"/>
      <c r="AJ901" s="13"/>
    </row>
    <row r="902" spans="1:36" ht="13.5" customHeight="1" x14ac:dyDescent="0.2">
      <c r="A902" s="13"/>
      <c r="B902" s="13"/>
      <c r="C902" s="13"/>
      <c r="D902" s="13"/>
      <c r="E902" s="13"/>
      <c r="F902" s="13"/>
      <c r="G902" s="13"/>
      <c r="H902" s="13"/>
      <c r="I902" s="13"/>
      <c r="J902" s="13"/>
      <c r="K902" s="13"/>
      <c r="L902" s="13"/>
      <c r="M902" s="13"/>
      <c r="N902" s="13"/>
      <c r="O902" s="13"/>
      <c r="P902" s="13"/>
      <c r="Q902" s="13"/>
      <c r="R902" s="13"/>
      <c r="S902" s="13"/>
      <c r="T902" s="13"/>
      <c r="U902" s="13"/>
      <c r="V902" s="13"/>
      <c r="W902" s="13"/>
      <c r="X902" s="13"/>
      <c r="Y902" s="13"/>
      <c r="Z902" s="13"/>
      <c r="AA902" s="13"/>
      <c r="AB902" s="13"/>
      <c r="AC902" s="13"/>
      <c r="AD902" s="13"/>
      <c r="AE902" s="13"/>
      <c r="AF902" s="13"/>
      <c r="AG902" s="13"/>
      <c r="AH902" s="13"/>
      <c r="AI902" s="13"/>
      <c r="AJ902" s="13"/>
    </row>
    <row r="903" spans="1:36" ht="13.5" customHeight="1" x14ac:dyDescent="0.2">
      <c r="A903" s="13"/>
      <c r="B903" s="13"/>
      <c r="C903" s="13"/>
      <c r="D903" s="13"/>
      <c r="E903" s="13"/>
      <c r="F903" s="13"/>
      <c r="G903" s="13"/>
      <c r="H903" s="13"/>
      <c r="I903" s="13"/>
      <c r="J903" s="13"/>
      <c r="K903" s="13"/>
      <c r="L903" s="13"/>
      <c r="M903" s="13"/>
      <c r="N903" s="13"/>
      <c r="O903" s="13"/>
      <c r="P903" s="13"/>
      <c r="Q903" s="13"/>
      <c r="R903" s="13"/>
      <c r="S903" s="13"/>
      <c r="T903" s="13"/>
      <c r="U903" s="13"/>
      <c r="V903" s="13"/>
      <c r="W903" s="13"/>
      <c r="X903" s="13"/>
      <c r="Y903" s="13"/>
      <c r="Z903" s="13"/>
      <c r="AA903" s="13"/>
      <c r="AB903" s="13"/>
      <c r="AC903" s="13"/>
      <c r="AD903" s="13"/>
      <c r="AE903" s="13"/>
      <c r="AF903" s="13"/>
      <c r="AG903" s="13"/>
      <c r="AH903" s="13"/>
      <c r="AI903" s="13"/>
      <c r="AJ903" s="13"/>
    </row>
    <row r="904" spans="1:36" ht="13.5" customHeight="1" x14ac:dyDescent="0.2">
      <c r="A904" s="13"/>
      <c r="B904" s="13"/>
      <c r="C904" s="13"/>
      <c r="D904" s="13"/>
      <c r="E904" s="13"/>
      <c r="F904" s="13"/>
      <c r="G904" s="13"/>
      <c r="H904" s="13"/>
      <c r="I904" s="13"/>
      <c r="J904" s="13"/>
      <c r="K904" s="13"/>
      <c r="L904" s="13"/>
      <c r="M904" s="13"/>
      <c r="N904" s="13"/>
      <c r="O904" s="13"/>
      <c r="P904" s="13"/>
      <c r="Q904" s="13"/>
      <c r="R904" s="13"/>
      <c r="S904" s="13"/>
      <c r="T904" s="13"/>
      <c r="U904" s="13"/>
      <c r="V904" s="13"/>
      <c r="W904" s="13"/>
      <c r="X904" s="13"/>
      <c r="Y904" s="13"/>
      <c r="Z904" s="13"/>
      <c r="AA904" s="13"/>
      <c r="AB904" s="13"/>
      <c r="AC904" s="13"/>
      <c r="AD904" s="13"/>
      <c r="AE904" s="13"/>
      <c r="AF904" s="13"/>
      <c r="AG904" s="13"/>
      <c r="AH904" s="13"/>
      <c r="AI904" s="13"/>
      <c r="AJ904" s="13"/>
    </row>
    <row r="905" spans="1:36" ht="13.5" customHeight="1" x14ac:dyDescent="0.2">
      <c r="A905" s="13"/>
      <c r="B905" s="13"/>
      <c r="C905" s="13"/>
      <c r="D905" s="13"/>
      <c r="E905" s="13"/>
      <c r="F905" s="13"/>
      <c r="G905" s="13"/>
      <c r="H905" s="13"/>
      <c r="I905" s="13"/>
      <c r="J905" s="13"/>
      <c r="K905" s="13"/>
      <c r="L905" s="13"/>
      <c r="M905" s="13"/>
      <c r="N905" s="13"/>
      <c r="O905" s="13"/>
      <c r="P905" s="13"/>
      <c r="Q905" s="13"/>
      <c r="R905" s="13"/>
      <c r="S905" s="13"/>
      <c r="T905" s="13"/>
      <c r="U905" s="13"/>
      <c r="V905" s="13"/>
      <c r="W905" s="13"/>
      <c r="X905" s="13"/>
      <c r="Y905" s="13"/>
      <c r="Z905" s="13"/>
      <c r="AA905" s="13"/>
      <c r="AB905" s="13"/>
      <c r="AC905" s="13"/>
      <c r="AD905" s="13"/>
      <c r="AE905" s="13"/>
      <c r="AF905" s="13"/>
      <c r="AG905" s="13"/>
      <c r="AH905" s="13"/>
      <c r="AI905" s="13"/>
      <c r="AJ905" s="13"/>
    </row>
    <row r="906" spans="1:36" ht="13.5" customHeight="1" x14ac:dyDescent="0.2">
      <c r="A906" s="13"/>
      <c r="B906" s="13"/>
      <c r="C906" s="13"/>
      <c r="D906" s="13"/>
      <c r="E906" s="13"/>
      <c r="F906" s="13"/>
      <c r="G906" s="13"/>
      <c r="H906" s="13"/>
      <c r="I906" s="13"/>
      <c r="J906" s="13"/>
      <c r="K906" s="13"/>
      <c r="L906" s="13"/>
      <c r="M906" s="13"/>
      <c r="N906" s="13"/>
      <c r="O906" s="13"/>
      <c r="P906" s="13"/>
      <c r="Q906" s="13"/>
      <c r="R906" s="13"/>
      <c r="S906" s="13"/>
      <c r="T906" s="13"/>
      <c r="U906" s="13"/>
      <c r="V906" s="13"/>
      <c r="W906" s="13"/>
      <c r="X906" s="13"/>
      <c r="Y906" s="13"/>
      <c r="Z906" s="13"/>
      <c r="AA906" s="13"/>
      <c r="AB906" s="13"/>
      <c r="AC906" s="13"/>
      <c r="AD906" s="13"/>
      <c r="AE906" s="13"/>
      <c r="AF906" s="13"/>
      <c r="AG906" s="13"/>
      <c r="AH906" s="13"/>
      <c r="AI906" s="13"/>
      <c r="AJ906" s="13"/>
    </row>
    <row r="907" spans="1:36" ht="13.5" customHeight="1" x14ac:dyDescent="0.2">
      <c r="A907" s="13"/>
      <c r="B907" s="13"/>
      <c r="C907" s="13"/>
      <c r="D907" s="13"/>
      <c r="E907" s="13"/>
      <c r="F907" s="13"/>
      <c r="G907" s="13"/>
      <c r="H907" s="13"/>
      <c r="I907" s="13"/>
      <c r="J907" s="13"/>
      <c r="K907" s="13"/>
      <c r="L907" s="13"/>
      <c r="M907" s="13"/>
      <c r="N907" s="13"/>
      <c r="O907" s="13"/>
      <c r="P907" s="13"/>
      <c r="Q907" s="13"/>
      <c r="R907" s="13"/>
      <c r="S907" s="13"/>
      <c r="T907" s="13"/>
      <c r="U907" s="13"/>
      <c r="V907" s="13"/>
      <c r="W907" s="13"/>
      <c r="X907" s="13"/>
      <c r="Y907" s="13"/>
      <c r="Z907" s="13"/>
      <c r="AA907" s="13"/>
      <c r="AB907" s="13"/>
      <c r="AC907" s="13"/>
      <c r="AD907" s="13"/>
      <c r="AE907" s="13"/>
      <c r="AF907" s="13"/>
      <c r="AG907" s="13"/>
      <c r="AH907" s="13"/>
      <c r="AI907" s="13"/>
      <c r="AJ907" s="13"/>
    </row>
    <row r="908" spans="1:36" ht="13.5" customHeight="1" x14ac:dyDescent="0.2">
      <c r="A908" s="13"/>
      <c r="B908" s="13"/>
      <c r="C908" s="13"/>
      <c r="D908" s="13"/>
      <c r="E908" s="13"/>
      <c r="F908" s="13"/>
      <c r="G908" s="13"/>
      <c r="H908" s="13"/>
      <c r="I908" s="13"/>
      <c r="J908" s="13"/>
      <c r="K908" s="13"/>
      <c r="L908" s="13"/>
      <c r="M908" s="13"/>
      <c r="N908" s="13"/>
      <c r="O908" s="13"/>
      <c r="P908" s="13"/>
      <c r="Q908" s="13"/>
      <c r="R908" s="13"/>
      <c r="S908" s="13"/>
      <c r="T908" s="13"/>
      <c r="U908" s="13"/>
      <c r="V908" s="13"/>
      <c r="W908" s="13"/>
      <c r="X908" s="13"/>
      <c r="Y908" s="13"/>
      <c r="Z908" s="13"/>
      <c r="AA908" s="13"/>
      <c r="AB908" s="13"/>
      <c r="AC908" s="13"/>
      <c r="AD908" s="13"/>
      <c r="AE908" s="13"/>
      <c r="AF908" s="13"/>
      <c r="AG908" s="13"/>
      <c r="AH908" s="13"/>
      <c r="AI908" s="13"/>
      <c r="AJ908" s="13"/>
    </row>
    <row r="909" spans="1:36" ht="13.5" customHeight="1" x14ac:dyDescent="0.2">
      <c r="A909" s="13"/>
      <c r="B909" s="13"/>
      <c r="C909" s="13"/>
      <c r="D909" s="13"/>
      <c r="E909" s="13"/>
      <c r="F909" s="13"/>
      <c r="G909" s="13"/>
      <c r="H909" s="13"/>
      <c r="I909" s="13"/>
      <c r="J909" s="13"/>
      <c r="K909" s="13"/>
      <c r="L909" s="13"/>
      <c r="M909" s="13"/>
      <c r="N909" s="13"/>
      <c r="O909" s="13"/>
      <c r="P909" s="13"/>
      <c r="Q909" s="13"/>
      <c r="R909" s="13"/>
      <c r="S909" s="13"/>
      <c r="T909" s="13"/>
      <c r="U909" s="13"/>
      <c r="V909" s="13"/>
      <c r="W909" s="13"/>
      <c r="X909" s="13"/>
      <c r="Y909" s="13"/>
      <c r="Z909" s="13"/>
      <c r="AA909" s="13"/>
      <c r="AB909" s="13"/>
      <c r="AC909" s="13"/>
      <c r="AD909" s="13"/>
      <c r="AE909" s="13"/>
      <c r="AF909" s="13"/>
      <c r="AG909" s="13"/>
      <c r="AH909" s="13"/>
      <c r="AI909" s="13"/>
      <c r="AJ909" s="13"/>
    </row>
    <row r="910" spans="1:36" ht="13.5" customHeight="1" x14ac:dyDescent="0.2">
      <c r="A910" s="13"/>
      <c r="B910" s="13"/>
      <c r="C910" s="13"/>
      <c r="D910" s="13"/>
      <c r="E910" s="13"/>
      <c r="F910" s="13"/>
      <c r="G910" s="13"/>
      <c r="H910" s="13"/>
      <c r="I910" s="13"/>
      <c r="J910" s="13"/>
      <c r="K910" s="13"/>
      <c r="L910" s="13"/>
      <c r="M910" s="13"/>
      <c r="N910" s="13"/>
      <c r="O910" s="13"/>
      <c r="P910" s="13"/>
      <c r="Q910" s="13"/>
      <c r="R910" s="13"/>
      <c r="S910" s="13"/>
      <c r="T910" s="13"/>
      <c r="U910" s="13"/>
      <c r="V910" s="13"/>
      <c r="W910" s="13"/>
      <c r="X910" s="13"/>
      <c r="Y910" s="13"/>
      <c r="Z910" s="13"/>
      <c r="AA910" s="13"/>
      <c r="AB910" s="13"/>
      <c r="AC910" s="13"/>
      <c r="AD910" s="13"/>
      <c r="AE910" s="13"/>
      <c r="AF910" s="13"/>
      <c r="AG910" s="13"/>
      <c r="AH910" s="13"/>
      <c r="AI910" s="13"/>
      <c r="AJ910" s="13"/>
    </row>
    <row r="911" spans="1:36" ht="13.5" customHeight="1" x14ac:dyDescent="0.2">
      <c r="A911" s="13"/>
      <c r="B911" s="13"/>
      <c r="C911" s="13"/>
      <c r="D911" s="13"/>
      <c r="E911" s="13"/>
      <c r="F911" s="13"/>
      <c r="G911" s="13"/>
      <c r="H911" s="13"/>
      <c r="I911" s="13"/>
      <c r="J911" s="13"/>
      <c r="K911" s="13"/>
      <c r="L911" s="13"/>
      <c r="M911" s="13"/>
      <c r="N911" s="13"/>
      <c r="O911" s="13"/>
      <c r="P911" s="13"/>
      <c r="Q911" s="13"/>
      <c r="R911" s="13"/>
      <c r="S911" s="13"/>
      <c r="T911" s="13"/>
      <c r="U911" s="13"/>
      <c r="V911" s="13"/>
      <c r="W911" s="13"/>
      <c r="X911" s="13"/>
      <c r="Y911" s="13"/>
      <c r="Z911" s="13"/>
      <c r="AA911" s="13"/>
      <c r="AB911" s="13"/>
      <c r="AC911" s="13"/>
      <c r="AD911" s="13"/>
      <c r="AE911" s="13"/>
      <c r="AF911" s="13"/>
      <c r="AG911" s="13"/>
      <c r="AH911" s="13"/>
      <c r="AI911" s="13"/>
      <c r="AJ911" s="13"/>
    </row>
    <row r="912" spans="1:36" ht="13.5" customHeight="1" x14ac:dyDescent="0.2">
      <c r="A912" s="13"/>
      <c r="B912" s="13"/>
      <c r="C912" s="13"/>
      <c r="D912" s="13"/>
      <c r="E912" s="13"/>
      <c r="F912" s="13"/>
      <c r="G912" s="13"/>
      <c r="H912" s="13"/>
      <c r="I912" s="13"/>
      <c r="J912" s="13"/>
      <c r="K912" s="13"/>
      <c r="L912" s="13"/>
      <c r="M912" s="13"/>
      <c r="N912" s="13"/>
      <c r="O912" s="13"/>
      <c r="P912" s="13"/>
      <c r="Q912" s="13"/>
      <c r="R912" s="13"/>
      <c r="S912" s="13"/>
      <c r="T912" s="13"/>
      <c r="U912" s="13"/>
      <c r="V912" s="13"/>
      <c r="W912" s="13"/>
      <c r="X912" s="13"/>
      <c r="Y912" s="13"/>
      <c r="Z912" s="13"/>
      <c r="AA912" s="13"/>
      <c r="AB912" s="13"/>
      <c r="AC912" s="13"/>
      <c r="AD912" s="13"/>
      <c r="AE912" s="13"/>
      <c r="AF912" s="13"/>
      <c r="AG912" s="13"/>
      <c r="AH912" s="13"/>
      <c r="AI912" s="13"/>
      <c r="AJ912" s="13"/>
    </row>
    <row r="913" spans="1:36" ht="13.5" customHeight="1" x14ac:dyDescent="0.2">
      <c r="A913" s="13"/>
      <c r="B913" s="13"/>
      <c r="C913" s="13"/>
      <c r="D913" s="13"/>
      <c r="E913" s="13"/>
      <c r="F913" s="13"/>
      <c r="G913" s="13"/>
      <c r="H913" s="13"/>
      <c r="I913" s="13"/>
      <c r="J913" s="13"/>
      <c r="K913" s="13"/>
      <c r="L913" s="13"/>
      <c r="M913" s="13"/>
      <c r="N913" s="13"/>
      <c r="O913" s="13"/>
      <c r="P913" s="13"/>
      <c r="Q913" s="13"/>
      <c r="R913" s="13"/>
      <c r="S913" s="13"/>
      <c r="T913" s="13"/>
      <c r="U913" s="13"/>
      <c r="V913" s="13"/>
      <c r="W913" s="13"/>
      <c r="X913" s="13"/>
      <c r="Y913" s="13"/>
      <c r="Z913" s="13"/>
      <c r="AA913" s="13"/>
      <c r="AB913" s="13"/>
      <c r="AC913" s="13"/>
      <c r="AD913" s="13"/>
      <c r="AE913" s="13"/>
      <c r="AF913" s="13"/>
      <c r="AG913" s="13"/>
      <c r="AH913" s="13"/>
      <c r="AI913" s="13"/>
      <c r="AJ913" s="13"/>
    </row>
    <row r="914" spans="1:36" ht="13.5" customHeight="1" x14ac:dyDescent="0.2">
      <c r="A914" s="13"/>
      <c r="B914" s="13"/>
      <c r="C914" s="13"/>
      <c r="D914" s="13"/>
      <c r="E914" s="13"/>
      <c r="F914" s="13"/>
      <c r="G914" s="13"/>
      <c r="H914" s="13"/>
      <c r="I914" s="13"/>
      <c r="J914" s="13"/>
      <c r="K914" s="13"/>
      <c r="L914" s="13"/>
      <c r="M914" s="13"/>
      <c r="N914" s="13"/>
      <c r="O914" s="13"/>
      <c r="P914" s="13"/>
      <c r="Q914" s="13"/>
      <c r="R914" s="13"/>
      <c r="S914" s="13"/>
      <c r="T914" s="13"/>
      <c r="U914" s="13"/>
      <c r="V914" s="13"/>
      <c r="W914" s="13"/>
      <c r="X914" s="13"/>
      <c r="Y914" s="13"/>
      <c r="Z914" s="13"/>
      <c r="AA914" s="13"/>
      <c r="AB914" s="13"/>
      <c r="AC914" s="13"/>
      <c r="AD914" s="13"/>
      <c r="AE914" s="13"/>
      <c r="AF914" s="13"/>
      <c r="AG914" s="13"/>
      <c r="AH914" s="13"/>
      <c r="AI914" s="13"/>
      <c r="AJ914" s="13"/>
    </row>
    <row r="915" spans="1:36" ht="13.5" customHeight="1" x14ac:dyDescent="0.2">
      <c r="A915" s="13"/>
      <c r="B915" s="13"/>
      <c r="C915" s="13"/>
      <c r="D915" s="13"/>
      <c r="E915" s="13"/>
      <c r="F915" s="13"/>
      <c r="G915" s="13"/>
      <c r="H915" s="13"/>
      <c r="I915" s="13"/>
      <c r="J915" s="13"/>
      <c r="K915" s="13"/>
      <c r="L915" s="13"/>
      <c r="M915" s="13"/>
      <c r="N915" s="13"/>
      <c r="O915" s="13"/>
      <c r="P915" s="13"/>
      <c r="Q915" s="13"/>
      <c r="R915" s="13"/>
      <c r="S915" s="13"/>
      <c r="T915" s="13"/>
      <c r="U915" s="13"/>
      <c r="V915" s="13"/>
      <c r="W915" s="13"/>
      <c r="X915" s="13"/>
      <c r="Y915" s="13"/>
      <c r="Z915" s="13"/>
      <c r="AA915" s="13"/>
      <c r="AB915" s="13"/>
      <c r="AC915" s="13"/>
      <c r="AD915" s="13"/>
      <c r="AE915" s="13"/>
      <c r="AF915" s="13"/>
      <c r="AG915" s="13"/>
      <c r="AH915" s="13"/>
      <c r="AI915" s="13"/>
      <c r="AJ915" s="13"/>
    </row>
    <row r="916" spans="1:36" ht="13.5" customHeight="1" x14ac:dyDescent="0.2">
      <c r="A916" s="13"/>
      <c r="B916" s="13"/>
      <c r="C916" s="13"/>
      <c r="D916" s="13"/>
      <c r="E916" s="13"/>
      <c r="F916" s="13"/>
      <c r="G916" s="13"/>
      <c r="H916" s="13"/>
      <c r="I916" s="13"/>
      <c r="J916" s="13"/>
      <c r="K916" s="13"/>
      <c r="L916" s="13"/>
      <c r="M916" s="13"/>
      <c r="N916" s="13"/>
      <c r="O916" s="13"/>
      <c r="P916" s="13"/>
      <c r="Q916" s="13"/>
      <c r="R916" s="13"/>
      <c r="S916" s="13"/>
      <c r="T916" s="13"/>
      <c r="U916" s="13"/>
      <c r="V916" s="13"/>
      <c r="W916" s="13"/>
      <c r="X916" s="13"/>
      <c r="Y916" s="13"/>
      <c r="Z916" s="13"/>
      <c r="AA916" s="13"/>
      <c r="AB916" s="13"/>
      <c r="AC916" s="13"/>
      <c r="AD916" s="13"/>
      <c r="AE916" s="13"/>
      <c r="AF916" s="13"/>
      <c r="AG916" s="13"/>
      <c r="AH916" s="13"/>
      <c r="AI916" s="13"/>
      <c r="AJ916" s="13"/>
    </row>
    <row r="917" spans="1:36" ht="13.5" customHeight="1" x14ac:dyDescent="0.2">
      <c r="A917" s="13"/>
      <c r="B917" s="13"/>
      <c r="C917" s="13"/>
      <c r="D917" s="13"/>
      <c r="E917" s="13"/>
      <c r="F917" s="13"/>
      <c r="G917" s="13"/>
      <c r="H917" s="13"/>
      <c r="I917" s="13"/>
      <c r="J917" s="13"/>
      <c r="K917" s="13"/>
      <c r="L917" s="13"/>
      <c r="M917" s="13"/>
      <c r="N917" s="13"/>
      <c r="O917" s="13"/>
      <c r="P917" s="13"/>
      <c r="Q917" s="13"/>
      <c r="R917" s="13"/>
      <c r="S917" s="13"/>
      <c r="T917" s="13"/>
      <c r="U917" s="13"/>
      <c r="V917" s="13"/>
      <c r="W917" s="13"/>
      <c r="X917" s="13"/>
      <c r="Y917" s="13"/>
      <c r="Z917" s="13"/>
      <c r="AA917" s="13"/>
      <c r="AB917" s="13"/>
      <c r="AC917" s="13"/>
      <c r="AD917" s="13"/>
      <c r="AE917" s="13"/>
      <c r="AF917" s="13"/>
      <c r="AG917" s="13"/>
      <c r="AH917" s="13"/>
      <c r="AI917" s="13"/>
      <c r="AJ917" s="13"/>
    </row>
    <row r="918" spans="1:36" ht="13.5" customHeight="1" x14ac:dyDescent="0.2">
      <c r="A918" s="13"/>
      <c r="B918" s="13"/>
      <c r="C918" s="13"/>
      <c r="D918" s="13"/>
      <c r="E918" s="13"/>
      <c r="F918" s="13"/>
      <c r="G918" s="13"/>
      <c r="H918" s="13"/>
      <c r="I918" s="13"/>
      <c r="J918" s="13"/>
      <c r="K918" s="13"/>
      <c r="L918" s="13"/>
      <c r="M918" s="13"/>
      <c r="N918" s="13"/>
      <c r="O918" s="13"/>
      <c r="P918" s="13"/>
      <c r="Q918" s="13"/>
      <c r="R918" s="13"/>
      <c r="S918" s="13"/>
      <c r="T918" s="13"/>
      <c r="U918" s="13"/>
      <c r="V918" s="13"/>
      <c r="W918" s="13"/>
      <c r="X918" s="13"/>
      <c r="Y918" s="13"/>
      <c r="Z918" s="13"/>
      <c r="AA918" s="13"/>
      <c r="AB918" s="13"/>
      <c r="AC918" s="13"/>
      <c r="AD918" s="13"/>
      <c r="AE918" s="13"/>
      <c r="AF918" s="13"/>
      <c r="AG918" s="13"/>
      <c r="AH918" s="13"/>
      <c r="AI918" s="13"/>
      <c r="AJ918" s="13"/>
    </row>
    <row r="919" spans="1:36" ht="13.5" customHeight="1" x14ac:dyDescent="0.2">
      <c r="A919" s="13"/>
      <c r="B919" s="13"/>
      <c r="C919" s="13"/>
      <c r="D919" s="13"/>
      <c r="E919" s="13"/>
      <c r="F919" s="13"/>
      <c r="G919" s="13"/>
      <c r="H919" s="13"/>
      <c r="I919" s="13"/>
      <c r="J919" s="13"/>
      <c r="K919" s="13"/>
      <c r="L919" s="13"/>
      <c r="M919" s="13"/>
      <c r="N919" s="13"/>
      <c r="O919" s="13"/>
      <c r="P919" s="13"/>
      <c r="Q919" s="13"/>
      <c r="R919" s="13"/>
      <c r="S919" s="13"/>
      <c r="T919" s="13"/>
      <c r="U919" s="13"/>
      <c r="V919" s="13"/>
      <c r="W919" s="13"/>
      <c r="X919" s="13"/>
      <c r="Y919" s="13"/>
      <c r="Z919" s="13"/>
      <c r="AA919" s="13"/>
      <c r="AB919" s="13"/>
      <c r="AC919" s="13"/>
      <c r="AD919" s="13"/>
      <c r="AE919" s="13"/>
      <c r="AF919" s="13"/>
      <c r="AG919" s="13"/>
      <c r="AH919" s="13"/>
      <c r="AI919" s="13"/>
      <c r="AJ919" s="13"/>
    </row>
    <row r="920" spans="1:36" ht="13.5" customHeight="1" x14ac:dyDescent="0.2">
      <c r="A920" s="13"/>
      <c r="B920" s="13"/>
      <c r="C920" s="13"/>
      <c r="D920" s="13"/>
      <c r="E920" s="13"/>
      <c r="F920" s="13"/>
      <c r="G920" s="13"/>
      <c r="H920" s="13"/>
      <c r="I920" s="13"/>
      <c r="J920" s="13"/>
      <c r="K920" s="13"/>
      <c r="L920" s="13"/>
      <c r="M920" s="13"/>
      <c r="N920" s="13"/>
      <c r="O920" s="13"/>
      <c r="P920" s="13"/>
      <c r="Q920" s="13"/>
      <c r="R920" s="13"/>
      <c r="S920" s="13"/>
      <c r="T920" s="13"/>
      <c r="U920" s="13"/>
      <c r="V920" s="13"/>
      <c r="W920" s="13"/>
      <c r="X920" s="13"/>
      <c r="Y920" s="13"/>
      <c r="Z920" s="13"/>
      <c r="AA920" s="13"/>
      <c r="AB920" s="13"/>
      <c r="AC920" s="13"/>
      <c r="AD920" s="13"/>
      <c r="AE920" s="13"/>
      <c r="AF920" s="13"/>
      <c r="AG920" s="13"/>
      <c r="AH920" s="13"/>
      <c r="AI920" s="13"/>
      <c r="AJ920" s="13"/>
    </row>
    <row r="921" spans="1:36" ht="13.5" customHeight="1" x14ac:dyDescent="0.2">
      <c r="A921" s="13"/>
      <c r="B921" s="13"/>
      <c r="C921" s="13"/>
      <c r="D921" s="13"/>
      <c r="E921" s="13"/>
      <c r="F921" s="13"/>
      <c r="G921" s="13"/>
      <c r="H921" s="13"/>
      <c r="I921" s="13"/>
      <c r="J921" s="13"/>
      <c r="K921" s="13"/>
      <c r="L921" s="13"/>
      <c r="M921" s="13"/>
      <c r="N921" s="13"/>
      <c r="O921" s="13"/>
      <c r="P921" s="13"/>
      <c r="Q921" s="13"/>
      <c r="R921" s="13"/>
      <c r="S921" s="13"/>
      <c r="T921" s="13"/>
      <c r="U921" s="13"/>
      <c r="V921" s="13"/>
      <c r="W921" s="13"/>
      <c r="X921" s="13"/>
      <c r="Y921" s="13"/>
      <c r="Z921" s="13"/>
      <c r="AA921" s="13"/>
      <c r="AB921" s="13"/>
      <c r="AC921" s="13"/>
      <c r="AD921" s="13"/>
      <c r="AE921" s="13"/>
      <c r="AF921" s="13"/>
      <c r="AG921" s="13"/>
      <c r="AH921" s="13"/>
      <c r="AI921" s="13"/>
      <c r="AJ921" s="13"/>
    </row>
    <row r="922" spans="1:36" ht="13.5" customHeight="1" x14ac:dyDescent="0.2">
      <c r="A922" s="13"/>
      <c r="B922" s="13"/>
      <c r="C922" s="13"/>
      <c r="D922" s="13"/>
      <c r="E922" s="13"/>
      <c r="F922" s="13"/>
      <c r="G922" s="13"/>
      <c r="H922" s="13"/>
      <c r="I922" s="13"/>
      <c r="J922" s="13"/>
      <c r="K922" s="13"/>
      <c r="L922" s="13"/>
      <c r="M922" s="13"/>
      <c r="N922" s="13"/>
      <c r="O922" s="13"/>
      <c r="P922" s="13"/>
      <c r="Q922" s="13"/>
      <c r="R922" s="13"/>
      <c r="S922" s="13"/>
      <c r="T922" s="13"/>
      <c r="U922" s="13"/>
      <c r="V922" s="13"/>
      <c r="W922" s="13"/>
      <c r="X922" s="13"/>
      <c r="Y922" s="13"/>
      <c r="Z922" s="13"/>
      <c r="AA922" s="13"/>
      <c r="AB922" s="13"/>
      <c r="AC922" s="13"/>
      <c r="AD922" s="13"/>
      <c r="AE922" s="13"/>
      <c r="AF922" s="13"/>
      <c r="AG922" s="13"/>
      <c r="AH922" s="13"/>
      <c r="AI922" s="13"/>
      <c r="AJ922" s="13"/>
    </row>
    <row r="923" spans="1:36" ht="13.5" customHeight="1" x14ac:dyDescent="0.2">
      <c r="A923" s="13"/>
      <c r="B923" s="13"/>
      <c r="C923" s="13"/>
      <c r="D923" s="13"/>
      <c r="E923" s="13"/>
      <c r="F923" s="13"/>
      <c r="G923" s="13"/>
      <c r="H923" s="13"/>
      <c r="I923" s="13"/>
      <c r="J923" s="13"/>
      <c r="K923" s="13"/>
      <c r="L923" s="13"/>
      <c r="M923" s="13"/>
      <c r="N923" s="13"/>
      <c r="O923" s="13"/>
      <c r="P923" s="13"/>
      <c r="Q923" s="13"/>
      <c r="R923" s="13"/>
      <c r="S923" s="13"/>
      <c r="T923" s="13"/>
      <c r="U923" s="13"/>
      <c r="V923" s="13"/>
      <c r="W923" s="13"/>
      <c r="X923" s="13"/>
      <c r="Y923" s="13"/>
      <c r="Z923" s="13"/>
      <c r="AA923" s="13"/>
      <c r="AB923" s="13"/>
      <c r="AC923" s="13"/>
      <c r="AD923" s="13"/>
      <c r="AE923" s="13"/>
      <c r="AF923" s="13"/>
      <c r="AG923" s="13"/>
      <c r="AH923" s="13"/>
      <c r="AI923" s="13"/>
      <c r="AJ923" s="13"/>
    </row>
    <row r="924" spans="1:36" ht="13.5" customHeight="1" x14ac:dyDescent="0.2">
      <c r="A924" s="13"/>
      <c r="B924" s="13"/>
      <c r="C924" s="13"/>
      <c r="D924" s="13"/>
      <c r="E924" s="13"/>
      <c r="F924" s="13"/>
      <c r="G924" s="13"/>
      <c r="H924" s="13"/>
      <c r="I924" s="13"/>
      <c r="J924" s="13"/>
      <c r="K924" s="13"/>
      <c r="L924" s="13"/>
      <c r="M924" s="13"/>
      <c r="N924" s="13"/>
      <c r="O924" s="13"/>
      <c r="P924" s="13"/>
      <c r="Q924" s="13"/>
      <c r="R924" s="13"/>
      <c r="S924" s="13"/>
      <c r="T924" s="13"/>
      <c r="U924" s="13"/>
      <c r="V924" s="13"/>
      <c r="W924" s="13"/>
      <c r="X924" s="13"/>
      <c r="Y924" s="13"/>
      <c r="Z924" s="13"/>
      <c r="AA924" s="13"/>
      <c r="AB924" s="13"/>
      <c r="AC924" s="13"/>
      <c r="AD924" s="13"/>
      <c r="AE924" s="13"/>
      <c r="AF924" s="13"/>
      <c r="AG924" s="13"/>
      <c r="AH924" s="13"/>
      <c r="AI924" s="13"/>
      <c r="AJ924" s="13"/>
    </row>
    <row r="925" spans="1:36" ht="13.5" customHeight="1" x14ac:dyDescent="0.2">
      <c r="A925" s="13"/>
      <c r="B925" s="13"/>
      <c r="C925" s="13"/>
      <c r="D925" s="13"/>
      <c r="E925" s="13"/>
      <c r="F925" s="13"/>
      <c r="G925" s="13"/>
      <c r="H925" s="13"/>
      <c r="I925" s="13"/>
      <c r="J925" s="13"/>
      <c r="K925" s="13"/>
      <c r="L925" s="13"/>
      <c r="M925" s="13"/>
      <c r="N925" s="13"/>
      <c r="O925" s="13"/>
      <c r="P925" s="13"/>
      <c r="Q925" s="13"/>
      <c r="R925" s="13"/>
      <c r="S925" s="13"/>
      <c r="T925" s="13"/>
      <c r="U925" s="13"/>
      <c r="V925" s="13"/>
      <c r="W925" s="13"/>
      <c r="X925" s="13"/>
      <c r="Y925" s="13"/>
      <c r="Z925" s="13"/>
      <c r="AA925" s="13"/>
      <c r="AB925" s="13"/>
      <c r="AC925" s="13"/>
      <c r="AD925" s="13"/>
      <c r="AE925" s="13"/>
      <c r="AF925" s="13"/>
      <c r="AG925" s="13"/>
      <c r="AH925" s="13"/>
      <c r="AI925" s="13"/>
      <c r="AJ925" s="13"/>
    </row>
    <row r="926" spans="1:36" ht="13.5" customHeight="1" x14ac:dyDescent="0.2">
      <c r="A926" s="13"/>
      <c r="B926" s="13"/>
      <c r="C926" s="13"/>
      <c r="D926" s="13"/>
      <c r="E926" s="13"/>
      <c r="F926" s="13"/>
      <c r="G926" s="13"/>
      <c r="H926" s="13"/>
      <c r="I926" s="13"/>
      <c r="J926" s="13"/>
      <c r="K926" s="13"/>
      <c r="L926" s="13"/>
      <c r="M926" s="13"/>
      <c r="N926" s="13"/>
      <c r="O926" s="13"/>
      <c r="P926" s="13"/>
      <c r="Q926" s="13"/>
      <c r="R926" s="13"/>
      <c r="S926" s="13"/>
      <c r="T926" s="13"/>
      <c r="U926" s="13"/>
      <c r="V926" s="13"/>
      <c r="W926" s="13"/>
      <c r="X926" s="13"/>
      <c r="Y926" s="13"/>
      <c r="Z926" s="13"/>
      <c r="AA926" s="13"/>
      <c r="AB926" s="13"/>
      <c r="AC926" s="13"/>
      <c r="AD926" s="13"/>
      <c r="AE926" s="13"/>
      <c r="AF926" s="13"/>
      <c r="AG926" s="13"/>
      <c r="AH926" s="13"/>
      <c r="AI926" s="13"/>
      <c r="AJ926" s="13"/>
    </row>
    <row r="927" spans="1:36" ht="13.5" customHeight="1" x14ac:dyDescent="0.2">
      <c r="A927" s="13"/>
      <c r="B927" s="13"/>
      <c r="C927" s="13"/>
      <c r="D927" s="13"/>
      <c r="E927" s="13"/>
      <c r="F927" s="13"/>
      <c r="G927" s="13"/>
      <c r="H927" s="13"/>
      <c r="I927" s="13"/>
      <c r="J927" s="13"/>
      <c r="K927" s="13"/>
      <c r="L927" s="13"/>
      <c r="M927" s="13"/>
      <c r="N927" s="13"/>
      <c r="O927" s="13"/>
      <c r="P927" s="13"/>
      <c r="Q927" s="13"/>
      <c r="R927" s="13"/>
      <c r="S927" s="13"/>
      <c r="T927" s="13"/>
      <c r="U927" s="13"/>
      <c r="V927" s="13"/>
      <c r="W927" s="13"/>
      <c r="X927" s="13"/>
      <c r="Y927" s="13"/>
      <c r="Z927" s="13"/>
      <c r="AA927" s="13"/>
      <c r="AB927" s="13"/>
      <c r="AC927" s="13"/>
      <c r="AD927" s="13"/>
      <c r="AE927" s="13"/>
      <c r="AF927" s="13"/>
      <c r="AG927" s="13"/>
      <c r="AH927" s="13"/>
      <c r="AI927" s="13"/>
      <c r="AJ927" s="13"/>
    </row>
    <row r="928" spans="1:36" ht="13.5" customHeight="1" x14ac:dyDescent="0.2">
      <c r="A928" s="13"/>
      <c r="B928" s="13"/>
      <c r="C928" s="13"/>
      <c r="D928" s="13"/>
      <c r="E928" s="13"/>
      <c r="F928" s="13"/>
      <c r="G928" s="13"/>
      <c r="H928" s="13"/>
      <c r="I928" s="13"/>
      <c r="J928" s="13"/>
      <c r="K928" s="13"/>
      <c r="L928" s="13"/>
      <c r="M928" s="13"/>
      <c r="N928" s="13"/>
      <c r="O928" s="13"/>
      <c r="P928" s="13"/>
      <c r="Q928" s="13"/>
      <c r="R928" s="13"/>
      <c r="S928" s="13"/>
      <c r="T928" s="13"/>
      <c r="U928" s="13"/>
      <c r="V928" s="13"/>
      <c r="W928" s="13"/>
      <c r="X928" s="13"/>
      <c r="Y928" s="13"/>
      <c r="Z928" s="13"/>
      <c r="AA928" s="13"/>
      <c r="AB928" s="13"/>
      <c r="AC928" s="13"/>
      <c r="AD928" s="13"/>
      <c r="AE928" s="13"/>
      <c r="AF928" s="13"/>
      <c r="AG928" s="13"/>
      <c r="AH928" s="13"/>
      <c r="AI928" s="13"/>
      <c r="AJ928" s="13"/>
    </row>
    <row r="929" spans="1:36" ht="13.5" customHeight="1" x14ac:dyDescent="0.2">
      <c r="A929" s="13"/>
      <c r="B929" s="13"/>
      <c r="C929" s="13"/>
      <c r="D929" s="13"/>
      <c r="E929" s="13"/>
      <c r="F929" s="13"/>
      <c r="G929" s="13"/>
      <c r="H929" s="13"/>
      <c r="I929" s="13"/>
      <c r="J929" s="13"/>
      <c r="K929" s="13"/>
      <c r="L929" s="13"/>
      <c r="M929" s="13"/>
      <c r="N929" s="13"/>
      <c r="O929" s="13"/>
      <c r="P929" s="13"/>
      <c r="Q929" s="13"/>
      <c r="R929" s="13"/>
      <c r="S929" s="13"/>
      <c r="T929" s="13"/>
      <c r="U929" s="13"/>
      <c r="V929" s="13"/>
      <c r="W929" s="13"/>
      <c r="X929" s="13"/>
      <c r="Y929" s="13"/>
      <c r="Z929" s="13"/>
      <c r="AA929" s="13"/>
      <c r="AB929" s="13"/>
      <c r="AC929" s="13"/>
      <c r="AD929" s="13"/>
      <c r="AE929" s="13"/>
      <c r="AF929" s="13"/>
      <c r="AG929" s="13"/>
      <c r="AH929" s="13"/>
      <c r="AI929" s="13"/>
      <c r="AJ929" s="13"/>
    </row>
    <row r="930" spans="1:36" ht="13.5" customHeight="1" x14ac:dyDescent="0.2">
      <c r="A930" s="13"/>
      <c r="B930" s="13"/>
      <c r="C930" s="13"/>
      <c r="D930" s="13"/>
      <c r="E930" s="13"/>
      <c r="F930" s="13"/>
      <c r="G930" s="13"/>
      <c r="H930" s="13"/>
      <c r="I930" s="13"/>
      <c r="J930" s="13"/>
      <c r="K930" s="13"/>
      <c r="L930" s="13"/>
      <c r="M930" s="13"/>
      <c r="N930" s="13"/>
      <c r="O930" s="13"/>
      <c r="P930" s="13"/>
      <c r="Q930" s="13"/>
      <c r="R930" s="13"/>
      <c r="S930" s="13"/>
      <c r="T930" s="13"/>
      <c r="U930" s="13"/>
      <c r="V930" s="13"/>
      <c r="W930" s="13"/>
      <c r="X930" s="13"/>
      <c r="Y930" s="13"/>
      <c r="Z930" s="13"/>
      <c r="AA930" s="13"/>
      <c r="AB930" s="13"/>
      <c r="AC930" s="13"/>
      <c r="AD930" s="13"/>
      <c r="AE930" s="13"/>
      <c r="AF930" s="13"/>
      <c r="AG930" s="13"/>
      <c r="AH930" s="13"/>
      <c r="AI930" s="13"/>
      <c r="AJ930" s="13"/>
    </row>
    <row r="931" spans="1:36" ht="13.5" customHeight="1" x14ac:dyDescent="0.2">
      <c r="A931" s="13"/>
      <c r="B931" s="13"/>
      <c r="C931" s="13"/>
      <c r="D931" s="13"/>
      <c r="E931" s="13"/>
      <c r="F931" s="13"/>
      <c r="G931" s="13"/>
      <c r="H931" s="13"/>
      <c r="I931" s="13"/>
      <c r="J931" s="13"/>
      <c r="K931" s="13"/>
      <c r="L931" s="13"/>
      <c r="M931" s="13"/>
      <c r="N931" s="13"/>
      <c r="O931" s="13"/>
      <c r="P931" s="13"/>
      <c r="Q931" s="13"/>
      <c r="R931" s="13"/>
      <c r="S931" s="13"/>
      <c r="T931" s="13"/>
      <c r="U931" s="13"/>
      <c r="V931" s="13"/>
      <c r="W931" s="13"/>
      <c r="X931" s="13"/>
      <c r="Y931" s="13"/>
      <c r="Z931" s="13"/>
      <c r="AA931" s="13"/>
      <c r="AB931" s="13"/>
      <c r="AC931" s="13"/>
      <c r="AD931" s="13"/>
      <c r="AE931" s="13"/>
      <c r="AF931" s="13"/>
      <c r="AG931" s="13"/>
      <c r="AH931" s="13"/>
      <c r="AI931" s="13"/>
      <c r="AJ931" s="13"/>
    </row>
    <row r="932" spans="1:36" ht="13.5" customHeight="1" x14ac:dyDescent="0.2">
      <c r="A932" s="13"/>
      <c r="B932" s="13"/>
      <c r="C932" s="13"/>
      <c r="D932" s="13"/>
      <c r="E932" s="13"/>
      <c r="F932" s="13"/>
      <c r="G932" s="13"/>
      <c r="H932" s="13"/>
      <c r="I932" s="13"/>
      <c r="J932" s="13"/>
      <c r="K932" s="13"/>
      <c r="L932" s="13"/>
      <c r="M932" s="13"/>
      <c r="N932" s="13"/>
      <c r="O932" s="13"/>
      <c r="P932" s="13"/>
      <c r="Q932" s="13"/>
      <c r="R932" s="13"/>
      <c r="S932" s="13"/>
      <c r="T932" s="13"/>
      <c r="U932" s="13"/>
      <c r="V932" s="13"/>
      <c r="W932" s="13"/>
      <c r="X932" s="13"/>
      <c r="Y932" s="13"/>
      <c r="Z932" s="13"/>
      <c r="AA932" s="13"/>
      <c r="AB932" s="13"/>
      <c r="AC932" s="13"/>
      <c r="AD932" s="13"/>
      <c r="AE932" s="13"/>
      <c r="AF932" s="13"/>
      <c r="AG932" s="13"/>
      <c r="AH932" s="13"/>
      <c r="AI932" s="13"/>
      <c r="AJ932" s="13"/>
    </row>
    <row r="933" spans="1:36" ht="13.5" customHeight="1" x14ac:dyDescent="0.2">
      <c r="A933" s="13"/>
      <c r="B933" s="13"/>
      <c r="C933" s="13"/>
      <c r="D933" s="13"/>
      <c r="E933" s="13"/>
      <c r="F933" s="13"/>
      <c r="G933" s="13"/>
      <c r="H933" s="13"/>
      <c r="I933" s="13"/>
      <c r="J933" s="13"/>
      <c r="K933" s="13"/>
      <c r="L933" s="13"/>
      <c r="M933" s="13"/>
      <c r="N933" s="13"/>
      <c r="O933" s="13"/>
      <c r="P933" s="13"/>
      <c r="Q933" s="13"/>
      <c r="R933" s="13"/>
      <c r="S933" s="13"/>
      <c r="T933" s="13"/>
      <c r="U933" s="13"/>
      <c r="V933" s="13"/>
      <c r="W933" s="13"/>
      <c r="X933" s="13"/>
      <c r="Y933" s="13"/>
      <c r="Z933" s="13"/>
      <c r="AA933" s="13"/>
      <c r="AB933" s="13"/>
      <c r="AC933" s="13"/>
      <c r="AD933" s="13"/>
      <c r="AE933" s="13"/>
      <c r="AF933" s="13"/>
      <c r="AG933" s="13"/>
      <c r="AH933" s="13"/>
      <c r="AI933" s="13"/>
      <c r="AJ933" s="13"/>
    </row>
    <row r="934" spans="1:36" ht="13.5" customHeight="1" x14ac:dyDescent="0.2">
      <c r="A934" s="13"/>
      <c r="B934" s="13"/>
      <c r="C934" s="13"/>
      <c r="D934" s="13"/>
      <c r="E934" s="13"/>
      <c r="F934" s="13"/>
      <c r="G934" s="13"/>
      <c r="H934" s="13"/>
      <c r="I934" s="13"/>
      <c r="J934" s="13"/>
      <c r="K934" s="13"/>
      <c r="L934" s="13"/>
      <c r="M934" s="13"/>
      <c r="N934" s="13"/>
      <c r="O934" s="13"/>
      <c r="P934" s="13"/>
      <c r="Q934" s="13"/>
      <c r="R934" s="13"/>
      <c r="S934" s="13"/>
      <c r="T934" s="13"/>
      <c r="U934" s="13"/>
      <c r="V934" s="13"/>
      <c r="W934" s="13"/>
      <c r="X934" s="13"/>
      <c r="Y934" s="13"/>
      <c r="Z934" s="13"/>
      <c r="AA934" s="13"/>
      <c r="AB934" s="13"/>
      <c r="AC934" s="13"/>
      <c r="AD934" s="13"/>
      <c r="AE934" s="13"/>
      <c r="AF934" s="13"/>
      <c r="AG934" s="13"/>
      <c r="AH934" s="13"/>
      <c r="AI934" s="13"/>
      <c r="AJ934" s="13"/>
    </row>
    <row r="935" spans="1:36" ht="13.5" customHeight="1" x14ac:dyDescent="0.2">
      <c r="A935" s="13"/>
      <c r="B935" s="13"/>
      <c r="C935" s="13"/>
      <c r="D935" s="13"/>
      <c r="E935" s="13"/>
      <c r="F935" s="13"/>
      <c r="G935" s="13"/>
      <c r="H935" s="13"/>
      <c r="I935" s="13"/>
      <c r="J935" s="13"/>
      <c r="K935" s="13"/>
      <c r="L935" s="13"/>
      <c r="M935" s="13"/>
      <c r="N935" s="13"/>
      <c r="O935" s="13"/>
      <c r="P935" s="13"/>
      <c r="Q935" s="13"/>
      <c r="R935" s="13"/>
      <c r="S935" s="13"/>
      <c r="T935" s="13"/>
      <c r="U935" s="13"/>
      <c r="V935" s="13"/>
      <c r="W935" s="13"/>
      <c r="X935" s="13"/>
      <c r="Y935" s="13"/>
      <c r="Z935" s="13"/>
      <c r="AA935" s="13"/>
      <c r="AB935" s="13"/>
      <c r="AC935" s="13"/>
      <c r="AD935" s="13"/>
      <c r="AE935" s="13"/>
      <c r="AF935" s="13"/>
      <c r="AG935" s="13"/>
      <c r="AH935" s="13"/>
      <c r="AI935" s="13"/>
      <c r="AJ935" s="13"/>
    </row>
    <row r="936" spans="1:36" ht="13.5" customHeight="1" x14ac:dyDescent="0.2">
      <c r="A936" s="13"/>
      <c r="B936" s="13"/>
      <c r="C936" s="13"/>
      <c r="D936" s="13"/>
      <c r="E936" s="13"/>
      <c r="F936" s="13"/>
      <c r="G936" s="13"/>
      <c r="H936" s="13"/>
      <c r="I936" s="13"/>
      <c r="J936" s="13"/>
      <c r="K936" s="13"/>
      <c r="L936" s="13"/>
      <c r="M936" s="13"/>
      <c r="N936" s="13"/>
      <c r="O936" s="13"/>
      <c r="P936" s="13"/>
      <c r="Q936" s="13"/>
      <c r="R936" s="13"/>
      <c r="S936" s="13"/>
      <c r="T936" s="13"/>
      <c r="U936" s="13"/>
      <c r="V936" s="13"/>
      <c r="W936" s="13"/>
      <c r="X936" s="13"/>
      <c r="Y936" s="13"/>
      <c r="Z936" s="13"/>
      <c r="AA936" s="13"/>
      <c r="AB936" s="13"/>
      <c r="AC936" s="13"/>
      <c r="AD936" s="13"/>
      <c r="AE936" s="13"/>
      <c r="AF936" s="13"/>
      <c r="AG936" s="13"/>
      <c r="AH936" s="13"/>
      <c r="AI936" s="13"/>
      <c r="AJ936" s="13"/>
    </row>
    <row r="937" spans="1:36" ht="13.5" customHeight="1" x14ac:dyDescent="0.2">
      <c r="A937" s="13"/>
      <c r="B937" s="13"/>
      <c r="C937" s="13"/>
      <c r="D937" s="13"/>
      <c r="E937" s="13"/>
      <c r="F937" s="13"/>
      <c r="G937" s="13"/>
      <c r="H937" s="13"/>
      <c r="I937" s="13"/>
      <c r="J937" s="13"/>
      <c r="K937" s="13"/>
      <c r="L937" s="13"/>
      <c r="M937" s="13"/>
      <c r="N937" s="13"/>
      <c r="O937" s="13"/>
      <c r="P937" s="13"/>
      <c r="Q937" s="13"/>
      <c r="R937" s="13"/>
      <c r="S937" s="13"/>
      <c r="T937" s="13"/>
      <c r="U937" s="13"/>
      <c r="V937" s="13"/>
      <c r="W937" s="13"/>
      <c r="X937" s="13"/>
      <c r="Y937" s="13"/>
      <c r="Z937" s="13"/>
      <c r="AA937" s="13"/>
      <c r="AB937" s="13"/>
      <c r="AC937" s="13"/>
      <c r="AD937" s="13"/>
      <c r="AE937" s="13"/>
      <c r="AF937" s="13"/>
      <c r="AG937" s="13"/>
      <c r="AH937" s="13"/>
      <c r="AI937" s="13"/>
      <c r="AJ937" s="13"/>
    </row>
    <row r="938" spans="1:36" ht="13.5" customHeight="1" x14ac:dyDescent="0.2">
      <c r="A938" s="13"/>
      <c r="B938" s="13"/>
      <c r="C938" s="13"/>
      <c r="D938" s="13"/>
      <c r="E938" s="13"/>
      <c r="F938" s="13"/>
      <c r="G938" s="13"/>
      <c r="H938" s="13"/>
      <c r="I938" s="13"/>
      <c r="J938" s="13"/>
      <c r="K938" s="13"/>
      <c r="L938" s="13"/>
      <c r="M938" s="13"/>
      <c r="N938" s="13"/>
      <c r="O938" s="13"/>
      <c r="P938" s="13"/>
      <c r="Q938" s="13"/>
      <c r="R938" s="13"/>
      <c r="S938" s="13"/>
      <c r="T938" s="13"/>
      <c r="U938" s="13"/>
      <c r="V938" s="13"/>
      <c r="W938" s="13"/>
      <c r="X938" s="13"/>
      <c r="Y938" s="13"/>
      <c r="Z938" s="13"/>
      <c r="AA938" s="13"/>
      <c r="AB938" s="13"/>
      <c r="AC938" s="13"/>
      <c r="AD938" s="13"/>
      <c r="AE938" s="13"/>
      <c r="AF938" s="13"/>
      <c r="AG938" s="13"/>
      <c r="AH938" s="13"/>
      <c r="AI938" s="13"/>
      <c r="AJ938" s="13"/>
    </row>
    <row r="939" spans="1:36" ht="13.5" customHeight="1" x14ac:dyDescent="0.2">
      <c r="A939" s="13"/>
      <c r="B939" s="13"/>
      <c r="C939" s="13"/>
      <c r="D939" s="13"/>
      <c r="E939" s="13"/>
      <c r="F939" s="13"/>
      <c r="G939" s="13"/>
      <c r="H939" s="13"/>
      <c r="I939" s="13"/>
      <c r="J939" s="13"/>
      <c r="K939" s="13"/>
      <c r="L939" s="13"/>
      <c r="M939" s="13"/>
      <c r="N939" s="13"/>
      <c r="O939" s="13"/>
      <c r="P939" s="13"/>
      <c r="Q939" s="13"/>
      <c r="R939" s="13"/>
      <c r="S939" s="13"/>
      <c r="T939" s="13"/>
      <c r="U939" s="13"/>
      <c r="V939" s="13"/>
      <c r="W939" s="13"/>
      <c r="X939" s="13"/>
      <c r="Y939" s="13"/>
      <c r="Z939" s="13"/>
      <c r="AA939" s="13"/>
      <c r="AB939" s="13"/>
      <c r="AC939" s="13"/>
      <c r="AD939" s="13"/>
      <c r="AE939" s="13"/>
      <c r="AF939" s="13"/>
      <c r="AG939" s="13"/>
      <c r="AH939" s="13"/>
      <c r="AI939" s="13"/>
      <c r="AJ939" s="13"/>
    </row>
    <row r="940" spans="1:36" ht="13.5" customHeight="1" x14ac:dyDescent="0.2">
      <c r="A940" s="13"/>
      <c r="B940" s="13"/>
      <c r="C940" s="13"/>
      <c r="D940" s="13"/>
      <c r="E940" s="13"/>
      <c r="F940" s="13"/>
      <c r="G940" s="13"/>
      <c r="H940" s="13"/>
      <c r="I940" s="13"/>
      <c r="J940" s="13"/>
      <c r="K940" s="13"/>
      <c r="L940" s="13"/>
      <c r="M940" s="13"/>
      <c r="N940" s="13"/>
      <c r="O940" s="13"/>
      <c r="P940" s="13"/>
      <c r="Q940" s="13"/>
      <c r="R940" s="13"/>
      <c r="S940" s="13"/>
      <c r="T940" s="13"/>
      <c r="U940" s="13"/>
      <c r="V940" s="13"/>
      <c r="W940" s="13"/>
      <c r="X940" s="13"/>
      <c r="Y940" s="13"/>
      <c r="Z940" s="13"/>
      <c r="AA940" s="13"/>
      <c r="AB940" s="13"/>
      <c r="AC940" s="13"/>
      <c r="AD940" s="13"/>
      <c r="AE940" s="13"/>
      <c r="AF940" s="13"/>
      <c r="AG940" s="13"/>
      <c r="AH940" s="13"/>
      <c r="AI940" s="13"/>
      <c r="AJ940" s="13"/>
    </row>
    <row r="941" spans="1:36" ht="13.5" customHeight="1" x14ac:dyDescent="0.2">
      <c r="A941" s="13"/>
      <c r="B941" s="13"/>
      <c r="C941" s="13"/>
      <c r="D941" s="13"/>
      <c r="E941" s="13"/>
      <c r="F941" s="13"/>
      <c r="G941" s="13"/>
      <c r="H941" s="13"/>
      <c r="I941" s="13"/>
      <c r="J941" s="13"/>
      <c r="K941" s="13"/>
      <c r="L941" s="13"/>
      <c r="M941" s="13"/>
      <c r="N941" s="13"/>
      <c r="O941" s="13"/>
      <c r="P941" s="13"/>
      <c r="Q941" s="13"/>
      <c r="R941" s="13"/>
      <c r="S941" s="13"/>
      <c r="T941" s="13"/>
      <c r="U941" s="13"/>
      <c r="V941" s="13"/>
      <c r="W941" s="13"/>
      <c r="X941" s="13"/>
      <c r="Y941" s="13"/>
      <c r="Z941" s="13"/>
      <c r="AA941" s="13"/>
      <c r="AB941" s="13"/>
      <c r="AC941" s="13"/>
      <c r="AD941" s="13"/>
      <c r="AE941" s="13"/>
      <c r="AF941" s="13"/>
      <c r="AG941" s="13"/>
      <c r="AH941" s="13"/>
      <c r="AI941" s="13"/>
      <c r="AJ941" s="13"/>
    </row>
    <row r="942" spans="1:36" ht="13.5" customHeight="1" x14ac:dyDescent="0.2">
      <c r="A942" s="13"/>
      <c r="B942" s="13"/>
      <c r="C942" s="13"/>
      <c r="D942" s="13"/>
      <c r="E942" s="13"/>
      <c r="F942" s="13"/>
      <c r="G942" s="13"/>
      <c r="H942" s="13"/>
      <c r="I942" s="13"/>
      <c r="J942" s="13"/>
      <c r="K942" s="13"/>
      <c r="L942" s="13"/>
      <c r="M942" s="13"/>
      <c r="N942" s="13"/>
      <c r="O942" s="13"/>
      <c r="P942" s="13"/>
      <c r="Q942" s="13"/>
      <c r="R942" s="13"/>
      <c r="S942" s="13"/>
      <c r="T942" s="13"/>
      <c r="U942" s="13"/>
      <c r="V942" s="13"/>
      <c r="W942" s="13"/>
      <c r="X942" s="13"/>
      <c r="Y942" s="13"/>
      <c r="Z942" s="13"/>
      <c r="AA942" s="13"/>
      <c r="AB942" s="13"/>
      <c r="AC942" s="13"/>
      <c r="AD942" s="13"/>
      <c r="AE942" s="13"/>
      <c r="AF942" s="13"/>
      <c r="AG942" s="13"/>
      <c r="AH942" s="13"/>
      <c r="AI942" s="13"/>
      <c r="AJ942" s="13"/>
    </row>
    <row r="943" spans="1:36" ht="13.5" customHeight="1" x14ac:dyDescent="0.2">
      <c r="A943" s="13"/>
      <c r="B943" s="13"/>
      <c r="C943" s="13"/>
      <c r="D943" s="13"/>
      <c r="E943" s="13"/>
      <c r="F943" s="13"/>
      <c r="G943" s="13"/>
      <c r="H943" s="13"/>
      <c r="I943" s="13"/>
      <c r="J943" s="13"/>
      <c r="K943" s="13"/>
      <c r="L943" s="13"/>
      <c r="M943" s="13"/>
      <c r="N943" s="13"/>
      <c r="O943" s="13"/>
      <c r="P943" s="13"/>
      <c r="Q943" s="13"/>
      <c r="R943" s="13"/>
      <c r="S943" s="13"/>
      <c r="T943" s="13"/>
      <c r="U943" s="13"/>
      <c r="V943" s="13"/>
      <c r="W943" s="13"/>
      <c r="X943" s="13"/>
      <c r="Y943" s="13"/>
      <c r="Z943" s="13"/>
      <c r="AA943" s="13"/>
      <c r="AB943" s="13"/>
      <c r="AC943" s="13"/>
      <c r="AD943" s="13"/>
      <c r="AE943" s="13"/>
      <c r="AF943" s="13"/>
      <c r="AG943" s="13"/>
      <c r="AH943" s="13"/>
      <c r="AI943" s="13"/>
      <c r="AJ943" s="13"/>
    </row>
    <row r="944" spans="1:36" ht="13.5" customHeight="1" x14ac:dyDescent="0.2">
      <c r="A944" s="13"/>
      <c r="B944" s="13"/>
      <c r="C944" s="13"/>
      <c r="D944" s="13"/>
      <c r="E944" s="13"/>
      <c r="F944" s="13"/>
      <c r="G944" s="13"/>
      <c r="H944" s="13"/>
      <c r="I944" s="13"/>
      <c r="J944" s="13"/>
      <c r="K944" s="13"/>
      <c r="L944" s="13"/>
      <c r="M944" s="13"/>
      <c r="N944" s="13"/>
      <c r="O944" s="13"/>
      <c r="P944" s="13"/>
      <c r="Q944" s="13"/>
      <c r="R944" s="13"/>
      <c r="S944" s="13"/>
      <c r="T944" s="13"/>
      <c r="U944" s="13"/>
      <c r="V944" s="13"/>
      <c r="W944" s="13"/>
      <c r="X944" s="13"/>
      <c r="Y944" s="13"/>
      <c r="Z944" s="13"/>
      <c r="AA944" s="13"/>
      <c r="AB944" s="13"/>
      <c r="AC944" s="13"/>
      <c r="AD944" s="13"/>
      <c r="AE944" s="13"/>
      <c r="AF944" s="13"/>
      <c r="AG944" s="13"/>
      <c r="AH944" s="13"/>
      <c r="AI944" s="13"/>
      <c r="AJ944" s="13"/>
    </row>
    <row r="945" spans="1:36" ht="13.5" customHeight="1" x14ac:dyDescent="0.2">
      <c r="A945" s="13"/>
      <c r="B945" s="13"/>
      <c r="C945" s="13"/>
      <c r="D945" s="13"/>
      <c r="E945" s="13"/>
      <c r="F945" s="13"/>
      <c r="G945" s="13"/>
      <c r="H945" s="13"/>
      <c r="I945" s="13"/>
      <c r="J945" s="13"/>
      <c r="K945" s="13"/>
      <c r="L945" s="13"/>
      <c r="M945" s="13"/>
      <c r="N945" s="13"/>
      <c r="O945" s="13"/>
      <c r="P945" s="13"/>
      <c r="Q945" s="13"/>
      <c r="R945" s="13"/>
      <c r="S945" s="13"/>
      <c r="T945" s="13"/>
      <c r="U945" s="13"/>
      <c r="V945" s="13"/>
      <c r="W945" s="13"/>
      <c r="X945" s="13"/>
      <c r="Y945" s="13"/>
      <c r="Z945" s="13"/>
      <c r="AA945" s="13"/>
      <c r="AB945" s="13"/>
      <c r="AC945" s="13"/>
      <c r="AD945" s="13"/>
      <c r="AE945" s="13"/>
      <c r="AF945" s="13"/>
      <c r="AG945" s="13"/>
      <c r="AH945" s="13"/>
      <c r="AI945" s="13"/>
      <c r="AJ945" s="13"/>
    </row>
    <row r="946" spans="1:36" ht="13.5" customHeight="1" x14ac:dyDescent="0.2">
      <c r="A946" s="13"/>
      <c r="B946" s="13"/>
      <c r="C946" s="13"/>
      <c r="D946" s="13"/>
      <c r="E946" s="13"/>
      <c r="F946" s="13"/>
      <c r="G946" s="13"/>
      <c r="H946" s="13"/>
      <c r="I946" s="13"/>
      <c r="J946" s="13"/>
      <c r="K946" s="13"/>
      <c r="L946" s="13"/>
      <c r="M946" s="13"/>
      <c r="N946" s="13"/>
      <c r="O946" s="13"/>
      <c r="P946" s="13"/>
      <c r="Q946" s="13"/>
      <c r="R946" s="13"/>
      <c r="S946" s="13"/>
      <c r="T946" s="13"/>
      <c r="U946" s="13"/>
      <c r="V946" s="13"/>
      <c r="W946" s="13"/>
      <c r="X946" s="13"/>
      <c r="Y946" s="13"/>
      <c r="Z946" s="13"/>
      <c r="AA946" s="13"/>
      <c r="AB946" s="13"/>
      <c r="AC946" s="13"/>
      <c r="AD946" s="13"/>
      <c r="AE946" s="13"/>
      <c r="AF946" s="13"/>
      <c r="AG946" s="13"/>
      <c r="AH946" s="13"/>
      <c r="AI946" s="13"/>
      <c r="AJ946" s="13"/>
    </row>
    <row r="947" spans="1:36" ht="13.5" customHeight="1" x14ac:dyDescent="0.2">
      <c r="A947" s="13"/>
      <c r="B947" s="13"/>
      <c r="C947" s="13"/>
      <c r="D947" s="13"/>
      <c r="E947" s="13"/>
      <c r="F947" s="13"/>
      <c r="G947" s="13"/>
      <c r="H947" s="13"/>
      <c r="I947" s="13"/>
      <c r="J947" s="13"/>
      <c r="K947" s="13"/>
      <c r="L947" s="13"/>
      <c r="M947" s="13"/>
      <c r="N947" s="13"/>
      <c r="O947" s="13"/>
      <c r="P947" s="13"/>
      <c r="Q947" s="13"/>
      <c r="R947" s="13"/>
      <c r="S947" s="13"/>
      <c r="T947" s="13"/>
      <c r="U947" s="13"/>
      <c r="V947" s="13"/>
      <c r="W947" s="13"/>
      <c r="X947" s="13"/>
      <c r="Y947" s="13"/>
      <c r="Z947" s="13"/>
      <c r="AA947" s="13"/>
      <c r="AB947" s="13"/>
      <c r="AC947" s="13"/>
      <c r="AD947" s="13"/>
      <c r="AE947" s="13"/>
      <c r="AF947" s="13"/>
      <c r="AG947" s="13"/>
      <c r="AH947" s="13"/>
      <c r="AI947" s="13"/>
      <c r="AJ947" s="13"/>
    </row>
    <row r="948" spans="1:36" ht="13.5" customHeight="1" x14ac:dyDescent="0.2">
      <c r="A948" s="13"/>
      <c r="B948" s="13"/>
      <c r="C948" s="13"/>
      <c r="D948" s="13"/>
      <c r="E948" s="13"/>
      <c r="F948" s="13"/>
      <c r="G948" s="13"/>
      <c r="H948" s="13"/>
      <c r="I948" s="13"/>
      <c r="J948" s="13"/>
      <c r="K948" s="13"/>
      <c r="L948" s="13"/>
      <c r="M948" s="13"/>
      <c r="N948" s="13"/>
      <c r="O948" s="13"/>
      <c r="P948" s="13"/>
      <c r="Q948" s="13"/>
      <c r="R948" s="13"/>
      <c r="S948" s="13"/>
      <c r="T948" s="13"/>
      <c r="U948" s="13"/>
      <c r="V948" s="13"/>
      <c r="W948" s="13"/>
      <c r="X948" s="13"/>
      <c r="Y948" s="13"/>
      <c r="Z948" s="13"/>
      <c r="AA948" s="13"/>
      <c r="AB948" s="13"/>
      <c r="AC948" s="13"/>
      <c r="AD948" s="13"/>
      <c r="AE948" s="13"/>
      <c r="AF948" s="13"/>
      <c r="AG948" s="13"/>
      <c r="AH948" s="13"/>
      <c r="AI948" s="13"/>
      <c r="AJ948" s="13"/>
    </row>
    <row r="949" spans="1:36" ht="13.5" customHeight="1" x14ac:dyDescent="0.2">
      <c r="A949" s="13"/>
      <c r="B949" s="13"/>
      <c r="C949" s="13"/>
      <c r="D949" s="13"/>
      <c r="E949" s="13"/>
      <c r="F949" s="13"/>
      <c r="G949" s="13"/>
      <c r="H949" s="13"/>
      <c r="I949" s="13"/>
      <c r="J949" s="13"/>
      <c r="K949" s="13"/>
      <c r="L949" s="13"/>
      <c r="M949" s="13"/>
      <c r="N949" s="13"/>
      <c r="O949" s="13"/>
      <c r="P949" s="13"/>
      <c r="Q949" s="13"/>
      <c r="R949" s="13"/>
      <c r="S949" s="13"/>
      <c r="T949" s="13"/>
      <c r="U949" s="13"/>
      <c r="V949" s="13"/>
      <c r="W949" s="13"/>
      <c r="X949" s="13"/>
      <c r="Y949" s="13"/>
      <c r="Z949" s="13"/>
      <c r="AA949" s="13"/>
      <c r="AB949" s="13"/>
      <c r="AC949" s="13"/>
      <c r="AD949" s="13"/>
      <c r="AE949" s="13"/>
      <c r="AF949" s="13"/>
      <c r="AG949" s="13"/>
      <c r="AH949" s="13"/>
      <c r="AI949" s="13"/>
      <c r="AJ949" s="13"/>
    </row>
    <row r="950" spans="1:36" ht="13.5" customHeight="1" x14ac:dyDescent="0.2">
      <c r="A950" s="13"/>
      <c r="B950" s="13"/>
      <c r="C950" s="13"/>
      <c r="D950" s="13"/>
      <c r="E950" s="13"/>
      <c r="F950" s="13"/>
      <c r="G950" s="13"/>
      <c r="H950" s="13"/>
      <c r="I950" s="13"/>
      <c r="J950" s="13"/>
      <c r="K950" s="13"/>
      <c r="L950" s="13"/>
      <c r="M950" s="13"/>
      <c r="N950" s="13"/>
      <c r="O950" s="13"/>
      <c r="P950" s="13"/>
      <c r="Q950" s="13"/>
      <c r="R950" s="13"/>
      <c r="S950" s="13"/>
      <c r="T950" s="13"/>
      <c r="U950" s="13"/>
      <c r="V950" s="13"/>
      <c r="W950" s="13"/>
      <c r="X950" s="13"/>
      <c r="Y950" s="13"/>
      <c r="Z950" s="13"/>
      <c r="AA950" s="13"/>
      <c r="AB950" s="13"/>
      <c r="AC950" s="13"/>
      <c r="AD950" s="13"/>
      <c r="AE950" s="13"/>
      <c r="AF950" s="13"/>
      <c r="AG950" s="13"/>
      <c r="AH950" s="13"/>
      <c r="AI950" s="13"/>
      <c r="AJ950" s="13"/>
    </row>
    <row r="951" spans="1:36" ht="13.5" customHeight="1" x14ac:dyDescent="0.2">
      <c r="A951" s="13"/>
      <c r="B951" s="13"/>
      <c r="C951" s="13"/>
      <c r="D951" s="13"/>
      <c r="E951" s="13"/>
      <c r="F951" s="13"/>
      <c r="G951" s="13"/>
      <c r="H951" s="13"/>
      <c r="I951" s="13"/>
      <c r="J951" s="13"/>
      <c r="K951" s="13"/>
      <c r="L951" s="13"/>
      <c r="M951" s="13"/>
      <c r="N951" s="13"/>
      <c r="O951" s="13"/>
      <c r="P951" s="13"/>
      <c r="Q951" s="13"/>
      <c r="R951" s="13"/>
      <c r="S951" s="13"/>
      <c r="T951" s="13"/>
      <c r="U951" s="13"/>
      <c r="V951" s="13"/>
      <c r="W951" s="13"/>
      <c r="X951" s="13"/>
      <c r="Y951" s="13"/>
      <c r="Z951" s="13"/>
      <c r="AA951" s="13"/>
      <c r="AB951" s="13"/>
      <c r="AC951" s="13"/>
      <c r="AD951" s="13"/>
      <c r="AE951" s="13"/>
      <c r="AF951" s="13"/>
      <c r="AG951" s="13"/>
      <c r="AH951" s="13"/>
      <c r="AI951" s="13"/>
      <c r="AJ951" s="13"/>
    </row>
    <row r="952" spans="1:36" ht="13.5" customHeight="1" x14ac:dyDescent="0.2">
      <c r="A952" s="13"/>
      <c r="B952" s="13"/>
      <c r="C952" s="13"/>
      <c r="D952" s="13"/>
      <c r="E952" s="13"/>
      <c r="F952" s="13"/>
      <c r="G952" s="13"/>
      <c r="H952" s="13"/>
      <c r="I952" s="13"/>
      <c r="J952" s="13"/>
      <c r="K952" s="13"/>
      <c r="L952" s="13"/>
      <c r="M952" s="13"/>
      <c r="N952" s="13"/>
      <c r="O952" s="13"/>
      <c r="P952" s="13"/>
      <c r="Q952" s="13"/>
      <c r="R952" s="13"/>
      <c r="S952" s="13"/>
      <c r="T952" s="13"/>
      <c r="U952" s="13"/>
      <c r="V952" s="13"/>
      <c r="W952" s="13"/>
      <c r="X952" s="13"/>
      <c r="Y952" s="13"/>
      <c r="Z952" s="13"/>
      <c r="AA952" s="13"/>
      <c r="AB952" s="13"/>
      <c r="AC952" s="13"/>
      <c r="AD952" s="13"/>
      <c r="AE952" s="13"/>
      <c r="AF952" s="13"/>
      <c r="AG952" s="13"/>
      <c r="AH952" s="13"/>
      <c r="AI952" s="13"/>
      <c r="AJ952" s="13"/>
    </row>
    <row r="953" spans="1:36" ht="13.5" customHeight="1" x14ac:dyDescent="0.2">
      <c r="A953" s="13"/>
      <c r="B953" s="13"/>
      <c r="C953" s="13"/>
      <c r="D953" s="13"/>
      <c r="E953" s="13"/>
      <c r="F953" s="13"/>
      <c r="G953" s="13"/>
      <c r="H953" s="13"/>
      <c r="I953" s="13"/>
      <c r="J953" s="13"/>
      <c r="K953" s="13"/>
      <c r="L953" s="13"/>
      <c r="M953" s="13"/>
      <c r="N953" s="13"/>
      <c r="O953" s="13"/>
      <c r="P953" s="13"/>
      <c r="Q953" s="13"/>
      <c r="R953" s="13"/>
      <c r="S953" s="13"/>
      <c r="T953" s="13"/>
      <c r="U953" s="13"/>
      <c r="V953" s="13"/>
      <c r="W953" s="13"/>
      <c r="X953" s="13"/>
      <c r="Y953" s="13"/>
      <c r="Z953" s="13"/>
      <c r="AA953" s="13"/>
      <c r="AB953" s="13"/>
      <c r="AC953" s="13"/>
      <c r="AD953" s="13"/>
      <c r="AE953" s="13"/>
      <c r="AF953" s="13"/>
      <c r="AG953" s="13"/>
      <c r="AH953" s="13"/>
      <c r="AI953" s="13"/>
      <c r="AJ953" s="13"/>
    </row>
    <row r="954" spans="1:36" ht="13.5" customHeight="1" x14ac:dyDescent="0.2">
      <c r="A954" s="13"/>
      <c r="B954" s="13"/>
      <c r="C954" s="13"/>
      <c r="D954" s="13"/>
      <c r="E954" s="13"/>
      <c r="F954" s="13"/>
      <c r="G954" s="13"/>
      <c r="H954" s="13"/>
      <c r="I954" s="13"/>
      <c r="J954" s="13"/>
      <c r="K954" s="13"/>
      <c r="L954" s="13"/>
      <c r="M954" s="13"/>
      <c r="N954" s="13"/>
      <c r="O954" s="13"/>
      <c r="P954" s="13"/>
      <c r="Q954" s="13"/>
      <c r="R954" s="13"/>
      <c r="S954" s="13"/>
      <c r="T954" s="13"/>
      <c r="U954" s="13"/>
      <c r="V954" s="13"/>
      <c r="W954" s="13"/>
      <c r="X954" s="13"/>
      <c r="Y954" s="13"/>
      <c r="Z954" s="13"/>
      <c r="AA954" s="13"/>
      <c r="AB954" s="13"/>
      <c r="AC954" s="13"/>
      <c r="AD954" s="13"/>
      <c r="AE954" s="13"/>
      <c r="AF954" s="13"/>
      <c r="AG954" s="13"/>
      <c r="AH954" s="13"/>
      <c r="AI954" s="13"/>
      <c r="AJ954" s="13"/>
    </row>
    <row r="955" spans="1:36" ht="13.5" customHeight="1" x14ac:dyDescent="0.2">
      <c r="A955" s="13"/>
      <c r="B955" s="13"/>
      <c r="C955" s="13"/>
      <c r="D955" s="13"/>
      <c r="E955" s="13"/>
      <c r="F955" s="13"/>
      <c r="G955" s="13"/>
      <c r="H955" s="13"/>
      <c r="I955" s="13"/>
      <c r="J955" s="13"/>
      <c r="K955" s="13"/>
      <c r="L955" s="13"/>
      <c r="M955" s="13"/>
      <c r="N955" s="13"/>
      <c r="O955" s="13"/>
      <c r="P955" s="13"/>
      <c r="Q955" s="13"/>
      <c r="R955" s="13"/>
      <c r="S955" s="13"/>
      <c r="T955" s="13"/>
      <c r="U955" s="13"/>
      <c r="V955" s="13"/>
      <c r="W955" s="13"/>
      <c r="X955" s="13"/>
      <c r="Y955" s="13"/>
      <c r="Z955" s="13"/>
      <c r="AA955" s="13"/>
      <c r="AB955" s="13"/>
      <c r="AC955" s="13"/>
      <c r="AD955" s="13"/>
      <c r="AE955" s="13"/>
      <c r="AF955" s="13"/>
      <c r="AG955" s="13"/>
      <c r="AH955" s="13"/>
      <c r="AI955" s="13"/>
      <c r="AJ955" s="13"/>
    </row>
    <row r="956" spans="1:36" ht="13.5" customHeight="1" x14ac:dyDescent="0.2">
      <c r="A956" s="13"/>
      <c r="B956" s="13"/>
      <c r="C956" s="13"/>
      <c r="D956" s="13"/>
      <c r="E956" s="13"/>
      <c r="F956" s="13"/>
      <c r="G956" s="13"/>
      <c r="H956" s="13"/>
      <c r="I956" s="13"/>
      <c r="J956" s="13"/>
      <c r="K956" s="13"/>
      <c r="L956" s="13"/>
      <c r="M956" s="13"/>
      <c r="N956" s="13"/>
      <c r="O956" s="13"/>
      <c r="P956" s="13"/>
      <c r="Q956" s="13"/>
      <c r="R956" s="13"/>
      <c r="S956" s="13"/>
      <c r="T956" s="13"/>
      <c r="U956" s="13"/>
      <c r="V956" s="13"/>
      <c r="W956" s="13"/>
      <c r="X956" s="13"/>
      <c r="Y956" s="13"/>
      <c r="Z956" s="13"/>
      <c r="AA956" s="13"/>
      <c r="AB956" s="13"/>
      <c r="AC956" s="13"/>
      <c r="AD956" s="13"/>
      <c r="AE956" s="13"/>
      <c r="AF956" s="13"/>
      <c r="AG956" s="13"/>
      <c r="AH956" s="13"/>
      <c r="AI956" s="13"/>
      <c r="AJ956" s="13"/>
    </row>
    <row r="957" spans="1:36" ht="13.5" customHeight="1" x14ac:dyDescent="0.2">
      <c r="A957" s="13"/>
      <c r="B957" s="13"/>
      <c r="C957" s="13"/>
      <c r="D957" s="13"/>
      <c r="E957" s="13"/>
      <c r="F957" s="13"/>
      <c r="G957" s="13"/>
      <c r="H957" s="13"/>
      <c r="I957" s="13"/>
      <c r="J957" s="13"/>
      <c r="K957" s="13"/>
      <c r="L957" s="13"/>
      <c r="M957" s="13"/>
      <c r="N957" s="13"/>
      <c r="O957" s="13"/>
      <c r="P957" s="13"/>
      <c r="Q957" s="13"/>
      <c r="R957" s="13"/>
      <c r="S957" s="13"/>
      <c r="T957" s="13"/>
      <c r="U957" s="13"/>
      <c r="V957" s="13"/>
      <c r="W957" s="13"/>
      <c r="X957" s="13"/>
      <c r="Y957" s="13"/>
      <c r="Z957" s="13"/>
      <c r="AA957" s="13"/>
      <c r="AB957" s="13"/>
      <c r="AC957" s="13"/>
      <c r="AD957" s="13"/>
      <c r="AE957" s="13"/>
      <c r="AF957" s="13"/>
      <c r="AG957" s="13"/>
      <c r="AH957" s="13"/>
      <c r="AI957" s="13"/>
      <c r="AJ957" s="13"/>
    </row>
    <row r="958" spans="1:36" ht="13.5" customHeight="1" x14ac:dyDescent="0.2">
      <c r="A958" s="13"/>
      <c r="B958" s="13"/>
      <c r="C958" s="13"/>
      <c r="D958" s="13"/>
      <c r="E958" s="13"/>
      <c r="F958" s="13"/>
      <c r="G958" s="13"/>
      <c r="H958" s="13"/>
      <c r="I958" s="13"/>
      <c r="J958" s="13"/>
      <c r="K958" s="13"/>
      <c r="L958" s="13"/>
      <c r="M958" s="13"/>
      <c r="N958" s="13"/>
      <c r="O958" s="13"/>
      <c r="P958" s="13"/>
      <c r="Q958" s="13"/>
      <c r="R958" s="13"/>
      <c r="S958" s="13"/>
      <c r="T958" s="13"/>
      <c r="U958" s="13"/>
      <c r="V958" s="13"/>
      <c r="W958" s="13"/>
      <c r="X958" s="13"/>
      <c r="Y958" s="13"/>
      <c r="Z958" s="13"/>
      <c r="AA958" s="13"/>
      <c r="AB958" s="13"/>
      <c r="AC958" s="13"/>
      <c r="AD958" s="13"/>
      <c r="AE958" s="13"/>
      <c r="AF958" s="13"/>
      <c r="AG958" s="13"/>
      <c r="AH958" s="13"/>
      <c r="AI958" s="13"/>
      <c r="AJ958" s="13"/>
    </row>
    <row r="959" spans="1:36" ht="13.5" customHeight="1" x14ac:dyDescent="0.2">
      <c r="A959" s="13"/>
      <c r="B959" s="13"/>
      <c r="C959" s="13"/>
      <c r="D959" s="13"/>
      <c r="E959" s="13"/>
      <c r="F959" s="13"/>
      <c r="G959" s="13"/>
      <c r="H959" s="13"/>
      <c r="I959" s="13"/>
      <c r="J959" s="13"/>
      <c r="K959" s="13"/>
      <c r="L959" s="13"/>
      <c r="M959" s="13"/>
      <c r="N959" s="13"/>
      <c r="O959" s="13"/>
      <c r="P959" s="13"/>
      <c r="Q959" s="13"/>
      <c r="R959" s="13"/>
      <c r="S959" s="13"/>
      <c r="T959" s="13"/>
      <c r="U959" s="13"/>
      <c r="V959" s="13"/>
      <c r="W959" s="13"/>
      <c r="X959" s="13"/>
      <c r="Y959" s="13"/>
      <c r="Z959" s="13"/>
      <c r="AA959" s="13"/>
      <c r="AB959" s="13"/>
      <c r="AC959" s="13"/>
      <c r="AD959" s="13"/>
      <c r="AE959" s="13"/>
      <c r="AF959" s="13"/>
      <c r="AG959" s="13"/>
      <c r="AH959" s="13"/>
      <c r="AI959" s="13"/>
      <c r="AJ959" s="13"/>
    </row>
    <row r="960" spans="1:36" ht="13.5" customHeight="1" x14ac:dyDescent="0.2">
      <c r="A960" s="13"/>
      <c r="B960" s="13"/>
      <c r="C960" s="13"/>
      <c r="D960" s="13"/>
      <c r="E960" s="13"/>
      <c r="F960" s="13"/>
      <c r="G960" s="13"/>
      <c r="H960" s="13"/>
      <c r="I960" s="13"/>
      <c r="J960" s="13"/>
      <c r="K960" s="13"/>
      <c r="L960" s="13"/>
      <c r="M960" s="13"/>
      <c r="N960" s="13"/>
      <c r="O960" s="13"/>
      <c r="P960" s="13"/>
      <c r="Q960" s="13"/>
      <c r="R960" s="13"/>
      <c r="S960" s="13"/>
      <c r="T960" s="13"/>
      <c r="U960" s="13"/>
      <c r="V960" s="13"/>
      <c r="W960" s="13"/>
      <c r="X960" s="13"/>
      <c r="Y960" s="13"/>
      <c r="Z960" s="13"/>
      <c r="AA960" s="13"/>
      <c r="AB960" s="13"/>
      <c r="AC960" s="13"/>
      <c r="AD960" s="13"/>
      <c r="AE960" s="13"/>
      <c r="AF960" s="13"/>
      <c r="AG960" s="13"/>
      <c r="AH960" s="13"/>
      <c r="AI960" s="13"/>
      <c r="AJ960" s="13"/>
    </row>
    <row r="961" spans="1:36" ht="13.5" customHeight="1" x14ac:dyDescent="0.2">
      <c r="A961" s="13"/>
      <c r="B961" s="13"/>
      <c r="C961" s="13"/>
      <c r="D961" s="13"/>
      <c r="E961" s="13"/>
      <c r="F961" s="13"/>
      <c r="G961" s="13"/>
      <c r="H961" s="13"/>
      <c r="I961" s="13"/>
      <c r="J961" s="13"/>
      <c r="K961" s="13"/>
      <c r="L961" s="13"/>
      <c r="M961" s="13"/>
      <c r="N961" s="13"/>
      <c r="O961" s="13"/>
      <c r="P961" s="13"/>
      <c r="Q961" s="13"/>
      <c r="R961" s="13"/>
      <c r="S961" s="13"/>
      <c r="T961" s="13"/>
      <c r="U961" s="13"/>
      <c r="V961" s="13"/>
      <c r="W961" s="13"/>
      <c r="X961" s="13"/>
      <c r="Y961" s="13"/>
      <c r="Z961" s="13"/>
      <c r="AA961" s="13"/>
      <c r="AB961" s="13"/>
      <c r="AC961" s="13"/>
      <c r="AD961" s="13"/>
      <c r="AE961" s="13"/>
      <c r="AF961" s="13"/>
      <c r="AG961" s="13"/>
      <c r="AH961" s="13"/>
      <c r="AI961" s="13"/>
      <c r="AJ961" s="13"/>
    </row>
    <row r="962" spans="1:36" ht="13.5" customHeight="1" x14ac:dyDescent="0.2">
      <c r="A962" s="13"/>
      <c r="B962" s="13"/>
      <c r="C962" s="13"/>
      <c r="D962" s="13"/>
      <c r="E962" s="13"/>
      <c r="F962" s="13"/>
      <c r="G962" s="13"/>
      <c r="H962" s="13"/>
      <c r="I962" s="13"/>
      <c r="J962" s="13"/>
      <c r="K962" s="13"/>
      <c r="L962" s="13"/>
      <c r="M962" s="13"/>
      <c r="N962" s="13"/>
      <c r="O962" s="13"/>
      <c r="P962" s="13"/>
      <c r="Q962" s="13"/>
      <c r="R962" s="13"/>
      <c r="S962" s="13"/>
      <c r="T962" s="13"/>
      <c r="U962" s="13"/>
      <c r="V962" s="13"/>
      <c r="W962" s="13"/>
      <c r="X962" s="13"/>
      <c r="Y962" s="13"/>
      <c r="Z962" s="13"/>
      <c r="AA962" s="13"/>
      <c r="AB962" s="13"/>
      <c r="AC962" s="13"/>
      <c r="AD962" s="13"/>
      <c r="AE962" s="13"/>
      <c r="AF962" s="13"/>
      <c r="AG962" s="13"/>
      <c r="AH962" s="13"/>
      <c r="AI962" s="13"/>
      <c r="AJ962" s="13"/>
    </row>
    <row r="963" spans="1:36" ht="13.5" customHeight="1" x14ac:dyDescent="0.2">
      <c r="A963" s="13"/>
      <c r="B963" s="13"/>
      <c r="C963" s="13"/>
      <c r="D963" s="13"/>
      <c r="E963" s="13"/>
      <c r="F963" s="13"/>
      <c r="G963" s="13"/>
      <c r="H963" s="13"/>
      <c r="I963" s="13"/>
      <c r="J963" s="13"/>
      <c r="K963" s="13"/>
      <c r="L963" s="13"/>
      <c r="M963" s="13"/>
      <c r="N963" s="13"/>
      <c r="O963" s="13"/>
      <c r="P963" s="13"/>
      <c r="Q963" s="13"/>
      <c r="R963" s="13"/>
      <c r="S963" s="13"/>
      <c r="T963" s="13"/>
      <c r="U963" s="13"/>
      <c r="V963" s="13"/>
      <c r="W963" s="13"/>
      <c r="X963" s="13"/>
      <c r="Y963" s="13"/>
      <c r="Z963" s="13"/>
      <c r="AA963" s="13"/>
      <c r="AB963" s="13"/>
      <c r="AC963" s="13"/>
      <c r="AD963" s="13"/>
      <c r="AE963" s="13"/>
      <c r="AF963" s="13"/>
      <c r="AG963" s="13"/>
      <c r="AH963" s="13"/>
      <c r="AI963" s="13"/>
      <c r="AJ963" s="13"/>
    </row>
    <row r="964" spans="1:36" ht="13.5" customHeight="1" x14ac:dyDescent="0.2">
      <c r="A964" s="13"/>
      <c r="B964" s="13"/>
      <c r="C964" s="13"/>
      <c r="D964" s="13"/>
      <c r="E964" s="13"/>
      <c r="F964" s="13"/>
      <c r="G964" s="13"/>
      <c r="H964" s="13"/>
      <c r="I964" s="13"/>
      <c r="J964" s="13"/>
      <c r="K964" s="13"/>
      <c r="L964" s="13"/>
      <c r="M964" s="13"/>
      <c r="N964" s="13"/>
      <c r="O964" s="13"/>
      <c r="P964" s="13"/>
      <c r="Q964" s="13"/>
      <c r="R964" s="13"/>
      <c r="S964" s="13"/>
      <c r="T964" s="13"/>
      <c r="U964" s="13"/>
      <c r="V964" s="13"/>
      <c r="W964" s="13"/>
      <c r="X964" s="13"/>
      <c r="Y964" s="13"/>
      <c r="Z964" s="13"/>
      <c r="AA964" s="13"/>
      <c r="AB964" s="13"/>
      <c r="AC964" s="13"/>
      <c r="AD964" s="13"/>
      <c r="AE964" s="13"/>
      <c r="AF964" s="13"/>
      <c r="AG964" s="13"/>
      <c r="AH964" s="13"/>
      <c r="AI964" s="13"/>
      <c r="AJ964" s="13"/>
    </row>
    <row r="965" spans="1:36" ht="13.5" customHeight="1" x14ac:dyDescent="0.2">
      <c r="A965" s="13"/>
      <c r="B965" s="13"/>
      <c r="C965" s="13"/>
      <c r="D965" s="13"/>
      <c r="E965" s="13"/>
      <c r="F965" s="13"/>
      <c r="G965" s="13"/>
      <c r="H965" s="13"/>
      <c r="I965" s="13"/>
      <c r="J965" s="13"/>
      <c r="K965" s="13"/>
      <c r="L965" s="13"/>
      <c r="M965" s="13"/>
      <c r="N965" s="13"/>
      <c r="O965" s="13"/>
      <c r="P965" s="13"/>
      <c r="Q965" s="13"/>
      <c r="R965" s="13"/>
      <c r="S965" s="13"/>
      <c r="T965" s="13"/>
      <c r="U965" s="13"/>
      <c r="V965" s="13"/>
      <c r="W965" s="13"/>
      <c r="X965" s="13"/>
      <c r="Y965" s="13"/>
      <c r="Z965" s="13"/>
      <c r="AA965" s="13"/>
      <c r="AB965" s="13"/>
      <c r="AC965" s="13"/>
      <c r="AD965" s="13"/>
      <c r="AE965" s="13"/>
      <c r="AF965" s="13"/>
      <c r="AG965" s="13"/>
      <c r="AH965" s="13"/>
      <c r="AI965" s="13"/>
      <c r="AJ965" s="13"/>
    </row>
    <row r="966" spans="1:36" ht="13.5" customHeight="1" x14ac:dyDescent="0.2">
      <c r="A966" s="13"/>
      <c r="B966" s="13"/>
      <c r="C966" s="13"/>
      <c r="D966" s="13"/>
      <c r="E966" s="13"/>
      <c r="F966" s="13"/>
      <c r="G966" s="13"/>
      <c r="H966" s="13"/>
      <c r="I966" s="13"/>
      <c r="J966" s="13"/>
      <c r="K966" s="13"/>
      <c r="L966" s="13"/>
      <c r="M966" s="13"/>
      <c r="N966" s="13"/>
      <c r="O966" s="13"/>
      <c r="P966" s="13"/>
      <c r="Q966" s="13"/>
      <c r="R966" s="13"/>
      <c r="S966" s="13"/>
      <c r="T966" s="13"/>
      <c r="U966" s="13"/>
      <c r="V966" s="13"/>
      <c r="W966" s="13"/>
      <c r="X966" s="13"/>
      <c r="Y966" s="13"/>
      <c r="Z966" s="13"/>
      <c r="AA966" s="13"/>
      <c r="AB966" s="13"/>
      <c r="AC966" s="13"/>
      <c r="AD966" s="13"/>
      <c r="AE966" s="13"/>
      <c r="AF966" s="13"/>
      <c r="AG966" s="13"/>
      <c r="AH966" s="13"/>
      <c r="AI966" s="13"/>
      <c r="AJ966" s="13"/>
    </row>
    <row r="967" spans="1:36" ht="13.5" customHeight="1" x14ac:dyDescent="0.2">
      <c r="A967" s="13"/>
      <c r="B967" s="13"/>
      <c r="C967" s="13"/>
      <c r="D967" s="13"/>
      <c r="E967" s="13"/>
      <c r="F967" s="13"/>
      <c r="G967" s="13"/>
      <c r="H967" s="13"/>
      <c r="I967" s="13"/>
      <c r="J967" s="13"/>
      <c r="K967" s="13"/>
      <c r="L967" s="13"/>
      <c r="M967" s="13"/>
      <c r="N967" s="13"/>
      <c r="O967" s="13"/>
      <c r="P967" s="13"/>
      <c r="Q967" s="13"/>
      <c r="R967" s="13"/>
      <c r="S967" s="13"/>
      <c r="T967" s="13"/>
      <c r="U967" s="13"/>
      <c r="V967" s="13"/>
      <c r="W967" s="13"/>
      <c r="X967" s="13"/>
      <c r="Y967" s="13"/>
      <c r="Z967" s="13"/>
      <c r="AA967" s="13"/>
      <c r="AB967" s="13"/>
      <c r="AC967" s="13"/>
      <c r="AD967" s="13"/>
      <c r="AE967" s="13"/>
      <c r="AF967" s="13"/>
      <c r="AG967" s="13"/>
      <c r="AH967" s="13"/>
      <c r="AI967" s="13"/>
      <c r="AJ967" s="13"/>
    </row>
    <row r="968" spans="1:36" ht="13.5" customHeight="1" x14ac:dyDescent="0.2">
      <c r="A968" s="13"/>
      <c r="B968" s="13"/>
      <c r="C968" s="13"/>
      <c r="D968" s="13"/>
      <c r="E968" s="13"/>
      <c r="F968" s="13"/>
      <c r="G968" s="13"/>
      <c r="H968" s="13"/>
      <c r="I968" s="13"/>
      <c r="J968" s="13"/>
      <c r="K968" s="13"/>
      <c r="L968" s="13"/>
      <c r="M968" s="13"/>
      <c r="N968" s="13"/>
      <c r="O968" s="13"/>
      <c r="P968" s="13"/>
      <c r="Q968" s="13"/>
      <c r="R968" s="13"/>
      <c r="S968" s="13"/>
      <c r="T968" s="13"/>
      <c r="U968" s="13"/>
      <c r="V968" s="13"/>
      <c r="W968" s="13"/>
      <c r="X968" s="13"/>
      <c r="Y968" s="13"/>
      <c r="Z968" s="13"/>
      <c r="AA968" s="13"/>
      <c r="AB968" s="13"/>
      <c r="AC968" s="13"/>
      <c r="AD968" s="13"/>
      <c r="AE968" s="13"/>
      <c r="AF968" s="13"/>
      <c r="AG968" s="13"/>
      <c r="AH968" s="13"/>
      <c r="AI968" s="13"/>
      <c r="AJ968" s="13"/>
    </row>
    <row r="969" spans="1:36" ht="13.5" customHeight="1" x14ac:dyDescent="0.2">
      <c r="A969" s="13"/>
      <c r="B969" s="13"/>
      <c r="C969" s="13"/>
      <c r="D969" s="13"/>
      <c r="E969" s="13"/>
      <c r="F969" s="13"/>
      <c r="G969" s="13"/>
      <c r="H969" s="13"/>
      <c r="I969" s="13"/>
      <c r="J969" s="13"/>
      <c r="K969" s="13"/>
      <c r="L969" s="13"/>
      <c r="M969" s="13"/>
      <c r="N969" s="13"/>
      <c r="O969" s="13"/>
      <c r="P969" s="13"/>
      <c r="Q969" s="13"/>
      <c r="R969" s="13"/>
      <c r="S969" s="13"/>
      <c r="T969" s="13"/>
      <c r="U969" s="13"/>
      <c r="V969" s="13"/>
      <c r="W969" s="13"/>
      <c r="X969" s="13"/>
      <c r="Y969" s="13"/>
      <c r="Z969" s="13"/>
      <c r="AA969" s="13"/>
      <c r="AB969" s="13"/>
      <c r="AC969" s="13"/>
      <c r="AD969" s="13"/>
      <c r="AE969" s="13"/>
      <c r="AF969" s="13"/>
      <c r="AG969" s="13"/>
      <c r="AH969" s="13"/>
      <c r="AI969" s="13"/>
      <c r="AJ969" s="13"/>
    </row>
    <row r="970" spans="1:36" ht="13.5" customHeight="1" x14ac:dyDescent="0.2">
      <c r="A970" s="13"/>
      <c r="B970" s="13"/>
      <c r="C970" s="13"/>
      <c r="D970" s="13"/>
      <c r="E970" s="13"/>
      <c r="F970" s="13"/>
      <c r="G970" s="13"/>
      <c r="H970" s="13"/>
      <c r="I970" s="13"/>
      <c r="J970" s="13"/>
      <c r="K970" s="13"/>
      <c r="L970" s="13"/>
      <c r="M970" s="13"/>
      <c r="N970" s="13"/>
      <c r="O970" s="13"/>
      <c r="P970" s="13"/>
      <c r="Q970" s="13"/>
      <c r="R970" s="13"/>
      <c r="S970" s="13"/>
      <c r="T970" s="13"/>
      <c r="U970" s="13"/>
      <c r="V970" s="13"/>
      <c r="W970" s="13"/>
      <c r="X970" s="13"/>
      <c r="Y970" s="13"/>
      <c r="Z970" s="13"/>
      <c r="AA970" s="13"/>
      <c r="AB970" s="13"/>
      <c r="AC970" s="13"/>
      <c r="AD970" s="13"/>
      <c r="AE970" s="13"/>
      <c r="AF970" s="13"/>
      <c r="AG970" s="13"/>
      <c r="AH970" s="13"/>
      <c r="AI970" s="13"/>
      <c r="AJ970" s="13"/>
    </row>
    <row r="971" spans="1:36" ht="13.5" customHeight="1" x14ac:dyDescent="0.2">
      <c r="A971" s="13"/>
      <c r="B971" s="13"/>
      <c r="C971" s="13"/>
      <c r="D971" s="13"/>
      <c r="E971" s="13"/>
      <c r="F971" s="13"/>
      <c r="G971" s="13"/>
      <c r="H971" s="13"/>
      <c r="I971" s="13"/>
      <c r="J971" s="13"/>
      <c r="K971" s="13"/>
      <c r="L971" s="13"/>
      <c r="M971" s="13"/>
      <c r="N971" s="13"/>
      <c r="O971" s="13"/>
      <c r="P971" s="13"/>
      <c r="Q971" s="13"/>
      <c r="R971" s="13"/>
      <c r="S971" s="13"/>
      <c r="T971" s="13"/>
      <c r="U971" s="13"/>
      <c r="V971" s="13"/>
      <c r="W971" s="13"/>
      <c r="X971" s="13"/>
      <c r="Y971" s="13"/>
      <c r="Z971" s="13"/>
      <c r="AA971" s="13"/>
      <c r="AB971" s="13"/>
      <c r="AC971" s="13"/>
      <c r="AD971" s="13"/>
      <c r="AE971" s="13"/>
      <c r="AF971" s="13"/>
      <c r="AG971" s="13"/>
      <c r="AH971" s="13"/>
      <c r="AI971" s="13"/>
      <c r="AJ971" s="13"/>
    </row>
    <row r="972" spans="1:36" ht="13.5" customHeight="1" x14ac:dyDescent="0.2">
      <c r="A972" s="13"/>
      <c r="B972" s="13"/>
      <c r="C972" s="13"/>
      <c r="D972" s="13"/>
      <c r="E972" s="13"/>
      <c r="F972" s="13"/>
      <c r="G972" s="13"/>
      <c r="H972" s="13"/>
      <c r="I972" s="13"/>
      <c r="J972" s="13"/>
      <c r="K972" s="13"/>
      <c r="L972" s="13"/>
      <c r="M972" s="13"/>
      <c r="N972" s="13"/>
      <c r="O972" s="13"/>
      <c r="P972" s="13"/>
      <c r="Q972" s="13"/>
      <c r="R972" s="13"/>
      <c r="S972" s="13"/>
      <c r="T972" s="13"/>
      <c r="U972" s="13"/>
      <c r="V972" s="13"/>
      <c r="W972" s="13"/>
      <c r="X972" s="13"/>
      <c r="Y972" s="13"/>
      <c r="Z972" s="13"/>
      <c r="AA972" s="13"/>
      <c r="AB972" s="13"/>
      <c r="AC972" s="13"/>
      <c r="AD972" s="13"/>
      <c r="AE972" s="13"/>
      <c r="AF972" s="13"/>
      <c r="AG972" s="13"/>
      <c r="AH972" s="13"/>
      <c r="AI972" s="13"/>
      <c r="AJ972" s="13"/>
    </row>
    <row r="973" spans="1:36" ht="13.5" customHeight="1" x14ac:dyDescent="0.2">
      <c r="A973" s="13"/>
      <c r="B973" s="13"/>
      <c r="C973" s="13"/>
      <c r="D973" s="13"/>
      <c r="E973" s="13"/>
      <c r="F973" s="13"/>
      <c r="G973" s="13"/>
      <c r="H973" s="13"/>
      <c r="I973" s="13"/>
      <c r="J973" s="13"/>
      <c r="K973" s="13"/>
      <c r="L973" s="13"/>
      <c r="M973" s="13"/>
      <c r="N973" s="13"/>
      <c r="O973" s="13"/>
      <c r="P973" s="13"/>
      <c r="Q973" s="13"/>
      <c r="R973" s="13"/>
      <c r="S973" s="13"/>
      <c r="T973" s="13"/>
      <c r="U973" s="13"/>
      <c r="V973" s="13"/>
      <c r="W973" s="13"/>
      <c r="X973" s="13"/>
      <c r="Y973" s="13"/>
      <c r="Z973" s="13"/>
      <c r="AA973" s="13"/>
      <c r="AB973" s="13"/>
      <c r="AC973" s="13"/>
      <c r="AD973" s="13"/>
      <c r="AE973" s="13"/>
      <c r="AF973" s="13"/>
      <c r="AG973" s="13"/>
      <c r="AH973" s="13"/>
      <c r="AI973" s="13"/>
      <c r="AJ973" s="13"/>
    </row>
    <row r="974" spans="1:36" ht="13.5" customHeight="1" x14ac:dyDescent="0.2">
      <c r="A974" s="13"/>
      <c r="B974" s="13"/>
      <c r="C974" s="13"/>
      <c r="D974" s="13"/>
      <c r="E974" s="13"/>
      <c r="F974" s="13"/>
      <c r="G974" s="13"/>
      <c r="H974" s="13"/>
      <c r="I974" s="13"/>
      <c r="J974" s="13"/>
      <c r="K974" s="13"/>
      <c r="L974" s="13"/>
      <c r="M974" s="13"/>
      <c r="N974" s="13"/>
      <c r="O974" s="13"/>
      <c r="P974" s="13"/>
      <c r="Q974" s="13"/>
      <c r="R974" s="13"/>
      <c r="S974" s="13"/>
      <c r="T974" s="13"/>
      <c r="U974" s="13"/>
      <c r="V974" s="13"/>
      <c r="W974" s="13"/>
      <c r="X974" s="13"/>
      <c r="Y974" s="13"/>
      <c r="Z974" s="13"/>
      <c r="AA974" s="13"/>
      <c r="AB974" s="13"/>
      <c r="AC974" s="13"/>
      <c r="AD974" s="13"/>
      <c r="AE974" s="13"/>
      <c r="AF974" s="13"/>
      <c r="AG974" s="13"/>
      <c r="AH974" s="13"/>
      <c r="AI974" s="13"/>
      <c r="AJ974" s="13"/>
    </row>
    <row r="975" spans="1:36" ht="13.5" customHeight="1" x14ac:dyDescent="0.2">
      <c r="A975" s="13"/>
      <c r="B975" s="13"/>
      <c r="C975" s="13"/>
      <c r="D975" s="13"/>
      <c r="E975" s="13"/>
      <c r="F975" s="13"/>
      <c r="G975" s="13"/>
      <c r="H975" s="13"/>
      <c r="I975" s="13"/>
      <c r="J975" s="13"/>
      <c r="K975" s="13"/>
      <c r="L975" s="13"/>
      <c r="M975" s="13"/>
      <c r="N975" s="13"/>
      <c r="O975" s="13"/>
      <c r="P975" s="13"/>
      <c r="Q975" s="13"/>
      <c r="R975" s="13"/>
      <c r="S975" s="13"/>
      <c r="T975" s="13"/>
      <c r="U975" s="13"/>
      <c r="V975" s="13"/>
      <c r="W975" s="13"/>
      <c r="X975" s="13"/>
      <c r="Y975" s="13"/>
      <c r="Z975" s="13"/>
      <c r="AA975" s="13"/>
      <c r="AB975" s="13"/>
      <c r="AC975" s="13"/>
      <c r="AD975" s="13"/>
      <c r="AE975" s="13"/>
      <c r="AF975" s="13"/>
      <c r="AG975" s="13"/>
      <c r="AH975" s="13"/>
      <c r="AI975" s="13"/>
      <c r="AJ975" s="13"/>
    </row>
    <row r="976" spans="1:36" ht="13.5" customHeight="1" x14ac:dyDescent="0.2">
      <c r="A976" s="13"/>
      <c r="B976" s="13"/>
      <c r="C976" s="13"/>
      <c r="D976" s="13"/>
      <c r="E976" s="13"/>
      <c r="F976" s="13"/>
      <c r="G976" s="13"/>
      <c r="H976" s="13"/>
      <c r="I976" s="13"/>
      <c r="J976" s="13"/>
      <c r="K976" s="13"/>
      <c r="L976" s="13"/>
      <c r="M976" s="13"/>
      <c r="N976" s="13"/>
      <c r="O976" s="13"/>
      <c r="P976" s="13"/>
      <c r="Q976" s="13"/>
      <c r="R976" s="13"/>
      <c r="S976" s="13"/>
      <c r="T976" s="13"/>
      <c r="U976" s="13"/>
      <c r="V976" s="13"/>
      <c r="W976" s="13"/>
      <c r="X976" s="13"/>
      <c r="Y976" s="13"/>
      <c r="Z976" s="13"/>
      <c r="AA976" s="13"/>
      <c r="AB976" s="13"/>
      <c r="AC976" s="13"/>
      <c r="AD976" s="13"/>
      <c r="AE976" s="13"/>
      <c r="AF976" s="13"/>
      <c r="AG976" s="13"/>
      <c r="AH976" s="13"/>
      <c r="AI976" s="13"/>
      <c r="AJ976" s="13"/>
    </row>
    <row r="977" spans="1:36" ht="13.5" customHeight="1" x14ac:dyDescent="0.2">
      <c r="A977" s="13"/>
      <c r="B977" s="13"/>
      <c r="C977" s="13"/>
      <c r="D977" s="13"/>
      <c r="E977" s="13"/>
      <c r="F977" s="13"/>
      <c r="G977" s="13"/>
      <c r="H977" s="13"/>
      <c r="I977" s="13"/>
      <c r="J977" s="13"/>
      <c r="K977" s="13"/>
      <c r="L977" s="13"/>
      <c r="M977" s="13"/>
      <c r="N977" s="13"/>
      <c r="O977" s="13"/>
      <c r="P977" s="13"/>
      <c r="Q977" s="13"/>
      <c r="R977" s="13"/>
      <c r="S977" s="13"/>
      <c r="T977" s="13"/>
      <c r="U977" s="13"/>
      <c r="V977" s="13"/>
      <c r="W977" s="13"/>
      <c r="X977" s="13"/>
      <c r="Y977" s="13"/>
      <c r="Z977" s="13"/>
      <c r="AA977" s="13"/>
      <c r="AB977" s="13"/>
      <c r="AC977" s="13"/>
      <c r="AD977" s="13"/>
      <c r="AE977" s="13"/>
      <c r="AF977" s="13"/>
      <c r="AG977" s="13"/>
      <c r="AH977" s="13"/>
      <c r="AI977" s="13"/>
      <c r="AJ977" s="13"/>
    </row>
    <row r="978" spans="1:36" ht="13.5" customHeight="1" x14ac:dyDescent="0.2">
      <c r="A978" s="13"/>
      <c r="B978" s="13"/>
      <c r="C978" s="13"/>
      <c r="D978" s="13"/>
      <c r="E978" s="13"/>
      <c r="F978" s="13"/>
      <c r="G978" s="13"/>
      <c r="H978" s="13"/>
      <c r="I978" s="13"/>
      <c r="J978" s="13"/>
      <c r="K978" s="13"/>
      <c r="L978" s="13"/>
      <c r="M978" s="13"/>
      <c r="N978" s="13"/>
      <c r="O978" s="13"/>
      <c r="P978" s="13"/>
      <c r="Q978" s="13"/>
      <c r="R978" s="13"/>
      <c r="S978" s="13"/>
      <c r="T978" s="13"/>
      <c r="U978" s="13"/>
      <c r="V978" s="13"/>
      <c r="W978" s="13"/>
      <c r="X978" s="13"/>
      <c r="Y978" s="13"/>
      <c r="Z978" s="13"/>
      <c r="AA978" s="13"/>
      <c r="AB978" s="13"/>
      <c r="AC978" s="13"/>
      <c r="AD978" s="13"/>
      <c r="AE978" s="13"/>
      <c r="AF978" s="13"/>
      <c r="AG978" s="13"/>
      <c r="AH978" s="13"/>
      <c r="AI978" s="13"/>
      <c r="AJ978" s="13"/>
    </row>
    <row r="979" spans="1:36" ht="13.5" customHeight="1" x14ac:dyDescent="0.2">
      <c r="A979" s="13"/>
      <c r="B979" s="13"/>
      <c r="C979" s="13"/>
      <c r="D979" s="13"/>
      <c r="E979" s="13"/>
      <c r="F979" s="13"/>
      <c r="G979" s="13"/>
      <c r="H979" s="13"/>
      <c r="I979" s="13"/>
      <c r="J979" s="13"/>
      <c r="K979" s="13"/>
      <c r="L979" s="13"/>
      <c r="M979" s="13"/>
      <c r="N979" s="13"/>
      <c r="O979" s="13"/>
      <c r="P979" s="13"/>
      <c r="Q979" s="13"/>
      <c r="R979" s="13"/>
      <c r="S979" s="13"/>
      <c r="T979" s="13"/>
      <c r="U979" s="13"/>
      <c r="V979" s="13"/>
      <c r="W979" s="13"/>
      <c r="X979" s="13"/>
      <c r="Y979" s="13"/>
      <c r="Z979" s="13"/>
      <c r="AA979" s="13"/>
      <c r="AB979" s="13"/>
      <c r="AC979" s="13"/>
      <c r="AD979" s="13"/>
      <c r="AE979" s="13"/>
      <c r="AF979" s="13"/>
      <c r="AG979" s="13"/>
      <c r="AH979" s="13"/>
      <c r="AI979" s="13"/>
      <c r="AJ979" s="13"/>
    </row>
    <row r="980" spans="1:36" ht="13.5" customHeight="1" x14ac:dyDescent="0.2">
      <c r="A980" s="13"/>
      <c r="B980" s="13"/>
      <c r="C980" s="13"/>
      <c r="D980" s="13"/>
      <c r="E980" s="13"/>
      <c r="F980" s="13"/>
      <c r="G980" s="13"/>
      <c r="H980" s="13"/>
      <c r="I980" s="13"/>
      <c r="J980" s="13"/>
      <c r="K980" s="13"/>
      <c r="L980" s="13"/>
      <c r="M980" s="13"/>
      <c r="N980" s="13"/>
      <c r="O980" s="13"/>
      <c r="P980" s="13"/>
      <c r="Q980" s="13"/>
      <c r="R980" s="13"/>
      <c r="S980" s="13"/>
      <c r="T980" s="13"/>
      <c r="U980" s="13"/>
      <c r="V980" s="13"/>
      <c r="W980" s="13"/>
      <c r="X980" s="13"/>
      <c r="Y980" s="13"/>
      <c r="Z980" s="13"/>
      <c r="AA980" s="13"/>
      <c r="AB980" s="13"/>
      <c r="AC980" s="13"/>
      <c r="AD980" s="13"/>
      <c r="AE980" s="13"/>
      <c r="AF980" s="13"/>
      <c r="AG980" s="13"/>
      <c r="AH980" s="13"/>
      <c r="AI980" s="13"/>
      <c r="AJ980" s="13"/>
    </row>
    <row r="981" spans="1:36" ht="13.5" customHeight="1" x14ac:dyDescent="0.2">
      <c r="A981" s="13"/>
      <c r="B981" s="13"/>
      <c r="C981" s="13"/>
      <c r="D981" s="13"/>
      <c r="E981" s="13"/>
      <c r="F981" s="13"/>
      <c r="G981" s="13"/>
      <c r="H981" s="13"/>
      <c r="I981" s="13"/>
      <c r="J981" s="13"/>
      <c r="K981" s="13"/>
      <c r="L981" s="13"/>
      <c r="M981" s="13"/>
      <c r="N981" s="13"/>
      <c r="O981" s="13"/>
      <c r="P981" s="13"/>
      <c r="Q981" s="13"/>
      <c r="R981" s="13"/>
      <c r="S981" s="13"/>
      <c r="T981" s="13"/>
      <c r="U981" s="13"/>
      <c r="V981" s="13"/>
      <c r="W981" s="13"/>
      <c r="X981" s="13"/>
      <c r="Y981" s="13"/>
      <c r="Z981" s="13"/>
      <c r="AA981" s="13"/>
      <c r="AB981" s="13"/>
      <c r="AC981" s="13"/>
      <c r="AD981" s="13"/>
      <c r="AE981" s="13"/>
      <c r="AF981" s="13"/>
      <c r="AG981" s="13"/>
      <c r="AH981" s="13"/>
      <c r="AI981" s="13"/>
      <c r="AJ981" s="13"/>
    </row>
    <row r="982" spans="1:36" ht="13.5" customHeight="1" x14ac:dyDescent="0.2">
      <c r="A982" s="13"/>
      <c r="B982" s="13"/>
      <c r="C982" s="13"/>
      <c r="D982" s="13"/>
      <c r="E982" s="13"/>
      <c r="F982" s="13"/>
      <c r="G982" s="13"/>
      <c r="H982" s="13"/>
      <c r="I982" s="13"/>
      <c r="J982" s="13"/>
      <c r="K982" s="13"/>
      <c r="L982" s="13"/>
      <c r="M982" s="13"/>
      <c r="N982" s="13"/>
      <c r="O982" s="13"/>
      <c r="P982" s="13"/>
      <c r="Q982" s="13"/>
      <c r="R982" s="13"/>
      <c r="S982" s="13"/>
      <c r="T982" s="13"/>
      <c r="U982" s="13"/>
      <c r="V982" s="13"/>
      <c r="W982" s="13"/>
      <c r="X982" s="13"/>
      <c r="Y982" s="13"/>
      <c r="Z982" s="13"/>
      <c r="AA982" s="13"/>
      <c r="AB982" s="13"/>
      <c r="AC982" s="13"/>
      <c r="AD982" s="13"/>
      <c r="AE982" s="13"/>
      <c r="AF982" s="13"/>
      <c r="AG982" s="13"/>
      <c r="AH982" s="13"/>
      <c r="AI982" s="13"/>
      <c r="AJ982" s="13"/>
    </row>
    <row r="983" spans="1:36" ht="13.5" customHeight="1" x14ac:dyDescent="0.2">
      <c r="A983" s="13"/>
      <c r="B983" s="13"/>
      <c r="C983" s="13"/>
      <c r="D983" s="13"/>
      <c r="E983" s="13"/>
      <c r="F983" s="13"/>
      <c r="G983" s="13"/>
      <c r="H983" s="13"/>
      <c r="I983" s="13"/>
      <c r="J983" s="13"/>
      <c r="K983" s="13"/>
      <c r="L983" s="13"/>
      <c r="M983" s="13"/>
      <c r="N983" s="13"/>
      <c r="O983" s="13"/>
      <c r="P983" s="13"/>
      <c r="Q983" s="13"/>
      <c r="R983" s="13"/>
      <c r="S983" s="13"/>
      <c r="T983" s="13"/>
      <c r="U983" s="13"/>
      <c r="V983" s="13"/>
      <c r="W983" s="13"/>
      <c r="X983" s="13"/>
      <c r="Y983" s="13"/>
      <c r="Z983" s="13"/>
      <c r="AA983" s="13"/>
      <c r="AB983" s="13"/>
      <c r="AC983" s="13"/>
      <c r="AD983" s="13"/>
      <c r="AE983" s="13"/>
      <c r="AF983" s="13"/>
      <c r="AG983" s="13"/>
      <c r="AH983" s="13"/>
      <c r="AI983" s="13"/>
      <c r="AJ983" s="13"/>
    </row>
    <row r="984" spans="1:36" ht="13.5" customHeight="1" x14ac:dyDescent="0.2">
      <c r="A984" s="13"/>
      <c r="B984" s="13"/>
      <c r="C984" s="13"/>
      <c r="D984" s="13"/>
      <c r="E984" s="13"/>
      <c r="F984" s="13"/>
      <c r="G984" s="13"/>
      <c r="H984" s="13"/>
      <c r="I984" s="13"/>
      <c r="J984" s="13"/>
      <c r="K984" s="13"/>
      <c r="L984" s="13"/>
      <c r="M984" s="13"/>
      <c r="N984" s="13"/>
      <c r="O984" s="13"/>
      <c r="P984" s="13"/>
      <c r="Q984" s="13"/>
      <c r="R984" s="13"/>
      <c r="S984" s="13"/>
      <c r="T984" s="13"/>
      <c r="U984" s="13"/>
      <c r="V984" s="13"/>
      <c r="W984" s="13"/>
      <c r="X984" s="13"/>
      <c r="Y984" s="13"/>
      <c r="Z984" s="13"/>
      <c r="AA984" s="13"/>
      <c r="AB984" s="13"/>
      <c r="AC984" s="13"/>
      <c r="AD984" s="13"/>
      <c r="AE984" s="13"/>
      <c r="AF984" s="13"/>
      <c r="AG984" s="13"/>
      <c r="AH984" s="13"/>
      <c r="AI984" s="13"/>
      <c r="AJ984" s="13"/>
    </row>
    <row r="985" spans="1:36" ht="13.5" customHeight="1" x14ac:dyDescent="0.2">
      <c r="A985" s="13"/>
      <c r="B985" s="13"/>
      <c r="C985" s="13"/>
      <c r="D985" s="13"/>
      <c r="E985" s="13"/>
      <c r="F985" s="13"/>
      <c r="G985" s="13"/>
      <c r="H985" s="13"/>
      <c r="I985" s="13"/>
      <c r="J985" s="13"/>
      <c r="K985" s="13"/>
      <c r="L985" s="13"/>
      <c r="M985" s="13"/>
      <c r="N985" s="13"/>
      <c r="O985" s="13"/>
      <c r="P985" s="13"/>
      <c r="Q985" s="13"/>
      <c r="R985" s="13"/>
      <c r="S985" s="13"/>
      <c r="T985" s="13"/>
      <c r="U985" s="13"/>
      <c r="V985" s="13"/>
      <c r="W985" s="13"/>
      <c r="X985" s="13"/>
      <c r="Y985" s="13"/>
      <c r="Z985" s="13"/>
      <c r="AA985" s="13"/>
      <c r="AB985" s="13"/>
      <c r="AC985" s="13"/>
      <c r="AD985" s="13"/>
      <c r="AE985" s="13"/>
      <c r="AF985" s="13"/>
      <c r="AG985" s="13"/>
      <c r="AH985" s="13"/>
      <c r="AI985" s="13"/>
      <c r="AJ985" s="13"/>
    </row>
    <row r="986" spans="1:36" ht="13.5" customHeight="1" x14ac:dyDescent="0.2">
      <c r="A986" s="13"/>
      <c r="B986" s="13"/>
      <c r="C986" s="13"/>
      <c r="D986" s="13"/>
      <c r="E986" s="13"/>
      <c r="F986" s="13"/>
      <c r="G986" s="13"/>
      <c r="H986" s="13"/>
      <c r="I986" s="13"/>
      <c r="J986" s="13"/>
      <c r="K986" s="13"/>
      <c r="L986" s="13"/>
      <c r="M986" s="13"/>
      <c r="N986" s="13"/>
      <c r="O986" s="13"/>
      <c r="P986" s="13"/>
      <c r="Q986" s="13"/>
      <c r="R986" s="13"/>
      <c r="S986" s="13"/>
      <c r="T986" s="13"/>
      <c r="U986" s="13"/>
      <c r="V986" s="13"/>
      <c r="W986" s="13"/>
      <c r="X986" s="13"/>
      <c r="Y986" s="13"/>
      <c r="Z986" s="13"/>
      <c r="AA986" s="13"/>
      <c r="AB986" s="13"/>
      <c r="AC986" s="13"/>
      <c r="AD986" s="13"/>
      <c r="AE986" s="13"/>
      <c r="AF986" s="13"/>
      <c r="AG986" s="13"/>
      <c r="AH986" s="13"/>
      <c r="AI986" s="13"/>
      <c r="AJ986" s="13"/>
    </row>
    <row r="987" spans="1:36" ht="13.5" customHeight="1" x14ac:dyDescent="0.2">
      <c r="A987" s="13"/>
      <c r="B987" s="13"/>
      <c r="C987" s="13"/>
      <c r="D987" s="13"/>
      <c r="E987" s="13"/>
      <c r="F987" s="13"/>
      <c r="G987" s="13"/>
      <c r="H987" s="13"/>
      <c r="I987" s="13"/>
      <c r="J987" s="13"/>
      <c r="K987" s="13"/>
      <c r="L987" s="13"/>
      <c r="M987" s="13"/>
      <c r="N987" s="13"/>
      <c r="O987" s="13"/>
      <c r="P987" s="13"/>
      <c r="Q987" s="13"/>
      <c r="R987" s="13"/>
      <c r="S987" s="13"/>
      <c r="T987" s="13"/>
      <c r="U987" s="13"/>
      <c r="V987" s="13"/>
      <c r="W987" s="13"/>
      <c r="X987" s="13"/>
      <c r="Y987" s="13"/>
      <c r="Z987" s="13"/>
      <c r="AA987" s="13"/>
      <c r="AB987" s="13"/>
      <c r="AC987" s="13"/>
      <c r="AD987" s="13"/>
      <c r="AE987" s="13"/>
      <c r="AF987" s="13"/>
      <c r="AG987" s="13"/>
      <c r="AH987" s="13"/>
      <c r="AI987" s="13"/>
      <c r="AJ987" s="13"/>
    </row>
    <row r="988" spans="1:36" ht="13.5" customHeight="1" x14ac:dyDescent="0.2">
      <c r="A988" s="13"/>
      <c r="B988" s="13"/>
      <c r="C988" s="13"/>
      <c r="D988" s="13"/>
      <c r="E988" s="13"/>
      <c r="F988" s="13"/>
      <c r="G988" s="13"/>
      <c r="H988" s="13"/>
      <c r="I988" s="13"/>
      <c r="J988" s="13"/>
      <c r="K988" s="13"/>
      <c r="L988" s="13"/>
      <c r="M988" s="13"/>
      <c r="N988" s="13"/>
      <c r="O988" s="13"/>
      <c r="P988" s="13"/>
      <c r="Q988" s="13"/>
      <c r="R988" s="13"/>
      <c r="S988" s="13"/>
      <c r="T988" s="13"/>
      <c r="U988" s="13"/>
      <c r="V988" s="13"/>
      <c r="W988" s="13"/>
      <c r="X988" s="13"/>
      <c r="Y988" s="13"/>
      <c r="Z988" s="13"/>
      <c r="AA988" s="13"/>
      <c r="AB988" s="13"/>
      <c r="AC988" s="13"/>
      <c r="AD988" s="13"/>
      <c r="AE988" s="13"/>
      <c r="AF988" s="13"/>
      <c r="AG988" s="13"/>
      <c r="AH988" s="13"/>
      <c r="AI988" s="13"/>
      <c r="AJ988" s="13"/>
    </row>
    <row r="989" spans="1:36" ht="13.5" customHeight="1" x14ac:dyDescent="0.2">
      <c r="A989" s="13"/>
      <c r="B989" s="13"/>
      <c r="C989" s="13"/>
      <c r="D989" s="13"/>
      <c r="E989" s="13"/>
      <c r="F989" s="13"/>
      <c r="G989" s="13"/>
      <c r="H989" s="13"/>
      <c r="I989" s="13"/>
      <c r="J989" s="13"/>
      <c r="K989" s="13"/>
      <c r="L989" s="13"/>
      <c r="M989" s="13"/>
      <c r="N989" s="13"/>
      <c r="O989" s="13"/>
      <c r="P989" s="13"/>
      <c r="Q989" s="13"/>
      <c r="R989" s="13"/>
      <c r="S989" s="13"/>
      <c r="T989" s="13"/>
      <c r="U989" s="13"/>
      <c r="V989" s="13"/>
      <c r="W989" s="13"/>
      <c r="X989" s="13"/>
      <c r="Y989" s="13"/>
      <c r="Z989" s="13"/>
      <c r="AA989" s="13"/>
      <c r="AB989" s="13"/>
      <c r="AC989" s="13"/>
      <c r="AD989" s="13"/>
      <c r="AE989" s="13"/>
      <c r="AF989" s="13"/>
      <c r="AG989" s="13"/>
      <c r="AH989" s="13"/>
      <c r="AI989" s="13"/>
      <c r="AJ989" s="13"/>
    </row>
    <row r="990" spans="1:36" ht="13.5" customHeight="1" x14ac:dyDescent="0.2">
      <c r="A990" s="13"/>
      <c r="B990" s="13"/>
      <c r="C990" s="13"/>
      <c r="D990" s="13"/>
      <c r="E990" s="13"/>
      <c r="F990" s="13"/>
      <c r="G990" s="13"/>
      <c r="H990" s="13"/>
      <c r="I990" s="13"/>
      <c r="J990" s="13"/>
      <c r="K990" s="13"/>
      <c r="L990" s="13"/>
      <c r="M990" s="13"/>
      <c r="N990" s="13"/>
      <c r="O990" s="13"/>
      <c r="P990" s="13"/>
      <c r="Q990" s="13"/>
      <c r="R990" s="13"/>
      <c r="S990" s="13"/>
      <c r="T990" s="13"/>
      <c r="U990" s="13"/>
      <c r="V990" s="13"/>
      <c r="W990" s="13"/>
      <c r="X990" s="13"/>
      <c r="Y990" s="13"/>
      <c r="Z990" s="13"/>
      <c r="AA990" s="13"/>
      <c r="AB990" s="13"/>
      <c r="AC990" s="13"/>
      <c r="AD990" s="13"/>
      <c r="AE990" s="13"/>
      <c r="AF990" s="13"/>
      <c r="AG990" s="13"/>
      <c r="AH990" s="13"/>
      <c r="AI990" s="13"/>
      <c r="AJ990" s="13"/>
    </row>
    <row r="991" spans="1:36" ht="13.5" customHeight="1" x14ac:dyDescent="0.2">
      <c r="A991" s="13"/>
      <c r="B991" s="13"/>
      <c r="C991" s="13"/>
      <c r="D991" s="13"/>
      <c r="E991" s="13"/>
      <c r="F991" s="13"/>
      <c r="G991" s="13"/>
      <c r="H991" s="13"/>
      <c r="I991" s="13"/>
      <c r="J991" s="13"/>
      <c r="K991" s="13"/>
      <c r="L991" s="13"/>
      <c r="M991" s="13"/>
      <c r="N991" s="13"/>
      <c r="O991" s="13"/>
      <c r="P991" s="13"/>
      <c r="Q991" s="13"/>
      <c r="R991" s="13"/>
      <c r="S991" s="13"/>
      <c r="T991" s="13"/>
      <c r="U991" s="13"/>
      <c r="V991" s="13"/>
      <c r="W991" s="13"/>
      <c r="X991" s="13"/>
      <c r="Y991" s="13"/>
      <c r="Z991" s="13"/>
      <c r="AA991" s="13"/>
      <c r="AB991" s="13"/>
      <c r="AC991" s="13"/>
      <c r="AD991" s="13"/>
      <c r="AE991" s="13"/>
      <c r="AF991" s="13"/>
      <c r="AG991" s="13"/>
      <c r="AH991" s="13"/>
      <c r="AI991" s="13"/>
      <c r="AJ991" s="13"/>
    </row>
    <row r="992" spans="1:36" ht="13.5" customHeight="1" x14ac:dyDescent="0.2">
      <c r="A992" s="13"/>
      <c r="B992" s="13"/>
      <c r="C992" s="13"/>
      <c r="D992" s="13"/>
      <c r="E992" s="13"/>
      <c r="F992" s="13"/>
      <c r="G992" s="13"/>
      <c r="H992" s="13"/>
      <c r="I992" s="13"/>
      <c r="J992" s="13"/>
      <c r="K992" s="13"/>
      <c r="L992" s="13"/>
      <c r="M992" s="13"/>
      <c r="N992" s="13"/>
      <c r="O992" s="13"/>
      <c r="P992" s="13"/>
      <c r="Q992" s="13"/>
      <c r="R992" s="13"/>
      <c r="S992" s="13"/>
      <c r="T992" s="13"/>
      <c r="U992" s="13"/>
      <c r="V992" s="13"/>
      <c r="W992" s="13"/>
      <c r="X992" s="13"/>
      <c r="Y992" s="13"/>
      <c r="Z992" s="13"/>
      <c r="AA992" s="13"/>
      <c r="AB992" s="13"/>
      <c r="AC992" s="13"/>
      <c r="AD992" s="13"/>
      <c r="AE992" s="13"/>
      <c r="AF992" s="13"/>
      <c r="AG992" s="13"/>
      <c r="AH992" s="13"/>
      <c r="AI992" s="13"/>
      <c r="AJ992" s="13"/>
    </row>
    <row r="993" spans="1:36" ht="13.5" customHeight="1" x14ac:dyDescent="0.2">
      <c r="A993" s="13"/>
      <c r="B993" s="13"/>
      <c r="C993" s="13"/>
      <c r="D993" s="13"/>
      <c r="E993" s="13"/>
      <c r="F993" s="13"/>
      <c r="G993" s="13"/>
      <c r="H993" s="13"/>
      <c r="I993" s="13"/>
      <c r="J993" s="13"/>
      <c r="K993" s="13"/>
      <c r="L993" s="13"/>
      <c r="M993" s="13"/>
      <c r="N993" s="13"/>
      <c r="O993" s="13"/>
      <c r="P993" s="13"/>
      <c r="Q993" s="13"/>
      <c r="R993" s="13"/>
      <c r="S993" s="13"/>
      <c r="T993" s="13"/>
      <c r="U993" s="13"/>
      <c r="V993" s="13"/>
      <c r="W993" s="13"/>
      <c r="X993" s="13"/>
      <c r="Y993" s="13"/>
      <c r="Z993" s="13"/>
      <c r="AA993" s="13"/>
      <c r="AB993" s="13"/>
      <c r="AC993" s="13"/>
      <c r="AD993" s="13"/>
      <c r="AE993" s="13"/>
      <c r="AF993" s="13"/>
      <c r="AG993" s="13"/>
      <c r="AH993" s="13"/>
      <c r="AI993" s="13"/>
      <c r="AJ993" s="13"/>
    </row>
    <row r="994" spans="1:36" ht="13.5" customHeight="1" x14ac:dyDescent="0.2">
      <c r="A994" s="13"/>
      <c r="B994" s="13"/>
      <c r="C994" s="13"/>
      <c r="D994" s="13"/>
      <c r="E994" s="13"/>
      <c r="F994" s="13"/>
      <c r="G994" s="13"/>
      <c r="H994" s="13"/>
      <c r="I994" s="13"/>
      <c r="J994" s="13"/>
      <c r="K994" s="13"/>
      <c r="L994" s="13"/>
      <c r="M994" s="13"/>
      <c r="N994" s="13"/>
      <c r="O994" s="13"/>
      <c r="P994" s="13"/>
      <c r="Q994" s="13"/>
      <c r="R994" s="13"/>
      <c r="S994" s="13"/>
      <c r="T994" s="13"/>
      <c r="U994" s="13"/>
      <c r="V994" s="13"/>
      <c r="W994" s="13"/>
      <c r="X994" s="13"/>
      <c r="Y994" s="13"/>
      <c r="Z994" s="13"/>
      <c r="AA994" s="13"/>
      <c r="AB994" s="13"/>
      <c r="AC994" s="13"/>
      <c r="AD994" s="13"/>
      <c r="AE994" s="13"/>
      <c r="AF994" s="13"/>
      <c r="AG994" s="13"/>
      <c r="AH994" s="13"/>
      <c r="AI994" s="13"/>
      <c r="AJ994" s="13"/>
    </row>
    <row r="995" spans="1:36" ht="13.5" customHeight="1" x14ac:dyDescent="0.2">
      <c r="A995" s="13"/>
      <c r="B995" s="13"/>
      <c r="C995" s="13"/>
      <c r="D995" s="13"/>
      <c r="E995" s="13"/>
      <c r="F995" s="13"/>
      <c r="G995" s="13"/>
      <c r="H995" s="13"/>
      <c r="I995" s="13"/>
      <c r="J995" s="13"/>
      <c r="K995" s="13"/>
      <c r="L995" s="13"/>
      <c r="M995" s="13"/>
      <c r="N995" s="13"/>
      <c r="O995" s="13"/>
      <c r="P995" s="13"/>
      <c r="Q995" s="13"/>
      <c r="R995" s="13"/>
      <c r="S995" s="13"/>
      <c r="T995" s="13"/>
      <c r="U995" s="13"/>
      <c r="V995" s="13"/>
      <c r="W995" s="13"/>
      <c r="X995" s="13"/>
      <c r="Y995" s="13"/>
      <c r="Z995" s="13"/>
      <c r="AA995" s="13"/>
      <c r="AB995" s="13"/>
      <c r="AC995" s="13"/>
      <c r="AD995" s="13"/>
      <c r="AE995" s="13"/>
      <c r="AF995" s="13"/>
      <c r="AG995" s="13"/>
      <c r="AH995" s="13"/>
      <c r="AI995" s="13"/>
      <c r="AJ995" s="13"/>
    </row>
    <row r="996" spans="1:36" ht="13.5" customHeight="1" x14ac:dyDescent="0.2">
      <c r="A996" s="13"/>
      <c r="B996" s="13"/>
      <c r="C996" s="13"/>
      <c r="D996" s="13"/>
      <c r="E996" s="13"/>
      <c r="F996" s="13"/>
      <c r="G996" s="13"/>
      <c r="H996" s="13"/>
      <c r="I996" s="13"/>
      <c r="J996" s="13"/>
      <c r="K996" s="13"/>
      <c r="L996" s="13"/>
      <c r="M996" s="13"/>
      <c r="N996" s="13"/>
      <c r="O996" s="13"/>
      <c r="P996" s="13"/>
      <c r="Q996" s="13"/>
      <c r="R996" s="13"/>
      <c r="S996" s="13"/>
      <c r="T996" s="13"/>
      <c r="U996" s="13"/>
      <c r="V996" s="13"/>
      <c r="W996" s="13"/>
      <c r="X996" s="13"/>
      <c r="Y996" s="13"/>
      <c r="Z996" s="13"/>
      <c r="AA996" s="13"/>
      <c r="AB996" s="13"/>
      <c r="AC996" s="13"/>
      <c r="AD996" s="13"/>
      <c r="AE996" s="13"/>
      <c r="AF996" s="13"/>
      <c r="AG996" s="13"/>
      <c r="AH996" s="13"/>
      <c r="AI996" s="13"/>
      <c r="AJ996" s="13"/>
    </row>
    <row r="997" spans="1:36" ht="13.5" customHeight="1" x14ac:dyDescent="0.2">
      <c r="A997" s="13"/>
      <c r="B997" s="13"/>
      <c r="C997" s="13"/>
      <c r="D997" s="13"/>
      <c r="E997" s="13"/>
      <c r="F997" s="13"/>
      <c r="G997" s="13"/>
      <c r="H997" s="13"/>
      <c r="I997" s="13"/>
      <c r="J997" s="13"/>
      <c r="K997" s="13"/>
      <c r="L997" s="13"/>
      <c r="M997" s="13"/>
      <c r="N997" s="13"/>
      <c r="O997" s="13"/>
      <c r="P997" s="13"/>
      <c r="Q997" s="13"/>
      <c r="R997" s="13"/>
      <c r="S997" s="13"/>
      <c r="T997" s="13"/>
      <c r="U997" s="13"/>
      <c r="V997" s="13"/>
      <c r="W997" s="13"/>
      <c r="X997" s="13"/>
      <c r="Y997" s="13"/>
      <c r="Z997" s="13"/>
      <c r="AA997" s="13"/>
      <c r="AB997" s="13"/>
      <c r="AC997" s="13"/>
      <c r="AD997" s="13"/>
      <c r="AE997" s="13"/>
      <c r="AF997" s="13"/>
      <c r="AG997" s="13"/>
      <c r="AH997" s="13"/>
      <c r="AI997" s="13"/>
      <c r="AJ997" s="13"/>
    </row>
    <row r="998" spans="1:36" ht="13.5" customHeight="1" x14ac:dyDescent="0.2">
      <c r="A998" s="13"/>
      <c r="B998" s="13"/>
      <c r="C998" s="13"/>
      <c r="D998" s="13"/>
      <c r="E998" s="13"/>
      <c r="F998" s="13"/>
      <c r="G998" s="13"/>
      <c r="H998" s="13"/>
      <c r="I998" s="13"/>
      <c r="J998" s="13"/>
      <c r="K998" s="13"/>
      <c r="L998" s="13"/>
      <c r="M998" s="13"/>
      <c r="N998" s="13"/>
      <c r="O998" s="13"/>
      <c r="P998" s="13"/>
      <c r="Q998" s="13"/>
      <c r="R998" s="13"/>
      <c r="S998" s="13"/>
      <c r="T998" s="13"/>
      <c r="U998" s="13"/>
      <c r="V998" s="13"/>
      <c r="W998" s="13"/>
      <c r="X998" s="13"/>
      <c r="Y998" s="13"/>
      <c r="Z998" s="13"/>
      <c r="AA998" s="13"/>
      <c r="AB998" s="13"/>
      <c r="AC998" s="13"/>
      <c r="AD998" s="13"/>
      <c r="AE998" s="13"/>
      <c r="AF998" s="13"/>
      <c r="AG998" s="13"/>
      <c r="AH998" s="13"/>
      <c r="AI998" s="13"/>
      <c r="AJ998" s="13"/>
    </row>
    <row r="999" spans="1:36" ht="13.5" customHeight="1" x14ac:dyDescent="0.2">
      <c r="A999" s="13"/>
      <c r="B999" s="13"/>
      <c r="C999" s="13"/>
      <c r="D999" s="13"/>
      <c r="E999" s="13"/>
      <c r="F999" s="13"/>
      <c r="G999" s="13"/>
      <c r="H999" s="13"/>
      <c r="I999" s="13"/>
      <c r="J999" s="13"/>
      <c r="K999" s="13"/>
      <c r="L999" s="13"/>
      <c r="M999" s="13"/>
      <c r="N999" s="13"/>
      <c r="O999" s="13"/>
      <c r="P999" s="13"/>
      <c r="Q999" s="13"/>
      <c r="R999" s="13"/>
      <c r="S999" s="13"/>
      <c r="T999" s="13"/>
      <c r="U999" s="13"/>
      <c r="V999" s="13"/>
      <c r="W999" s="13"/>
      <c r="X999" s="13"/>
      <c r="Y999" s="13"/>
      <c r="Z999" s="13"/>
      <c r="AA999" s="13"/>
      <c r="AB999" s="13"/>
      <c r="AC999" s="13"/>
      <c r="AD999" s="13"/>
      <c r="AE999" s="13"/>
      <c r="AF999" s="13"/>
      <c r="AG999" s="13"/>
      <c r="AH999" s="13"/>
      <c r="AI999" s="13"/>
      <c r="AJ999" s="13"/>
    </row>
    <row r="1000" spans="1:36" ht="13.5" customHeight="1" x14ac:dyDescent="0.2">
      <c r="A1000" s="13"/>
      <c r="B1000" s="13"/>
      <c r="C1000" s="13"/>
      <c r="D1000" s="13"/>
      <c r="E1000" s="13"/>
      <c r="F1000" s="13"/>
      <c r="G1000" s="13"/>
      <c r="H1000" s="13"/>
      <c r="I1000" s="13"/>
      <c r="J1000" s="13"/>
      <c r="K1000" s="13"/>
      <c r="L1000" s="13"/>
      <c r="M1000" s="13"/>
      <c r="N1000" s="13"/>
      <c r="O1000" s="13"/>
      <c r="P1000" s="13"/>
      <c r="Q1000" s="13"/>
      <c r="R1000" s="13"/>
      <c r="S1000" s="13"/>
      <c r="T1000" s="13"/>
      <c r="U1000" s="13"/>
      <c r="V1000" s="13"/>
      <c r="W1000" s="13"/>
      <c r="X1000" s="13"/>
      <c r="Y1000" s="13"/>
      <c r="Z1000" s="13"/>
      <c r="AA1000" s="13"/>
      <c r="AB1000" s="13"/>
      <c r="AC1000" s="13"/>
      <c r="AD1000" s="13"/>
      <c r="AE1000" s="13"/>
      <c r="AF1000" s="13"/>
      <c r="AG1000" s="13"/>
      <c r="AH1000" s="13"/>
      <c r="AI1000" s="13"/>
      <c r="AJ1000" s="13"/>
    </row>
  </sheetData>
  <conditionalFormatting sqref="S12:S13">
    <cfRule type="expression" dxfId="45" priority="2">
      <formula>AND(NOT(_xludf.isformula(S12)),ISNUMBER(S12))</formula>
    </cfRule>
  </conditionalFormatting>
  <conditionalFormatting sqref="S15">
    <cfRule type="expression" dxfId="44" priority="3">
      <formula>AND(NOT(_xludf.isformula(S15)),ISNUMBER(S15))</formula>
    </cfRule>
  </conditionalFormatting>
  <conditionalFormatting sqref="S19:S22">
    <cfRule type="expression" dxfId="43" priority="4">
      <formula>AND(NOT(_xludf.isformula(S19)),ISNUMBER(S19))</formula>
    </cfRule>
  </conditionalFormatting>
  <conditionalFormatting sqref="S24:S26">
    <cfRule type="expression" dxfId="42" priority="5">
      <formula>AND(NOT(_xludf.isformula(S24)),ISNUMBER(S24))</formula>
    </cfRule>
  </conditionalFormatting>
  <conditionalFormatting sqref="S28:S31">
    <cfRule type="expression" dxfId="41" priority="6">
      <formula>AND(NOT(_xludf.isformula(S28)),ISNUMBER(S28))</formula>
    </cfRule>
  </conditionalFormatting>
  <conditionalFormatting sqref="S38:S42">
    <cfRule type="expression" dxfId="40" priority="7">
      <formula>AND(NOT(_xludf.isformula(S38)),ISNUMBER(S38))</formula>
    </cfRule>
  </conditionalFormatting>
  <conditionalFormatting sqref="S44:S50">
    <cfRule type="expression" dxfId="39" priority="8">
      <formula>AND(NOT(_xludf.isformula(S44)),ISNUMBER(S44))</formula>
    </cfRule>
  </conditionalFormatting>
  <conditionalFormatting sqref="S58:S60">
    <cfRule type="expression" dxfId="38" priority="9">
      <formula>AND(NOT(_xludf.isformula(S58)),ISNUMBER(S58))</formula>
    </cfRule>
  </conditionalFormatting>
  <conditionalFormatting sqref="S62">
    <cfRule type="expression" dxfId="37" priority="10">
      <formula>AND(NOT(_xludf.isformula(S62)),ISNUMBER(S62))</formula>
    </cfRule>
  </conditionalFormatting>
  <conditionalFormatting sqref="S70:S72">
    <cfRule type="expression" dxfId="36" priority="11">
      <formula>AND(NOT(_xludf.isformula(S70)),ISNUMBER(S70))</formula>
    </cfRule>
  </conditionalFormatting>
  <conditionalFormatting sqref="S74:S80">
    <cfRule type="expression" dxfId="35" priority="12">
      <formula>AND(NOT(_xludf.isformula(S74)),ISNUMBER(S74))</formula>
    </cfRule>
  </conditionalFormatting>
  <conditionalFormatting sqref="S82:S86">
    <cfRule type="expression" dxfId="34" priority="13">
      <formula>AND(NOT(_xludf.isformula(S82)),ISNUMBER(S82))</formula>
    </cfRule>
  </conditionalFormatting>
  <conditionalFormatting sqref="S88:S115">
    <cfRule type="expression" dxfId="33" priority="14">
      <formula>AND(NOT(_xludf.isformula(S88)),ISNUMBER(S88))</formula>
    </cfRule>
  </conditionalFormatting>
  <conditionalFormatting sqref="S120:S121">
    <cfRule type="expression" dxfId="32" priority="15">
      <formula>AND(NOT(_xludf.isformula(S120)),ISNUMBER(S120))</formula>
    </cfRule>
  </conditionalFormatting>
  <conditionalFormatting sqref="S124:S129">
    <cfRule type="expression" dxfId="31" priority="16">
      <formula>AND(NOT(_xludf.isformula(S124)),ISNUMBER(S124))</formula>
    </cfRule>
  </conditionalFormatting>
  <dataValidations count="2">
    <dataValidation type="decimal" allowBlank="1" showInputMessage="1" showErrorMessage="1" prompt="Numbers only - Please enter a number (no text)." sqref="S12:AF13 S15:AF15 S19:AF22 S24:AF26 S28:AF31 S38:AF42 S44:AF50 S58:AF60 S62:AF62 S70:AF72 S74:AF80 S82:AF86 S124:AF129 S120:AF121 S88:AF115" xr:uid="{00000000-0002-0000-0400-000000000000}">
      <formula1>-1000000000000000</formula1>
      <formula2>1000000000000000</formula2>
    </dataValidation>
    <dataValidation type="list" allowBlank="1" showErrorMessage="1" sqref="R12:R13 R15 R19:R22 R24:R26 R28:R31 R38:R42 R44:R50 R58:R60 R62 R70:R72 R74:R80 R82:R86 R88:R115 R120:R121 R124:R129" xr:uid="{00000000-0002-0000-0400-000001000000}">
      <formula1>"Even,YOY Growth,Manual"</formula1>
      <formula2>0</formula2>
    </dataValidation>
  </dataValidations>
  <pageMargins left="0.7" right="0.7" top="0.75" bottom="0.75" header="0.511811023622047" footer="0.511811023622047"/>
  <pageSetup orientation="landscape"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B3E5A1"/>
  </sheetPr>
  <dimension ref="A1:AJ1000"/>
  <sheetViews>
    <sheetView zoomScaleNormal="100" workbookViewId="0">
      <pane xSplit="1" ySplit="8" topLeftCell="B9" activePane="bottomRight" state="frozen"/>
      <selection pane="topRight" activeCell="B1" sqref="B1"/>
      <selection pane="bottomLeft" activeCell="A9" sqref="A9"/>
      <selection pane="bottomRight"/>
    </sheetView>
  </sheetViews>
  <sheetFormatPr baseColWidth="10" defaultColWidth="12.6640625" defaultRowHeight="15" outlineLevelCol="1" x14ac:dyDescent="0.2"/>
  <cols>
    <col min="1" max="1" width="47.83203125" customWidth="1"/>
    <col min="2" max="13" width="9.83203125" customWidth="1" outlineLevel="1"/>
    <col min="14" max="14" width="12.5" customWidth="1"/>
    <col min="15" max="15" width="11.1640625" customWidth="1"/>
    <col min="16" max="17" width="6.6640625" customWidth="1"/>
    <col min="18" max="18" width="13.1640625" customWidth="1"/>
    <col min="19" max="19" width="12" customWidth="1"/>
    <col min="20" max="20" width="11.1640625" customWidth="1"/>
    <col min="21" max="32" width="9.83203125" customWidth="1" outlineLevel="1"/>
    <col min="33" max="33" width="12.5" customWidth="1"/>
    <col min="34" max="34" width="11.1640625" customWidth="1"/>
    <col min="35" max="35" width="6.5" customWidth="1"/>
    <col min="36" max="36" width="11.5" customWidth="1"/>
  </cols>
  <sheetData>
    <row r="1" spans="1:36" ht="13.5" customHeight="1" x14ac:dyDescent="0.25">
      <c r="A1" s="58" t="s">
        <v>1345</v>
      </c>
      <c r="B1" s="13"/>
      <c r="C1" s="13"/>
      <c r="D1" s="13"/>
      <c r="E1" s="13"/>
      <c r="F1" s="13"/>
      <c r="G1" s="13"/>
      <c r="H1" s="13"/>
      <c r="I1" s="13"/>
      <c r="J1" s="13"/>
      <c r="K1" s="13"/>
      <c r="L1" s="13"/>
      <c r="M1" s="13"/>
      <c r="N1" s="13"/>
      <c r="O1" s="13"/>
      <c r="P1" s="13"/>
      <c r="Q1" s="13"/>
      <c r="R1" s="13"/>
      <c r="S1" s="13"/>
      <c r="T1" s="13"/>
      <c r="U1" s="59"/>
      <c r="V1" s="59"/>
      <c r="W1" s="59"/>
      <c r="X1" s="59"/>
      <c r="Y1" s="59"/>
      <c r="Z1" s="59"/>
      <c r="AA1" s="59"/>
      <c r="AB1" s="59"/>
      <c r="AC1" s="59"/>
      <c r="AD1" s="59"/>
      <c r="AE1" s="59"/>
      <c r="AF1" s="59"/>
      <c r="AG1" s="13"/>
      <c r="AH1" s="13"/>
      <c r="AI1" s="13"/>
      <c r="AJ1" s="13"/>
    </row>
    <row r="2" spans="1:36" ht="13.5" customHeight="1" x14ac:dyDescent="0.2">
      <c r="A2" s="14" t="s">
        <v>1174</v>
      </c>
      <c r="B2" s="13"/>
      <c r="C2" s="13"/>
      <c r="D2" s="13"/>
      <c r="E2" s="13"/>
      <c r="F2" s="13"/>
      <c r="G2" s="13"/>
      <c r="H2" s="13"/>
      <c r="I2" s="13"/>
      <c r="J2" s="13"/>
      <c r="K2" s="13"/>
      <c r="L2" s="13"/>
      <c r="M2" s="13"/>
      <c r="N2" s="13"/>
      <c r="O2" s="13"/>
      <c r="P2" s="13"/>
      <c r="Q2" s="13"/>
      <c r="R2" s="13"/>
      <c r="S2" s="13"/>
      <c r="T2" s="13"/>
      <c r="U2" s="59"/>
      <c r="V2" s="59"/>
      <c r="W2" s="59"/>
      <c r="X2" s="59"/>
      <c r="Y2" s="59"/>
      <c r="Z2" s="59"/>
      <c r="AA2" s="59"/>
      <c r="AB2" s="59"/>
      <c r="AC2" s="59"/>
      <c r="AD2" s="59"/>
      <c r="AE2" s="59"/>
      <c r="AF2" s="59"/>
      <c r="AG2" s="13"/>
      <c r="AH2" s="13"/>
      <c r="AI2" s="13"/>
      <c r="AJ2" s="13"/>
    </row>
    <row r="3" spans="1:36" ht="13.5" customHeight="1" x14ac:dyDescent="0.2">
      <c r="A3" s="13"/>
      <c r="B3" s="13"/>
      <c r="C3" s="13"/>
      <c r="D3" s="13"/>
      <c r="E3" s="13"/>
      <c r="F3" s="13"/>
      <c r="G3" s="13"/>
      <c r="H3" s="13"/>
      <c r="I3" s="13"/>
      <c r="J3" s="13"/>
      <c r="K3" s="13"/>
      <c r="L3" s="13"/>
      <c r="M3" s="13"/>
      <c r="N3" s="13"/>
      <c r="O3" s="13"/>
      <c r="P3" s="13"/>
      <c r="Q3" s="13"/>
      <c r="R3" s="13"/>
      <c r="S3" s="13"/>
      <c r="T3" s="13"/>
      <c r="U3" s="13"/>
      <c r="V3" s="13"/>
      <c r="W3" s="13"/>
      <c r="X3" s="13"/>
      <c r="Y3" s="13"/>
      <c r="Z3" s="13"/>
      <c r="AA3" s="13"/>
      <c r="AB3" s="13"/>
      <c r="AC3" s="13"/>
      <c r="AD3" s="13"/>
      <c r="AE3" s="13"/>
      <c r="AF3" s="13"/>
      <c r="AG3" s="13"/>
      <c r="AH3" s="13"/>
      <c r="AI3" s="13"/>
      <c r="AJ3" s="13"/>
    </row>
    <row r="4" spans="1:36" ht="13.5" customHeight="1" x14ac:dyDescent="0.2">
      <c r="B4" s="13"/>
      <c r="C4" s="13"/>
      <c r="D4" s="13"/>
      <c r="E4" s="13"/>
      <c r="F4" s="13"/>
      <c r="G4" s="13"/>
      <c r="H4" s="13"/>
      <c r="I4" s="13"/>
      <c r="J4" s="13"/>
      <c r="K4" s="13"/>
      <c r="L4" s="13"/>
      <c r="M4" s="13"/>
      <c r="N4" s="13"/>
      <c r="O4" s="13"/>
      <c r="P4" s="13"/>
      <c r="Q4" s="13"/>
      <c r="R4" s="13"/>
      <c r="S4" s="13"/>
      <c r="T4" s="13"/>
      <c r="U4" s="13"/>
      <c r="V4" s="13"/>
      <c r="W4" s="13"/>
      <c r="X4" s="13"/>
      <c r="Y4" s="13"/>
      <c r="Z4" s="13"/>
      <c r="AA4" s="13"/>
      <c r="AB4" s="13"/>
      <c r="AC4" s="13"/>
      <c r="AD4" s="13"/>
      <c r="AE4" s="13"/>
      <c r="AF4" s="13"/>
      <c r="AG4" s="13"/>
      <c r="AH4" s="13"/>
      <c r="AI4" s="13"/>
      <c r="AJ4" s="13"/>
    </row>
    <row r="5" spans="1:36" ht="13.5" customHeight="1" x14ac:dyDescent="0.2">
      <c r="A5" s="13"/>
      <c r="B5" s="13"/>
      <c r="C5" s="13"/>
      <c r="D5" s="13"/>
      <c r="E5" s="13"/>
      <c r="F5" s="13"/>
      <c r="G5" s="13"/>
      <c r="H5" s="13"/>
      <c r="I5" s="13"/>
      <c r="J5" s="13"/>
      <c r="K5" s="13"/>
      <c r="L5" s="13"/>
      <c r="M5" s="13"/>
      <c r="N5" s="13"/>
      <c r="O5" s="13"/>
      <c r="P5" s="13"/>
      <c r="Q5" s="13"/>
      <c r="R5" s="13"/>
      <c r="S5" s="13"/>
      <c r="T5" s="13"/>
      <c r="U5" s="60"/>
      <c r="V5" s="60"/>
      <c r="W5" s="60"/>
      <c r="X5" s="60"/>
      <c r="Y5" s="60"/>
      <c r="Z5" s="60"/>
      <c r="AA5" s="60"/>
      <c r="AB5" s="60"/>
      <c r="AC5" s="60"/>
      <c r="AD5" s="60"/>
      <c r="AE5" s="60"/>
      <c r="AF5" s="60"/>
      <c r="AG5" s="13"/>
      <c r="AH5" s="13"/>
      <c r="AI5" s="13"/>
      <c r="AJ5" s="13"/>
    </row>
    <row r="6" spans="1:36" ht="13.5" customHeight="1" x14ac:dyDescent="0.2">
      <c r="A6" s="13"/>
      <c r="B6" s="13"/>
      <c r="C6" s="13"/>
      <c r="D6" s="13"/>
      <c r="E6" s="13"/>
      <c r="F6" s="13"/>
      <c r="G6" s="13"/>
      <c r="H6" s="13"/>
      <c r="I6" s="13"/>
      <c r="J6" s="13"/>
      <c r="K6" s="13"/>
      <c r="L6" s="13"/>
      <c r="M6" s="13"/>
      <c r="N6" s="13"/>
      <c r="O6" s="13"/>
      <c r="P6" s="13"/>
      <c r="Q6" s="13"/>
      <c r="R6" s="13"/>
      <c r="S6" s="13"/>
      <c r="T6" s="13"/>
      <c r="U6" s="13"/>
      <c r="V6" s="13"/>
      <c r="W6" s="13"/>
      <c r="X6" s="13"/>
      <c r="Y6" s="13"/>
      <c r="Z6" s="13"/>
      <c r="AA6" s="13"/>
      <c r="AB6" s="13"/>
      <c r="AC6" s="13"/>
      <c r="AD6" s="13"/>
      <c r="AE6" s="13"/>
      <c r="AF6" s="13"/>
      <c r="AG6" s="13"/>
      <c r="AH6" s="13"/>
      <c r="AI6" s="13"/>
      <c r="AJ6" s="13"/>
    </row>
    <row r="7" spans="1:36" ht="13.5" customHeight="1" x14ac:dyDescent="0.2">
      <c r="A7" s="17"/>
      <c r="B7" s="18" t="s">
        <v>1175</v>
      </c>
      <c r="C7" s="18" t="s">
        <v>1175</v>
      </c>
      <c r="D7" s="18" t="s">
        <v>1175</v>
      </c>
      <c r="E7" s="18" t="s">
        <v>1175</v>
      </c>
      <c r="F7" s="18" t="s">
        <v>1175</v>
      </c>
      <c r="G7" s="18" t="s">
        <v>1175</v>
      </c>
      <c r="H7" s="18" t="s">
        <v>1175</v>
      </c>
      <c r="I7" s="18" t="s">
        <v>1175</v>
      </c>
      <c r="J7" s="19" t="s">
        <v>1176</v>
      </c>
      <c r="K7" s="19" t="s">
        <v>1176</v>
      </c>
      <c r="L7" s="19" t="s">
        <v>1176</v>
      </c>
      <c r="M7" s="19" t="s">
        <v>1176</v>
      </c>
      <c r="N7" s="19" t="s">
        <v>1176</v>
      </c>
      <c r="O7" s="19" t="s">
        <v>1176</v>
      </c>
      <c r="P7" s="13"/>
      <c r="Q7" s="13"/>
      <c r="R7" s="61"/>
      <c r="S7" s="62" t="s">
        <v>1323</v>
      </c>
      <c r="T7" s="62" t="s">
        <v>1178</v>
      </c>
      <c r="U7" s="20" t="s">
        <v>1177</v>
      </c>
      <c r="V7" s="20" t="s">
        <v>1177</v>
      </c>
      <c r="W7" s="20" t="s">
        <v>1177</v>
      </c>
      <c r="X7" s="20" t="s">
        <v>1177</v>
      </c>
      <c r="Y7" s="20" t="s">
        <v>1177</v>
      </c>
      <c r="Z7" s="20" t="s">
        <v>1177</v>
      </c>
      <c r="AA7" s="20" t="s">
        <v>1177</v>
      </c>
      <c r="AB7" s="20" t="s">
        <v>1177</v>
      </c>
      <c r="AC7" s="20" t="s">
        <v>1177</v>
      </c>
      <c r="AD7" s="20" t="s">
        <v>1177</v>
      </c>
      <c r="AE7" s="20" t="s">
        <v>1177</v>
      </c>
      <c r="AF7" s="20" t="s">
        <v>1177</v>
      </c>
      <c r="AG7" s="20" t="s">
        <v>1177</v>
      </c>
      <c r="AH7" s="20" t="s">
        <v>1177</v>
      </c>
      <c r="AI7" s="13"/>
      <c r="AJ7" s="21" t="s">
        <v>1178</v>
      </c>
    </row>
    <row r="8" spans="1:36" ht="13.5" customHeight="1" x14ac:dyDescent="0.2">
      <c r="A8" s="17" t="s">
        <v>1179</v>
      </c>
      <c r="B8" s="22" t="s">
        <v>1180</v>
      </c>
      <c r="C8" s="22" t="s">
        <v>1181</v>
      </c>
      <c r="D8" s="22" t="s">
        <v>1182</v>
      </c>
      <c r="E8" s="22" t="s">
        <v>1183</v>
      </c>
      <c r="F8" s="22" t="s">
        <v>1184</v>
      </c>
      <c r="G8" s="22" t="s">
        <v>1185</v>
      </c>
      <c r="H8" s="22" t="s">
        <v>1186</v>
      </c>
      <c r="I8" s="22" t="s">
        <v>1187</v>
      </c>
      <c r="J8" s="22" t="s">
        <v>1188</v>
      </c>
      <c r="K8" s="22" t="s">
        <v>1189</v>
      </c>
      <c r="L8" s="22" t="s">
        <v>1190</v>
      </c>
      <c r="M8" s="22" t="s">
        <v>1191</v>
      </c>
      <c r="N8" s="18">
        <v>2026</v>
      </c>
      <c r="O8" s="18" t="s">
        <v>1192</v>
      </c>
      <c r="P8" s="13"/>
      <c r="Q8" s="13"/>
      <c r="R8" s="61" t="s">
        <v>1324</v>
      </c>
      <c r="S8" s="62" t="s">
        <v>1325</v>
      </c>
      <c r="T8" s="62" t="s">
        <v>1326</v>
      </c>
      <c r="U8" s="23" t="s">
        <v>1180</v>
      </c>
      <c r="V8" s="23" t="s">
        <v>1181</v>
      </c>
      <c r="W8" s="23" t="s">
        <v>1182</v>
      </c>
      <c r="X8" s="23" t="s">
        <v>1183</v>
      </c>
      <c r="Y8" s="23" t="s">
        <v>1184</v>
      </c>
      <c r="Z8" s="23" t="s">
        <v>1185</v>
      </c>
      <c r="AA8" s="23" t="s">
        <v>1186</v>
      </c>
      <c r="AB8" s="23" t="s">
        <v>1187</v>
      </c>
      <c r="AC8" s="23" t="s">
        <v>1188</v>
      </c>
      <c r="AD8" s="23" t="s">
        <v>1189</v>
      </c>
      <c r="AE8" s="23" t="s">
        <v>1190</v>
      </c>
      <c r="AF8" s="23" t="s">
        <v>1191</v>
      </c>
      <c r="AG8" s="23" t="s">
        <v>1193</v>
      </c>
      <c r="AH8" s="20" t="s">
        <v>1192</v>
      </c>
      <c r="AI8" s="13"/>
      <c r="AJ8" s="24" t="s">
        <v>1194</v>
      </c>
    </row>
    <row r="9" spans="1:36" ht="13.5" customHeight="1" x14ac:dyDescent="0.2">
      <c r="A9" s="25" t="s">
        <v>1195</v>
      </c>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3"/>
      <c r="AI9" s="13"/>
      <c r="AJ9" s="13"/>
    </row>
    <row r="10" spans="1:36" ht="13.5" customHeight="1" x14ac:dyDescent="0.2">
      <c r="A10" s="26" t="s">
        <v>1196</v>
      </c>
      <c r="B10" s="16"/>
      <c r="C10" s="16"/>
      <c r="D10" s="16"/>
      <c r="E10" s="16"/>
      <c r="F10" s="16"/>
      <c r="G10" s="16"/>
      <c r="H10" s="16"/>
      <c r="I10" s="16"/>
      <c r="J10" s="16"/>
      <c r="K10" s="16"/>
      <c r="L10" s="16"/>
      <c r="M10" s="16"/>
      <c r="N10" s="16"/>
      <c r="O10" s="16"/>
      <c r="P10" s="16"/>
      <c r="Q10" s="16"/>
      <c r="R10" s="16"/>
      <c r="S10" s="16"/>
      <c r="T10" s="16"/>
      <c r="U10" s="16"/>
      <c r="V10" s="16"/>
      <c r="W10" s="16"/>
      <c r="X10" s="16"/>
      <c r="Y10" s="16"/>
      <c r="Z10" s="16"/>
      <c r="AA10" s="16"/>
      <c r="AB10" s="16"/>
      <c r="AC10" s="16"/>
      <c r="AD10" s="16"/>
      <c r="AE10" s="16"/>
      <c r="AF10" s="16"/>
      <c r="AG10" s="16"/>
      <c r="AH10" s="13"/>
      <c r="AI10" s="13"/>
      <c r="AJ10" s="13"/>
    </row>
    <row r="11" spans="1:36" ht="13.5" customHeight="1" x14ac:dyDescent="0.2">
      <c r="A11" s="26" t="s">
        <v>1197</v>
      </c>
      <c r="B11" s="16"/>
      <c r="C11" s="16"/>
      <c r="D11" s="16"/>
      <c r="E11" s="16"/>
      <c r="F11" s="16"/>
      <c r="G11" s="16"/>
      <c r="H11" s="16"/>
      <c r="I11" s="16"/>
      <c r="J11" s="16"/>
      <c r="K11" s="16"/>
      <c r="L11" s="16"/>
      <c r="M11" s="16"/>
      <c r="N11" s="16"/>
      <c r="O11" s="16"/>
      <c r="P11" s="16"/>
      <c r="Q11" s="16"/>
      <c r="R11" s="16"/>
      <c r="S11" s="16"/>
      <c r="T11" s="16"/>
      <c r="U11" s="16"/>
      <c r="V11" s="16"/>
      <c r="W11" s="16"/>
      <c r="X11" s="16"/>
      <c r="Y11" s="16"/>
      <c r="Z11" s="16"/>
      <c r="AA11" s="16"/>
      <c r="AB11" s="16"/>
      <c r="AC11" s="16"/>
      <c r="AD11" s="16"/>
      <c r="AE11" s="16"/>
      <c r="AF11" s="16"/>
      <c r="AG11" s="16"/>
      <c r="AH11" s="13"/>
      <c r="AI11" s="13"/>
      <c r="AJ11" s="13"/>
    </row>
    <row r="12" spans="1:36" ht="13.5" customHeight="1" x14ac:dyDescent="0.2">
      <c r="A12" s="27" t="s">
        <v>1198</v>
      </c>
      <c r="B12" s="16">
        <v>0</v>
      </c>
      <c r="C12" s="16">
        <v>0</v>
      </c>
      <c r="D12" s="16">
        <v>0</v>
      </c>
      <c r="E12" s="16">
        <v>0</v>
      </c>
      <c r="F12" s="16">
        <v>0</v>
      </c>
      <c r="G12" s="16">
        <v>0</v>
      </c>
      <c r="H12" s="16">
        <v>0</v>
      </c>
      <c r="I12" s="16">
        <v>0</v>
      </c>
      <c r="J12" s="63"/>
      <c r="K12" s="63"/>
      <c r="L12" s="63"/>
      <c r="M12" s="63"/>
      <c r="N12" s="16">
        <f>SUM(B12:M12)</f>
        <v>0</v>
      </c>
      <c r="O12" s="28" t="str">
        <f>IFERROR(N12/N$16,"")</f>
        <v/>
      </c>
      <c r="P12" s="16"/>
      <c r="Q12" s="16"/>
      <c r="R12" s="64" t="s">
        <v>1327</v>
      </c>
      <c r="S12" s="65"/>
      <c r="T12" s="66">
        <v>0.05</v>
      </c>
      <c r="U12" s="63">
        <f t="shared" ref="U12:AF13" si="0">IF($R12="Manual","",IFERROR(IF($R12="YOY Growth",$N12*(1+$T12)/12,$S12/12),""))</f>
        <v>0</v>
      </c>
      <c r="V12" s="63">
        <f t="shared" si="0"/>
        <v>0</v>
      </c>
      <c r="W12" s="63">
        <f t="shared" si="0"/>
        <v>0</v>
      </c>
      <c r="X12" s="63">
        <f t="shared" si="0"/>
        <v>0</v>
      </c>
      <c r="Y12" s="63">
        <f t="shared" si="0"/>
        <v>0</v>
      </c>
      <c r="Z12" s="63">
        <f t="shared" si="0"/>
        <v>0</v>
      </c>
      <c r="AA12" s="63">
        <f t="shared" si="0"/>
        <v>0</v>
      </c>
      <c r="AB12" s="63">
        <f t="shared" si="0"/>
        <v>0</v>
      </c>
      <c r="AC12" s="63">
        <f t="shared" si="0"/>
        <v>0</v>
      </c>
      <c r="AD12" s="63">
        <f t="shared" si="0"/>
        <v>0</v>
      </c>
      <c r="AE12" s="63">
        <f t="shared" si="0"/>
        <v>0</v>
      </c>
      <c r="AF12" s="63">
        <f t="shared" si="0"/>
        <v>0</v>
      </c>
      <c r="AG12" s="16">
        <f>SUM(U12:AF12)</f>
        <v>0</v>
      </c>
      <c r="AH12" s="28" t="str">
        <f>IFERROR(AG12/AG$16,"")</f>
        <v/>
      </c>
      <c r="AI12" s="13"/>
      <c r="AJ12" s="16">
        <f>AG12-N12</f>
        <v>0</v>
      </c>
    </row>
    <row r="13" spans="1:36" ht="13.5" customHeight="1" x14ac:dyDescent="0.2">
      <c r="A13" s="27" t="s">
        <v>1199</v>
      </c>
      <c r="B13" s="16">
        <v>0</v>
      </c>
      <c r="C13" s="16">
        <v>0</v>
      </c>
      <c r="D13" s="16">
        <v>0</v>
      </c>
      <c r="E13" s="16">
        <v>0</v>
      </c>
      <c r="F13" s="16">
        <v>0</v>
      </c>
      <c r="G13" s="16">
        <v>0</v>
      </c>
      <c r="H13" s="16">
        <v>0</v>
      </c>
      <c r="I13" s="16">
        <v>0</v>
      </c>
      <c r="J13" s="63"/>
      <c r="K13" s="63"/>
      <c r="L13" s="63"/>
      <c r="M13" s="63"/>
      <c r="N13" s="16">
        <f>SUM(B13:M13)</f>
        <v>0</v>
      </c>
      <c r="O13" s="28" t="str">
        <f>IFERROR(N13/N$16,"")</f>
        <v/>
      </c>
      <c r="P13" s="16"/>
      <c r="Q13" s="16"/>
      <c r="R13" s="64" t="s">
        <v>1327</v>
      </c>
      <c r="S13" s="65">
        <v>0</v>
      </c>
      <c r="T13" s="66">
        <v>0.05</v>
      </c>
      <c r="U13" s="63">
        <f t="shared" si="0"/>
        <v>0</v>
      </c>
      <c r="V13" s="63">
        <f t="shared" si="0"/>
        <v>0</v>
      </c>
      <c r="W13" s="63">
        <f t="shared" si="0"/>
        <v>0</v>
      </c>
      <c r="X13" s="63">
        <f t="shared" si="0"/>
        <v>0</v>
      </c>
      <c r="Y13" s="63">
        <f t="shared" si="0"/>
        <v>0</v>
      </c>
      <c r="Z13" s="63">
        <f t="shared" si="0"/>
        <v>0</v>
      </c>
      <c r="AA13" s="63">
        <f t="shared" si="0"/>
        <v>0</v>
      </c>
      <c r="AB13" s="63">
        <f t="shared" si="0"/>
        <v>0</v>
      </c>
      <c r="AC13" s="63">
        <f t="shared" si="0"/>
        <v>0</v>
      </c>
      <c r="AD13" s="63">
        <f t="shared" si="0"/>
        <v>0</v>
      </c>
      <c r="AE13" s="63">
        <f t="shared" si="0"/>
        <v>0</v>
      </c>
      <c r="AF13" s="63">
        <f t="shared" si="0"/>
        <v>0</v>
      </c>
      <c r="AG13" s="16">
        <f>SUM(U13:AF13)</f>
        <v>0</v>
      </c>
      <c r="AH13" s="28" t="str">
        <f>IFERROR(AG13/AG$16,"")</f>
        <v/>
      </c>
      <c r="AI13" s="13"/>
      <c r="AJ13" s="16">
        <f>AG13-N13</f>
        <v>0</v>
      </c>
    </row>
    <row r="14" spans="1:36" ht="13.5" customHeight="1" x14ac:dyDescent="0.2">
      <c r="A14" s="30" t="s">
        <v>1200</v>
      </c>
      <c r="B14" s="31">
        <f t="shared" ref="B14:M14" si="1">SUM(B12:B13)</f>
        <v>0</v>
      </c>
      <c r="C14" s="31">
        <f t="shared" si="1"/>
        <v>0</v>
      </c>
      <c r="D14" s="31">
        <f t="shared" si="1"/>
        <v>0</v>
      </c>
      <c r="E14" s="31">
        <f t="shared" si="1"/>
        <v>0</v>
      </c>
      <c r="F14" s="31">
        <f t="shared" si="1"/>
        <v>0</v>
      </c>
      <c r="G14" s="31">
        <f t="shared" si="1"/>
        <v>0</v>
      </c>
      <c r="H14" s="31">
        <f t="shared" si="1"/>
        <v>0</v>
      </c>
      <c r="I14" s="31">
        <f t="shared" si="1"/>
        <v>0</v>
      </c>
      <c r="J14" s="31">
        <f t="shared" si="1"/>
        <v>0</v>
      </c>
      <c r="K14" s="31">
        <f t="shared" si="1"/>
        <v>0</v>
      </c>
      <c r="L14" s="31">
        <f t="shared" si="1"/>
        <v>0</v>
      </c>
      <c r="M14" s="31">
        <f t="shared" si="1"/>
        <v>0</v>
      </c>
      <c r="N14" s="31">
        <f>SUM(B14:M14)</f>
        <v>0</v>
      </c>
      <c r="O14" s="32">
        <f>SUM(O12:O13)</f>
        <v>0</v>
      </c>
      <c r="P14" s="16"/>
      <c r="Q14" s="16"/>
      <c r="R14" s="67"/>
      <c r="S14" s="67"/>
      <c r="T14" s="67"/>
      <c r="U14" s="31">
        <f t="shared" ref="U14:AF14" si="2">SUM(U12:U13)</f>
        <v>0</v>
      </c>
      <c r="V14" s="31">
        <f t="shared" si="2"/>
        <v>0</v>
      </c>
      <c r="W14" s="31">
        <f t="shared" si="2"/>
        <v>0</v>
      </c>
      <c r="X14" s="31">
        <f t="shared" si="2"/>
        <v>0</v>
      </c>
      <c r="Y14" s="31">
        <f t="shared" si="2"/>
        <v>0</v>
      </c>
      <c r="Z14" s="31">
        <f t="shared" si="2"/>
        <v>0</v>
      </c>
      <c r="AA14" s="31">
        <f t="shared" si="2"/>
        <v>0</v>
      </c>
      <c r="AB14" s="31">
        <f t="shared" si="2"/>
        <v>0</v>
      </c>
      <c r="AC14" s="31">
        <f t="shared" si="2"/>
        <v>0</v>
      </c>
      <c r="AD14" s="31">
        <f t="shared" si="2"/>
        <v>0</v>
      </c>
      <c r="AE14" s="31">
        <f t="shared" si="2"/>
        <v>0</v>
      </c>
      <c r="AF14" s="31">
        <f t="shared" si="2"/>
        <v>0</v>
      </c>
      <c r="AG14" s="31">
        <f>SUM(U14:AF14)</f>
        <v>0</v>
      </c>
      <c r="AH14" s="32">
        <f>SUM(AH12:AH13)</f>
        <v>0</v>
      </c>
      <c r="AI14" s="13"/>
      <c r="AJ14" s="31">
        <f>AG14-N14</f>
        <v>0</v>
      </c>
    </row>
    <row r="15" spans="1:36" ht="13.5" customHeight="1" x14ac:dyDescent="0.2">
      <c r="A15" s="27" t="s">
        <v>1201</v>
      </c>
      <c r="B15" s="16">
        <v>0</v>
      </c>
      <c r="C15" s="16">
        <v>0</v>
      </c>
      <c r="D15" s="16">
        <v>0</v>
      </c>
      <c r="E15" s="16">
        <v>0</v>
      </c>
      <c r="F15" s="16">
        <v>0</v>
      </c>
      <c r="G15" s="16">
        <v>0</v>
      </c>
      <c r="H15" s="16">
        <v>0</v>
      </c>
      <c r="I15" s="16">
        <v>0</v>
      </c>
      <c r="J15" s="63"/>
      <c r="K15" s="63"/>
      <c r="L15" s="63"/>
      <c r="M15" s="63"/>
      <c r="N15" s="16">
        <f>SUM(B15:M15)</f>
        <v>0</v>
      </c>
      <c r="O15" s="28" t="str">
        <f>IFERROR(N15/N$16,"")</f>
        <v/>
      </c>
      <c r="P15" s="16"/>
      <c r="Q15" s="16"/>
      <c r="R15" s="64" t="s">
        <v>1327</v>
      </c>
      <c r="S15" s="65">
        <v>0</v>
      </c>
      <c r="T15" s="66">
        <v>0.05</v>
      </c>
      <c r="U15" s="63">
        <f t="shared" ref="U15:AF15" si="3">IF($R15="Manual","",IFERROR(IF($R15="YOY Growth",$N15*(1+$T15)/12,$S15/12),""))</f>
        <v>0</v>
      </c>
      <c r="V15" s="63">
        <f t="shared" si="3"/>
        <v>0</v>
      </c>
      <c r="W15" s="63">
        <f t="shared" si="3"/>
        <v>0</v>
      </c>
      <c r="X15" s="63">
        <f t="shared" si="3"/>
        <v>0</v>
      </c>
      <c r="Y15" s="63">
        <f t="shared" si="3"/>
        <v>0</v>
      </c>
      <c r="Z15" s="63">
        <f t="shared" si="3"/>
        <v>0</v>
      </c>
      <c r="AA15" s="63">
        <f t="shared" si="3"/>
        <v>0</v>
      </c>
      <c r="AB15" s="63">
        <f t="shared" si="3"/>
        <v>0</v>
      </c>
      <c r="AC15" s="63">
        <f t="shared" si="3"/>
        <v>0</v>
      </c>
      <c r="AD15" s="63">
        <f t="shared" si="3"/>
        <v>0</v>
      </c>
      <c r="AE15" s="63">
        <f t="shared" si="3"/>
        <v>0</v>
      </c>
      <c r="AF15" s="63">
        <f t="shared" si="3"/>
        <v>0</v>
      </c>
      <c r="AG15" s="16">
        <f>SUM(U15:AF15)</f>
        <v>0</v>
      </c>
      <c r="AH15" s="28" t="str">
        <f>IFERROR(AG15/AG$16,"")</f>
        <v/>
      </c>
      <c r="AI15" s="13"/>
      <c r="AJ15" s="16">
        <f>AG15-N15</f>
        <v>0</v>
      </c>
    </row>
    <row r="16" spans="1:36" ht="13.5" customHeight="1" x14ac:dyDescent="0.2">
      <c r="A16" s="30" t="s">
        <v>1202</v>
      </c>
      <c r="B16" s="31">
        <f t="shared" ref="B16:M16" si="4">B14+B15</f>
        <v>0</v>
      </c>
      <c r="C16" s="31">
        <f t="shared" si="4"/>
        <v>0</v>
      </c>
      <c r="D16" s="31">
        <f t="shared" si="4"/>
        <v>0</v>
      </c>
      <c r="E16" s="31">
        <f t="shared" si="4"/>
        <v>0</v>
      </c>
      <c r="F16" s="31">
        <f t="shared" si="4"/>
        <v>0</v>
      </c>
      <c r="G16" s="31">
        <f t="shared" si="4"/>
        <v>0</v>
      </c>
      <c r="H16" s="31">
        <f t="shared" si="4"/>
        <v>0</v>
      </c>
      <c r="I16" s="31">
        <f t="shared" si="4"/>
        <v>0</v>
      </c>
      <c r="J16" s="31">
        <f t="shared" si="4"/>
        <v>0</v>
      </c>
      <c r="K16" s="31">
        <f t="shared" si="4"/>
        <v>0</v>
      </c>
      <c r="L16" s="31">
        <f t="shared" si="4"/>
        <v>0</v>
      </c>
      <c r="M16" s="31">
        <f t="shared" si="4"/>
        <v>0</v>
      </c>
      <c r="N16" s="31">
        <f>SUM(B16:M16)</f>
        <v>0</v>
      </c>
      <c r="O16" s="32">
        <f>SUM(O14:O15)</f>
        <v>0</v>
      </c>
      <c r="P16" s="16"/>
      <c r="Q16" s="16"/>
      <c r="R16" s="67"/>
      <c r="S16" s="67"/>
      <c r="T16" s="67"/>
      <c r="U16" s="31">
        <f t="shared" ref="U16:AF16" si="5">U14+U15</f>
        <v>0</v>
      </c>
      <c r="V16" s="31">
        <f t="shared" si="5"/>
        <v>0</v>
      </c>
      <c r="W16" s="31">
        <f t="shared" si="5"/>
        <v>0</v>
      </c>
      <c r="X16" s="31">
        <f t="shared" si="5"/>
        <v>0</v>
      </c>
      <c r="Y16" s="31">
        <f t="shared" si="5"/>
        <v>0</v>
      </c>
      <c r="Z16" s="31">
        <f t="shared" si="5"/>
        <v>0</v>
      </c>
      <c r="AA16" s="31">
        <f t="shared" si="5"/>
        <v>0</v>
      </c>
      <c r="AB16" s="31">
        <f t="shared" si="5"/>
        <v>0</v>
      </c>
      <c r="AC16" s="31">
        <f t="shared" si="5"/>
        <v>0</v>
      </c>
      <c r="AD16" s="31">
        <f t="shared" si="5"/>
        <v>0</v>
      </c>
      <c r="AE16" s="31">
        <f t="shared" si="5"/>
        <v>0</v>
      </c>
      <c r="AF16" s="31">
        <f t="shared" si="5"/>
        <v>0</v>
      </c>
      <c r="AG16" s="31">
        <f>SUM(U16:AF16)</f>
        <v>0</v>
      </c>
      <c r="AH16" s="32">
        <f>SUM(AH14:AH15)</f>
        <v>0</v>
      </c>
      <c r="AI16" s="13"/>
      <c r="AJ16" s="31">
        <f>AG16-N16</f>
        <v>0</v>
      </c>
    </row>
    <row r="17" spans="1:36" ht="13.5" customHeight="1" x14ac:dyDescent="0.2">
      <c r="A17" s="26" t="s">
        <v>1203</v>
      </c>
      <c r="B17" s="16"/>
      <c r="C17" s="16"/>
      <c r="D17" s="16"/>
      <c r="E17" s="16"/>
      <c r="F17" s="16"/>
      <c r="G17" s="16"/>
      <c r="H17" s="16"/>
      <c r="I17" s="16"/>
      <c r="J17" s="16"/>
      <c r="K17" s="16"/>
      <c r="L17" s="16"/>
      <c r="M17" s="16"/>
      <c r="N17" s="16"/>
      <c r="O17" s="28"/>
      <c r="P17" s="16"/>
      <c r="Q17" s="16"/>
      <c r="R17" s="67"/>
      <c r="S17" s="67"/>
      <c r="T17" s="67"/>
      <c r="U17" s="16"/>
      <c r="V17" s="16"/>
      <c r="W17" s="16"/>
      <c r="X17" s="16"/>
      <c r="Y17" s="16"/>
      <c r="Z17" s="16"/>
      <c r="AA17" s="16"/>
      <c r="AB17" s="16"/>
      <c r="AC17" s="16"/>
      <c r="AD17" s="16"/>
      <c r="AE17" s="16"/>
      <c r="AF17" s="16"/>
      <c r="AG17" s="16"/>
      <c r="AH17" s="28"/>
      <c r="AI17" s="13"/>
      <c r="AJ17" s="16"/>
    </row>
    <row r="18" spans="1:36" ht="13.5" customHeight="1" x14ac:dyDescent="0.2">
      <c r="A18" s="26" t="s">
        <v>1204</v>
      </c>
      <c r="B18" s="16"/>
      <c r="C18" s="16"/>
      <c r="D18" s="16"/>
      <c r="E18" s="16"/>
      <c r="F18" s="16"/>
      <c r="G18" s="16"/>
      <c r="H18" s="16"/>
      <c r="I18" s="16"/>
      <c r="J18" s="16"/>
      <c r="K18" s="16"/>
      <c r="L18" s="16"/>
      <c r="M18" s="16"/>
      <c r="N18" s="16"/>
      <c r="O18" s="28"/>
      <c r="P18" s="16"/>
      <c r="Q18" s="16"/>
      <c r="R18" s="67"/>
      <c r="S18" s="67"/>
      <c r="T18" s="67"/>
      <c r="U18" s="16"/>
      <c r="V18" s="16"/>
      <c r="W18" s="16"/>
      <c r="X18" s="16"/>
      <c r="Y18" s="16"/>
      <c r="Z18" s="16"/>
      <c r="AA18" s="16"/>
      <c r="AB18" s="16"/>
      <c r="AC18" s="16"/>
      <c r="AD18" s="16"/>
      <c r="AE18" s="16"/>
      <c r="AF18" s="16"/>
      <c r="AG18" s="16"/>
      <c r="AH18" s="28"/>
      <c r="AI18" s="13"/>
      <c r="AJ18" s="16"/>
    </row>
    <row r="19" spans="1:36" ht="13.5" customHeight="1" x14ac:dyDescent="0.2">
      <c r="A19" s="27" t="s">
        <v>1205</v>
      </c>
      <c r="B19" s="16">
        <v>0</v>
      </c>
      <c r="C19" s="16">
        <v>0</v>
      </c>
      <c r="D19" s="16">
        <v>0</v>
      </c>
      <c r="E19" s="16">
        <v>0</v>
      </c>
      <c r="F19" s="16">
        <v>0</v>
      </c>
      <c r="G19" s="16">
        <v>0</v>
      </c>
      <c r="H19" s="16">
        <v>0</v>
      </c>
      <c r="I19" s="16">
        <v>0</v>
      </c>
      <c r="J19" s="63"/>
      <c r="K19" s="63"/>
      <c r="L19" s="63"/>
      <c r="M19" s="63"/>
      <c r="N19" s="16">
        <f>SUM(B19:M19)</f>
        <v>0</v>
      </c>
      <c r="O19" s="28" t="str">
        <f>IFERROR(N19/N$16,"")</f>
        <v/>
      </c>
      <c r="P19" s="16"/>
      <c r="Q19" s="16"/>
      <c r="R19" s="64" t="s">
        <v>1327</v>
      </c>
      <c r="S19" s="65">
        <v>0</v>
      </c>
      <c r="T19" s="66">
        <v>0.05</v>
      </c>
      <c r="U19" s="63">
        <f t="shared" ref="U19:AF22" si="6">IF($R19="Manual","",IFERROR(IF($R19="YOY Growth",$N19*(1+$T19)/12,$S19/12),""))</f>
        <v>0</v>
      </c>
      <c r="V19" s="63">
        <f t="shared" si="6"/>
        <v>0</v>
      </c>
      <c r="W19" s="63">
        <f t="shared" si="6"/>
        <v>0</v>
      </c>
      <c r="X19" s="63">
        <f t="shared" si="6"/>
        <v>0</v>
      </c>
      <c r="Y19" s="63">
        <f t="shared" si="6"/>
        <v>0</v>
      </c>
      <c r="Z19" s="63">
        <f t="shared" si="6"/>
        <v>0</v>
      </c>
      <c r="AA19" s="63">
        <f t="shared" si="6"/>
        <v>0</v>
      </c>
      <c r="AB19" s="63">
        <f t="shared" si="6"/>
        <v>0</v>
      </c>
      <c r="AC19" s="63">
        <f t="shared" si="6"/>
        <v>0</v>
      </c>
      <c r="AD19" s="63">
        <f t="shared" si="6"/>
        <v>0</v>
      </c>
      <c r="AE19" s="63">
        <f t="shared" si="6"/>
        <v>0</v>
      </c>
      <c r="AF19" s="63">
        <f t="shared" si="6"/>
        <v>0</v>
      </c>
      <c r="AG19" s="16">
        <f>SUM(U19:AF19)</f>
        <v>0</v>
      </c>
      <c r="AH19" s="28" t="str">
        <f>IFERROR(AG19/AG$16,"")</f>
        <v/>
      </c>
      <c r="AI19" s="13"/>
      <c r="AJ19" s="16">
        <f>N19-AG19</f>
        <v>0</v>
      </c>
    </row>
    <row r="20" spans="1:36" ht="13.5" customHeight="1" x14ac:dyDescent="0.2">
      <c r="A20" s="27" t="s">
        <v>1206</v>
      </c>
      <c r="B20" s="16">
        <v>0</v>
      </c>
      <c r="C20" s="16">
        <v>0</v>
      </c>
      <c r="D20" s="16">
        <v>0</v>
      </c>
      <c r="E20" s="16">
        <v>0</v>
      </c>
      <c r="F20" s="16">
        <v>0</v>
      </c>
      <c r="G20" s="16">
        <v>0</v>
      </c>
      <c r="H20" s="16">
        <v>0</v>
      </c>
      <c r="I20" s="16">
        <v>0</v>
      </c>
      <c r="J20" s="63"/>
      <c r="K20" s="63"/>
      <c r="L20" s="63"/>
      <c r="M20" s="63"/>
      <c r="N20" s="16">
        <f>SUM(B20:M20)</f>
        <v>0</v>
      </c>
      <c r="O20" s="28" t="str">
        <f>IFERROR(N20/N$16,"")</f>
        <v/>
      </c>
      <c r="P20" s="16"/>
      <c r="Q20" s="16"/>
      <c r="R20" s="64" t="s">
        <v>1327</v>
      </c>
      <c r="S20" s="65">
        <v>0</v>
      </c>
      <c r="T20" s="66">
        <v>0.05</v>
      </c>
      <c r="U20" s="63">
        <f t="shared" si="6"/>
        <v>0</v>
      </c>
      <c r="V20" s="63">
        <f t="shared" si="6"/>
        <v>0</v>
      </c>
      <c r="W20" s="63">
        <f t="shared" si="6"/>
        <v>0</v>
      </c>
      <c r="X20" s="63">
        <f t="shared" si="6"/>
        <v>0</v>
      </c>
      <c r="Y20" s="63">
        <f t="shared" si="6"/>
        <v>0</v>
      </c>
      <c r="Z20" s="63">
        <f t="shared" si="6"/>
        <v>0</v>
      </c>
      <c r="AA20" s="63">
        <f t="shared" si="6"/>
        <v>0</v>
      </c>
      <c r="AB20" s="63">
        <f t="shared" si="6"/>
        <v>0</v>
      </c>
      <c r="AC20" s="63">
        <f t="shared" si="6"/>
        <v>0</v>
      </c>
      <c r="AD20" s="63">
        <f t="shared" si="6"/>
        <v>0</v>
      </c>
      <c r="AE20" s="63">
        <f t="shared" si="6"/>
        <v>0</v>
      </c>
      <c r="AF20" s="63">
        <f t="shared" si="6"/>
        <v>0</v>
      </c>
      <c r="AG20" s="16">
        <f>SUM(U20:AF20)</f>
        <v>0</v>
      </c>
      <c r="AH20" s="28" t="str">
        <f>IFERROR(AG20/AG$16,"")</f>
        <v/>
      </c>
      <c r="AI20" s="13"/>
      <c r="AJ20" s="16">
        <f>N20-AG20</f>
        <v>0</v>
      </c>
    </row>
    <row r="21" spans="1:36" ht="13.5" customHeight="1" x14ac:dyDescent="0.2">
      <c r="A21" s="27" t="s">
        <v>1207</v>
      </c>
      <c r="B21" s="16">
        <v>0</v>
      </c>
      <c r="C21" s="16">
        <v>0</v>
      </c>
      <c r="D21" s="16">
        <v>0</v>
      </c>
      <c r="E21" s="16">
        <v>0</v>
      </c>
      <c r="F21" s="16">
        <v>0</v>
      </c>
      <c r="G21" s="16">
        <v>0</v>
      </c>
      <c r="H21" s="16">
        <v>0</v>
      </c>
      <c r="I21" s="16">
        <v>0</v>
      </c>
      <c r="J21" s="63"/>
      <c r="K21" s="63"/>
      <c r="L21" s="63"/>
      <c r="M21" s="63"/>
      <c r="N21" s="16">
        <f>SUM(B21:M21)</f>
        <v>0</v>
      </c>
      <c r="O21" s="28" t="str">
        <f>IFERROR(N21/N$16,"")</f>
        <v/>
      </c>
      <c r="P21" s="16"/>
      <c r="Q21" s="16"/>
      <c r="R21" s="64" t="s">
        <v>1327</v>
      </c>
      <c r="S21" s="65">
        <v>0</v>
      </c>
      <c r="T21" s="66">
        <v>0.05</v>
      </c>
      <c r="U21" s="63">
        <f t="shared" si="6"/>
        <v>0</v>
      </c>
      <c r="V21" s="63">
        <f t="shared" si="6"/>
        <v>0</v>
      </c>
      <c r="W21" s="63">
        <f t="shared" si="6"/>
        <v>0</v>
      </c>
      <c r="X21" s="63">
        <f t="shared" si="6"/>
        <v>0</v>
      </c>
      <c r="Y21" s="63">
        <f t="shared" si="6"/>
        <v>0</v>
      </c>
      <c r="Z21" s="63">
        <f t="shared" si="6"/>
        <v>0</v>
      </c>
      <c r="AA21" s="63">
        <f t="shared" si="6"/>
        <v>0</v>
      </c>
      <c r="AB21" s="63">
        <f t="shared" si="6"/>
        <v>0</v>
      </c>
      <c r="AC21" s="63">
        <f t="shared" si="6"/>
        <v>0</v>
      </c>
      <c r="AD21" s="63">
        <f t="shared" si="6"/>
        <v>0</v>
      </c>
      <c r="AE21" s="63">
        <f t="shared" si="6"/>
        <v>0</v>
      </c>
      <c r="AF21" s="63">
        <f t="shared" si="6"/>
        <v>0</v>
      </c>
      <c r="AG21" s="16">
        <f>SUM(U21:AF21)</f>
        <v>0</v>
      </c>
      <c r="AH21" s="28" t="str">
        <f>IFERROR(AG21/AG$16,"")</f>
        <v/>
      </c>
      <c r="AI21" s="13"/>
      <c r="AJ21" s="16">
        <f>N21-AG21</f>
        <v>0</v>
      </c>
    </row>
    <row r="22" spans="1:36" ht="13.5" customHeight="1" x14ac:dyDescent="0.2">
      <c r="A22" s="27" t="s">
        <v>1208</v>
      </c>
      <c r="B22" s="16">
        <v>0</v>
      </c>
      <c r="C22" s="16">
        <v>0</v>
      </c>
      <c r="D22" s="16">
        <v>0</v>
      </c>
      <c r="E22" s="16">
        <v>0</v>
      </c>
      <c r="F22" s="16">
        <v>0</v>
      </c>
      <c r="G22" s="16">
        <v>0</v>
      </c>
      <c r="H22" s="16">
        <v>0</v>
      </c>
      <c r="I22" s="16">
        <v>0</v>
      </c>
      <c r="J22" s="63"/>
      <c r="K22" s="63"/>
      <c r="L22" s="63"/>
      <c r="M22" s="63"/>
      <c r="N22" s="16">
        <f>SUM(B22:M22)</f>
        <v>0</v>
      </c>
      <c r="O22" s="28" t="str">
        <f>IFERROR(N22/N$16,"")</f>
        <v/>
      </c>
      <c r="P22" s="16"/>
      <c r="Q22" s="16"/>
      <c r="R22" s="64" t="s">
        <v>1327</v>
      </c>
      <c r="S22" s="65">
        <v>0</v>
      </c>
      <c r="T22" s="66">
        <v>0.05</v>
      </c>
      <c r="U22" s="63">
        <f t="shared" si="6"/>
        <v>0</v>
      </c>
      <c r="V22" s="63">
        <f t="shared" si="6"/>
        <v>0</v>
      </c>
      <c r="W22" s="63">
        <f t="shared" si="6"/>
        <v>0</v>
      </c>
      <c r="X22" s="63">
        <f t="shared" si="6"/>
        <v>0</v>
      </c>
      <c r="Y22" s="63">
        <f t="shared" si="6"/>
        <v>0</v>
      </c>
      <c r="Z22" s="63">
        <f t="shared" si="6"/>
        <v>0</v>
      </c>
      <c r="AA22" s="63">
        <f t="shared" si="6"/>
        <v>0</v>
      </c>
      <c r="AB22" s="63">
        <f t="shared" si="6"/>
        <v>0</v>
      </c>
      <c r="AC22" s="63">
        <f t="shared" si="6"/>
        <v>0</v>
      </c>
      <c r="AD22" s="63">
        <f t="shared" si="6"/>
        <v>0</v>
      </c>
      <c r="AE22" s="63">
        <f t="shared" si="6"/>
        <v>0</v>
      </c>
      <c r="AF22" s="63">
        <f t="shared" si="6"/>
        <v>0</v>
      </c>
      <c r="AG22" s="16">
        <f>SUM(U22:AF22)</f>
        <v>0</v>
      </c>
      <c r="AH22" s="28" t="str">
        <f>IFERROR(AG22/AG$16,"")</f>
        <v/>
      </c>
      <c r="AI22" s="13"/>
      <c r="AJ22" s="16">
        <f>N22-AG22</f>
        <v>0</v>
      </c>
    </row>
    <row r="23" spans="1:36" ht="13.5" customHeight="1" x14ac:dyDescent="0.2">
      <c r="A23" s="26" t="s">
        <v>1209</v>
      </c>
      <c r="B23" s="16"/>
      <c r="C23" s="16"/>
      <c r="D23" s="16"/>
      <c r="E23" s="16"/>
      <c r="F23" s="16"/>
      <c r="G23" s="16"/>
      <c r="H23" s="16"/>
      <c r="I23" s="16"/>
      <c r="J23" s="16"/>
      <c r="K23" s="16"/>
      <c r="L23" s="16"/>
      <c r="M23" s="16"/>
      <c r="N23" s="16"/>
      <c r="O23" s="28"/>
      <c r="P23" s="16"/>
      <c r="Q23" s="16"/>
      <c r="R23" s="67"/>
      <c r="S23" s="67"/>
      <c r="T23" s="67"/>
      <c r="U23" s="16"/>
      <c r="V23" s="16"/>
      <c r="W23" s="16"/>
      <c r="X23" s="16"/>
      <c r="Y23" s="16"/>
      <c r="Z23" s="16"/>
      <c r="AA23" s="16"/>
      <c r="AB23" s="16"/>
      <c r="AC23" s="16"/>
      <c r="AD23" s="16"/>
      <c r="AE23" s="16"/>
      <c r="AF23" s="16"/>
      <c r="AG23" s="16"/>
      <c r="AH23" s="28"/>
      <c r="AI23" s="13"/>
      <c r="AJ23" s="16"/>
    </row>
    <row r="24" spans="1:36" ht="13.5" customHeight="1" x14ac:dyDescent="0.2">
      <c r="A24" s="27" t="s">
        <v>1209</v>
      </c>
      <c r="B24" s="16">
        <v>0</v>
      </c>
      <c r="C24" s="16">
        <v>0</v>
      </c>
      <c r="D24" s="16">
        <v>0</v>
      </c>
      <c r="E24" s="16">
        <v>0</v>
      </c>
      <c r="F24" s="16">
        <v>0</v>
      </c>
      <c r="G24" s="16">
        <v>0</v>
      </c>
      <c r="H24" s="16">
        <v>0</v>
      </c>
      <c r="I24" s="16">
        <v>0</v>
      </c>
      <c r="J24" s="68">
        <v>0</v>
      </c>
      <c r="K24" s="68">
        <v>0</v>
      </c>
      <c r="L24" s="68">
        <v>0</v>
      </c>
      <c r="M24" s="68">
        <v>0</v>
      </c>
      <c r="N24" s="16">
        <f t="shared" ref="N24:N31" si="7">SUM(B24:M24)</f>
        <v>0</v>
      </c>
      <c r="O24" s="28" t="str">
        <f t="shared" ref="O24:O31" si="8">IFERROR(N24/N$16,"")</f>
        <v/>
      </c>
      <c r="P24" s="16"/>
      <c r="Q24" s="16"/>
      <c r="R24" s="64" t="s">
        <v>1327</v>
      </c>
      <c r="S24" s="65">
        <v>0</v>
      </c>
      <c r="T24" s="66">
        <v>0.05</v>
      </c>
      <c r="U24" s="63">
        <f t="shared" ref="U24:AF26" si="9">IF($R24="Manual","",IFERROR(IF($R24="YOY Growth",$N24*(1+$T24)/12,$S24/12),""))</f>
        <v>0</v>
      </c>
      <c r="V24" s="63">
        <f t="shared" si="9"/>
        <v>0</v>
      </c>
      <c r="W24" s="63">
        <f t="shared" si="9"/>
        <v>0</v>
      </c>
      <c r="X24" s="63">
        <f t="shared" si="9"/>
        <v>0</v>
      </c>
      <c r="Y24" s="63">
        <f t="shared" si="9"/>
        <v>0</v>
      </c>
      <c r="Z24" s="63">
        <f t="shared" si="9"/>
        <v>0</v>
      </c>
      <c r="AA24" s="63">
        <f t="shared" si="9"/>
        <v>0</v>
      </c>
      <c r="AB24" s="63">
        <f t="shared" si="9"/>
        <v>0</v>
      </c>
      <c r="AC24" s="63">
        <f t="shared" si="9"/>
        <v>0</v>
      </c>
      <c r="AD24" s="63">
        <f t="shared" si="9"/>
        <v>0</v>
      </c>
      <c r="AE24" s="63">
        <f t="shared" si="9"/>
        <v>0</v>
      </c>
      <c r="AF24" s="63">
        <f t="shared" si="9"/>
        <v>0</v>
      </c>
      <c r="AG24" s="16">
        <f t="shared" ref="AG24:AG31" si="10">SUM(U24:AF24)</f>
        <v>0</v>
      </c>
      <c r="AH24" s="28" t="str">
        <f t="shared" ref="AH24:AH31" si="11">IFERROR(AG24/AG$16,"")</f>
        <v/>
      </c>
      <c r="AI24" s="13"/>
      <c r="AJ24" s="16">
        <f t="shared" ref="AJ24:AJ31" si="12">N24-AG24</f>
        <v>0</v>
      </c>
    </row>
    <row r="25" spans="1:36" ht="13.5" customHeight="1" x14ac:dyDescent="0.2">
      <c r="A25" s="27" t="s">
        <v>1210</v>
      </c>
      <c r="B25" s="16">
        <v>0</v>
      </c>
      <c r="C25" s="16">
        <v>0</v>
      </c>
      <c r="D25" s="16">
        <v>0</v>
      </c>
      <c r="E25" s="16">
        <v>0</v>
      </c>
      <c r="F25" s="16">
        <v>0</v>
      </c>
      <c r="G25" s="16">
        <v>0</v>
      </c>
      <c r="H25" s="16">
        <v>0</v>
      </c>
      <c r="I25" s="16">
        <v>0</v>
      </c>
      <c r="J25" s="68">
        <v>0</v>
      </c>
      <c r="K25" s="68">
        <v>0</v>
      </c>
      <c r="L25" s="68">
        <v>0</v>
      </c>
      <c r="M25" s="68">
        <v>0</v>
      </c>
      <c r="N25" s="16">
        <f t="shared" si="7"/>
        <v>0</v>
      </c>
      <c r="O25" s="28" t="str">
        <f t="shared" si="8"/>
        <v/>
      </c>
      <c r="P25" s="16"/>
      <c r="Q25" s="16"/>
      <c r="R25" s="64" t="s">
        <v>1327</v>
      </c>
      <c r="S25" s="65">
        <v>0</v>
      </c>
      <c r="T25" s="66">
        <v>0.05</v>
      </c>
      <c r="U25" s="63">
        <f t="shared" si="9"/>
        <v>0</v>
      </c>
      <c r="V25" s="63">
        <f t="shared" si="9"/>
        <v>0</v>
      </c>
      <c r="W25" s="63">
        <f t="shared" si="9"/>
        <v>0</v>
      </c>
      <c r="X25" s="63">
        <f t="shared" si="9"/>
        <v>0</v>
      </c>
      <c r="Y25" s="63">
        <f t="shared" si="9"/>
        <v>0</v>
      </c>
      <c r="Z25" s="63">
        <f t="shared" si="9"/>
        <v>0</v>
      </c>
      <c r="AA25" s="63">
        <f t="shared" si="9"/>
        <v>0</v>
      </c>
      <c r="AB25" s="63">
        <f t="shared" si="9"/>
        <v>0</v>
      </c>
      <c r="AC25" s="63">
        <f t="shared" si="9"/>
        <v>0</v>
      </c>
      <c r="AD25" s="63">
        <f t="shared" si="9"/>
        <v>0</v>
      </c>
      <c r="AE25" s="63">
        <f t="shared" si="9"/>
        <v>0</v>
      </c>
      <c r="AF25" s="63">
        <f t="shared" si="9"/>
        <v>0</v>
      </c>
      <c r="AG25" s="16">
        <f t="shared" si="10"/>
        <v>0</v>
      </c>
      <c r="AH25" s="28" t="str">
        <f t="shared" si="11"/>
        <v/>
      </c>
      <c r="AI25" s="13"/>
      <c r="AJ25" s="16">
        <f t="shared" si="12"/>
        <v>0</v>
      </c>
    </row>
    <row r="26" spans="1:36" ht="13.5" customHeight="1" x14ac:dyDescent="0.2">
      <c r="A26" s="27" t="s">
        <v>1211</v>
      </c>
      <c r="B26" s="16">
        <v>0</v>
      </c>
      <c r="C26" s="16">
        <v>0</v>
      </c>
      <c r="D26" s="16">
        <v>0</v>
      </c>
      <c r="E26" s="16">
        <v>0</v>
      </c>
      <c r="F26" s="16">
        <v>0</v>
      </c>
      <c r="G26" s="16">
        <v>0</v>
      </c>
      <c r="H26" s="16">
        <v>0</v>
      </c>
      <c r="I26" s="16">
        <v>0</v>
      </c>
      <c r="J26" s="68">
        <v>0</v>
      </c>
      <c r="K26" s="68">
        <v>0</v>
      </c>
      <c r="L26" s="68">
        <v>0</v>
      </c>
      <c r="M26" s="68">
        <v>0</v>
      </c>
      <c r="N26" s="16">
        <f t="shared" si="7"/>
        <v>0</v>
      </c>
      <c r="O26" s="28" t="str">
        <f t="shared" si="8"/>
        <v/>
      </c>
      <c r="P26" s="16"/>
      <c r="Q26" s="16"/>
      <c r="R26" s="64" t="s">
        <v>1327</v>
      </c>
      <c r="S26" s="65">
        <v>0</v>
      </c>
      <c r="T26" s="66">
        <v>0.05</v>
      </c>
      <c r="U26" s="63">
        <f t="shared" si="9"/>
        <v>0</v>
      </c>
      <c r="V26" s="63">
        <f t="shared" si="9"/>
        <v>0</v>
      </c>
      <c r="W26" s="63">
        <f t="shared" si="9"/>
        <v>0</v>
      </c>
      <c r="X26" s="63">
        <f t="shared" si="9"/>
        <v>0</v>
      </c>
      <c r="Y26" s="63">
        <f t="shared" si="9"/>
        <v>0</v>
      </c>
      <c r="Z26" s="63">
        <f t="shared" si="9"/>
        <v>0</v>
      </c>
      <c r="AA26" s="63">
        <f t="shared" si="9"/>
        <v>0</v>
      </c>
      <c r="AB26" s="63">
        <f t="shared" si="9"/>
        <v>0</v>
      </c>
      <c r="AC26" s="63">
        <f t="shared" si="9"/>
        <v>0</v>
      </c>
      <c r="AD26" s="63">
        <f t="shared" si="9"/>
        <v>0</v>
      </c>
      <c r="AE26" s="63">
        <f t="shared" si="9"/>
        <v>0</v>
      </c>
      <c r="AF26" s="63">
        <f t="shared" si="9"/>
        <v>0</v>
      </c>
      <c r="AG26" s="16">
        <f t="shared" si="10"/>
        <v>0</v>
      </c>
      <c r="AH26" s="28" t="str">
        <f t="shared" si="11"/>
        <v/>
      </c>
      <c r="AI26" s="13"/>
      <c r="AJ26" s="16">
        <f t="shared" si="12"/>
        <v>0</v>
      </c>
    </row>
    <row r="27" spans="1:36" ht="13.5" customHeight="1" x14ac:dyDescent="0.2">
      <c r="A27" s="30" t="s">
        <v>1212</v>
      </c>
      <c r="B27" s="31">
        <f t="shared" ref="B27:M27" si="13">SUM(B24:B26)</f>
        <v>0</v>
      </c>
      <c r="C27" s="31">
        <f t="shared" si="13"/>
        <v>0</v>
      </c>
      <c r="D27" s="31">
        <f t="shared" si="13"/>
        <v>0</v>
      </c>
      <c r="E27" s="31">
        <f t="shared" si="13"/>
        <v>0</v>
      </c>
      <c r="F27" s="31">
        <f t="shared" si="13"/>
        <v>0</v>
      </c>
      <c r="G27" s="31">
        <f t="shared" si="13"/>
        <v>0</v>
      </c>
      <c r="H27" s="31">
        <f t="shared" si="13"/>
        <v>0</v>
      </c>
      <c r="I27" s="31">
        <f t="shared" si="13"/>
        <v>0</v>
      </c>
      <c r="J27" s="31">
        <f t="shared" si="13"/>
        <v>0</v>
      </c>
      <c r="K27" s="31">
        <f t="shared" si="13"/>
        <v>0</v>
      </c>
      <c r="L27" s="31">
        <f t="shared" si="13"/>
        <v>0</v>
      </c>
      <c r="M27" s="31">
        <f t="shared" si="13"/>
        <v>0</v>
      </c>
      <c r="N27" s="31">
        <f t="shared" si="7"/>
        <v>0</v>
      </c>
      <c r="O27" s="32" t="str">
        <f t="shared" si="8"/>
        <v/>
      </c>
      <c r="P27" s="16"/>
      <c r="Q27" s="16"/>
      <c r="R27" s="67"/>
      <c r="S27" s="67"/>
      <c r="T27" s="67"/>
      <c r="U27" s="31">
        <f t="shared" ref="U27:AF27" si="14">SUM(U24:U26)</f>
        <v>0</v>
      </c>
      <c r="V27" s="31">
        <f t="shared" si="14"/>
        <v>0</v>
      </c>
      <c r="W27" s="31">
        <f t="shared" si="14"/>
        <v>0</v>
      </c>
      <c r="X27" s="31">
        <f t="shared" si="14"/>
        <v>0</v>
      </c>
      <c r="Y27" s="31">
        <f t="shared" si="14"/>
        <v>0</v>
      </c>
      <c r="Z27" s="31">
        <f t="shared" si="14"/>
        <v>0</v>
      </c>
      <c r="AA27" s="31">
        <f t="shared" si="14"/>
        <v>0</v>
      </c>
      <c r="AB27" s="31">
        <f t="shared" si="14"/>
        <v>0</v>
      </c>
      <c r="AC27" s="31">
        <f t="shared" si="14"/>
        <v>0</v>
      </c>
      <c r="AD27" s="31">
        <f t="shared" si="14"/>
        <v>0</v>
      </c>
      <c r="AE27" s="31">
        <f t="shared" si="14"/>
        <v>0</v>
      </c>
      <c r="AF27" s="31">
        <f t="shared" si="14"/>
        <v>0</v>
      </c>
      <c r="AG27" s="31">
        <f t="shared" si="10"/>
        <v>0</v>
      </c>
      <c r="AH27" s="32" t="str">
        <f t="shared" si="11"/>
        <v/>
      </c>
      <c r="AI27" s="13"/>
      <c r="AJ27" s="31">
        <f t="shared" si="12"/>
        <v>0</v>
      </c>
    </row>
    <row r="28" spans="1:36" ht="13.5" customHeight="1" x14ac:dyDescent="0.2">
      <c r="A28" s="27" t="s">
        <v>1213</v>
      </c>
      <c r="B28" s="16">
        <v>0</v>
      </c>
      <c r="C28" s="16">
        <v>0</v>
      </c>
      <c r="D28" s="16">
        <v>0</v>
      </c>
      <c r="E28" s="16">
        <v>1312.33</v>
      </c>
      <c r="F28" s="16">
        <v>0</v>
      </c>
      <c r="G28" s="16">
        <v>0</v>
      </c>
      <c r="H28" s="16">
        <v>0</v>
      </c>
      <c r="I28" s="16">
        <v>0</v>
      </c>
      <c r="J28" s="68">
        <v>0</v>
      </c>
      <c r="K28" s="68">
        <v>0</v>
      </c>
      <c r="L28" s="68">
        <v>0</v>
      </c>
      <c r="M28" s="68">
        <v>0</v>
      </c>
      <c r="N28" s="16">
        <f t="shared" si="7"/>
        <v>1312.33</v>
      </c>
      <c r="O28" s="28" t="str">
        <f t="shared" si="8"/>
        <v/>
      </c>
      <c r="P28" s="16"/>
      <c r="Q28" s="16"/>
      <c r="R28" s="64" t="s">
        <v>1327</v>
      </c>
      <c r="S28" s="65">
        <v>0</v>
      </c>
      <c r="T28" s="66">
        <v>0.05</v>
      </c>
      <c r="U28" s="63">
        <f t="shared" ref="U28:AF29" si="15">IF($R28="Manual","",IFERROR(IF($R28="YOY Growth",$N28*(1+$T28)/12,$S28/12),""))</f>
        <v>0</v>
      </c>
      <c r="V28" s="63">
        <f t="shared" si="15"/>
        <v>0</v>
      </c>
      <c r="W28" s="63">
        <f t="shared" si="15"/>
        <v>0</v>
      </c>
      <c r="X28" s="63">
        <f t="shared" si="15"/>
        <v>0</v>
      </c>
      <c r="Y28" s="63">
        <f t="shared" si="15"/>
        <v>0</v>
      </c>
      <c r="Z28" s="63">
        <f t="shared" si="15"/>
        <v>0</v>
      </c>
      <c r="AA28" s="63">
        <f t="shared" si="15"/>
        <v>0</v>
      </c>
      <c r="AB28" s="63">
        <f t="shared" si="15"/>
        <v>0</v>
      </c>
      <c r="AC28" s="63">
        <f t="shared" si="15"/>
        <v>0</v>
      </c>
      <c r="AD28" s="63">
        <f t="shared" si="15"/>
        <v>0</v>
      </c>
      <c r="AE28" s="63">
        <f t="shared" si="15"/>
        <v>0</v>
      </c>
      <c r="AF28" s="63">
        <f t="shared" si="15"/>
        <v>0</v>
      </c>
      <c r="AG28" s="16">
        <f t="shared" si="10"/>
        <v>0</v>
      </c>
      <c r="AH28" s="28" t="str">
        <f t="shared" si="11"/>
        <v/>
      </c>
      <c r="AI28" s="13"/>
      <c r="AJ28" s="16">
        <f t="shared" si="12"/>
        <v>1312.33</v>
      </c>
    </row>
    <row r="29" spans="1:36" ht="13.5" customHeight="1" x14ac:dyDescent="0.2">
      <c r="A29" s="27" t="s">
        <v>1214</v>
      </c>
      <c r="B29" s="16">
        <v>118.63</v>
      </c>
      <c r="C29" s="16">
        <v>0</v>
      </c>
      <c r="D29" s="16">
        <v>0</v>
      </c>
      <c r="E29" s="16">
        <v>0</v>
      </c>
      <c r="F29" s="16">
        <v>14.38</v>
      </c>
      <c r="G29" s="16">
        <v>0</v>
      </c>
      <c r="H29" s="16">
        <v>0</v>
      </c>
      <c r="I29" s="16">
        <v>0</v>
      </c>
      <c r="J29" s="68">
        <v>0</v>
      </c>
      <c r="K29" s="68">
        <v>0</v>
      </c>
      <c r="L29" s="68">
        <v>0</v>
      </c>
      <c r="M29" s="68">
        <v>0</v>
      </c>
      <c r="N29" s="16">
        <f t="shared" si="7"/>
        <v>133.01</v>
      </c>
      <c r="O29" s="28" t="str">
        <f t="shared" si="8"/>
        <v/>
      </c>
      <c r="P29" s="16"/>
      <c r="Q29" s="16"/>
      <c r="R29" s="64" t="s">
        <v>1327</v>
      </c>
      <c r="S29" s="65">
        <v>0</v>
      </c>
      <c r="T29" s="66">
        <v>0.05</v>
      </c>
      <c r="U29" s="63">
        <f t="shared" si="15"/>
        <v>0</v>
      </c>
      <c r="V29" s="63">
        <f t="shared" si="15"/>
        <v>0</v>
      </c>
      <c r="W29" s="63">
        <f t="shared" si="15"/>
        <v>0</v>
      </c>
      <c r="X29" s="63">
        <f t="shared" si="15"/>
        <v>0</v>
      </c>
      <c r="Y29" s="63">
        <f t="shared" si="15"/>
        <v>0</v>
      </c>
      <c r="Z29" s="63">
        <f t="shared" si="15"/>
        <v>0</v>
      </c>
      <c r="AA29" s="63">
        <f t="shared" si="15"/>
        <v>0</v>
      </c>
      <c r="AB29" s="63">
        <f t="shared" si="15"/>
        <v>0</v>
      </c>
      <c r="AC29" s="63">
        <f t="shared" si="15"/>
        <v>0</v>
      </c>
      <c r="AD29" s="63">
        <f t="shared" si="15"/>
        <v>0</v>
      </c>
      <c r="AE29" s="63">
        <f t="shared" si="15"/>
        <v>0</v>
      </c>
      <c r="AF29" s="63">
        <f t="shared" si="15"/>
        <v>0</v>
      </c>
      <c r="AG29" s="16">
        <f t="shared" si="10"/>
        <v>0</v>
      </c>
      <c r="AH29" s="28" t="str">
        <f t="shared" si="11"/>
        <v/>
      </c>
      <c r="AI29" s="13"/>
      <c r="AJ29" s="16">
        <f t="shared" si="12"/>
        <v>133.01</v>
      </c>
    </row>
    <row r="30" spans="1:36" ht="13.5" customHeight="1" x14ac:dyDescent="0.2">
      <c r="A30" s="80" t="s">
        <v>1215</v>
      </c>
      <c r="B30" s="16">
        <v>6093.31</v>
      </c>
      <c r="C30" s="16">
        <v>3188.15</v>
      </c>
      <c r="D30" s="16">
        <v>6516.64</v>
      </c>
      <c r="E30" s="16">
        <v>4232.2299999999996</v>
      </c>
      <c r="F30" s="16">
        <v>13531.9</v>
      </c>
      <c r="G30" s="16">
        <v>2938.06</v>
      </c>
      <c r="H30" s="16">
        <v>3402.48</v>
      </c>
      <c r="I30" s="16">
        <v>5552.25</v>
      </c>
      <c r="J30" s="68">
        <v>13000</v>
      </c>
      <c r="K30" s="68">
        <v>13000</v>
      </c>
      <c r="L30" s="68">
        <v>9000</v>
      </c>
      <c r="M30" s="68">
        <v>7000</v>
      </c>
      <c r="N30" s="16">
        <f t="shared" si="7"/>
        <v>87455.02</v>
      </c>
      <c r="O30" s="28" t="str">
        <f t="shared" si="8"/>
        <v/>
      </c>
      <c r="P30" s="16"/>
      <c r="Q30" s="16"/>
      <c r="R30" s="64" t="s">
        <v>1328</v>
      </c>
      <c r="S30" s="65">
        <v>0</v>
      </c>
      <c r="T30" s="66">
        <v>0.05</v>
      </c>
      <c r="U30" s="69">
        <f>'Fld Eng Budget'!B74</f>
        <v>16558.910788083835</v>
      </c>
      <c r="V30" s="69">
        <f>'Fld Eng Budget'!C74</f>
        <v>11039.273858722556</v>
      </c>
      <c r="W30" s="69">
        <f>'Fld Eng Budget'!D74</f>
        <v>0</v>
      </c>
      <c r="X30" s="69">
        <f>'Fld Eng Budget'!E74</f>
        <v>26052.68630658523</v>
      </c>
      <c r="Y30" s="69">
        <f>'Fld Eng Budget'!F74</f>
        <v>20533.049377223957</v>
      </c>
      <c r="Z30" s="69">
        <f>'Fld Eng Budget'!G74</f>
        <v>30026.824895725353</v>
      </c>
      <c r="AA30" s="69">
        <f>'Fld Eng Budget'!H74</f>
        <v>26052.68630658523</v>
      </c>
      <c r="AB30" s="69">
        <f>'Fld Eng Budget'!I74</f>
        <v>31572.323235946507</v>
      </c>
      <c r="AC30" s="69">
        <f>'Fld Eng Budget'!J74</f>
        <v>41066.098754447914</v>
      </c>
      <c r="AD30" s="69">
        <f>'Fld Eng Budget'!K74</f>
        <v>41066.098754447914</v>
      </c>
      <c r="AE30" s="69">
        <f>'Fld Eng Budget'!L74</f>
        <v>50559.87427294931</v>
      </c>
      <c r="AF30" s="69">
        <f>'Fld Eng Budget'!M74</f>
        <v>52105.372613170461</v>
      </c>
      <c r="AG30" s="16">
        <f t="shared" si="10"/>
        <v>346633.19916388829</v>
      </c>
      <c r="AH30" s="28" t="str">
        <f t="shared" si="11"/>
        <v/>
      </c>
      <c r="AI30" s="13"/>
      <c r="AJ30" s="16">
        <f t="shared" si="12"/>
        <v>-259178.17916388827</v>
      </c>
    </row>
    <row r="31" spans="1:36" ht="13.5" customHeight="1" x14ac:dyDescent="0.2">
      <c r="A31" s="80" t="s">
        <v>1216</v>
      </c>
      <c r="B31" s="16">
        <v>623.1</v>
      </c>
      <c r="C31" s="16">
        <v>491.08</v>
      </c>
      <c r="D31" s="16">
        <v>878.77</v>
      </c>
      <c r="E31" s="16">
        <v>846.11</v>
      </c>
      <c r="F31" s="16">
        <v>1479.8</v>
      </c>
      <c r="G31" s="16">
        <v>235.83</v>
      </c>
      <c r="H31" s="16">
        <v>436.9</v>
      </c>
      <c r="I31" s="16">
        <v>721.59</v>
      </c>
      <c r="J31" s="68">
        <v>1400</v>
      </c>
      <c r="K31" s="68">
        <v>1400</v>
      </c>
      <c r="L31" s="68">
        <v>1000</v>
      </c>
      <c r="M31" s="68">
        <v>800</v>
      </c>
      <c r="N31" s="16">
        <f t="shared" si="7"/>
        <v>10313.18</v>
      </c>
      <c r="O31" s="28" t="str">
        <f t="shared" si="8"/>
        <v/>
      </c>
      <c r="P31" s="16"/>
      <c r="Q31" s="16"/>
      <c r="R31" s="64" t="s">
        <v>1328</v>
      </c>
      <c r="S31" s="65">
        <v>0</v>
      </c>
      <c r="T31" s="66">
        <v>0.05</v>
      </c>
      <c r="U31" s="69">
        <f>'Fld Eng Budget'!B75</f>
        <v>2014.9939738209332</v>
      </c>
      <c r="V31" s="69">
        <f>'Fld Eng Budget'!C75</f>
        <v>1343.3293158806223</v>
      </c>
      <c r="W31" s="69">
        <f>'Fld Eng Budget'!D75</f>
        <v>0</v>
      </c>
      <c r="X31" s="69">
        <f>'Fld Eng Budget'!E75</f>
        <v>3170.2571854782682</v>
      </c>
      <c r="Y31" s="69">
        <f>'Fld Eng Budget'!F75</f>
        <v>2498.5925275379573</v>
      </c>
      <c r="Z31" s="69">
        <f>'Fld Eng Budget'!G75</f>
        <v>3653.8557391952922</v>
      </c>
      <c r="AA31" s="69">
        <f>'Fld Eng Budget'!H75</f>
        <v>3170.2571854782682</v>
      </c>
      <c r="AB31" s="69">
        <f>'Fld Eng Budget'!I75</f>
        <v>3841.9218434185791</v>
      </c>
      <c r="AC31" s="69">
        <f>'Fld Eng Budget'!J75</f>
        <v>4997.1850550759145</v>
      </c>
      <c r="AD31" s="69">
        <f>'Fld Eng Budget'!K75</f>
        <v>4997.1850550759145</v>
      </c>
      <c r="AE31" s="69">
        <f>'Fld Eng Budget'!L75</f>
        <v>6152.4482667332495</v>
      </c>
      <c r="AF31" s="69">
        <f>'Fld Eng Budget'!M75</f>
        <v>6340.5143709565364</v>
      </c>
      <c r="AG31" s="16">
        <f t="shared" si="10"/>
        <v>42180.540518651542</v>
      </c>
      <c r="AH31" s="28" t="str">
        <f t="shared" si="11"/>
        <v/>
      </c>
      <c r="AI31" s="13"/>
      <c r="AJ31" s="16">
        <f t="shared" si="12"/>
        <v>-31867.360518651541</v>
      </c>
    </row>
    <row r="32" spans="1:36" ht="13.5" customHeight="1" x14ac:dyDescent="0.2">
      <c r="A32" s="26" t="s">
        <v>1217</v>
      </c>
      <c r="B32" s="16"/>
      <c r="C32" s="16"/>
      <c r="D32" s="16"/>
      <c r="E32" s="16"/>
      <c r="F32" s="16"/>
      <c r="G32" s="16"/>
      <c r="H32" s="16"/>
      <c r="I32" s="16"/>
      <c r="J32" s="16"/>
      <c r="K32" s="16"/>
      <c r="L32" s="16"/>
      <c r="M32" s="16"/>
      <c r="N32" s="16"/>
      <c r="O32" s="28"/>
      <c r="P32" s="16"/>
      <c r="Q32" s="16"/>
      <c r="R32" s="67"/>
      <c r="S32" s="67"/>
      <c r="T32" s="67"/>
      <c r="U32" s="16"/>
      <c r="V32" s="16"/>
      <c r="W32" s="16"/>
      <c r="X32" s="16"/>
      <c r="Y32" s="16"/>
      <c r="Z32" s="16"/>
      <c r="AA32" s="16"/>
      <c r="AB32" s="16"/>
      <c r="AC32" s="16"/>
      <c r="AD32" s="16"/>
      <c r="AE32" s="16"/>
      <c r="AF32" s="16"/>
      <c r="AG32" s="16"/>
      <c r="AH32" s="28"/>
      <c r="AI32" s="13"/>
      <c r="AJ32" s="16"/>
    </row>
    <row r="33" spans="1:36" ht="13.5" customHeight="1" x14ac:dyDescent="0.2">
      <c r="A33" s="27" t="s">
        <v>1218</v>
      </c>
      <c r="B33" s="16">
        <v>0</v>
      </c>
      <c r="C33" s="16">
        <v>0</v>
      </c>
      <c r="D33" s="16">
        <v>0</v>
      </c>
      <c r="E33" s="16">
        <v>0</v>
      </c>
      <c r="F33" s="16">
        <v>0</v>
      </c>
      <c r="G33" s="16">
        <v>0</v>
      </c>
      <c r="H33" s="16">
        <v>0</v>
      </c>
      <c r="I33" s="16">
        <v>0</v>
      </c>
      <c r="J33" s="68">
        <v>0</v>
      </c>
      <c r="K33" s="68">
        <v>0</v>
      </c>
      <c r="L33" s="68">
        <v>0</v>
      </c>
      <c r="M33" s="68">
        <v>0</v>
      </c>
      <c r="N33" s="16">
        <f t="shared" ref="N33:N42" si="16">SUM(B33:M33)</f>
        <v>0</v>
      </c>
      <c r="O33" s="28" t="str">
        <f t="shared" ref="O33:O42" si="17">IFERROR(N33/N$16,"")</f>
        <v/>
      </c>
      <c r="P33" s="16"/>
      <c r="Q33" s="16"/>
      <c r="R33" s="67"/>
      <c r="S33" s="67"/>
      <c r="T33" s="67"/>
      <c r="U33" s="70"/>
      <c r="V33" s="70"/>
      <c r="W33" s="70"/>
      <c r="X33" s="70"/>
      <c r="Y33" s="70"/>
      <c r="Z33" s="70"/>
      <c r="AA33" s="70"/>
      <c r="AB33" s="70"/>
      <c r="AC33" s="70"/>
      <c r="AD33" s="70"/>
      <c r="AE33" s="70"/>
      <c r="AF33" s="70"/>
      <c r="AG33" s="16">
        <f t="shared" ref="AG33:AG42" si="18">SUM(U33:AF33)</f>
        <v>0</v>
      </c>
      <c r="AH33" s="28" t="str">
        <f t="shared" ref="AH33:AH42" si="19">IFERROR(AG33/AG$16,"")</f>
        <v/>
      </c>
      <c r="AI33" s="13"/>
      <c r="AJ33" s="16">
        <f t="shared" ref="AJ33:AJ42" si="20">N33-AG33</f>
        <v>0</v>
      </c>
    </row>
    <row r="34" spans="1:36" ht="13.5" customHeight="1" x14ac:dyDescent="0.2">
      <c r="A34" s="27" t="s">
        <v>1219</v>
      </c>
      <c r="B34" s="16">
        <v>0</v>
      </c>
      <c r="C34" s="16">
        <v>0</v>
      </c>
      <c r="D34" s="16">
        <v>0</v>
      </c>
      <c r="E34" s="16">
        <v>0</v>
      </c>
      <c r="F34" s="16">
        <v>0</v>
      </c>
      <c r="G34" s="16">
        <v>0</v>
      </c>
      <c r="H34" s="16">
        <v>0</v>
      </c>
      <c r="I34" s="16">
        <v>0</v>
      </c>
      <c r="J34" s="68">
        <v>0</v>
      </c>
      <c r="K34" s="68">
        <v>0</v>
      </c>
      <c r="L34" s="68">
        <v>0</v>
      </c>
      <c r="M34" s="68">
        <v>0</v>
      </c>
      <c r="N34" s="16">
        <f t="shared" si="16"/>
        <v>0</v>
      </c>
      <c r="O34" s="28" t="str">
        <f t="shared" si="17"/>
        <v/>
      </c>
      <c r="P34" s="16"/>
      <c r="Q34" s="16"/>
      <c r="R34" s="67"/>
      <c r="S34" s="67"/>
      <c r="T34" s="67"/>
      <c r="U34" s="70"/>
      <c r="V34" s="70"/>
      <c r="W34" s="70"/>
      <c r="X34" s="70"/>
      <c r="Y34" s="70"/>
      <c r="Z34" s="70"/>
      <c r="AA34" s="70"/>
      <c r="AB34" s="70"/>
      <c r="AC34" s="70"/>
      <c r="AD34" s="70"/>
      <c r="AE34" s="70"/>
      <c r="AF34" s="70"/>
      <c r="AG34" s="16">
        <f t="shared" si="18"/>
        <v>0</v>
      </c>
      <c r="AH34" s="28" t="str">
        <f t="shared" si="19"/>
        <v/>
      </c>
      <c r="AI34" s="13"/>
      <c r="AJ34" s="16">
        <f t="shared" si="20"/>
        <v>0</v>
      </c>
    </row>
    <row r="35" spans="1:36" ht="13.5" customHeight="1" x14ac:dyDescent="0.2">
      <c r="A35" s="27" t="s">
        <v>1220</v>
      </c>
      <c r="B35" s="16">
        <v>0</v>
      </c>
      <c r="C35" s="16">
        <v>0</v>
      </c>
      <c r="D35" s="16">
        <v>0</v>
      </c>
      <c r="E35" s="16">
        <v>0</v>
      </c>
      <c r="F35" s="16">
        <v>0</v>
      </c>
      <c r="G35" s="16">
        <v>0</v>
      </c>
      <c r="H35" s="16">
        <v>0</v>
      </c>
      <c r="I35" s="16">
        <v>0</v>
      </c>
      <c r="J35" s="68">
        <v>0</v>
      </c>
      <c r="K35" s="68">
        <v>0</v>
      </c>
      <c r="L35" s="68">
        <v>0</v>
      </c>
      <c r="M35" s="68">
        <v>0</v>
      </c>
      <c r="N35" s="16">
        <f t="shared" si="16"/>
        <v>0</v>
      </c>
      <c r="O35" s="28" t="str">
        <f t="shared" si="17"/>
        <v/>
      </c>
      <c r="P35" s="16"/>
      <c r="Q35" s="16"/>
      <c r="R35" s="67"/>
      <c r="S35" s="67"/>
      <c r="T35" s="67"/>
      <c r="U35" s="70"/>
      <c r="V35" s="70"/>
      <c r="W35" s="70"/>
      <c r="X35" s="70"/>
      <c r="Y35" s="70"/>
      <c r="Z35" s="70"/>
      <c r="AA35" s="70"/>
      <c r="AB35" s="70"/>
      <c r="AC35" s="70"/>
      <c r="AD35" s="70"/>
      <c r="AE35" s="70"/>
      <c r="AF35" s="70"/>
      <c r="AG35" s="16">
        <f t="shared" si="18"/>
        <v>0</v>
      </c>
      <c r="AH35" s="28" t="str">
        <f t="shared" si="19"/>
        <v/>
      </c>
      <c r="AI35" s="13"/>
      <c r="AJ35" s="16">
        <f t="shared" si="20"/>
        <v>0</v>
      </c>
    </row>
    <row r="36" spans="1:36" ht="13.5" customHeight="1" x14ac:dyDescent="0.2">
      <c r="A36" s="30" t="s">
        <v>1221</v>
      </c>
      <c r="B36" s="31">
        <f t="shared" ref="B36:M36" si="21">SUM(B33:B35)</f>
        <v>0</v>
      </c>
      <c r="C36" s="31">
        <f t="shared" si="21"/>
        <v>0</v>
      </c>
      <c r="D36" s="31">
        <f t="shared" si="21"/>
        <v>0</v>
      </c>
      <c r="E36" s="31">
        <f t="shared" si="21"/>
        <v>0</v>
      </c>
      <c r="F36" s="31">
        <f t="shared" si="21"/>
        <v>0</v>
      </c>
      <c r="G36" s="31">
        <f t="shared" si="21"/>
        <v>0</v>
      </c>
      <c r="H36" s="31">
        <f t="shared" si="21"/>
        <v>0</v>
      </c>
      <c r="I36" s="31">
        <f t="shared" si="21"/>
        <v>0</v>
      </c>
      <c r="J36" s="31">
        <f t="shared" si="21"/>
        <v>0</v>
      </c>
      <c r="K36" s="31">
        <f t="shared" si="21"/>
        <v>0</v>
      </c>
      <c r="L36" s="31">
        <f t="shared" si="21"/>
        <v>0</v>
      </c>
      <c r="M36" s="31">
        <f t="shared" si="21"/>
        <v>0</v>
      </c>
      <c r="N36" s="31">
        <f t="shared" si="16"/>
        <v>0</v>
      </c>
      <c r="O36" s="32" t="str">
        <f t="shared" si="17"/>
        <v/>
      </c>
      <c r="P36" s="16"/>
      <c r="Q36" s="16"/>
      <c r="R36" s="67"/>
      <c r="S36" s="67"/>
      <c r="T36" s="67"/>
      <c r="U36" s="31">
        <f t="shared" ref="U36:AF36" si="22">SUM(U33:U35)</f>
        <v>0</v>
      </c>
      <c r="V36" s="31">
        <f t="shared" si="22"/>
        <v>0</v>
      </c>
      <c r="W36" s="31">
        <f t="shared" si="22"/>
        <v>0</v>
      </c>
      <c r="X36" s="31">
        <f t="shared" si="22"/>
        <v>0</v>
      </c>
      <c r="Y36" s="31">
        <f t="shared" si="22"/>
        <v>0</v>
      </c>
      <c r="Z36" s="31">
        <f t="shared" si="22"/>
        <v>0</v>
      </c>
      <c r="AA36" s="31">
        <f t="shared" si="22"/>
        <v>0</v>
      </c>
      <c r="AB36" s="31">
        <f t="shared" si="22"/>
        <v>0</v>
      </c>
      <c r="AC36" s="31">
        <f t="shared" si="22"/>
        <v>0</v>
      </c>
      <c r="AD36" s="31">
        <f t="shared" si="22"/>
        <v>0</v>
      </c>
      <c r="AE36" s="31">
        <f t="shared" si="22"/>
        <v>0</v>
      </c>
      <c r="AF36" s="31">
        <f t="shared" si="22"/>
        <v>0</v>
      </c>
      <c r="AG36" s="31">
        <f t="shared" si="18"/>
        <v>0</v>
      </c>
      <c r="AH36" s="32" t="str">
        <f t="shared" si="19"/>
        <v/>
      </c>
      <c r="AI36" s="13"/>
      <c r="AJ36" s="31">
        <f t="shared" si="20"/>
        <v>0</v>
      </c>
    </row>
    <row r="37" spans="1:36" ht="13.5" customHeight="1" x14ac:dyDescent="0.2">
      <c r="A37" s="30" t="s">
        <v>1222</v>
      </c>
      <c r="B37" s="31">
        <f t="shared" ref="B37:M37" si="23">B19+B22+B27+B28+B29+B30+B31+B36+B20+B21</f>
        <v>6835.0400000000009</v>
      </c>
      <c r="C37" s="31">
        <f t="shared" si="23"/>
        <v>3679.23</v>
      </c>
      <c r="D37" s="31">
        <f t="shared" si="23"/>
        <v>7395.41</v>
      </c>
      <c r="E37" s="31">
        <f t="shared" si="23"/>
        <v>6390.6699999999992</v>
      </c>
      <c r="F37" s="31">
        <f t="shared" si="23"/>
        <v>15026.079999999998</v>
      </c>
      <c r="G37" s="31">
        <f t="shared" si="23"/>
        <v>3173.89</v>
      </c>
      <c r="H37" s="31">
        <f t="shared" si="23"/>
        <v>3839.38</v>
      </c>
      <c r="I37" s="31">
        <f t="shared" si="23"/>
        <v>6273.84</v>
      </c>
      <c r="J37" s="31">
        <f t="shared" si="23"/>
        <v>14400</v>
      </c>
      <c r="K37" s="31">
        <f t="shared" si="23"/>
        <v>14400</v>
      </c>
      <c r="L37" s="31">
        <f t="shared" si="23"/>
        <v>10000</v>
      </c>
      <c r="M37" s="31">
        <f t="shared" si="23"/>
        <v>7800</v>
      </c>
      <c r="N37" s="31">
        <f t="shared" si="16"/>
        <v>99213.54</v>
      </c>
      <c r="O37" s="32" t="str">
        <f t="shared" si="17"/>
        <v/>
      </c>
      <c r="P37" s="16"/>
      <c r="Q37" s="16"/>
      <c r="R37" s="67"/>
      <c r="S37" s="67"/>
      <c r="T37" s="67"/>
      <c r="U37" s="31">
        <f t="shared" ref="U37:AF37" si="24">U19+U22+U27+U28+U29+U30+U31+U36+U20+U21</f>
        <v>18573.904761904767</v>
      </c>
      <c r="V37" s="31">
        <f t="shared" si="24"/>
        <v>12382.603174603179</v>
      </c>
      <c r="W37" s="31">
        <f t="shared" si="24"/>
        <v>0</v>
      </c>
      <c r="X37" s="31">
        <f t="shared" si="24"/>
        <v>29222.943492063499</v>
      </c>
      <c r="Y37" s="31">
        <f t="shared" si="24"/>
        <v>23031.641904761913</v>
      </c>
      <c r="Z37" s="31">
        <f t="shared" si="24"/>
        <v>33680.680634920645</v>
      </c>
      <c r="AA37" s="31">
        <f t="shared" si="24"/>
        <v>29222.943492063499</v>
      </c>
      <c r="AB37" s="31">
        <f t="shared" si="24"/>
        <v>35414.245079365086</v>
      </c>
      <c r="AC37" s="31">
        <f t="shared" si="24"/>
        <v>46063.283809523826</v>
      </c>
      <c r="AD37" s="31">
        <f t="shared" si="24"/>
        <v>46063.283809523826</v>
      </c>
      <c r="AE37" s="31">
        <f t="shared" si="24"/>
        <v>56712.322539682558</v>
      </c>
      <c r="AF37" s="31">
        <f t="shared" si="24"/>
        <v>58445.886984126999</v>
      </c>
      <c r="AG37" s="31">
        <f t="shared" si="18"/>
        <v>388813.73968253977</v>
      </c>
      <c r="AH37" s="32" t="str">
        <f t="shared" si="19"/>
        <v/>
      </c>
      <c r="AI37" s="13"/>
      <c r="AJ37" s="31">
        <f t="shared" si="20"/>
        <v>-289600.19968253979</v>
      </c>
    </row>
    <row r="38" spans="1:36" ht="13.5" customHeight="1" x14ac:dyDescent="0.2">
      <c r="A38" s="27" t="s">
        <v>1223</v>
      </c>
      <c r="B38" s="16">
        <v>0</v>
      </c>
      <c r="C38" s="16">
        <v>0</v>
      </c>
      <c r="D38" s="16">
        <v>0</v>
      </c>
      <c r="E38" s="16">
        <v>0</v>
      </c>
      <c r="F38" s="16">
        <v>0</v>
      </c>
      <c r="G38" s="16">
        <v>0</v>
      </c>
      <c r="H38" s="16">
        <v>0</v>
      </c>
      <c r="I38" s="16">
        <v>0</v>
      </c>
      <c r="J38" s="68">
        <v>0</v>
      </c>
      <c r="K38" s="68">
        <v>0</v>
      </c>
      <c r="L38" s="68">
        <v>0</v>
      </c>
      <c r="M38" s="68">
        <v>0</v>
      </c>
      <c r="N38" s="16">
        <f t="shared" si="16"/>
        <v>0</v>
      </c>
      <c r="O38" s="28" t="str">
        <f t="shared" si="17"/>
        <v/>
      </c>
      <c r="P38" s="16"/>
      <c r="Q38" s="16"/>
      <c r="R38" s="64" t="s">
        <v>1327</v>
      </c>
      <c r="S38" s="65">
        <v>0</v>
      </c>
      <c r="T38" s="66">
        <v>0.05</v>
      </c>
      <c r="U38" s="63">
        <f t="shared" ref="U38:AF42" si="25">IF($R38="Manual","",IFERROR(IF($R38="YOY Growth",$N38*(1+$T38)/12,$S38/12),""))</f>
        <v>0</v>
      </c>
      <c r="V38" s="63">
        <f t="shared" si="25"/>
        <v>0</v>
      </c>
      <c r="W38" s="63">
        <f t="shared" si="25"/>
        <v>0</v>
      </c>
      <c r="X38" s="63">
        <f t="shared" si="25"/>
        <v>0</v>
      </c>
      <c r="Y38" s="63">
        <f t="shared" si="25"/>
        <v>0</v>
      </c>
      <c r="Z38" s="63">
        <f t="shared" si="25"/>
        <v>0</v>
      </c>
      <c r="AA38" s="63">
        <f t="shared" si="25"/>
        <v>0</v>
      </c>
      <c r="AB38" s="63">
        <f t="shared" si="25"/>
        <v>0</v>
      </c>
      <c r="AC38" s="63">
        <f t="shared" si="25"/>
        <v>0</v>
      </c>
      <c r="AD38" s="63">
        <f t="shared" si="25"/>
        <v>0</v>
      </c>
      <c r="AE38" s="63">
        <f t="shared" si="25"/>
        <v>0</v>
      </c>
      <c r="AF38" s="63">
        <f t="shared" si="25"/>
        <v>0</v>
      </c>
      <c r="AG38" s="16">
        <f t="shared" si="18"/>
        <v>0</v>
      </c>
      <c r="AH38" s="28" t="str">
        <f t="shared" si="19"/>
        <v/>
      </c>
      <c r="AI38" s="13"/>
      <c r="AJ38" s="16">
        <f t="shared" si="20"/>
        <v>0</v>
      </c>
    </row>
    <row r="39" spans="1:36" ht="13.5" customHeight="1" x14ac:dyDescent="0.2">
      <c r="A39" s="27" t="s">
        <v>1224</v>
      </c>
      <c r="B39" s="16">
        <v>0</v>
      </c>
      <c r="C39" s="16">
        <v>0</v>
      </c>
      <c r="D39" s="16">
        <v>0</v>
      </c>
      <c r="E39" s="16">
        <v>0</v>
      </c>
      <c r="F39" s="16">
        <v>0</v>
      </c>
      <c r="G39" s="16">
        <v>0</v>
      </c>
      <c r="H39" s="16">
        <v>0</v>
      </c>
      <c r="I39" s="16">
        <v>0</v>
      </c>
      <c r="J39" s="68">
        <v>0</v>
      </c>
      <c r="K39" s="68">
        <v>0</v>
      </c>
      <c r="L39" s="68">
        <v>0</v>
      </c>
      <c r="M39" s="68">
        <v>0</v>
      </c>
      <c r="N39" s="16">
        <f t="shared" si="16"/>
        <v>0</v>
      </c>
      <c r="O39" s="28" t="str">
        <f t="shared" si="17"/>
        <v/>
      </c>
      <c r="P39" s="16"/>
      <c r="Q39" s="16"/>
      <c r="R39" s="64" t="s">
        <v>1327</v>
      </c>
      <c r="S39" s="65">
        <v>0</v>
      </c>
      <c r="T39" s="66">
        <v>0.05</v>
      </c>
      <c r="U39" s="63">
        <f t="shared" si="25"/>
        <v>0</v>
      </c>
      <c r="V39" s="63">
        <f t="shared" si="25"/>
        <v>0</v>
      </c>
      <c r="W39" s="63">
        <f t="shared" si="25"/>
        <v>0</v>
      </c>
      <c r="X39" s="63">
        <f t="shared" si="25"/>
        <v>0</v>
      </c>
      <c r="Y39" s="63">
        <f t="shared" si="25"/>
        <v>0</v>
      </c>
      <c r="Z39" s="63">
        <f t="shared" si="25"/>
        <v>0</v>
      </c>
      <c r="AA39" s="63">
        <f t="shared" si="25"/>
        <v>0</v>
      </c>
      <c r="AB39" s="63">
        <f t="shared" si="25"/>
        <v>0</v>
      </c>
      <c r="AC39" s="63">
        <f t="shared" si="25"/>
        <v>0</v>
      </c>
      <c r="AD39" s="63">
        <f t="shared" si="25"/>
        <v>0</v>
      </c>
      <c r="AE39" s="63">
        <f t="shared" si="25"/>
        <v>0</v>
      </c>
      <c r="AF39" s="63">
        <f t="shared" si="25"/>
        <v>0</v>
      </c>
      <c r="AG39" s="16">
        <f t="shared" si="18"/>
        <v>0</v>
      </c>
      <c r="AH39" s="28" t="str">
        <f t="shared" si="19"/>
        <v/>
      </c>
      <c r="AI39" s="13"/>
      <c r="AJ39" s="16">
        <f t="shared" si="20"/>
        <v>0</v>
      </c>
    </row>
    <row r="40" spans="1:36" ht="13.5" customHeight="1" x14ac:dyDescent="0.2">
      <c r="A40" s="27" t="s">
        <v>1225</v>
      </c>
      <c r="B40" s="16">
        <v>0</v>
      </c>
      <c r="C40" s="16">
        <v>0</v>
      </c>
      <c r="D40" s="16">
        <v>0</v>
      </c>
      <c r="E40" s="16">
        <v>0</v>
      </c>
      <c r="F40" s="16">
        <v>0</v>
      </c>
      <c r="G40" s="16">
        <v>0</v>
      </c>
      <c r="H40" s="16">
        <v>0</v>
      </c>
      <c r="I40" s="16">
        <v>0</v>
      </c>
      <c r="J40" s="68">
        <v>0</v>
      </c>
      <c r="K40" s="68">
        <v>0</v>
      </c>
      <c r="L40" s="68">
        <v>0</v>
      </c>
      <c r="M40" s="68">
        <v>0</v>
      </c>
      <c r="N40" s="16">
        <f t="shared" si="16"/>
        <v>0</v>
      </c>
      <c r="O40" s="28" t="str">
        <f t="shared" si="17"/>
        <v/>
      </c>
      <c r="P40" s="16"/>
      <c r="Q40" s="16"/>
      <c r="R40" s="64" t="s">
        <v>1327</v>
      </c>
      <c r="S40" s="65">
        <v>0</v>
      </c>
      <c r="T40" s="66">
        <v>0.05</v>
      </c>
      <c r="U40" s="63">
        <f t="shared" si="25"/>
        <v>0</v>
      </c>
      <c r="V40" s="63">
        <f t="shared" si="25"/>
        <v>0</v>
      </c>
      <c r="W40" s="63">
        <f t="shared" si="25"/>
        <v>0</v>
      </c>
      <c r="X40" s="63">
        <f t="shared" si="25"/>
        <v>0</v>
      </c>
      <c r="Y40" s="63">
        <f t="shared" si="25"/>
        <v>0</v>
      </c>
      <c r="Z40" s="63">
        <f t="shared" si="25"/>
        <v>0</v>
      </c>
      <c r="AA40" s="63">
        <f t="shared" si="25"/>
        <v>0</v>
      </c>
      <c r="AB40" s="63">
        <f t="shared" si="25"/>
        <v>0</v>
      </c>
      <c r="AC40" s="63">
        <f t="shared" si="25"/>
        <v>0</v>
      </c>
      <c r="AD40" s="63">
        <f t="shared" si="25"/>
        <v>0</v>
      </c>
      <c r="AE40" s="63">
        <f t="shared" si="25"/>
        <v>0</v>
      </c>
      <c r="AF40" s="63">
        <f t="shared" si="25"/>
        <v>0</v>
      </c>
      <c r="AG40" s="16">
        <f t="shared" si="18"/>
        <v>0</v>
      </c>
      <c r="AH40" s="28" t="str">
        <f t="shared" si="19"/>
        <v/>
      </c>
      <c r="AI40" s="13"/>
      <c r="AJ40" s="16">
        <f t="shared" si="20"/>
        <v>0</v>
      </c>
    </row>
    <row r="41" spans="1:36" ht="13.5" customHeight="1" x14ac:dyDescent="0.2">
      <c r="A41" s="27" t="s">
        <v>1226</v>
      </c>
      <c r="B41" s="16">
        <v>0</v>
      </c>
      <c r="C41" s="16">
        <v>0</v>
      </c>
      <c r="D41" s="16">
        <v>0</v>
      </c>
      <c r="E41" s="16">
        <v>0</v>
      </c>
      <c r="F41" s="16">
        <v>0</v>
      </c>
      <c r="G41" s="16">
        <v>0</v>
      </c>
      <c r="H41" s="16">
        <v>0</v>
      </c>
      <c r="I41" s="16">
        <v>0</v>
      </c>
      <c r="J41" s="68"/>
      <c r="K41" s="68"/>
      <c r="L41" s="68"/>
      <c r="M41" s="68"/>
      <c r="N41" s="16">
        <f t="shared" si="16"/>
        <v>0</v>
      </c>
      <c r="O41" s="28" t="str">
        <f t="shared" si="17"/>
        <v/>
      </c>
      <c r="P41" s="16"/>
      <c r="Q41" s="16"/>
      <c r="R41" s="64" t="s">
        <v>1327</v>
      </c>
      <c r="S41" s="65">
        <v>0</v>
      </c>
      <c r="T41" s="66">
        <v>0.05</v>
      </c>
      <c r="U41" s="63">
        <f t="shared" si="25"/>
        <v>0</v>
      </c>
      <c r="V41" s="63">
        <f t="shared" si="25"/>
        <v>0</v>
      </c>
      <c r="W41" s="63">
        <f t="shared" si="25"/>
        <v>0</v>
      </c>
      <c r="X41" s="63">
        <f t="shared" si="25"/>
        <v>0</v>
      </c>
      <c r="Y41" s="63">
        <f t="shared" si="25"/>
        <v>0</v>
      </c>
      <c r="Z41" s="63">
        <f t="shared" si="25"/>
        <v>0</v>
      </c>
      <c r="AA41" s="63">
        <f t="shared" si="25"/>
        <v>0</v>
      </c>
      <c r="AB41" s="63">
        <f t="shared" si="25"/>
        <v>0</v>
      </c>
      <c r="AC41" s="63">
        <f t="shared" si="25"/>
        <v>0</v>
      </c>
      <c r="AD41" s="63">
        <f t="shared" si="25"/>
        <v>0</v>
      </c>
      <c r="AE41" s="63">
        <f t="shared" si="25"/>
        <v>0</v>
      </c>
      <c r="AF41" s="63">
        <f t="shared" si="25"/>
        <v>0</v>
      </c>
      <c r="AG41" s="16">
        <f t="shared" si="18"/>
        <v>0</v>
      </c>
      <c r="AH41" s="28" t="str">
        <f t="shared" si="19"/>
        <v/>
      </c>
      <c r="AI41" s="13"/>
      <c r="AJ41" s="16">
        <f t="shared" si="20"/>
        <v>0</v>
      </c>
    </row>
    <row r="42" spans="1:36" ht="13.5" customHeight="1" x14ac:dyDescent="0.2">
      <c r="A42" s="27" t="s">
        <v>1227</v>
      </c>
      <c r="B42" s="16">
        <v>0</v>
      </c>
      <c r="C42" s="16">
        <v>0</v>
      </c>
      <c r="D42" s="16">
        <v>0</v>
      </c>
      <c r="E42" s="16">
        <v>0</v>
      </c>
      <c r="F42" s="16">
        <v>0</v>
      </c>
      <c r="G42" s="16">
        <v>0</v>
      </c>
      <c r="H42" s="16">
        <v>0</v>
      </c>
      <c r="I42" s="16">
        <v>0</v>
      </c>
      <c r="J42" s="68">
        <v>0</v>
      </c>
      <c r="K42" s="68">
        <v>0</v>
      </c>
      <c r="L42" s="68">
        <v>0</v>
      </c>
      <c r="M42" s="68">
        <v>0</v>
      </c>
      <c r="N42" s="16">
        <f t="shared" si="16"/>
        <v>0</v>
      </c>
      <c r="O42" s="28" t="str">
        <f t="shared" si="17"/>
        <v/>
      </c>
      <c r="P42" s="16"/>
      <c r="Q42" s="16"/>
      <c r="R42" s="64" t="s">
        <v>1327</v>
      </c>
      <c r="S42" s="65">
        <v>0</v>
      </c>
      <c r="T42" s="66">
        <v>0.05</v>
      </c>
      <c r="U42" s="63">
        <f t="shared" si="25"/>
        <v>0</v>
      </c>
      <c r="V42" s="63">
        <f t="shared" si="25"/>
        <v>0</v>
      </c>
      <c r="W42" s="63">
        <f t="shared" si="25"/>
        <v>0</v>
      </c>
      <c r="X42" s="63">
        <f t="shared" si="25"/>
        <v>0</v>
      </c>
      <c r="Y42" s="63">
        <f t="shared" si="25"/>
        <v>0</v>
      </c>
      <c r="Z42" s="63">
        <f t="shared" si="25"/>
        <v>0</v>
      </c>
      <c r="AA42" s="63">
        <f t="shared" si="25"/>
        <v>0</v>
      </c>
      <c r="AB42" s="63">
        <f t="shared" si="25"/>
        <v>0</v>
      </c>
      <c r="AC42" s="63">
        <f t="shared" si="25"/>
        <v>0</v>
      </c>
      <c r="AD42" s="63">
        <f t="shared" si="25"/>
        <v>0</v>
      </c>
      <c r="AE42" s="63">
        <f t="shared" si="25"/>
        <v>0</v>
      </c>
      <c r="AF42" s="63">
        <f t="shared" si="25"/>
        <v>0</v>
      </c>
      <c r="AG42" s="16">
        <f t="shared" si="18"/>
        <v>0</v>
      </c>
      <c r="AH42" s="28" t="str">
        <f t="shared" si="19"/>
        <v/>
      </c>
      <c r="AI42" s="13"/>
      <c r="AJ42" s="16">
        <f t="shared" si="20"/>
        <v>0</v>
      </c>
    </row>
    <row r="43" spans="1:36" ht="13.5" customHeight="1" x14ac:dyDescent="0.2">
      <c r="A43" s="26" t="s">
        <v>1228</v>
      </c>
      <c r="B43" s="16"/>
      <c r="C43" s="16"/>
      <c r="D43" s="16"/>
      <c r="E43" s="16"/>
      <c r="F43" s="16"/>
      <c r="G43" s="16"/>
      <c r="H43" s="16"/>
      <c r="I43" s="16"/>
      <c r="J43" s="16"/>
      <c r="K43" s="16"/>
      <c r="L43" s="16"/>
      <c r="M43" s="16"/>
      <c r="N43" s="16"/>
      <c r="O43" s="28"/>
      <c r="P43" s="16"/>
      <c r="Q43" s="16"/>
      <c r="R43" s="67"/>
      <c r="S43" s="67"/>
      <c r="T43" s="67"/>
      <c r="U43" s="16"/>
      <c r="V43" s="16"/>
      <c r="W43" s="16"/>
      <c r="X43" s="16"/>
      <c r="Y43" s="16"/>
      <c r="Z43" s="16"/>
      <c r="AA43" s="16"/>
      <c r="AB43" s="16"/>
      <c r="AC43" s="16"/>
      <c r="AD43" s="16"/>
      <c r="AE43" s="16"/>
      <c r="AF43" s="16"/>
      <c r="AG43" s="16"/>
      <c r="AH43" s="28"/>
      <c r="AI43" s="13"/>
      <c r="AJ43" s="16"/>
    </row>
    <row r="44" spans="1:36" ht="13.5" customHeight="1" x14ac:dyDescent="0.2">
      <c r="A44" s="27" t="s">
        <v>1229</v>
      </c>
      <c r="B44" s="16">
        <v>0</v>
      </c>
      <c r="C44" s="16">
        <v>0</v>
      </c>
      <c r="D44" s="16">
        <v>0</v>
      </c>
      <c r="E44" s="16">
        <v>0</v>
      </c>
      <c r="F44" s="16">
        <v>0</v>
      </c>
      <c r="G44" s="16">
        <v>0</v>
      </c>
      <c r="H44" s="16">
        <v>0</v>
      </c>
      <c r="I44" s="16">
        <v>0</v>
      </c>
      <c r="J44" s="68">
        <v>0</v>
      </c>
      <c r="K44" s="68">
        <v>0</v>
      </c>
      <c r="L44" s="68">
        <v>0</v>
      </c>
      <c r="M44" s="68">
        <v>0</v>
      </c>
      <c r="N44" s="16">
        <f t="shared" ref="N44:N50" si="26">SUM(B44:M44)</f>
        <v>0</v>
      </c>
      <c r="O44" s="28" t="str">
        <f t="shared" ref="O44:O50" si="27">IFERROR(N44/N$16,"")</f>
        <v/>
      </c>
      <c r="P44" s="16"/>
      <c r="Q44" s="16"/>
      <c r="R44" s="64" t="s">
        <v>1327</v>
      </c>
      <c r="S44" s="65">
        <v>0</v>
      </c>
      <c r="T44" s="66">
        <v>0.05</v>
      </c>
      <c r="U44" s="63">
        <f t="shared" ref="U44:AF50" si="28">IF($R44="Manual","",IFERROR(IF($R44="YOY Growth",$N44*(1+$T44)/12,$S44/12),""))</f>
        <v>0</v>
      </c>
      <c r="V44" s="63">
        <f t="shared" si="28"/>
        <v>0</v>
      </c>
      <c r="W44" s="63">
        <f t="shared" si="28"/>
        <v>0</v>
      </c>
      <c r="X44" s="63">
        <f t="shared" si="28"/>
        <v>0</v>
      </c>
      <c r="Y44" s="63">
        <f t="shared" si="28"/>
        <v>0</v>
      </c>
      <c r="Z44" s="63">
        <f t="shared" si="28"/>
        <v>0</v>
      </c>
      <c r="AA44" s="63">
        <f t="shared" si="28"/>
        <v>0</v>
      </c>
      <c r="AB44" s="63">
        <f t="shared" si="28"/>
        <v>0</v>
      </c>
      <c r="AC44" s="63">
        <f t="shared" si="28"/>
        <v>0</v>
      </c>
      <c r="AD44" s="63">
        <f t="shared" si="28"/>
        <v>0</v>
      </c>
      <c r="AE44" s="63">
        <f t="shared" si="28"/>
        <v>0</v>
      </c>
      <c r="AF44" s="63">
        <f t="shared" si="28"/>
        <v>0</v>
      </c>
      <c r="AG44" s="16">
        <f t="shared" ref="AG44:AG50" si="29">SUM(U44:AF44)</f>
        <v>0</v>
      </c>
      <c r="AH44" s="28" t="str">
        <f t="shared" ref="AH44:AH50" si="30">IFERROR(AG44/AG$16,"")</f>
        <v/>
      </c>
      <c r="AI44" s="13"/>
      <c r="AJ44" s="16">
        <f t="shared" ref="AJ44:AJ50" si="31">N44-AG44</f>
        <v>0</v>
      </c>
    </row>
    <row r="45" spans="1:36" ht="13.5" customHeight="1" x14ac:dyDescent="0.2">
      <c r="A45" s="27" t="s">
        <v>1230</v>
      </c>
      <c r="B45" s="16">
        <v>166.17</v>
      </c>
      <c r="C45" s="16">
        <v>0</v>
      </c>
      <c r="D45" s="16">
        <v>0</v>
      </c>
      <c r="E45" s="16">
        <v>0</v>
      </c>
      <c r="F45" s="16">
        <v>0</v>
      </c>
      <c r="G45" s="16">
        <v>0</v>
      </c>
      <c r="H45" s="16">
        <v>0</v>
      </c>
      <c r="I45" s="16">
        <v>0</v>
      </c>
      <c r="J45" s="68">
        <v>0</v>
      </c>
      <c r="K45" s="68">
        <v>0</v>
      </c>
      <c r="L45" s="68">
        <v>0</v>
      </c>
      <c r="M45" s="68">
        <v>0</v>
      </c>
      <c r="N45" s="16">
        <f t="shared" si="26"/>
        <v>166.17</v>
      </c>
      <c r="O45" s="28" t="str">
        <f t="shared" si="27"/>
        <v/>
      </c>
      <c r="P45" s="16"/>
      <c r="Q45" s="16"/>
      <c r="R45" s="64" t="s">
        <v>1327</v>
      </c>
      <c r="S45" s="65">
        <v>0</v>
      </c>
      <c r="T45" s="66">
        <v>0.05</v>
      </c>
      <c r="U45" s="63">
        <f t="shared" si="28"/>
        <v>0</v>
      </c>
      <c r="V45" s="63">
        <f t="shared" si="28"/>
        <v>0</v>
      </c>
      <c r="W45" s="63">
        <f t="shared" si="28"/>
        <v>0</v>
      </c>
      <c r="X45" s="63">
        <f t="shared" si="28"/>
        <v>0</v>
      </c>
      <c r="Y45" s="63">
        <f t="shared" si="28"/>
        <v>0</v>
      </c>
      <c r="Z45" s="63">
        <f t="shared" si="28"/>
        <v>0</v>
      </c>
      <c r="AA45" s="63">
        <f t="shared" si="28"/>
        <v>0</v>
      </c>
      <c r="AB45" s="63">
        <f t="shared" si="28"/>
        <v>0</v>
      </c>
      <c r="AC45" s="63">
        <f t="shared" si="28"/>
        <v>0</v>
      </c>
      <c r="AD45" s="63">
        <f t="shared" si="28"/>
        <v>0</v>
      </c>
      <c r="AE45" s="63">
        <f t="shared" si="28"/>
        <v>0</v>
      </c>
      <c r="AF45" s="63">
        <f t="shared" si="28"/>
        <v>0</v>
      </c>
      <c r="AG45" s="16">
        <f t="shared" si="29"/>
        <v>0</v>
      </c>
      <c r="AH45" s="28" t="str">
        <f t="shared" si="30"/>
        <v/>
      </c>
      <c r="AI45" s="13"/>
      <c r="AJ45" s="16">
        <f t="shared" si="31"/>
        <v>166.17</v>
      </c>
    </row>
    <row r="46" spans="1:36" ht="13.5" customHeight="1" x14ac:dyDescent="0.2">
      <c r="A46" s="27" t="s">
        <v>1231</v>
      </c>
      <c r="B46" s="16">
        <v>2183.21</v>
      </c>
      <c r="C46" s="16">
        <v>1487.15</v>
      </c>
      <c r="D46" s="16">
        <v>1055.56</v>
      </c>
      <c r="E46" s="16">
        <v>37.64</v>
      </c>
      <c r="F46" s="16">
        <v>1945.1</v>
      </c>
      <c r="G46" s="16">
        <v>359.11</v>
      </c>
      <c r="H46" s="16">
        <v>-16.62</v>
      </c>
      <c r="I46" s="16">
        <v>169.57</v>
      </c>
      <c r="J46" s="68">
        <v>1900</v>
      </c>
      <c r="K46" s="68">
        <v>1900</v>
      </c>
      <c r="L46" s="68">
        <v>1900</v>
      </c>
      <c r="M46" s="68">
        <v>1900</v>
      </c>
      <c r="N46" s="16">
        <f t="shared" si="26"/>
        <v>14820.72</v>
      </c>
      <c r="O46" s="28" t="str">
        <f t="shared" si="27"/>
        <v/>
      </c>
      <c r="P46" s="16"/>
      <c r="Q46" s="16"/>
      <c r="R46" s="64" t="s">
        <v>1327</v>
      </c>
      <c r="S46" s="65">
        <v>0</v>
      </c>
      <c r="T46" s="66">
        <v>0.05</v>
      </c>
      <c r="U46" s="63">
        <f t="shared" si="28"/>
        <v>0</v>
      </c>
      <c r="V46" s="63">
        <f t="shared" si="28"/>
        <v>0</v>
      </c>
      <c r="W46" s="63">
        <f t="shared" si="28"/>
        <v>0</v>
      </c>
      <c r="X46" s="63">
        <f t="shared" si="28"/>
        <v>0</v>
      </c>
      <c r="Y46" s="63">
        <f t="shared" si="28"/>
        <v>0</v>
      </c>
      <c r="Z46" s="63">
        <f t="shared" si="28"/>
        <v>0</v>
      </c>
      <c r="AA46" s="63">
        <f t="shared" si="28"/>
        <v>0</v>
      </c>
      <c r="AB46" s="63">
        <f t="shared" si="28"/>
        <v>0</v>
      </c>
      <c r="AC46" s="63">
        <f t="shared" si="28"/>
        <v>0</v>
      </c>
      <c r="AD46" s="63">
        <f t="shared" si="28"/>
        <v>0</v>
      </c>
      <c r="AE46" s="63">
        <f t="shared" si="28"/>
        <v>0</v>
      </c>
      <c r="AF46" s="63">
        <f t="shared" si="28"/>
        <v>0</v>
      </c>
      <c r="AG46" s="16">
        <f t="shared" si="29"/>
        <v>0</v>
      </c>
      <c r="AH46" s="28" t="str">
        <f t="shared" si="30"/>
        <v/>
      </c>
      <c r="AI46" s="13"/>
      <c r="AJ46" s="16">
        <f t="shared" si="31"/>
        <v>14820.72</v>
      </c>
    </row>
    <row r="47" spans="1:36" ht="13.5" customHeight="1" x14ac:dyDescent="0.2">
      <c r="A47" s="27" t="s">
        <v>1232</v>
      </c>
      <c r="B47" s="16">
        <v>245.8</v>
      </c>
      <c r="C47" s="16">
        <v>0</v>
      </c>
      <c r="D47" s="16">
        <v>0</v>
      </c>
      <c r="E47" s="16">
        <v>21.59</v>
      </c>
      <c r="F47" s="16">
        <v>12.62</v>
      </c>
      <c r="G47" s="16">
        <v>0</v>
      </c>
      <c r="H47" s="16">
        <v>0</v>
      </c>
      <c r="I47" s="16">
        <v>73.45</v>
      </c>
      <c r="J47" s="68">
        <v>0</v>
      </c>
      <c r="K47" s="68">
        <v>0</v>
      </c>
      <c r="L47" s="68">
        <v>0</v>
      </c>
      <c r="M47" s="68">
        <v>0</v>
      </c>
      <c r="N47" s="16">
        <f t="shared" si="26"/>
        <v>353.46</v>
      </c>
      <c r="O47" s="28" t="str">
        <f t="shared" si="27"/>
        <v/>
      </c>
      <c r="P47" s="16"/>
      <c r="Q47" s="16"/>
      <c r="R47" s="64" t="s">
        <v>1327</v>
      </c>
      <c r="S47" s="65">
        <v>0</v>
      </c>
      <c r="T47" s="66">
        <v>0.05</v>
      </c>
      <c r="U47" s="63">
        <f t="shared" si="28"/>
        <v>0</v>
      </c>
      <c r="V47" s="63">
        <f t="shared" si="28"/>
        <v>0</v>
      </c>
      <c r="W47" s="63">
        <f t="shared" si="28"/>
        <v>0</v>
      </c>
      <c r="X47" s="63">
        <f t="shared" si="28"/>
        <v>0</v>
      </c>
      <c r="Y47" s="63">
        <f t="shared" si="28"/>
        <v>0</v>
      </c>
      <c r="Z47" s="63">
        <f t="shared" si="28"/>
        <v>0</v>
      </c>
      <c r="AA47" s="63">
        <f t="shared" si="28"/>
        <v>0</v>
      </c>
      <c r="AB47" s="63">
        <f t="shared" si="28"/>
        <v>0</v>
      </c>
      <c r="AC47" s="63">
        <f t="shared" si="28"/>
        <v>0</v>
      </c>
      <c r="AD47" s="63">
        <f t="shared" si="28"/>
        <v>0</v>
      </c>
      <c r="AE47" s="63">
        <f t="shared" si="28"/>
        <v>0</v>
      </c>
      <c r="AF47" s="63">
        <f t="shared" si="28"/>
        <v>0</v>
      </c>
      <c r="AG47" s="16">
        <f t="shared" si="29"/>
        <v>0</v>
      </c>
      <c r="AH47" s="28" t="str">
        <f t="shared" si="30"/>
        <v/>
      </c>
      <c r="AI47" s="13"/>
      <c r="AJ47" s="16">
        <f t="shared" si="31"/>
        <v>353.46</v>
      </c>
    </row>
    <row r="48" spans="1:36" ht="13.5" customHeight="1" x14ac:dyDescent="0.2">
      <c r="A48" s="27" t="s">
        <v>1233</v>
      </c>
      <c r="B48" s="16">
        <v>0</v>
      </c>
      <c r="C48" s="16">
        <v>0</v>
      </c>
      <c r="D48" s="16">
        <v>0</v>
      </c>
      <c r="E48" s="16">
        <v>0</v>
      </c>
      <c r="F48" s="16">
        <v>0</v>
      </c>
      <c r="G48" s="16">
        <v>0</v>
      </c>
      <c r="H48" s="16">
        <v>0</v>
      </c>
      <c r="I48" s="16">
        <v>0</v>
      </c>
      <c r="J48" s="68">
        <v>0</v>
      </c>
      <c r="K48" s="68">
        <v>0</v>
      </c>
      <c r="L48" s="68">
        <v>0</v>
      </c>
      <c r="M48" s="68">
        <v>0</v>
      </c>
      <c r="N48" s="16">
        <f t="shared" si="26"/>
        <v>0</v>
      </c>
      <c r="O48" s="28" t="str">
        <f t="shared" si="27"/>
        <v/>
      </c>
      <c r="P48" s="16"/>
      <c r="Q48" s="16"/>
      <c r="R48" s="64" t="s">
        <v>1327</v>
      </c>
      <c r="S48" s="65">
        <v>0</v>
      </c>
      <c r="T48" s="66">
        <v>0.05</v>
      </c>
      <c r="U48" s="63">
        <f t="shared" si="28"/>
        <v>0</v>
      </c>
      <c r="V48" s="63">
        <f t="shared" si="28"/>
        <v>0</v>
      </c>
      <c r="W48" s="63">
        <f t="shared" si="28"/>
        <v>0</v>
      </c>
      <c r="X48" s="63">
        <f t="shared" si="28"/>
        <v>0</v>
      </c>
      <c r="Y48" s="63">
        <f t="shared" si="28"/>
        <v>0</v>
      </c>
      <c r="Z48" s="63">
        <f t="shared" si="28"/>
        <v>0</v>
      </c>
      <c r="AA48" s="63">
        <f t="shared" si="28"/>
        <v>0</v>
      </c>
      <c r="AB48" s="63">
        <f t="shared" si="28"/>
        <v>0</v>
      </c>
      <c r="AC48" s="63">
        <f t="shared" si="28"/>
        <v>0</v>
      </c>
      <c r="AD48" s="63">
        <f t="shared" si="28"/>
        <v>0</v>
      </c>
      <c r="AE48" s="63">
        <f t="shared" si="28"/>
        <v>0</v>
      </c>
      <c r="AF48" s="63">
        <f t="shared" si="28"/>
        <v>0</v>
      </c>
      <c r="AG48" s="16">
        <f t="shared" si="29"/>
        <v>0</v>
      </c>
      <c r="AH48" s="28" t="str">
        <f t="shared" si="30"/>
        <v/>
      </c>
      <c r="AI48" s="13"/>
      <c r="AJ48" s="16">
        <f t="shared" si="31"/>
        <v>0</v>
      </c>
    </row>
    <row r="49" spans="1:36" ht="13.5" customHeight="1" x14ac:dyDescent="0.2">
      <c r="A49" s="27" t="s">
        <v>1234</v>
      </c>
      <c r="B49" s="16">
        <v>60</v>
      </c>
      <c r="C49" s="16">
        <v>0</v>
      </c>
      <c r="D49" s="16">
        <v>281.44</v>
      </c>
      <c r="E49" s="16">
        <v>302.02999999999997</v>
      </c>
      <c r="F49" s="16">
        <v>0</v>
      </c>
      <c r="G49" s="16">
        <v>0</v>
      </c>
      <c r="H49" s="16">
        <v>0</v>
      </c>
      <c r="I49" s="16">
        <v>471.85</v>
      </c>
      <c r="J49" s="68">
        <v>0</v>
      </c>
      <c r="K49" s="68">
        <v>0</v>
      </c>
      <c r="L49" s="68">
        <v>0</v>
      </c>
      <c r="M49" s="68">
        <v>0</v>
      </c>
      <c r="N49" s="16">
        <f t="shared" si="26"/>
        <v>1115.3200000000002</v>
      </c>
      <c r="O49" s="28" t="str">
        <f t="shared" si="27"/>
        <v/>
      </c>
      <c r="P49" s="16"/>
      <c r="Q49" s="16"/>
      <c r="R49" s="64" t="s">
        <v>1327</v>
      </c>
      <c r="S49" s="65">
        <v>0</v>
      </c>
      <c r="T49" s="66">
        <v>0.05</v>
      </c>
      <c r="U49" s="63">
        <f t="shared" si="28"/>
        <v>0</v>
      </c>
      <c r="V49" s="63">
        <f t="shared" si="28"/>
        <v>0</v>
      </c>
      <c r="W49" s="63">
        <f t="shared" si="28"/>
        <v>0</v>
      </c>
      <c r="X49" s="63">
        <f t="shared" si="28"/>
        <v>0</v>
      </c>
      <c r="Y49" s="63">
        <f t="shared" si="28"/>
        <v>0</v>
      </c>
      <c r="Z49" s="63">
        <f t="shared" si="28"/>
        <v>0</v>
      </c>
      <c r="AA49" s="63">
        <f t="shared" si="28"/>
        <v>0</v>
      </c>
      <c r="AB49" s="63">
        <f t="shared" si="28"/>
        <v>0</v>
      </c>
      <c r="AC49" s="63">
        <f t="shared" si="28"/>
        <v>0</v>
      </c>
      <c r="AD49" s="63">
        <f t="shared" si="28"/>
        <v>0</v>
      </c>
      <c r="AE49" s="63">
        <f t="shared" si="28"/>
        <v>0</v>
      </c>
      <c r="AF49" s="63">
        <f t="shared" si="28"/>
        <v>0</v>
      </c>
      <c r="AG49" s="16">
        <f t="shared" si="29"/>
        <v>0</v>
      </c>
      <c r="AH49" s="28" t="str">
        <f t="shared" si="30"/>
        <v/>
      </c>
      <c r="AI49" s="13"/>
      <c r="AJ49" s="16">
        <f t="shared" si="31"/>
        <v>1115.3200000000002</v>
      </c>
    </row>
    <row r="50" spans="1:36" ht="13.5" customHeight="1" x14ac:dyDescent="0.2">
      <c r="A50" s="27" t="s">
        <v>1235</v>
      </c>
      <c r="B50" s="16">
        <v>0</v>
      </c>
      <c r="C50" s="16">
        <v>0</v>
      </c>
      <c r="D50" s="16">
        <v>160.63</v>
      </c>
      <c r="E50" s="16">
        <v>0</v>
      </c>
      <c r="F50" s="16">
        <v>0</v>
      </c>
      <c r="G50" s="16">
        <v>0</v>
      </c>
      <c r="H50" s="16">
        <v>0</v>
      </c>
      <c r="I50" s="16">
        <v>0</v>
      </c>
      <c r="J50" s="68">
        <v>0</v>
      </c>
      <c r="K50" s="68">
        <v>0</v>
      </c>
      <c r="L50" s="68">
        <v>0</v>
      </c>
      <c r="M50" s="68">
        <v>0</v>
      </c>
      <c r="N50" s="16">
        <f t="shared" si="26"/>
        <v>160.63</v>
      </c>
      <c r="O50" s="28" t="str">
        <f t="shared" si="27"/>
        <v/>
      </c>
      <c r="P50" s="16"/>
      <c r="Q50" s="16"/>
      <c r="R50" s="64" t="s">
        <v>1327</v>
      </c>
      <c r="S50" s="65">
        <v>0</v>
      </c>
      <c r="T50" s="66">
        <v>0.05</v>
      </c>
      <c r="U50" s="63">
        <f t="shared" si="28"/>
        <v>0</v>
      </c>
      <c r="V50" s="63">
        <f t="shared" si="28"/>
        <v>0</v>
      </c>
      <c r="W50" s="63">
        <f t="shared" si="28"/>
        <v>0</v>
      </c>
      <c r="X50" s="63">
        <f t="shared" si="28"/>
        <v>0</v>
      </c>
      <c r="Y50" s="63">
        <f t="shared" si="28"/>
        <v>0</v>
      </c>
      <c r="Z50" s="63">
        <f t="shared" si="28"/>
        <v>0</v>
      </c>
      <c r="AA50" s="63">
        <f t="shared" si="28"/>
        <v>0</v>
      </c>
      <c r="AB50" s="63">
        <f t="shared" si="28"/>
        <v>0</v>
      </c>
      <c r="AC50" s="63">
        <f t="shared" si="28"/>
        <v>0</v>
      </c>
      <c r="AD50" s="63">
        <f t="shared" si="28"/>
        <v>0</v>
      </c>
      <c r="AE50" s="63">
        <f t="shared" si="28"/>
        <v>0</v>
      </c>
      <c r="AF50" s="63">
        <f t="shared" si="28"/>
        <v>0</v>
      </c>
      <c r="AG50" s="16">
        <f t="shared" si="29"/>
        <v>0</v>
      </c>
      <c r="AH50" s="28" t="str">
        <f t="shared" si="30"/>
        <v/>
      </c>
      <c r="AI50" s="13"/>
      <c r="AJ50" s="16">
        <f t="shared" si="31"/>
        <v>160.63</v>
      </c>
    </row>
    <row r="51" spans="1:36" ht="13.5" customHeight="1" x14ac:dyDescent="0.2">
      <c r="A51" s="26" t="s">
        <v>1236</v>
      </c>
      <c r="B51" s="16"/>
      <c r="C51" s="16"/>
      <c r="D51" s="16"/>
      <c r="E51" s="16"/>
      <c r="F51" s="16"/>
      <c r="G51" s="16"/>
      <c r="H51" s="16"/>
      <c r="I51" s="16"/>
      <c r="J51" s="16"/>
      <c r="K51" s="16"/>
      <c r="L51" s="16"/>
      <c r="M51" s="16"/>
      <c r="N51" s="16"/>
      <c r="O51" s="28"/>
      <c r="P51" s="16"/>
      <c r="Q51" s="16"/>
      <c r="R51" s="67"/>
      <c r="S51" s="67"/>
      <c r="T51" s="67"/>
      <c r="U51" s="16"/>
      <c r="V51" s="16"/>
      <c r="W51" s="16"/>
      <c r="X51" s="16"/>
      <c r="Y51" s="16"/>
      <c r="Z51" s="16"/>
      <c r="AA51" s="16"/>
      <c r="AB51" s="16"/>
      <c r="AC51" s="16"/>
      <c r="AD51" s="16"/>
      <c r="AE51" s="16"/>
      <c r="AF51" s="16"/>
      <c r="AG51" s="16"/>
      <c r="AH51" s="28"/>
      <c r="AI51" s="13"/>
      <c r="AJ51" s="16"/>
    </row>
    <row r="52" spans="1:36" ht="13.5" customHeight="1" x14ac:dyDescent="0.2">
      <c r="A52" s="27" t="s">
        <v>1237</v>
      </c>
      <c r="B52" s="16">
        <v>0</v>
      </c>
      <c r="C52" s="16">
        <v>0</v>
      </c>
      <c r="D52" s="16">
        <v>0</v>
      </c>
      <c r="E52" s="16">
        <v>0</v>
      </c>
      <c r="F52" s="16">
        <v>0</v>
      </c>
      <c r="G52" s="16">
        <v>0</v>
      </c>
      <c r="H52" s="16">
        <v>0</v>
      </c>
      <c r="I52" s="16">
        <v>0</v>
      </c>
      <c r="J52" s="68">
        <v>0</v>
      </c>
      <c r="K52" s="68">
        <v>0</v>
      </c>
      <c r="L52" s="68">
        <v>0</v>
      </c>
      <c r="M52" s="68">
        <v>0</v>
      </c>
      <c r="N52" s="16">
        <f>SUM(B52:M52)</f>
        <v>0</v>
      </c>
      <c r="O52" s="28" t="str">
        <f>IFERROR(N52/N$16,"")</f>
        <v/>
      </c>
      <c r="P52" s="16"/>
      <c r="Q52" s="16"/>
      <c r="R52" s="70"/>
      <c r="S52" s="70"/>
      <c r="T52" s="70"/>
      <c r="U52" s="70"/>
      <c r="V52" s="70"/>
      <c r="W52" s="70"/>
      <c r="X52" s="70"/>
      <c r="Y52" s="70"/>
      <c r="Z52" s="70"/>
      <c r="AA52" s="70"/>
      <c r="AB52" s="70"/>
      <c r="AC52" s="70"/>
      <c r="AD52" s="70"/>
      <c r="AE52" s="70"/>
      <c r="AF52" s="70"/>
      <c r="AG52" s="16">
        <f>SUM(U52:AF52)</f>
        <v>0</v>
      </c>
      <c r="AH52" s="28" t="str">
        <f>IFERROR(AG52/AG$16,"")</f>
        <v/>
      </c>
      <c r="AI52" s="13"/>
      <c r="AJ52" s="16">
        <f>N52-AG52</f>
        <v>0</v>
      </c>
    </row>
    <row r="53" spans="1:36" ht="13.5" customHeight="1" x14ac:dyDescent="0.2">
      <c r="A53" s="27" t="s">
        <v>1238</v>
      </c>
      <c r="B53" s="16">
        <v>0</v>
      </c>
      <c r="C53" s="16">
        <v>0</v>
      </c>
      <c r="D53" s="16">
        <v>0</v>
      </c>
      <c r="E53" s="16">
        <v>0</v>
      </c>
      <c r="F53" s="16">
        <v>0</v>
      </c>
      <c r="G53" s="16">
        <v>0</v>
      </c>
      <c r="H53" s="16">
        <v>0</v>
      </c>
      <c r="I53" s="16">
        <v>0</v>
      </c>
      <c r="J53" s="68">
        <v>0</v>
      </c>
      <c r="K53" s="68">
        <v>0</v>
      </c>
      <c r="L53" s="68">
        <v>0</v>
      </c>
      <c r="M53" s="68">
        <v>0</v>
      </c>
      <c r="N53" s="16">
        <f>SUM(B53:M53)</f>
        <v>0</v>
      </c>
      <c r="O53" s="28" t="str">
        <f>IFERROR(N53/N$16,"")</f>
        <v/>
      </c>
      <c r="P53" s="16"/>
      <c r="Q53" s="16"/>
      <c r="R53" s="70"/>
      <c r="S53" s="70"/>
      <c r="T53" s="70"/>
      <c r="U53" s="70"/>
      <c r="V53" s="70"/>
      <c r="W53" s="70"/>
      <c r="X53" s="70"/>
      <c r="Y53" s="70"/>
      <c r="Z53" s="70"/>
      <c r="AA53" s="70"/>
      <c r="AB53" s="70"/>
      <c r="AC53" s="70"/>
      <c r="AD53" s="70"/>
      <c r="AE53" s="70"/>
      <c r="AF53" s="70"/>
      <c r="AG53" s="16">
        <f>SUM(U53:AF53)</f>
        <v>0</v>
      </c>
      <c r="AH53" s="28" t="str">
        <f>IFERROR(AG53/AG$16,"")</f>
        <v/>
      </c>
      <c r="AI53" s="13"/>
      <c r="AJ53" s="16">
        <f>N53-AG53</f>
        <v>0</v>
      </c>
    </row>
    <row r="54" spans="1:36" ht="13.5" customHeight="1" x14ac:dyDescent="0.2">
      <c r="A54" s="27" t="s">
        <v>1239</v>
      </c>
      <c r="B54" s="16">
        <v>0</v>
      </c>
      <c r="C54" s="16">
        <v>0</v>
      </c>
      <c r="D54" s="16">
        <v>0</v>
      </c>
      <c r="E54" s="16">
        <v>0</v>
      </c>
      <c r="F54" s="16">
        <v>0</v>
      </c>
      <c r="G54" s="16">
        <v>0</v>
      </c>
      <c r="H54" s="16">
        <v>0</v>
      </c>
      <c r="I54" s="16">
        <v>0</v>
      </c>
      <c r="J54" s="68">
        <v>0</v>
      </c>
      <c r="K54" s="68">
        <v>0</v>
      </c>
      <c r="L54" s="68">
        <v>0</v>
      </c>
      <c r="M54" s="68">
        <v>0</v>
      </c>
      <c r="N54" s="16">
        <f>SUM(B54:M54)</f>
        <v>0</v>
      </c>
      <c r="O54" s="28" t="str">
        <f>IFERROR(N54/N$16,"")</f>
        <v/>
      </c>
      <c r="P54" s="16"/>
      <c r="Q54" s="16"/>
      <c r="R54" s="70"/>
      <c r="S54" s="70"/>
      <c r="T54" s="70"/>
      <c r="U54" s="70"/>
      <c r="V54" s="70"/>
      <c r="W54" s="70"/>
      <c r="X54" s="70"/>
      <c r="Y54" s="70"/>
      <c r="Z54" s="70"/>
      <c r="AA54" s="70"/>
      <c r="AB54" s="70"/>
      <c r="AC54" s="70"/>
      <c r="AD54" s="70"/>
      <c r="AE54" s="70"/>
      <c r="AF54" s="70"/>
      <c r="AG54" s="16">
        <f>SUM(U54:AF54)</f>
        <v>0</v>
      </c>
      <c r="AH54" s="28" t="str">
        <f>IFERROR(AG54/AG$16,"")</f>
        <v/>
      </c>
      <c r="AI54" s="13"/>
      <c r="AJ54" s="16">
        <f>N54-AG54</f>
        <v>0</v>
      </c>
    </row>
    <row r="55" spans="1:36" ht="13.5" customHeight="1" x14ac:dyDescent="0.2">
      <c r="A55" s="30" t="s">
        <v>1240</v>
      </c>
      <c r="B55" s="31">
        <f t="shared" ref="B55:M55" si="32">SUM(B52:B54)</f>
        <v>0</v>
      </c>
      <c r="C55" s="31">
        <f t="shared" si="32"/>
        <v>0</v>
      </c>
      <c r="D55" s="31">
        <f t="shared" si="32"/>
        <v>0</v>
      </c>
      <c r="E55" s="31">
        <f t="shared" si="32"/>
        <v>0</v>
      </c>
      <c r="F55" s="31">
        <f t="shared" si="32"/>
        <v>0</v>
      </c>
      <c r="G55" s="31">
        <f t="shared" si="32"/>
        <v>0</v>
      </c>
      <c r="H55" s="31">
        <f t="shared" si="32"/>
        <v>0</v>
      </c>
      <c r="I55" s="31">
        <f t="shared" si="32"/>
        <v>0</v>
      </c>
      <c r="J55" s="31">
        <f t="shared" si="32"/>
        <v>0</v>
      </c>
      <c r="K55" s="31">
        <f t="shared" si="32"/>
        <v>0</v>
      </c>
      <c r="L55" s="31">
        <f t="shared" si="32"/>
        <v>0</v>
      </c>
      <c r="M55" s="31">
        <f t="shared" si="32"/>
        <v>0</v>
      </c>
      <c r="N55" s="31">
        <f>SUM(B55:M55)</f>
        <v>0</v>
      </c>
      <c r="O55" s="32" t="str">
        <f>IFERROR(N55/N$16,"")</f>
        <v/>
      </c>
      <c r="P55" s="16"/>
      <c r="Q55" s="16"/>
      <c r="R55" s="72"/>
      <c r="S55" s="72"/>
      <c r="T55" s="72"/>
      <c r="U55" s="31">
        <f t="shared" ref="U55:AF55" si="33">SUM(U52:U54)</f>
        <v>0</v>
      </c>
      <c r="V55" s="31">
        <f t="shared" si="33"/>
        <v>0</v>
      </c>
      <c r="W55" s="31">
        <f t="shared" si="33"/>
        <v>0</v>
      </c>
      <c r="X55" s="31">
        <f t="shared" si="33"/>
        <v>0</v>
      </c>
      <c r="Y55" s="31">
        <f t="shared" si="33"/>
        <v>0</v>
      </c>
      <c r="Z55" s="31">
        <f t="shared" si="33"/>
        <v>0</v>
      </c>
      <c r="AA55" s="31">
        <f t="shared" si="33"/>
        <v>0</v>
      </c>
      <c r="AB55" s="31">
        <f t="shared" si="33"/>
        <v>0</v>
      </c>
      <c r="AC55" s="31">
        <f t="shared" si="33"/>
        <v>0</v>
      </c>
      <c r="AD55" s="31">
        <f t="shared" si="33"/>
        <v>0</v>
      </c>
      <c r="AE55" s="31">
        <f t="shared" si="33"/>
        <v>0</v>
      </c>
      <c r="AF55" s="31">
        <f t="shared" si="33"/>
        <v>0</v>
      </c>
      <c r="AG55" s="31">
        <f>SUM(U55:AF55)</f>
        <v>0</v>
      </c>
      <c r="AH55" s="32" t="str">
        <f>IFERROR(AG55/AG$16,"")</f>
        <v/>
      </c>
      <c r="AI55" s="13"/>
      <c r="AJ55" s="31">
        <f>N55-AG55</f>
        <v>0</v>
      </c>
    </row>
    <row r="56" spans="1:36" ht="13.5" customHeight="1" x14ac:dyDescent="0.2">
      <c r="A56" s="30" t="s">
        <v>1241</v>
      </c>
      <c r="B56" s="31">
        <f t="shared" ref="B56:M56" si="34">B44+B45+B46+B47+B48+B49+B50+B55</f>
        <v>2655.1800000000003</v>
      </c>
      <c r="C56" s="31">
        <f t="shared" si="34"/>
        <v>1487.15</v>
      </c>
      <c r="D56" s="31">
        <f t="shared" si="34"/>
        <v>1497.63</v>
      </c>
      <c r="E56" s="31">
        <f t="shared" si="34"/>
        <v>361.26</v>
      </c>
      <c r="F56" s="31">
        <f t="shared" si="34"/>
        <v>1957.7199999999998</v>
      </c>
      <c r="G56" s="31">
        <f t="shared" si="34"/>
        <v>359.11</v>
      </c>
      <c r="H56" s="31">
        <f t="shared" si="34"/>
        <v>-16.62</v>
      </c>
      <c r="I56" s="31">
        <f t="shared" si="34"/>
        <v>714.87</v>
      </c>
      <c r="J56" s="31">
        <f t="shared" si="34"/>
        <v>1900</v>
      </c>
      <c r="K56" s="31">
        <f t="shared" si="34"/>
        <v>1900</v>
      </c>
      <c r="L56" s="31">
        <f t="shared" si="34"/>
        <v>1900</v>
      </c>
      <c r="M56" s="31">
        <f t="shared" si="34"/>
        <v>1900</v>
      </c>
      <c r="N56" s="31">
        <f>SUM(B56:M56)</f>
        <v>16616.300000000003</v>
      </c>
      <c r="O56" s="32" t="str">
        <f>IFERROR(N56/N$16,"")</f>
        <v/>
      </c>
      <c r="P56" s="16"/>
      <c r="Q56" s="16"/>
      <c r="R56" s="67"/>
      <c r="S56" s="67"/>
      <c r="T56" s="67"/>
      <c r="U56" s="31">
        <f t="shared" ref="U56:AF56" si="35">U44+U45+U46+U47+U48+U49+U50+U55</f>
        <v>0</v>
      </c>
      <c r="V56" s="31">
        <f t="shared" si="35"/>
        <v>0</v>
      </c>
      <c r="W56" s="31">
        <f t="shared" si="35"/>
        <v>0</v>
      </c>
      <c r="X56" s="31">
        <f t="shared" si="35"/>
        <v>0</v>
      </c>
      <c r="Y56" s="31">
        <f t="shared" si="35"/>
        <v>0</v>
      </c>
      <c r="Z56" s="31">
        <f t="shared" si="35"/>
        <v>0</v>
      </c>
      <c r="AA56" s="31">
        <f t="shared" si="35"/>
        <v>0</v>
      </c>
      <c r="AB56" s="31">
        <f t="shared" si="35"/>
        <v>0</v>
      </c>
      <c r="AC56" s="31">
        <f t="shared" si="35"/>
        <v>0</v>
      </c>
      <c r="AD56" s="31">
        <f t="shared" si="35"/>
        <v>0</v>
      </c>
      <c r="AE56" s="31">
        <f t="shared" si="35"/>
        <v>0</v>
      </c>
      <c r="AF56" s="31">
        <f t="shared" si="35"/>
        <v>0</v>
      </c>
      <c r="AG56" s="31">
        <f>SUM(U56:AF56)</f>
        <v>0</v>
      </c>
      <c r="AH56" s="32" t="str">
        <f>IFERROR(AG56/AG$16,"")</f>
        <v/>
      </c>
      <c r="AI56" s="13"/>
      <c r="AJ56" s="31">
        <f>N56-AG56</f>
        <v>16616.300000000003</v>
      </c>
    </row>
    <row r="57" spans="1:36" ht="13.5" customHeight="1" x14ac:dyDescent="0.2">
      <c r="A57" s="26" t="s">
        <v>1242</v>
      </c>
      <c r="B57" s="16"/>
      <c r="C57" s="16"/>
      <c r="D57" s="16"/>
      <c r="E57" s="16"/>
      <c r="F57" s="16"/>
      <c r="G57" s="16"/>
      <c r="H57" s="16"/>
      <c r="I57" s="16"/>
      <c r="J57" s="16"/>
      <c r="K57" s="16"/>
      <c r="L57" s="16"/>
      <c r="M57" s="16"/>
      <c r="N57" s="16"/>
      <c r="O57" s="28"/>
      <c r="P57" s="16"/>
      <c r="Q57" s="16"/>
      <c r="R57" s="67"/>
      <c r="S57" s="67"/>
      <c r="T57" s="67"/>
      <c r="U57" s="16"/>
      <c r="V57" s="16"/>
      <c r="W57" s="16"/>
      <c r="X57" s="16"/>
      <c r="Y57" s="16"/>
      <c r="Z57" s="16"/>
      <c r="AA57" s="16"/>
      <c r="AB57" s="16"/>
      <c r="AC57" s="16"/>
      <c r="AD57" s="16"/>
      <c r="AE57" s="16"/>
      <c r="AF57" s="16"/>
      <c r="AG57" s="16"/>
      <c r="AH57" s="28"/>
      <c r="AI57" s="13"/>
      <c r="AJ57" s="16"/>
    </row>
    <row r="58" spans="1:36" ht="13.5" customHeight="1" x14ac:dyDescent="0.2">
      <c r="A58" s="27" t="s">
        <v>1243</v>
      </c>
      <c r="B58" s="16">
        <v>0</v>
      </c>
      <c r="C58" s="16">
        <v>0</v>
      </c>
      <c r="D58" s="16">
        <v>0</v>
      </c>
      <c r="E58" s="16">
        <v>0</v>
      </c>
      <c r="F58" s="16">
        <v>0</v>
      </c>
      <c r="G58" s="16">
        <v>0</v>
      </c>
      <c r="H58" s="16">
        <v>0</v>
      </c>
      <c r="I58" s="16">
        <v>93.99</v>
      </c>
      <c r="J58" s="68">
        <v>0</v>
      </c>
      <c r="K58" s="68">
        <v>0</v>
      </c>
      <c r="L58" s="68">
        <v>0</v>
      </c>
      <c r="M58" s="68">
        <v>0</v>
      </c>
      <c r="N58" s="16">
        <f t="shared" ref="N58:N64" si="36">SUM(B58:M58)</f>
        <v>93.99</v>
      </c>
      <c r="O58" s="28" t="str">
        <f t="shared" ref="O58:O64" si="37">IFERROR(N58/N$16,"")</f>
        <v/>
      </c>
      <c r="P58" s="16"/>
      <c r="Q58" s="16"/>
      <c r="R58" s="64" t="s">
        <v>1327</v>
      </c>
      <c r="S58" s="65">
        <v>0</v>
      </c>
      <c r="T58" s="66">
        <v>0.05</v>
      </c>
      <c r="U58" s="63">
        <f t="shared" ref="U58:AF60" si="38">IF($R58="Manual","",IFERROR(IF($R58="YOY Growth",$N58*(1+$T58)/12,$S58/12),""))</f>
        <v>0</v>
      </c>
      <c r="V58" s="63">
        <f t="shared" si="38"/>
        <v>0</v>
      </c>
      <c r="W58" s="63">
        <f t="shared" si="38"/>
        <v>0</v>
      </c>
      <c r="X58" s="63">
        <f t="shared" si="38"/>
        <v>0</v>
      </c>
      <c r="Y58" s="63">
        <f t="shared" si="38"/>
        <v>0</v>
      </c>
      <c r="Z58" s="63">
        <f t="shared" si="38"/>
        <v>0</v>
      </c>
      <c r="AA58" s="63">
        <f t="shared" si="38"/>
        <v>0</v>
      </c>
      <c r="AB58" s="63">
        <f t="shared" si="38"/>
        <v>0</v>
      </c>
      <c r="AC58" s="63">
        <f t="shared" si="38"/>
        <v>0</v>
      </c>
      <c r="AD58" s="63">
        <f t="shared" si="38"/>
        <v>0</v>
      </c>
      <c r="AE58" s="63">
        <f t="shared" si="38"/>
        <v>0</v>
      </c>
      <c r="AF58" s="63">
        <f t="shared" si="38"/>
        <v>0</v>
      </c>
      <c r="AG58" s="16">
        <f t="shared" ref="AG58:AG64" si="39">SUM(U58:AF58)</f>
        <v>0</v>
      </c>
      <c r="AH58" s="28" t="str">
        <f t="shared" ref="AH58:AH64" si="40">IFERROR(AG58/AG$16,"")</f>
        <v/>
      </c>
      <c r="AI58" s="13"/>
      <c r="AJ58" s="16">
        <f t="shared" ref="AJ58:AJ63" si="41">N58-AG58</f>
        <v>93.99</v>
      </c>
    </row>
    <row r="59" spans="1:36" ht="13.5" customHeight="1" x14ac:dyDescent="0.2">
      <c r="A59" s="27" t="s">
        <v>1244</v>
      </c>
      <c r="B59" s="16">
        <v>65</v>
      </c>
      <c r="C59" s="16">
        <v>0</v>
      </c>
      <c r="D59" s="16">
        <v>0</v>
      </c>
      <c r="E59" s="16">
        <v>0</v>
      </c>
      <c r="F59" s="16">
        <v>0</v>
      </c>
      <c r="G59" s="16">
        <v>0</v>
      </c>
      <c r="H59" s="16">
        <v>0</v>
      </c>
      <c r="I59" s="16">
        <v>0</v>
      </c>
      <c r="J59" s="68">
        <v>0</v>
      </c>
      <c r="K59" s="68">
        <v>0</v>
      </c>
      <c r="L59" s="68">
        <v>0</v>
      </c>
      <c r="M59" s="68">
        <v>0</v>
      </c>
      <c r="N59" s="16">
        <f t="shared" si="36"/>
        <v>65</v>
      </c>
      <c r="O59" s="28" t="str">
        <f t="shared" si="37"/>
        <v/>
      </c>
      <c r="P59" s="16"/>
      <c r="Q59" s="16"/>
      <c r="R59" s="64" t="s">
        <v>1327</v>
      </c>
      <c r="S59" s="65">
        <v>0</v>
      </c>
      <c r="T59" s="66">
        <v>0.05</v>
      </c>
      <c r="U59" s="63">
        <f t="shared" si="38"/>
        <v>0</v>
      </c>
      <c r="V59" s="63">
        <f t="shared" si="38"/>
        <v>0</v>
      </c>
      <c r="W59" s="63">
        <f t="shared" si="38"/>
        <v>0</v>
      </c>
      <c r="X59" s="63">
        <f t="shared" si="38"/>
        <v>0</v>
      </c>
      <c r="Y59" s="63">
        <f t="shared" si="38"/>
        <v>0</v>
      </c>
      <c r="Z59" s="63">
        <f t="shared" si="38"/>
        <v>0</v>
      </c>
      <c r="AA59" s="63">
        <f t="shared" si="38"/>
        <v>0</v>
      </c>
      <c r="AB59" s="63">
        <f t="shared" si="38"/>
        <v>0</v>
      </c>
      <c r="AC59" s="63">
        <f t="shared" si="38"/>
        <v>0</v>
      </c>
      <c r="AD59" s="63">
        <f t="shared" si="38"/>
        <v>0</v>
      </c>
      <c r="AE59" s="63">
        <f t="shared" si="38"/>
        <v>0</v>
      </c>
      <c r="AF59" s="63">
        <f t="shared" si="38"/>
        <v>0</v>
      </c>
      <c r="AG59" s="16">
        <f t="shared" si="39"/>
        <v>0</v>
      </c>
      <c r="AH59" s="28" t="str">
        <f t="shared" si="40"/>
        <v/>
      </c>
      <c r="AI59" s="13"/>
      <c r="AJ59" s="16">
        <f t="shared" si="41"/>
        <v>65</v>
      </c>
    </row>
    <row r="60" spans="1:36" ht="13.5" customHeight="1" x14ac:dyDescent="0.2">
      <c r="A60" s="27" t="s">
        <v>1245</v>
      </c>
      <c r="B60" s="16">
        <v>0</v>
      </c>
      <c r="C60" s="16">
        <v>0</v>
      </c>
      <c r="D60" s="16">
        <v>0</v>
      </c>
      <c r="E60" s="16">
        <v>0</v>
      </c>
      <c r="F60" s="16">
        <v>0</v>
      </c>
      <c r="G60" s="16">
        <v>0</v>
      </c>
      <c r="H60" s="16">
        <v>0</v>
      </c>
      <c r="I60" s="16">
        <v>0</v>
      </c>
      <c r="J60" s="68">
        <v>0</v>
      </c>
      <c r="K60" s="68">
        <v>0</v>
      </c>
      <c r="L60" s="68">
        <v>0</v>
      </c>
      <c r="M60" s="68">
        <v>0</v>
      </c>
      <c r="N60" s="16">
        <f t="shared" si="36"/>
        <v>0</v>
      </c>
      <c r="O60" s="28" t="str">
        <f t="shared" si="37"/>
        <v/>
      </c>
      <c r="P60" s="16"/>
      <c r="Q60" s="16"/>
      <c r="R60" s="64" t="s">
        <v>1327</v>
      </c>
      <c r="S60" s="65">
        <v>0</v>
      </c>
      <c r="T60" s="66">
        <v>0.05</v>
      </c>
      <c r="U60" s="63">
        <f t="shared" si="38"/>
        <v>0</v>
      </c>
      <c r="V60" s="63">
        <f t="shared" si="38"/>
        <v>0</v>
      </c>
      <c r="W60" s="63">
        <f t="shared" si="38"/>
        <v>0</v>
      </c>
      <c r="X60" s="63">
        <f t="shared" si="38"/>
        <v>0</v>
      </c>
      <c r="Y60" s="63">
        <f t="shared" si="38"/>
        <v>0</v>
      </c>
      <c r="Z60" s="63">
        <f t="shared" si="38"/>
        <v>0</v>
      </c>
      <c r="AA60" s="63">
        <f t="shared" si="38"/>
        <v>0</v>
      </c>
      <c r="AB60" s="63">
        <f t="shared" si="38"/>
        <v>0</v>
      </c>
      <c r="AC60" s="63">
        <f t="shared" si="38"/>
        <v>0</v>
      </c>
      <c r="AD60" s="63">
        <f t="shared" si="38"/>
        <v>0</v>
      </c>
      <c r="AE60" s="63">
        <f t="shared" si="38"/>
        <v>0</v>
      </c>
      <c r="AF60" s="63">
        <f t="shared" si="38"/>
        <v>0</v>
      </c>
      <c r="AG60" s="16">
        <f t="shared" si="39"/>
        <v>0</v>
      </c>
      <c r="AH60" s="28" t="str">
        <f t="shared" si="40"/>
        <v/>
      </c>
      <c r="AI60" s="13"/>
      <c r="AJ60" s="16">
        <f t="shared" si="41"/>
        <v>0</v>
      </c>
    </row>
    <row r="61" spans="1:36" ht="13.5" customHeight="1" x14ac:dyDescent="0.2">
      <c r="A61" s="30" t="s">
        <v>1246</v>
      </c>
      <c r="B61" s="36">
        <f t="shared" ref="B61:M61" si="42">SUM(B58:B60)</f>
        <v>65</v>
      </c>
      <c r="C61" s="36">
        <f t="shared" si="42"/>
        <v>0</v>
      </c>
      <c r="D61" s="36">
        <f t="shared" si="42"/>
        <v>0</v>
      </c>
      <c r="E61" s="36">
        <f t="shared" si="42"/>
        <v>0</v>
      </c>
      <c r="F61" s="36">
        <f t="shared" si="42"/>
        <v>0</v>
      </c>
      <c r="G61" s="36">
        <f t="shared" si="42"/>
        <v>0</v>
      </c>
      <c r="H61" s="36">
        <f t="shared" si="42"/>
        <v>0</v>
      </c>
      <c r="I61" s="36">
        <f t="shared" si="42"/>
        <v>93.99</v>
      </c>
      <c r="J61" s="36">
        <f t="shared" si="42"/>
        <v>0</v>
      </c>
      <c r="K61" s="36">
        <f t="shared" si="42"/>
        <v>0</v>
      </c>
      <c r="L61" s="36">
        <f t="shared" si="42"/>
        <v>0</v>
      </c>
      <c r="M61" s="36">
        <f t="shared" si="42"/>
        <v>0</v>
      </c>
      <c r="N61" s="36">
        <f t="shared" si="36"/>
        <v>158.99</v>
      </c>
      <c r="O61" s="37" t="str">
        <f t="shared" si="37"/>
        <v/>
      </c>
      <c r="P61" s="16"/>
      <c r="Q61" s="16"/>
      <c r="R61" s="67"/>
      <c r="S61" s="67"/>
      <c r="T61" s="67"/>
      <c r="U61" s="36">
        <f t="shared" ref="U61:AF61" si="43">SUM(U58:U60)</f>
        <v>0</v>
      </c>
      <c r="V61" s="36">
        <f t="shared" si="43"/>
        <v>0</v>
      </c>
      <c r="W61" s="36">
        <f t="shared" si="43"/>
        <v>0</v>
      </c>
      <c r="X61" s="36">
        <f t="shared" si="43"/>
        <v>0</v>
      </c>
      <c r="Y61" s="36">
        <f t="shared" si="43"/>
        <v>0</v>
      </c>
      <c r="Z61" s="36">
        <f t="shared" si="43"/>
        <v>0</v>
      </c>
      <c r="AA61" s="36">
        <f t="shared" si="43"/>
        <v>0</v>
      </c>
      <c r="AB61" s="36">
        <f t="shared" si="43"/>
        <v>0</v>
      </c>
      <c r="AC61" s="36">
        <f t="shared" si="43"/>
        <v>0</v>
      </c>
      <c r="AD61" s="36">
        <f t="shared" si="43"/>
        <v>0</v>
      </c>
      <c r="AE61" s="36">
        <f t="shared" si="43"/>
        <v>0</v>
      </c>
      <c r="AF61" s="36">
        <f t="shared" si="43"/>
        <v>0</v>
      </c>
      <c r="AG61" s="36">
        <f t="shared" si="39"/>
        <v>0</v>
      </c>
      <c r="AH61" s="37" t="str">
        <f t="shared" si="40"/>
        <v/>
      </c>
      <c r="AI61" s="13"/>
      <c r="AJ61" s="31">
        <f t="shared" si="41"/>
        <v>158.99</v>
      </c>
    </row>
    <row r="62" spans="1:36" ht="13.5" customHeight="1" x14ac:dyDescent="0.2">
      <c r="A62" s="38" t="s">
        <v>1247</v>
      </c>
      <c r="B62" s="16">
        <v>0</v>
      </c>
      <c r="C62" s="16">
        <v>0</v>
      </c>
      <c r="D62" s="16">
        <v>0</v>
      </c>
      <c r="E62" s="16">
        <v>0</v>
      </c>
      <c r="F62" s="16">
        <v>0</v>
      </c>
      <c r="G62" s="16">
        <v>0</v>
      </c>
      <c r="H62" s="16">
        <v>0</v>
      </c>
      <c r="I62" s="16">
        <v>0</v>
      </c>
      <c r="J62" s="68">
        <v>0</v>
      </c>
      <c r="K62" s="68">
        <v>0</v>
      </c>
      <c r="L62" s="68">
        <v>0</v>
      </c>
      <c r="M62" s="68">
        <v>0</v>
      </c>
      <c r="N62" s="16">
        <f t="shared" si="36"/>
        <v>0</v>
      </c>
      <c r="O62" s="28" t="str">
        <f t="shared" si="37"/>
        <v/>
      </c>
      <c r="P62" s="16"/>
      <c r="Q62" s="16"/>
      <c r="R62" s="64" t="s">
        <v>1327</v>
      </c>
      <c r="S62" s="65">
        <v>0</v>
      </c>
      <c r="T62" s="66">
        <v>0.05</v>
      </c>
      <c r="U62" s="63">
        <f t="shared" ref="U62:AF62" si="44">IF($R62="Manual","",IFERROR(IF($R62="YOY Growth",$N62*(1+$T62)/12,$S62/12),""))</f>
        <v>0</v>
      </c>
      <c r="V62" s="63">
        <f t="shared" si="44"/>
        <v>0</v>
      </c>
      <c r="W62" s="63">
        <f t="shared" si="44"/>
        <v>0</v>
      </c>
      <c r="X62" s="63">
        <f t="shared" si="44"/>
        <v>0</v>
      </c>
      <c r="Y62" s="63">
        <f t="shared" si="44"/>
        <v>0</v>
      </c>
      <c r="Z62" s="63">
        <f t="shared" si="44"/>
        <v>0</v>
      </c>
      <c r="AA62" s="63">
        <f t="shared" si="44"/>
        <v>0</v>
      </c>
      <c r="AB62" s="63">
        <f t="shared" si="44"/>
        <v>0</v>
      </c>
      <c r="AC62" s="63">
        <f t="shared" si="44"/>
        <v>0</v>
      </c>
      <c r="AD62" s="63">
        <f t="shared" si="44"/>
        <v>0</v>
      </c>
      <c r="AE62" s="63">
        <f t="shared" si="44"/>
        <v>0</v>
      </c>
      <c r="AF62" s="63">
        <f t="shared" si="44"/>
        <v>0</v>
      </c>
      <c r="AG62" s="16">
        <f t="shared" si="39"/>
        <v>0</v>
      </c>
      <c r="AH62" s="28" t="str">
        <f t="shared" si="40"/>
        <v/>
      </c>
      <c r="AI62" s="13"/>
      <c r="AJ62" s="16">
        <f t="shared" si="41"/>
        <v>0</v>
      </c>
    </row>
    <row r="63" spans="1:36" ht="13.5" customHeight="1" x14ac:dyDescent="0.2">
      <c r="A63" s="30" t="s">
        <v>1248</v>
      </c>
      <c r="B63" s="31">
        <f t="shared" ref="B63:M63" si="45">B37+B38+B39+B40+B41+B42+B56+B61+B62</f>
        <v>9555.2200000000012</v>
      </c>
      <c r="C63" s="31">
        <f t="shared" si="45"/>
        <v>5166.38</v>
      </c>
      <c r="D63" s="31">
        <f t="shared" si="45"/>
        <v>8893.0400000000009</v>
      </c>
      <c r="E63" s="31">
        <f t="shared" si="45"/>
        <v>6751.9299999999994</v>
      </c>
      <c r="F63" s="31">
        <f t="shared" si="45"/>
        <v>16983.8</v>
      </c>
      <c r="G63" s="31">
        <f t="shared" si="45"/>
        <v>3533</v>
      </c>
      <c r="H63" s="31">
        <f t="shared" si="45"/>
        <v>3822.76</v>
      </c>
      <c r="I63" s="31">
        <f t="shared" si="45"/>
        <v>7082.7</v>
      </c>
      <c r="J63" s="31">
        <f t="shared" si="45"/>
        <v>16300</v>
      </c>
      <c r="K63" s="31">
        <f t="shared" si="45"/>
        <v>16300</v>
      </c>
      <c r="L63" s="31">
        <f t="shared" si="45"/>
        <v>11900</v>
      </c>
      <c r="M63" s="31">
        <f t="shared" si="45"/>
        <v>9700</v>
      </c>
      <c r="N63" s="31">
        <f t="shared" si="36"/>
        <v>115988.83</v>
      </c>
      <c r="O63" s="32" t="str">
        <f t="shared" si="37"/>
        <v/>
      </c>
      <c r="P63" s="16"/>
      <c r="Q63" s="16"/>
      <c r="R63" s="67"/>
      <c r="S63" s="67"/>
      <c r="T63" s="67"/>
      <c r="U63" s="31">
        <f t="shared" ref="U63:AF63" si="46">U37+U38+U39+U40+U41+U42+U56+U61+U62</f>
        <v>18573.904761904767</v>
      </c>
      <c r="V63" s="31">
        <f t="shared" si="46"/>
        <v>12382.603174603179</v>
      </c>
      <c r="W63" s="31">
        <f t="shared" si="46"/>
        <v>0</v>
      </c>
      <c r="X63" s="31">
        <f t="shared" si="46"/>
        <v>29222.943492063499</v>
      </c>
      <c r="Y63" s="31">
        <f t="shared" si="46"/>
        <v>23031.641904761913</v>
      </c>
      <c r="Z63" s="31">
        <f t="shared" si="46"/>
        <v>33680.680634920645</v>
      </c>
      <c r="AA63" s="31">
        <f t="shared" si="46"/>
        <v>29222.943492063499</v>
      </c>
      <c r="AB63" s="31">
        <f t="shared" si="46"/>
        <v>35414.245079365086</v>
      </c>
      <c r="AC63" s="31">
        <f t="shared" si="46"/>
        <v>46063.283809523826</v>
      </c>
      <c r="AD63" s="31">
        <f t="shared" si="46"/>
        <v>46063.283809523826</v>
      </c>
      <c r="AE63" s="31">
        <f t="shared" si="46"/>
        <v>56712.322539682558</v>
      </c>
      <c r="AF63" s="31">
        <f t="shared" si="46"/>
        <v>58445.886984126999</v>
      </c>
      <c r="AG63" s="31">
        <f t="shared" si="39"/>
        <v>388813.73968253977</v>
      </c>
      <c r="AH63" s="32" t="str">
        <f t="shared" si="40"/>
        <v/>
      </c>
      <c r="AI63" s="13"/>
      <c r="AJ63" s="31">
        <f t="shared" si="41"/>
        <v>-272824.90968253976</v>
      </c>
    </row>
    <row r="64" spans="1:36" ht="13.5" customHeight="1" x14ac:dyDescent="0.2">
      <c r="A64" s="73" t="s">
        <v>3</v>
      </c>
      <c r="B64" s="31">
        <f t="shared" ref="B64:M64" si="47">B16-B63</f>
        <v>-9555.2200000000012</v>
      </c>
      <c r="C64" s="31">
        <f t="shared" si="47"/>
        <v>-5166.38</v>
      </c>
      <c r="D64" s="31">
        <f t="shared" si="47"/>
        <v>-8893.0400000000009</v>
      </c>
      <c r="E64" s="31">
        <f t="shared" si="47"/>
        <v>-6751.9299999999994</v>
      </c>
      <c r="F64" s="31">
        <f t="shared" si="47"/>
        <v>-16983.8</v>
      </c>
      <c r="G64" s="31">
        <f t="shared" si="47"/>
        <v>-3533</v>
      </c>
      <c r="H64" s="31">
        <f t="shared" si="47"/>
        <v>-3822.76</v>
      </c>
      <c r="I64" s="31">
        <f t="shared" si="47"/>
        <v>-7082.7</v>
      </c>
      <c r="J64" s="31">
        <f t="shared" si="47"/>
        <v>-16300</v>
      </c>
      <c r="K64" s="31">
        <f t="shared" si="47"/>
        <v>-16300</v>
      </c>
      <c r="L64" s="31">
        <f t="shared" si="47"/>
        <v>-11900</v>
      </c>
      <c r="M64" s="31">
        <f t="shared" si="47"/>
        <v>-9700</v>
      </c>
      <c r="N64" s="31">
        <f t="shared" si="36"/>
        <v>-115988.83</v>
      </c>
      <c r="O64" s="32" t="str">
        <f t="shared" si="37"/>
        <v/>
      </c>
      <c r="P64" s="16"/>
      <c r="Q64" s="16"/>
      <c r="R64" s="67"/>
      <c r="S64" s="67"/>
      <c r="T64" s="67"/>
      <c r="U64" s="31">
        <f t="shared" ref="U64:AF64" si="48">U16-U63</f>
        <v>-18573.904761904767</v>
      </c>
      <c r="V64" s="31">
        <f t="shared" si="48"/>
        <v>-12382.603174603179</v>
      </c>
      <c r="W64" s="31">
        <f t="shared" si="48"/>
        <v>0</v>
      </c>
      <c r="X64" s="31">
        <f t="shared" si="48"/>
        <v>-29222.943492063499</v>
      </c>
      <c r="Y64" s="31">
        <f t="shared" si="48"/>
        <v>-23031.641904761913</v>
      </c>
      <c r="Z64" s="31">
        <f t="shared" si="48"/>
        <v>-33680.680634920645</v>
      </c>
      <c r="AA64" s="31">
        <f t="shared" si="48"/>
        <v>-29222.943492063499</v>
      </c>
      <c r="AB64" s="31">
        <f t="shared" si="48"/>
        <v>-35414.245079365086</v>
      </c>
      <c r="AC64" s="31">
        <f t="shared" si="48"/>
        <v>-46063.283809523826</v>
      </c>
      <c r="AD64" s="31">
        <f t="shared" si="48"/>
        <v>-46063.283809523826</v>
      </c>
      <c r="AE64" s="31">
        <f t="shared" si="48"/>
        <v>-56712.322539682558</v>
      </c>
      <c r="AF64" s="31">
        <f t="shared" si="48"/>
        <v>-58445.886984126999</v>
      </c>
      <c r="AG64" s="31">
        <f t="shared" si="39"/>
        <v>-388813.73968253977</v>
      </c>
      <c r="AH64" s="32" t="str">
        <f t="shared" si="40"/>
        <v/>
      </c>
      <c r="AI64" s="13"/>
      <c r="AJ64" s="31">
        <f>AG64-N64</f>
        <v>-272824.90968253976</v>
      </c>
    </row>
    <row r="65" spans="1:36" ht="13.5" customHeight="1" x14ac:dyDescent="0.2">
      <c r="A65" s="26" t="s">
        <v>1249</v>
      </c>
      <c r="B65" s="28"/>
      <c r="C65" s="28"/>
      <c r="D65" s="28"/>
      <c r="E65" s="28"/>
      <c r="F65" s="28"/>
      <c r="G65" s="28"/>
      <c r="H65" s="28"/>
      <c r="I65" s="28"/>
      <c r="J65" s="28"/>
      <c r="K65" s="28"/>
      <c r="L65" s="28"/>
      <c r="M65" s="28"/>
      <c r="N65" s="28"/>
      <c r="O65" s="28"/>
      <c r="P65" s="16"/>
      <c r="Q65" s="16"/>
      <c r="R65" s="67"/>
      <c r="S65" s="67"/>
      <c r="T65" s="67"/>
      <c r="U65" s="28"/>
      <c r="V65" s="28"/>
      <c r="W65" s="28"/>
      <c r="X65" s="28"/>
      <c r="Y65" s="28"/>
      <c r="Z65" s="28"/>
      <c r="AA65" s="28"/>
      <c r="AB65" s="28"/>
      <c r="AC65" s="28"/>
      <c r="AD65" s="28"/>
      <c r="AE65" s="28"/>
      <c r="AF65" s="28"/>
      <c r="AG65" s="28"/>
      <c r="AH65" s="28"/>
      <c r="AI65" s="13"/>
      <c r="AJ65" s="28"/>
    </row>
    <row r="66" spans="1:36" ht="13.5" customHeight="1" x14ac:dyDescent="0.2">
      <c r="A66" s="26" t="s">
        <v>1250</v>
      </c>
      <c r="B66" s="16"/>
      <c r="C66" s="16"/>
      <c r="D66" s="16"/>
      <c r="E66" s="16"/>
      <c r="F66" s="16"/>
      <c r="G66" s="16"/>
      <c r="H66" s="16"/>
      <c r="I66" s="16"/>
      <c r="J66" s="16"/>
      <c r="K66" s="16"/>
      <c r="L66" s="16"/>
      <c r="M66" s="16"/>
      <c r="N66" s="16"/>
      <c r="O66" s="28"/>
      <c r="P66" s="16"/>
      <c r="Q66" s="16"/>
      <c r="R66" s="67"/>
      <c r="S66" s="67"/>
      <c r="T66" s="67"/>
      <c r="U66" s="16"/>
      <c r="V66" s="16"/>
      <c r="W66" s="16"/>
      <c r="X66" s="16"/>
      <c r="Y66" s="16"/>
      <c r="Z66" s="16"/>
      <c r="AA66" s="16"/>
      <c r="AB66" s="16"/>
      <c r="AC66" s="16"/>
      <c r="AD66" s="16"/>
      <c r="AE66" s="16"/>
      <c r="AF66" s="16"/>
      <c r="AG66" s="16"/>
      <c r="AH66" s="28"/>
      <c r="AI66" s="13"/>
      <c r="AJ66" s="16"/>
    </row>
    <row r="67" spans="1:36" ht="13.5" customHeight="1" x14ac:dyDescent="0.2">
      <c r="A67" s="27" t="s">
        <v>1251</v>
      </c>
      <c r="B67" s="16">
        <v>38333.32</v>
      </c>
      <c r="C67" s="16">
        <v>27897.23</v>
      </c>
      <c r="D67" s="16">
        <v>38333.32</v>
      </c>
      <c r="E67" s="16">
        <v>48324.65</v>
      </c>
      <c r="F67" s="16">
        <v>69698.22</v>
      </c>
      <c r="G67" s="16">
        <v>57128.18</v>
      </c>
      <c r="H67" s="16">
        <v>57596.54</v>
      </c>
      <c r="I67" s="16">
        <v>62503.19</v>
      </c>
      <c r="J67" s="68">
        <v>97900</v>
      </c>
      <c r="K67" s="68">
        <v>116100</v>
      </c>
      <c r="L67" s="68">
        <v>118400</v>
      </c>
      <c r="M67" s="68">
        <v>118400</v>
      </c>
      <c r="N67" s="16">
        <f t="shared" ref="N67:N80" si="49">SUM(B67:M67)</f>
        <v>850614.64999999991</v>
      </c>
      <c r="O67" s="28" t="str">
        <f t="shared" ref="O67:O80" si="50">IFERROR(N67/N$16,"")</f>
        <v/>
      </c>
      <c r="P67" s="16"/>
      <c r="Q67" s="16"/>
      <c r="R67" s="79"/>
      <c r="S67" s="79"/>
      <c r="T67" s="79"/>
      <c r="U67" s="79">
        <f>'Fld Eng Budget'!B78</f>
        <v>73805.916666666657</v>
      </c>
      <c r="V67" s="79">
        <f>'Fld Eng Budget'!C78</f>
        <v>73805.916666666657</v>
      </c>
      <c r="W67" s="79">
        <f>'Fld Eng Budget'!D78</f>
        <v>73805.916666666657</v>
      </c>
      <c r="X67" s="79">
        <f>'Fld Eng Budget'!E78</f>
        <v>73805.916666666657</v>
      </c>
      <c r="Y67" s="79">
        <f>'Fld Eng Budget'!F78</f>
        <v>73805.916666666657</v>
      </c>
      <c r="Z67" s="79">
        <f>'Fld Eng Budget'!G78</f>
        <v>73805.916666666657</v>
      </c>
      <c r="AA67" s="79">
        <f>'Fld Eng Budget'!H78</f>
        <v>73805.916666666657</v>
      </c>
      <c r="AB67" s="79">
        <f>'Fld Eng Budget'!I78</f>
        <v>79222.583333333328</v>
      </c>
      <c r="AC67" s="79">
        <f>'Fld Eng Budget'!J78</f>
        <v>79222.583333333328</v>
      </c>
      <c r="AD67" s="79">
        <f>'Fld Eng Budget'!K78</f>
        <v>81599.260833333319</v>
      </c>
      <c r="AE67" s="79">
        <f>'Fld Eng Budget'!L78</f>
        <v>81599.260833333319</v>
      </c>
      <c r="AF67" s="79">
        <f>'Fld Eng Budget'!M78</f>
        <v>81599.260833333319</v>
      </c>
      <c r="AG67" s="16">
        <f t="shared" ref="AG67:AG80" si="51">SUM(U67:AF67)</f>
        <v>919884.36583333334</v>
      </c>
      <c r="AH67" s="28" t="str">
        <f t="shared" ref="AH67:AH80" si="52">IFERROR(AG67/AG$16,"")</f>
        <v/>
      </c>
      <c r="AI67" s="13"/>
      <c r="AJ67" s="16">
        <f t="shared" ref="AJ67:AJ80" si="53">N67-AG67</f>
        <v>-69269.715833333437</v>
      </c>
    </row>
    <row r="68" spans="1:36" ht="13.5" customHeight="1" x14ac:dyDescent="0.2">
      <c r="A68" s="27" t="s">
        <v>1252</v>
      </c>
      <c r="B68" s="16">
        <v>2025.41</v>
      </c>
      <c r="C68" s="16">
        <v>6652.05</v>
      </c>
      <c r="D68" s="16">
        <v>1617.41</v>
      </c>
      <c r="E68" s="16">
        <v>1966.43</v>
      </c>
      <c r="F68" s="16">
        <v>2481.0300000000002</v>
      </c>
      <c r="G68" s="16">
        <v>1978.27</v>
      </c>
      <c r="H68" s="16">
        <v>1940.51</v>
      </c>
      <c r="I68" s="16">
        <v>3746.33</v>
      </c>
      <c r="J68" s="68">
        <v>3916</v>
      </c>
      <c r="K68" s="68">
        <v>4644</v>
      </c>
      <c r="L68" s="68">
        <v>4736</v>
      </c>
      <c r="M68" s="68">
        <v>4736</v>
      </c>
      <c r="N68" s="16">
        <f t="shared" si="49"/>
        <v>40439.440000000002</v>
      </c>
      <c r="O68" s="28" t="str">
        <f t="shared" si="50"/>
        <v/>
      </c>
      <c r="P68" s="16"/>
      <c r="Q68" s="16"/>
      <c r="R68" s="79"/>
      <c r="S68" s="79"/>
      <c r="T68" s="79"/>
      <c r="U68" s="79">
        <f>'Fld Eng Budget'!B79</f>
        <v>5018.8023333333331</v>
      </c>
      <c r="V68" s="79">
        <f>'Fld Eng Budget'!C79</f>
        <v>5018.8023333333331</v>
      </c>
      <c r="W68" s="79">
        <f>'Fld Eng Budget'!D79</f>
        <v>5018.8023333333331</v>
      </c>
      <c r="X68" s="79">
        <f>'Fld Eng Budget'!E79</f>
        <v>5018.8023333333331</v>
      </c>
      <c r="Y68" s="79">
        <f>'Fld Eng Budget'!F79</f>
        <v>5018.8023333333331</v>
      </c>
      <c r="Z68" s="79">
        <f>'Fld Eng Budget'!G79</f>
        <v>5018.8023333333331</v>
      </c>
      <c r="AA68" s="79">
        <f>'Fld Eng Budget'!H79</f>
        <v>5018.8023333333331</v>
      </c>
      <c r="AB68" s="79">
        <f>'Fld Eng Budget'!I79</f>
        <v>5387.135666666667</v>
      </c>
      <c r="AC68" s="79">
        <f>'Fld Eng Budget'!J79</f>
        <v>5387.135666666667</v>
      </c>
      <c r="AD68" s="79">
        <f>'Fld Eng Budget'!K79</f>
        <v>5548.7497366666657</v>
      </c>
      <c r="AE68" s="79">
        <f>'Fld Eng Budget'!L79</f>
        <v>5548.7497366666657</v>
      </c>
      <c r="AF68" s="79">
        <f>'Fld Eng Budget'!M79</f>
        <v>5548.7497366666657</v>
      </c>
      <c r="AG68" s="16">
        <f t="shared" si="51"/>
        <v>62552.136876666664</v>
      </c>
      <c r="AH68" s="28" t="str">
        <f t="shared" si="52"/>
        <v/>
      </c>
      <c r="AI68" s="13"/>
      <c r="AJ68" s="16">
        <f t="shared" si="53"/>
        <v>-22112.696876666661</v>
      </c>
    </row>
    <row r="69" spans="1:36" ht="13.5" customHeight="1" x14ac:dyDescent="0.2">
      <c r="A69" s="27" t="s">
        <v>1253</v>
      </c>
      <c r="B69" s="16">
        <v>2047.73</v>
      </c>
      <c r="C69" s="16">
        <v>5252.34</v>
      </c>
      <c r="D69" s="16">
        <v>3981.87</v>
      </c>
      <c r="E69" s="16">
        <v>4255.59</v>
      </c>
      <c r="F69" s="16">
        <v>4157.09</v>
      </c>
      <c r="G69" s="16">
        <v>4325.33</v>
      </c>
      <c r="H69" s="16">
        <v>3959.5</v>
      </c>
      <c r="I69" s="16">
        <v>3814.97</v>
      </c>
      <c r="J69" s="68">
        <v>10573</v>
      </c>
      <c r="K69" s="68">
        <v>12539</v>
      </c>
      <c r="L69" s="68">
        <v>12787</v>
      </c>
      <c r="M69" s="68">
        <v>12787</v>
      </c>
      <c r="N69" s="16">
        <f t="shared" si="49"/>
        <v>80480.42</v>
      </c>
      <c r="O69" s="28" t="str">
        <f t="shared" si="50"/>
        <v/>
      </c>
      <c r="P69" s="16"/>
      <c r="Q69" s="16"/>
      <c r="R69" s="79"/>
      <c r="S69" s="79"/>
      <c r="T69" s="79"/>
      <c r="U69" s="79">
        <f>'Fld Eng Budget'!B80</f>
        <v>12104.170333333332</v>
      </c>
      <c r="V69" s="79">
        <f>'Fld Eng Budget'!C80</f>
        <v>12104.170333333332</v>
      </c>
      <c r="W69" s="79">
        <f>'Fld Eng Budget'!D80</f>
        <v>12104.170333333332</v>
      </c>
      <c r="X69" s="79">
        <f>'Fld Eng Budget'!E80</f>
        <v>12104.170333333332</v>
      </c>
      <c r="Y69" s="79">
        <f>'Fld Eng Budget'!F80</f>
        <v>12104.170333333332</v>
      </c>
      <c r="Z69" s="79">
        <f>'Fld Eng Budget'!G80</f>
        <v>12104.170333333332</v>
      </c>
      <c r="AA69" s="79">
        <f>'Fld Eng Budget'!H80</f>
        <v>12104.170333333332</v>
      </c>
      <c r="AB69" s="79">
        <f>'Fld Eng Budget'!I80</f>
        <v>12992.503666666666</v>
      </c>
      <c r="AC69" s="79">
        <f>'Fld Eng Budget'!J80</f>
        <v>12992.503666666666</v>
      </c>
      <c r="AD69" s="79">
        <f>'Fld Eng Budget'!K80</f>
        <v>13382.278776666664</v>
      </c>
      <c r="AE69" s="79">
        <f>'Fld Eng Budget'!L80</f>
        <v>13382.278776666664</v>
      </c>
      <c r="AF69" s="79">
        <f>'Fld Eng Budget'!M80</f>
        <v>13382.278776666664</v>
      </c>
      <c r="AG69" s="16">
        <f t="shared" si="51"/>
        <v>150861.03599666664</v>
      </c>
      <c r="AH69" s="28" t="str">
        <f t="shared" si="52"/>
        <v/>
      </c>
      <c r="AI69" s="13"/>
      <c r="AJ69" s="16">
        <f t="shared" si="53"/>
        <v>-70380.615996666646</v>
      </c>
    </row>
    <row r="70" spans="1:36" ht="13.5" customHeight="1" x14ac:dyDescent="0.2">
      <c r="A70" s="27" t="s">
        <v>1254</v>
      </c>
      <c r="B70" s="16">
        <v>0</v>
      </c>
      <c r="C70" s="16">
        <v>0</v>
      </c>
      <c r="D70" s="16">
        <v>0</v>
      </c>
      <c r="E70" s="16">
        <v>0</v>
      </c>
      <c r="F70" s="16">
        <v>0</v>
      </c>
      <c r="G70" s="16">
        <v>0</v>
      </c>
      <c r="H70" s="16">
        <v>0</v>
      </c>
      <c r="I70" s="16">
        <v>0</v>
      </c>
      <c r="J70" s="68">
        <v>0</v>
      </c>
      <c r="K70" s="68">
        <v>0</v>
      </c>
      <c r="L70" s="68">
        <v>0</v>
      </c>
      <c r="M70" s="68">
        <v>0</v>
      </c>
      <c r="N70" s="16">
        <f t="shared" si="49"/>
        <v>0</v>
      </c>
      <c r="O70" s="28" t="str">
        <f t="shared" si="50"/>
        <v/>
      </c>
      <c r="P70" s="16"/>
      <c r="Q70" s="16"/>
      <c r="R70" s="64" t="s">
        <v>1327</v>
      </c>
      <c r="S70" s="65">
        <v>0</v>
      </c>
      <c r="T70" s="66">
        <v>0.05</v>
      </c>
      <c r="U70" s="63">
        <f t="shared" ref="U70:AF72" si="54">IF($R70="Manual","",IFERROR(IF($R70="YOY Growth",$N70*(1+$T70)/12,$S70/12),""))</f>
        <v>0</v>
      </c>
      <c r="V70" s="63">
        <f t="shared" si="54"/>
        <v>0</v>
      </c>
      <c r="W70" s="63">
        <f t="shared" si="54"/>
        <v>0</v>
      </c>
      <c r="X70" s="63">
        <f t="shared" si="54"/>
        <v>0</v>
      </c>
      <c r="Y70" s="63">
        <f t="shared" si="54"/>
        <v>0</v>
      </c>
      <c r="Z70" s="63">
        <f t="shared" si="54"/>
        <v>0</v>
      </c>
      <c r="AA70" s="63">
        <f t="shared" si="54"/>
        <v>0</v>
      </c>
      <c r="AB70" s="63">
        <f t="shared" si="54"/>
        <v>0</v>
      </c>
      <c r="AC70" s="63">
        <f t="shared" si="54"/>
        <v>0</v>
      </c>
      <c r="AD70" s="63">
        <f t="shared" si="54"/>
        <v>0</v>
      </c>
      <c r="AE70" s="63">
        <f t="shared" si="54"/>
        <v>0</v>
      </c>
      <c r="AF70" s="63">
        <f t="shared" si="54"/>
        <v>0</v>
      </c>
      <c r="AG70" s="16">
        <f t="shared" si="51"/>
        <v>0</v>
      </c>
      <c r="AH70" s="28" t="str">
        <f t="shared" si="52"/>
        <v/>
      </c>
      <c r="AI70" s="13"/>
      <c r="AJ70" s="16">
        <f t="shared" si="53"/>
        <v>0</v>
      </c>
    </row>
    <row r="71" spans="1:36" ht="13.5" customHeight="1" x14ac:dyDescent="0.2">
      <c r="A71" s="27" t="s">
        <v>1255</v>
      </c>
      <c r="B71" s="16">
        <v>0</v>
      </c>
      <c r="C71" s="16">
        <v>0</v>
      </c>
      <c r="D71" s="16">
        <v>0</v>
      </c>
      <c r="E71" s="16">
        <v>0</v>
      </c>
      <c r="F71" s="16">
        <v>0</v>
      </c>
      <c r="G71" s="16">
        <v>0</v>
      </c>
      <c r="H71" s="16">
        <v>0</v>
      </c>
      <c r="I71" s="16">
        <v>0</v>
      </c>
      <c r="J71" s="68">
        <v>0</v>
      </c>
      <c r="K71" s="68">
        <v>0</v>
      </c>
      <c r="L71" s="68">
        <v>0</v>
      </c>
      <c r="M71" s="68">
        <v>0</v>
      </c>
      <c r="N71" s="16">
        <f t="shared" si="49"/>
        <v>0</v>
      </c>
      <c r="O71" s="28" t="str">
        <f t="shared" si="50"/>
        <v/>
      </c>
      <c r="P71" s="16"/>
      <c r="Q71" s="16"/>
      <c r="R71" s="64" t="s">
        <v>1327</v>
      </c>
      <c r="S71" s="65">
        <v>0</v>
      </c>
      <c r="T71" s="66">
        <v>0.05</v>
      </c>
      <c r="U71" s="63">
        <f t="shared" si="54"/>
        <v>0</v>
      </c>
      <c r="V71" s="63">
        <f t="shared" si="54"/>
        <v>0</v>
      </c>
      <c r="W71" s="63">
        <f t="shared" si="54"/>
        <v>0</v>
      </c>
      <c r="X71" s="63">
        <f t="shared" si="54"/>
        <v>0</v>
      </c>
      <c r="Y71" s="63">
        <f t="shared" si="54"/>
        <v>0</v>
      </c>
      <c r="Z71" s="63">
        <f t="shared" si="54"/>
        <v>0</v>
      </c>
      <c r="AA71" s="63">
        <f t="shared" si="54"/>
        <v>0</v>
      </c>
      <c r="AB71" s="63">
        <f t="shared" si="54"/>
        <v>0</v>
      </c>
      <c r="AC71" s="63">
        <f t="shared" si="54"/>
        <v>0</v>
      </c>
      <c r="AD71" s="63">
        <f t="shared" si="54"/>
        <v>0</v>
      </c>
      <c r="AE71" s="63">
        <f t="shared" si="54"/>
        <v>0</v>
      </c>
      <c r="AF71" s="63">
        <f t="shared" si="54"/>
        <v>0</v>
      </c>
      <c r="AG71" s="16">
        <f t="shared" si="51"/>
        <v>0</v>
      </c>
      <c r="AH71" s="28" t="str">
        <f t="shared" si="52"/>
        <v/>
      </c>
      <c r="AI71" s="13"/>
      <c r="AJ71" s="16">
        <f t="shared" si="53"/>
        <v>0</v>
      </c>
    </row>
    <row r="72" spans="1:36" ht="13.5" customHeight="1" x14ac:dyDescent="0.2">
      <c r="A72" s="27" t="s">
        <v>1256</v>
      </c>
      <c r="B72" s="16">
        <v>0</v>
      </c>
      <c r="C72" s="16">
        <v>0</v>
      </c>
      <c r="D72" s="16">
        <v>0</v>
      </c>
      <c r="E72" s="16">
        <v>0</v>
      </c>
      <c r="F72" s="16">
        <v>0</v>
      </c>
      <c r="G72" s="16">
        <v>0</v>
      </c>
      <c r="H72" s="16">
        <v>0</v>
      </c>
      <c r="I72" s="16">
        <v>0</v>
      </c>
      <c r="J72" s="68">
        <v>0</v>
      </c>
      <c r="K72" s="68">
        <v>0</v>
      </c>
      <c r="L72" s="68">
        <v>0</v>
      </c>
      <c r="M72" s="68">
        <v>0</v>
      </c>
      <c r="N72" s="16">
        <f t="shared" si="49"/>
        <v>0</v>
      </c>
      <c r="O72" s="28" t="str">
        <f t="shared" si="50"/>
        <v/>
      </c>
      <c r="P72" s="16"/>
      <c r="Q72" s="16"/>
      <c r="R72" s="64" t="s">
        <v>1327</v>
      </c>
      <c r="S72" s="65">
        <v>0</v>
      </c>
      <c r="T72" s="66">
        <v>0.05</v>
      </c>
      <c r="U72" s="63">
        <f t="shared" si="54"/>
        <v>0</v>
      </c>
      <c r="V72" s="63">
        <f t="shared" si="54"/>
        <v>0</v>
      </c>
      <c r="W72" s="63">
        <f t="shared" si="54"/>
        <v>0</v>
      </c>
      <c r="X72" s="63">
        <f t="shared" si="54"/>
        <v>0</v>
      </c>
      <c r="Y72" s="63">
        <f t="shared" si="54"/>
        <v>0</v>
      </c>
      <c r="Z72" s="63">
        <f t="shared" si="54"/>
        <v>0</v>
      </c>
      <c r="AA72" s="63">
        <f t="shared" si="54"/>
        <v>0</v>
      </c>
      <c r="AB72" s="63">
        <f t="shared" si="54"/>
        <v>0</v>
      </c>
      <c r="AC72" s="63">
        <f t="shared" si="54"/>
        <v>0</v>
      </c>
      <c r="AD72" s="63">
        <f t="shared" si="54"/>
        <v>0</v>
      </c>
      <c r="AE72" s="63">
        <f t="shared" si="54"/>
        <v>0</v>
      </c>
      <c r="AF72" s="63">
        <f t="shared" si="54"/>
        <v>0</v>
      </c>
      <c r="AG72" s="16">
        <f t="shared" si="51"/>
        <v>0</v>
      </c>
      <c r="AH72" s="28" t="str">
        <f t="shared" si="52"/>
        <v/>
      </c>
      <c r="AI72" s="13"/>
      <c r="AJ72" s="16">
        <f t="shared" si="53"/>
        <v>0</v>
      </c>
    </row>
    <row r="73" spans="1:36" ht="13.5" customHeight="1" x14ac:dyDescent="0.2">
      <c r="A73" s="30" t="s">
        <v>1257</v>
      </c>
      <c r="B73" s="31">
        <f t="shared" ref="B73:M73" si="55">SUM(B67:B72)</f>
        <v>42406.460000000006</v>
      </c>
      <c r="C73" s="31">
        <f t="shared" si="55"/>
        <v>39801.619999999995</v>
      </c>
      <c r="D73" s="31">
        <f t="shared" si="55"/>
        <v>43932.600000000006</v>
      </c>
      <c r="E73" s="31">
        <f t="shared" si="55"/>
        <v>54546.67</v>
      </c>
      <c r="F73" s="31">
        <f t="shared" si="55"/>
        <v>76336.34</v>
      </c>
      <c r="G73" s="31">
        <f t="shared" si="55"/>
        <v>63431.78</v>
      </c>
      <c r="H73" s="31">
        <f t="shared" si="55"/>
        <v>63496.55</v>
      </c>
      <c r="I73" s="31">
        <f t="shared" si="55"/>
        <v>70064.490000000005</v>
      </c>
      <c r="J73" s="31">
        <f t="shared" si="55"/>
        <v>112389</v>
      </c>
      <c r="K73" s="31">
        <f t="shared" si="55"/>
        <v>133283</v>
      </c>
      <c r="L73" s="31">
        <f t="shared" si="55"/>
        <v>135923</v>
      </c>
      <c r="M73" s="31">
        <f t="shared" si="55"/>
        <v>135923</v>
      </c>
      <c r="N73" s="31">
        <f t="shared" si="49"/>
        <v>971534.51</v>
      </c>
      <c r="O73" s="32" t="str">
        <f t="shared" si="50"/>
        <v/>
      </c>
      <c r="P73" s="16"/>
      <c r="Q73" s="16"/>
      <c r="R73" s="67"/>
      <c r="S73" s="67"/>
      <c r="T73" s="67"/>
      <c r="U73" s="31">
        <f t="shared" ref="U73:AF73" si="56">SUM(U67:U72)</f>
        <v>90928.889333333311</v>
      </c>
      <c r="V73" s="31">
        <f t="shared" si="56"/>
        <v>90928.889333333311</v>
      </c>
      <c r="W73" s="31">
        <f t="shared" si="56"/>
        <v>90928.889333333311</v>
      </c>
      <c r="X73" s="31">
        <f t="shared" si="56"/>
        <v>90928.889333333311</v>
      </c>
      <c r="Y73" s="31">
        <f t="shared" si="56"/>
        <v>90928.889333333311</v>
      </c>
      <c r="Z73" s="31">
        <f t="shared" si="56"/>
        <v>90928.889333333311</v>
      </c>
      <c r="AA73" s="31">
        <f t="shared" si="56"/>
        <v>90928.889333333311</v>
      </c>
      <c r="AB73" s="31">
        <f t="shared" si="56"/>
        <v>97602.222666666668</v>
      </c>
      <c r="AC73" s="31">
        <f t="shared" si="56"/>
        <v>97602.222666666668</v>
      </c>
      <c r="AD73" s="31">
        <f t="shared" si="56"/>
        <v>100530.28934666664</v>
      </c>
      <c r="AE73" s="31">
        <f t="shared" si="56"/>
        <v>100530.28934666664</v>
      </c>
      <c r="AF73" s="31">
        <f t="shared" si="56"/>
        <v>100530.28934666664</v>
      </c>
      <c r="AG73" s="31">
        <f t="shared" si="51"/>
        <v>1133297.5387066663</v>
      </c>
      <c r="AH73" s="32" t="str">
        <f t="shared" si="52"/>
        <v/>
      </c>
      <c r="AI73" s="13"/>
      <c r="AJ73" s="31">
        <f t="shared" si="53"/>
        <v>-161763.02870666631</v>
      </c>
    </row>
    <row r="74" spans="1:36" ht="13.5" customHeight="1" x14ac:dyDescent="0.2">
      <c r="A74" s="80" t="s">
        <v>1258</v>
      </c>
      <c r="B74" s="16">
        <v>0</v>
      </c>
      <c r="C74" s="16">
        <v>-773.5</v>
      </c>
      <c r="D74" s="16">
        <v>1130.73</v>
      </c>
      <c r="E74" s="16">
        <v>8303.2199999999993</v>
      </c>
      <c r="F74" s="16">
        <v>2747.17</v>
      </c>
      <c r="G74" s="16">
        <v>7608.77</v>
      </c>
      <c r="H74" s="16">
        <v>1346.83</v>
      </c>
      <c r="I74" s="16">
        <v>2646.86</v>
      </c>
      <c r="J74" s="68">
        <v>3000</v>
      </c>
      <c r="K74" s="68">
        <v>3000</v>
      </c>
      <c r="L74" s="68">
        <v>3000</v>
      </c>
      <c r="M74" s="68">
        <v>3000</v>
      </c>
      <c r="N74" s="16">
        <f t="shared" si="49"/>
        <v>35010.080000000002</v>
      </c>
      <c r="O74" s="28" t="str">
        <f t="shared" si="50"/>
        <v/>
      </c>
      <c r="P74" s="16"/>
      <c r="Q74" s="16"/>
      <c r="R74" s="64" t="s">
        <v>1328</v>
      </c>
      <c r="S74" s="65">
        <v>0</v>
      </c>
      <c r="T74" s="66">
        <v>0.05</v>
      </c>
      <c r="U74" s="69">
        <f>'Fld Eng Budget'!B76</f>
        <v>3769.59375</v>
      </c>
      <c r="V74" s="69">
        <f>'Fld Eng Budget'!C76</f>
        <v>3769.59375</v>
      </c>
      <c r="W74" s="69">
        <f>'Fld Eng Budget'!D76</f>
        <v>3769.59375</v>
      </c>
      <c r="X74" s="69">
        <f>'Fld Eng Budget'!E76</f>
        <v>3769.59375</v>
      </c>
      <c r="Y74" s="69">
        <f>'Fld Eng Budget'!F76</f>
        <v>3769.59375</v>
      </c>
      <c r="Z74" s="69">
        <f>'Fld Eng Budget'!G76</f>
        <v>3769.59375</v>
      </c>
      <c r="AA74" s="69">
        <f>'Fld Eng Budget'!H76</f>
        <v>3769.59375</v>
      </c>
      <c r="AB74" s="69">
        <f>'Fld Eng Budget'!I76</f>
        <v>3769.59375</v>
      </c>
      <c r="AC74" s="69">
        <f>'Fld Eng Budget'!J76</f>
        <v>3769.59375</v>
      </c>
      <c r="AD74" s="69">
        <f>'Fld Eng Budget'!K76</f>
        <v>3769.59375</v>
      </c>
      <c r="AE74" s="69">
        <f>'Fld Eng Budget'!L76</f>
        <v>3769.59375</v>
      </c>
      <c r="AF74" s="69">
        <f>'Fld Eng Budget'!M76</f>
        <v>3769.59375</v>
      </c>
      <c r="AG74" s="16">
        <f t="shared" si="51"/>
        <v>45235.125</v>
      </c>
      <c r="AH74" s="28" t="str">
        <f t="shared" si="52"/>
        <v/>
      </c>
      <c r="AI74" s="13"/>
      <c r="AJ74" s="16">
        <f t="shared" si="53"/>
        <v>-10225.044999999998</v>
      </c>
    </row>
    <row r="75" spans="1:36" ht="13.5" customHeight="1" x14ac:dyDescent="0.2">
      <c r="A75" s="80" t="s">
        <v>1259</v>
      </c>
      <c r="B75" s="16">
        <v>12.29</v>
      </c>
      <c r="C75" s="16">
        <v>0</v>
      </c>
      <c r="D75" s="16">
        <v>0</v>
      </c>
      <c r="E75" s="16">
        <v>2986.15</v>
      </c>
      <c r="F75" s="16">
        <v>0</v>
      </c>
      <c r="G75" s="16">
        <v>475.67</v>
      </c>
      <c r="H75" s="16">
        <v>234.79</v>
      </c>
      <c r="I75" s="16">
        <v>0</v>
      </c>
      <c r="J75" s="68">
        <v>400</v>
      </c>
      <c r="K75" s="68">
        <v>400</v>
      </c>
      <c r="L75" s="68">
        <v>400</v>
      </c>
      <c r="M75" s="68">
        <v>400</v>
      </c>
      <c r="N75" s="16">
        <f t="shared" si="49"/>
        <v>5308.9</v>
      </c>
      <c r="O75" s="28" t="str">
        <f t="shared" si="50"/>
        <v/>
      </c>
      <c r="P75" s="16"/>
      <c r="Q75" s="16"/>
      <c r="R75" s="64" t="s">
        <v>1328</v>
      </c>
      <c r="S75" s="65">
        <v>0</v>
      </c>
      <c r="T75" s="66">
        <v>0.05</v>
      </c>
      <c r="U75" s="69">
        <f>'Fld Eng Budget'!B77</f>
        <v>604.61406249999993</v>
      </c>
      <c r="V75" s="69">
        <f>'Fld Eng Budget'!C77</f>
        <v>604.61406249999993</v>
      </c>
      <c r="W75" s="69">
        <f>'Fld Eng Budget'!D77</f>
        <v>604.61406249999993</v>
      </c>
      <c r="X75" s="69">
        <f>'Fld Eng Budget'!E77</f>
        <v>604.61406249999993</v>
      </c>
      <c r="Y75" s="69">
        <f>'Fld Eng Budget'!F77</f>
        <v>604.61406249999993</v>
      </c>
      <c r="Z75" s="69">
        <f>'Fld Eng Budget'!G77</f>
        <v>604.61406249999993</v>
      </c>
      <c r="AA75" s="69">
        <f>'Fld Eng Budget'!H77</f>
        <v>604.61406249999993</v>
      </c>
      <c r="AB75" s="69">
        <f>'Fld Eng Budget'!I77</f>
        <v>604.61406249999993</v>
      </c>
      <c r="AC75" s="69">
        <f>'Fld Eng Budget'!J77</f>
        <v>604.61406249999993</v>
      </c>
      <c r="AD75" s="69">
        <f>'Fld Eng Budget'!K77</f>
        <v>604.61406249999993</v>
      </c>
      <c r="AE75" s="69">
        <f>'Fld Eng Budget'!L77</f>
        <v>604.61406249999993</v>
      </c>
      <c r="AF75" s="69">
        <f>'Fld Eng Budget'!M77</f>
        <v>604.61406249999993</v>
      </c>
      <c r="AG75" s="16">
        <f t="shared" si="51"/>
        <v>7255.3687499999987</v>
      </c>
      <c r="AH75" s="28" t="str">
        <f t="shared" si="52"/>
        <v/>
      </c>
      <c r="AI75" s="13"/>
      <c r="AJ75" s="16">
        <f t="shared" si="53"/>
        <v>-1946.4687499999991</v>
      </c>
    </row>
    <row r="76" spans="1:36" ht="13.5" customHeight="1" x14ac:dyDescent="0.2">
      <c r="A76" s="27" t="s">
        <v>1260</v>
      </c>
      <c r="B76" s="16">
        <v>0</v>
      </c>
      <c r="C76" s="16">
        <v>0</v>
      </c>
      <c r="D76" s="16">
        <v>0</v>
      </c>
      <c r="E76" s="16">
        <v>28.2</v>
      </c>
      <c r="F76" s="16">
        <v>0</v>
      </c>
      <c r="G76" s="16">
        <v>0</v>
      </c>
      <c r="H76" s="16">
        <v>0</v>
      </c>
      <c r="I76" s="16">
        <v>0</v>
      </c>
      <c r="J76" s="68">
        <v>0</v>
      </c>
      <c r="K76" s="68">
        <v>0</v>
      </c>
      <c r="L76" s="68">
        <v>0</v>
      </c>
      <c r="M76" s="68">
        <v>0</v>
      </c>
      <c r="N76" s="16">
        <f t="shared" si="49"/>
        <v>28.2</v>
      </c>
      <c r="O76" s="28" t="str">
        <f t="shared" si="50"/>
        <v/>
      </c>
      <c r="P76" s="16"/>
      <c r="Q76" s="16"/>
      <c r="R76" s="64" t="s">
        <v>1327</v>
      </c>
      <c r="S76" s="65">
        <v>0</v>
      </c>
      <c r="T76" s="66">
        <v>0.05</v>
      </c>
      <c r="U76" s="63">
        <f t="shared" ref="U76:AF80" si="57">IF($R76="Manual","",IFERROR(IF($R76="YOY Growth",$N76*(1+$T76)/12,$S76/12),""))</f>
        <v>0</v>
      </c>
      <c r="V76" s="63">
        <f t="shared" si="57"/>
        <v>0</v>
      </c>
      <c r="W76" s="63">
        <f t="shared" si="57"/>
        <v>0</v>
      </c>
      <c r="X76" s="63">
        <f t="shared" si="57"/>
        <v>0</v>
      </c>
      <c r="Y76" s="63">
        <f t="shared" si="57"/>
        <v>0</v>
      </c>
      <c r="Z76" s="63">
        <f t="shared" si="57"/>
        <v>0</v>
      </c>
      <c r="AA76" s="63">
        <f t="shared" si="57"/>
        <v>0</v>
      </c>
      <c r="AB76" s="63">
        <f t="shared" si="57"/>
        <v>0</v>
      </c>
      <c r="AC76" s="63">
        <f t="shared" si="57"/>
        <v>0</v>
      </c>
      <c r="AD76" s="63">
        <f t="shared" si="57"/>
        <v>0</v>
      </c>
      <c r="AE76" s="63">
        <f t="shared" si="57"/>
        <v>0</v>
      </c>
      <c r="AF76" s="63">
        <f t="shared" si="57"/>
        <v>0</v>
      </c>
      <c r="AG76" s="16">
        <f t="shared" si="51"/>
        <v>0</v>
      </c>
      <c r="AH76" s="28" t="str">
        <f t="shared" si="52"/>
        <v/>
      </c>
      <c r="AI76" s="13"/>
      <c r="AJ76" s="16">
        <f t="shared" si="53"/>
        <v>28.2</v>
      </c>
    </row>
    <row r="77" spans="1:36" ht="13.5" customHeight="1" x14ac:dyDescent="0.2">
      <c r="A77" s="27" t="s">
        <v>1261</v>
      </c>
      <c r="B77" s="16">
        <v>0</v>
      </c>
      <c r="C77" s="16">
        <v>0</v>
      </c>
      <c r="D77" s="16">
        <v>0</v>
      </c>
      <c r="E77" s="16">
        <v>0</v>
      </c>
      <c r="F77" s="16">
        <v>0</v>
      </c>
      <c r="G77" s="16">
        <v>0</v>
      </c>
      <c r="H77" s="16">
        <v>0</v>
      </c>
      <c r="I77" s="16">
        <v>0</v>
      </c>
      <c r="J77" s="68">
        <v>0</v>
      </c>
      <c r="K77" s="68">
        <v>0</v>
      </c>
      <c r="L77" s="68">
        <v>0</v>
      </c>
      <c r="M77" s="68">
        <v>0</v>
      </c>
      <c r="N77" s="16">
        <f t="shared" si="49"/>
        <v>0</v>
      </c>
      <c r="O77" s="28" t="str">
        <f t="shared" si="50"/>
        <v/>
      </c>
      <c r="P77" s="16"/>
      <c r="Q77" s="16"/>
      <c r="R77" s="64" t="s">
        <v>1327</v>
      </c>
      <c r="S77" s="65">
        <v>0</v>
      </c>
      <c r="T77" s="66">
        <v>0.05</v>
      </c>
      <c r="U77" s="63">
        <f t="shared" si="57"/>
        <v>0</v>
      </c>
      <c r="V77" s="63">
        <f t="shared" si="57"/>
        <v>0</v>
      </c>
      <c r="W77" s="63">
        <f t="shared" si="57"/>
        <v>0</v>
      </c>
      <c r="X77" s="63">
        <f t="shared" si="57"/>
        <v>0</v>
      </c>
      <c r="Y77" s="63">
        <f t="shared" si="57"/>
        <v>0</v>
      </c>
      <c r="Z77" s="63">
        <f t="shared" si="57"/>
        <v>0</v>
      </c>
      <c r="AA77" s="63">
        <f t="shared" si="57"/>
        <v>0</v>
      </c>
      <c r="AB77" s="63">
        <f t="shared" si="57"/>
        <v>0</v>
      </c>
      <c r="AC77" s="63">
        <f t="shared" si="57"/>
        <v>0</v>
      </c>
      <c r="AD77" s="63">
        <f t="shared" si="57"/>
        <v>0</v>
      </c>
      <c r="AE77" s="63">
        <f t="shared" si="57"/>
        <v>0</v>
      </c>
      <c r="AF77" s="63">
        <f t="shared" si="57"/>
        <v>0</v>
      </c>
      <c r="AG77" s="16">
        <f t="shared" si="51"/>
        <v>0</v>
      </c>
      <c r="AH77" s="28" t="str">
        <f t="shared" si="52"/>
        <v/>
      </c>
      <c r="AI77" s="13"/>
      <c r="AJ77" s="16">
        <f t="shared" si="53"/>
        <v>0</v>
      </c>
    </row>
    <row r="78" spans="1:36" ht="13.5" customHeight="1" x14ac:dyDescent="0.2">
      <c r="A78" s="27" t="s">
        <v>1262</v>
      </c>
      <c r="B78" s="16">
        <v>0</v>
      </c>
      <c r="C78" s="16">
        <v>0</v>
      </c>
      <c r="D78" s="16">
        <v>0</v>
      </c>
      <c r="E78" s="16">
        <v>0</v>
      </c>
      <c r="F78" s="16">
        <v>0</v>
      </c>
      <c r="G78" s="16">
        <v>0</v>
      </c>
      <c r="H78" s="16">
        <v>0</v>
      </c>
      <c r="I78" s="16">
        <v>0</v>
      </c>
      <c r="J78" s="68">
        <v>0</v>
      </c>
      <c r="K78" s="68">
        <v>0</v>
      </c>
      <c r="L78" s="68">
        <v>0</v>
      </c>
      <c r="M78" s="68">
        <v>0</v>
      </c>
      <c r="N78" s="16">
        <f t="shared" si="49"/>
        <v>0</v>
      </c>
      <c r="O78" s="28" t="str">
        <f t="shared" si="50"/>
        <v/>
      </c>
      <c r="P78" s="16"/>
      <c r="Q78" s="16"/>
      <c r="R78" s="64" t="s">
        <v>1327</v>
      </c>
      <c r="S78" s="65">
        <v>0</v>
      </c>
      <c r="T78" s="66">
        <v>0.05</v>
      </c>
      <c r="U78" s="63">
        <f t="shared" si="57"/>
        <v>0</v>
      </c>
      <c r="V78" s="63">
        <f t="shared" si="57"/>
        <v>0</v>
      </c>
      <c r="W78" s="63">
        <f t="shared" si="57"/>
        <v>0</v>
      </c>
      <c r="X78" s="63">
        <f t="shared" si="57"/>
        <v>0</v>
      </c>
      <c r="Y78" s="63">
        <f t="shared" si="57"/>
        <v>0</v>
      </c>
      <c r="Z78" s="63">
        <f t="shared" si="57"/>
        <v>0</v>
      </c>
      <c r="AA78" s="63">
        <f t="shared" si="57"/>
        <v>0</v>
      </c>
      <c r="AB78" s="63">
        <f t="shared" si="57"/>
        <v>0</v>
      </c>
      <c r="AC78" s="63">
        <f t="shared" si="57"/>
        <v>0</v>
      </c>
      <c r="AD78" s="63">
        <f t="shared" si="57"/>
        <v>0</v>
      </c>
      <c r="AE78" s="63">
        <f t="shared" si="57"/>
        <v>0</v>
      </c>
      <c r="AF78" s="63">
        <f t="shared" si="57"/>
        <v>0</v>
      </c>
      <c r="AG78" s="16">
        <f t="shared" si="51"/>
        <v>0</v>
      </c>
      <c r="AH78" s="28" t="str">
        <f t="shared" si="52"/>
        <v/>
      </c>
      <c r="AI78" s="13"/>
      <c r="AJ78" s="16">
        <f t="shared" si="53"/>
        <v>0</v>
      </c>
    </row>
    <row r="79" spans="1:36" ht="13.5" customHeight="1" x14ac:dyDescent="0.2">
      <c r="A79" s="27" t="s">
        <v>1263</v>
      </c>
      <c r="B79" s="16">
        <v>0</v>
      </c>
      <c r="C79" s="16">
        <v>0</v>
      </c>
      <c r="D79" s="16">
        <v>0</v>
      </c>
      <c r="E79" s="16">
        <v>2674.33</v>
      </c>
      <c r="F79" s="16">
        <v>0</v>
      </c>
      <c r="G79" s="16">
        <v>0</v>
      </c>
      <c r="H79" s="16">
        <v>0</v>
      </c>
      <c r="I79" s="16">
        <v>0</v>
      </c>
      <c r="J79" s="68">
        <v>1000</v>
      </c>
      <c r="K79" s="68">
        <v>1000</v>
      </c>
      <c r="L79" s="68">
        <v>3000</v>
      </c>
      <c r="M79" s="68">
        <v>1000</v>
      </c>
      <c r="N79" s="16">
        <f t="shared" si="49"/>
        <v>8674.33</v>
      </c>
      <c r="O79" s="28" t="str">
        <f t="shared" si="50"/>
        <v/>
      </c>
      <c r="P79" s="16"/>
      <c r="Q79" s="16"/>
      <c r="R79" s="64" t="s">
        <v>1327</v>
      </c>
      <c r="S79" s="65">
        <v>0</v>
      </c>
      <c r="T79" s="66">
        <v>0.05</v>
      </c>
      <c r="U79" s="63">
        <f t="shared" si="57"/>
        <v>0</v>
      </c>
      <c r="V79" s="63">
        <f t="shared" si="57"/>
        <v>0</v>
      </c>
      <c r="W79" s="63">
        <f t="shared" si="57"/>
        <v>0</v>
      </c>
      <c r="X79" s="63">
        <f t="shared" si="57"/>
        <v>0</v>
      </c>
      <c r="Y79" s="63">
        <f t="shared" si="57"/>
        <v>0</v>
      </c>
      <c r="Z79" s="63">
        <f t="shared" si="57"/>
        <v>0</v>
      </c>
      <c r="AA79" s="63">
        <f t="shared" si="57"/>
        <v>0</v>
      </c>
      <c r="AB79" s="63">
        <f t="shared" si="57"/>
        <v>0</v>
      </c>
      <c r="AC79" s="63">
        <f t="shared" si="57"/>
        <v>0</v>
      </c>
      <c r="AD79" s="63">
        <f t="shared" si="57"/>
        <v>0</v>
      </c>
      <c r="AE79" s="63">
        <f t="shared" si="57"/>
        <v>0</v>
      </c>
      <c r="AF79" s="63">
        <f t="shared" si="57"/>
        <v>0</v>
      </c>
      <c r="AG79" s="16">
        <f t="shared" si="51"/>
        <v>0</v>
      </c>
      <c r="AH79" s="28" t="str">
        <f t="shared" si="52"/>
        <v/>
      </c>
      <c r="AI79" s="13"/>
      <c r="AJ79" s="16">
        <f t="shared" si="53"/>
        <v>8674.33</v>
      </c>
    </row>
    <row r="80" spans="1:36" ht="13.5" customHeight="1" x14ac:dyDescent="0.2">
      <c r="A80" s="27" t="s">
        <v>1264</v>
      </c>
      <c r="B80" s="16">
        <v>35.89</v>
      </c>
      <c r="C80" s="16">
        <v>0</v>
      </c>
      <c r="D80" s="16">
        <v>0</v>
      </c>
      <c r="E80" s="16">
        <v>0</v>
      </c>
      <c r="F80" s="16">
        <v>0</v>
      </c>
      <c r="G80" s="16">
        <v>0</v>
      </c>
      <c r="H80" s="16">
        <v>0</v>
      </c>
      <c r="I80" s="16">
        <v>0</v>
      </c>
      <c r="J80" s="68">
        <v>0</v>
      </c>
      <c r="K80" s="68">
        <v>0</v>
      </c>
      <c r="L80" s="68">
        <v>0</v>
      </c>
      <c r="M80" s="68">
        <v>0</v>
      </c>
      <c r="N80" s="16">
        <f t="shared" si="49"/>
        <v>35.89</v>
      </c>
      <c r="O80" s="28" t="str">
        <f t="shared" si="50"/>
        <v/>
      </c>
      <c r="P80" s="16"/>
      <c r="Q80" s="16"/>
      <c r="R80" s="64" t="s">
        <v>1327</v>
      </c>
      <c r="S80" s="65">
        <v>0</v>
      </c>
      <c r="T80" s="66">
        <v>0.05</v>
      </c>
      <c r="U80" s="63">
        <f t="shared" si="57"/>
        <v>0</v>
      </c>
      <c r="V80" s="63">
        <f t="shared" si="57"/>
        <v>0</v>
      </c>
      <c r="W80" s="63">
        <f t="shared" si="57"/>
        <v>0</v>
      </c>
      <c r="X80" s="63">
        <f t="shared" si="57"/>
        <v>0</v>
      </c>
      <c r="Y80" s="63">
        <f t="shared" si="57"/>
        <v>0</v>
      </c>
      <c r="Z80" s="63">
        <f t="shared" si="57"/>
        <v>0</v>
      </c>
      <c r="AA80" s="63">
        <f t="shared" si="57"/>
        <v>0</v>
      </c>
      <c r="AB80" s="63">
        <f t="shared" si="57"/>
        <v>0</v>
      </c>
      <c r="AC80" s="63">
        <f t="shared" si="57"/>
        <v>0</v>
      </c>
      <c r="AD80" s="63">
        <f t="shared" si="57"/>
        <v>0</v>
      </c>
      <c r="AE80" s="63">
        <f t="shared" si="57"/>
        <v>0</v>
      </c>
      <c r="AF80" s="63">
        <f t="shared" si="57"/>
        <v>0</v>
      </c>
      <c r="AG80" s="16">
        <f t="shared" si="51"/>
        <v>0</v>
      </c>
      <c r="AH80" s="28" t="str">
        <f t="shared" si="52"/>
        <v/>
      </c>
      <c r="AI80" s="13"/>
      <c r="AJ80" s="16">
        <f t="shared" si="53"/>
        <v>35.89</v>
      </c>
    </row>
    <row r="81" spans="1:36" ht="13.5" customHeight="1" x14ac:dyDescent="0.2">
      <c r="A81" s="26" t="s">
        <v>1265</v>
      </c>
      <c r="B81" s="16"/>
      <c r="C81" s="16"/>
      <c r="D81" s="16"/>
      <c r="E81" s="16"/>
      <c r="F81" s="16"/>
      <c r="G81" s="16"/>
      <c r="H81" s="16"/>
      <c r="I81" s="16"/>
      <c r="J81" s="16"/>
      <c r="K81" s="16"/>
      <c r="L81" s="16"/>
      <c r="M81" s="16"/>
      <c r="N81" s="16"/>
      <c r="O81" s="28"/>
      <c r="P81" s="16"/>
      <c r="Q81" s="16"/>
      <c r="R81" s="67"/>
      <c r="S81" s="67"/>
      <c r="T81" s="67"/>
      <c r="U81" s="16"/>
      <c r="V81" s="16"/>
      <c r="W81" s="16"/>
      <c r="X81" s="16"/>
      <c r="Y81" s="16"/>
      <c r="Z81" s="16"/>
      <c r="AA81" s="16"/>
      <c r="AB81" s="16"/>
      <c r="AC81" s="16"/>
      <c r="AD81" s="16"/>
      <c r="AE81" s="16"/>
      <c r="AF81" s="16"/>
      <c r="AG81" s="16"/>
      <c r="AH81" s="28"/>
      <c r="AI81" s="13"/>
      <c r="AJ81" s="16"/>
    </row>
    <row r="82" spans="1:36" ht="13.5" customHeight="1" x14ac:dyDescent="0.2">
      <c r="A82" s="27" t="s">
        <v>1266</v>
      </c>
      <c r="B82" s="16">
        <v>0</v>
      </c>
      <c r="C82" s="16">
        <v>0</v>
      </c>
      <c r="D82" s="16">
        <v>0</v>
      </c>
      <c r="E82" s="16">
        <v>0</v>
      </c>
      <c r="F82" s="16">
        <v>0</v>
      </c>
      <c r="G82" s="16">
        <v>0</v>
      </c>
      <c r="H82" s="16">
        <v>0</v>
      </c>
      <c r="I82" s="16">
        <v>0</v>
      </c>
      <c r="J82" s="68">
        <v>0</v>
      </c>
      <c r="K82" s="68">
        <v>0</v>
      </c>
      <c r="L82" s="68">
        <v>0</v>
      </c>
      <c r="M82" s="68">
        <v>0</v>
      </c>
      <c r="N82" s="16">
        <f t="shared" ref="N82:N117" si="58">SUM(B82:M82)</f>
        <v>0</v>
      </c>
      <c r="O82" s="28" t="str">
        <f t="shared" ref="O82:O117" si="59">IFERROR(N82/N$16,"")</f>
        <v/>
      </c>
      <c r="P82" s="16"/>
      <c r="Q82" s="16"/>
      <c r="R82" s="64" t="s">
        <v>1327</v>
      </c>
      <c r="S82" s="65">
        <v>0</v>
      </c>
      <c r="T82" s="66">
        <v>0.05</v>
      </c>
      <c r="U82" s="63">
        <f t="shared" ref="U82:AF86" si="60">IF($R82="Manual","",IFERROR(IF($R82="YOY Growth",$N82*(1+$T82)/12,$S82/12),""))</f>
        <v>0</v>
      </c>
      <c r="V82" s="63">
        <f t="shared" si="60"/>
        <v>0</v>
      </c>
      <c r="W82" s="63">
        <f t="shared" si="60"/>
        <v>0</v>
      </c>
      <c r="X82" s="63">
        <f t="shared" si="60"/>
        <v>0</v>
      </c>
      <c r="Y82" s="63">
        <f t="shared" si="60"/>
        <v>0</v>
      </c>
      <c r="Z82" s="63">
        <f t="shared" si="60"/>
        <v>0</v>
      </c>
      <c r="AA82" s="63">
        <f t="shared" si="60"/>
        <v>0</v>
      </c>
      <c r="AB82" s="63">
        <f t="shared" si="60"/>
        <v>0</v>
      </c>
      <c r="AC82" s="63">
        <f t="shared" si="60"/>
        <v>0</v>
      </c>
      <c r="AD82" s="63">
        <f t="shared" si="60"/>
        <v>0</v>
      </c>
      <c r="AE82" s="63">
        <f t="shared" si="60"/>
        <v>0</v>
      </c>
      <c r="AF82" s="63">
        <f t="shared" si="60"/>
        <v>0</v>
      </c>
      <c r="AG82" s="16">
        <f t="shared" ref="AG82:AG117" si="61">SUM(U82:AF82)</f>
        <v>0</v>
      </c>
      <c r="AH82" s="28" t="str">
        <f t="shared" ref="AH82:AH117" si="62">IFERROR(AG82/AG$16,"")</f>
        <v/>
      </c>
      <c r="AI82" s="13"/>
      <c r="AJ82" s="16">
        <f t="shared" ref="AJ82:AJ116" si="63">N82-AG82</f>
        <v>0</v>
      </c>
    </row>
    <row r="83" spans="1:36" ht="13.5" customHeight="1" x14ac:dyDescent="0.2">
      <c r="A83" s="27" t="s">
        <v>1267</v>
      </c>
      <c r="B83" s="16">
        <v>0</v>
      </c>
      <c r="C83" s="16">
        <v>0</v>
      </c>
      <c r="D83" s="16">
        <v>0</v>
      </c>
      <c r="E83" s="16">
        <v>0</v>
      </c>
      <c r="F83" s="16">
        <v>0</v>
      </c>
      <c r="G83" s="16">
        <v>0</v>
      </c>
      <c r="H83" s="16">
        <v>0</v>
      </c>
      <c r="I83" s="16">
        <v>0</v>
      </c>
      <c r="J83" s="68">
        <v>0</v>
      </c>
      <c r="K83" s="68">
        <v>0</v>
      </c>
      <c r="L83" s="68">
        <v>0</v>
      </c>
      <c r="M83" s="68">
        <v>0</v>
      </c>
      <c r="N83" s="16">
        <f t="shared" si="58"/>
        <v>0</v>
      </c>
      <c r="O83" s="28" t="str">
        <f t="shared" si="59"/>
        <v/>
      </c>
      <c r="P83" s="16"/>
      <c r="Q83" s="16"/>
      <c r="R83" s="64" t="s">
        <v>1327</v>
      </c>
      <c r="S83" s="65">
        <v>0</v>
      </c>
      <c r="T83" s="66">
        <v>0.05</v>
      </c>
      <c r="U83" s="63">
        <f t="shared" si="60"/>
        <v>0</v>
      </c>
      <c r="V83" s="63">
        <f t="shared" si="60"/>
        <v>0</v>
      </c>
      <c r="W83" s="63">
        <f t="shared" si="60"/>
        <v>0</v>
      </c>
      <c r="X83" s="63">
        <f t="shared" si="60"/>
        <v>0</v>
      </c>
      <c r="Y83" s="63">
        <f t="shared" si="60"/>
        <v>0</v>
      </c>
      <c r="Z83" s="63">
        <f t="shared" si="60"/>
        <v>0</v>
      </c>
      <c r="AA83" s="63">
        <f t="shared" si="60"/>
        <v>0</v>
      </c>
      <c r="AB83" s="63">
        <f t="shared" si="60"/>
        <v>0</v>
      </c>
      <c r="AC83" s="63">
        <f t="shared" si="60"/>
        <v>0</v>
      </c>
      <c r="AD83" s="63">
        <f t="shared" si="60"/>
        <v>0</v>
      </c>
      <c r="AE83" s="63">
        <f t="shared" si="60"/>
        <v>0</v>
      </c>
      <c r="AF83" s="63">
        <f t="shared" si="60"/>
        <v>0</v>
      </c>
      <c r="AG83" s="16">
        <f t="shared" si="61"/>
        <v>0</v>
      </c>
      <c r="AH83" s="28" t="str">
        <f t="shared" si="62"/>
        <v/>
      </c>
      <c r="AI83" s="13"/>
      <c r="AJ83" s="16">
        <f t="shared" si="63"/>
        <v>0</v>
      </c>
    </row>
    <row r="84" spans="1:36" ht="13.5" customHeight="1" x14ac:dyDescent="0.2">
      <c r="A84" s="27" t="s">
        <v>1268</v>
      </c>
      <c r="B84" s="16">
        <v>0</v>
      </c>
      <c r="C84" s="16">
        <v>0</v>
      </c>
      <c r="D84" s="16">
        <v>0</v>
      </c>
      <c r="E84" s="16">
        <v>0</v>
      </c>
      <c r="F84" s="16">
        <v>0</v>
      </c>
      <c r="G84" s="16">
        <v>20</v>
      </c>
      <c r="H84" s="16">
        <v>0</v>
      </c>
      <c r="I84" s="16">
        <v>0</v>
      </c>
      <c r="J84" s="68">
        <v>0</v>
      </c>
      <c r="K84" s="68">
        <v>0</v>
      </c>
      <c r="L84" s="68">
        <v>0</v>
      </c>
      <c r="M84" s="68">
        <v>0</v>
      </c>
      <c r="N84" s="16">
        <f t="shared" si="58"/>
        <v>20</v>
      </c>
      <c r="O84" s="28" t="str">
        <f t="shared" si="59"/>
        <v/>
      </c>
      <c r="P84" s="16"/>
      <c r="Q84" s="16"/>
      <c r="R84" s="64" t="s">
        <v>1327</v>
      </c>
      <c r="S84" s="65">
        <v>0</v>
      </c>
      <c r="T84" s="66">
        <v>0.05</v>
      </c>
      <c r="U84" s="63">
        <f t="shared" si="60"/>
        <v>0</v>
      </c>
      <c r="V84" s="63">
        <f t="shared" si="60"/>
        <v>0</v>
      </c>
      <c r="W84" s="63">
        <f t="shared" si="60"/>
        <v>0</v>
      </c>
      <c r="X84" s="63">
        <f t="shared" si="60"/>
        <v>0</v>
      </c>
      <c r="Y84" s="63">
        <f t="shared" si="60"/>
        <v>0</v>
      </c>
      <c r="Z84" s="63">
        <f t="shared" si="60"/>
        <v>0</v>
      </c>
      <c r="AA84" s="63">
        <f t="shared" si="60"/>
        <v>0</v>
      </c>
      <c r="AB84" s="63">
        <f t="shared" si="60"/>
        <v>0</v>
      </c>
      <c r="AC84" s="63">
        <f t="shared" si="60"/>
        <v>0</v>
      </c>
      <c r="AD84" s="63">
        <f t="shared" si="60"/>
        <v>0</v>
      </c>
      <c r="AE84" s="63">
        <f t="shared" si="60"/>
        <v>0</v>
      </c>
      <c r="AF84" s="63">
        <f t="shared" si="60"/>
        <v>0</v>
      </c>
      <c r="AG84" s="16">
        <f t="shared" si="61"/>
        <v>0</v>
      </c>
      <c r="AH84" s="28" t="str">
        <f t="shared" si="62"/>
        <v/>
      </c>
      <c r="AI84" s="13"/>
      <c r="AJ84" s="16">
        <f t="shared" si="63"/>
        <v>20</v>
      </c>
    </row>
    <row r="85" spans="1:36" ht="13.5" customHeight="1" x14ac:dyDescent="0.2">
      <c r="A85" s="27" t="s">
        <v>1269</v>
      </c>
      <c r="B85" s="16">
        <v>1118.97</v>
      </c>
      <c r="C85" s="16">
        <v>1642.61</v>
      </c>
      <c r="D85" s="16">
        <v>0</v>
      </c>
      <c r="E85" s="16">
        <v>1638.14</v>
      </c>
      <c r="F85" s="16">
        <v>492.8</v>
      </c>
      <c r="G85" s="16">
        <v>0</v>
      </c>
      <c r="H85" s="16">
        <v>0</v>
      </c>
      <c r="I85" s="16">
        <v>0</v>
      </c>
      <c r="J85" s="68">
        <v>500</v>
      </c>
      <c r="K85" s="68">
        <v>500</v>
      </c>
      <c r="L85" s="68">
        <v>1500</v>
      </c>
      <c r="M85" s="68">
        <v>500</v>
      </c>
      <c r="N85" s="16">
        <f t="shared" si="58"/>
        <v>7892.52</v>
      </c>
      <c r="O85" s="28" t="str">
        <f t="shared" si="59"/>
        <v/>
      </c>
      <c r="P85" s="16"/>
      <c r="Q85" s="16"/>
      <c r="R85" s="64" t="s">
        <v>1327</v>
      </c>
      <c r="S85" s="65">
        <v>0</v>
      </c>
      <c r="T85" s="66">
        <v>0.05</v>
      </c>
      <c r="U85" s="63">
        <f t="shared" si="60"/>
        <v>0</v>
      </c>
      <c r="V85" s="63">
        <f t="shared" si="60"/>
        <v>0</v>
      </c>
      <c r="W85" s="63">
        <f t="shared" si="60"/>
        <v>0</v>
      </c>
      <c r="X85" s="63">
        <f t="shared" si="60"/>
        <v>0</v>
      </c>
      <c r="Y85" s="63">
        <f t="shared" si="60"/>
        <v>0</v>
      </c>
      <c r="Z85" s="63">
        <f t="shared" si="60"/>
        <v>0</v>
      </c>
      <c r="AA85" s="63">
        <f t="shared" si="60"/>
        <v>0</v>
      </c>
      <c r="AB85" s="63">
        <f t="shared" si="60"/>
        <v>0</v>
      </c>
      <c r="AC85" s="63">
        <f t="shared" si="60"/>
        <v>0</v>
      </c>
      <c r="AD85" s="63">
        <f t="shared" si="60"/>
        <v>0</v>
      </c>
      <c r="AE85" s="63">
        <f t="shared" si="60"/>
        <v>0</v>
      </c>
      <c r="AF85" s="63">
        <f t="shared" si="60"/>
        <v>0</v>
      </c>
      <c r="AG85" s="16">
        <f t="shared" si="61"/>
        <v>0</v>
      </c>
      <c r="AH85" s="28" t="str">
        <f t="shared" si="62"/>
        <v/>
      </c>
      <c r="AI85" s="13"/>
      <c r="AJ85" s="16">
        <f t="shared" si="63"/>
        <v>7892.52</v>
      </c>
    </row>
    <row r="86" spans="1:36" ht="13.5" customHeight="1" x14ac:dyDescent="0.2">
      <c r="A86" s="27" t="s">
        <v>1270</v>
      </c>
      <c r="B86" s="16">
        <v>0</v>
      </c>
      <c r="C86" s="16">
        <v>196.09</v>
      </c>
      <c r="D86" s="16">
        <v>0</v>
      </c>
      <c r="E86" s="16">
        <v>0</v>
      </c>
      <c r="F86" s="16">
        <v>0</v>
      </c>
      <c r="G86" s="16">
        <v>0</v>
      </c>
      <c r="H86" s="16">
        <v>0</v>
      </c>
      <c r="I86" s="16">
        <v>0</v>
      </c>
      <c r="J86" s="68">
        <v>0</v>
      </c>
      <c r="K86" s="68">
        <v>0</v>
      </c>
      <c r="L86" s="68">
        <v>0</v>
      </c>
      <c r="M86" s="68">
        <v>0</v>
      </c>
      <c r="N86" s="16">
        <f t="shared" si="58"/>
        <v>196.09</v>
      </c>
      <c r="O86" s="28" t="str">
        <f t="shared" si="59"/>
        <v/>
      </c>
      <c r="P86" s="16"/>
      <c r="Q86" s="16"/>
      <c r="R86" s="64" t="s">
        <v>1327</v>
      </c>
      <c r="S86" s="65">
        <v>0</v>
      </c>
      <c r="T86" s="66">
        <v>0.05</v>
      </c>
      <c r="U86" s="63">
        <f t="shared" si="60"/>
        <v>0</v>
      </c>
      <c r="V86" s="63">
        <f t="shared" si="60"/>
        <v>0</v>
      </c>
      <c r="W86" s="63">
        <f t="shared" si="60"/>
        <v>0</v>
      </c>
      <c r="X86" s="63">
        <f t="shared" si="60"/>
        <v>0</v>
      </c>
      <c r="Y86" s="63">
        <f t="shared" si="60"/>
        <v>0</v>
      </c>
      <c r="Z86" s="63">
        <f t="shared" si="60"/>
        <v>0</v>
      </c>
      <c r="AA86" s="63">
        <f t="shared" si="60"/>
        <v>0</v>
      </c>
      <c r="AB86" s="63">
        <f t="shared" si="60"/>
        <v>0</v>
      </c>
      <c r="AC86" s="63">
        <f t="shared" si="60"/>
        <v>0</v>
      </c>
      <c r="AD86" s="63">
        <f t="shared" si="60"/>
        <v>0</v>
      </c>
      <c r="AE86" s="63">
        <f t="shared" si="60"/>
        <v>0</v>
      </c>
      <c r="AF86" s="63">
        <f t="shared" si="60"/>
        <v>0</v>
      </c>
      <c r="AG86" s="16">
        <f t="shared" si="61"/>
        <v>0</v>
      </c>
      <c r="AH86" s="28" t="str">
        <f t="shared" si="62"/>
        <v/>
      </c>
      <c r="AI86" s="13"/>
      <c r="AJ86" s="16">
        <f t="shared" si="63"/>
        <v>196.09</v>
      </c>
    </row>
    <row r="87" spans="1:36" ht="13.5" customHeight="1" x14ac:dyDescent="0.2">
      <c r="A87" s="30" t="s">
        <v>1271</v>
      </c>
      <c r="B87" s="31">
        <f t="shared" ref="B87:M87" si="64">SUM(B82:B86)</f>
        <v>1118.97</v>
      </c>
      <c r="C87" s="31">
        <f t="shared" si="64"/>
        <v>1838.6999999999998</v>
      </c>
      <c r="D87" s="31">
        <f t="shared" si="64"/>
        <v>0</v>
      </c>
      <c r="E87" s="31">
        <f t="shared" si="64"/>
        <v>1638.14</v>
      </c>
      <c r="F87" s="31">
        <f t="shared" si="64"/>
        <v>492.8</v>
      </c>
      <c r="G87" s="31">
        <f t="shared" si="64"/>
        <v>20</v>
      </c>
      <c r="H87" s="31">
        <f t="shared" si="64"/>
        <v>0</v>
      </c>
      <c r="I87" s="31">
        <f t="shared" si="64"/>
        <v>0</v>
      </c>
      <c r="J87" s="31">
        <f t="shared" si="64"/>
        <v>500</v>
      </c>
      <c r="K87" s="31">
        <f t="shared" si="64"/>
        <v>500</v>
      </c>
      <c r="L87" s="31">
        <f t="shared" si="64"/>
        <v>1500</v>
      </c>
      <c r="M87" s="31">
        <f t="shared" si="64"/>
        <v>500</v>
      </c>
      <c r="N87" s="31">
        <f t="shared" si="58"/>
        <v>8108.6100000000006</v>
      </c>
      <c r="O87" s="32" t="str">
        <f t="shared" si="59"/>
        <v/>
      </c>
      <c r="P87" s="16"/>
      <c r="Q87" s="16"/>
      <c r="R87" s="67"/>
      <c r="S87" s="67"/>
      <c r="T87" s="67"/>
      <c r="U87" s="31">
        <f t="shared" ref="U87:AF87" si="65">SUM(U82:U86)</f>
        <v>0</v>
      </c>
      <c r="V87" s="31">
        <f t="shared" si="65"/>
        <v>0</v>
      </c>
      <c r="W87" s="31">
        <f t="shared" si="65"/>
        <v>0</v>
      </c>
      <c r="X87" s="31">
        <f t="shared" si="65"/>
        <v>0</v>
      </c>
      <c r="Y87" s="31">
        <f t="shared" si="65"/>
        <v>0</v>
      </c>
      <c r="Z87" s="31">
        <f t="shared" si="65"/>
        <v>0</v>
      </c>
      <c r="AA87" s="31">
        <f t="shared" si="65"/>
        <v>0</v>
      </c>
      <c r="AB87" s="31">
        <f t="shared" si="65"/>
        <v>0</v>
      </c>
      <c r="AC87" s="31">
        <f t="shared" si="65"/>
        <v>0</v>
      </c>
      <c r="AD87" s="31">
        <f t="shared" si="65"/>
        <v>0</v>
      </c>
      <c r="AE87" s="31">
        <f t="shared" si="65"/>
        <v>0</v>
      </c>
      <c r="AF87" s="31">
        <f t="shared" si="65"/>
        <v>0</v>
      </c>
      <c r="AG87" s="31">
        <f t="shared" si="61"/>
        <v>0</v>
      </c>
      <c r="AH87" s="32" t="str">
        <f t="shared" si="62"/>
        <v/>
      </c>
      <c r="AI87" s="13"/>
      <c r="AJ87" s="31">
        <f t="shared" si="63"/>
        <v>8108.6100000000006</v>
      </c>
    </row>
    <row r="88" spans="1:36" ht="13.5" customHeight="1" x14ac:dyDescent="0.2">
      <c r="A88" s="27" t="s">
        <v>1272</v>
      </c>
      <c r="B88" s="16">
        <v>0</v>
      </c>
      <c r="C88" s="16">
        <v>0</v>
      </c>
      <c r="D88" s="16">
        <v>0</v>
      </c>
      <c r="E88" s="16">
        <v>0</v>
      </c>
      <c r="F88" s="16">
        <v>0</v>
      </c>
      <c r="G88" s="16">
        <v>0</v>
      </c>
      <c r="H88" s="16">
        <v>0</v>
      </c>
      <c r="I88" s="16">
        <v>0</v>
      </c>
      <c r="J88" s="68">
        <v>0</v>
      </c>
      <c r="K88" s="68">
        <v>0</v>
      </c>
      <c r="L88" s="68">
        <v>0</v>
      </c>
      <c r="M88" s="68">
        <v>0</v>
      </c>
      <c r="N88" s="16">
        <f t="shared" si="58"/>
        <v>0</v>
      </c>
      <c r="O88" s="28" t="str">
        <f t="shared" si="59"/>
        <v/>
      </c>
      <c r="P88" s="16"/>
      <c r="Q88" s="16"/>
      <c r="R88" s="64" t="s">
        <v>1327</v>
      </c>
      <c r="S88" s="65">
        <v>0</v>
      </c>
      <c r="T88" s="66">
        <v>0.05</v>
      </c>
      <c r="U88" s="63">
        <f t="shared" ref="U88:AF97" si="66">IF($R88="Manual","",IFERROR(IF($R88="YOY Growth",$N88*(1+$T88)/12,$S88/12),""))</f>
        <v>0</v>
      </c>
      <c r="V88" s="63">
        <f t="shared" si="66"/>
        <v>0</v>
      </c>
      <c r="W88" s="63">
        <f t="shared" si="66"/>
        <v>0</v>
      </c>
      <c r="X88" s="63">
        <f t="shared" si="66"/>
        <v>0</v>
      </c>
      <c r="Y88" s="63">
        <f t="shared" si="66"/>
        <v>0</v>
      </c>
      <c r="Z88" s="63">
        <f t="shared" si="66"/>
        <v>0</v>
      </c>
      <c r="AA88" s="63">
        <f t="shared" si="66"/>
        <v>0</v>
      </c>
      <c r="AB88" s="63">
        <f t="shared" si="66"/>
        <v>0</v>
      </c>
      <c r="AC88" s="63">
        <f t="shared" si="66"/>
        <v>0</v>
      </c>
      <c r="AD88" s="63">
        <f t="shared" si="66"/>
        <v>0</v>
      </c>
      <c r="AE88" s="63">
        <f t="shared" si="66"/>
        <v>0</v>
      </c>
      <c r="AF88" s="63">
        <f t="shared" si="66"/>
        <v>0</v>
      </c>
      <c r="AG88" s="16">
        <f t="shared" si="61"/>
        <v>0</v>
      </c>
      <c r="AH88" s="28" t="str">
        <f t="shared" si="62"/>
        <v/>
      </c>
      <c r="AI88" s="13"/>
      <c r="AJ88" s="16">
        <f t="shared" si="63"/>
        <v>0</v>
      </c>
    </row>
    <row r="89" spans="1:36" ht="13.5" customHeight="1" x14ac:dyDescent="0.2">
      <c r="A89" s="27" t="s">
        <v>1273</v>
      </c>
      <c r="B89" s="16">
        <v>0</v>
      </c>
      <c r="C89" s="16">
        <v>0</v>
      </c>
      <c r="D89" s="16">
        <v>0</v>
      </c>
      <c r="E89" s="16">
        <v>0</v>
      </c>
      <c r="F89" s="16">
        <v>0</v>
      </c>
      <c r="G89" s="16">
        <v>0</v>
      </c>
      <c r="H89" s="16">
        <v>0</v>
      </c>
      <c r="I89" s="16">
        <v>0</v>
      </c>
      <c r="J89" s="68">
        <v>0</v>
      </c>
      <c r="K89" s="68">
        <v>0</v>
      </c>
      <c r="L89" s="68">
        <v>0</v>
      </c>
      <c r="M89" s="68">
        <v>0</v>
      </c>
      <c r="N89" s="16">
        <f t="shared" si="58"/>
        <v>0</v>
      </c>
      <c r="O89" s="28" t="str">
        <f t="shared" si="59"/>
        <v/>
      </c>
      <c r="P89" s="16"/>
      <c r="Q89" s="16"/>
      <c r="R89" s="64" t="s">
        <v>1327</v>
      </c>
      <c r="S89" s="65">
        <v>0</v>
      </c>
      <c r="T89" s="66">
        <v>0.05</v>
      </c>
      <c r="U89" s="63">
        <f t="shared" si="66"/>
        <v>0</v>
      </c>
      <c r="V89" s="63">
        <f t="shared" si="66"/>
        <v>0</v>
      </c>
      <c r="W89" s="63">
        <f t="shared" si="66"/>
        <v>0</v>
      </c>
      <c r="X89" s="63">
        <f t="shared" si="66"/>
        <v>0</v>
      </c>
      <c r="Y89" s="63">
        <f t="shared" si="66"/>
        <v>0</v>
      </c>
      <c r="Z89" s="63">
        <f t="shared" si="66"/>
        <v>0</v>
      </c>
      <c r="AA89" s="63">
        <f t="shared" si="66"/>
        <v>0</v>
      </c>
      <c r="AB89" s="63">
        <f t="shared" si="66"/>
        <v>0</v>
      </c>
      <c r="AC89" s="63">
        <f t="shared" si="66"/>
        <v>0</v>
      </c>
      <c r="AD89" s="63">
        <f t="shared" si="66"/>
        <v>0</v>
      </c>
      <c r="AE89" s="63">
        <f t="shared" si="66"/>
        <v>0</v>
      </c>
      <c r="AF89" s="63">
        <f t="shared" si="66"/>
        <v>0</v>
      </c>
      <c r="AG89" s="16">
        <f t="shared" si="61"/>
        <v>0</v>
      </c>
      <c r="AH89" s="28" t="str">
        <f t="shared" si="62"/>
        <v/>
      </c>
      <c r="AI89" s="13"/>
      <c r="AJ89" s="16">
        <f t="shared" si="63"/>
        <v>0</v>
      </c>
    </row>
    <row r="90" spans="1:36" ht="13.5" customHeight="1" x14ac:dyDescent="0.2">
      <c r="A90" s="27" t="s">
        <v>1274</v>
      </c>
      <c r="B90" s="16">
        <v>0</v>
      </c>
      <c r="C90" s="16">
        <v>0</v>
      </c>
      <c r="D90" s="16">
        <v>0</v>
      </c>
      <c r="E90" s="16">
        <v>0</v>
      </c>
      <c r="F90" s="16">
        <v>0</v>
      </c>
      <c r="G90" s="16">
        <v>0</v>
      </c>
      <c r="H90" s="16">
        <v>0</v>
      </c>
      <c r="I90" s="16">
        <v>0</v>
      </c>
      <c r="J90" s="68">
        <v>0</v>
      </c>
      <c r="K90" s="68">
        <v>0</v>
      </c>
      <c r="L90" s="68">
        <v>0</v>
      </c>
      <c r="M90" s="68">
        <v>0</v>
      </c>
      <c r="N90" s="16">
        <f t="shared" si="58"/>
        <v>0</v>
      </c>
      <c r="O90" s="28" t="str">
        <f t="shared" si="59"/>
        <v/>
      </c>
      <c r="P90" s="16"/>
      <c r="Q90" s="16"/>
      <c r="R90" s="64" t="s">
        <v>1327</v>
      </c>
      <c r="S90" s="65">
        <v>0</v>
      </c>
      <c r="T90" s="66">
        <v>0.05</v>
      </c>
      <c r="U90" s="63">
        <f t="shared" si="66"/>
        <v>0</v>
      </c>
      <c r="V90" s="63">
        <f t="shared" si="66"/>
        <v>0</v>
      </c>
      <c r="W90" s="63">
        <f t="shared" si="66"/>
        <v>0</v>
      </c>
      <c r="X90" s="63">
        <f t="shared" si="66"/>
        <v>0</v>
      </c>
      <c r="Y90" s="63">
        <f t="shared" si="66"/>
        <v>0</v>
      </c>
      <c r="Z90" s="63">
        <f t="shared" si="66"/>
        <v>0</v>
      </c>
      <c r="AA90" s="63">
        <f t="shared" si="66"/>
        <v>0</v>
      </c>
      <c r="AB90" s="63">
        <f t="shared" si="66"/>
        <v>0</v>
      </c>
      <c r="AC90" s="63">
        <f t="shared" si="66"/>
        <v>0</v>
      </c>
      <c r="AD90" s="63">
        <f t="shared" si="66"/>
        <v>0</v>
      </c>
      <c r="AE90" s="63">
        <f t="shared" si="66"/>
        <v>0</v>
      </c>
      <c r="AF90" s="63">
        <f t="shared" si="66"/>
        <v>0</v>
      </c>
      <c r="AG90" s="16">
        <f t="shared" si="61"/>
        <v>0</v>
      </c>
      <c r="AH90" s="28" t="str">
        <f t="shared" si="62"/>
        <v/>
      </c>
      <c r="AI90" s="13"/>
      <c r="AJ90" s="16">
        <f t="shared" si="63"/>
        <v>0</v>
      </c>
    </row>
    <row r="91" spans="1:36" ht="13.5" customHeight="1" x14ac:dyDescent="0.2">
      <c r="A91" s="27" t="s">
        <v>1275</v>
      </c>
      <c r="B91" s="16">
        <v>0</v>
      </c>
      <c r="C91" s="16">
        <v>0</v>
      </c>
      <c r="D91" s="16">
        <v>29232.26</v>
      </c>
      <c r="E91" s="16">
        <v>32442.55</v>
      </c>
      <c r="F91" s="16">
        <v>36509.269999999997</v>
      </c>
      <c r="G91" s="16">
        <v>56672.78</v>
      </c>
      <c r="H91" s="16">
        <v>0</v>
      </c>
      <c r="I91" s="16">
        <v>0</v>
      </c>
      <c r="J91" s="68">
        <v>0</v>
      </c>
      <c r="K91" s="68">
        <v>0</v>
      </c>
      <c r="L91" s="68">
        <v>0</v>
      </c>
      <c r="M91" s="68">
        <v>0</v>
      </c>
      <c r="N91" s="16">
        <f t="shared" si="58"/>
        <v>154856.85999999999</v>
      </c>
      <c r="O91" s="28" t="str">
        <f t="shared" si="59"/>
        <v/>
      </c>
      <c r="P91" s="16"/>
      <c r="Q91" s="16"/>
      <c r="R91" s="64" t="s">
        <v>1327</v>
      </c>
      <c r="S91" s="65">
        <v>0</v>
      </c>
      <c r="T91" s="66">
        <v>0.05</v>
      </c>
      <c r="U91" s="63">
        <f t="shared" si="66"/>
        <v>0</v>
      </c>
      <c r="V91" s="63">
        <f t="shared" si="66"/>
        <v>0</v>
      </c>
      <c r="W91" s="63">
        <f t="shared" si="66"/>
        <v>0</v>
      </c>
      <c r="X91" s="63">
        <f t="shared" si="66"/>
        <v>0</v>
      </c>
      <c r="Y91" s="63">
        <f t="shared" si="66"/>
        <v>0</v>
      </c>
      <c r="Z91" s="63">
        <f t="shared" si="66"/>
        <v>0</v>
      </c>
      <c r="AA91" s="63">
        <f t="shared" si="66"/>
        <v>0</v>
      </c>
      <c r="AB91" s="63">
        <f t="shared" si="66"/>
        <v>0</v>
      </c>
      <c r="AC91" s="63">
        <f t="shared" si="66"/>
        <v>0</v>
      </c>
      <c r="AD91" s="63">
        <f t="shared" si="66"/>
        <v>0</v>
      </c>
      <c r="AE91" s="63">
        <f t="shared" si="66"/>
        <v>0</v>
      </c>
      <c r="AF91" s="63">
        <f t="shared" si="66"/>
        <v>0</v>
      </c>
      <c r="AG91" s="16">
        <f t="shared" si="61"/>
        <v>0</v>
      </c>
      <c r="AH91" s="28" t="str">
        <f t="shared" si="62"/>
        <v/>
      </c>
      <c r="AI91" s="13"/>
      <c r="AJ91" s="16">
        <f t="shared" si="63"/>
        <v>154856.85999999999</v>
      </c>
    </row>
    <row r="92" spans="1:36" ht="13.5" customHeight="1" x14ac:dyDescent="0.2">
      <c r="A92" s="27" t="s">
        <v>1276</v>
      </c>
      <c r="B92" s="16">
        <v>281.89</v>
      </c>
      <c r="C92" s="16">
        <v>0</v>
      </c>
      <c r="D92" s="16">
        <v>148.38</v>
      </c>
      <c r="E92" s="16">
        <v>55.57</v>
      </c>
      <c r="F92" s="16">
        <v>0</v>
      </c>
      <c r="G92" s="16">
        <v>0</v>
      </c>
      <c r="H92" s="16">
        <v>0</v>
      </c>
      <c r="I92" s="16">
        <v>0</v>
      </c>
      <c r="J92" s="68">
        <v>0</v>
      </c>
      <c r="K92" s="68">
        <v>0</v>
      </c>
      <c r="L92" s="68">
        <v>0</v>
      </c>
      <c r="M92" s="68">
        <v>0</v>
      </c>
      <c r="N92" s="16">
        <f t="shared" si="58"/>
        <v>485.84</v>
      </c>
      <c r="O92" s="28" t="str">
        <f t="shared" si="59"/>
        <v/>
      </c>
      <c r="P92" s="16"/>
      <c r="Q92" s="16"/>
      <c r="R92" s="64" t="s">
        <v>1327</v>
      </c>
      <c r="S92" s="65">
        <v>0</v>
      </c>
      <c r="T92" s="66">
        <v>0.05</v>
      </c>
      <c r="U92" s="63">
        <f t="shared" si="66"/>
        <v>0</v>
      </c>
      <c r="V92" s="63">
        <f t="shared" si="66"/>
        <v>0</v>
      </c>
      <c r="W92" s="63">
        <f t="shared" si="66"/>
        <v>0</v>
      </c>
      <c r="X92" s="63">
        <f t="shared" si="66"/>
        <v>0</v>
      </c>
      <c r="Y92" s="63">
        <f t="shared" si="66"/>
        <v>0</v>
      </c>
      <c r="Z92" s="63">
        <f t="shared" si="66"/>
        <v>0</v>
      </c>
      <c r="AA92" s="63">
        <f t="shared" si="66"/>
        <v>0</v>
      </c>
      <c r="AB92" s="63">
        <f t="shared" si="66"/>
        <v>0</v>
      </c>
      <c r="AC92" s="63">
        <f t="shared" si="66"/>
        <v>0</v>
      </c>
      <c r="AD92" s="63">
        <f t="shared" si="66"/>
        <v>0</v>
      </c>
      <c r="AE92" s="63">
        <f t="shared" si="66"/>
        <v>0</v>
      </c>
      <c r="AF92" s="63">
        <f t="shared" si="66"/>
        <v>0</v>
      </c>
      <c r="AG92" s="16">
        <f t="shared" si="61"/>
        <v>0</v>
      </c>
      <c r="AH92" s="28" t="str">
        <f t="shared" si="62"/>
        <v/>
      </c>
      <c r="AI92" s="13"/>
      <c r="AJ92" s="16">
        <f t="shared" si="63"/>
        <v>485.84</v>
      </c>
    </row>
    <row r="93" spans="1:36" ht="13.5" customHeight="1" x14ac:dyDescent="0.2">
      <c r="A93" s="27" t="s">
        <v>1277</v>
      </c>
      <c r="B93" s="16">
        <v>373</v>
      </c>
      <c r="C93" s="16">
        <v>0</v>
      </c>
      <c r="D93" s="16">
        <v>0</v>
      </c>
      <c r="E93" s="16">
        <v>0</v>
      </c>
      <c r="F93" s="16">
        <v>0</v>
      </c>
      <c r="G93" s="16">
        <v>0</v>
      </c>
      <c r="H93" s="16">
        <v>0</v>
      </c>
      <c r="I93" s="16">
        <v>0</v>
      </c>
      <c r="J93" s="68">
        <v>0</v>
      </c>
      <c r="K93" s="68">
        <v>0</v>
      </c>
      <c r="L93" s="68">
        <v>0</v>
      </c>
      <c r="M93" s="68">
        <v>0</v>
      </c>
      <c r="N93" s="16">
        <f t="shared" si="58"/>
        <v>373</v>
      </c>
      <c r="O93" s="28" t="str">
        <f t="shared" si="59"/>
        <v/>
      </c>
      <c r="P93" s="16"/>
      <c r="Q93" s="16"/>
      <c r="R93" s="64" t="s">
        <v>1327</v>
      </c>
      <c r="S93" s="65">
        <v>0</v>
      </c>
      <c r="T93" s="66">
        <v>0.05</v>
      </c>
      <c r="U93" s="63">
        <f t="shared" si="66"/>
        <v>0</v>
      </c>
      <c r="V93" s="63">
        <f t="shared" si="66"/>
        <v>0</v>
      </c>
      <c r="W93" s="63">
        <f t="shared" si="66"/>
        <v>0</v>
      </c>
      <c r="X93" s="63">
        <f t="shared" si="66"/>
        <v>0</v>
      </c>
      <c r="Y93" s="63">
        <f t="shared" si="66"/>
        <v>0</v>
      </c>
      <c r="Z93" s="63">
        <f t="shared" si="66"/>
        <v>0</v>
      </c>
      <c r="AA93" s="63">
        <f t="shared" si="66"/>
        <v>0</v>
      </c>
      <c r="AB93" s="63">
        <f t="shared" si="66"/>
        <v>0</v>
      </c>
      <c r="AC93" s="63">
        <f t="shared" si="66"/>
        <v>0</v>
      </c>
      <c r="AD93" s="63">
        <f t="shared" si="66"/>
        <v>0</v>
      </c>
      <c r="AE93" s="63">
        <f t="shared" si="66"/>
        <v>0</v>
      </c>
      <c r="AF93" s="63">
        <f t="shared" si="66"/>
        <v>0</v>
      </c>
      <c r="AG93" s="16">
        <f t="shared" si="61"/>
        <v>0</v>
      </c>
      <c r="AH93" s="28" t="str">
        <f t="shared" si="62"/>
        <v/>
      </c>
      <c r="AI93" s="13"/>
      <c r="AJ93" s="16">
        <f t="shared" si="63"/>
        <v>373</v>
      </c>
    </row>
    <row r="94" spans="1:36" ht="13.5" customHeight="1" x14ac:dyDescent="0.2">
      <c r="A94" s="27" t="s">
        <v>1278</v>
      </c>
      <c r="B94" s="16">
        <v>0</v>
      </c>
      <c r="C94" s="16">
        <v>0</v>
      </c>
      <c r="D94" s="16">
        <v>0</v>
      </c>
      <c r="E94" s="16">
        <v>0</v>
      </c>
      <c r="F94" s="16">
        <v>0</v>
      </c>
      <c r="G94" s="16">
        <v>0</v>
      </c>
      <c r="H94" s="16">
        <v>0</v>
      </c>
      <c r="I94" s="16">
        <v>0</v>
      </c>
      <c r="J94" s="68">
        <v>0</v>
      </c>
      <c r="K94" s="68">
        <v>0</v>
      </c>
      <c r="L94" s="68">
        <v>0</v>
      </c>
      <c r="M94" s="68">
        <v>0</v>
      </c>
      <c r="N94" s="16">
        <f t="shared" si="58"/>
        <v>0</v>
      </c>
      <c r="O94" s="28" t="str">
        <f t="shared" si="59"/>
        <v/>
      </c>
      <c r="P94" s="16"/>
      <c r="Q94" s="16"/>
      <c r="R94" s="64" t="s">
        <v>1327</v>
      </c>
      <c r="S94" s="65">
        <v>0</v>
      </c>
      <c r="T94" s="66">
        <v>0.05</v>
      </c>
      <c r="U94" s="63">
        <f t="shared" si="66"/>
        <v>0</v>
      </c>
      <c r="V94" s="63">
        <f t="shared" si="66"/>
        <v>0</v>
      </c>
      <c r="W94" s="63">
        <f t="shared" si="66"/>
        <v>0</v>
      </c>
      <c r="X94" s="63">
        <f t="shared" si="66"/>
        <v>0</v>
      </c>
      <c r="Y94" s="63">
        <f t="shared" si="66"/>
        <v>0</v>
      </c>
      <c r="Z94" s="63">
        <f t="shared" si="66"/>
        <v>0</v>
      </c>
      <c r="AA94" s="63">
        <f t="shared" si="66"/>
        <v>0</v>
      </c>
      <c r="AB94" s="63">
        <f t="shared" si="66"/>
        <v>0</v>
      </c>
      <c r="AC94" s="63">
        <f t="shared" si="66"/>
        <v>0</v>
      </c>
      <c r="AD94" s="63">
        <f t="shared" si="66"/>
        <v>0</v>
      </c>
      <c r="AE94" s="63">
        <f t="shared" si="66"/>
        <v>0</v>
      </c>
      <c r="AF94" s="63">
        <f t="shared" si="66"/>
        <v>0</v>
      </c>
      <c r="AG94" s="16">
        <f t="shared" si="61"/>
        <v>0</v>
      </c>
      <c r="AH94" s="28" t="str">
        <f t="shared" si="62"/>
        <v/>
      </c>
      <c r="AI94" s="13"/>
      <c r="AJ94" s="16">
        <f t="shared" si="63"/>
        <v>0</v>
      </c>
    </row>
    <row r="95" spans="1:36" ht="13.5" customHeight="1" x14ac:dyDescent="0.2">
      <c r="A95" s="27" t="s">
        <v>1279</v>
      </c>
      <c r="B95" s="16">
        <v>1254.52</v>
      </c>
      <c r="C95" s="16">
        <v>126.85</v>
      </c>
      <c r="D95" s="16">
        <v>0</v>
      </c>
      <c r="E95" s="16">
        <v>122.17</v>
      </c>
      <c r="F95" s="16">
        <v>0</v>
      </c>
      <c r="G95" s="16">
        <v>0</v>
      </c>
      <c r="H95" s="16">
        <v>0</v>
      </c>
      <c r="I95" s="16">
        <v>0</v>
      </c>
      <c r="J95" s="68">
        <v>450</v>
      </c>
      <c r="K95" s="68">
        <v>450</v>
      </c>
      <c r="L95" s="68">
        <v>450</v>
      </c>
      <c r="M95" s="68">
        <v>450</v>
      </c>
      <c r="N95" s="16">
        <f t="shared" si="58"/>
        <v>3303.54</v>
      </c>
      <c r="O95" s="28" t="str">
        <f t="shared" si="59"/>
        <v/>
      </c>
      <c r="P95" s="16"/>
      <c r="Q95" s="16"/>
      <c r="R95" s="64" t="s">
        <v>1327</v>
      </c>
      <c r="S95" s="65">
        <v>0</v>
      </c>
      <c r="T95" s="66">
        <v>0.05</v>
      </c>
      <c r="U95" s="63">
        <f t="shared" si="66"/>
        <v>0</v>
      </c>
      <c r="V95" s="63">
        <f t="shared" si="66"/>
        <v>0</v>
      </c>
      <c r="W95" s="63">
        <f t="shared" si="66"/>
        <v>0</v>
      </c>
      <c r="X95" s="63">
        <f t="shared" si="66"/>
        <v>0</v>
      </c>
      <c r="Y95" s="63">
        <f t="shared" si="66"/>
        <v>0</v>
      </c>
      <c r="Z95" s="63">
        <f t="shared" si="66"/>
        <v>0</v>
      </c>
      <c r="AA95" s="63">
        <f t="shared" si="66"/>
        <v>0</v>
      </c>
      <c r="AB95" s="63">
        <f t="shared" si="66"/>
        <v>0</v>
      </c>
      <c r="AC95" s="63">
        <f t="shared" si="66"/>
        <v>0</v>
      </c>
      <c r="AD95" s="63">
        <f t="shared" si="66"/>
        <v>0</v>
      </c>
      <c r="AE95" s="63">
        <f t="shared" si="66"/>
        <v>0</v>
      </c>
      <c r="AF95" s="63">
        <f t="shared" si="66"/>
        <v>0</v>
      </c>
      <c r="AG95" s="16">
        <f t="shared" si="61"/>
        <v>0</v>
      </c>
      <c r="AH95" s="28" t="str">
        <f t="shared" si="62"/>
        <v/>
      </c>
      <c r="AI95" s="13"/>
      <c r="AJ95" s="16">
        <f t="shared" si="63"/>
        <v>3303.54</v>
      </c>
    </row>
    <row r="96" spans="1:36" ht="13.5" customHeight="1" x14ac:dyDescent="0.2">
      <c r="A96" s="27" t="s">
        <v>1280</v>
      </c>
      <c r="B96" s="16">
        <v>0</v>
      </c>
      <c r="C96" s="16">
        <v>0</v>
      </c>
      <c r="D96" s="16">
        <v>0</v>
      </c>
      <c r="E96" s="16">
        <v>0</v>
      </c>
      <c r="F96" s="16">
        <v>0</v>
      </c>
      <c r="G96" s="16">
        <v>0</v>
      </c>
      <c r="H96" s="16">
        <v>0</v>
      </c>
      <c r="I96" s="16">
        <v>0</v>
      </c>
      <c r="J96" s="68">
        <v>0</v>
      </c>
      <c r="K96" s="68">
        <v>0</v>
      </c>
      <c r="L96" s="68">
        <v>0</v>
      </c>
      <c r="M96" s="68">
        <v>0</v>
      </c>
      <c r="N96" s="16">
        <f t="shared" si="58"/>
        <v>0</v>
      </c>
      <c r="O96" s="28" t="str">
        <f t="shared" si="59"/>
        <v/>
      </c>
      <c r="P96" s="16"/>
      <c r="Q96" s="16"/>
      <c r="R96" s="64" t="s">
        <v>1327</v>
      </c>
      <c r="S96" s="65">
        <v>0</v>
      </c>
      <c r="T96" s="66">
        <v>0.05</v>
      </c>
      <c r="U96" s="63">
        <f t="shared" si="66"/>
        <v>0</v>
      </c>
      <c r="V96" s="63">
        <f t="shared" si="66"/>
        <v>0</v>
      </c>
      <c r="W96" s="63">
        <f t="shared" si="66"/>
        <v>0</v>
      </c>
      <c r="X96" s="63">
        <f t="shared" si="66"/>
        <v>0</v>
      </c>
      <c r="Y96" s="63">
        <f t="shared" si="66"/>
        <v>0</v>
      </c>
      <c r="Z96" s="63">
        <f t="shared" si="66"/>
        <v>0</v>
      </c>
      <c r="AA96" s="63">
        <f t="shared" si="66"/>
        <v>0</v>
      </c>
      <c r="AB96" s="63">
        <f t="shared" si="66"/>
        <v>0</v>
      </c>
      <c r="AC96" s="63">
        <f t="shared" si="66"/>
        <v>0</v>
      </c>
      <c r="AD96" s="63">
        <f t="shared" si="66"/>
        <v>0</v>
      </c>
      <c r="AE96" s="63">
        <f t="shared" si="66"/>
        <v>0</v>
      </c>
      <c r="AF96" s="63">
        <f t="shared" si="66"/>
        <v>0</v>
      </c>
      <c r="AG96" s="16">
        <f t="shared" si="61"/>
        <v>0</v>
      </c>
      <c r="AH96" s="28" t="str">
        <f t="shared" si="62"/>
        <v/>
      </c>
      <c r="AI96" s="13"/>
      <c r="AJ96" s="16">
        <f t="shared" si="63"/>
        <v>0</v>
      </c>
    </row>
    <row r="97" spans="1:36" ht="13.5" customHeight="1" x14ac:dyDescent="0.2">
      <c r="A97" s="27" t="s">
        <v>1281</v>
      </c>
      <c r="B97" s="16">
        <v>0</v>
      </c>
      <c r="C97" s="16">
        <v>0</v>
      </c>
      <c r="D97" s="16">
        <v>0</v>
      </c>
      <c r="E97" s="16">
        <v>0</v>
      </c>
      <c r="F97" s="16">
        <v>0</v>
      </c>
      <c r="G97" s="16">
        <v>0</v>
      </c>
      <c r="H97" s="16">
        <v>0</v>
      </c>
      <c r="I97" s="16">
        <v>0</v>
      </c>
      <c r="J97" s="68">
        <v>0</v>
      </c>
      <c r="K97" s="68">
        <v>0</v>
      </c>
      <c r="L97" s="68">
        <v>0</v>
      </c>
      <c r="M97" s="68">
        <v>0</v>
      </c>
      <c r="N97" s="16">
        <f t="shared" si="58"/>
        <v>0</v>
      </c>
      <c r="O97" s="28" t="str">
        <f t="shared" si="59"/>
        <v/>
      </c>
      <c r="P97" s="16"/>
      <c r="Q97" s="16"/>
      <c r="R97" s="64" t="s">
        <v>1327</v>
      </c>
      <c r="S97" s="65">
        <v>0</v>
      </c>
      <c r="T97" s="66">
        <v>0.05</v>
      </c>
      <c r="U97" s="63">
        <f t="shared" si="66"/>
        <v>0</v>
      </c>
      <c r="V97" s="63">
        <f t="shared" si="66"/>
        <v>0</v>
      </c>
      <c r="W97" s="63">
        <f t="shared" si="66"/>
        <v>0</v>
      </c>
      <c r="X97" s="63">
        <f t="shared" si="66"/>
        <v>0</v>
      </c>
      <c r="Y97" s="63">
        <f t="shared" si="66"/>
        <v>0</v>
      </c>
      <c r="Z97" s="63">
        <f t="shared" si="66"/>
        <v>0</v>
      </c>
      <c r="AA97" s="63">
        <f t="shared" si="66"/>
        <v>0</v>
      </c>
      <c r="AB97" s="63">
        <f t="shared" si="66"/>
        <v>0</v>
      </c>
      <c r="AC97" s="63">
        <f t="shared" si="66"/>
        <v>0</v>
      </c>
      <c r="AD97" s="63">
        <f t="shared" si="66"/>
        <v>0</v>
      </c>
      <c r="AE97" s="63">
        <f t="shared" si="66"/>
        <v>0</v>
      </c>
      <c r="AF97" s="63">
        <f t="shared" si="66"/>
        <v>0</v>
      </c>
      <c r="AG97" s="16">
        <f t="shared" si="61"/>
        <v>0</v>
      </c>
      <c r="AH97" s="28" t="str">
        <f t="shared" si="62"/>
        <v/>
      </c>
      <c r="AI97" s="13"/>
      <c r="AJ97" s="16">
        <f t="shared" si="63"/>
        <v>0</v>
      </c>
    </row>
    <row r="98" spans="1:36" ht="13.5" customHeight="1" x14ac:dyDescent="0.2">
      <c r="A98" s="27" t="s">
        <v>1282</v>
      </c>
      <c r="B98" s="16">
        <v>0</v>
      </c>
      <c r="C98" s="16">
        <v>0</v>
      </c>
      <c r="D98" s="16">
        <v>0</v>
      </c>
      <c r="E98" s="16">
        <v>0</v>
      </c>
      <c r="F98" s="16">
        <v>0</v>
      </c>
      <c r="G98" s="16">
        <v>0</v>
      </c>
      <c r="H98" s="16">
        <v>0</v>
      </c>
      <c r="I98" s="16">
        <v>0</v>
      </c>
      <c r="J98" s="68">
        <v>0</v>
      </c>
      <c r="K98" s="68">
        <v>0</v>
      </c>
      <c r="L98" s="68">
        <v>0</v>
      </c>
      <c r="M98" s="68">
        <v>0</v>
      </c>
      <c r="N98" s="16">
        <f t="shared" si="58"/>
        <v>0</v>
      </c>
      <c r="O98" s="28" t="str">
        <f t="shared" si="59"/>
        <v/>
      </c>
      <c r="P98" s="16"/>
      <c r="Q98" s="16"/>
      <c r="R98" s="64" t="s">
        <v>1327</v>
      </c>
      <c r="S98" s="65">
        <v>0</v>
      </c>
      <c r="T98" s="66">
        <v>0.05</v>
      </c>
      <c r="U98" s="63">
        <f t="shared" ref="U98:AF107" si="67">IF($R98="Manual","",IFERROR(IF($R98="YOY Growth",$N98*(1+$T98)/12,$S98/12),""))</f>
        <v>0</v>
      </c>
      <c r="V98" s="63">
        <f t="shared" si="67"/>
        <v>0</v>
      </c>
      <c r="W98" s="63">
        <f t="shared" si="67"/>
        <v>0</v>
      </c>
      <c r="X98" s="63">
        <f t="shared" si="67"/>
        <v>0</v>
      </c>
      <c r="Y98" s="63">
        <f t="shared" si="67"/>
        <v>0</v>
      </c>
      <c r="Z98" s="63">
        <f t="shared" si="67"/>
        <v>0</v>
      </c>
      <c r="AA98" s="63">
        <f t="shared" si="67"/>
        <v>0</v>
      </c>
      <c r="AB98" s="63">
        <f t="shared" si="67"/>
        <v>0</v>
      </c>
      <c r="AC98" s="63">
        <f t="shared" si="67"/>
        <v>0</v>
      </c>
      <c r="AD98" s="63">
        <f t="shared" si="67"/>
        <v>0</v>
      </c>
      <c r="AE98" s="63">
        <f t="shared" si="67"/>
        <v>0</v>
      </c>
      <c r="AF98" s="63">
        <f t="shared" si="67"/>
        <v>0</v>
      </c>
      <c r="AG98" s="16">
        <f t="shared" si="61"/>
        <v>0</v>
      </c>
      <c r="AH98" s="28" t="str">
        <f t="shared" si="62"/>
        <v/>
      </c>
      <c r="AI98" s="13"/>
      <c r="AJ98" s="16">
        <f t="shared" si="63"/>
        <v>0</v>
      </c>
    </row>
    <row r="99" spans="1:36" ht="13.5" customHeight="1" x14ac:dyDescent="0.2">
      <c r="A99" s="27" t="s">
        <v>1283</v>
      </c>
      <c r="B99" s="16">
        <v>55</v>
      </c>
      <c r="C99" s="16">
        <v>20</v>
      </c>
      <c r="D99" s="16">
        <v>80</v>
      </c>
      <c r="E99" s="16">
        <v>0</v>
      </c>
      <c r="F99" s="16">
        <v>20</v>
      </c>
      <c r="G99" s="16">
        <v>0</v>
      </c>
      <c r="H99" s="16">
        <v>0</v>
      </c>
      <c r="I99" s="16">
        <v>0</v>
      </c>
      <c r="J99" s="68">
        <v>100</v>
      </c>
      <c r="K99" s="68">
        <v>100</v>
      </c>
      <c r="L99" s="68">
        <v>100</v>
      </c>
      <c r="M99" s="68">
        <v>100</v>
      </c>
      <c r="N99" s="16">
        <f t="shared" si="58"/>
        <v>575</v>
      </c>
      <c r="O99" s="28" t="str">
        <f t="shared" si="59"/>
        <v/>
      </c>
      <c r="P99" s="16"/>
      <c r="Q99" s="16"/>
      <c r="R99" s="64" t="s">
        <v>1327</v>
      </c>
      <c r="S99" s="65">
        <v>0</v>
      </c>
      <c r="T99" s="66">
        <v>0.05</v>
      </c>
      <c r="U99" s="63">
        <f t="shared" si="67"/>
        <v>0</v>
      </c>
      <c r="V99" s="63">
        <f t="shared" si="67"/>
        <v>0</v>
      </c>
      <c r="W99" s="63">
        <f t="shared" si="67"/>
        <v>0</v>
      </c>
      <c r="X99" s="63">
        <f t="shared" si="67"/>
        <v>0</v>
      </c>
      <c r="Y99" s="63">
        <f t="shared" si="67"/>
        <v>0</v>
      </c>
      <c r="Z99" s="63">
        <f t="shared" si="67"/>
        <v>0</v>
      </c>
      <c r="AA99" s="63">
        <f t="shared" si="67"/>
        <v>0</v>
      </c>
      <c r="AB99" s="63">
        <f t="shared" si="67"/>
        <v>0</v>
      </c>
      <c r="AC99" s="63">
        <f t="shared" si="67"/>
        <v>0</v>
      </c>
      <c r="AD99" s="63">
        <f t="shared" si="67"/>
        <v>0</v>
      </c>
      <c r="AE99" s="63">
        <f t="shared" si="67"/>
        <v>0</v>
      </c>
      <c r="AF99" s="63">
        <f t="shared" si="67"/>
        <v>0</v>
      </c>
      <c r="AG99" s="16">
        <f t="shared" si="61"/>
        <v>0</v>
      </c>
      <c r="AH99" s="28" t="str">
        <f t="shared" si="62"/>
        <v/>
      </c>
      <c r="AI99" s="13"/>
      <c r="AJ99" s="16">
        <f t="shared" si="63"/>
        <v>575</v>
      </c>
    </row>
    <row r="100" spans="1:36" ht="13.5" customHeight="1" x14ac:dyDescent="0.2">
      <c r="A100" s="27" t="s">
        <v>1284</v>
      </c>
      <c r="B100" s="16">
        <v>0</v>
      </c>
      <c r="C100" s="16">
        <v>0</v>
      </c>
      <c r="D100" s="16">
        <v>0</v>
      </c>
      <c r="E100" s="16">
        <v>0</v>
      </c>
      <c r="F100" s="16">
        <v>0</v>
      </c>
      <c r="G100" s="16">
        <v>0</v>
      </c>
      <c r="H100" s="16">
        <v>0</v>
      </c>
      <c r="I100" s="16">
        <v>0</v>
      </c>
      <c r="J100" s="68">
        <v>0</v>
      </c>
      <c r="K100" s="68">
        <v>0</v>
      </c>
      <c r="L100" s="68">
        <v>0</v>
      </c>
      <c r="M100" s="68">
        <v>0</v>
      </c>
      <c r="N100" s="16">
        <f t="shared" si="58"/>
        <v>0</v>
      </c>
      <c r="O100" s="28" t="str">
        <f t="shared" si="59"/>
        <v/>
      </c>
      <c r="P100" s="16"/>
      <c r="Q100" s="16"/>
      <c r="R100" s="64" t="s">
        <v>1327</v>
      </c>
      <c r="S100" s="65">
        <v>0</v>
      </c>
      <c r="T100" s="66">
        <v>0.05</v>
      </c>
      <c r="U100" s="63">
        <f t="shared" si="67"/>
        <v>0</v>
      </c>
      <c r="V100" s="63">
        <f t="shared" si="67"/>
        <v>0</v>
      </c>
      <c r="W100" s="63">
        <f t="shared" si="67"/>
        <v>0</v>
      </c>
      <c r="X100" s="63">
        <f t="shared" si="67"/>
        <v>0</v>
      </c>
      <c r="Y100" s="63">
        <f t="shared" si="67"/>
        <v>0</v>
      </c>
      <c r="Z100" s="63">
        <f t="shared" si="67"/>
        <v>0</v>
      </c>
      <c r="AA100" s="63">
        <f t="shared" si="67"/>
        <v>0</v>
      </c>
      <c r="AB100" s="63">
        <f t="shared" si="67"/>
        <v>0</v>
      </c>
      <c r="AC100" s="63">
        <f t="shared" si="67"/>
        <v>0</v>
      </c>
      <c r="AD100" s="63">
        <f t="shared" si="67"/>
        <v>0</v>
      </c>
      <c r="AE100" s="63">
        <f t="shared" si="67"/>
        <v>0</v>
      </c>
      <c r="AF100" s="63">
        <f t="shared" si="67"/>
        <v>0</v>
      </c>
      <c r="AG100" s="16">
        <f t="shared" si="61"/>
        <v>0</v>
      </c>
      <c r="AH100" s="28" t="str">
        <f t="shared" si="62"/>
        <v/>
      </c>
      <c r="AI100" s="13"/>
      <c r="AJ100" s="16">
        <f t="shared" si="63"/>
        <v>0</v>
      </c>
    </row>
    <row r="101" spans="1:36" ht="13.5" customHeight="1" x14ac:dyDescent="0.2">
      <c r="A101" s="27" t="s">
        <v>1285</v>
      </c>
      <c r="B101" s="16">
        <v>0</v>
      </c>
      <c r="C101" s="16">
        <v>0</v>
      </c>
      <c r="D101" s="16">
        <v>67.12</v>
      </c>
      <c r="E101" s="16">
        <v>0</v>
      </c>
      <c r="F101" s="16">
        <v>0</v>
      </c>
      <c r="G101" s="16">
        <v>0</v>
      </c>
      <c r="H101" s="16">
        <v>0</v>
      </c>
      <c r="I101" s="16">
        <v>0</v>
      </c>
      <c r="J101" s="68">
        <v>0</v>
      </c>
      <c r="K101" s="68">
        <v>0</v>
      </c>
      <c r="L101" s="68">
        <v>0</v>
      </c>
      <c r="M101" s="68">
        <v>0</v>
      </c>
      <c r="N101" s="16">
        <f t="shared" si="58"/>
        <v>67.12</v>
      </c>
      <c r="O101" s="28" t="str">
        <f t="shared" si="59"/>
        <v/>
      </c>
      <c r="P101" s="16"/>
      <c r="Q101" s="16"/>
      <c r="R101" s="64" t="s">
        <v>1327</v>
      </c>
      <c r="S101" s="65">
        <v>0</v>
      </c>
      <c r="T101" s="66">
        <v>0.05</v>
      </c>
      <c r="U101" s="63">
        <f t="shared" si="67"/>
        <v>0</v>
      </c>
      <c r="V101" s="63">
        <f t="shared" si="67"/>
        <v>0</v>
      </c>
      <c r="W101" s="63">
        <f t="shared" si="67"/>
        <v>0</v>
      </c>
      <c r="X101" s="63">
        <f t="shared" si="67"/>
        <v>0</v>
      </c>
      <c r="Y101" s="63">
        <f t="shared" si="67"/>
        <v>0</v>
      </c>
      <c r="Z101" s="63">
        <f t="shared" si="67"/>
        <v>0</v>
      </c>
      <c r="AA101" s="63">
        <f t="shared" si="67"/>
        <v>0</v>
      </c>
      <c r="AB101" s="63">
        <f t="shared" si="67"/>
        <v>0</v>
      </c>
      <c r="AC101" s="63">
        <f t="shared" si="67"/>
        <v>0</v>
      </c>
      <c r="AD101" s="63">
        <f t="shared" si="67"/>
        <v>0</v>
      </c>
      <c r="AE101" s="63">
        <f t="shared" si="67"/>
        <v>0</v>
      </c>
      <c r="AF101" s="63">
        <f t="shared" si="67"/>
        <v>0</v>
      </c>
      <c r="AG101" s="16">
        <f t="shared" si="61"/>
        <v>0</v>
      </c>
      <c r="AH101" s="28" t="str">
        <f t="shared" si="62"/>
        <v/>
      </c>
      <c r="AI101" s="13"/>
      <c r="AJ101" s="16">
        <f t="shared" si="63"/>
        <v>67.12</v>
      </c>
    </row>
    <row r="102" spans="1:36" ht="13.5" customHeight="1" x14ac:dyDescent="0.2">
      <c r="A102" s="27" t="s">
        <v>1286</v>
      </c>
      <c r="B102" s="16">
        <v>0</v>
      </c>
      <c r="C102" s="16">
        <v>1.7</v>
      </c>
      <c r="D102" s="16">
        <v>0</v>
      </c>
      <c r="E102" s="16">
        <v>0</v>
      </c>
      <c r="F102" s="16">
        <v>0</v>
      </c>
      <c r="G102" s="16">
        <v>10.06</v>
      </c>
      <c r="H102" s="16">
        <v>0</v>
      </c>
      <c r="I102" s="16">
        <v>0</v>
      </c>
      <c r="J102" s="68">
        <v>0</v>
      </c>
      <c r="K102" s="68">
        <v>0</v>
      </c>
      <c r="L102" s="68">
        <v>0</v>
      </c>
      <c r="M102" s="68">
        <v>0</v>
      </c>
      <c r="N102" s="16">
        <f t="shared" si="58"/>
        <v>11.76</v>
      </c>
      <c r="O102" s="28" t="str">
        <f t="shared" si="59"/>
        <v/>
      </c>
      <c r="P102" s="16"/>
      <c r="Q102" s="16"/>
      <c r="R102" s="64" t="s">
        <v>1327</v>
      </c>
      <c r="S102" s="65">
        <v>0</v>
      </c>
      <c r="T102" s="66">
        <v>0.05</v>
      </c>
      <c r="U102" s="63">
        <f t="shared" si="67"/>
        <v>0</v>
      </c>
      <c r="V102" s="63">
        <f t="shared" si="67"/>
        <v>0</v>
      </c>
      <c r="W102" s="63">
        <f t="shared" si="67"/>
        <v>0</v>
      </c>
      <c r="X102" s="63">
        <f t="shared" si="67"/>
        <v>0</v>
      </c>
      <c r="Y102" s="63">
        <f t="shared" si="67"/>
        <v>0</v>
      </c>
      <c r="Z102" s="63">
        <f t="shared" si="67"/>
        <v>0</v>
      </c>
      <c r="AA102" s="63">
        <f t="shared" si="67"/>
        <v>0</v>
      </c>
      <c r="AB102" s="63">
        <f t="shared" si="67"/>
        <v>0</v>
      </c>
      <c r="AC102" s="63">
        <f t="shared" si="67"/>
        <v>0</v>
      </c>
      <c r="AD102" s="63">
        <f t="shared" si="67"/>
        <v>0</v>
      </c>
      <c r="AE102" s="63">
        <f t="shared" si="67"/>
        <v>0</v>
      </c>
      <c r="AF102" s="63">
        <f t="shared" si="67"/>
        <v>0</v>
      </c>
      <c r="AG102" s="16">
        <f t="shared" si="61"/>
        <v>0</v>
      </c>
      <c r="AH102" s="28" t="str">
        <f t="shared" si="62"/>
        <v/>
      </c>
      <c r="AI102" s="13"/>
      <c r="AJ102" s="16">
        <f t="shared" si="63"/>
        <v>11.76</v>
      </c>
    </row>
    <row r="103" spans="1:36" ht="13.5" customHeight="1" x14ac:dyDescent="0.2">
      <c r="A103" s="27" t="s">
        <v>1287</v>
      </c>
      <c r="B103" s="16">
        <v>0</v>
      </c>
      <c r="C103" s="16">
        <v>0</v>
      </c>
      <c r="D103" s="16">
        <v>0</v>
      </c>
      <c r="E103" s="16">
        <v>0</v>
      </c>
      <c r="F103" s="16">
        <v>0</v>
      </c>
      <c r="G103" s="16">
        <v>0</v>
      </c>
      <c r="H103" s="16">
        <v>0</v>
      </c>
      <c r="I103" s="16">
        <v>0</v>
      </c>
      <c r="J103" s="68">
        <v>0</v>
      </c>
      <c r="K103" s="68">
        <v>0</v>
      </c>
      <c r="L103" s="68">
        <v>0</v>
      </c>
      <c r="M103" s="68">
        <v>0</v>
      </c>
      <c r="N103" s="16">
        <f t="shared" si="58"/>
        <v>0</v>
      </c>
      <c r="O103" s="28" t="str">
        <f t="shared" si="59"/>
        <v/>
      </c>
      <c r="P103" s="16"/>
      <c r="Q103" s="16"/>
      <c r="R103" s="64" t="s">
        <v>1327</v>
      </c>
      <c r="S103" s="65">
        <v>0</v>
      </c>
      <c r="T103" s="66">
        <v>0.05</v>
      </c>
      <c r="U103" s="63">
        <f t="shared" si="67"/>
        <v>0</v>
      </c>
      <c r="V103" s="63">
        <f t="shared" si="67"/>
        <v>0</v>
      </c>
      <c r="W103" s="63">
        <f t="shared" si="67"/>
        <v>0</v>
      </c>
      <c r="X103" s="63">
        <f t="shared" si="67"/>
        <v>0</v>
      </c>
      <c r="Y103" s="63">
        <f t="shared" si="67"/>
        <v>0</v>
      </c>
      <c r="Z103" s="63">
        <f t="shared" si="67"/>
        <v>0</v>
      </c>
      <c r="AA103" s="63">
        <f t="shared" si="67"/>
        <v>0</v>
      </c>
      <c r="AB103" s="63">
        <f t="shared" si="67"/>
        <v>0</v>
      </c>
      <c r="AC103" s="63">
        <f t="shared" si="67"/>
        <v>0</v>
      </c>
      <c r="AD103" s="63">
        <f t="shared" si="67"/>
        <v>0</v>
      </c>
      <c r="AE103" s="63">
        <f t="shared" si="67"/>
        <v>0</v>
      </c>
      <c r="AF103" s="63">
        <f t="shared" si="67"/>
        <v>0</v>
      </c>
      <c r="AG103" s="16">
        <f t="shared" si="61"/>
        <v>0</v>
      </c>
      <c r="AH103" s="28" t="str">
        <f t="shared" si="62"/>
        <v/>
      </c>
      <c r="AI103" s="13"/>
      <c r="AJ103" s="16">
        <f t="shared" si="63"/>
        <v>0</v>
      </c>
    </row>
    <row r="104" spans="1:36" ht="13.5" customHeight="1" x14ac:dyDescent="0.2">
      <c r="A104" s="27" t="s">
        <v>1288</v>
      </c>
      <c r="B104" s="16">
        <v>0</v>
      </c>
      <c r="C104" s="16">
        <v>0</v>
      </c>
      <c r="D104" s="16">
        <v>0</v>
      </c>
      <c r="E104" s="16">
        <v>0</v>
      </c>
      <c r="F104" s="16">
        <v>0</v>
      </c>
      <c r="G104" s="16">
        <v>0</v>
      </c>
      <c r="H104" s="16">
        <v>0</v>
      </c>
      <c r="I104" s="16">
        <v>0</v>
      </c>
      <c r="J104" s="68">
        <v>0</v>
      </c>
      <c r="K104" s="68">
        <v>0</v>
      </c>
      <c r="L104" s="68">
        <v>0</v>
      </c>
      <c r="M104" s="68">
        <v>0</v>
      </c>
      <c r="N104" s="16">
        <f t="shared" si="58"/>
        <v>0</v>
      </c>
      <c r="O104" s="28" t="str">
        <f t="shared" si="59"/>
        <v/>
      </c>
      <c r="P104" s="16"/>
      <c r="Q104" s="16"/>
      <c r="R104" s="64" t="s">
        <v>1327</v>
      </c>
      <c r="S104" s="65">
        <v>0</v>
      </c>
      <c r="T104" s="66">
        <v>0.05</v>
      </c>
      <c r="U104" s="63">
        <f t="shared" si="67"/>
        <v>0</v>
      </c>
      <c r="V104" s="63">
        <f t="shared" si="67"/>
        <v>0</v>
      </c>
      <c r="W104" s="63">
        <f t="shared" si="67"/>
        <v>0</v>
      </c>
      <c r="X104" s="63">
        <f t="shared" si="67"/>
        <v>0</v>
      </c>
      <c r="Y104" s="63">
        <f t="shared" si="67"/>
        <v>0</v>
      </c>
      <c r="Z104" s="63">
        <f t="shared" si="67"/>
        <v>0</v>
      </c>
      <c r="AA104" s="63">
        <f t="shared" si="67"/>
        <v>0</v>
      </c>
      <c r="AB104" s="63">
        <f t="shared" si="67"/>
        <v>0</v>
      </c>
      <c r="AC104" s="63">
        <f t="shared" si="67"/>
        <v>0</v>
      </c>
      <c r="AD104" s="63">
        <f t="shared" si="67"/>
        <v>0</v>
      </c>
      <c r="AE104" s="63">
        <f t="shared" si="67"/>
        <v>0</v>
      </c>
      <c r="AF104" s="63">
        <f t="shared" si="67"/>
        <v>0</v>
      </c>
      <c r="AG104" s="16">
        <f t="shared" si="61"/>
        <v>0</v>
      </c>
      <c r="AH104" s="28" t="str">
        <f t="shared" si="62"/>
        <v/>
      </c>
      <c r="AI104" s="13"/>
      <c r="AJ104" s="16">
        <f t="shared" si="63"/>
        <v>0</v>
      </c>
    </row>
    <row r="105" spans="1:36" ht="13.5" customHeight="1" x14ac:dyDescent="0.2">
      <c r="A105" s="27" t="s">
        <v>1289</v>
      </c>
      <c r="B105" s="16">
        <v>0</v>
      </c>
      <c r="C105" s="16">
        <v>0</v>
      </c>
      <c r="D105" s="16">
        <v>0</v>
      </c>
      <c r="E105" s="16">
        <v>0</v>
      </c>
      <c r="F105" s="16">
        <v>0</v>
      </c>
      <c r="G105" s="16">
        <v>0</v>
      </c>
      <c r="H105" s="16">
        <v>0</v>
      </c>
      <c r="I105" s="16">
        <v>0</v>
      </c>
      <c r="J105" s="68">
        <v>0</v>
      </c>
      <c r="K105" s="68">
        <v>0</v>
      </c>
      <c r="L105" s="68">
        <v>0</v>
      </c>
      <c r="M105" s="68">
        <v>0</v>
      </c>
      <c r="N105" s="16">
        <f t="shared" si="58"/>
        <v>0</v>
      </c>
      <c r="O105" s="28" t="str">
        <f t="shared" si="59"/>
        <v/>
      </c>
      <c r="P105" s="16"/>
      <c r="Q105" s="16"/>
      <c r="R105" s="64" t="s">
        <v>1327</v>
      </c>
      <c r="S105" s="65">
        <v>0</v>
      </c>
      <c r="T105" s="66">
        <v>0.05</v>
      </c>
      <c r="U105" s="63">
        <f t="shared" si="67"/>
        <v>0</v>
      </c>
      <c r="V105" s="63">
        <f t="shared" si="67"/>
        <v>0</v>
      </c>
      <c r="W105" s="63">
        <f t="shared" si="67"/>
        <v>0</v>
      </c>
      <c r="X105" s="63">
        <f t="shared" si="67"/>
        <v>0</v>
      </c>
      <c r="Y105" s="63">
        <f t="shared" si="67"/>
        <v>0</v>
      </c>
      <c r="Z105" s="63">
        <f t="shared" si="67"/>
        <v>0</v>
      </c>
      <c r="AA105" s="63">
        <f t="shared" si="67"/>
        <v>0</v>
      </c>
      <c r="AB105" s="63">
        <f t="shared" si="67"/>
        <v>0</v>
      </c>
      <c r="AC105" s="63">
        <f t="shared" si="67"/>
        <v>0</v>
      </c>
      <c r="AD105" s="63">
        <f t="shared" si="67"/>
        <v>0</v>
      </c>
      <c r="AE105" s="63">
        <f t="shared" si="67"/>
        <v>0</v>
      </c>
      <c r="AF105" s="63">
        <f t="shared" si="67"/>
        <v>0</v>
      </c>
      <c r="AG105" s="16">
        <f t="shared" si="61"/>
        <v>0</v>
      </c>
      <c r="AH105" s="28" t="str">
        <f t="shared" si="62"/>
        <v/>
      </c>
      <c r="AI105" s="13"/>
      <c r="AJ105" s="16">
        <f t="shared" si="63"/>
        <v>0</v>
      </c>
    </row>
    <row r="106" spans="1:36" ht="13.5" customHeight="1" x14ac:dyDescent="0.2">
      <c r="A106" s="27" t="s">
        <v>1290</v>
      </c>
      <c r="B106" s="16">
        <v>917.16</v>
      </c>
      <c r="C106" s="16">
        <v>0</v>
      </c>
      <c r="D106" s="16">
        <v>0</v>
      </c>
      <c r="E106" s="16">
        <v>0</v>
      </c>
      <c r="F106" s="16">
        <v>0</v>
      </c>
      <c r="G106" s="16">
        <v>0</v>
      </c>
      <c r="H106" s="16">
        <v>0</v>
      </c>
      <c r="I106" s="16">
        <v>0</v>
      </c>
      <c r="J106" s="68">
        <v>0</v>
      </c>
      <c r="K106" s="68">
        <v>0</v>
      </c>
      <c r="L106" s="68">
        <v>0</v>
      </c>
      <c r="M106" s="68">
        <v>0</v>
      </c>
      <c r="N106" s="16">
        <f t="shared" si="58"/>
        <v>917.16</v>
      </c>
      <c r="O106" s="28" t="str">
        <f t="shared" si="59"/>
        <v/>
      </c>
      <c r="P106" s="16"/>
      <c r="Q106" s="16"/>
      <c r="R106" s="64" t="s">
        <v>1327</v>
      </c>
      <c r="S106" s="65">
        <v>0</v>
      </c>
      <c r="T106" s="66">
        <v>0.05</v>
      </c>
      <c r="U106" s="63">
        <f t="shared" si="67"/>
        <v>0</v>
      </c>
      <c r="V106" s="63">
        <f t="shared" si="67"/>
        <v>0</v>
      </c>
      <c r="W106" s="63">
        <f t="shared" si="67"/>
        <v>0</v>
      </c>
      <c r="X106" s="63">
        <f t="shared" si="67"/>
        <v>0</v>
      </c>
      <c r="Y106" s="63">
        <f t="shared" si="67"/>
        <v>0</v>
      </c>
      <c r="Z106" s="63">
        <f t="shared" si="67"/>
        <v>0</v>
      </c>
      <c r="AA106" s="63">
        <f t="shared" si="67"/>
        <v>0</v>
      </c>
      <c r="AB106" s="63">
        <f t="shared" si="67"/>
        <v>0</v>
      </c>
      <c r="AC106" s="63">
        <f t="shared" si="67"/>
        <v>0</v>
      </c>
      <c r="AD106" s="63">
        <f t="shared" si="67"/>
        <v>0</v>
      </c>
      <c r="AE106" s="63">
        <f t="shared" si="67"/>
        <v>0</v>
      </c>
      <c r="AF106" s="63">
        <f t="shared" si="67"/>
        <v>0</v>
      </c>
      <c r="AG106" s="16">
        <f t="shared" si="61"/>
        <v>0</v>
      </c>
      <c r="AH106" s="28" t="str">
        <f t="shared" si="62"/>
        <v/>
      </c>
      <c r="AI106" s="13"/>
      <c r="AJ106" s="16">
        <f t="shared" si="63"/>
        <v>917.16</v>
      </c>
    </row>
    <row r="107" spans="1:36" ht="13.5" customHeight="1" x14ac:dyDescent="0.2">
      <c r="A107" s="27" t="s">
        <v>1291</v>
      </c>
      <c r="B107" s="16">
        <v>0</v>
      </c>
      <c r="C107" s="16">
        <v>0</v>
      </c>
      <c r="D107" s="16">
        <v>0</v>
      </c>
      <c r="E107" s="16">
        <v>0</v>
      </c>
      <c r="F107" s="16">
        <v>0</v>
      </c>
      <c r="G107" s="16">
        <v>0</v>
      </c>
      <c r="H107" s="16">
        <v>0</v>
      </c>
      <c r="I107" s="16">
        <v>0</v>
      </c>
      <c r="J107" s="68">
        <v>0</v>
      </c>
      <c r="K107" s="68">
        <v>0</v>
      </c>
      <c r="L107" s="68">
        <v>0</v>
      </c>
      <c r="M107" s="68">
        <v>0</v>
      </c>
      <c r="N107" s="16">
        <f t="shared" si="58"/>
        <v>0</v>
      </c>
      <c r="O107" s="28" t="str">
        <f t="shared" si="59"/>
        <v/>
      </c>
      <c r="P107" s="16"/>
      <c r="Q107" s="16"/>
      <c r="R107" s="64" t="s">
        <v>1327</v>
      </c>
      <c r="S107" s="65">
        <v>0</v>
      </c>
      <c r="T107" s="66">
        <v>0.05</v>
      </c>
      <c r="U107" s="63">
        <f t="shared" si="67"/>
        <v>0</v>
      </c>
      <c r="V107" s="63">
        <f t="shared" si="67"/>
        <v>0</v>
      </c>
      <c r="W107" s="63">
        <f t="shared" si="67"/>
        <v>0</v>
      </c>
      <c r="X107" s="63">
        <f t="shared" si="67"/>
        <v>0</v>
      </c>
      <c r="Y107" s="63">
        <f t="shared" si="67"/>
        <v>0</v>
      </c>
      <c r="Z107" s="63">
        <f t="shared" si="67"/>
        <v>0</v>
      </c>
      <c r="AA107" s="63">
        <f t="shared" si="67"/>
        <v>0</v>
      </c>
      <c r="AB107" s="63">
        <f t="shared" si="67"/>
        <v>0</v>
      </c>
      <c r="AC107" s="63">
        <f t="shared" si="67"/>
        <v>0</v>
      </c>
      <c r="AD107" s="63">
        <f t="shared" si="67"/>
        <v>0</v>
      </c>
      <c r="AE107" s="63">
        <f t="shared" si="67"/>
        <v>0</v>
      </c>
      <c r="AF107" s="63">
        <f t="shared" si="67"/>
        <v>0</v>
      </c>
      <c r="AG107" s="16">
        <f t="shared" si="61"/>
        <v>0</v>
      </c>
      <c r="AH107" s="28" t="str">
        <f t="shared" si="62"/>
        <v/>
      </c>
      <c r="AI107" s="13"/>
      <c r="AJ107" s="16">
        <f t="shared" si="63"/>
        <v>0</v>
      </c>
    </row>
    <row r="108" spans="1:36" ht="13.5" customHeight="1" x14ac:dyDescent="0.2">
      <c r="A108" s="27" t="s">
        <v>1292</v>
      </c>
      <c r="B108" s="16">
        <v>0</v>
      </c>
      <c r="C108" s="16">
        <v>0</v>
      </c>
      <c r="D108" s="16">
        <v>0</v>
      </c>
      <c r="E108" s="16">
        <v>0</v>
      </c>
      <c r="F108" s="16">
        <v>0</v>
      </c>
      <c r="G108" s="16">
        <v>0</v>
      </c>
      <c r="H108" s="16">
        <v>0</v>
      </c>
      <c r="I108" s="16">
        <v>0</v>
      </c>
      <c r="J108" s="68">
        <v>0</v>
      </c>
      <c r="K108" s="68">
        <v>0</v>
      </c>
      <c r="L108" s="68">
        <v>0</v>
      </c>
      <c r="M108" s="68">
        <v>0</v>
      </c>
      <c r="N108" s="16">
        <f t="shared" si="58"/>
        <v>0</v>
      </c>
      <c r="O108" s="28" t="str">
        <f t="shared" si="59"/>
        <v/>
      </c>
      <c r="P108" s="16"/>
      <c r="Q108" s="16"/>
      <c r="R108" s="64" t="s">
        <v>1327</v>
      </c>
      <c r="S108" s="65">
        <v>0</v>
      </c>
      <c r="T108" s="66">
        <v>0.05</v>
      </c>
      <c r="U108" s="63">
        <f t="shared" ref="U108:AF115" si="68">IF($R108="Manual","",IFERROR(IF($R108="YOY Growth",$N108*(1+$T108)/12,$S108/12),""))</f>
        <v>0</v>
      </c>
      <c r="V108" s="63">
        <f t="shared" si="68"/>
        <v>0</v>
      </c>
      <c r="W108" s="63">
        <f t="shared" si="68"/>
        <v>0</v>
      </c>
      <c r="X108" s="63">
        <f t="shared" si="68"/>
        <v>0</v>
      </c>
      <c r="Y108" s="63">
        <f t="shared" si="68"/>
        <v>0</v>
      </c>
      <c r="Z108" s="63">
        <f t="shared" si="68"/>
        <v>0</v>
      </c>
      <c r="AA108" s="63">
        <f t="shared" si="68"/>
        <v>0</v>
      </c>
      <c r="AB108" s="63">
        <f t="shared" si="68"/>
        <v>0</v>
      </c>
      <c r="AC108" s="63">
        <f t="shared" si="68"/>
        <v>0</v>
      </c>
      <c r="AD108" s="63">
        <f t="shared" si="68"/>
        <v>0</v>
      </c>
      <c r="AE108" s="63">
        <f t="shared" si="68"/>
        <v>0</v>
      </c>
      <c r="AF108" s="63">
        <f t="shared" si="68"/>
        <v>0</v>
      </c>
      <c r="AG108" s="16">
        <f t="shared" si="61"/>
        <v>0</v>
      </c>
      <c r="AH108" s="28" t="str">
        <f t="shared" si="62"/>
        <v/>
      </c>
      <c r="AI108" s="13"/>
      <c r="AJ108" s="16">
        <f t="shared" si="63"/>
        <v>0</v>
      </c>
    </row>
    <row r="109" spans="1:36" ht="13.5" customHeight="1" x14ac:dyDescent="0.2">
      <c r="A109" s="27" t="s">
        <v>1293</v>
      </c>
      <c r="B109" s="16">
        <v>0</v>
      </c>
      <c r="C109" s="16">
        <v>0</v>
      </c>
      <c r="D109" s="16">
        <v>0</v>
      </c>
      <c r="E109" s="16">
        <v>0</v>
      </c>
      <c r="F109" s="16">
        <v>0</v>
      </c>
      <c r="G109" s="16">
        <v>0</v>
      </c>
      <c r="H109" s="16">
        <v>0</v>
      </c>
      <c r="I109" s="16">
        <v>0</v>
      </c>
      <c r="J109" s="68">
        <v>0</v>
      </c>
      <c r="K109" s="68">
        <v>0</v>
      </c>
      <c r="L109" s="68">
        <v>0</v>
      </c>
      <c r="M109" s="68">
        <v>0</v>
      </c>
      <c r="N109" s="16">
        <f t="shared" si="58"/>
        <v>0</v>
      </c>
      <c r="O109" s="28" t="str">
        <f t="shared" si="59"/>
        <v/>
      </c>
      <c r="P109" s="16"/>
      <c r="Q109" s="16"/>
      <c r="R109" s="64" t="s">
        <v>1327</v>
      </c>
      <c r="S109" s="65">
        <v>0</v>
      </c>
      <c r="T109" s="66">
        <v>0.05</v>
      </c>
      <c r="U109" s="63">
        <f t="shared" si="68"/>
        <v>0</v>
      </c>
      <c r="V109" s="63">
        <f t="shared" si="68"/>
        <v>0</v>
      </c>
      <c r="W109" s="63">
        <f t="shared" si="68"/>
        <v>0</v>
      </c>
      <c r="X109" s="63">
        <f t="shared" si="68"/>
        <v>0</v>
      </c>
      <c r="Y109" s="63">
        <f t="shared" si="68"/>
        <v>0</v>
      </c>
      <c r="Z109" s="63">
        <f t="shared" si="68"/>
        <v>0</v>
      </c>
      <c r="AA109" s="63">
        <f t="shared" si="68"/>
        <v>0</v>
      </c>
      <c r="AB109" s="63">
        <f t="shared" si="68"/>
        <v>0</v>
      </c>
      <c r="AC109" s="63">
        <f t="shared" si="68"/>
        <v>0</v>
      </c>
      <c r="AD109" s="63">
        <f t="shared" si="68"/>
        <v>0</v>
      </c>
      <c r="AE109" s="63">
        <f t="shared" si="68"/>
        <v>0</v>
      </c>
      <c r="AF109" s="63">
        <f t="shared" si="68"/>
        <v>0</v>
      </c>
      <c r="AG109" s="16">
        <f t="shared" si="61"/>
        <v>0</v>
      </c>
      <c r="AH109" s="28" t="str">
        <f t="shared" si="62"/>
        <v/>
      </c>
      <c r="AI109" s="13"/>
      <c r="AJ109" s="16">
        <f t="shared" si="63"/>
        <v>0</v>
      </c>
    </row>
    <row r="110" spans="1:36" ht="13.5" customHeight="1" x14ac:dyDescent="0.2">
      <c r="A110" s="27" t="s">
        <v>1294</v>
      </c>
      <c r="B110" s="16">
        <v>0</v>
      </c>
      <c r="C110" s="16">
        <v>0</v>
      </c>
      <c r="D110" s="16">
        <v>0</v>
      </c>
      <c r="E110" s="16">
        <v>0</v>
      </c>
      <c r="F110" s="16">
        <v>0</v>
      </c>
      <c r="G110" s="16">
        <v>6515</v>
      </c>
      <c r="H110" s="16">
        <v>0</v>
      </c>
      <c r="I110" s="16">
        <v>0</v>
      </c>
      <c r="J110" s="68">
        <v>0</v>
      </c>
      <c r="K110" s="68">
        <v>0</v>
      </c>
      <c r="L110" s="68">
        <v>0</v>
      </c>
      <c r="M110" s="68">
        <v>0</v>
      </c>
      <c r="N110" s="16">
        <f t="shared" si="58"/>
        <v>6515</v>
      </c>
      <c r="O110" s="28" t="str">
        <f t="shared" si="59"/>
        <v/>
      </c>
      <c r="P110" s="16"/>
      <c r="Q110" s="16"/>
      <c r="R110" s="64" t="s">
        <v>1327</v>
      </c>
      <c r="S110" s="65">
        <v>0</v>
      </c>
      <c r="T110" s="66">
        <v>0.05</v>
      </c>
      <c r="U110" s="63">
        <f t="shared" si="68"/>
        <v>0</v>
      </c>
      <c r="V110" s="63">
        <f t="shared" si="68"/>
        <v>0</v>
      </c>
      <c r="W110" s="63">
        <f t="shared" si="68"/>
        <v>0</v>
      </c>
      <c r="X110" s="63">
        <f t="shared" si="68"/>
        <v>0</v>
      </c>
      <c r="Y110" s="63">
        <f t="shared" si="68"/>
        <v>0</v>
      </c>
      <c r="Z110" s="63">
        <f t="shared" si="68"/>
        <v>0</v>
      </c>
      <c r="AA110" s="63">
        <f t="shared" si="68"/>
        <v>0</v>
      </c>
      <c r="AB110" s="63">
        <f t="shared" si="68"/>
        <v>0</v>
      </c>
      <c r="AC110" s="63">
        <f t="shared" si="68"/>
        <v>0</v>
      </c>
      <c r="AD110" s="63">
        <f t="shared" si="68"/>
        <v>0</v>
      </c>
      <c r="AE110" s="63">
        <f t="shared" si="68"/>
        <v>0</v>
      </c>
      <c r="AF110" s="63">
        <f t="shared" si="68"/>
        <v>0</v>
      </c>
      <c r="AG110" s="16">
        <f t="shared" si="61"/>
        <v>0</v>
      </c>
      <c r="AH110" s="28" t="str">
        <f t="shared" si="62"/>
        <v/>
      </c>
      <c r="AI110" s="13"/>
      <c r="AJ110" s="16">
        <f t="shared" si="63"/>
        <v>6515</v>
      </c>
    </row>
    <row r="111" spans="1:36" ht="13.5" customHeight="1" x14ac:dyDescent="0.2">
      <c r="A111" s="27" t="s">
        <v>1295</v>
      </c>
      <c r="B111" s="16">
        <v>0</v>
      </c>
      <c r="C111" s="16">
        <v>0</v>
      </c>
      <c r="D111" s="16">
        <v>0</v>
      </c>
      <c r="E111" s="16">
        <v>0</v>
      </c>
      <c r="F111" s="16">
        <v>0</v>
      </c>
      <c r="G111" s="16">
        <v>0</v>
      </c>
      <c r="H111" s="16">
        <v>0</v>
      </c>
      <c r="I111" s="16">
        <v>0</v>
      </c>
      <c r="J111" s="68">
        <v>0</v>
      </c>
      <c r="K111" s="68">
        <v>0</v>
      </c>
      <c r="L111" s="68">
        <v>0</v>
      </c>
      <c r="M111" s="68">
        <v>0</v>
      </c>
      <c r="N111" s="16">
        <f t="shared" si="58"/>
        <v>0</v>
      </c>
      <c r="O111" s="28" t="str">
        <f t="shared" si="59"/>
        <v/>
      </c>
      <c r="P111" s="16"/>
      <c r="Q111" s="16"/>
      <c r="R111" s="64" t="s">
        <v>1327</v>
      </c>
      <c r="S111" s="65">
        <v>0</v>
      </c>
      <c r="T111" s="66">
        <v>0.05</v>
      </c>
      <c r="U111" s="63">
        <f t="shared" si="68"/>
        <v>0</v>
      </c>
      <c r="V111" s="63">
        <f t="shared" si="68"/>
        <v>0</v>
      </c>
      <c r="W111" s="63">
        <f t="shared" si="68"/>
        <v>0</v>
      </c>
      <c r="X111" s="63">
        <f t="shared" si="68"/>
        <v>0</v>
      </c>
      <c r="Y111" s="63">
        <f t="shared" si="68"/>
        <v>0</v>
      </c>
      <c r="Z111" s="63">
        <f t="shared" si="68"/>
        <v>0</v>
      </c>
      <c r="AA111" s="63">
        <f t="shared" si="68"/>
        <v>0</v>
      </c>
      <c r="AB111" s="63">
        <f t="shared" si="68"/>
        <v>0</v>
      </c>
      <c r="AC111" s="63">
        <f t="shared" si="68"/>
        <v>0</v>
      </c>
      <c r="AD111" s="63">
        <f t="shared" si="68"/>
        <v>0</v>
      </c>
      <c r="AE111" s="63">
        <f t="shared" si="68"/>
        <v>0</v>
      </c>
      <c r="AF111" s="63">
        <f t="shared" si="68"/>
        <v>0</v>
      </c>
      <c r="AG111" s="16">
        <f t="shared" si="61"/>
        <v>0</v>
      </c>
      <c r="AH111" s="28" t="str">
        <f t="shared" si="62"/>
        <v/>
      </c>
      <c r="AI111" s="13"/>
      <c r="AJ111" s="16">
        <f t="shared" si="63"/>
        <v>0</v>
      </c>
    </row>
    <row r="112" spans="1:36" ht="13.5" customHeight="1" x14ac:dyDescent="0.2">
      <c r="A112" s="27" t="s">
        <v>1296</v>
      </c>
      <c r="B112" s="16">
        <v>0</v>
      </c>
      <c r="C112" s="16">
        <v>0</v>
      </c>
      <c r="D112" s="16">
        <v>0</v>
      </c>
      <c r="E112" s="16">
        <v>0</v>
      </c>
      <c r="F112" s="16">
        <v>0</v>
      </c>
      <c r="G112" s="16">
        <v>0</v>
      </c>
      <c r="H112" s="16">
        <v>0</v>
      </c>
      <c r="I112" s="16">
        <v>0</v>
      </c>
      <c r="J112" s="68">
        <v>0</v>
      </c>
      <c r="K112" s="68">
        <v>0</v>
      </c>
      <c r="L112" s="68">
        <v>0</v>
      </c>
      <c r="M112" s="68">
        <v>0</v>
      </c>
      <c r="N112" s="16">
        <f t="shared" si="58"/>
        <v>0</v>
      </c>
      <c r="O112" s="28" t="str">
        <f t="shared" si="59"/>
        <v/>
      </c>
      <c r="P112" s="16"/>
      <c r="Q112" s="16"/>
      <c r="R112" s="64" t="s">
        <v>1327</v>
      </c>
      <c r="S112" s="65">
        <v>0</v>
      </c>
      <c r="T112" s="66">
        <v>0.05</v>
      </c>
      <c r="U112" s="63">
        <f t="shared" si="68"/>
        <v>0</v>
      </c>
      <c r="V112" s="63">
        <f t="shared" si="68"/>
        <v>0</v>
      </c>
      <c r="W112" s="63">
        <f t="shared" si="68"/>
        <v>0</v>
      </c>
      <c r="X112" s="63">
        <f t="shared" si="68"/>
        <v>0</v>
      </c>
      <c r="Y112" s="63">
        <f t="shared" si="68"/>
        <v>0</v>
      </c>
      <c r="Z112" s="63">
        <f t="shared" si="68"/>
        <v>0</v>
      </c>
      <c r="AA112" s="63">
        <f t="shared" si="68"/>
        <v>0</v>
      </c>
      <c r="AB112" s="63">
        <f t="shared" si="68"/>
        <v>0</v>
      </c>
      <c r="AC112" s="63">
        <f t="shared" si="68"/>
        <v>0</v>
      </c>
      <c r="AD112" s="63">
        <f t="shared" si="68"/>
        <v>0</v>
      </c>
      <c r="AE112" s="63">
        <f t="shared" si="68"/>
        <v>0</v>
      </c>
      <c r="AF112" s="63">
        <f t="shared" si="68"/>
        <v>0</v>
      </c>
      <c r="AG112" s="16">
        <f t="shared" si="61"/>
        <v>0</v>
      </c>
      <c r="AH112" s="28" t="str">
        <f t="shared" si="62"/>
        <v/>
      </c>
      <c r="AI112" s="13"/>
      <c r="AJ112" s="16">
        <f t="shared" si="63"/>
        <v>0</v>
      </c>
    </row>
    <row r="113" spans="1:36" ht="13.5" customHeight="1" x14ac:dyDescent="0.2">
      <c r="A113" s="27" t="s">
        <v>1297</v>
      </c>
      <c r="B113" s="16">
        <v>0</v>
      </c>
      <c r="C113" s="16">
        <v>0</v>
      </c>
      <c r="D113" s="16">
        <v>0</v>
      </c>
      <c r="E113" s="16">
        <v>0</v>
      </c>
      <c r="F113" s="16">
        <v>0</v>
      </c>
      <c r="G113" s="16">
        <v>0</v>
      </c>
      <c r="H113" s="16">
        <v>0</v>
      </c>
      <c r="I113" s="16">
        <v>0</v>
      </c>
      <c r="J113" s="68">
        <v>0</v>
      </c>
      <c r="K113" s="68">
        <v>0</v>
      </c>
      <c r="L113" s="68">
        <v>0</v>
      </c>
      <c r="M113" s="68">
        <v>0</v>
      </c>
      <c r="N113" s="16">
        <f t="shared" si="58"/>
        <v>0</v>
      </c>
      <c r="O113" s="28" t="str">
        <f t="shared" si="59"/>
        <v/>
      </c>
      <c r="P113" s="16"/>
      <c r="Q113" s="16"/>
      <c r="R113" s="64" t="s">
        <v>1327</v>
      </c>
      <c r="S113" s="65">
        <v>0</v>
      </c>
      <c r="T113" s="66">
        <v>0.05</v>
      </c>
      <c r="U113" s="63">
        <f t="shared" si="68"/>
        <v>0</v>
      </c>
      <c r="V113" s="63">
        <f t="shared" si="68"/>
        <v>0</v>
      </c>
      <c r="W113" s="63">
        <f t="shared" si="68"/>
        <v>0</v>
      </c>
      <c r="X113" s="63">
        <f t="shared" si="68"/>
        <v>0</v>
      </c>
      <c r="Y113" s="63">
        <f t="shared" si="68"/>
        <v>0</v>
      </c>
      <c r="Z113" s="63">
        <f t="shared" si="68"/>
        <v>0</v>
      </c>
      <c r="AA113" s="63">
        <f t="shared" si="68"/>
        <v>0</v>
      </c>
      <c r="AB113" s="63">
        <f t="shared" si="68"/>
        <v>0</v>
      </c>
      <c r="AC113" s="63">
        <f t="shared" si="68"/>
        <v>0</v>
      </c>
      <c r="AD113" s="63">
        <f t="shared" si="68"/>
        <v>0</v>
      </c>
      <c r="AE113" s="63">
        <f t="shared" si="68"/>
        <v>0</v>
      </c>
      <c r="AF113" s="63">
        <f t="shared" si="68"/>
        <v>0</v>
      </c>
      <c r="AG113" s="16">
        <f t="shared" si="61"/>
        <v>0</v>
      </c>
      <c r="AH113" s="28" t="str">
        <f t="shared" si="62"/>
        <v/>
      </c>
      <c r="AI113" s="13"/>
      <c r="AJ113" s="16">
        <f t="shared" si="63"/>
        <v>0</v>
      </c>
    </row>
    <row r="114" spans="1:36" ht="13.5" customHeight="1" x14ac:dyDescent="0.2">
      <c r="A114" s="27" t="s">
        <v>1298</v>
      </c>
      <c r="B114" s="16">
        <v>0</v>
      </c>
      <c r="C114" s="16">
        <v>0</v>
      </c>
      <c r="D114" s="16">
        <v>0</v>
      </c>
      <c r="E114" s="16">
        <v>0</v>
      </c>
      <c r="F114" s="16">
        <v>0</v>
      </c>
      <c r="G114" s="16">
        <v>0</v>
      </c>
      <c r="H114" s="16">
        <v>0</v>
      </c>
      <c r="I114" s="16">
        <v>0</v>
      </c>
      <c r="J114" s="68">
        <v>0</v>
      </c>
      <c r="K114" s="68">
        <v>0</v>
      </c>
      <c r="L114" s="68">
        <v>0</v>
      </c>
      <c r="M114" s="68">
        <v>0</v>
      </c>
      <c r="N114" s="16">
        <f t="shared" si="58"/>
        <v>0</v>
      </c>
      <c r="O114" s="28" t="str">
        <f t="shared" si="59"/>
        <v/>
      </c>
      <c r="P114" s="16"/>
      <c r="Q114" s="16"/>
      <c r="R114" s="64" t="s">
        <v>1327</v>
      </c>
      <c r="S114" s="65">
        <v>0</v>
      </c>
      <c r="T114" s="66">
        <v>0.05</v>
      </c>
      <c r="U114" s="63">
        <f t="shared" si="68"/>
        <v>0</v>
      </c>
      <c r="V114" s="63">
        <f t="shared" si="68"/>
        <v>0</v>
      </c>
      <c r="W114" s="63">
        <f t="shared" si="68"/>
        <v>0</v>
      </c>
      <c r="X114" s="63">
        <f t="shared" si="68"/>
        <v>0</v>
      </c>
      <c r="Y114" s="63">
        <f t="shared" si="68"/>
        <v>0</v>
      </c>
      <c r="Z114" s="63">
        <f t="shared" si="68"/>
        <v>0</v>
      </c>
      <c r="AA114" s="63">
        <f t="shared" si="68"/>
        <v>0</v>
      </c>
      <c r="AB114" s="63">
        <f t="shared" si="68"/>
        <v>0</v>
      </c>
      <c r="AC114" s="63">
        <f t="shared" si="68"/>
        <v>0</v>
      </c>
      <c r="AD114" s="63">
        <f t="shared" si="68"/>
        <v>0</v>
      </c>
      <c r="AE114" s="63">
        <f t="shared" si="68"/>
        <v>0</v>
      </c>
      <c r="AF114" s="63">
        <f t="shared" si="68"/>
        <v>0</v>
      </c>
      <c r="AG114" s="16">
        <f t="shared" si="61"/>
        <v>0</v>
      </c>
      <c r="AH114" s="28" t="str">
        <f t="shared" si="62"/>
        <v/>
      </c>
      <c r="AI114" s="13"/>
      <c r="AJ114" s="16">
        <f t="shared" si="63"/>
        <v>0</v>
      </c>
    </row>
    <row r="115" spans="1:36" ht="13.5" customHeight="1" x14ac:dyDescent="0.2">
      <c r="A115" s="27" t="s">
        <v>1299</v>
      </c>
      <c r="B115" s="16">
        <v>0</v>
      </c>
      <c r="C115" s="16">
        <v>0</v>
      </c>
      <c r="D115" s="16">
        <v>0</v>
      </c>
      <c r="E115" s="16">
        <v>0</v>
      </c>
      <c r="F115" s="16">
        <v>0</v>
      </c>
      <c r="G115" s="16">
        <v>0</v>
      </c>
      <c r="H115" s="16">
        <v>0</v>
      </c>
      <c r="I115" s="16">
        <v>0</v>
      </c>
      <c r="J115" s="68">
        <v>0</v>
      </c>
      <c r="K115" s="68">
        <v>0</v>
      </c>
      <c r="L115" s="68">
        <v>0</v>
      </c>
      <c r="M115" s="68">
        <v>0</v>
      </c>
      <c r="N115" s="16">
        <f t="shared" si="58"/>
        <v>0</v>
      </c>
      <c r="O115" s="28" t="str">
        <f t="shared" si="59"/>
        <v/>
      </c>
      <c r="P115" s="16"/>
      <c r="Q115" s="16"/>
      <c r="R115" s="64" t="s">
        <v>1327</v>
      </c>
      <c r="S115" s="65">
        <v>0</v>
      </c>
      <c r="T115" s="66">
        <v>0.05</v>
      </c>
      <c r="U115" s="63">
        <f t="shared" si="68"/>
        <v>0</v>
      </c>
      <c r="V115" s="63">
        <f t="shared" si="68"/>
        <v>0</v>
      </c>
      <c r="W115" s="63">
        <f t="shared" si="68"/>
        <v>0</v>
      </c>
      <c r="X115" s="63">
        <f t="shared" si="68"/>
        <v>0</v>
      </c>
      <c r="Y115" s="63">
        <f t="shared" si="68"/>
        <v>0</v>
      </c>
      <c r="Z115" s="63">
        <f t="shared" si="68"/>
        <v>0</v>
      </c>
      <c r="AA115" s="63">
        <f t="shared" si="68"/>
        <v>0</v>
      </c>
      <c r="AB115" s="63">
        <f t="shared" si="68"/>
        <v>0</v>
      </c>
      <c r="AC115" s="63">
        <f t="shared" si="68"/>
        <v>0</v>
      </c>
      <c r="AD115" s="63">
        <f t="shared" si="68"/>
        <v>0</v>
      </c>
      <c r="AE115" s="63">
        <f t="shared" si="68"/>
        <v>0</v>
      </c>
      <c r="AF115" s="63">
        <f t="shared" si="68"/>
        <v>0</v>
      </c>
      <c r="AG115" s="16">
        <f t="shared" si="61"/>
        <v>0</v>
      </c>
      <c r="AH115" s="28" t="str">
        <f t="shared" si="62"/>
        <v/>
      </c>
      <c r="AI115" s="13"/>
      <c r="AJ115" s="16">
        <f t="shared" si="63"/>
        <v>0</v>
      </c>
    </row>
    <row r="116" spans="1:36" ht="13.5" customHeight="1" x14ac:dyDescent="0.2">
      <c r="A116" s="30" t="s">
        <v>1300</v>
      </c>
      <c r="B116" s="31">
        <f t="shared" ref="B116:M116" si="69">B73+SUM(B74:B80)+B87+SUM(B88:B115)</f>
        <v>46455.180000000008</v>
      </c>
      <c r="C116" s="31">
        <f t="shared" si="69"/>
        <v>41015.369999999995</v>
      </c>
      <c r="D116" s="31">
        <f t="shared" si="69"/>
        <v>74591.090000000011</v>
      </c>
      <c r="E116" s="31">
        <f t="shared" si="69"/>
        <v>102796.99999999999</v>
      </c>
      <c r="F116" s="31">
        <f t="shared" si="69"/>
        <v>116105.57999999999</v>
      </c>
      <c r="G116" s="31">
        <f t="shared" si="69"/>
        <v>134734.06</v>
      </c>
      <c r="H116" s="31">
        <f t="shared" si="69"/>
        <v>65078.170000000006</v>
      </c>
      <c r="I116" s="31">
        <f t="shared" si="69"/>
        <v>72711.350000000006</v>
      </c>
      <c r="J116" s="31">
        <f t="shared" si="69"/>
        <v>117839</v>
      </c>
      <c r="K116" s="31">
        <f t="shared" si="69"/>
        <v>138733</v>
      </c>
      <c r="L116" s="31">
        <f t="shared" si="69"/>
        <v>144373</v>
      </c>
      <c r="M116" s="31">
        <f t="shared" si="69"/>
        <v>141373</v>
      </c>
      <c r="N116" s="31">
        <f t="shared" si="58"/>
        <v>1195805.7999999998</v>
      </c>
      <c r="O116" s="32" t="str">
        <f t="shared" si="59"/>
        <v/>
      </c>
      <c r="P116" s="16"/>
      <c r="Q116" s="16"/>
      <c r="R116" s="67"/>
      <c r="S116" s="67"/>
      <c r="T116" s="67"/>
      <c r="U116" s="31">
        <f t="shared" ref="U116:AF116" si="70">U73+SUM(U74:U80)+U87+SUM(U88:U115)</f>
        <v>95303.097145833308</v>
      </c>
      <c r="V116" s="31">
        <f t="shared" si="70"/>
        <v>95303.097145833308</v>
      </c>
      <c r="W116" s="31">
        <f t="shared" si="70"/>
        <v>95303.097145833308</v>
      </c>
      <c r="X116" s="31">
        <f t="shared" si="70"/>
        <v>95303.097145833308</v>
      </c>
      <c r="Y116" s="31">
        <f t="shared" si="70"/>
        <v>95303.097145833308</v>
      </c>
      <c r="Z116" s="31">
        <f t="shared" si="70"/>
        <v>95303.097145833308</v>
      </c>
      <c r="AA116" s="31">
        <f t="shared" si="70"/>
        <v>95303.097145833308</v>
      </c>
      <c r="AB116" s="31">
        <f t="shared" si="70"/>
        <v>101976.43047916667</v>
      </c>
      <c r="AC116" s="31">
        <f t="shared" si="70"/>
        <v>101976.43047916667</v>
      </c>
      <c r="AD116" s="31">
        <f t="shared" si="70"/>
        <v>104904.49715916664</v>
      </c>
      <c r="AE116" s="31">
        <f t="shared" si="70"/>
        <v>104904.49715916664</v>
      </c>
      <c r="AF116" s="31">
        <f t="shared" si="70"/>
        <v>104904.49715916664</v>
      </c>
      <c r="AG116" s="31">
        <f t="shared" si="61"/>
        <v>1185788.0324566665</v>
      </c>
      <c r="AH116" s="32" t="str">
        <f t="shared" si="62"/>
        <v/>
      </c>
      <c r="AI116" s="13"/>
      <c r="AJ116" s="31">
        <f t="shared" si="63"/>
        <v>10017.76754333335</v>
      </c>
    </row>
    <row r="117" spans="1:36" ht="13.5" customHeight="1" x14ac:dyDescent="0.2">
      <c r="A117" s="45" t="s">
        <v>1301</v>
      </c>
      <c r="B117" s="31">
        <f t="shared" ref="B117:M117" si="71">B64-B116</f>
        <v>-56010.400000000009</v>
      </c>
      <c r="C117" s="31">
        <f t="shared" si="71"/>
        <v>-46181.749999999993</v>
      </c>
      <c r="D117" s="31">
        <f t="shared" si="71"/>
        <v>-83484.13</v>
      </c>
      <c r="E117" s="31">
        <f t="shared" si="71"/>
        <v>-109548.92999999998</v>
      </c>
      <c r="F117" s="31">
        <f t="shared" si="71"/>
        <v>-133089.37999999998</v>
      </c>
      <c r="G117" s="31">
        <f t="shared" si="71"/>
        <v>-138267.06</v>
      </c>
      <c r="H117" s="31">
        <f t="shared" si="71"/>
        <v>-68900.930000000008</v>
      </c>
      <c r="I117" s="31">
        <f t="shared" si="71"/>
        <v>-79794.05</v>
      </c>
      <c r="J117" s="31">
        <f t="shared" si="71"/>
        <v>-134139</v>
      </c>
      <c r="K117" s="31">
        <f t="shared" si="71"/>
        <v>-155033</v>
      </c>
      <c r="L117" s="31">
        <f t="shared" si="71"/>
        <v>-156273</v>
      </c>
      <c r="M117" s="31">
        <f t="shared" si="71"/>
        <v>-151073</v>
      </c>
      <c r="N117" s="31">
        <f t="shared" si="58"/>
        <v>-1311794.6299999999</v>
      </c>
      <c r="O117" s="32" t="str">
        <f t="shared" si="59"/>
        <v/>
      </c>
      <c r="P117" s="16"/>
      <c r="Q117" s="16"/>
      <c r="R117" s="67"/>
      <c r="S117" s="67"/>
      <c r="T117" s="67"/>
      <c r="U117" s="31">
        <f t="shared" ref="U117:AF117" si="72">U64-U116</f>
        <v>-113877.00190773807</v>
      </c>
      <c r="V117" s="31">
        <f t="shared" si="72"/>
        <v>-107685.70032043649</v>
      </c>
      <c r="W117" s="31">
        <f t="shared" si="72"/>
        <v>-95303.097145833308</v>
      </c>
      <c r="X117" s="31">
        <f t="shared" si="72"/>
        <v>-124526.0406378968</v>
      </c>
      <c r="Y117" s="31">
        <f t="shared" si="72"/>
        <v>-118334.73905059522</v>
      </c>
      <c r="Z117" s="31">
        <f t="shared" si="72"/>
        <v>-128983.77778075395</v>
      </c>
      <c r="AA117" s="31">
        <f t="shared" si="72"/>
        <v>-124526.0406378968</v>
      </c>
      <c r="AB117" s="31">
        <f t="shared" si="72"/>
        <v>-137390.67555853174</v>
      </c>
      <c r="AC117" s="31">
        <f t="shared" si="72"/>
        <v>-148039.71428869048</v>
      </c>
      <c r="AD117" s="31">
        <f t="shared" si="72"/>
        <v>-150967.78096869047</v>
      </c>
      <c r="AE117" s="31">
        <f t="shared" si="72"/>
        <v>-161616.8196988492</v>
      </c>
      <c r="AF117" s="31">
        <f t="shared" si="72"/>
        <v>-163350.38414329363</v>
      </c>
      <c r="AG117" s="31">
        <f t="shared" si="61"/>
        <v>-1574601.7721392063</v>
      </c>
      <c r="AH117" s="32" t="str">
        <f t="shared" si="62"/>
        <v/>
      </c>
      <c r="AI117" s="13"/>
      <c r="AJ117" s="31">
        <f>AG117-N117</f>
        <v>-262807.14213920641</v>
      </c>
    </row>
    <row r="118" spans="1:36" ht="13.5" customHeight="1" x14ac:dyDescent="0.2">
      <c r="A118" s="25" t="s">
        <v>1302</v>
      </c>
      <c r="B118" s="16"/>
      <c r="C118" s="16"/>
      <c r="D118" s="16"/>
      <c r="E118" s="16"/>
      <c r="F118" s="16"/>
      <c r="G118" s="16"/>
      <c r="H118" s="16"/>
      <c r="I118" s="16"/>
      <c r="J118" s="16"/>
      <c r="K118" s="16"/>
      <c r="L118" s="16"/>
      <c r="M118" s="16"/>
      <c r="N118" s="16"/>
      <c r="O118" s="28"/>
      <c r="P118" s="16"/>
      <c r="Q118" s="16"/>
      <c r="R118" s="67"/>
      <c r="S118" s="67"/>
      <c r="T118" s="67"/>
      <c r="U118" s="16"/>
      <c r="V118" s="16"/>
      <c r="W118" s="16"/>
      <c r="X118" s="16"/>
      <c r="Y118" s="16"/>
      <c r="Z118" s="16"/>
      <c r="AA118" s="16"/>
      <c r="AB118" s="16"/>
      <c r="AC118" s="16"/>
      <c r="AD118" s="16"/>
      <c r="AE118" s="16"/>
      <c r="AF118" s="16"/>
      <c r="AG118" s="16"/>
      <c r="AH118" s="28"/>
      <c r="AI118" s="13"/>
      <c r="AJ118" s="16"/>
    </row>
    <row r="119" spans="1:36" ht="13.5" customHeight="1" x14ac:dyDescent="0.2">
      <c r="A119" s="26" t="s">
        <v>1303</v>
      </c>
      <c r="B119" s="16"/>
      <c r="C119" s="16"/>
      <c r="D119" s="16"/>
      <c r="E119" s="16"/>
      <c r="F119" s="16"/>
      <c r="G119" s="16"/>
      <c r="H119" s="16"/>
      <c r="I119" s="16"/>
      <c r="J119" s="16"/>
      <c r="K119" s="16"/>
      <c r="L119" s="16"/>
      <c r="M119" s="16"/>
      <c r="N119" s="16"/>
      <c r="O119" s="28"/>
      <c r="P119" s="16"/>
      <c r="Q119" s="16"/>
      <c r="R119" s="67"/>
      <c r="S119" s="67"/>
      <c r="T119" s="67"/>
      <c r="U119" s="16"/>
      <c r="V119" s="16"/>
      <c r="W119" s="16"/>
      <c r="X119" s="16"/>
      <c r="Y119" s="16"/>
      <c r="Z119" s="16"/>
      <c r="AA119" s="16"/>
      <c r="AB119" s="16"/>
      <c r="AC119" s="16"/>
      <c r="AD119" s="16"/>
      <c r="AE119" s="16"/>
      <c r="AF119" s="16"/>
      <c r="AG119" s="16"/>
      <c r="AH119" s="28"/>
      <c r="AI119" s="13"/>
      <c r="AJ119" s="16"/>
    </row>
    <row r="120" spans="1:36" ht="13.5" customHeight="1" x14ac:dyDescent="0.2">
      <c r="A120" s="27" t="s">
        <v>1304</v>
      </c>
      <c r="B120" s="16">
        <v>0</v>
      </c>
      <c r="C120" s="16">
        <v>0</v>
      </c>
      <c r="D120" s="16">
        <v>0</v>
      </c>
      <c r="E120" s="16">
        <v>0</v>
      </c>
      <c r="F120" s="16">
        <v>0</v>
      </c>
      <c r="G120" s="16">
        <v>0</v>
      </c>
      <c r="H120" s="16">
        <v>0</v>
      </c>
      <c r="I120" s="16">
        <v>0</v>
      </c>
      <c r="J120" s="68">
        <v>0</v>
      </c>
      <c r="K120" s="68">
        <v>0</v>
      </c>
      <c r="L120" s="68">
        <v>0</v>
      </c>
      <c r="M120" s="68">
        <v>0</v>
      </c>
      <c r="N120" s="16">
        <f>SUM(B120:M120)</f>
        <v>0</v>
      </c>
      <c r="O120" s="28" t="str">
        <f>IFERROR(N120/N$16,"")</f>
        <v/>
      </c>
      <c r="P120" s="16"/>
      <c r="Q120" s="16"/>
      <c r="R120" s="64" t="s">
        <v>1327</v>
      </c>
      <c r="S120" s="65">
        <v>0</v>
      </c>
      <c r="T120" s="66">
        <v>0.05</v>
      </c>
      <c r="U120" s="63">
        <f t="shared" ref="U120:AF121" si="73">IF($R120="Manual","",IFERROR(IF($R120="YOY Growth",$N120*(1+$T120)/12,$S120/12),""))</f>
        <v>0</v>
      </c>
      <c r="V120" s="63">
        <f t="shared" si="73"/>
        <v>0</v>
      </c>
      <c r="W120" s="63">
        <f t="shared" si="73"/>
        <v>0</v>
      </c>
      <c r="X120" s="63">
        <f t="shared" si="73"/>
        <v>0</v>
      </c>
      <c r="Y120" s="63">
        <f t="shared" si="73"/>
        <v>0</v>
      </c>
      <c r="Z120" s="63">
        <f t="shared" si="73"/>
        <v>0</v>
      </c>
      <c r="AA120" s="63">
        <f t="shared" si="73"/>
        <v>0</v>
      </c>
      <c r="AB120" s="63">
        <f t="shared" si="73"/>
        <v>0</v>
      </c>
      <c r="AC120" s="63">
        <f t="shared" si="73"/>
        <v>0</v>
      </c>
      <c r="AD120" s="63">
        <f t="shared" si="73"/>
        <v>0</v>
      </c>
      <c r="AE120" s="63">
        <f t="shared" si="73"/>
        <v>0</v>
      </c>
      <c r="AF120" s="63">
        <f t="shared" si="73"/>
        <v>0</v>
      </c>
      <c r="AG120" s="16">
        <f>SUM(U120:AF120)</f>
        <v>0</v>
      </c>
      <c r="AH120" s="28" t="str">
        <f>IFERROR(AG120/AG$16,"")</f>
        <v/>
      </c>
      <c r="AI120" s="13"/>
      <c r="AJ120" s="16">
        <f>AG120-N120</f>
        <v>0</v>
      </c>
    </row>
    <row r="121" spans="1:36" ht="13.5" customHeight="1" x14ac:dyDescent="0.2">
      <c r="A121" s="27" t="s">
        <v>1305</v>
      </c>
      <c r="B121" s="16">
        <v>0</v>
      </c>
      <c r="C121" s="16">
        <v>0</v>
      </c>
      <c r="D121" s="16">
        <v>0</v>
      </c>
      <c r="E121" s="16">
        <v>0</v>
      </c>
      <c r="F121" s="16">
        <v>0</v>
      </c>
      <c r="G121" s="16">
        <v>0</v>
      </c>
      <c r="H121" s="16">
        <v>0</v>
      </c>
      <c r="I121" s="16">
        <v>0</v>
      </c>
      <c r="J121" s="68">
        <v>0</v>
      </c>
      <c r="K121" s="68">
        <v>0</v>
      </c>
      <c r="L121" s="68">
        <v>0</v>
      </c>
      <c r="M121" s="68">
        <v>0</v>
      </c>
      <c r="N121" s="16">
        <f>SUM(B121:M121)</f>
        <v>0</v>
      </c>
      <c r="O121" s="28" t="str">
        <f>IFERROR(N121/N$16,"")</f>
        <v/>
      </c>
      <c r="P121" s="16"/>
      <c r="Q121" s="16"/>
      <c r="R121" s="64" t="s">
        <v>1327</v>
      </c>
      <c r="S121" s="65">
        <v>0</v>
      </c>
      <c r="T121" s="66">
        <v>0.05</v>
      </c>
      <c r="U121" s="63">
        <f t="shared" si="73"/>
        <v>0</v>
      </c>
      <c r="V121" s="63">
        <f t="shared" si="73"/>
        <v>0</v>
      </c>
      <c r="W121" s="63">
        <f t="shared" si="73"/>
        <v>0</v>
      </c>
      <c r="X121" s="63">
        <f t="shared" si="73"/>
        <v>0</v>
      </c>
      <c r="Y121" s="63">
        <f t="shared" si="73"/>
        <v>0</v>
      </c>
      <c r="Z121" s="63">
        <f t="shared" si="73"/>
        <v>0</v>
      </c>
      <c r="AA121" s="63">
        <f t="shared" si="73"/>
        <v>0</v>
      </c>
      <c r="AB121" s="63">
        <f t="shared" si="73"/>
        <v>0</v>
      </c>
      <c r="AC121" s="63">
        <f t="shared" si="73"/>
        <v>0</v>
      </c>
      <c r="AD121" s="63">
        <f t="shared" si="73"/>
        <v>0</v>
      </c>
      <c r="AE121" s="63">
        <f t="shared" si="73"/>
        <v>0</v>
      </c>
      <c r="AF121" s="63">
        <f t="shared" si="73"/>
        <v>0</v>
      </c>
      <c r="AG121" s="16">
        <f>SUM(U121:AF121)</f>
        <v>0</v>
      </c>
      <c r="AH121" s="28" t="str">
        <f>IFERROR(AG121/AG$16,"")</f>
        <v/>
      </c>
      <c r="AI121" s="13"/>
      <c r="AJ121" s="16">
        <f>AG121-N121</f>
        <v>0</v>
      </c>
    </row>
    <row r="122" spans="1:36" ht="13.5" customHeight="1" x14ac:dyDescent="0.2">
      <c r="A122" s="30" t="s">
        <v>1306</v>
      </c>
      <c r="B122" s="31">
        <f t="shared" ref="B122:M122" si="74">SUM(B120:B121)</f>
        <v>0</v>
      </c>
      <c r="C122" s="31">
        <f t="shared" si="74"/>
        <v>0</v>
      </c>
      <c r="D122" s="31">
        <f t="shared" si="74"/>
        <v>0</v>
      </c>
      <c r="E122" s="31">
        <f t="shared" si="74"/>
        <v>0</v>
      </c>
      <c r="F122" s="31">
        <f t="shared" si="74"/>
        <v>0</v>
      </c>
      <c r="G122" s="31">
        <f t="shared" si="74"/>
        <v>0</v>
      </c>
      <c r="H122" s="31">
        <f t="shared" si="74"/>
        <v>0</v>
      </c>
      <c r="I122" s="31">
        <f t="shared" si="74"/>
        <v>0</v>
      </c>
      <c r="J122" s="31">
        <f t="shared" si="74"/>
        <v>0</v>
      </c>
      <c r="K122" s="31">
        <f t="shared" si="74"/>
        <v>0</v>
      </c>
      <c r="L122" s="31">
        <f t="shared" si="74"/>
        <v>0</v>
      </c>
      <c r="M122" s="31">
        <f t="shared" si="74"/>
        <v>0</v>
      </c>
      <c r="N122" s="31">
        <f>SUM(B122:M122)</f>
        <v>0</v>
      </c>
      <c r="O122" s="32" t="str">
        <f>IFERROR(N122/N$16,"")</f>
        <v/>
      </c>
      <c r="P122" s="16"/>
      <c r="Q122" s="16"/>
      <c r="R122" s="67"/>
      <c r="S122" s="67"/>
      <c r="T122" s="67"/>
      <c r="U122" s="31">
        <f t="shared" ref="U122:AF122" si="75">SUM(U120:U121)</f>
        <v>0</v>
      </c>
      <c r="V122" s="31">
        <f t="shared" si="75"/>
        <v>0</v>
      </c>
      <c r="W122" s="31">
        <f t="shared" si="75"/>
        <v>0</v>
      </c>
      <c r="X122" s="31">
        <f t="shared" si="75"/>
        <v>0</v>
      </c>
      <c r="Y122" s="31">
        <f t="shared" si="75"/>
        <v>0</v>
      </c>
      <c r="Z122" s="31">
        <f t="shared" si="75"/>
        <v>0</v>
      </c>
      <c r="AA122" s="31">
        <f t="shared" si="75"/>
        <v>0</v>
      </c>
      <c r="AB122" s="31">
        <f t="shared" si="75"/>
        <v>0</v>
      </c>
      <c r="AC122" s="31">
        <f t="shared" si="75"/>
        <v>0</v>
      </c>
      <c r="AD122" s="31">
        <f t="shared" si="75"/>
        <v>0</v>
      </c>
      <c r="AE122" s="31">
        <f t="shared" si="75"/>
        <v>0</v>
      </c>
      <c r="AF122" s="31">
        <f t="shared" si="75"/>
        <v>0</v>
      </c>
      <c r="AG122" s="31">
        <f>SUM(U122:AF122)</f>
        <v>0</v>
      </c>
      <c r="AH122" s="32" t="str">
        <f>IFERROR(AG122/AG$16,"")</f>
        <v/>
      </c>
      <c r="AI122" s="13"/>
      <c r="AJ122" s="31">
        <f>AG122-N122</f>
        <v>0</v>
      </c>
    </row>
    <row r="123" spans="1:36" ht="13.5" customHeight="1" x14ac:dyDescent="0.2">
      <c r="A123" s="26" t="s">
        <v>1307</v>
      </c>
      <c r="B123" s="16"/>
      <c r="C123" s="16"/>
      <c r="D123" s="16"/>
      <c r="E123" s="16"/>
      <c r="F123" s="16"/>
      <c r="G123" s="16"/>
      <c r="H123" s="16"/>
      <c r="I123" s="16"/>
      <c r="J123" s="16"/>
      <c r="K123" s="16"/>
      <c r="L123" s="16"/>
      <c r="M123" s="16"/>
      <c r="N123" s="16"/>
      <c r="O123" s="28"/>
      <c r="P123" s="16"/>
      <c r="Q123" s="16"/>
      <c r="R123" s="67"/>
      <c r="S123" s="67"/>
      <c r="T123" s="67"/>
      <c r="U123" s="16"/>
      <c r="V123" s="16"/>
      <c r="W123" s="16"/>
      <c r="X123" s="16"/>
      <c r="Y123" s="16"/>
      <c r="Z123" s="16"/>
      <c r="AA123" s="16"/>
      <c r="AB123" s="16"/>
      <c r="AC123" s="16"/>
      <c r="AD123" s="16"/>
      <c r="AE123" s="16"/>
      <c r="AF123" s="16"/>
      <c r="AG123" s="16"/>
      <c r="AH123" s="28"/>
      <c r="AI123" s="13"/>
      <c r="AJ123" s="16"/>
    </row>
    <row r="124" spans="1:36" ht="13.5" customHeight="1" x14ac:dyDescent="0.2">
      <c r="A124" s="38" t="s">
        <v>1308</v>
      </c>
      <c r="B124" s="16">
        <v>0</v>
      </c>
      <c r="C124" s="16">
        <v>0</v>
      </c>
      <c r="D124" s="16">
        <v>0</v>
      </c>
      <c r="E124" s="16">
        <v>0</v>
      </c>
      <c r="F124" s="16">
        <v>0</v>
      </c>
      <c r="G124" s="16">
        <v>0</v>
      </c>
      <c r="H124" s="16">
        <v>0</v>
      </c>
      <c r="I124" s="16">
        <v>0</v>
      </c>
      <c r="J124" s="68"/>
      <c r="K124" s="68"/>
      <c r="L124" s="68"/>
      <c r="M124" s="68"/>
      <c r="N124" s="16">
        <v>0</v>
      </c>
      <c r="O124" s="28" t="str">
        <f>IFERROR(N124/N$16,"")</f>
        <v/>
      </c>
      <c r="P124" s="16"/>
      <c r="Q124" s="16"/>
      <c r="R124" s="64" t="s">
        <v>1327</v>
      </c>
      <c r="S124" s="65">
        <v>0</v>
      </c>
      <c r="T124" s="66">
        <v>0.05</v>
      </c>
      <c r="U124" s="63">
        <f t="shared" ref="U124:AF129" si="76">IF($R124="Manual","",IFERROR(IF($R124="YOY Growth",$N124*(1+$T124)/12,$S124/12),""))</f>
        <v>0</v>
      </c>
      <c r="V124" s="63">
        <f t="shared" si="76"/>
        <v>0</v>
      </c>
      <c r="W124" s="63">
        <f t="shared" si="76"/>
        <v>0</v>
      </c>
      <c r="X124" s="63">
        <f t="shared" si="76"/>
        <v>0</v>
      </c>
      <c r="Y124" s="63">
        <f t="shared" si="76"/>
        <v>0</v>
      </c>
      <c r="Z124" s="63">
        <f t="shared" si="76"/>
        <v>0</v>
      </c>
      <c r="AA124" s="63">
        <f t="shared" si="76"/>
        <v>0</v>
      </c>
      <c r="AB124" s="63">
        <f t="shared" si="76"/>
        <v>0</v>
      </c>
      <c r="AC124" s="63">
        <f t="shared" si="76"/>
        <v>0</v>
      </c>
      <c r="AD124" s="63">
        <f t="shared" si="76"/>
        <v>0</v>
      </c>
      <c r="AE124" s="63">
        <f t="shared" si="76"/>
        <v>0</v>
      </c>
      <c r="AF124" s="63">
        <f t="shared" si="76"/>
        <v>0</v>
      </c>
      <c r="AG124" s="16">
        <f>SUM(U124:AF124)</f>
        <v>0</v>
      </c>
      <c r="AH124" s="28" t="str">
        <f>IFERROR(AG124/AG$16,"")</f>
        <v/>
      </c>
      <c r="AI124" s="13"/>
      <c r="AJ124" s="16">
        <f>N124-AG124</f>
        <v>0</v>
      </c>
    </row>
    <row r="125" spans="1:36" ht="13.5" customHeight="1" x14ac:dyDescent="0.2">
      <c r="A125" s="27" t="s">
        <v>1309</v>
      </c>
      <c r="B125" s="16">
        <v>0</v>
      </c>
      <c r="C125" s="16">
        <v>0</v>
      </c>
      <c r="D125" s="16">
        <v>0</v>
      </c>
      <c r="E125" s="16">
        <v>0</v>
      </c>
      <c r="F125" s="16">
        <v>0</v>
      </c>
      <c r="G125" s="16">
        <v>0</v>
      </c>
      <c r="H125" s="16">
        <v>0</v>
      </c>
      <c r="I125" s="16">
        <v>0</v>
      </c>
      <c r="J125" s="68">
        <v>0</v>
      </c>
      <c r="K125" s="68">
        <v>0</v>
      </c>
      <c r="L125" s="68">
        <v>0</v>
      </c>
      <c r="M125" s="68">
        <v>0</v>
      </c>
      <c r="N125" s="16">
        <f>SUM(B125:M125)</f>
        <v>0</v>
      </c>
      <c r="O125" s="28" t="str">
        <f>IFERROR(N125/N$16,"")</f>
        <v/>
      </c>
      <c r="P125" s="16"/>
      <c r="Q125" s="16"/>
      <c r="R125" s="64" t="s">
        <v>1327</v>
      </c>
      <c r="S125" s="65">
        <v>0</v>
      </c>
      <c r="T125" s="66">
        <v>0.05</v>
      </c>
      <c r="U125" s="63">
        <f t="shared" si="76"/>
        <v>0</v>
      </c>
      <c r="V125" s="63">
        <f t="shared" si="76"/>
        <v>0</v>
      </c>
      <c r="W125" s="63">
        <f t="shared" si="76"/>
        <v>0</v>
      </c>
      <c r="X125" s="63">
        <f t="shared" si="76"/>
        <v>0</v>
      </c>
      <c r="Y125" s="63">
        <f t="shared" si="76"/>
        <v>0</v>
      </c>
      <c r="Z125" s="63">
        <f t="shared" si="76"/>
        <v>0</v>
      </c>
      <c r="AA125" s="63">
        <f t="shared" si="76"/>
        <v>0</v>
      </c>
      <c r="AB125" s="63">
        <f t="shared" si="76"/>
        <v>0</v>
      </c>
      <c r="AC125" s="63">
        <f t="shared" si="76"/>
        <v>0</v>
      </c>
      <c r="AD125" s="63">
        <f t="shared" si="76"/>
        <v>0</v>
      </c>
      <c r="AE125" s="63">
        <f t="shared" si="76"/>
        <v>0</v>
      </c>
      <c r="AF125" s="63">
        <f t="shared" si="76"/>
        <v>0</v>
      </c>
      <c r="AG125" s="16">
        <f>SUM(U125:AF125)</f>
        <v>0</v>
      </c>
      <c r="AH125" s="28" t="str">
        <f>IFERROR(AG125/AG$16,"")</f>
        <v/>
      </c>
      <c r="AI125" s="13"/>
      <c r="AJ125" s="16">
        <f>N125-AG125</f>
        <v>0</v>
      </c>
    </row>
    <row r="126" spans="1:36" ht="13.5" customHeight="1" x14ac:dyDescent="0.2">
      <c r="A126" s="27" t="s">
        <v>1310</v>
      </c>
      <c r="B126" s="16">
        <v>0</v>
      </c>
      <c r="C126" s="16">
        <v>0</v>
      </c>
      <c r="D126" s="16">
        <v>0</v>
      </c>
      <c r="E126" s="16">
        <v>0</v>
      </c>
      <c r="F126" s="16">
        <v>0</v>
      </c>
      <c r="G126" s="16">
        <v>0</v>
      </c>
      <c r="H126" s="16">
        <v>0</v>
      </c>
      <c r="I126" s="16">
        <v>0</v>
      </c>
      <c r="J126" s="68">
        <v>0</v>
      </c>
      <c r="K126" s="68">
        <v>0</v>
      </c>
      <c r="L126" s="68">
        <v>0</v>
      </c>
      <c r="M126" s="68">
        <v>0</v>
      </c>
      <c r="N126" s="16">
        <f>SUM(B126:M126)</f>
        <v>0</v>
      </c>
      <c r="O126" s="28" t="str">
        <f>IFERROR(N126/N$16,"")</f>
        <v/>
      </c>
      <c r="P126" s="16"/>
      <c r="Q126" s="16"/>
      <c r="R126" s="64" t="s">
        <v>1327</v>
      </c>
      <c r="S126" s="65">
        <v>0</v>
      </c>
      <c r="T126" s="66">
        <v>0.05</v>
      </c>
      <c r="U126" s="63">
        <f t="shared" si="76"/>
        <v>0</v>
      </c>
      <c r="V126" s="63">
        <f t="shared" si="76"/>
        <v>0</v>
      </c>
      <c r="W126" s="63">
        <f t="shared" si="76"/>
        <v>0</v>
      </c>
      <c r="X126" s="63">
        <f t="shared" si="76"/>
        <v>0</v>
      </c>
      <c r="Y126" s="63">
        <f t="shared" si="76"/>
        <v>0</v>
      </c>
      <c r="Z126" s="63">
        <f t="shared" si="76"/>
        <v>0</v>
      </c>
      <c r="AA126" s="63">
        <f t="shared" si="76"/>
        <v>0</v>
      </c>
      <c r="AB126" s="63">
        <f t="shared" si="76"/>
        <v>0</v>
      </c>
      <c r="AC126" s="63">
        <f t="shared" si="76"/>
        <v>0</v>
      </c>
      <c r="AD126" s="63">
        <f t="shared" si="76"/>
        <v>0</v>
      </c>
      <c r="AE126" s="63">
        <f t="shared" si="76"/>
        <v>0</v>
      </c>
      <c r="AF126" s="63">
        <f t="shared" si="76"/>
        <v>0</v>
      </c>
      <c r="AG126" s="16">
        <f>SUM(U126:AF126)</f>
        <v>0</v>
      </c>
      <c r="AH126" s="28" t="str">
        <f>IFERROR(AG126/AG$16,"")</f>
        <v/>
      </c>
      <c r="AI126" s="13"/>
      <c r="AJ126" s="16">
        <f>N126-AG126</f>
        <v>0</v>
      </c>
    </row>
    <row r="127" spans="1:36" ht="13.5" customHeight="1" x14ac:dyDescent="0.2">
      <c r="A127" s="27" t="s">
        <v>1311</v>
      </c>
      <c r="B127" s="16">
        <v>0</v>
      </c>
      <c r="C127" s="16">
        <v>0</v>
      </c>
      <c r="D127" s="16">
        <v>0</v>
      </c>
      <c r="E127" s="16">
        <v>0</v>
      </c>
      <c r="F127" s="16">
        <v>0</v>
      </c>
      <c r="G127" s="16">
        <v>0</v>
      </c>
      <c r="H127" s="16">
        <v>0</v>
      </c>
      <c r="I127" s="16">
        <v>0</v>
      </c>
      <c r="J127" s="68"/>
      <c r="K127" s="68"/>
      <c r="L127" s="68"/>
      <c r="M127" s="68"/>
      <c r="N127" s="16"/>
      <c r="O127" s="28"/>
      <c r="P127" s="16"/>
      <c r="Q127" s="16"/>
      <c r="R127" s="64" t="s">
        <v>1327</v>
      </c>
      <c r="S127" s="65">
        <v>0</v>
      </c>
      <c r="T127" s="66">
        <v>0.05</v>
      </c>
      <c r="U127" s="63">
        <f t="shared" si="76"/>
        <v>0</v>
      </c>
      <c r="V127" s="63">
        <f t="shared" si="76"/>
        <v>0</v>
      </c>
      <c r="W127" s="63">
        <f t="shared" si="76"/>
        <v>0</v>
      </c>
      <c r="X127" s="63">
        <f t="shared" si="76"/>
        <v>0</v>
      </c>
      <c r="Y127" s="63">
        <f t="shared" si="76"/>
        <v>0</v>
      </c>
      <c r="Z127" s="63">
        <f t="shared" si="76"/>
        <v>0</v>
      </c>
      <c r="AA127" s="63">
        <f t="shared" si="76"/>
        <v>0</v>
      </c>
      <c r="AB127" s="63">
        <f t="shared" si="76"/>
        <v>0</v>
      </c>
      <c r="AC127" s="63">
        <f t="shared" si="76"/>
        <v>0</v>
      </c>
      <c r="AD127" s="63">
        <f t="shared" si="76"/>
        <v>0</v>
      </c>
      <c r="AE127" s="63">
        <f t="shared" si="76"/>
        <v>0</v>
      </c>
      <c r="AF127" s="63">
        <f t="shared" si="76"/>
        <v>0</v>
      </c>
      <c r="AG127" s="16"/>
      <c r="AH127" s="28"/>
      <c r="AI127" s="13"/>
      <c r="AJ127" s="16"/>
    </row>
    <row r="128" spans="1:36" ht="13.5" customHeight="1" x14ac:dyDescent="0.2">
      <c r="A128" s="27" t="s">
        <v>1312</v>
      </c>
      <c r="B128" s="16">
        <v>0</v>
      </c>
      <c r="C128" s="16">
        <v>0</v>
      </c>
      <c r="D128" s="16">
        <v>0</v>
      </c>
      <c r="E128" s="16">
        <v>0</v>
      </c>
      <c r="F128" s="16">
        <v>0</v>
      </c>
      <c r="G128" s="16">
        <v>0</v>
      </c>
      <c r="H128" s="16">
        <v>0</v>
      </c>
      <c r="I128" s="16">
        <v>0</v>
      </c>
      <c r="J128" s="68">
        <v>0</v>
      </c>
      <c r="K128" s="68">
        <v>0</v>
      </c>
      <c r="L128" s="68">
        <v>0</v>
      </c>
      <c r="M128" s="68">
        <v>0</v>
      </c>
      <c r="N128" s="16">
        <f>SUM(B128:M128)</f>
        <v>0</v>
      </c>
      <c r="O128" s="28" t="str">
        <f>IFERROR(N128/N$16,"")</f>
        <v/>
      </c>
      <c r="P128" s="16"/>
      <c r="Q128" s="16"/>
      <c r="R128" s="64" t="s">
        <v>1327</v>
      </c>
      <c r="S128" s="65">
        <v>0</v>
      </c>
      <c r="T128" s="66">
        <v>0.05</v>
      </c>
      <c r="U128" s="63">
        <f t="shared" si="76"/>
        <v>0</v>
      </c>
      <c r="V128" s="63">
        <f t="shared" si="76"/>
        <v>0</v>
      </c>
      <c r="W128" s="63">
        <f t="shared" si="76"/>
        <v>0</v>
      </c>
      <c r="X128" s="63">
        <f t="shared" si="76"/>
        <v>0</v>
      </c>
      <c r="Y128" s="63">
        <f t="shared" si="76"/>
        <v>0</v>
      </c>
      <c r="Z128" s="63">
        <f t="shared" si="76"/>
        <v>0</v>
      </c>
      <c r="AA128" s="63">
        <f t="shared" si="76"/>
        <v>0</v>
      </c>
      <c r="AB128" s="63">
        <f t="shared" si="76"/>
        <v>0</v>
      </c>
      <c r="AC128" s="63">
        <f t="shared" si="76"/>
        <v>0</v>
      </c>
      <c r="AD128" s="63">
        <f t="shared" si="76"/>
        <v>0</v>
      </c>
      <c r="AE128" s="63">
        <f t="shared" si="76"/>
        <v>0</v>
      </c>
      <c r="AF128" s="63">
        <f t="shared" si="76"/>
        <v>0</v>
      </c>
      <c r="AG128" s="16">
        <f>SUM(U128:AF128)</f>
        <v>0</v>
      </c>
      <c r="AH128" s="28" t="str">
        <f>IFERROR(AG128/AG$16,"")</f>
        <v/>
      </c>
      <c r="AI128" s="13"/>
      <c r="AJ128" s="16">
        <f>N128-AG128</f>
        <v>0</v>
      </c>
    </row>
    <row r="129" spans="1:36" ht="13.5" customHeight="1" x14ac:dyDescent="0.2">
      <c r="A129" s="27" t="s">
        <v>1313</v>
      </c>
      <c r="B129" s="16">
        <v>0</v>
      </c>
      <c r="C129" s="16">
        <v>0</v>
      </c>
      <c r="D129" s="16">
        <v>0</v>
      </c>
      <c r="E129" s="16">
        <v>0</v>
      </c>
      <c r="F129" s="16">
        <v>0</v>
      </c>
      <c r="G129" s="16">
        <v>0</v>
      </c>
      <c r="H129" s="16">
        <v>0</v>
      </c>
      <c r="I129" s="16">
        <v>0</v>
      </c>
      <c r="J129" s="68">
        <v>0</v>
      </c>
      <c r="K129" s="68">
        <v>0</v>
      </c>
      <c r="L129" s="68">
        <v>0</v>
      </c>
      <c r="M129" s="68">
        <v>0</v>
      </c>
      <c r="N129" s="16">
        <f>SUM(B129:M129)</f>
        <v>0</v>
      </c>
      <c r="O129" s="28" t="str">
        <f>IFERROR(N129/N$16,"")</f>
        <v/>
      </c>
      <c r="P129" s="16"/>
      <c r="Q129" s="16"/>
      <c r="R129" s="64" t="s">
        <v>1327</v>
      </c>
      <c r="S129" s="65">
        <v>0</v>
      </c>
      <c r="T129" s="66">
        <v>0.05</v>
      </c>
      <c r="U129" s="63">
        <f t="shared" si="76"/>
        <v>0</v>
      </c>
      <c r="V129" s="63">
        <f t="shared" si="76"/>
        <v>0</v>
      </c>
      <c r="W129" s="63">
        <f t="shared" si="76"/>
        <v>0</v>
      </c>
      <c r="X129" s="63">
        <f t="shared" si="76"/>
        <v>0</v>
      </c>
      <c r="Y129" s="63">
        <f t="shared" si="76"/>
        <v>0</v>
      </c>
      <c r="Z129" s="63">
        <f t="shared" si="76"/>
        <v>0</v>
      </c>
      <c r="AA129" s="63">
        <f t="shared" si="76"/>
        <v>0</v>
      </c>
      <c r="AB129" s="63">
        <f t="shared" si="76"/>
        <v>0</v>
      </c>
      <c r="AC129" s="63">
        <f t="shared" si="76"/>
        <v>0</v>
      </c>
      <c r="AD129" s="63">
        <f t="shared" si="76"/>
        <v>0</v>
      </c>
      <c r="AE129" s="63">
        <f t="shared" si="76"/>
        <v>0</v>
      </c>
      <c r="AF129" s="63">
        <f t="shared" si="76"/>
        <v>0</v>
      </c>
      <c r="AG129" s="16">
        <f>SUM(U129:AF129)</f>
        <v>0</v>
      </c>
      <c r="AH129" s="28" t="str">
        <f>IFERROR(AG129/AG$16,"")</f>
        <v/>
      </c>
      <c r="AI129" s="13"/>
      <c r="AJ129" s="16">
        <f>N129-AG129</f>
        <v>0</v>
      </c>
    </row>
    <row r="130" spans="1:36" ht="13.5" customHeight="1" x14ac:dyDescent="0.2">
      <c r="A130" s="30" t="s">
        <v>1314</v>
      </c>
      <c r="B130" s="31">
        <f t="shared" ref="B130:M130" si="77">SUM(B124:B129)</f>
        <v>0</v>
      </c>
      <c r="C130" s="31">
        <f t="shared" si="77"/>
        <v>0</v>
      </c>
      <c r="D130" s="31">
        <f t="shared" si="77"/>
        <v>0</v>
      </c>
      <c r="E130" s="31">
        <f t="shared" si="77"/>
        <v>0</v>
      </c>
      <c r="F130" s="31">
        <f t="shared" si="77"/>
        <v>0</v>
      </c>
      <c r="G130" s="31">
        <f t="shared" si="77"/>
        <v>0</v>
      </c>
      <c r="H130" s="31">
        <f t="shared" si="77"/>
        <v>0</v>
      </c>
      <c r="I130" s="31">
        <f t="shared" si="77"/>
        <v>0</v>
      </c>
      <c r="J130" s="31">
        <f t="shared" si="77"/>
        <v>0</v>
      </c>
      <c r="K130" s="31">
        <f t="shared" si="77"/>
        <v>0</v>
      </c>
      <c r="L130" s="31">
        <f t="shared" si="77"/>
        <v>0</v>
      </c>
      <c r="M130" s="31">
        <f t="shared" si="77"/>
        <v>0</v>
      </c>
      <c r="N130" s="31">
        <f>SUM(B130:M130)</f>
        <v>0</v>
      </c>
      <c r="O130" s="32" t="str">
        <f>IFERROR(N130/N$16,"")</f>
        <v/>
      </c>
      <c r="P130" s="16"/>
      <c r="Q130" s="16"/>
      <c r="R130" s="67"/>
      <c r="S130" s="67"/>
      <c r="T130" s="67"/>
      <c r="U130" s="31">
        <f t="shared" ref="U130:AF130" si="78">SUM(U124:U129)</f>
        <v>0</v>
      </c>
      <c r="V130" s="31">
        <f t="shared" si="78"/>
        <v>0</v>
      </c>
      <c r="W130" s="31">
        <f t="shared" si="78"/>
        <v>0</v>
      </c>
      <c r="X130" s="31">
        <f t="shared" si="78"/>
        <v>0</v>
      </c>
      <c r="Y130" s="31">
        <f t="shared" si="78"/>
        <v>0</v>
      </c>
      <c r="Z130" s="31">
        <f t="shared" si="78"/>
        <v>0</v>
      </c>
      <c r="AA130" s="31">
        <f t="shared" si="78"/>
        <v>0</v>
      </c>
      <c r="AB130" s="31">
        <f t="shared" si="78"/>
        <v>0</v>
      </c>
      <c r="AC130" s="31">
        <f t="shared" si="78"/>
        <v>0</v>
      </c>
      <c r="AD130" s="31">
        <f t="shared" si="78"/>
        <v>0</v>
      </c>
      <c r="AE130" s="31">
        <f t="shared" si="78"/>
        <v>0</v>
      </c>
      <c r="AF130" s="31">
        <f t="shared" si="78"/>
        <v>0</v>
      </c>
      <c r="AG130" s="31">
        <f>SUM(U130:AF130)</f>
        <v>0</v>
      </c>
      <c r="AH130" s="32" t="str">
        <f>IFERROR(AG130/AG$16,"")</f>
        <v/>
      </c>
      <c r="AI130" s="13"/>
      <c r="AJ130" s="31">
        <f>N130-AG130</f>
        <v>0</v>
      </c>
    </row>
    <row r="131" spans="1:36" ht="13.5" customHeight="1" x14ac:dyDescent="0.2">
      <c r="A131" s="45" t="s">
        <v>1315</v>
      </c>
      <c r="B131" s="31">
        <f t="shared" ref="B131:M131" si="79">B122-B130</f>
        <v>0</v>
      </c>
      <c r="C131" s="31">
        <f t="shared" si="79"/>
        <v>0</v>
      </c>
      <c r="D131" s="31">
        <f t="shared" si="79"/>
        <v>0</v>
      </c>
      <c r="E131" s="31">
        <f t="shared" si="79"/>
        <v>0</v>
      </c>
      <c r="F131" s="31">
        <f t="shared" si="79"/>
        <v>0</v>
      </c>
      <c r="G131" s="31">
        <f t="shared" si="79"/>
        <v>0</v>
      </c>
      <c r="H131" s="31">
        <f t="shared" si="79"/>
        <v>0</v>
      </c>
      <c r="I131" s="31">
        <f t="shared" si="79"/>
        <v>0</v>
      </c>
      <c r="J131" s="31">
        <f t="shared" si="79"/>
        <v>0</v>
      </c>
      <c r="K131" s="31">
        <f t="shared" si="79"/>
        <v>0</v>
      </c>
      <c r="L131" s="31">
        <f t="shared" si="79"/>
        <v>0</v>
      </c>
      <c r="M131" s="31">
        <f t="shared" si="79"/>
        <v>0</v>
      </c>
      <c r="N131" s="31">
        <f>SUM(B131:M131)</f>
        <v>0</v>
      </c>
      <c r="O131" s="32" t="str">
        <f>IFERROR(N131/N$16,"")</f>
        <v/>
      </c>
      <c r="P131" s="16"/>
      <c r="Q131" s="16"/>
      <c r="R131" s="67"/>
      <c r="S131" s="67"/>
      <c r="T131" s="67"/>
      <c r="U131" s="31">
        <f t="shared" ref="U131:AF131" si="80">U122-U130</f>
        <v>0</v>
      </c>
      <c r="V131" s="31">
        <f t="shared" si="80"/>
        <v>0</v>
      </c>
      <c r="W131" s="31">
        <f t="shared" si="80"/>
        <v>0</v>
      </c>
      <c r="X131" s="31">
        <f t="shared" si="80"/>
        <v>0</v>
      </c>
      <c r="Y131" s="31">
        <f t="shared" si="80"/>
        <v>0</v>
      </c>
      <c r="Z131" s="31">
        <f t="shared" si="80"/>
        <v>0</v>
      </c>
      <c r="AA131" s="31">
        <f t="shared" si="80"/>
        <v>0</v>
      </c>
      <c r="AB131" s="31">
        <f t="shared" si="80"/>
        <v>0</v>
      </c>
      <c r="AC131" s="31">
        <f t="shared" si="80"/>
        <v>0</v>
      </c>
      <c r="AD131" s="31">
        <f t="shared" si="80"/>
        <v>0</v>
      </c>
      <c r="AE131" s="31">
        <f t="shared" si="80"/>
        <v>0</v>
      </c>
      <c r="AF131" s="31">
        <f t="shared" si="80"/>
        <v>0</v>
      </c>
      <c r="AG131" s="31">
        <f>SUM(U131:AF131)</f>
        <v>0</v>
      </c>
      <c r="AH131" s="32" t="str">
        <f>IFERROR(AG131/AG$16,"")</f>
        <v/>
      </c>
      <c r="AI131" s="13"/>
      <c r="AJ131" s="31">
        <f>AG131-N131</f>
        <v>0</v>
      </c>
    </row>
    <row r="132" spans="1:36" ht="13.5" customHeight="1" x14ac:dyDescent="0.2">
      <c r="A132" s="45" t="s">
        <v>4</v>
      </c>
      <c r="B132" s="75">
        <f t="shared" ref="B132:M132" si="81">B117+B131</f>
        <v>-56010.400000000009</v>
      </c>
      <c r="C132" s="75">
        <f t="shared" si="81"/>
        <v>-46181.749999999993</v>
      </c>
      <c r="D132" s="75">
        <f t="shared" si="81"/>
        <v>-83484.13</v>
      </c>
      <c r="E132" s="75">
        <f t="shared" si="81"/>
        <v>-109548.92999999998</v>
      </c>
      <c r="F132" s="75">
        <f t="shared" si="81"/>
        <v>-133089.37999999998</v>
      </c>
      <c r="G132" s="75">
        <f t="shared" si="81"/>
        <v>-138267.06</v>
      </c>
      <c r="H132" s="75">
        <f t="shared" si="81"/>
        <v>-68900.930000000008</v>
      </c>
      <c r="I132" s="75">
        <f t="shared" si="81"/>
        <v>-79794.05</v>
      </c>
      <c r="J132" s="75">
        <f t="shared" si="81"/>
        <v>-134139</v>
      </c>
      <c r="K132" s="75">
        <f t="shared" si="81"/>
        <v>-155033</v>
      </c>
      <c r="L132" s="75">
        <f t="shared" si="81"/>
        <v>-156273</v>
      </c>
      <c r="M132" s="75">
        <f t="shared" si="81"/>
        <v>-151073</v>
      </c>
      <c r="N132" s="75">
        <f>SUM(B132:M132)</f>
        <v>-1311794.6299999999</v>
      </c>
      <c r="O132" s="76" t="str">
        <f>IFERROR(N132/N$16,"")</f>
        <v/>
      </c>
      <c r="P132" s="16"/>
      <c r="Q132" s="16"/>
      <c r="R132" s="67"/>
      <c r="S132" s="67"/>
      <c r="T132" s="67"/>
      <c r="U132" s="75">
        <f t="shared" ref="U132:AF132" si="82">U117+U131</f>
        <v>-113877.00190773807</v>
      </c>
      <c r="V132" s="75">
        <f t="shared" si="82"/>
        <v>-107685.70032043649</v>
      </c>
      <c r="W132" s="75">
        <f t="shared" si="82"/>
        <v>-95303.097145833308</v>
      </c>
      <c r="X132" s="75">
        <f t="shared" si="82"/>
        <v>-124526.0406378968</v>
      </c>
      <c r="Y132" s="75">
        <f t="shared" si="82"/>
        <v>-118334.73905059522</v>
      </c>
      <c r="Z132" s="75">
        <f t="shared" si="82"/>
        <v>-128983.77778075395</v>
      </c>
      <c r="AA132" s="75">
        <f t="shared" si="82"/>
        <v>-124526.0406378968</v>
      </c>
      <c r="AB132" s="75">
        <f t="shared" si="82"/>
        <v>-137390.67555853174</v>
      </c>
      <c r="AC132" s="75">
        <f t="shared" si="82"/>
        <v>-148039.71428869048</v>
      </c>
      <c r="AD132" s="75">
        <f t="shared" si="82"/>
        <v>-150967.78096869047</v>
      </c>
      <c r="AE132" s="75">
        <f t="shared" si="82"/>
        <v>-161616.8196988492</v>
      </c>
      <c r="AF132" s="75">
        <f t="shared" si="82"/>
        <v>-163350.38414329363</v>
      </c>
      <c r="AG132" s="75">
        <f>SUM(U132:AF132)</f>
        <v>-1574601.7721392063</v>
      </c>
      <c r="AH132" s="76" t="str">
        <f>IFERROR(AG132/AG$16,"")</f>
        <v/>
      </c>
      <c r="AI132" s="13"/>
      <c r="AJ132" s="75">
        <f>AG132-N132</f>
        <v>-262807.14213920641</v>
      </c>
    </row>
    <row r="133" spans="1:36" ht="13.5" customHeight="1" x14ac:dyDescent="0.2">
      <c r="A133" s="13"/>
      <c r="B133" s="77"/>
      <c r="C133" s="77"/>
      <c r="D133" s="77"/>
      <c r="E133" s="77"/>
      <c r="F133" s="77"/>
      <c r="G133" s="77"/>
      <c r="H133" s="77"/>
      <c r="I133" s="77"/>
      <c r="J133" s="77"/>
      <c r="K133" s="77"/>
      <c r="L133" s="77"/>
      <c r="M133" s="77"/>
      <c r="N133" s="77"/>
      <c r="O133" s="77"/>
      <c r="P133" s="77"/>
      <c r="Q133" s="77"/>
      <c r="R133" s="67"/>
      <c r="S133" s="67"/>
      <c r="T133" s="67"/>
      <c r="U133" s="77"/>
      <c r="V133" s="77"/>
      <c r="W133" s="77"/>
      <c r="X133" s="77"/>
      <c r="Y133" s="77"/>
      <c r="Z133" s="77"/>
      <c r="AA133" s="77"/>
      <c r="AB133" s="77"/>
      <c r="AC133" s="77"/>
      <c r="AD133" s="77"/>
      <c r="AE133" s="77"/>
      <c r="AF133" s="77"/>
      <c r="AG133" s="28"/>
      <c r="AH133" s="16"/>
      <c r="AI133" s="13"/>
      <c r="AJ133" s="13"/>
    </row>
    <row r="134" spans="1:36" ht="13.5" customHeight="1" x14ac:dyDescent="0.2">
      <c r="A134" s="13"/>
      <c r="B134" s="16"/>
      <c r="C134" s="16"/>
      <c r="D134" s="16"/>
      <c r="E134" s="16"/>
      <c r="F134" s="16"/>
      <c r="G134" s="16"/>
      <c r="H134" s="16"/>
      <c r="I134" s="16"/>
      <c r="J134" s="16"/>
      <c r="K134" s="16"/>
      <c r="L134" s="16"/>
      <c r="M134" s="16"/>
      <c r="N134" s="16"/>
      <c r="O134" s="28"/>
      <c r="P134" s="16"/>
      <c r="Q134" s="16"/>
      <c r="R134" s="67"/>
      <c r="S134" s="67"/>
      <c r="T134" s="67"/>
      <c r="U134" s="16"/>
      <c r="V134" s="16"/>
      <c r="W134" s="16"/>
      <c r="X134" s="16"/>
      <c r="Y134" s="16"/>
      <c r="Z134" s="16"/>
      <c r="AA134" s="16"/>
      <c r="AB134" s="16"/>
      <c r="AC134" s="16"/>
      <c r="AD134" s="16"/>
      <c r="AE134" s="16"/>
      <c r="AF134" s="16"/>
      <c r="AG134" s="16"/>
      <c r="AH134" s="16"/>
      <c r="AI134" s="13"/>
      <c r="AJ134" s="13"/>
    </row>
    <row r="135" spans="1:36" ht="13.5" customHeight="1" x14ac:dyDescent="0.2">
      <c r="A135" s="13"/>
      <c r="B135" s="16"/>
      <c r="C135" s="16"/>
      <c r="D135" s="16"/>
      <c r="E135" s="16"/>
      <c r="F135" s="16"/>
      <c r="G135" s="16"/>
      <c r="H135" s="16"/>
      <c r="I135" s="16"/>
      <c r="J135" s="16"/>
      <c r="K135" s="16"/>
      <c r="L135" s="16"/>
      <c r="M135" s="16"/>
      <c r="N135" s="16"/>
      <c r="O135" s="28"/>
      <c r="P135" s="16"/>
      <c r="Q135" s="16"/>
      <c r="R135" s="67"/>
      <c r="S135" s="67"/>
      <c r="T135" s="67"/>
      <c r="U135" s="16"/>
      <c r="V135" s="16"/>
      <c r="W135" s="16"/>
      <c r="X135" s="16"/>
      <c r="Y135" s="16"/>
      <c r="Z135" s="16"/>
      <c r="AA135" s="16"/>
      <c r="AB135" s="16"/>
      <c r="AC135" s="16"/>
      <c r="AD135" s="16"/>
      <c r="AE135" s="16"/>
      <c r="AF135" s="16"/>
      <c r="AG135" s="16"/>
      <c r="AH135" s="16"/>
      <c r="AI135" s="13"/>
      <c r="AJ135" s="13"/>
    </row>
    <row r="136" spans="1:36" ht="13.5" customHeight="1" x14ac:dyDescent="0.2">
      <c r="A136" s="13"/>
      <c r="B136" s="16"/>
      <c r="C136" s="16"/>
      <c r="D136" s="16"/>
      <c r="E136" s="16"/>
      <c r="F136" s="16"/>
      <c r="G136" s="16"/>
      <c r="H136" s="16"/>
      <c r="I136" s="16"/>
      <c r="J136" s="16"/>
      <c r="K136" s="16"/>
      <c r="L136" s="16"/>
      <c r="M136" s="16"/>
      <c r="N136" s="16"/>
      <c r="O136" s="28"/>
      <c r="P136" s="16"/>
      <c r="Q136" s="16"/>
      <c r="R136" s="67"/>
      <c r="S136" s="67"/>
      <c r="T136" s="67"/>
      <c r="U136" s="16"/>
      <c r="V136" s="16"/>
      <c r="W136" s="16"/>
      <c r="X136" s="16"/>
      <c r="Y136" s="16"/>
      <c r="Z136" s="16"/>
      <c r="AA136" s="16"/>
      <c r="AB136" s="16"/>
      <c r="AC136" s="16"/>
      <c r="AD136" s="16"/>
      <c r="AE136" s="16"/>
      <c r="AF136" s="16"/>
      <c r="AG136" s="16"/>
      <c r="AH136" s="16"/>
      <c r="AI136" s="13"/>
      <c r="AJ136" s="13"/>
    </row>
    <row r="137" spans="1:36" ht="13.5" customHeight="1" x14ac:dyDescent="0.2">
      <c r="A137" s="27" t="s">
        <v>1317</v>
      </c>
      <c r="B137" s="16">
        <f t="shared" ref="B137:N140" si="83">SUMIF($A$9:$A$132,"*"&amp;$A137&amp;"*",B$9:B$132)</f>
        <v>38333.32</v>
      </c>
      <c r="C137" s="16">
        <f t="shared" si="83"/>
        <v>27897.23</v>
      </c>
      <c r="D137" s="16">
        <f t="shared" si="83"/>
        <v>38333.32</v>
      </c>
      <c r="E137" s="16">
        <f t="shared" si="83"/>
        <v>48324.65</v>
      </c>
      <c r="F137" s="16">
        <f t="shared" si="83"/>
        <v>69698.22</v>
      </c>
      <c r="G137" s="16">
        <f t="shared" si="83"/>
        <v>57128.18</v>
      </c>
      <c r="H137" s="16">
        <f t="shared" si="83"/>
        <v>57596.54</v>
      </c>
      <c r="I137" s="16">
        <f t="shared" si="83"/>
        <v>62503.19</v>
      </c>
      <c r="J137" s="16">
        <f t="shared" si="83"/>
        <v>97900</v>
      </c>
      <c r="K137" s="16">
        <f t="shared" si="83"/>
        <v>116100</v>
      </c>
      <c r="L137" s="16">
        <f t="shared" si="83"/>
        <v>118400</v>
      </c>
      <c r="M137" s="16">
        <f t="shared" si="83"/>
        <v>118400</v>
      </c>
      <c r="N137" s="16">
        <f t="shared" si="83"/>
        <v>850614.64999999991</v>
      </c>
      <c r="O137" s="28"/>
      <c r="P137" s="13"/>
      <c r="Q137" s="13"/>
      <c r="R137" s="67"/>
      <c r="S137" s="67"/>
      <c r="T137" s="67"/>
      <c r="U137" s="16">
        <f t="shared" ref="U137:AG140" si="84">SUMIF($A$9:$A$132,"*"&amp;$A137&amp;"*",U$9:U$132)</f>
        <v>73805.916666666657</v>
      </c>
      <c r="V137" s="16">
        <f t="shared" si="84"/>
        <v>73805.916666666657</v>
      </c>
      <c r="W137" s="16">
        <f t="shared" si="84"/>
        <v>73805.916666666657</v>
      </c>
      <c r="X137" s="16">
        <f t="shared" si="84"/>
        <v>73805.916666666657</v>
      </c>
      <c r="Y137" s="16">
        <f t="shared" si="84"/>
        <v>73805.916666666657</v>
      </c>
      <c r="Z137" s="16">
        <f t="shared" si="84"/>
        <v>73805.916666666657</v>
      </c>
      <c r="AA137" s="16">
        <f t="shared" si="84"/>
        <v>73805.916666666657</v>
      </c>
      <c r="AB137" s="16">
        <f t="shared" si="84"/>
        <v>79222.583333333328</v>
      </c>
      <c r="AC137" s="16">
        <f t="shared" si="84"/>
        <v>79222.583333333328</v>
      </c>
      <c r="AD137" s="16">
        <f t="shared" si="84"/>
        <v>81599.260833333319</v>
      </c>
      <c r="AE137" s="16">
        <f t="shared" si="84"/>
        <v>81599.260833333319</v>
      </c>
      <c r="AF137" s="16">
        <f t="shared" si="84"/>
        <v>81599.260833333319</v>
      </c>
      <c r="AG137" s="16">
        <f t="shared" si="84"/>
        <v>919884.36583333334</v>
      </c>
      <c r="AH137" s="28"/>
      <c r="AI137" s="13"/>
      <c r="AJ137" s="16"/>
    </row>
    <row r="138" spans="1:36" ht="13.5" customHeight="1" x14ac:dyDescent="0.2">
      <c r="A138" s="27" t="s">
        <v>1318</v>
      </c>
      <c r="B138" s="16">
        <f t="shared" si="83"/>
        <v>0</v>
      </c>
      <c r="C138" s="16">
        <f t="shared" si="83"/>
        <v>0</v>
      </c>
      <c r="D138" s="16">
        <f t="shared" si="83"/>
        <v>0</v>
      </c>
      <c r="E138" s="16">
        <f t="shared" si="83"/>
        <v>0</v>
      </c>
      <c r="F138" s="16">
        <f t="shared" si="83"/>
        <v>0</v>
      </c>
      <c r="G138" s="16">
        <f t="shared" si="83"/>
        <v>0</v>
      </c>
      <c r="H138" s="16">
        <f t="shared" si="83"/>
        <v>0</v>
      </c>
      <c r="I138" s="16">
        <f t="shared" si="83"/>
        <v>0</v>
      </c>
      <c r="J138" s="16">
        <f t="shared" si="83"/>
        <v>0</v>
      </c>
      <c r="K138" s="16">
        <f t="shared" si="83"/>
        <v>0</v>
      </c>
      <c r="L138" s="16">
        <f t="shared" si="83"/>
        <v>0</v>
      </c>
      <c r="M138" s="16">
        <f t="shared" si="83"/>
        <v>0</v>
      </c>
      <c r="N138" s="16">
        <f t="shared" si="83"/>
        <v>0</v>
      </c>
      <c r="O138" s="16"/>
      <c r="P138" s="16"/>
      <c r="Q138" s="16"/>
      <c r="R138" s="67"/>
      <c r="S138" s="67"/>
      <c r="T138" s="67"/>
      <c r="U138" s="16">
        <f t="shared" si="84"/>
        <v>0</v>
      </c>
      <c r="V138" s="16">
        <f t="shared" si="84"/>
        <v>0</v>
      </c>
      <c r="W138" s="16">
        <f t="shared" si="84"/>
        <v>0</v>
      </c>
      <c r="X138" s="16">
        <f t="shared" si="84"/>
        <v>0</v>
      </c>
      <c r="Y138" s="16">
        <f t="shared" si="84"/>
        <v>0</v>
      </c>
      <c r="Z138" s="16">
        <f t="shared" si="84"/>
        <v>0</v>
      </c>
      <c r="AA138" s="16">
        <f t="shared" si="84"/>
        <v>0</v>
      </c>
      <c r="AB138" s="16">
        <f t="shared" si="84"/>
        <v>0</v>
      </c>
      <c r="AC138" s="16">
        <f t="shared" si="84"/>
        <v>0</v>
      </c>
      <c r="AD138" s="16">
        <f t="shared" si="84"/>
        <v>0</v>
      </c>
      <c r="AE138" s="16">
        <f t="shared" si="84"/>
        <v>0</v>
      </c>
      <c r="AF138" s="16">
        <f t="shared" si="84"/>
        <v>0</v>
      </c>
      <c r="AG138" s="16">
        <f t="shared" si="84"/>
        <v>0</v>
      </c>
      <c r="AH138" s="16"/>
      <c r="AI138" s="13"/>
      <c r="AJ138" s="13"/>
    </row>
    <row r="139" spans="1:36" ht="13.5" customHeight="1" x14ac:dyDescent="0.2">
      <c r="A139" s="27" t="s">
        <v>1319</v>
      </c>
      <c r="B139" s="16">
        <f t="shared" si="83"/>
        <v>2025.41</v>
      </c>
      <c r="C139" s="16">
        <f t="shared" si="83"/>
        <v>6652.05</v>
      </c>
      <c r="D139" s="16">
        <f t="shared" si="83"/>
        <v>1617.41</v>
      </c>
      <c r="E139" s="16">
        <f t="shared" si="83"/>
        <v>1966.43</v>
      </c>
      <c r="F139" s="16">
        <f t="shared" si="83"/>
        <v>2481.0300000000002</v>
      </c>
      <c r="G139" s="16">
        <f t="shared" si="83"/>
        <v>1978.27</v>
      </c>
      <c r="H139" s="16">
        <f t="shared" si="83"/>
        <v>1940.51</v>
      </c>
      <c r="I139" s="16">
        <f t="shared" si="83"/>
        <v>3746.33</v>
      </c>
      <c r="J139" s="16">
        <f t="shared" si="83"/>
        <v>3916</v>
      </c>
      <c r="K139" s="16">
        <f t="shared" si="83"/>
        <v>4644</v>
      </c>
      <c r="L139" s="16">
        <f t="shared" si="83"/>
        <v>4736</v>
      </c>
      <c r="M139" s="16">
        <f t="shared" si="83"/>
        <v>4736</v>
      </c>
      <c r="N139" s="16">
        <f t="shared" si="83"/>
        <v>40439.440000000002</v>
      </c>
      <c r="O139" s="16"/>
      <c r="P139" s="16"/>
      <c r="Q139" s="16"/>
      <c r="R139" s="67"/>
      <c r="S139" s="67"/>
      <c r="T139" s="67"/>
      <c r="U139" s="16">
        <f t="shared" si="84"/>
        <v>5018.8023333333331</v>
      </c>
      <c r="V139" s="16">
        <f t="shared" si="84"/>
        <v>5018.8023333333331</v>
      </c>
      <c r="W139" s="16">
        <f t="shared" si="84"/>
        <v>5018.8023333333331</v>
      </c>
      <c r="X139" s="16">
        <f t="shared" si="84"/>
        <v>5018.8023333333331</v>
      </c>
      <c r="Y139" s="16">
        <f t="shared" si="84"/>
        <v>5018.8023333333331</v>
      </c>
      <c r="Z139" s="16">
        <f t="shared" si="84"/>
        <v>5018.8023333333331</v>
      </c>
      <c r="AA139" s="16">
        <f t="shared" si="84"/>
        <v>5018.8023333333331</v>
      </c>
      <c r="AB139" s="16">
        <f t="shared" si="84"/>
        <v>5387.135666666667</v>
      </c>
      <c r="AC139" s="16">
        <f t="shared" si="84"/>
        <v>5387.135666666667</v>
      </c>
      <c r="AD139" s="16">
        <f t="shared" si="84"/>
        <v>5548.7497366666657</v>
      </c>
      <c r="AE139" s="16">
        <f t="shared" si="84"/>
        <v>5548.7497366666657</v>
      </c>
      <c r="AF139" s="16">
        <f t="shared" si="84"/>
        <v>5548.7497366666657</v>
      </c>
      <c r="AG139" s="16">
        <f t="shared" si="84"/>
        <v>62552.136876666664</v>
      </c>
      <c r="AH139" s="16"/>
      <c r="AI139" s="13"/>
      <c r="AJ139" s="16"/>
    </row>
    <row r="140" spans="1:36" ht="13.5" customHeight="1" x14ac:dyDescent="0.2">
      <c r="A140" s="27" t="s">
        <v>1320</v>
      </c>
      <c r="B140" s="16">
        <f t="shared" si="83"/>
        <v>2047.73</v>
      </c>
      <c r="C140" s="16">
        <f t="shared" si="83"/>
        <v>5252.34</v>
      </c>
      <c r="D140" s="16">
        <f t="shared" si="83"/>
        <v>3981.87</v>
      </c>
      <c r="E140" s="16">
        <f t="shared" si="83"/>
        <v>4255.59</v>
      </c>
      <c r="F140" s="16">
        <f t="shared" si="83"/>
        <v>4157.09</v>
      </c>
      <c r="G140" s="16">
        <f t="shared" si="83"/>
        <v>4325.33</v>
      </c>
      <c r="H140" s="16">
        <f t="shared" si="83"/>
        <v>3959.5</v>
      </c>
      <c r="I140" s="16">
        <f t="shared" si="83"/>
        <v>3814.97</v>
      </c>
      <c r="J140" s="16">
        <f t="shared" si="83"/>
        <v>10573</v>
      </c>
      <c r="K140" s="16">
        <f t="shared" si="83"/>
        <v>12539</v>
      </c>
      <c r="L140" s="16">
        <f t="shared" si="83"/>
        <v>12787</v>
      </c>
      <c r="M140" s="16">
        <f t="shared" si="83"/>
        <v>12787</v>
      </c>
      <c r="N140" s="16">
        <f t="shared" si="83"/>
        <v>80480.42</v>
      </c>
      <c r="O140" s="16"/>
      <c r="P140" s="16"/>
      <c r="Q140" s="16"/>
      <c r="R140" s="67"/>
      <c r="S140" s="67"/>
      <c r="T140" s="67"/>
      <c r="U140" s="16">
        <f t="shared" si="84"/>
        <v>12104.170333333332</v>
      </c>
      <c r="V140" s="16">
        <f t="shared" si="84"/>
        <v>12104.170333333332</v>
      </c>
      <c r="W140" s="16">
        <f t="shared" si="84"/>
        <v>12104.170333333332</v>
      </c>
      <c r="X140" s="16">
        <f t="shared" si="84"/>
        <v>12104.170333333332</v>
      </c>
      <c r="Y140" s="16">
        <f t="shared" si="84"/>
        <v>12104.170333333332</v>
      </c>
      <c r="Z140" s="16">
        <f t="shared" si="84"/>
        <v>12104.170333333332</v>
      </c>
      <c r="AA140" s="16">
        <f t="shared" si="84"/>
        <v>12104.170333333332</v>
      </c>
      <c r="AB140" s="16">
        <f t="shared" si="84"/>
        <v>12992.503666666666</v>
      </c>
      <c r="AC140" s="16">
        <f t="shared" si="84"/>
        <v>12992.503666666666</v>
      </c>
      <c r="AD140" s="16">
        <f t="shared" si="84"/>
        <v>13382.278776666664</v>
      </c>
      <c r="AE140" s="16">
        <f t="shared" si="84"/>
        <v>13382.278776666664</v>
      </c>
      <c r="AF140" s="16">
        <f t="shared" si="84"/>
        <v>13382.278776666664</v>
      </c>
      <c r="AG140" s="16">
        <f t="shared" si="84"/>
        <v>150861.03599666664</v>
      </c>
      <c r="AH140" s="16"/>
      <c r="AI140" s="13"/>
      <c r="AJ140" s="16"/>
    </row>
    <row r="141" spans="1:36" ht="13.5" customHeight="1" x14ac:dyDescent="0.2">
      <c r="A141" s="13"/>
      <c r="B141" s="16"/>
      <c r="C141" s="16"/>
      <c r="D141" s="16"/>
      <c r="E141" s="16"/>
      <c r="F141" s="16"/>
      <c r="G141" s="16"/>
      <c r="H141" s="16"/>
      <c r="I141" s="16"/>
      <c r="J141" s="16"/>
      <c r="K141" s="16"/>
      <c r="L141" s="16"/>
      <c r="M141" s="16"/>
      <c r="N141" s="16"/>
      <c r="O141" s="16"/>
      <c r="P141" s="16"/>
      <c r="Q141" s="16"/>
      <c r="R141" s="67"/>
      <c r="S141" s="67"/>
      <c r="T141" s="67"/>
      <c r="U141" s="16"/>
      <c r="V141" s="16"/>
      <c r="W141" s="16"/>
      <c r="X141" s="16"/>
      <c r="Y141" s="16"/>
      <c r="Z141" s="16"/>
      <c r="AA141" s="16"/>
      <c r="AB141" s="16"/>
      <c r="AC141" s="16"/>
      <c r="AD141" s="16"/>
      <c r="AE141" s="16"/>
      <c r="AF141" s="16"/>
      <c r="AG141" s="16"/>
      <c r="AH141" s="16"/>
      <c r="AI141" s="13"/>
      <c r="AJ141" s="16"/>
    </row>
    <row r="142" spans="1:36" ht="13.5" customHeight="1" x14ac:dyDescent="0.2">
      <c r="A142" s="13" t="s">
        <v>1321</v>
      </c>
      <c r="B142" s="28">
        <f t="shared" ref="B142:N142" si="85">IFERROR(SUM(B139:B140)/SUM(B137:B138),"")</f>
        <v>0.1062558630455176</v>
      </c>
      <c r="C142" s="28">
        <f t="shared" si="85"/>
        <v>0.42672301156781517</v>
      </c>
      <c r="D142" s="28">
        <f t="shared" si="85"/>
        <v>0.14606822471938249</v>
      </c>
      <c r="E142" s="28">
        <f t="shared" si="85"/>
        <v>0.12875457970207752</v>
      </c>
      <c r="F142" s="28">
        <f t="shared" si="85"/>
        <v>9.5240882765729173E-2</v>
      </c>
      <c r="G142" s="28">
        <f t="shared" si="85"/>
        <v>0.11034134117348042</v>
      </c>
      <c r="H142" s="28">
        <f t="shared" si="85"/>
        <v>0.10243688249328867</v>
      </c>
      <c r="I142" s="28">
        <f t="shared" si="85"/>
        <v>0.12097462545511675</v>
      </c>
      <c r="J142" s="28">
        <f t="shared" si="85"/>
        <v>0.1479979570990807</v>
      </c>
      <c r="K142" s="28">
        <f t="shared" si="85"/>
        <v>0.14800172265288544</v>
      </c>
      <c r="L142" s="28">
        <f t="shared" si="85"/>
        <v>0.1479983108108108</v>
      </c>
      <c r="M142" s="28">
        <f t="shared" si="85"/>
        <v>0.1479983108108108</v>
      </c>
      <c r="N142" s="28">
        <f t="shared" si="85"/>
        <v>0.14215586341006473</v>
      </c>
      <c r="O142" s="28"/>
      <c r="P142" s="28"/>
      <c r="Q142" s="28"/>
      <c r="R142" s="67"/>
      <c r="S142" s="67"/>
      <c r="T142" s="67"/>
      <c r="U142" s="28">
        <f t="shared" ref="U142:AG142" si="86">IFERROR(SUM(U139:U140)/SUM(U137:U138),"")</f>
        <v>0.23200000000000001</v>
      </c>
      <c r="V142" s="28">
        <f t="shared" si="86"/>
        <v>0.23200000000000001</v>
      </c>
      <c r="W142" s="28">
        <f t="shared" si="86"/>
        <v>0.23200000000000001</v>
      </c>
      <c r="X142" s="28">
        <f t="shared" si="86"/>
        <v>0.23200000000000001</v>
      </c>
      <c r="Y142" s="28">
        <f t="shared" si="86"/>
        <v>0.23200000000000001</v>
      </c>
      <c r="Z142" s="28">
        <f t="shared" si="86"/>
        <v>0.23200000000000001</v>
      </c>
      <c r="AA142" s="28">
        <f t="shared" si="86"/>
        <v>0.23200000000000001</v>
      </c>
      <c r="AB142" s="28">
        <f t="shared" si="86"/>
        <v>0.23200000000000001</v>
      </c>
      <c r="AC142" s="28">
        <f t="shared" si="86"/>
        <v>0.23200000000000001</v>
      </c>
      <c r="AD142" s="28">
        <f t="shared" si="86"/>
        <v>0.23200000000000001</v>
      </c>
      <c r="AE142" s="28">
        <f t="shared" si="86"/>
        <v>0.23200000000000001</v>
      </c>
      <c r="AF142" s="28">
        <f t="shared" si="86"/>
        <v>0.23200000000000001</v>
      </c>
      <c r="AG142" s="28">
        <f t="shared" si="86"/>
        <v>0.23199999999999996</v>
      </c>
      <c r="AH142" s="28"/>
      <c r="AI142" s="28"/>
      <c r="AJ142" s="28"/>
    </row>
    <row r="143" spans="1:36" ht="13.5" customHeight="1" x14ac:dyDescent="0.2">
      <c r="A143" s="13"/>
      <c r="B143" s="16"/>
      <c r="C143" s="16"/>
      <c r="D143" s="16"/>
      <c r="E143" s="16"/>
      <c r="F143" s="16"/>
      <c r="G143" s="16"/>
      <c r="H143" s="16"/>
      <c r="I143" s="16"/>
      <c r="J143" s="16"/>
      <c r="K143" s="16"/>
      <c r="L143" s="16"/>
      <c r="M143" s="16"/>
      <c r="N143" s="16"/>
      <c r="O143" s="28"/>
      <c r="P143" s="16"/>
      <c r="Q143" s="16"/>
      <c r="R143" s="67"/>
      <c r="S143" s="67"/>
      <c r="T143" s="67"/>
      <c r="U143" s="16"/>
      <c r="V143" s="16"/>
      <c r="W143" s="16"/>
      <c r="X143" s="16"/>
      <c r="Y143" s="16"/>
      <c r="Z143" s="16"/>
      <c r="AA143" s="16"/>
      <c r="AB143" s="16"/>
      <c r="AC143" s="16"/>
      <c r="AD143" s="16"/>
      <c r="AE143" s="16"/>
      <c r="AF143" s="16"/>
      <c r="AG143" s="16"/>
      <c r="AH143" s="16"/>
      <c r="AI143" s="16"/>
      <c r="AJ143" s="13"/>
    </row>
    <row r="144" spans="1:36" ht="13.5" customHeight="1" x14ac:dyDescent="0.2">
      <c r="A144" s="13"/>
      <c r="B144" s="16"/>
      <c r="C144" s="16"/>
      <c r="D144" s="16"/>
      <c r="E144" s="16"/>
      <c r="F144" s="16"/>
      <c r="G144" s="16"/>
      <c r="H144" s="16"/>
      <c r="I144" s="16"/>
      <c r="J144" s="16"/>
      <c r="K144" s="16"/>
      <c r="L144" s="16"/>
      <c r="M144" s="16"/>
      <c r="N144" s="16"/>
      <c r="O144" s="28"/>
      <c r="P144" s="16"/>
      <c r="Q144" s="16"/>
      <c r="R144" s="67"/>
      <c r="S144" s="67"/>
      <c r="T144" s="67"/>
      <c r="U144" s="16"/>
      <c r="V144" s="16"/>
      <c r="W144" s="16"/>
      <c r="X144" s="16"/>
      <c r="Y144" s="16"/>
      <c r="Z144" s="16"/>
      <c r="AA144" s="16"/>
      <c r="AB144" s="16"/>
      <c r="AC144" s="16"/>
      <c r="AD144" s="16"/>
      <c r="AE144" s="16"/>
      <c r="AF144" s="16"/>
      <c r="AG144" s="16"/>
      <c r="AH144" s="16"/>
      <c r="AI144" s="13"/>
      <c r="AJ144" s="13"/>
    </row>
    <row r="145" spans="1:36" ht="13.5" customHeight="1" x14ac:dyDescent="0.2">
      <c r="A145" s="13"/>
      <c r="B145" s="13"/>
      <c r="C145" s="13"/>
      <c r="D145" s="13"/>
      <c r="E145" s="13"/>
      <c r="F145" s="13"/>
      <c r="G145" s="13"/>
      <c r="H145" s="13"/>
      <c r="I145" s="13"/>
      <c r="J145" s="13"/>
      <c r="K145" s="13"/>
      <c r="L145" s="13"/>
      <c r="M145" s="13"/>
      <c r="N145" s="13"/>
      <c r="O145" s="28"/>
      <c r="P145" s="13"/>
      <c r="Q145" s="13"/>
      <c r="R145" s="78"/>
      <c r="S145" s="78"/>
      <c r="T145" s="78"/>
      <c r="U145" s="13"/>
      <c r="V145" s="13"/>
      <c r="W145" s="13"/>
      <c r="X145" s="13"/>
      <c r="Y145" s="13"/>
      <c r="Z145" s="13"/>
      <c r="AA145" s="13"/>
      <c r="AB145" s="13"/>
      <c r="AC145" s="13"/>
      <c r="AD145" s="13"/>
      <c r="AE145" s="13"/>
      <c r="AF145" s="13"/>
      <c r="AG145" s="13"/>
      <c r="AH145" s="13"/>
      <c r="AI145" s="13"/>
      <c r="AJ145" s="13"/>
    </row>
    <row r="146" spans="1:36" ht="13.5" customHeight="1" x14ac:dyDescent="0.2">
      <c r="A146" s="13"/>
      <c r="B146" s="13"/>
      <c r="C146" s="13"/>
      <c r="D146" s="13"/>
      <c r="E146" s="13"/>
      <c r="F146" s="13"/>
      <c r="G146" s="13"/>
      <c r="H146" s="13"/>
      <c r="I146" s="13"/>
      <c r="J146" s="13"/>
      <c r="K146" s="13"/>
      <c r="L146" s="13"/>
      <c r="M146" s="13"/>
      <c r="N146" s="13"/>
      <c r="O146" s="28"/>
      <c r="P146" s="13"/>
      <c r="Q146" s="13"/>
      <c r="R146" s="78"/>
      <c r="S146" s="78"/>
      <c r="T146" s="78"/>
      <c r="U146" s="13"/>
      <c r="V146" s="13"/>
      <c r="W146" s="13"/>
      <c r="X146" s="13"/>
      <c r="Y146" s="13"/>
      <c r="Z146" s="13"/>
      <c r="AA146" s="13"/>
      <c r="AB146" s="13"/>
      <c r="AC146" s="13"/>
      <c r="AD146" s="13"/>
      <c r="AE146" s="13"/>
      <c r="AF146" s="13"/>
      <c r="AG146" s="13"/>
      <c r="AH146" s="13"/>
      <c r="AI146" s="13"/>
      <c r="AJ146" s="13"/>
    </row>
    <row r="147" spans="1:36" ht="13.5" customHeight="1" x14ac:dyDescent="0.2">
      <c r="A147" s="13"/>
      <c r="B147" s="13"/>
      <c r="C147" s="13"/>
      <c r="D147" s="13"/>
      <c r="E147" s="13"/>
      <c r="F147" s="13"/>
      <c r="G147" s="13"/>
      <c r="H147" s="13"/>
      <c r="I147" s="13"/>
      <c r="J147" s="13"/>
      <c r="K147" s="13"/>
      <c r="L147" s="13"/>
      <c r="M147" s="13"/>
      <c r="N147" s="13"/>
      <c r="O147" s="28"/>
      <c r="P147" s="13"/>
      <c r="Q147" s="13"/>
      <c r="R147" s="78"/>
      <c r="S147" s="78"/>
      <c r="T147" s="78"/>
      <c r="U147" s="13"/>
      <c r="V147" s="13"/>
      <c r="W147" s="13"/>
      <c r="X147" s="13"/>
      <c r="Y147" s="13"/>
      <c r="Z147" s="13"/>
      <c r="AA147" s="13"/>
      <c r="AB147" s="13"/>
      <c r="AC147" s="13"/>
      <c r="AD147" s="13"/>
      <c r="AE147" s="13"/>
      <c r="AF147" s="13"/>
      <c r="AG147" s="13"/>
      <c r="AH147" s="13"/>
      <c r="AI147" s="13"/>
      <c r="AJ147" s="13"/>
    </row>
    <row r="148" spans="1:36" ht="13.5" customHeight="1" x14ac:dyDescent="0.2">
      <c r="A148" s="13"/>
      <c r="B148" s="13"/>
      <c r="C148" s="13"/>
      <c r="D148" s="13"/>
      <c r="E148" s="13"/>
      <c r="F148" s="13"/>
      <c r="G148" s="13"/>
      <c r="H148" s="13"/>
      <c r="I148" s="13"/>
      <c r="J148" s="13"/>
      <c r="K148" s="13"/>
      <c r="L148" s="13"/>
      <c r="M148" s="13"/>
      <c r="N148" s="13"/>
      <c r="O148" s="28"/>
      <c r="P148" s="13"/>
      <c r="Q148" s="13"/>
      <c r="R148" s="78"/>
      <c r="S148" s="78"/>
      <c r="T148" s="78"/>
      <c r="U148" s="13"/>
      <c r="V148" s="13"/>
      <c r="W148" s="13"/>
      <c r="X148" s="13"/>
      <c r="Y148" s="13"/>
      <c r="Z148" s="13"/>
      <c r="AA148" s="13"/>
      <c r="AB148" s="13"/>
      <c r="AC148" s="13"/>
      <c r="AD148" s="13"/>
      <c r="AE148" s="13"/>
      <c r="AF148" s="13"/>
      <c r="AG148" s="13"/>
      <c r="AH148" s="13"/>
      <c r="AI148" s="13"/>
      <c r="AJ148" s="13"/>
    </row>
    <row r="149" spans="1:36" ht="13.5" customHeight="1" x14ac:dyDescent="0.2">
      <c r="A149" s="13"/>
      <c r="B149" s="13"/>
      <c r="C149" s="13"/>
      <c r="D149" s="13"/>
      <c r="E149" s="13"/>
      <c r="F149" s="13"/>
      <c r="G149" s="13"/>
      <c r="H149" s="13"/>
      <c r="I149" s="13"/>
      <c r="J149" s="13"/>
      <c r="K149" s="13"/>
      <c r="L149" s="13"/>
      <c r="M149" s="13"/>
      <c r="N149" s="13"/>
      <c r="O149" s="28"/>
      <c r="P149" s="13"/>
      <c r="Q149" s="13"/>
      <c r="R149" s="78"/>
      <c r="S149" s="78"/>
      <c r="T149" s="78"/>
      <c r="U149" s="13"/>
      <c r="V149" s="13"/>
      <c r="W149" s="13"/>
      <c r="X149" s="13"/>
      <c r="Y149" s="13"/>
      <c r="Z149" s="13"/>
      <c r="AA149" s="13"/>
      <c r="AB149" s="13"/>
      <c r="AC149" s="13"/>
      <c r="AD149" s="13"/>
      <c r="AE149" s="13"/>
      <c r="AF149" s="13"/>
      <c r="AG149" s="13"/>
      <c r="AH149" s="13"/>
      <c r="AI149" s="13"/>
      <c r="AJ149" s="13"/>
    </row>
    <row r="150" spans="1:36" ht="13.5" customHeight="1" x14ac:dyDescent="0.2">
      <c r="A150" s="13"/>
      <c r="B150" s="13"/>
      <c r="C150" s="13"/>
      <c r="D150" s="13"/>
      <c r="E150" s="13"/>
      <c r="F150" s="13"/>
      <c r="G150" s="13"/>
      <c r="H150" s="13"/>
      <c r="I150" s="13"/>
      <c r="J150" s="13"/>
      <c r="K150" s="13"/>
      <c r="L150" s="13"/>
      <c r="M150" s="13"/>
      <c r="N150" s="13"/>
      <c r="O150" s="28"/>
      <c r="P150" s="13"/>
      <c r="Q150" s="13"/>
      <c r="R150" s="78"/>
      <c r="S150" s="78"/>
      <c r="T150" s="78"/>
      <c r="U150" s="13"/>
      <c r="V150" s="13"/>
      <c r="W150" s="13"/>
      <c r="X150" s="13"/>
      <c r="Y150" s="13"/>
      <c r="Z150" s="13"/>
      <c r="AA150" s="13"/>
      <c r="AB150" s="13"/>
      <c r="AC150" s="13"/>
      <c r="AD150" s="13"/>
      <c r="AE150" s="13"/>
      <c r="AF150" s="13"/>
      <c r="AG150" s="13"/>
      <c r="AH150" s="13"/>
      <c r="AI150" s="13"/>
      <c r="AJ150" s="13"/>
    </row>
    <row r="151" spans="1:36" ht="13.5" customHeight="1" x14ac:dyDescent="0.2">
      <c r="A151" s="13"/>
      <c r="B151" s="13"/>
      <c r="C151" s="13"/>
      <c r="D151" s="13"/>
      <c r="E151" s="13"/>
      <c r="F151" s="13"/>
      <c r="G151" s="13"/>
      <c r="H151" s="13"/>
      <c r="I151" s="13"/>
      <c r="J151" s="13"/>
      <c r="K151" s="13"/>
      <c r="L151" s="13"/>
      <c r="M151" s="13"/>
      <c r="N151" s="13"/>
      <c r="O151" s="28"/>
      <c r="P151" s="13"/>
      <c r="Q151" s="13"/>
      <c r="R151" s="78"/>
      <c r="S151" s="78"/>
      <c r="T151" s="78"/>
      <c r="U151" s="13"/>
      <c r="V151" s="13"/>
      <c r="W151" s="13"/>
      <c r="X151" s="13"/>
      <c r="Y151" s="13"/>
      <c r="Z151" s="13"/>
      <c r="AA151" s="13"/>
      <c r="AB151" s="13"/>
      <c r="AC151" s="13"/>
      <c r="AD151" s="13"/>
      <c r="AE151" s="13"/>
      <c r="AF151" s="13"/>
      <c r="AG151" s="13"/>
      <c r="AH151" s="13"/>
      <c r="AI151" s="13"/>
      <c r="AJ151" s="13"/>
    </row>
    <row r="152" spans="1:36" ht="13.5" customHeight="1" x14ac:dyDescent="0.2">
      <c r="A152" s="13"/>
      <c r="B152" s="13"/>
      <c r="C152" s="13"/>
      <c r="D152" s="13"/>
      <c r="E152" s="13"/>
      <c r="F152" s="13"/>
      <c r="G152" s="13"/>
      <c r="H152" s="13"/>
      <c r="I152" s="13"/>
      <c r="J152" s="13"/>
      <c r="K152" s="13"/>
      <c r="L152" s="13"/>
      <c r="M152" s="13"/>
      <c r="N152" s="13"/>
      <c r="O152" s="28"/>
      <c r="P152" s="13"/>
      <c r="Q152" s="13"/>
      <c r="R152" s="78"/>
      <c r="S152" s="78"/>
      <c r="T152" s="78"/>
      <c r="U152" s="13"/>
      <c r="V152" s="13"/>
      <c r="W152" s="13"/>
      <c r="X152" s="13"/>
      <c r="Y152" s="13"/>
      <c r="Z152" s="13"/>
      <c r="AA152" s="13"/>
      <c r="AB152" s="13"/>
      <c r="AC152" s="13"/>
      <c r="AD152" s="13"/>
      <c r="AE152" s="13"/>
      <c r="AF152" s="13"/>
      <c r="AG152" s="13"/>
      <c r="AH152" s="13"/>
      <c r="AI152" s="13"/>
      <c r="AJ152" s="13"/>
    </row>
    <row r="153" spans="1:36" ht="13.5" customHeight="1" x14ac:dyDescent="0.2">
      <c r="A153" s="13"/>
      <c r="B153" s="13"/>
      <c r="C153" s="13"/>
      <c r="D153" s="13"/>
      <c r="E153" s="13"/>
      <c r="F153" s="13"/>
      <c r="G153" s="13"/>
      <c r="H153" s="13"/>
      <c r="I153" s="13"/>
      <c r="J153" s="13"/>
      <c r="K153" s="13"/>
      <c r="L153" s="13"/>
      <c r="M153" s="13"/>
      <c r="N153" s="13"/>
      <c r="O153" s="28"/>
      <c r="P153" s="13"/>
      <c r="Q153" s="13"/>
      <c r="R153" s="78"/>
      <c r="S153" s="78"/>
      <c r="T153" s="78"/>
      <c r="U153" s="13"/>
      <c r="V153" s="13"/>
      <c r="W153" s="13"/>
      <c r="X153" s="13"/>
      <c r="Y153" s="13"/>
      <c r="Z153" s="13"/>
      <c r="AA153" s="13"/>
      <c r="AB153" s="13"/>
      <c r="AC153" s="13"/>
      <c r="AD153" s="13"/>
      <c r="AE153" s="13"/>
      <c r="AF153" s="13"/>
      <c r="AG153" s="13"/>
      <c r="AH153" s="13"/>
      <c r="AI153" s="13"/>
      <c r="AJ153" s="13"/>
    </row>
    <row r="154" spans="1:36" ht="13.5" customHeight="1" x14ac:dyDescent="0.2">
      <c r="A154" s="13"/>
      <c r="B154" s="13"/>
      <c r="C154" s="13"/>
      <c r="D154" s="13"/>
      <c r="E154" s="13"/>
      <c r="F154" s="13"/>
      <c r="G154" s="13"/>
      <c r="H154" s="13"/>
      <c r="I154" s="13"/>
      <c r="J154" s="13"/>
      <c r="K154" s="13"/>
      <c r="L154" s="13"/>
      <c r="M154" s="13"/>
      <c r="N154" s="13"/>
      <c r="O154" s="28"/>
      <c r="P154" s="13"/>
      <c r="Q154" s="13"/>
      <c r="R154" s="78"/>
      <c r="S154" s="78"/>
      <c r="T154" s="78"/>
      <c r="U154" s="13"/>
      <c r="V154" s="13"/>
      <c r="W154" s="13"/>
      <c r="X154" s="13"/>
      <c r="Y154" s="13"/>
      <c r="Z154" s="13"/>
      <c r="AA154" s="13"/>
      <c r="AB154" s="13"/>
      <c r="AC154" s="13"/>
      <c r="AD154" s="13"/>
      <c r="AE154" s="13"/>
      <c r="AF154" s="13"/>
      <c r="AG154" s="13"/>
      <c r="AH154" s="13"/>
      <c r="AI154" s="13"/>
      <c r="AJ154" s="13"/>
    </row>
    <row r="155" spans="1:36" ht="13.5" customHeight="1" x14ac:dyDescent="0.2">
      <c r="A155" s="13"/>
      <c r="B155" s="13"/>
      <c r="C155" s="13"/>
      <c r="D155" s="13"/>
      <c r="E155" s="13"/>
      <c r="F155" s="13"/>
      <c r="G155" s="13"/>
      <c r="H155" s="13"/>
      <c r="I155" s="13"/>
      <c r="J155" s="13"/>
      <c r="K155" s="13"/>
      <c r="L155" s="13"/>
      <c r="M155" s="13"/>
      <c r="N155" s="13"/>
      <c r="O155" s="28"/>
      <c r="P155" s="13"/>
      <c r="Q155" s="13"/>
      <c r="R155" s="78"/>
      <c r="S155" s="78"/>
      <c r="T155" s="78"/>
      <c r="U155" s="13"/>
      <c r="V155" s="13"/>
      <c r="W155" s="13"/>
      <c r="X155" s="13"/>
      <c r="Y155" s="13"/>
      <c r="Z155" s="13"/>
      <c r="AA155" s="13"/>
      <c r="AB155" s="13"/>
      <c r="AC155" s="13"/>
      <c r="AD155" s="13"/>
      <c r="AE155" s="13"/>
      <c r="AF155" s="13"/>
      <c r="AG155" s="13"/>
      <c r="AH155" s="13"/>
      <c r="AI155" s="13"/>
      <c r="AJ155" s="13"/>
    </row>
    <row r="156" spans="1:36" ht="13.5" customHeight="1" x14ac:dyDescent="0.2">
      <c r="A156" s="13"/>
      <c r="B156" s="13"/>
      <c r="C156" s="13"/>
      <c r="D156" s="13"/>
      <c r="E156" s="13"/>
      <c r="F156" s="13"/>
      <c r="G156" s="13"/>
      <c r="H156" s="13"/>
      <c r="I156" s="13"/>
      <c r="J156" s="13"/>
      <c r="K156" s="13"/>
      <c r="L156" s="13"/>
      <c r="M156" s="13"/>
      <c r="N156" s="13"/>
      <c r="O156" s="28"/>
      <c r="P156" s="13"/>
      <c r="Q156" s="13"/>
      <c r="R156" s="78"/>
      <c r="S156" s="78"/>
      <c r="T156" s="78"/>
      <c r="U156" s="13"/>
      <c r="V156" s="13"/>
      <c r="W156" s="13"/>
      <c r="X156" s="13"/>
      <c r="Y156" s="13"/>
      <c r="Z156" s="13"/>
      <c r="AA156" s="13"/>
      <c r="AB156" s="13"/>
      <c r="AC156" s="13"/>
      <c r="AD156" s="13"/>
      <c r="AE156" s="13"/>
      <c r="AF156" s="13"/>
      <c r="AG156" s="13"/>
      <c r="AH156" s="13"/>
      <c r="AI156" s="13"/>
      <c r="AJ156" s="13"/>
    </row>
    <row r="157" spans="1:36" ht="13.5" customHeight="1" x14ac:dyDescent="0.2">
      <c r="A157" s="13"/>
      <c r="B157" s="13"/>
      <c r="C157" s="13"/>
      <c r="D157" s="13"/>
      <c r="E157" s="13"/>
      <c r="F157" s="13"/>
      <c r="G157" s="13"/>
      <c r="H157" s="13"/>
      <c r="I157" s="13"/>
      <c r="J157" s="13"/>
      <c r="K157" s="13"/>
      <c r="L157" s="13"/>
      <c r="M157" s="13"/>
      <c r="N157" s="13"/>
      <c r="O157" s="28"/>
      <c r="P157" s="13"/>
      <c r="Q157" s="13"/>
      <c r="R157" s="78"/>
      <c r="S157" s="78"/>
      <c r="T157" s="78"/>
      <c r="U157" s="13"/>
      <c r="V157" s="13"/>
      <c r="W157" s="13"/>
      <c r="X157" s="13"/>
      <c r="Y157" s="13"/>
      <c r="Z157" s="13"/>
      <c r="AA157" s="13"/>
      <c r="AB157" s="13"/>
      <c r="AC157" s="13"/>
      <c r="AD157" s="13"/>
      <c r="AE157" s="13"/>
      <c r="AF157" s="13"/>
      <c r="AG157" s="13"/>
      <c r="AH157" s="13"/>
      <c r="AI157" s="13"/>
      <c r="AJ157" s="13"/>
    </row>
    <row r="158" spans="1:36" ht="13.5" customHeight="1" x14ac:dyDescent="0.2">
      <c r="A158" s="13"/>
      <c r="B158" s="13"/>
      <c r="C158" s="13"/>
      <c r="D158" s="13"/>
      <c r="E158" s="13"/>
      <c r="F158" s="13"/>
      <c r="G158" s="13"/>
      <c r="H158" s="13"/>
      <c r="I158" s="13"/>
      <c r="J158" s="13"/>
      <c r="K158" s="13"/>
      <c r="L158" s="13"/>
      <c r="M158" s="13"/>
      <c r="N158" s="13"/>
      <c r="O158" s="28"/>
      <c r="P158" s="13"/>
      <c r="Q158" s="13"/>
      <c r="R158" s="78"/>
      <c r="S158" s="78"/>
      <c r="T158" s="78"/>
      <c r="U158" s="13"/>
      <c r="V158" s="13"/>
      <c r="W158" s="13"/>
      <c r="X158" s="13"/>
      <c r="Y158" s="13"/>
      <c r="Z158" s="13"/>
      <c r="AA158" s="13"/>
      <c r="AB158" s="13"/>
      <c r="AC158" s="13"/>
      <c r="AD158" s="13"/>
      <c r="AE158" s="13"/>
      <c r="AF158" s="13"/>
      <c r="AG158" s="13"/>
      <c r="AH158" s="13"/>
      <c r="AI158" s="13"/>
      <c r="AJ158" s="13"/>
    </row>
    <row r="159" spans="1:36" ht="13.5" customHeight="1" x14ac:dyDescent="0.2">
      <c r="A159" s="13"/>
      <c r="B159" s="13"/>
      <c r="C159" s="13"/>
      <c r="D159" s="13"/>
      <c r="E159" s="13"/>
      <c r="F159" s="13"/>
      <c r="G159" s="13"/>
      <c r="H159" s="13"/>
      <c r="I159" s="13"/>
      <c r="J159" s="13"/>
      <c r="K159" s="13"/>
      <c r="L159" s="13"/>
      <c r="M159" s="13"/>
      <c r="N159" s="13"/>
      <c r="O159" s="28"/>
      <c r="P159" s="13"/>
      <c r="Q159" s="13"/>
      <c r="R159" s="78"/>
      <c r="S159" s="78"/>
      <c r="T159" s="78"/>
      <c r="U159" s="13"/>
      <c r="V159" s="13"/>
      <c r="W159" s="13"/>
      <c r="X159" s="13"/>
      <c r="Y159" s="13"/>
      <c r="Z159" s="13"/>
      <c r="AA159" s="13"/>
      <c r="AB159" s="13"/>
      <c r="AC159" s="13"/>
      <c r="AD159" s="13"/>
      <c r="AE159" s="13"/>
      <c r="AF159" s="13"/>
      <c r="AG159" s="13"/>
      <c r="AH159" s="13"/>
      <c r="AI159" s="13"/>
      <c r="AJ159" s="13"/>
    </row>
    <row r="160" spans="1:36" ht="13.5" customHeight="1" x14ac:dyDescent="0.2">
      <c r="A160" s="13"/>
      <c r="B160" s="13"/>
      <c r="C160" s="13"/>
      <c r="D160" s="13"/>
      <c r="E160" s="13"/>
      <c r="F160" s="13"/>
      <c r="G160" s="13"/>
      <c r="H160" s="13"/>
      <c r="I160" s="13"/>
      <c r="J160" s="13"/>
      <c r="K160" s="13"/>
      <c r="L160" s="13"/>
      <c r="M160" s="13"/>
      <c r="N160" s="13"/>
      <c r="O160" s="28"/>
      <c r="P160" s="13"/>
      <c r="Q160" s="13"/>
      <c r="R160" s="78"/>
      <c r="S160" s="78"/>
      <c r="T160" s="78"/>
      <c r="U160" s="13"/>
      <c r="V160" s="13"/>
      <c r="W160" s="13"/>
      <c r="X160" s="13"/>
      <c r="Y160" s="13"/>
      <c r="Z160" s="13"/>
      <c r="AA160" s="13"/>
      <c r="AB160" s="13"/>
      <c r="AC160" s="13"/>
      <c r="AD160" s="13"/>
      <c r="AE160" s="13"/>
      <c r="AF160" s="13"/>
      <c r="AG160" s="13"/>
      <c r="AH160" s="13"/>
      <c r="AI160" s="13"/>
      <c r="AJ160" s="13"/>
    </row>
    <row r="161" spans="1:36" ht="13.5" customHeight="1" x14ac:dyDescent="0.2">
      <c r="A161" s="13"/>
      <c r="B161" s="13"/>
      <c r="C161" s="13"/>
      <c r="D161" s="13"/>
      <c r="E161" s="13"/>
      <c r="F161" s="13"/>
      <c r="G161" s="13"/>
      <c r="H161" s="13"/>
      <c r="I161" s="13"/>
      <c r="J161" s="13"/>
      <c r="K161" s="13"/>
      <c r="L161" s="13"/>
      <c r="M161" s="13"/>
      <c r="N161" s="13"/>
      <c r="O161" s="28"/>
      <c r="P161" s="13"/>
      <c r="Q161" s="13"/>
      <c r="R161" s="78"/>
      <c r="S161" s="78"/>
      <c r="T161" s="78"/>
      <c r="U161" s="13"/>
      <c r="V161" s="13"/>
      <c r="W161" s="13"/>
      <c r="X161" s="13"/>
      <c r="Y161" s="13"/>
      <c r="Z161" s="13"/>
      <c r="AA161" s="13"/>
      <c r="AB161" s="13"/>
      <c r="AC161" s="13"/>
      <c r="AD161" s="13"/>
      <c r="AE161" s="13"/>
      <c r="AF161" s="13"/>
      <c r="AG161" s="13"/>
      <c r="AH161" s="13"/>
      <c r="AI161" s="13"/>
      <c r="AJ161" s="13"/>
    </row>
    <row r="162" spans="1:36" ht="13.5" customHeight="1" x14ac:dyDescent="0.2">
      <c r="A162" s="13"/>
      <c r="B162" s="13"/>
      <c r="C162" s="13"/>
      <c r="D162" s="13"/>
      <c r="E162" s="13"/>
      <c r="F162" s="13"/>
      <c r="G162" s="13"/>
      <c r="H162" s="13"/>
      <c r="I162" s="13"/>
      <c r="J162" s="13"/>
      <c r="K162" s="13"/>
      <c r="L162" s="13"/>
      <c r="M162" s="13"/>
      <c r="N162" s="13"/>
      <c r="O162" s="28"/>
      <c r="P162" s="13"/>
      <c r="Q162" s="13"/>
      <c r="R162" s="78"/>
      <c r="S162" s="78"/>
      <c r="T162" s="78"/>
      <c r="U162" s="13"/>
      <c r="V162" s="13"/>
      <c r="W162" s="13"/>
      <c r="X162" s="13"/>
      <c r="Y162" s="13"/>
      <c r="Z162" s="13"/>
      <c r="AA162" s="13"/>
      <c r="AB162" s="13"/>
      <c r="AC162" s="13"/>
      <c r="AD162" s="13"/>
      <c r="AE162" s="13"/>
      <c r="AF162" s="13"/>
      <c r="AG162" s="13"/>
      <c r="AH162" s="13"/>
      <c r="AI162" s="13"/>
      <c r="AJ162" s="13"/>
    </row>
    <row r="163" spans="1:36" ht="13.5" customHeight="1" x14ac:dyDescent="0.2">
      <c r="A163" s="13"/>
      <c r="B163" s="13"/>
      <c r="C163" s="13"/>
      <c r="D163" s="13"/>
      <c r="E163" s="13"/>
      <c r="F163" s="13"/>
      <c r="G163" s="13"/>
      <c r="H163" s="13"/>
      <c r="I163" s="13"/>
      <c r="J163" s="13"/>
      <c r="K163" s="13"/>
      <c r="L163" s="13"/>
      <c r="M163" s="13"/>
      <c r="N163" s="13"/>
      <c r="O163" s="28"/>
      <c r="P163" s="13"/>
      <c r="Q163" s="13"/>
      <c r="R163" s="78"/>
      <c r="S163" s="78"/>
      <c r="T163" s="78"/>
      <c r="U163" s="13"/>
      <c r="V163" s="13"/>
      <c r="W163" s="13"/>
      <c r="X163" s="13"/>
      <c r="Y163" s="13"/>
      <c r="Z163" s="13"/>
      <c r="AA163" s="13"/>
      <c r="AB163" s="13"/>
      <c r="AC163" s="13"/>
      <c r="AD163" s="13"/>
      <c r="AE163" s="13"/>
      <c r="AF163" s="13"/>
      <c r="AG163" s="13"/>
      <c r="AH163" s="13"/>
      <c r="AI163" s="13"/>
      <c r="AJ163" s="13"/>
    </row>
    <row r="164" spans="1:36" ht="13.5" customHeight="1" x14ac:dyDescent="0.2">
      <c r="A164" s="13"/>
      <c r="B164" s="13"/>
      <c r="C164" s="13"/>
      <c r="D164" s="13"/>
      <c r="E164" s="13"/>
      <c r="F164" s="13"/>
      <c r="G164" s="13"/>
      <c r="H164" s="13"/>
      <c r="I164" s="13"/>
      <c r="J164" s="13"/>
      <c r="K164" s="13"/>
      <c r="L164" s="13"/>
      <c r="M164" s="13"/>
      <c r="N164" s="13"/>
      <c r="O164" s="28"/>
      <c r="P164" s="13"/>
      <c r="Q164" s="13"/>
      <c r="R164" s="78"/>
      <c r="S164" s="78"/>
      <c r="T164" s="78"/>
      <c r="U164" s="13"/>
      <c r="V164" s="13"/>
      <c r="W164" s="13"/>
      <c r="X164" s="13"/>
      <c r="Y164" s="13"/>
      <c r="Z164" s="13"/>
      <c r="AA164" s="13"/>
      <c r="AB164" s="13"/>
      <c r="AC164" s="13"/>
      <c r="AD164" s="13"/>
      <c r="AE164" s="13"/>
      <c r="AF164" s="13"/>
      <c r="AG164" s="13"/>
      <c r="AH164" s="13"/>
      <c r="AI164" s="13"/>
      <c r="AJ164" s="13"/>
    </row>
    <row r="165" spans="1:36" ht="13.5" customHeight="1" x14ac:dyDescent="0.2">
      <c r="A165" s="13"/>
      <c r="B165" s="13"/>
      <c r="C165" s="13"/>
      <c r="D165" s="13"/>
      <c r="E165" s="13"/>
      <c r="F165" s="13"/>
      <c r="G165" s="13"/>
      <c r="H165" s="13"/>
      <c r="I165" s="13"/>
      <c r="J165" s="13"/>
      <c r="K165" s="13"/>
      <c r="L165" s="13"/>
      <c r="M165" s="13"/>
      <c r="N165" s="13"/>
      <c r="O165" s="28"/>
      <c r="P165" s="13"/>
      <c r="Q165" s="13"/>
      <c r="R165" s="13"/>
      <c r="S165" s="13"/>
      <c r="T165" s="13"/>
      <c r="U165" s="13"/>
      <c r="V165" s="13"/>
      <c r="W165" s="13"/>
      <c r="X165" s="13"/>
      <c r="Y165" s="13"/>
      <c r="Z165" s="13"/>
      <c r="AA165" s="13"/>
      <c r="AB165" s="13"/>
      <c r="AC165" s="13"/>
      <c r="AD165" s="13"/>
      <c r="AE165" s="13"/>
      <c r="AF165" s="13"/>
      <c r="AG165" s="13"/>
      <c r="AH165" s="13"/>
      <c r="AI165" s="13"/>
      <c r="AJ165" s="13"/>
    </row>
    <row r="166" spans="1:36" ht="13.5" customHeight="1" x14ac:dyDescent="0.2">
      <c r="A166" s="13"/>
      <c r="B166" s="13"/>
      <c r="C166" s="13"/>
      <c r="D166" s="13"/>
      <c r="E166" s="13"/>
      <c r="F166" s="13"/>
      <c r="G166" s="13"/>
      <c r="H166" s="13"/>
      <c r="I166" s="13"/>
      <c r="J166" s="13"/>
      <c r="K166" s="13"/>
      <c r="L166" s="13"/>
      <c r="M166" s="13"/>
      <c r="N166" s="13"/>
      <c r="O166" s="28"/>
      <c r="P166" s="13"/>
      <c r="Q166" s="13"/>
      <c r="R166" s="13"/>
      <c r="S166" s="13"/>
      <c r="T166" s="13"/>
      <c r="U166" s="13"/>
      <c r="V166" s="13"/>
      <c r="W166" s="13"/>
      <c r="X166" s="13"/>
      <c r="Y166" s="13"/>
      <c r="Z166" s="13"/>
      <c r="AA166" s="13"/>
      <c r="AB166" s="13"/>
      <c r="AC166" s="13"/>
      <c r="AD166" s="13"/>
      <c r="AE166" s="13"/>
      <c r="AF166" s="13"/>
      <c r="AG166" s="13"/>
      <c r="AH166" s="13"/>
      <c r="AI166" s="13"/>
      <c r="AJ166" s="13"/>
    </row>
    <row r="167" spans="1:36" ht="13.5" customHeight="1" x14ac:dyDescent="0.2">
      <c r="A167" s="13"/>
      <c r="B167" s="13"/>
      <c r="C167" s="13"/>
      <c r="D167" s="13"/>
      <c r="E167" s="13"/>
      <c r="F167" s="13"/>
      <c r="G167" s="13"/>
      <c r="H167" s="13"/>
      <c r="I167" s="13"/>
      <c r="J167" s="13"/>
      <c r="K167" s="13"/>
      <c r="L167" s="13"/>
      <c r="M167" s="13"/>
      <c r="N167" s="13"/>
      <c r="O167" s="28"/>
      <c r="P167" s="13"/>
      <c r="Q167" s="13"/>
      <c r="R167" s="13"/>
      <c r="S167" s="13"/>
      <c r="T167" s="13"/>
      <c r="U167" s="13"/>
      <c r="V167" s="13"/>
      <c r="W167" s="13"/>
      <c r="X167" s="13"/>
      <c r="Y167" s="13"/>
      <c r="Z167" s="13"/>
      <c r="AA167" s="13"/>
      <c r="AB167" s="13"/>
      <c r="AC167" s="13"/>
      <c r="AD167" s="13"/>
      <c r="AE167" s="13"/>
      <c r="AF167" s="13"/>
      <c r="AG167" s="13"/>
      <c r="AH167" s="13"/>
      <c r="AI167" s="13"/>
      <c r="AJ167" s="13"/>
    </row>
    <row r="168" spans="1:36" ht="13.5" customHeight="1" x14ac:dyDescent="0.2">
      <c r="A168" s="13"/>
      <c r="B168" s="13"/>
      <c r="C168" s="13"/>
      <c r="D168" s="13"/>
      <c r="E168" s="13"/>
      <c r="F168" s="13"/>
      <c r="G168" s="13"/>
      <c r="H168" s="13"/>
      <c r="I168" s="13"/>
      <c r="J168" s="13"/>
      <c r="K168" s="13"/>
      <c r="L168" s="13"/>
      <c r="M168" s="13"/>
      <c r="N168" s="13"/>
      <c r="O168" s="28"/>
      <c r="P168" s="13"/>
      <c r="Q168" s="13"/>
      <c r="R168" s="13"/>
      <c r="S168" s="13"/>
      <c r="T168" s="13"/>
      <c r="U168" s="13"/>
      <c r="V168" s="13"/>
      <c r="W168" s="13"/>
      <c r="X168" s="13"/>
      <c r="Y168" s="13"/>
      <c r="Z168" s="13"/>
      <c r="AA168" s="13"/>
      <c r="AB168" s="13"/>
      <c r="AC168" s="13"/>
      <c r="AD168" s="13"/>
      <c r="AE168" s="13"/>
      <c r="AF168" s="13"/>
      <c r="AG168" s="13"/>
      <c r="AH168" s="13"/>
      <c r="AI168" s="13"/>
      <c r="AJ168" s="13"/>
    </row>
    <row r="169" spans="1:36" ht="13.5" customHeight="1" x14ac:dyDescent="0.2">
      <c r="A169" s="13"/>
      <c r="B169" s="13"/>
      <c r="C169" s="13"/>
      <c r="D169" s="13"/>
      <c r="E169" s="13"/>
      <c r="F169" s="13"/>
      <c r="G169" s="13"/>
      <c r="H169" s="13"/>
      <c r="I169" s="13"/>
      <c r="J169" s="13"/>
      <c r="K169" s="13"/>
      <c r="L169" s="13"/>
      <c r="M169" s="13"/>
      <c r="N169" s="13"/>
      <c r="O169" s="28"/>
      <c r="P169" s="13"/>
      <c r="Q169" s="13"/>
      <c r="R169" s="13"/>
      <c r="S169" s="13"/>
      <c r="T169" s="13"/>
      <c r="U169" s="13"/>
      <c r="V169" s="13"/>
      <c r="W169" s="13"/>
      <c r="X169" s="13"/>
      <c r="Y169" s="13"/>
      <c r="Z169" s="13"/>
      <c r="AA169" s="13"/>
      <c r="AB169" s="13"/>
      <c r="AC169" s="13"/>
      <c r="AD169" s="13"/>
      <c r="AE169" s="13"/>
      <c r="AF169" s="13"/>
      <c r="AG169" s="13"/>
      <c r="AH169" s="13"/>
      <c r="AI169" s="13"/>
      <c r="AJ169" s="13"/>
    </row>
    <row r="170" spans="1:36" ht="13.5" customHeight="1" x14ac:dyDescent="0.2">
      <c r="A170" s="13"/>
      <c r="B170" s="13"/>
      <c r="C170" s="13"/>
      <c r="D170" s="13"/>
      <c r="E170" s="13"/>
      <c r="F170" s="13"/>
      <c r="G170" s="13"/>
      <c r="H170" s="13"/>
      <c r="I170" s="13"/>
      <c r="J170" s="13"/>
      <c r="K170" s="13"/>
      <c r="L170" s="13"/>
      <c r="M170" s="13"/>
      <c r="N170" s="13"/>
      <c r="O170" s="28"/>
      <c r="P170" s="13"/>
      <c r="Q170" s="13"/>
      <c r="R170" s="13"/>
      <c r="S170" s="13"/>
      <c r="T170" s="13"/>
      <c r="U170" s="13"/>
      <c r="V170" s="13"/>
      <c r="W170" s="13"/>
      <c r="X170" s="13"/>
      <c r="Y170" s="13"/>
      <c r="Z170" s="13"/>
      <c r="AA170" s="13"/>
      <c r="AB170" s="13"/>
      <c r="AC170" s="13"/>
      <c r="AD170" s="13"/>
      <c r="AE170" s="13"/>
      <c r="AF170" s="13"/>
      <c r="AG170" s="13"/>
      <c r="AH170" s="13"/>
      <c r="AI170" s="13"/>
      <c r="AJ170" s="13"/>
    </row>
    <row r="171" spans="1:36" ht="13.5" customHeight="1" x14ac:dyDescent="0.2">
      <c r="A171" s="13"/>
      <c r="B171" s="13"/>
      <c r="C171" s="13"/>
      <c r="D171" s="13"/>
      <c r="E171" s="13"/>
      <c r="F171" s="13"/>
      <c r="G171" s="13"/>
      <c r="H171" s="13"/>
      <c r="I171" s="13"/>
      <c r="J171" s="13"/>
      <c r="K171" s="13"/>
      <c r="L171" s="13"/>
      <c r="M171" s="13"/>
      <c r="N171" s="13"/>
      <c r="O171" s="28"/>
      <c r="P171" s="13"/>
      <c r="Q171" s="13"/>
      <c r="R171" s="13"/>
      <c r="S171" s="13"/>
      <c r="T171" s="13"/>
      <c r="U171" s="13"/>
      <c r="V171" s="13"/>
      <c r="W171" s="13"/>
      <c r="X171" s="13"/>
      <c r="Y171" s="13"/>
      <c r="Z171" s="13"/>
      <c r="AA171" s="13"/>
      <c r="AB171" s="13"/>
      <c r="AC171" s="13"/>
      <c r="AD171" s="13"/>
      <c r="AE171" s="13"/>
      <c r="AF171" s="13"/>
      <c r="AG171" s="13"/>
      <c r="AH171" s="13"/>
      <c r="AI171" s="13"/>
      <c r="AJ171" s="13"/>
    </row>
    <row r="172" spans="1:36" ht="13.5" customHeight="1" x14ac:dyDescent="0.2">
      <c r="A172" s="13"/>
      <c r="B172" s="13"/>
      <c r="C172" s="13"/>
      <c r="D172" s="13"/>
      <c r="E172" s="13"/>
      <c r="F172" s="13"/>
      <c r="G172" s="13"/>
      <c r="H172" s="13"/>
      <c r="I172" s="13"/>
      <c r="J172" s="13"/>
      <c r="K172" s="13"/>
      <c r="L172" s="13"/>
      <c r="M172" s="13"/>
      <c r="N172" s="13"/>
      <c r="O172" s="28"/>
      <c r="P172" s="13"/>
      <c r="Q172" s="13"/>
      <c r="R172" s="13"/>
      <c r="S172" s="13"/>
      <c r="T172" s="13"/>
      <c r="U172" s="13"/>
      <c r="V172" s="13"/>
      <c r="W172" s="13"/>
      <c r="X172" s="13"/>
      <c r="Y172" s="13"/>
      <c r="Z172" s="13"/>
      <c r="AA172" s="13"/>
      <c r="AB172" s="13"/>
      <c r="AC172" s="13"/>
      <c r="AD172" s="13"/>
      <c r="AE172" s="13"/>
      <c r="AF172" s="13"/>
      <c r="AG172" s="13"/>
      <c r="AH172" s="13"/>
      <c r="AI172" s="13"/>
      <c r="AJ172" s="13"/>
    </row>
    <row r="173" spans="1:36" ht="13.5" customHeight="1" x14ac:dyDescent="0.2">
      <c r="A173" s="13"/>
      <c r="B173" s="13"/>
      <c r="C173" s="13"/>
      <c r="D173" s="13"/>
      <c r="E173" s="13"/>
      <c r="F173" s="13"/>
      <c r="G173" s="13"/>
      <c r="H173" s="13"/>
      <c r="I173" s="13"/>
      <c r="J173" s="13"/>
      <c r="K173" s="13"/>
      <c r="L173" s="13"/>
      <c r="M173" s="13"/>
      <c r="N173" s="13"/>
      <c r="O173" s="28"/>
      <c r="P173" s="13"/>
      <c r="Q173" s="13"/>
      <c r="R173" s="13"/>
      <c r="S173" s="13"/>
      <c r="T173" s="13"/>
      <c r="U173" s="13"/>
      <c r="V173" s="13"/>
      <c r="W173" s="13"/>
      <c r="X173" s="13"/>
      <c r="Y173" s="13"/>
      <c r="Z173" s="13"/>
      <c r="AA173" s="13"/>
      <c r="AB173" s="13"/>
      <c r="AC173" s="13"/>
      <c r="AD173" s="13"/>
      <c r="AE173" s="13"/>
      <c r="AF173" s="13"/>
      <c r="AG173" s="13"/>
      <c r="AH173" s="13"/>
      <c r="AI173" s="13"/>
      <c r="AJ173" s="13"/>
    </row>
    <row r="174" spans="1:36" ht="13.5" customHeight="1" x14ac:dyDescent="0.2">
      <c r="A174" s="13"/>
      <c r="B174" s="13"/>
      <c r="C174" s="13"/>
      <c r="D174" s="13"/>
      <c r="E174" s="13"/>
      <c r="F174" s="13"/>
      <c r="G174" s="13"/>
      <c r="H174" s="13"/>
      <c r="I174" s="13"/>
      <c r="J174" s="13"/>
      <c r="K174" s="13"/>
      <c r="L174" s="13"/>
      <c r="M174" s="13"/>
      <c r="N174" s="13"/>
      <c r="O174" s="28"/>
      <c r="P174" s="13"/>
      <c r="Q174" s="13"/>
      <c r="R174" s="13"/>
      <c r="S174" s="13"/>
      <c r="T174" s="13"/>
      <c r="U174" s="13"/>
      <c r="V174" s="13"/>
      <c r="W174" s="13"/>
      <c r="X174" s="13"/>
      <c r="Y174" s="13"/>
      <c r="Z174" s="13"/>
      <c r="AA174" s="13"/>
      <c r="AB174" s="13"/>
      <c r="AC174" s="13"/>
      <c r="AD174" s="13"/>
      <c r="AE174" s="13"/>
      <c r="AF174" s="13"/>
      <c r="AG174" s="13"/>
      <c r="AH174" s="13"/>
      <c r="AI174" s="13"/>
      <c r="AJ174" s="13"/>
    </row>
    <row r="175" spans="1:36" ht="13.5" customHeight="1" x14ac:dyDescent="0.2">
      <c r="A175" s="13"/>
      <c r="B175" s="13"/>
      <c r="C175" s="13"/>
      <c r="D175" s="13"/>
      <c r="E175" s="13"/>
      <c r="F175" s="13"/>
      <c r="G175" s="13"/>
      <c r="H175" s="13"/>
      <c r="I175" s="13"/>
      <c r="J175" s="13"/>
      <c r="K175" s="13"/>
      <c r="L175" s="13"/>
      <c r="M175" s="13"/>
      <c r="N175" s="13"/>
      <c r="O175" s="28"/>
      <c r="P175" s="13"/>
      <c r="Q175" s="13"/>
      <c r="R175" s="13"/>
      <c r="S175" s="13"/>
      <c r="T175" s="13"/>
      <c r="U175" s="13"/>
      <c r="V175" s="13"/>
      <c r="W175" s="13"/>
      <c r="X175" s="13"/>
      <c r="Y175" s="13"/>
      <c r="Z175" s="13"/>
      <c r="AA175" s="13"/>
      <c r="AB175" s="13"/>
      <c r="AC175" s="13"/>
      <c r="AD175" s="13"/>
      <c r="AE175" s="13"/>
      <c r="AF175" s="13"/>
      <c r="AG175" s="13"/>
      <c r="AH175" s="13"/>
      <c r="AI175" s="13"/>
      <c r="AJ175" s="13"/>
    </row>
    <row r="176" spans="1:36" ht="13.5" customHeight="1" x14ac:dyDescent="0.2">
      <c r="A176" s="13"/>
      <c r="B176" s="13"/>
      <c r="C176" s="13"/>
      <c r="D176" s="13"/>
      <c r="E176" s="13"/>
      <c r="F176" s="13"/>
      <c r="G176" s="13"/>
      <c r="H176" s="13"/>
      <c r="I176" s="13"/>
      <c r="J176" s="13"/>
      <c r="K176" s="13"/>
      <c r="L176" s="13"/>
      <c r="M176" s="13"/>
      <c r="N176" s="13"/>
      <c r="O176" s="28"/>
      <c r="P176" s="13"/>
      <c r="Q176" s="13"/>
      <c r="R176" s="13"/>
      <c r="S176" s="13"/>
      <c r="T176" s="13"/>
      <c r="U176" s="13"/>
      <c r="V176" s="13"/>
      <c r="W176" s="13"/>
      <c r="X176" s="13"/>
      <c r="Y176" s="13"/>
      <c r="Z176" s="13"/>
      <c r="AA176" s="13"/>
      <c r="AB176" s="13"/>
      <c r="AC176" s="13"/>
      <c r="AD176" s="13"/>
      <c r="AE176" s="13"/>
      <c r="AF176" s="13"/>
      <c r="AG176" s="13"/>
      <c r="AH176" s="13"/>
      <c r="AI176" s="13"/>
      <c r="AJ176" s="13"/>
    </row>
    <row r="177" spans="1:36" ht="13.5" customHeight="1" x14ac:dyDescent="0.2">
      <c r="A177" s="13"/>
      <c r="B177" s="13"/>
      <c r="C177" s="13"/>
      <c r="D177" s="13"/>
      <c r="E177" s="13"/>
      <c r="F177" s="13"/>
      <c r="G177" s="13"/>
      <c r="H177" s="13"/>
      <c r="I177" s="13"/>
      <c r="J177" s="13"/>
      <c r="K177" s="13"/>
      <c r="L177" s="13"/>
      <c r="M177" s="13"/>
      <c r="N177" s="13"/>
      <c r="O177" s="28"/>
      <c r="P177" s="13"/>
      <c r="Q177" s="13"/>
      <c r="R177" s="13"/>
      <c r="S177" s="13"/>
      <c r="T177" s="13"/>
      <c r="U177" s="13"/>
      <c r="V177" s="13"/>
      <c r="W177" s="13"/>
      <c r="X177" s="13"/>
      <c r="Y177" s="13"/>
      <c r="Z177" s="13"/>
      <c r="AA177" s="13"/>
      <c r="AB177" s="13"/>
      <c r="AC177" s="13"/>
      <c r="AD177" s="13"/>
      <c r="AE177" s="13"/>
      <c r="AF177" s="13"/>
      <c r="AG177" s="13"/>
      <c r="AH177" s="13"/>
      <c r="AI177" s="13"/>
      <c r="AJ177" s="13"/>
    </row>
    <row r="178" spans="1:36" ht="13.5" customHeight="1" x14ac:dyDescent="0.2">
      <c r="A178" s="13"/>
      <c r="B178" s="13"/>
      <c r="C178" s="13"/>
      <c r="D178" s="13"/>
      <c r="E178" s="13"/>
      <c r="F178" s="13"/>
      <c r="G178" s="13"/>
      <c r="H178" s="13"/>
      <c r="I178" s="13"/>
      <c r="J178" s="13"/>
      <c r="K178" s="13"/>
      <c r="L178" s="13"/>
      <c r="M178" s="13"/>
      <c r="N178" s="13"/>
      <c r="O178" s="28"/>
      <c r="P178" s="13"/>
      <c r="Q178" s="13"/>
      <c r="R178" s="13"/>
      <c r="S178" s="13"/>
      <c r="T178" s="13"/>
      <c r="U178" s="13"/>
      <c r="V178" s="13"/>
      <c r="W178" s="13"/>
      <c r="X178" s="13"/>
      <c r="Y178" s="13"/>
      <c r="Z178" s="13"/>
      <c r="AA178" s="13"/>
      <c r="AB178" s="13"/>
      <c r="AC178" s="13"/>
      <c r="AD178" s="13"/>
      <c r="AE178" s="13"/>
      <c r="AF178" s="13"/>
      <c r="AG178" s="13"/>
      <c r="AH178" s="13"/>
      <c r="AI178" s="13"/>
      <c r="AJ178" s="13"/>
    </row>
    <row r="179" spans="1:36" ht="13.5" customHeight="1" x14ac:dyDescent="0.2">
      <c r="A179" s="13"/>
      <c r="B179" s="13"/>
      <c r="C179" s="13"/>
      <c r="D179" s="13"/>
      <c r="E179" s="13"/>
      <c r="F179" s="13"/>
      <c r="G179" s="13"/>
      <c r="H179" s="13"/>
      <c r="I179" s="13"/>
      <c r="J179" s="13"/>
      <c r="K179" s="13"/>
      <c r="L179" s="13"/>
      <c r="M179" s="13"/>
      <c r="N179" s="13"/>
      <c r="O179" s="28"/>
      <c r="P179" s="13"/>
      <c r="Q179" s="13"/>
      <c r="R179" s="13"/>
      <c r="S179" s="13"/>
      <c r="T179" s="13"/>
      <c r="U179" s="13"/>
      <c r="V179" s="13"/>
      <c r="W179" s="13"/>
      <c r="X179" s="13"/>
      <c r="Y179" s="13"/>
      <c r="Z179" s="13"/>
      <c r="AA179" s="13"/>
      <c r="AB179" s="13"/>
      <c r="AC179" s="13"/>
      <c r="AD179" s="13"/>
      <c r="AE179" s="13"/>
      <c r="AF179" s="13"/>
      <c r="AG179" s="13"/>
      <c r="AH179" s="13"/>
      <c r="AI179" s="13"/>
      <c r="AJ179" s="13"/>
    </row>
    <row r="180" spans="1:36" ht="13.5" customHeight="1" x14ac:dyDescent="0.2">
      <c r="A180" s="13"/>
      <c r="B180" s="13"/>
      <c r="C180" s="13"/>
      <c r="D180" s="13"/>
      <c r="E180" s="13"/>
      <c r="F180" s="13"/>
      <c r="G180" s="13"/>
      <c r="H180" s="13"/>
      <c r="I180" s="13"/>
      <c r="J180" s="13"/>
      <c r="K180" s="13"/>
      <c r="L180" s="13"/>
      <c r="M180" s="13"/>
      <c r="N180" s="13"/>
      <c r="O180" s="28"/>
      <c r="P180" s="13"/>
      <c r="Q180" s="13"/>
      <c r="R180" s="13"/>
      <c r="S180" s="13"/>
      <c r="T180" s="13"/>
      <c r="U180" s="13"/>
      <c r="V180" s="13"/>
      <c r="W180" s="13"/>
      <c r="X180" s="13"/>
      <c r="Y180" s="13"/>
      <c r="Z180" s="13"/>
      <c r="AA180" s="13"/>
      <c r="AB180" s="13"/>
      <c r="AC180" s="13"/>
      <c r="AD180" s="13"/>
      <c r="AE180" s="13"/>
      <c r="AF180" s="13"/>
      <c r="AG180" s="13"/>
      <c r="AH180" s="13"/>
      <c r="AI180" s="13"/>
      <c r="AJ180" s="13"/>
    </row>
    <row r="181" spans="1:36" ht="13.5" customHeight="1" x14ac:dyDescent="0.2">
      <c r="A181" s="13"/>
      <c r="B181" s="13"/>
      <c r="C181" s="13"/>
      <c r="D181" s="13"/>
      <c r="E181" s="13"/>
      <c r="F181" s="13"/>
      <c r="G181" s="13"/>
      <c r="H181" s="13"/>
      <c r="I181" s="13"/>
      <c r="J181" s="13"/>
      <c r="K181" s="13"/>
      <c r="L181" s="13"/>
      <c r="M181" s="13"/>
      <c r="N181" s="13"/>
      <c r="O181" s="28"/>
      <c r="P181" s="13"/>
      <c r="Q181" s="13"/>
      <c r="R181" s="13"/>
      <c r="S181" s="13"/>
      <c r="T181" s="13"/>
      <c r="U181" s="13"/>
      <c r="V181" s="13"/>
      <c r="W181" s="13"/>
      <c r="X181" s="13"/>
      <c r="Y181" s="13"/>
      <c r="Z181" s="13"/>
      <c r="AA181" s="13"/>
      <c r="AB181" s="13"/>
      <c r="AC181" s="13"/>
      <c r="AD181" s="13"/>
      <c r="AE181" s="13"/>
      <c r="AF181" s="13"/>
      <c r="AG181" s="13"/>
      <c r="AH181" s="13"/>
      <c r="AI181" s="13"/>
      <c r="AJ181" s="13"/>
    </row>
    <row r="182" spans="1:36" ht="13.5" customHeight="1" x14ac:dyDescent="0.2">
      <c r="A182" s="13"/>
      <c r="B182" s="13"/>
      <c r="C182" s="13"/>
      <c r="D182" s="13"/>
      <c r="E182" s="13"/>
      <c r="F182" s="13"/>
      <c r="G182" s="13"/>
      <c r="H182" s="13"/>
      <c r="I182" s="13"/>
      <c r="J182" s="13"/>
      <c r="K182" s="13"/>
      <c r="L182" s="13"/>
      <c r="M182" s="13"/>
      <c r="N182" s="13"/>
      <c r="O182" s="28"/>
      <c r="P182" s="13"/>
      <c r="Q182" s="13"/>
      <c r="R182" s="13"/>
      <c r="S182" s="13"/>
      <c r="T182" s="13"/>
      <c r="U182" s="13"/>
      <c r="V182" s="13"/>
      <c r="W182" s="13"/>
      <c r="X182" s="13"/>
      <c r="Y182" s="13"/>
      <c r="Z182" s="13"/>
      <c r="AA182" s="13"/>
      <c r="AB182" s="13"/>
      <c r="AC182" s="13"/>
      <c r="AD182" s="13"/>
      <c r="AE182" s="13"/>
      <c r="AF182" s="13"/>
      <c r="AG182" s="13"/>
      <c r="AH182" s="13"/>
      <c r="AI182" s="13"/>
      <c r="AJ182" s="13"/>
    </row>
    <row r="183" spans="1:36" ht="13.5" customHeight="1" x14ac:dyDescent="0.2">
      <c r="A183" s="13"/>
      <c r="B183" s="13"/>
      <c r="C183" s="13"/>
      <c r="D183" s="13"/>
      <c r="E183" s="13"/>
      <c r="F183" s="13"/>
      <c r="G183" s="13"/>
      <c r="H183" s="13"/>
      <c r="I183" s="13"/>
      <c r="J183" s="13"/>
      <c r="K183" s="13"/>
      <c r="L183" s="13"/>
      <c r="M183" s="13"/>
      <c r="N183" s="13"/>
      <c r="O183" s="28"/>
      <c r="P183" s="13"/>
      <c r="Q183" s="13"/>
      <c r="R183" s="13"/>
      <c r="S183" s="13"/>
      <c r="T183" s="13"/>
      <c r="U183" s="13"/>
      <c r="V183" s="13"/>
      <c r="W183" s="13"/>
      <c r="X183" s="13"/>
      <c r="Y183" s="13"/>
      <c r="Z183" s="13"/>
      <c r="AA183" s="13"/>
      <c r="AB183" s="13"/>
      <c r="AC183" s="13"/>
      <c r="AD183" s="13"/>
      <c r="AE183" s="13"/>
      <c r="AF183" s="13"/>
      <c r="AG183" s="13"/>
      <c r="AH183" s="13"/>
      <c r="AI183" s="13"/>
      <c r="AJ183" s="13"/>
    </row>
    <row r="184" spans="1:36" ht="13.5" customHeight="1" x14ac:dyDescent="0.2">
      <c r="A184" s="13"/>
      <c r="B184" s="13"/>
      <c r="C184" s="13"/>
      <c r="D184" s="13"/>
      <c r="E184" s="13"/>
      <c r="F184" s="13"/>
      <c r="G184" s="13"/>
      <c r="H184" s="13"/>
      <c r="I184" s="13"/>
      <c r="J184" s="13"/>
      <c r="K184" s="13"/>
      <c r="L184" s="13"/>
      <c r="M184" s="13"/>
      <c r="N184" s="13"/>
      <c r="O184" s="28"/>
      <c r="P184" s="13"/>
      <c r="Q184" s="13"/>
      <c r="R184" s="13"/>
      <c r="S184" s="13"/>
      <c r="T184" s="13"/>
      <c r="U184" s="13"/>
      <c r="V184" s="13"/>
      <c r="W184" s="13"/>
      <c r="X184" s="13"/>
      <c r="Y184" s="13"/>
      <c r="Z184" s="13"/>
      <c r="AA184" s="13"/>
      <c r="AB184" s="13"/>
      <c r="AC184" s="13"/>
      <c r="AD184" s="13"/>
      <c r="AE184" s="13"/>
      <c r="AF184" s="13"/>
      <c r="AG184" s="13"/>
      <c r="AH184" s="13"/>
      <c r="AI184" s="13"/>
      <c r="AJ184" s="13"/>
    </row>
    <row r="185" spans="1:36" ht="13.5" customHeight="1" x14ac:dyDescent="0.2">
      <c r="A185" s="13"/>
      <c r="B185" s="13"/>
      <c r="C185" s="13"/>
      <c r="D185" s="13"/>
      <c r="E185" s="13"/>
      <c r="F185" s="13"/>
      <c r="G185" s="13"/>
      <c r="H185" s="13"/>
      <c r="I185" s="13"/>
      <c r="J185" s="13"/>
      <c r="K185" s="13"/>
      <c r="L185" s="13"/>
      <c r="M185" s="13"/>
      <c r="N185" s="13"/>
      <c r="O185" s="28"/>
      <c r="P185" s="13"/>
      <c r="Q185" s="13"/>
      <c r="R185" s="13"/>
      <c r="S185" s="13"/>
      <c r="T185" s="13"/>
      <c r="U185" s="13"/>
      <c r="V185" s="13"/>
      <c r="W185" s="13"/>
      <c r="X185" s="13"/>
      <c r="Y185" s="13"/>
      <c r="Z185" s="13"/>
      <c r="AA185" s="13"/>
      <c r="AB185" s="13"/>
      <c r="AC185" s="13"/>
      <c r="AD185" s="13"/>
      <c r="AE185" s="13"/>
      <c r="AF185" s="13"/>
      <c r="AG185" s="13"/>
      <c r="AH185" s="13"/>
      <c r="AI185" s="13"/>
      <c r="AJ185" s="13"/>
    </row>
    <row r="186" spans="1:36" ht="13.5" customHeight="1" x14ac:dyDescent="0.2">
      <c r="A186" s="13"/>
      <c r="B186" s="13"/>
      <c r="C186" s="13"/>
      <c r="D186" s="13"/>
      <c r="E186" s="13"/>
      <c r="F186" s="13"/>
      <c r="G186" s="13"/>
      <c r="H186" s="13"/>
      <c r="I186" s="13"/>
      <c r="J186" s="13"/>
      <c r="K186" s="13"/>
      <c r="L186" s="13"/>
      <c r="M186" s="13"/>
      <c r="N186" s="13"/>
      <c r="O186" s="28"/>
      <c r="P186" s="13"/>
      <c r="Q186" s="13"/>
      <c r="R186" s="13"/>
      <c r="S186" s="13"/>
      <c r="T186" s="13"/>
      <c r="U186" s="13"/>
      <c r="V186" s="13"/>
      <c r="W186" s="13"/>
      <c r="X186" s="13"/>
      <c r="Y186" s="13"/>
      <c r="Z186" s="13"/>
      <c r="AA186" s="13"/>
      <c r="AB186" s="13"/>
      <c r="AC186" s="13"/>
      <c r="AD186" s="13"/>
      <c r="AE186" s="13"/>
      <c r="AF186" s="13"/>
      <c r="AG186" s="13"/>
      <c r="AH186" s="13"/>
      <c r="AI186" s="13"/>
      <c r="AJ186" s="13"/>
    </row>
    <row r="187" spans="1:36" ht="13.5" customHeight="1" x14ac:dyDescent="0.2">
      <c r="A187" s="13"/>
      <c r="B187" s="13"/>
      <c r="C187" s="13"/>
      <c r="D187" s="13"/>
      <c r="E187" s="13"/>
      <c r="F187" s="13"/>
      <c r="G187" s="13"/>
      <c r="H187" s="13"/>
      <c r="I187" s="13"/>
      <c r="J187" s="13"/>
      <c r="K187" s="13"/>
      <c r="L187" s="13"/>
      <c r="M187" s="13"/>
      <c r="N187" s="13"/>
      <c r="O187" s="28"/>
      <c r="P187" s="13"/>
      <c r="Q187" s="13"/>
      <c r="R187" s="13"/>
      <c r="S187" s="13"/>
      <c r="T187" s="13"/>
      <c r="U187" s="13"/>
      <c r="V187" s="13"/>
      <c r="W187" s="13"/>
      <c r="X187" s="13"/>
      <c r="Y187" s="13"/>
      <c r="Z187" s="13"/>
      <c r="AA187" s="13"/>
      <c r="AB187" s="13"/>
      <c r="AC187" s="13"/>
      <c r="AD187" s="13"/>
      <c r="AE187" s="13"/>
      <c r="AF187" s="13"/>
      <c r="AG187" s="13"/>
      <c r="AH187" s="13"/>
      <c r="AI187" s="13"/>
      <c r="AJ187" s="13"/>
    </row>
    <row r="188" spans="1:36" ht="13.5" customHeight="1" x14ac:dyDescent="0.2">
      <c r="A188" s="13"/>
      <c r="B188" s="13"/>
      <c r="C188" s="13"/>
      <c r="D188" s="13"/>
      <c r="E188" s="13"/>
      <c r="F188" s="13"/>
      <c r="G188" s="13"/>
      <c r="H188" s="13"/>
      <c r="I188" s="13"/>
      <c r="J188" s="13"/>
      <c r="K188" s="13"/>
      <c r="L188" s="13"/>
      <c r="M188" s="13"/>
      <c r="N188" s="13"/>
      <c r="O188" s="28"/>
      <c r="P188" s="13"/>
      <c r="Q188" s="13"/>
      <c r="R188" s="13"/>
      <c r="S188" s="13"/>
      <c r="T188" s="13"/>
      <c r="U188" s="13"/>
      <c r="V188" s="13"/>
      <c r="W188" s="13"/>
      <c r="X188" s="13"/>
      <c r="Y188" s="13"/>
      <c r="Z188" s="13"/>
      <c r="AA188" s="13"/>
      <c r="AB188" s="13"/>
      <c r="AC188" s="13"/>
      <c r="AD188" s="13"/>
      <c r="AE188" s="13"/>
      <c r="AF188" s="13"/>
      <c r="AG188" s="13"/>
      <c r="AH188" s="13"/>
      <c r="AI188" s="13"/>
      <c r="AJ188" s="13"/>
    </row>
    <row r="189" spans="1:36" ht="13.5" customHeight="1" x14ac:dyDescent="0.2">
      <c r="A189" s="13"/>
      <c r="B189" s="13"/>
      <c r="C189" s="13"/>
      <c r="D189" s="13"/>
      <c r="E189" s="13"/>
      <c r="F189" s="13"/>
      <c r="G189" s="13"/>
      <c r="H189" s="13"/>
      <c r="I189" s="13"/>
      <c r="J189" s="13"/>
      <c r="K189" s="13"/>
      <c r="L189" s="13"/>
      <c r="M189" s="13"/>
      <c r="N189" s="13"/>
      <c r="O189" s="28"/>
      <c r="P189" s="13"/>
      <c r="Q189" s="13"/>
      <c r="R189" s="13"/>
      <c r="S189" s="13"/>
      <c r="T189" s="13"/>
      <c r="U189" s="13"/>
      <c r="V189" s="13"/>
      <c r="W189" s="13"/>
      <c r="X189" s="13"/>
      <c r="Y189" s="13"/>
      <c r="Z189" s="13"/>
      <c r="AA189" s="13"/>
      <c r="AB189" s="13"/>
      <c r="AC189" s="13"/>
      <c r="AD189" s="13"/>
      <c r="AE189" s="13"/>
      <c r="AF189" s="13"/>
      <c r="AG189" s="13"/>
      <c r="AH189" s="13"/>
      <c r="AI189" s="13"/>
      <c r="AJ189" s="13"/>
    </row>
    <row r="190" spans="1:36" ht="13.5" customHeight="1" x14ac:dyDescent="0.2">
      <c r="A190" s="13"/>
      <c r="B190" s="13"/>
      <c r="C190" s="13"/>
      <c r="D190" s="13"/>
      <c r="E190" s="13"/>
      <c r="F190" s="13"/>
      <c r="G190" s="13"/>
      <c r="H190" s="13"/>
      <c r="I190" s="13"/>
      <c r="J190" s="13"/>
      <c r="K190" s="13"/>
      <c r="L190" s="13"/>
      <c r="M190" s="13"/>
      <c r="N190" s="13"/>
      <c r="O190" s="28"/>
      <c r="P190" s="13"/>
      <c r="Q190" s="13"/>
      <c r="R190" s="13"/>
      <c r="S190" s="13"/>
      <c r="T190" s="13"/>
      <c r="U190" s="13"/>
      <c r="V190" s="13"/>
      <c r="W190" s="13"/>
      <c r="X190" s="13"/>
      <c r="Y190" s="13"/>
      <c r="Z190" s="13"/>
      <c r="AA190" s="13"/>
      <c r="AB190" s="13"/>
      <c r="AC190" s="13"/>
      <c r="AD190" s="13"/>
      <c r="AE190" s="13"/>
      <c r="AF190" s="13"/>
      <c r="AG190" s="13"/>
      <c r="AH190" s="13"/>
      <c r="AI190" s="13"/>
      <c r="AJ190" s="13"/>
    </row>
    <row r="191" spans="1:36" ht="13.5" customHeight="1" x14ac:dyDescent="0.2">
      <c r="A191" s="13"/>
      <c r="B191" s="13"/>
      <c r="C191" s="13"/>
      <c r="D191" s="13"/>
      <c r="E191" s="13"/>
      <c r="F191" s="13"/>
      <c r="G191" s="13"/>
      <c r="H191" s="13"/>
      <c r="I191" s="13"/>
      <c r="J191" s="13"/>
      <c r="K191" s="13"/>
      <c r="L191" s="13"/>
      <c r="M191" s="13"/>
      <c r="N191" s="13"/>
      <c r="O191" s="28"/>
      <c r="P191" s="13"/>
      <c r="Q191" s="13"/>
      <c r="R191" s="13"/>
      <c r="S191" s="13"/>
      <c r="T191" s="13"/>
      <c r="U191" s="13"/>
      <c r="V191" s="13"/>
      <c r="W191" s="13"/>
      <c r="X191" s="13"/>
      <c r="Y191" s="13"/>
      <c r="Z191" s="13"/>
      <c r="AA191" s="13"/>
      <c r="AB191" s="13"/>
      <c r="AC191" s="13"/>
      <c r="AD191" s="13"/>
      <c r="AE191" s="13"/>
      <c r="AF191" s="13"/>
      <c r="AG191" s="13"/>
      <c r="AH191" s="13"/>
      <c r="AI191" s="13"/>
      <c r="AJ191" s="13"/>
    </row>
    <row r="192" spans="1:36" ht="13.5" customHeight="1" x14ac:dyDescent="0.2">
      <c r="A192" s="13"/>
      <c r="B192" s="13"/>
      <c r="C192" s="13"/>
      <c r="D192" s="13"/>
      <c r="E192" s="13"/>
      <c r="F192" s="13"/>
      <c r="G192" s="13"/>
      <c r="H192" s="13"/>
      <c r="I192" s="13"/>
      <c r="J192" s="13"/>
      <c r="K192" s="13"/>
      <c r="L192" s="13"/>
      <c r="M192" s="13"/>
      <c r="N192" s="13"/>
      <c r="O192" s="28"/>
      <c r="P192" s="13"/>
      <c r="Q192" s="13"/>
      <c r="R192" s="13"/>
      <c r="S192" s="13"/>
      <c r="T192" s="13"/>
      <c r="U192" s="13"/>
      <c r="V192" s="13"/>
      <c r="W192" s="13"/>
      <c r="X192" s="13"/>
      <c r="Y192" s="13"/>
      <c r="Z192" s="13"/>
      <c r="AA192" s="13"/>
      <c r="AB192" s="13"/>
      <c r="AC192" s="13"/>
      <c r="AD192" s="13"/>
      <c r="AE192" s="13"/>
      <c r="AF192" s="13"/>
      <c r="AG192" s="13"/>
      <c r="AH192" s="13"/>
      <c r="AI192" s="13"/>
      <c r="AJ192" s="13"/>
    </row>
    <row r="193" spans="1:36" ht="13.5" customHeight="1" x14ac:dyDescent="0.2">
      <c r="A193" s="13"/>
      <c r="B193" s="13"/>
      <c r="C193" s="13"/>
      <c r="D193" s="13"/>
      <c r="E193" s="13"/>
      <c r="F193" s="13"/>
      <c r="G193" s="13"/>
      <c r="H193" s="13"/>
      <c r="I193" s="13"/>
      <c r="J193" s="13"/>
      <c r="K193" s="13"/>
      <c r="L193" s="13"/>
      <c r="M193" s="13"/>
      <c r="N193" s="13"/>
      <c r="O193" s="28"/>
      <c r="P193" s="13"/>
      <c r="Q193" s="13"/>
      <c r="R193" s="13"/>
      <c r="S193" s="13"/>
      <c r="T193" s="13"/>
      <c r="U193" s="13"/>
      <c r="V193" s="13"/>
      <c r="W193" s="13"/>
      <c r="X193" s="13"/>
      <c r="Y193" s="13"/>
      <c r="Z193" s="13"/>
      <c r="AA193" s="13"/>
      <c r="AB193" s="13"/>
      <c r="AC193" s="13"/>
      <c r="AD193" s="13"/>
      <c r="AE193" s="13"/>
      <c r="AF193" s="13"/>
      <c r="AG193" s="13"/>
      <c r="AH193" s="13"/>
      <c r="AI193" s="13"/>
      <c r="AJ193" s="13"/>
    </row>
    <row r="194" spans="1:36" ht="13.5" customHeight="1" x14ac:dyDescent="0.2">
      <c r="A194" s="13"/>
      <c r="B194" s="13"/>
      <c r="C194" s="13"/>
      <c r="D194" s="13"/>
      <c r="E194" s="13"/>
      <c r="F194" s="13"/>
      <c r="G194" s="13"/>
      <c r="H194" s="13"/>
      <c r="I194" s="13"/>
      <c r="J194" s="13"/>
      <c r="K194" s="13"/>
      <c r="L194" s="13"/>
      <c r="M194" s="13"/>
      <c r="N194" s="13"/>
      <c r="O194" s="28"/>
      <c r="P194" s="13"/>
      <c r="Q194" s="13"/>
      <c r="R194" s="13"/>
      <c r="S194" s="13"/>
      <c r="T194" s="13"/>
      <c r="U194" s="13"/>
      <c r="V194" s="13"/>
      <c r="W194" s="13"/>
      <c r="X194" s="13"/>
      <c r="Y194" s="13"/>
      <c r="Z194" s="13"/>
      <c r="AA194" s="13"/>
      <c r="AB194" s="13"/>
      <c r="AC194" s="13"/>
      <c r="AD194" s="13"/>
      <c r="AE194" s="13"/>
      <c r="AF194" s="13"/>
      <c r="AG194" s="13"/>
      <c r="AH194" s="13"/>
      <c r="AI194" s="13"/>
      <c r="AJ194" s="13"/>
    </row>
    <row r="195" spans="1:36" ht="13.5" customHeight="1" x14ac:dyDescent="0.2">
      <c r="A195" s="13"/>
      <c r="B195" s="13"/>
      <c r="C195" s="13"/>
      <c r="D195" s="13"/>
      <c r="E195" s="13"/>
      <c r="F195" s="13"/>
      <c r="G195" s="13"/>
      <c r="H195" s="13"/>
      <c r="I195" s="13"/>
      <c r="J195" s="13"/>
      <c r="K195" s="13"/>
      <c r="L195" s="13"/>
      <c r="M195" s="13"/>
      <c r="N195" s="13"/>
      <c r="O195" s="28"/>
      <c r="P195" s="13"/>
      <c r="Q195" s="13"/>
      <c r="R195" s="13"/>
      <c r="S195" s="13"/>
      <c r="T195" s="13"/>
      <c r="U195" s="13"/>
      <c r="V195" s="13"/>
      <c r="W195" s="13"/>
      <c r="X195" s="13"/>
      <c r="Y195" s="13"/>
      <c r="Z195" s="13"/>
      <c r="AA195" s="13"/>
      <c r="AB195" s="13"/>
      <c r="AC195" s="13"/>
      <c r="AD195" s="13"/>
      <c r="AE195" s="13"/>
      <c r="AF195" s="13"/>
      <c r="AG195" s="13"/>
      <c r="AH195" s="13"/>
      <c r="AI195" s="13"/>
      <c r="AJ195" s="13"/>
    </row>
    <row r="196" spans="1:36" ht="13.5" customHeight="1" x14ac:dyDescent="0.2">
      <c r="A196" s="13"/>
      <c r="B196" s="13"/>
      <c r="C196" s="13"/>
      <c r="D196" s="13"/>
      <c r="E196" s="13"/>
      <c r="F196" s="13"/>
      <c r="G196" s="13"/>
      <c r="H196" s="13"/>
      <c r="I196" s="13"/>
      <c r="J196" s="13"/>
      <c r="K196" s="13"/>
      <c r="L196" s="13"/>
      <c r="M196" s="13"/>
      <c r="N196" s="13"/>
      <c r="O196" s="28"/>
      <c r="P196" s="13"/>
      <c r="Q196" s="13"/>
      <c r="R196" s="13"/>
      <c r="S196" s="13"/>
      <c r="T196" s="13"/>
      <c r="U196" s="13"/>
      <c r="V196" s="13"/>
      <c r="W196" s="13"/>
      <c r="X196" s="13"/>
      <c r="Y196" s="13"/>
      <c r="Z196" s="13"/>
      <c r="AA196" s="13"/>
      <c r="AB196" s="13"/>
      <c r="AC196" s="13"/>
      <c r="AD196" s="13"/>
      <c r="AE196" s="13"/>
      <c r="AF196" s="13"/>
      <c r="AG196" s="13"/>
      <c r="AH196" s="13"/>
      <c r="AI196" s="13"/>
      <c r="AJ196" s="13"/>
    </row>
    <row r="197" spans="1:36" ht="13.5" customHeight="1" x14ac:dyDescent="0.2">
      <c r="A197" s="13"/>
      <c r="B197" s="13"/>
      <c r="C197" s="13"/>
      <c r="D197" s="13"/>
      <c r="E197" s="13"/>
      <c r="F197" s="13"/>
      <c r="G197" s="13"/>
      <c r="H197" s="13"/>
      <c r="I197" s="13"/>
      <c r="J197" s="13"/>
      <c r="K197" s="13"/>
      <c r="L197" s="13"/>
      <c r="M197" s="13"/>
      <c r="N197" s="13"/>
      <c r="O197" s="28"/>
      <c r="P197" s="13"/>
      <c r="Q197" s="13"/>
      <c r="R197" s="13"/>
      <c r="S197" s="13"/>
      <c r="T197" s="13"/>
      <c r="U197" s="13"/>
      <c r="V197" s="13"/>
      <c r="W197" s="13"/>
      <c r="X197" s="13"/>
      <c r="Y197" s="13"/>
      <c r="Z197" s="13"/>
      <c r="AA197" s="13"/>
      <c r="AB197" s="13"/>
      <c r="AC197" s="13"/>
      <c r="AD197" s="13"/>
      <c r="AE197" s="13"/>
      <c r="AF197" s="13"/>
      <c r="AG197" s="13"/>
      <c r="AH197" s="13"/>
      <c r="AI197" s="13"/>
      <c r="AJ197" s="13"/>
    </row>
    <row r="198" spans="1:36" ht="13.5" customHeight="1" x14ac:dyDescent="0.2">
      <c r="A198" s="13"/>
      <c r="B198" s="13"/>
      <c r="C198" s="13"/>
      <c r="D198" s="13"/>
      <c r="E198" s="13"/>
      <c r="F198" s="13"/>
      <c r="G198" s="13"/>
      <c r="H198" s="13"/>
      <c r="I198" s="13"/>
      <c r="J198" s="13"/>
      <c r="K198" s="13"/>
      <c r="L198" s="13"/>
      <c r="M198" s="13"/>
      <c r="N198" s="13"/>
      <c r="O198" s="28"/>
      <c r="P198" s="13"/>
      <c r="Q198" s="13"/>
      <c r="R198" s="13"/>
      <c r="S198" s="13"/>
      <c r="T198" s="13"/>
      <c r="U198" s="13"/>
      <c r="V198" s="13"/>
      <c r="W198" s="13"/>
      <c r="X198" s="13"/>
      <c r="Y198" s="13"/>
      <c r="Z198" s="13"/>
      <c r="AA198" s="13"/>
      <c r="AB198" s="13"/>
      <c r="AC198" s="13"/>
      <c r="AD198" s="13"/>
      <c r="AE198" s="13"/>
      <c r="AF198" s="13"/>
      <c r="AG198" s="13"/>
      <c r="AH198" s="13"/>
      <c r="AI198" s="13"/>
      <c r="AJ198" s="13"/>
    </row>
    <row r="199" spans="1:36" ht="13.5" customHeight="1" x14ac:dyDescent="0.2">
      <c r="A199" s="13"/>
      <c r="B199" s="13"/>
      <c r="C199" s="13"/>
      <c r="D199" s="13"/>
      <c r="E199" s="13"/>
      <c r="F199" s="13"/>
      <c r="G199" s="13"/>
      <c r="H199" s="13"/>
      <c r="I199" s="13"/>
      <c r="J199" s="13"/>
      <c r="K199" s="13"/>
      <c r="L199" s="13"/>
      <c r="M199" s="13"/>
      <c r="N199" s="13"/>
      <c r="O199" s="28"/>
      <c r="P199" s="13"/>
      <c r="Q199" s="13"/>
      <c r="R199" s="13"/>
      <c r="S199" s="13"/>
      <c r="T199" s="13"/>
      <c r="U199" s="13"/>
      <c r="V199" s="13"/>
      <c r="W199" s="13"/>
      <c r="X199" s="13"/>
      <c r="Y199" s="13"/>
      <c r="Z199" s="13"/>
      <c r="AA199" s="13"/>
      <c r="AB199" s="13"/>
      <c r="AC199" s="13"/>
      <c r="AD199" s="13"/>
      <c r="AE199" s="13"/>
      <c r="AF199" s="13"/>
      <c r="AG199" s="13"/>
      <c r="AH199" s="13"/>
      <c r="AI199" s="13"/>
      <c r="AJ199" s="13"/>
    </row>
    <row r="200" spans="1:36" ht="13.5" customHeight="1" x14ac:dyDescent="0.2">
      <c r="A200" s="13"/>
      <c r="B200" s="13"/>
      <c r="C200" s="13"/>
      <c r="D200" s="13"/>
      <c r="E200" s="13"/>
      <c r="F200" s="13"/>
      <c r="G200" s="13"/>
      <c r="H200" s="13"/>
      <c r="I200" s="13"/>
      <c r="J200" s="13"/>
      <c r="K200" s="13"/>
      <c r="L200" s="13"/>
      <c r="M200" s="13"/>
      <c r="N200" s="13"/>
      <c r="O200" s="28"/>
      <c r="P200" s="13"/>
      <c r="Q200" s="13"/>
      <c r="R200" s="13"/>
      <c r="S200" s="13"/>
      <c r="T200" s="13"/>
      <c r="U200" s="13"/>
      <c r="V200" s="13"/>
      <c r="W200" s="13"/>
      <c r="X200" s="13"/>
      <c r="Y200" s="13"/>
      <c r="Z200" s="13"/>
      <c r="AA200" s="13"/>
      <c r="AB200" s="13"/>
      <c r="AC200" s="13"/>
      <c r="AD200" s="13"/>
      <c r="AE200" s="13"/>
      <c r="AF200" s="13"/>
      <c r="AG200" s="13"/>
      <c r="AH200" s="13"/>
      <c r="AI200" s="13"/>
      <c r="AJ200" s="13"/>
    </row>
    <row r="201" spans="1:36" ht="13.5" customHeight="1" x14ac:dyDescent="0.2">
      <c r="A201" s="13"/>
      <c r="B201" s="13"/>
      <c r="C201" s="13"/>
      <c r="D201" s="13"/>
      <c r="E201" s="13"/>
      <c r="F201" s="13"/>
      <c r="G201" s="13"/>
      <c r="H201" s="13"/>
      <c r="I201" s="13"/>
      <c r="J201" s="13"/>
      <c r="K201" s="13"/>
      <c r="L201" s="13"/>
      <c r="M201" s="13"/>
      <c r="N201" s="13"/>
      <c r="O201" s="13"/>
      <c r="P201" s="13"/>
      <c r="Q201" s="13"/>
      <c r="R201" s="13"/>
      <c r="S201" s="13"/>
      <c r="T201" s="13"/>
      <c r="U201" s="13"/>
      <c r="V201" s="13"/>
      <c r="W201" s="13"/>
      <c r="X201" s="13"/>
      <c r="Y201" s="13"/>
      <c r="Z201" s="13"/>
      <c r="AA201" s="13"/>
      <c r="AB201" s="13"/>
      <c r="AC201" s="13"/>
      <c r="AD201" s="13"/>
      <c r="AE201" s="13"/>
      <c r="AF201" s="13"/>
      <c r="AG201" s="13"/>
      <c r="AH201" s="13"/>
      <c r="AI201" s="13"/>
      <c r="AJ201" s="13"/>
    </row>
    <row r="202" spans="1:36" ht="13.5" customHeight="1" x14ac:dyDescent="0.2">
      <c r="A202" s="13"/>
      <c r="B202" s="13"/>
      <c r="C202" s="13"/>
      <c r="D202" s="13"/>
      <c r="E202" s="13"/>
      <c r="F202" s="13"/>
      <c r="G202" s="13"/>
      <c r="H202" s="13"/>
      <c r="I202" s="13"/>
      <c r="J202" s="13"/>
      <c r="K202" s="13"/>
      <c r="L202" s="13"/>
      <c r="M202" s="13"/>
      <c r="N202" s="13"/>
      <c r="O202" s="13"/>
      <c r="P202" s="13"/>
      <c r="Q202" s="13"/>
      <c r="R202" s="13"/>
      <c r="S202" s="13"/>
      <c r="T202" s="13"/>
      <c r="U202" s="13"/>
      <c r="V202" s="13"/>
      <c r="W202" s="13"/>
      <c r="X202" s="13"/>
      <c r="Y202" s="13"/>
      <c r="Z202" s="13"/>
      <c r="AA202" s="13"/>
      <c r="AB202" s="13"/>
      <c r="AC202" s="13"/>
      <c r="AD202" s="13"/>
      <c r="AE202" s="13"/>
      <c r="AF202" s="13"/>
      <c r="AG202" s="13"/>
      <c r="AH202" s="13"/>
      <c r="AI202" s="13"/>
      <c r="AJ202" s="13"/>
    </row>
    <row r="203" spans="1:36" ht="13.5" customHeight="1" x14ac:dyDescent="0.2">
      <c r="A203" s="13"/>
      <c r="B203" s="13"/>
      <c r="C203" s="13"/>
      <c r="D203" s="13"/>
      <c r="E203" s="13"/>
      <c r="F203" s="13"/>
      <c r="G203" s="13"/>
      <c r="H203" s="13"/>
      <c r="I203" s="13"/>
      <c r="J203" s="13"/>
      <c r="K203" s="13"/>
      <c r="L203" s="13"/>
      <c r="M203" s="13"/>
      <c r="N203" s="13"/>
      <c r="O203" s="13"/>
      <c r="P203" s="13"/>
      <c r="Q203" s="13"/>
      <c r="R203" s="13"/>
      <c r="S203" s="13"/>
      <c r="T203" s="13"/>
      <c r="U203" s="13"/>
      <c r="V203" s="13"/>
      <c r="W203" s="13"/>
      <c r="X203" s="13"/>
      <c r="Y203" s="13"/>
      <c r="Z203" s="13"/>
      <c r="AA203" s="13"/>
      <c r="AB203" s="13"/>
      <c r="AC203" s="13"/>
      <c r="AD203" s="13"/>
      <c r="AE203" s="13"/>
      <c r="AF203" s="13"/>
      <c r="AG203" s="13"/>
      <c r="AH203" s="13"/>
      <c r="AI203" s="13"/>
      <c r="AJ203" s="13"/>
    </row>
    <row r="204" spans="1:36" ht="13.5" customHeight="1" x14ac:dyDescent="0.2">
      <c r="A204" s="13"/>
      <c r="B204" s="13"/>
      <c r="C204" s="13"/>
      <c r="D204" s="13"/>
      <c r="E204" s="13"/>
      <c r="F204" s="13"/>
      <c r="G204" s="13"/>
      <c r="H204" s="13"/>
      <c r="I204" s="13"/>
      <c r="J204" s="13"/>
      <c r="K204" s="13"/>
      <c r="L204" s="13"/>
      <c r="M204" s="13"/>
      <c r="N204" s="13"/>
      <c r="O204" s="13"/>
      <c r="P204" s="13"/>
      <c r="Q204" s="13"/>
      <c r="R204" s="13"/>
      <c r="S204" s="13"/>
      <c r="T204" s="13"/>
      <c r="U204" s="13"/>
      <c r="V204" s="13"/>
      <c r="W204" s="13"/>
      <c r="X204" s="13"/>
      <c r="Y204" s="13"/>
      <c r="Z204" s="13"/>
      <c r="AA204" s="13"/>
      <c r="AB204" s="13"/>
      <c r="AC204" s="13"/>
      <c r="AD204" s="13"/>
      <c r="AE204" s="13"/>
      <c r="AF204" s="13"/>
      <c r="AG204" s="13"/>
      <c r="AH204" s="13"/>
      <c r="AI204" s="13"/>
      <c r="AJ204" s="13"/>
    </row>
    <row r="205" spans="1:36" ht="13.5" customHeight="1" x14ac:dyDescent="0.2">
      <c r="A205" s="13"/>
      <c r="B205" s="13"/>
      <c r="C205" s="13"/>
      <c r="D205" s="13"/>
      <c r="E205" s="13"/>
      <c r="F205" s="13"/>
      <c r="G205" s="13"/>
      <c r="H205" s="13"/>
      <c r="I205" s="13"/>
      <c r="J205" s="13"/>
      <c r="K205" s="13"/>
      <c r="L205" s="13"/>
      <c r="M205" s="13"/>
      <c r="N205" s="13"/>
      <c r="O205" s="13"/>
      <c r="P205" s="13"/>
      <c r="Q205" s="13"/>
      <c r="R205" s="13"/>
      <c r="S205" s="13"/>
      <c r="T205" s="13"/>
      <c r="U205" s="13"/>
      <c r="V205" s="13"/>
      <c r="W205" s="13"/>
      <c r="X205" s="13"/>
      <c r="Y205" s="13"/>
      <c r="Z205" s="13"/>
      <c r="AA205" s="13"/>
      <c r="AB205" s="13"/>
      <c r="AC205" s="13"/>
      <c r="AD205" s="13"/>
      <c r="AE205" s="13"/>
      <c r="AF205" s="13"/>
      <c r="AG205" s="13"/>
      <c r="AH205" s="13"/>
      <c r="AI205" s="13"/>
      <c r="AJ205" s="13"/>
    </row>
    <row r="206" spans="1:36" ht="13.5" customHeight="1" x14ac:dyDescent="0.2">
      <c r="A206" s="13"/>
      <c r="B206" s="13"/>
      <c r="C206" s="13"/>
      <c r="D206" s="13"/>
      <c r="E206" s="13"/>
      <c r="F206" s="13"/>
      <c r="G206" s="13"/>
      <c r="H206" s="13"/>
      <c r="I206" s="13"/>
      <c r="J206" s="13"/>
      <c r="K206" s="13"/>
      <c r="L206" s="13"/>
      <c r="M206" s="13"/>
      <c r="N206" s="13"/>
      <c r="O206" s="13"/>
      <c r="P206" s="13"/>
      <c r="Q206" s="13"/>
      <c r="R206" s="13"/>
      <c r="S206" s="13"/>
      <c r="T206" s="13"/>
      <c r="U206" s="13"/>
      <c r="V206" s="13"/>
      <c r="W206" s="13"/>
      <c r="X206" s="13"/>
      <c r="Y206" s="13"/>
      <c r="Z206" s="13"/>
      <c r="AA206" s="13"/>
      <c r="AB206" s="13"/>
      <c r="AC206" s="13"/>
      <c r="AD206" s="13"/>
      <c r="AE206" s="13"/>
      <c r="AF206" s="13"/>
      <c r="AG206" s="13"/>
      <c r="AH206" s="13"/>
      <c r="AI206" s="13"/>
      <c r="AJ206" s="13"/>
    </row>
    <row r="207" spans="1:36" ht="13.5" customHeight="1" x14ac:dyDescent="0.2">
      <c r="A207" s="13"/>
      <c r="B207" s="13"/>
      <c r="C207" s="13"/>
      <c r="D207" s="13"/>
      <c r="E207" s="13"/>
      <c r="F207" s="13"/>
      <c r="G207" s="13"/>
      <c r="H207" s="13"/>
      <c r="I207" s="13"/>
      <c r="J207" s="13"/>
      <c r="K207" s="13"/>
      <c r="L207" s="13"/>
      <c r="M207" s="13"/>
      <c r="N207" s="13"/>
      <c r="O207" s="13"/>
      <c r="P207" s="13"/>
      <c r="Q207" s="13"/>
      <c r="R207" s="13"/>
      <c r="S207" s="13"/>
      <c r="T207" s="13"/>
      <c r="U207" s="13"/>
      <c r="V207" s="13"/>
      <c r="W207" s="13"/>
      <c r="X207" s="13"/>
      <c r="Y207" s="13"/>
      <c r="Z207" s="13"/>
      <c r="AA207" s="13"/>
      <c r="AB207" s="13"/>
      <c r="AC207" s="13"/>
      <c r="AD207" s="13"/>
      <c r="AE207" s="13"/>
      <c r="AF207" s="13"/>
      <c r="AG207" s="13"/>
      <c r="AH207" s="13"/>
      <c r="AI207" s="13"/>
      <c r="AJ207" s="13"/>
    </row>
    <row r="208" spans="1:36" ht="13.5" customHeight="1" x14ac:dyDescent="0.2">
      <c r="A208" s="13"/>
      <c r="B208" s="13"/>
      <c r="C208" s="13"/>
      <c r="D208" s="13"/>
      <c r="E208" s="13"/>
      <c r="F208" s="13"/>
      <c r="G208" s="13"/>
      <c r="H208" s="13"/>
      <c r="I208" s="13"/>
      <c r="J208" s="13"/>
      <c r="K208" s="13"/>
      <c r="L208" s="13"/>
      <c r="M208" s="13"/>
      <c r="N208" s="13"/>
      <c r="O208" s="13"/>
      <c r="P208" s="13"/>
      <c r="Q208" s="13"/>
      <c r="R208" s="13"/>
      <c r="S208" s="13"/>
      <c r="T208" s="13"/>
      <c r="U208" s="13"/>
      <c r="V208" s="13"/>
      <c r="W208" s="13"/>
      <c r="X208" s="13"/>
      <c r="Y208" s="13"/>
      <c r="Z208" s="13"/>
      <c r="AA208" s="13"/>
      <c r="AB208" s="13"/>
      <c r="AC208" s="13"/>
      <c r="AD208" s="13"/>
      <c r="AE208" s="13"/>
      <c r="AF208" s="13"/>
      <c r="AG208" s="13"/>
      <c r="AH208" s="13"/>
      <c r="AI208" s="13"/>
      <c r="AJ208" s="13"/>
    </row>
    <row r="209" spans="1:36" ht="13.5" customHeight="1" x14ac:dyDescent="0.2">
      <c r="A209" s="13"/>
      <c r="B209" s="13"/>
      <c r="C209" s="13"/>
      <c r="D209" s="13"/>
      <c r="E209" s="13"/>
      <c r="F209" s="13"/>
      <c r="G209" s="13"/>
      <c r="H209" s="13"/>
      <c r="I209" s="13"/>
      <c r="J209" s="13"/>
      <c r="K209" s="13"/>
      <c r="L209" s="13"/>
      <c r="M209" s="13"/>
      <c r="N209" s="13"/>
      <c r="O209" s="13"/>
      <c r="P209" s="13"/>
      <c r="Q209" s="13"/>
      <c r="R209" s="13"/>
      <c r="S209" s="13"/>
      <c r="T209" s="13"/>
      <c r="U209" s="13"/>
      <c r="V209" s="13"/>
      <c r="W209" s="13"/>
      <c r="X209" s="13"/>
      <c r="Y209" s="13"/>
      <c r="Z209" s="13"/>
      <c r="AA209" s="13"/>
      <c r="AB209" s="13"/>
      <c r="AC209" s="13"/>
      <c r="AD209" s="13"/>
      <c r="AE209" s="13"/>
      <c r="AF209" s="13"/>
      <c r="AG209" s="13"/>
      <c r="AH209" s="13"/>
      <c r="AI209" s="13"/>
      <c r="AJ209" s="13"/>
    </row>
    <row r="210" spans="1:36" ht="13.5" customHeight="1" x14ac:dyDescent="0.2">
      <c r="A210" s="13"/>
      <c r="B210" s="13"/>
      <c r="C210" s="13"/>
      <c r="D210" s="13"/>
      <c r="E210" s="13"/>
      <c r="F210" s="13"/>
      <c r="G210" s="13"/>
      <c r="H210" s="13"/>
      <c r="I210" s="13"/>
      <c r="J210" s="13"/>
      <c r="K210" s="13"/>
      <c r="L210" s="13"/>
      <c r="M210" s="13"/>
      <c r="N210" s="13"/>
      <c r="O210" s="13"/>
      <c r="P210" s="13"/>
      <c r="Q210" s="13"/>
      <c r="R210" s="13"/>
      <c r="S210" s="13"/>
      <c r="T210" s="13"/>
      <c r="U210" s="13"/>
      <c r="V210" s="13"/>
      <c r="W210" s="13"/>
      <c r="X210" s="13"/>
      <c r="Y210" s="13"/>
      <c r="Z210" s="13"/>
      <c r="AA210" s="13"/>
      <c r="AB210" s="13"/>
      <c r="AC210" s="13"/>
      <c r="AD210" s="13"/>
      <c r="AE210" s="13"/>
      <c r="AF210" s="13"/>
      <c r="AG210" s="13"/>
      <c r="AH210" s="13"/>
      <c r="AI210" s="13"/>
      <c r="AJ210" s="13"/>
    </row>
    <row r="211" spans="1:36" ht="13.5" customHeight="1" x14ac:dyDescent="0.2">
      <c r="A211" s="13"/>
      <c r="B211" s="13"/>
      <c r="C211" s="13"/>
      <c r="D211" s="13"/>
      <c r="E211" s="13"/>
      <c r="F211" s="13"/>
      <c r="G211" s="13"/>
      <c r="H211" s="13"/>
      <c r="I211" s="13"/>
      <c r="J211" s="13"/>
      <c r="K211" s="13"/>
      <c r="L211" s="13"/>
      <c r="M211" s="13"/>
      <c r="N211" s="13"/>
      <c r="O211" s="13"/>
      <c r="P211" s="13"/>
      <c r="Q211" s="13"/>
      <c r="R211" s="13"/>
      <c r="S211" s="13"/>
      <c r="T211" s="13"/>
      <c r="U211" s="13"/>
      <c r="V211" s="13"/>
      <c r="W211" s="13"/>
      <c r="X211" s="13"/>
      <c r="Y211" s="13"/>
      <c r="Z211" s="13"/>
      <c r="AA211" s="13"/>
      <c r="AB211" s="13"/>
      <c r="AC211" s="13"/>
      <c r="AD211" s="13"/>
      <c r="AE211" s="13"/>
      <c r="AF211" s="13"/>
      <c r="AG211" s="13"/>
      <c r="AH211" s="13"/>
      <c r="AI211" s="13"/>
      <c r="AJ211" s="13"/>
    </row>
    <row r="212" spans="1:36" ht="13.5" customHeight="1" x14ac:dyDescent="0.2">
      <c r="A212" s="13"/>
      <c r="B212" s="13"/>
      <c r="C212" s="13"/>
      <c r="D212" s="13"/>
      <c r="E212" s="13"/>
      <c r="F212" s="13"/>
      <c r="G212" s="13"/>
      <c r="H212" s="13"/>
      <c r="I212" s="13"/>
      <c r="J212" s="13"/>
      <c r="K212" s="13"/>
      <c r="L212" s="13"/>
      <c r="M212" s="13"/>
      <c r="N212" s="13"/>
      <c r="O212" s="13"/>
      <c r="P212" s="13"/>
      <c r="Q212" s="13"/>
      <c r="R212" s="13"/>
      <c r="S212" s="13"/>
      <c r="T212" s="13"/>
      <c r="U212" s="13"/>
      <c r="V212" s="13"/>
      <c r="W212" s="13"/>
      <c r="X212" s="13"/>
      <c r="Y212" s="13"/>
      <c r="Z212" s="13"/>
      <c r="AA212" s="13"/>
      <c r="AB212" s="13"/>
      <c r="AC212" s="13"/>
      <c r="AD212" s="13"/>
      <c r="AE212" s="13"/>
      <c r="AF212" s="13"/>
      <c r="AG212" s="13"/>
      <c r="AH212" s="13"/>
      <c r="AI212" s="13"/>
      <c r="AJ212" s="13"/>
    </row>
    <row r="213" spans="1:36" ht="13.5" customHeight="1" x14ac:dyDescent="0.2">
      <c r="A213" s="13"/>
      <c r="B213" s="13"/>
      <c r="C213" s="13"/>
      <c r="D213" s="13"/>
      <c r="E213" s="13"/>
      <c r="F213" s="13"/>
      <c r="G213" s="13"/>
      <c r="H213" s="13"/>
      <c r="I213" s="13"/>
      <c r="J213" s="13"/>
      <c r="K213" s="13"/>
      <c r="L213" s="13"/>
      <c r="M213" s="13"/>
      <c r="N213" s="13"/>
      <c r="O213" s="13"/>
      <c r="P213" s="13"/>
      <c r="Q213" s="13"/>
      <c r="R213" s="13"/>
      <c r="S213" s="13"/>
      <c r="T213" s="13"/>
      <c r="U213" s="13"/>
      <c r="V213" s="13"/>
      <c r="W213" s="13"/>
      <c r="X213" s="13"/>
      <c r="Y213" s="13"/>
      <c r="Z213" s="13"/>
      <c r="AA213" s="13"/>
      <c r="AB213" s="13"/>
      <c r="AC213" s="13"/>
      <c r="AD213" s="13"/>
      <c r="AE213" s="13"/>
      <c r="AF213" s="13"/>
      <c r="AG213" s="13"/>
      <c r="AH213" s="13"/>
      <c r="AI213" s="13"/>
      <c r="AJ213" s="13"/>
    </row>
    <row r="214" spans="1:36" ht="13.5" customHeight="1" x14ac:dyDescent="0.2">
      <c r="A214" s="13"/>
      <c r="B214" s="13"/>
      <c r="C214" s="13"/>
      <c r="D214" s="13"/>
      <c r="E214" s="13"/>
      <c r="F214" s="13"/>
      <c r="G214" s="13"/>
      <c r="H214" s="13"/>
      <c r="I214" s="13"/>
      <c r="J214" s="13"/>
      <c r="K214" s="13"/>
      <c r="L214" s="13"/>
      <c r="M214" s="13"/>
      <c r="N214" s="13"/>
      <c r="O214" s="13"/>
      <c r="P214" s="13"/>
      <c r="Q214" s="13"/>
      <c r="R214" s="13"/>
      <c r="S214" s="13"/>
      <c r="T214" s="13"/>
      <c r="U214" s="13"/>
      <c r="V214" s="13"/>
      <c r="W214" s="13"/>
      <c r="X214" s="13"/>
      <c r="Y214" s="13"/>
      <c r="Z214" s="13"/>
      <c r="AA214" s="13"/>
      <c r="AB214" s="13"/>
      <c r="AC214" s="13"/>
      <c r="AD214" s="13"/>
      <c r="AE214" s="13"/>
      <c r="AF214" s="13"/>
      <c r="AG214" s="13"/>
      <c r="AH214" s="13"/>
      <c r="AI214" s="13"/>
      <c r="AJ214" s="13"/>
    </row>
    <row r="215" spans="1:36" ht="13.5" customHeight="1" x14ac:dyDescent="0.2">
      <c r="A215" s="13"/>
      <c r="B215" s="13"/>
      <c r="C215" s="13"/>
      <c r="D215" s="13"/>
      <c r="E215" s="13"/>
      <c r="F215" s="13"/>
      <c r="G215" s="13"/>
      <c r="H215" s="13"/>
      <c r="I215" s="13"/>
      <c r="J215" s="13"/>
      <c r="K215" s="13"/>
      <c r="L215" s="13"/>
      <c r="M215" s="13"/>
      <c r="N215" s="13"/>
      <c r="O215" s="13"/>
      <c r="P215" s="13"/>
      <c r="Q215" s="13"/>
      <c r="R215" s="13"/>
      <c r="S215" s="13"/>
      <c r="T215" s="13"/>
      <c r="U215" s="13"/>
      <c r="V215" s="13"/>
      <c r="W215" s="13"/>
      <c r="X215" s="13"/>
      <c r="Y215" s="13"/>
      <c r="Z215" s="13"/>
      <c r="AA215" s="13"/>
      <c r="AB215" s="13"/>
      <c r="AC215" s="13"/>
      <c r="AD215" s="13"/>
      <c r="AE215" s="13"/>
      <c r="AF215" s="13"/>
      <c r="AG215" s="13"/>
      <c r="AH215" s="13"/>
      <c r="AI215" s="13"/>
      <c r="AJ215" s="13"/>
    </row>
    <row r="216" spans="1:36" ht="13.5" customHeight="1" x14ac:dyDescent="0.2">
      <c r="A216" s="13"/>
      <c r="B216" s="13"/>
      <c r="C216" s="13"/>
      <c r="D216" s="13"/>
      <c r="E216" s="13"/>
      <c r="F216" s="13"/>
      <c r="G216" s="13"/>
      <c r="H216" s="13"/>
      <c r="I216" s="13"/>
      <c r="J216" s="13"/>
      <c r="K216" s="13"/>
      <c r="L216" s="13"/>
      <c r="M216" s="13"/>
      <c r="N216" s="13"/>
      <c r="O216" s="13"/>
      <c r="P216" s="13"/>
      <c r="Q216" s="13"/>
      <c r="R216" s="13"/>
      <c r="S216" s="13"/>
      <c r="T216" s="13"/>
      <c r="U216" s="13"/>
      <c r="V216" s="13"/>
      <c r="W216" s="13"/>
      <c r="X216" s="13"/>
      <c r="Y216" s="13"/>
      <c r="Z216" s="13"/>
      <c r="AA216" s="13"/>
      <c r="AB216" s="13"/>
      <c r="AC216" s="13"/>
      <c r="AD216" s="13"/>
      <c r="AE216" s="13"/>
      <c r="AF216" s="13"/>
      <c r="AG216" s="13"/>
      <c r="AH216" s="13"/>
      <c r="AI216" s="13"/>
      <c r="AJ216" s="13"/>
    </row>
    <row r="217" spans="1:36" ht="13.5" customHeight="1" x14ac:dyDescent="0.2">
      <c r="A217" s="13"/>
      <c r="B217" s="13"/>
      <c r="C217" s="13"/>
      <c r="D217" s="13"/>
      <c r="E217" s="13"/>
      <c r="F217" s="13"/>
      <c r="G217" s="13"/>
      <c r="H217" s="13"/>
      <c r="I217" s="13"/>
      <c r="J217" s="13"/>
      <c r="K217" s="13"/>
      <c r="L217" s="13"/>
      <c r="M217" s="13"/>
      <c r="N217" s="13"/>
      <c r="O217" s="13"/>
      <c r="P217" s="13"/>
      <c r="Q217" s="13"/>
      <c r="R217" s="13"/>
      <c r="S217" s="13"/>
      <c r="T217" s="13"/>
      <c r="U217" s="13"/>
      <c r="V217" s="13"/>
      <c r="W217" s="13"/>
      <c r="X217" s="13"/>
      <c r="Y217" s="13"/>
      <c r="Z217" s="13"/>
      <c r="AA217" s="13"/>
      <c r="AB217" s="13"/>
      <c r="AC217" s="13"/>
      <c r="AD217" s="13"/>
      <c r="AE217" s="13"/>
      <c r="AF217" s="13"/>
      <c r="AG217" s="13"/>
      <c r="AH217" s="13"/>
      <c r="AI217" s="13"/>
      <c r="AJ217" s="13"/>
    </row>
    <row r="218" spans="1:36" ht="13.5" customHeight="1" x14ac:dyDescent="0.2">
      <c r="A218" s="13"/>
      <c r="B218" s="13"/>
      <c r="C218" s="13"/>
      <c r="D218" s="13"/>
      <c r="E218" s="13"/>
      <c r="F218" s="13"/>
      <c r="G218" s="13"/>
      <c r="H218" s="13"/>
      <c r="I218" s="13"/>
      <c r="J218" s="13"/>
      <c r="K218" s="13"/>
      <c r="L218" s="13"/>
      <c r="M218" s="13"/>
      <c r="N218" s="13"/>
      <c r="O218" s="13"/>
      <c r="P218" s="13"/>
      <c r="Q218" s="13"/>
      <c r="R218" s="13"/>
      <c r="S218" s="13"/>
      <c r="T218" s="13"/>
      <c r="U218" s="13"/>
      <c r="V218" s="13"/>
      <c r="W218" s="13"/>
      <c r="X218" s="13"/>
      <c r="Y218" s="13"/>
      <c r="Z218" s="13"/>
      <c r="AA218" s="13"/>
      <c r="AB218" s="13"/>
      <c r="AC218" s="13"/>
      <c r="AD218" s="13"/>
      <c r="AE218" s="13"/>
      <c r="AF218" s="13"/>
      <c r="AG218" s="13"/>
      <c r="AH218" s="13"/>
      <c r="AI218" s="13"/>
      <c r="AJ218" s="13"/>
    </row>
    <row r="219" spans="1:36" ht="13.5" customHeight="1" x14ac:dyDescent="0.2">
      <c r="A219" s="13"/>
      <c r="B219" s="13"/>
      <c r="C219" s="13"/>
      <c r="D219" s="13"/>
      <c r="E219" s="13"/>
      <c r="F219" s="13"/>
      <c r="G219" s="13"/>
      <c r="H219" s="13"/>
      <c r="I219" s="13"/>
      <c r="J219" s="13"/>
      <c r="K219" s="13"/>
      <c r="L219" s="13"/>
      <c r="M219" s="13"/>
      <c r="N219" s="13"/>
      <c r="O219" s="13"/>
      <c r="P219" s="13"/>
      <c r="Q219" s="13"/>
      <c r="R219" s="13"/>
      <c r="S219" s="13"/>
      <c r="T219" s="13"/>
      <c r="U219" s="13"/>
      <c r="V219" s="13"/>
      <c r="W219" s="13"/>
      <c r="X219" s="13"/>
      <c r="Y219" s="13"/>
      <c r="Z219" s="13"/>
      <c r="AA219" s="13"/>
      <c r="AB219" s="13"/>
      <c r="AC219" s="13"/>
      <c r="AD219" s="13"/>
      <c r="AE219" s="13"/>
      <c r="AF219" s="13"/>
      <c r="AG219" s="13"/>
      <c r="AH219" s="13"/>
      <c r="AI219" s="13"/>
      <c r="AJ219" s="13"/>
    </row>
    <row r="220" spans="1:36" ht="13.5" customHeight="1" x14ac:dyDescent="0.2">
      <c r="A220" s="13"/>
      <c r="B220" s="13"/>
      <c r="C220" s="13"/>
      <c r="D220" s="13"/>
      <c r="E220" s="13"/>
      <c r="F220" s="13"/>
      <c r="G220" s="13"/>
      <c r="H220" s="13"/>
      <c r="I220" s="13"/>
      <c r="J220" s="13"/>
      <c r="K220" s="13"/>
      <c r="L220" s="13"/>
      <c r="M220" s="13"/>
      <c r="N220" s="13"/>
      <c r="O220" s="13"/>
      <c r="P220" s="13"/>
      <c r="Q220" s="13"/>
      <c r="R220" s="13"/>
      <c r="S220" s="13"/>
      <c r="T220" s="13"/>
      <c r="U220" s="13"/>
      <c r="V220" s="13"/>
      <c r="W220" s="13"/>
      <c r="X220" s="13"/>
      <c r="Y220" s="13"/>
      <c r="Z220" s="13"/>
      <c r="AA220" s="13"/>
      <c r="AB220" s="13"/>
      <c r="AC220" s="13"/>
      <c r="AD220" s="13"/>
      <c r="AE220" s="13"/>
      <c r="AF220" s="13"/>
      <c r="AG220" s="13"/>
      <c r="AH220" s="13"/>
      <c r="AI220" s="13"/>
      <c r="AJ220" s="13"/>
    </row>
    <row r="221" spans="1:36" ht="13.5" customHeight="1" x14ac:dyDescent="0.2">
      <c r="A221" s="13"/>
      <c r="B221" s="13"/>
      <c r="C221" s="13"/>
      <c r="D221" s="13"/>
      <c r="E221" s="13"/>
      <c r="F221" s="13"/>
      <c r="G221" s="13"/>
      <c r="H221" s="13"/>
      <c r="I221" s="13"/>
      <c r="J221" s="13"/>
      <c r="K221" s="13"/>
      <c r="L221" s="13"/>
      <c r="M221" s="13"/>
      <c r="N221" s="13"/>
      <c r="O221" s="13"/>
      <c r="P221" s="13"/>
      <c r="Q221" s="13"/>
      <c r="R221" s="13"/>
      <c r="S221" s="13"/>
      <c r="T221" s="13"/>
      <c r="U221" s="13"/>
      <c r="V221" s="13"/>
      <c r="W221" s="13"/>
      <c r="X221" s="13"/>
      <c r="Y221" s="13"/>
      <c r="Z221" s="13"/>
      <c r="AA221" s="13"/>
      <c r="AB221" s="13"/>
      <c r="AC221" s="13"/>
      <c r="AD221" s="13"/>
      <c r="AE221" s="13"/>
      <c r="AF221" s="13"/>
      <c r="AG221" s="13"/>
      <c r="AH221" s="13"/>
      <c r="AI221" s="13"/>
      <c r="AJ221" s="13"/>
    </row>
    <row r="222" spans="1:36" ht="13.5" customHeight="1" x14ac:dyDescent="0.2">
      <c r="A222" s="13"/>
      <c r="B222" s="13"/>
      <c r="C222" s="13"/>
      <c r="D222" s="13"/>
      <c r="E222" s="13"/>
      <c r="F222" s="13"/>
      <c r="G222" s="13"/>
      <c r="H222" s="13"/>
      <c r="I222" s="13"/>
      <c r="J222" s="13"/>
      <c r="K222" s="13"/>
      <c r="L222" s="13"/>
      <c r="M222" s="13"/>
      <c r="N222" s="13"/>
      <c r="O222" s="13"/>
      <c r="P222" s="13"/>
      <c r="Q222" s="13"/>
      <c r="R222" s="13"/>
      <c r="S222" s="13"/>
      <c r="T222" s="13"/>
      <c r="U222" s="13"/>
      <c r="V222" s="13"/>
      <c r="W222" s="13"/>
      <c r="X222" s="13"/>
      <c r="Y222" s="13"/>
      <c r="Z222" s="13"/>
      <c r="AA222" s="13"/>
      <c r="AB222" s="13"/>
      <c r="AC222" s="13"/>
      <c r="AD222" s="13"/>
      <c r="AE222" s="13"/>
      <c r="AF222" s="13"/>
      <c r="AG222" s="13"/>
      <c r="AH222" s="13"/>
      <c r="AI222" s="13"/>
      <c r="AJ222" s="13"/>
    </row>
    <row r="223" spans="1:36" ht="13.5" customHeight="1" x14ac:dyDescent="0.2">
      <c r="A223" s="13"/>
      <c r="B223" s="13"/>
      <c r="C223" s="13"/>
      <c r="D223" s="13"/>
      <c r="E223" s="13"/>
      <c r="F223" s="13"/>
      <c r="G223" s="13"/>
      <c r="H223" s="13"/>
      <c r="I223" s="13"/>
      <c r="J223" s="13"/>
      <c r="K223" s="13"/>
      <c r="L223" s="13"/>
      <c r="M223" s="13"/>
      <c r="N223" s="13"/>
      <c r="O223" s="13"/>
      <c r="P223" s="13"/>
      <c r="Q223" s="13"/>
      <c r="R223" s="13"/>
      <c r="S223" s="13"/>
      <c r="T223" s="13"/>
      <c r="U223" s="13"/>
      <c r="V223" s="13"/>
      <c r="W223" s="13"/>
      <c r="X223" s="13"/>
      <c r="Y223" s="13"/>
      <c r="Z223" s="13"/>
      <c r="AA223" s="13"/>
      <c r="AB223" s="13"/>
      <c r="AC223" s="13"/>
      <c r="AD223" s="13"/>
      <c r="AE223" s="13"/>
      <c r="AF223" s="13"/>
      <c r="AG223" s="13"/>
      <c r="AH223" s="13"/>
      <c r="AI223" s="13"/>
      <c r="AJ223" s="13"/>
    </row>
    <row r="224" spans="1:36" ht="13.5" customHeight="1" x14ac:dyDescent="0.2">
      <c r="A224" s="13"/>
      <c r="B224" s="13"/>
      <c r="C224" s="13"/>
      <c r="D224" s="13"/>
      <c r="E224" s="13"/>
      <c r="F224" s="13"/>
      <c r="G224" s="13"/>
      <c r="H224" s="13"/>
      <c r="I224" s="13"/>
      <c r="J224" s="13"/>
      <c r="K224" s="13"/>
      <c r="L224" s="13"/>
      <c r="M224" s="13"/>
      <c r="N224" s="13"/>
      <c r="O224" s="13"/>
      <c r="P224" s="13"/>
      <c r="Q224" s="13"/>
      <c r="R224" s="13"/>
      <c r="S224" s="13"/>
      <c r="T224" s="13"/>
      <c r="U224" s="13"/>
      <c r="V224" s="13"/>
      <c r="W224" s="13"/>
      <c r="X224" s="13"/>
      <c r="Y224" s="13"/>
      <c r="Z224" s="13"/>
      <c r="AA224" s="13"/>
      <c r="AB224" s="13"/>
      <c r="AC224" s="13"/>
      <c r="AD224" s="13"/>
      <c r="AE224" s="13"/>
      <c r="AF224" s="13"/>
      <c r="AG224" s="13"/>
      <c r="AH224" s="13"/>
      <c r="AI224" s="13"/>
      <c r="AJ224" s="13"/>
    </row>
    <row r="225" spans="1:36" ht="13.5" customHeight="1" x14ac:dyDescent="0.2">
      <c r="A225" s="13"/>
      <c r="B225" s="13"/>
      <c r="C225" s="13"/>
      <c r="D225" s="13"/>
      <c r="E225" s="13"/>
      <c r="F225" s="13"/>
      <c r="G225" s="13"/>
      <c r="H225" s="13"/>
      <c r="I225" s="13"/>
      <c r="J225" s="13"/>
      <c r="K225" s="13"/>
      <c r="L225" s="13"/>
      <c r="M225" s="13"/>
      <c r="N225" s="13"/>
      <c r="O225" s="13"/>
      <c r="P225" s="13"/>
      <c r="Q225" s="13"/>
      <c r="R225" s="13"/>
      <c r="S225" s="13"/>
      <c r="T225" s="13"/>
      <c r="U225" s="13"/>
      <c r="V225" s="13"/>
      <c r="W225" s="13"/>
      <c r="X225" s="13"/>
      <c r="Y225" s="13"/>
      <c r="Z225" s="13"/>
      <c r="AA225" s="13"/>
      <c r="AB225" s="13"/>
      <c r="AC225" s="13"/>
      <c r="AD225" s="13"/>
      <c r="AE225" s="13"/>
      <c r="AF225" s="13"/>
      <c r="AG225" s="13"/>
      <c r="AH225" s="13"/>
      <c r="AI225" s="13"/>
      <c r="AJ225" s="13"/>
    </row>
    <row r="226" spans="1:36" ht="13.5" customHeight="1" x14ac:dyDescent="0.2">
      <c r="A226" s="13"/>
      <c r="B226" s="13"/>
      <c r="C226" s="13"/>
      <c r="D226" s="13"/>
      <c r="E226" s="13"/>
      <c r="F226" s="13"/>
      <c r="G226" s="13"/>
      <c r="H226" s="13"/>
      <c r="I226" s="13"/>
      <c r="J226" s="13"/>
      <c r="K226" s="13"/>
      <c r="L226" s="13"/>
      <c r="M226" s="13"/>
      <c r="N226" s="13"/>
      <c r="O226" s="13"/>
      <c r="P226" s="13"/>
      <c r="Q226" s="13"/>
      <c r="R226" s="13"/>
      <c r="S226" s="13"/>
      <c r="T226" s="13"/>
      <c r="U226" s="13"/>
      <c r="V226" s="13"/>
      <c r="W226" s="13"/>
      <c r="X226" s="13"/>
      <c r="Y226" s="13"/>
      <c r="Z226" s="13"/>
      <c r="AA226" s="13"/>
      <c r="AB226" s="13"/>
      <c r="AC226" s="13"/>
      <c r="AD226" s="13"/>
      <c r="AE226" s="13"/>
      <c r="AF226" s="13"/>
      <c r="AG226" s="13"/>
      <c r="AH226" s="13"/>
      <c r="AI226" s="13"/>
      <c r="AJ226" s="13"/>
    </row>
    <row r="227" spans="1:36" ht="13.5" customHeight="1" x14ac:dyDescent="0.2">
      <c r="A227" s="13"/>
      <c r="B227" s="13"/>
      <c r="C227" s="13"/>
      <c r="D227" s="13"/>
      <c r="E227" s="13"/>
      <c r="F227" s="13"/>
      <c r="G227" s="13"/>
      <c r="H227" s="13"/>
      <c r="I227" s="13"/>
      <c r="J227" s="13"/>
      <c r="K227" s="13"/>
      <c r="L227" s="13"/>
      <c r="M227" s="13"/>
      <c r="N227" s="13"/>
      <c r="O227" s="13"/>
      <c r="P227" s="13"/>
      <c r="Q227" s="13"/>
      <c r="R227" s="13"/>
      <c r="S227" s="13"/>
      <c r="T227" s="13"/>
      <c r="U227" s="13"/>
      <c r="V227" s="13"/>
      <c r="W227" s="13"/>
      <c r="X227" s="13"/>
      <c r="Y227" s="13"/>
      <c r="Z227" s="13"/>
      <c r="AA227" s="13"/>
      <c r="AB227" s="13"/>
      <c r="AC227" s="13"/>
      <c r="AD227" s="13"/>
      <c r="AE227" s="13"/>
      <c r="AF227" s="13"/>
      <c r="AG227" s="13"/>
      <c r="AH227" s="13"/>
      <c r="AI227" s="13"/>
      <c r="AJ227" s="13"/>
    </row>
    <row r="228" spans="1:36" ht="13.5" customHeight="1" x14ac:dyDescent="0.2">
      <c r="A228" s="13"/>
      <c r="B228" s="13"/>
      <c r="C228" s="13"/>
      <c r="D228" s="13"/>
      <c r="E228" s="13"/>
      <c r="F228" s="13"/>
      <c r="G228" s="13"/>
      <c r="H228" s="13"/>
      <c r="I228" s="13"/>
      <c r="J228" s="13"/>
      <c r="K228" s="13"/>
      <c r="L228" s="13"/>
      <c r="M228" s="13"/>
      <c r="N228" s="13"/>
      <c r="O228" s="13"/>
      <c r="P228" s="13"/>
      <c r="Q228" s="13"/>
      <c r="R228" s="13"/>
      <c r="S228" s="13"/>
      <c r="T228" s="13"/>
      <c r="U228" s="13"/>
      <c r="V228" s="13"/>
      <c r="W228" s="13"/>
      <c r="X228" s="13"/>
      <c r="Y228" s="13"/>
      <c r="Z228" s="13"/>
      <c r="AA228" s="13"/>
      <c r="AB228" s="13"/>
      <c r="AC228" s="13"/>
      <c r="AD228" s="13"/>
      <c r="AE228" s="13"/>
      <c r="AF228" s="13"/>
      <c r="AG228" s="13"/>
      <c r="AH228" s="13"/>
      <c r="AI228" s="13"/>
      <c r="AJ228" s="13"/>
    </row>
    <row r="229" spans="1:36" ht="13.5" customHeight="1" x14ac:dyDescent="0.2">
      <c r="A229" s="13"/>
      <c r="B229" s="13"/>
      <c r="C229" s="13"/>
      <c r="D229" s="13"/>
      <c r="E229" s="13"/>
      <c r="F229" s="13"/>
      <c r="G229" s="13"/>
      <c r="H229" s="13"/>
      <c r="I229" s="13"/>
      <c r="J229" s="13"/>
      <c r="K229" s="13"/>
      <c r="L229" s="13"/>
      <c r="M229" s="13"/>
      <c r="N229" s="13"/>
      <c r="O229" s="13"/>
      <c r="P229" s="13"/>
      <c r="Q229" s="13"/>
      <c r="R229" s="13"/>
      <c r="S229" s="13"/>
      <c r="T229" s="13"/>
      <c r="U229" s="13"/>
      <c r="V229" s="13"/>
      <c r="W229" s="13"/>
      <c r="X229" s="13"/>
      <c r="Y229" s="13"/>
      <c r="Z229" s="13"/>
      <c r="AA229" s="13"/>
      <c r="AB229" s="13"/>
      <c r="AC229" s="13"/>
      <c r="AD229" s="13"/>
      <c r="AE229" s="13"/>
      <c r="AF229" s="13"/>
      <c r="AG229" s="13"/>
      <c r="AH229" s="13"/>
      <c r="AI229" s="13"/>
      <c r="AJ229" s="13"/>
    </row>
    <row r="230" spans="1:36" ht="13.5" customHeight="1" x14ac:dyDescent="0.2">
      <c r="A230" s="13"/>
      <c r="B230" s="13"/>
      <c r="C230" s="13"/>
      <c r="D230" s="13"/>
      <c r="E230" s="13"/>
      <c r="F230" s="13"/>
      <c r="G230" s="13"/>
      <c r="H230" s="13"/>
      <c r="I230" s="13"/>
      <c r="J230" s="13"/>
      <c r="K230" s="13"/>
      <c r="L230" s="13"/>
      <c r="M230" s="13"/>
      <c r="N230" s="13"/>
      <c r="O230" s="13"/>
      <c r="P230" s="13"/>
      <c r="Q230" s="13"/>
      <c r="R230" s="13"/>
      <c r="S230" s="13"/>
      <c r="T230" s="13"/>
      <c r="U230" s="13"/>
      <c r="V230" s="13"/>
      <c r="W230" s="13"/>
      <c r="X230" s="13"/>
      <c r="Y230" s="13"/>
      <c r="Z230" s="13"/>
      <c r="AA230" s="13"/>
      <c r="AB230" s="13"/>
      <c r="AC230" s="13"/>
      <c r="AD230" s="13"/>
      <c r="AE230" s="13"/>
      <c r="AF230" s="13"/>
      <c r="AG230" s="13"/>
      <c r="AH230" s="13"/>
      <c r="AI230" s="13"/>
      <c r="AJ230" s="13"/>
    </row>
    <row r="231" spans="1:36" ht="13.5" customHeight="1" x14ac:dyDescent="0.2">
      <c r="A231" s="13"/>
      <c r="B231" s="13"/>
      <c r="C231" s="13"/>
      <c r="D231" s="13"/>
      <c r="E231" s="13"/>
      <c r="F231" s="13"/>
      <c r="G231" s="13"/>
      <c r="H231" s="13"/>
      <c r="I231" s="13"/>
      <c r="J231" s="13"/>
      <c r="K231" s="13"/>
      <c r="L231" s="13"/>
      <c r="M231" s="13"/>
      <c r="N231" s="13"/>
      <c r="O231" s="13"/>
      <c r="P231" s="13"/>
      <c r="Q231" s="13"/>
      <c r="R231" s="13"/>
      <c r="S231" s="13"/>
      <c r="T231" s="13"/>
      <c r="U231" s="13"/>
      <c r="V231" s="13"/>
      <c r="W231" s="13"/>
      <c r="X231" s="13"/>
      <c r="Y231" s="13"/>
      <c r="Z231" s="13"/>
      <c r="AA231" s="13"/>
      <c r="AB231" s="13"/>
      <c r="AC231" s="13"/>
      <c r="AD231" s="13"/>
      <c r="AE231" s="13"/>
      <c r="AF231" s="13"/>
      <c r="AG231" s="13"/>
      <c r="AH231" s="13"/>
      <c r="AI231" s="13"/>
      <c r="AJ231" s="13"/>
    </row>
    <row r="232" spans="1:36" ht="13.5" customHeight="1" x14ac:dyDescent="0.2">
      <c r="A232" s="13"/>
      <c r="B232" s="13"/>
      <c r="C232" s="13"/>
      <c r="D232" s="13"/>
      <c r="E232" s="13"/>
      <c r="F232" s="13"/>
      <c r="G232" s="13"/>
      <c r="H232" s="13"/>
      <c r="I232" s="13"/>
      <c r="J232" s="13"/>
      <c r="K232" s="13"/>
      <c r="L232" s="13"/>
      <c r="M232" s="13"/>
      <c r="N232" s="13"/>
      <c r="O232" s="13"/>
      <c r="P232" s="13"/>
      <c r="Q232" s="13"/>
      <c r="R232" s="13"/>
      <c r="S232" s="13"/>
      <c r="T232" s="13"/>
      <c r="U232" s="13"/>
      <c r="V232" s="13"/>
      <c r="W232" s="13"/>
      <c r="X232" s="13"/>
      <c r="Y232" s="13"/>
      <c r="Z232" s="13"/>
      <c r="AA232" s="13"/>
      <c r="AB232" s="13"/>
      <c r="AC232" s="13"/>
      <c r="AD232" s="13"/>
      <c r="AE232" s="13"/>
      <c r="AF232" s="13"/>
      <c r="AG232" s="13"/>
      <c r="AH232" s="13"/>
      <c r="AI232" s="13"/>
      <c r="AJ232" s="13"/>
    </row>
    <row r="233" spans="1:36" ht="13.5" customHeight="1" x14ac:dyDescent="0.2">
      <c r="A233" s="13"/>
      <c r="B233" s="13"/>
      <c r="C233" s="13"/>
      <c r="D233" s="13"/>
      <c r="E233" s="13"/>
      <c r="F233" s="13"/>
      <c r="G233" s="13"/>
      <c r="H233" s="13"/>
      <c r="I233" s="13"/>
      <c r="J233" s="13"/>
      <c r="K233" s="13"/>
      <c r="L233" s="13"/>
      <c r="M233" s="13"/>
      <c r="N233" s="13"/>
      <c r="O233" s="13"/>
      <c r="P233" s="13"/>
      <c r="Q233" s="13"/>
      <c r="R233" s="13"/>
      <c r="S233" s="13"/>
      <c r="T233" s="13"/>
      <c r="U233" s="13"/>
      <c r="V233" s="13"/>
      <c r="W233" s="13"/>
      <c r="X233" s="13"/>
      <c r="Y233" s="13"/>
      <c r="Z233" s="13"/>
      <c r="AA233" s="13"/>
      <c r="AB233" s="13"/>
      <c r="AC233" s="13"/>
      <c r="AD233" s="13"/>
      <c r="AE233" s="13"/>
      <c r="AF233" s="13"/>
      <c r="AG233" s="13"/>
      <c r="AH233" s="13"/>
      <c r="AI233" s="13"/>
      <c r="AJ233" s="13"/>
    </row>
    <row r="234" spans="1:36" ht="13.5" customHeight="1" x14ac:dyDescent="0.2">
      <c r="A234" s="13"/>
      <c r="B234" s="13"/>
      <c r="C234" s="13"/>
      <c r="D234" s="13"/>
      <c r="E234" s="13"/>
      <c r="F234" s="13"/>
      <c r="G234" s="13"/>
      <c r="H234" s="13"/>
      <c r="I234" s="13"/>
      <c r="J234" s="13"/>
      <c r="K234" s="13"/>
      <c r="L234" s="13"/>
      <c r="M234" s="13"/>
      <c r="N234" s="13"/>
      <c r="O234" s="13"/>
      <c r="P234" s="13"/>
      <c r="Q234" s="13"/>
      <c r="R234" s="13"/>
      <c r="S234" s="13"/>
      <c r="T234" s="13"/>
      <c r="U234" s="13"/>
      <c r="V234" s="13"/>
      <c r="W234" s="13"/>
      <c r="X234" s="13"/>
      <c r="Y234" s="13"/>
      <c r="Z234" s="13"/>
      <c r="AA234" s="13"/>
      <c r="AB234" s="13"/>
      <c r="AC234" s="13"/>
      <c r="AD234" s="13"/>
      <c r="AE234" s="13"/>
      <c r="AF234" s="13"/>
      <c r="AG234" s="13"/>
      <c r="AH234" s="13"/>
      <c r="AI234" s="13"/>
      <c r="AJ234" s="13"/>
    </row>
    <row r="235" spans="1:36" ht="13.5" customHeight="1" x14ac:dyDescent="0.2">
      <c r="A235" s="13"/>
      <c r="B235" s="13"/>
      <c r="C235" s="13"/>
      <c r="D235" s="13"/>
      <c r="E235" s="13"/>
      <c r="F235" s="13"/>
      <c r="G235" s="13"/>
      <c r="H235" s="13"/>
      <c r="I235" s="13"/>
      <c r="J235" s="13"/>
      <c r="K235" s="13"/>
      <c r="L235" s="13"/>
      <c r="M235" s="13"/>
      <c r="N235" s="13"/>
      <c r="O235" s="13"/>
      <c r="P235" s="13"/>
      <c r="Q235" s="13"/>
      <c r="R235" s="13"/>
      <c r="S235" s="13"/>
      <c r="T235" s="13"/>
      <c r="U235" s="13"/>
      <c r="V235" s="13"/>
      <c r="W235" s="13"/>
      <c r="X235" s="13"/>
      <c r="Y235" s="13"/>
      <c r="Z235" s="13"/>
      <c r="AA235" s="13"/>
      <c r="AB235" s="13"/>
      <c r="AC235" s="13"/>
      <c r="AD235" s="13"/>
      <c r="AE235" s="13"/>
      <c r="AF235" s="13"/>
      <c r="AG235" s="13"/>
      <c r="AH235" s="13"/>
      <c r="AI235" s="13"/>
      <c r="AJ235" s="13"/>
    </row>
    <row r="236" spans="1:36" ht="13.5" customHeight="1" x14ac:dyDescent="0.2">
      <c r="A236" s="13"/>
      <c r="B236" s="13"/>
      <c r="C236" s="13"/>
      <c r="D236" s="13"/>
      <c r="E236" s="13"/>
      <c r="F236" s="13"/>
      <c r="G236" s="13"/>
      <c r="H236" s="13"/>
      <c r="I236" s="13"/>
      <c r="J236" s="13"/>
      <c r="K236" s="13"/>
      <c r="L236" s="13"/>
      <c r="M236" s="13"/>
      <c r="N236" s="13"/>
      <c r="O236" s="13"/>
      <c r="P236" s="13"/>
      <c r="Q236" s="13"/>
      <c r="R236" s="13"/>
      <c r="S236" s="13"/>
      <c r="T236" s="13"/>
      <c r="U236" s="13"/>
      <c r="V236" s="13"/>
      <c r="W236" s="13"/>
      <c r="X236" s="13"/>
      <c r="Y236" s="13"/>
      <c r="Z236" s="13"/>
      <c r="AA236" s="13"/>
      <c r="AB236" s="13"/>
      <c r="AC236" s="13"/>
      <c r="AD236" s="13"/>
      <c r="AE236" s="13"/>
      <c r="AF236" s="13"/>
      <c r="AG236" s="13"/>
      <c r="AH236" s="13"/>
      <c r="AI236" s="13"/>
      <c r="AJ236" s="13"/>
    </row>
    <row r="237" spans="1:36" ht="13.5" customHeight="1" x14ac:dyDescent="0.2">
      <c r="A237" s="13"/>
      <c r="B237" s="13"/>
      <c r="C237" s="13"/>
      <c r="D237" s="13"/>
      <c r="E237" s="13"/>
      <c r="F237" s="13"/>
      <c r="G237" s="13"/>
      <c r="H237" s="13"/>
      <c r="I237" s="13"/>
      <c r="J237" s="13"/>
      <c r="K237" s="13"/>
      <c r="L237" s="13"/>
      <c r="M237" s="13"/>
      <c r="N237" s="13"/>
      <c r="O237" s="13"/>
      <c r="P237" s="13"/>
      <c r="Q237" s="13"/>
      <c r="R237" s="13"/>
      <c r="S237" s="13"/>
      <c r="T237" s="13"/>
      <c r="U237" s="13"/>
      <c r="V237" s="13"/>
      <c r="W237" s="13"/>
      <c r="X237" s="13"/>
      <c r="Y237" s="13"/>
      <c r="Z237" s="13"/>
      <c r="AA237" s="13"/>
      <c r="AB237" s="13"/>
      <c r="AC237" s="13"/>
      <c r="AD237" s="13"/>
      <c r="AE237" s="13"/>
      <c r="AF237" s="13"/>
      <c r="AG237" s="13"/>
      <c r="AH237" s="13"/>
      <c r="AI237" s="13"/>
      <c r="AJ237" s="13"/>
    </row>
    <row r="238" spans="1:36" ht="13.5" customHeight="1" x14ac:dyDescent="0.2">
      <c r="A238" s="13"/>
      <c r="B238" s="13"/>
      <c r="C238" s="13"/>
      <c r="D238" s="13"/>
      <c r="E238" s="13"/>
      <c r="F238" s="13"/>
      <c r="G238" s="13"/>
      <c r="H238" s="13"/>
      <c r="I238" s="13"/>
      <c r="J238" s="13"/>
      <c r="K238" s="13"/>
      <c r="L238" s="13"/>
      <c r="M238" s="13"/>
      <c r="N238" s="13"/>
      <c r="O238" s="13"/>
      <c r="P238" s="13"/>
      <c r="Q238" s="13"/>
      <c r="R238" s="13"/>
      <c r="S238" s="13"/>
      <c r="T238" s="13"/>
      <c r="U238" s="13"/>
      <c r="V238" s="13"/>
      <c r="W238" s="13"/>
      <c r="X238" s="13"/>
      <c r="Y238" s="13"/>
      <c r="Z238" s="13"/>
      <c r="AA238" s="13"/>
      <c r="AB238" s="13"/>
      <c r="AC238" s="13"/>
      <c r="AD238" s="13"/>
      <c r="AE238" s="13"/>
      <c r="AF238" s="13"/>
      <c r="AG238" s="13"/>
      <c r="AH238" s="13"/>
      <c r="AI238" s="13"/>
      <c r="AJ238" s="13"/>
    </row>
    <row r="239" spans="1:36" ht="13.5" customHeight="1" x14ac:dyDescent="0.2">
      <c r="A239" s="13"/>
      <c r="B239" s="13"/>
      <c r="C239" s="13"/>
      <c r="D239" s="13"/>
      <c r="E239" s="13"/>
      <c r="F239" s="13"/>
      <c r="G239" s="13"/>
      <c r="H239" s="13"/>
      <c r="I239" s="13"/>
      <c r="J239" s="13"/>
      <c r="K239" s="13"/>
      <c r="L239" s="13"/>
      <c r="M239" s="13"/>
      <c r="N239" s="13"/>
      <c r="O239" s="13"/>
      <c r="P239" s="13"/>
      <c r="Q239" s="13"/>
      <c r="R239" s="13"/>
      <c r="S239" s="13"/>
      <c r="T239" s="13"/>
      <c r="U239" s="13"/>
      <c r="V239" s="13"/>
      <c r="W239" s="13"/>
      <c r="X239" s="13"/>
      <c r="Y239" s="13"/>
      <c r="Z239" s="13"/>
      <c r="AA239" s="13"/>
      <c r="AB239" s="13"/>
      <c r="AC239" s="13"/>
      <c r="AD239" s="13"/>
      <c r="AE239" s="13"/>
      <c r="AF239" s="13"/>
      <c r="AG239" s="13"/>
      <c r="AH239" s="13"/>
      <c r="AI239" s="13"/>
      <c r="AJ239" s="13"/>
    </row>
    <row r="240" spans="1:36" ht="13.5" customHeight="1" x14ac:dyDescent="0.2">
      <c r="A240" s="13"/>
      <c r="B240" s="13"/>
      <c r="C240" s="13"/>
      <c r="D240" s="13"/>
      <c r="E240" s="13"/>
      <c r="F240" s="13"/>
      <c r="G240" s="13"/>
      <c r="H240" s="13"/>
      <c r="I240" s="13"/>
      <c r="J240" s="13"/>
      <c r="K240" s="13"/>
      <c r="L240" s="13"/>
      <c r="M240" s="13"/>
      <c r="N240" s="13"/>
      <c r="O240" s="13"/>
      <c r="P240" s="13"/>
      <c r="Q240" s="13"/>
      <c r="R240" s="13"/>
      <c r="S240" s="13"/>
      <c r="T240" s="13"/>
      <c r="U240" s="13"/>
      <c r="V240" s="13"/>
      <c r="W240" s="13"/>
      <c r="X240" s="13"/>
      <c r="Y240" s="13"/>
      <c r="Z240" s="13"/>
      <c r="AA240" s="13"/>
      <c r="AB240" s="13"/>
      <c r="AC240" s="13"/>
      <c r="AD240" s="13"/>
      <c r="AE240" s="13"/>
      <c r="AF240" s="13"/>
      <c r="AG240" s="13"/>
      <c r="AH240" s="13"/>
      <c r="AI240" s="13"/>
      <c r="AJ240" s="13"/>
    </row>
    <row r="241" spans="1:36" ht="13.5" customHeight="1" x14ac:dyDescent="0.2">
      <c r="A241" s="13"/>
      <c r="B241" s="13"/>
      <c r="C241" s="13"/>
      <c r="D241" s="13"/>
      <c r="E241" s="13"/>
      <c r="F241" s="13"/>
      <c r="G241" s="13"/>
      <c r="H241" s="13"/>
      <c r="I241" s="13"/>
      <c r="J241" s="13"/>
      <c r="K241" s="13"/>
      <c r="L241" s="13"/>
      <c r="M241" s="13"/>
      <c r="N241" s="13"/>
      <c r="O241" s="13"/>
      <c r="P241" s="13"/>
      <c r="Q241" s="13"/>
      <c r="R241" s="13"/>
      <c r="S241" s="13"/>
      <c r="T241" s="13"/>
      <c r="U241" s="13"/>
      <c r="V241" s="13"/>
      <c r="W241" s="13"/>
      <c r="X241" s="13"/>
      <c r="Y241" s="13"/>
      <c r="Z241" s="13"/>
      <c r="AA241" s="13"/>
      <c r="AB241" s="13"/>
      <c r="AC241" s="13"/>
      <c r="AD241" s="13"/>
      <c r="AE241" s="13"/>
      <c r="AF241" s="13"/>
      <c r="AG241" s="13"/>
      <c r="AH241" s="13"/>
      <c r="AI241" s="13"/>
      <c r="AJ241" s="13"/>
    </row>
    <row r="242" spans="1:36" ht="13.5" customHeight="1" x14ac:dyDescent="0.2">
      <c r="A242" s="13"/>
      <c r="B242" s="13"/>
      <c r="C242" s="13"/>
      <c r="D242" s="13"/>
      <c r="E242" s="13"/>
      <c r="F242" s="13"/>
      <c r="G242" s="13"/>
      <c r="H242" s="13"/>
      <c r="I242" s="13"/>
      <c r="J242" s="13"/>
      <c r="K242" s="13"/>
      <c r="L242" s="13"/>
      <c r="M242" s="13"/>
      <c r="N242" s="13"/>
      <c r="O242" s="13"/>
      <c r="P242" s="13"/>
      <c r="Q242" s="13"/>
      <c r="R242" s="13"/>
      <c r="S242" s="13"/>
      <c r="T242" s="13"/>
      <c r="U242" s="13"/>
      <c r="V242" s="13"/>
      <c r="W242" s="13"/>
      <c r="X242" s="13"/>
      <c r="Y242" s="13"/>
      <c r="Z242" s="13"/>
      <c r="AA242" s="13"/>
      <c r="AB242" s="13"/>
      <c r="AC242" s="13"/>
      <c r="AD242" s="13"/>
      <c r="AE242" s="13"/>
      <c r="AF242" s="13"/>
      <c r="AG242" s="13"/>
      <c r="AH242" s="13"/>
      <c r="AI242" s="13"/>
      <c r="AJ242" s="13"/>
    </row>
    <row r="243" spans="1:36" ht="13.5" customHeight="1" x14ac:dyDescent="0.2">
      <c r="A243" s="13"/>
      <c r="B243" s="13"/>
      <c r="C243" s="13"/>
      <c r="D243" s="13"/>
      <c r="E243" s="13"/>
      <c r="F243" s="13"/>
      <c r="G243" s="13"/>
      <c r="H243" s="13"/>
      <c r="I243" s="13"/>
      <c r="J243" s="13"/>
      <c r="K243" s="13"/>
      <c r="L243" s="13"/>
      <c r="M243" s="13"/>
      <c r="N243" s="13"/>
      <c r="O243" s="13"/>
      <c r="P243" s="13"/>
      <c r="Q243" s="13"/>
      <c r="R243" s="13"/>
      <c r="S243" s="13"/>
      <c r="T243" s="13"/>
      <c r="U243" s="13"/>
      <c r="V243" s="13"/>
      <c r="W243" s="13"/>
      <c r="X243" s="13"/>
      <c r="Y243" s="13"/>
      <c r="Z243" s="13"/>
      <c r="AA243" s="13"/>
      <c r="AB243" s="13"/>
      <c r="AC243" s="13"/>
      <c r="AD243" s="13"/>
      <c r="AE243" s="13"/>
      <c r="AF243" s="13"/>
      <c r="AG243" s="13"/>
      <c r="AH243" s="13"/>
      <c r="AI243" s="13"/>
      <c r="AJ243" s="13"/>
    </row>
    <row r="244" spans="1:36" ht="13.5" customHeight="1" x14ac:dyDescent="0.2">
      <c r="A244" s="13"/>
      <c r="B244" s="13"/>
      <c r="C244" s="13"/>
      <c r="D244" s="13"/>
      <c r="E244" s="13"/>
      <c r="F244" s="13"/>
      <c r="G244" s="13"/>
      <c r="H244" s="13"/>
      <c r="I244" s="13"/>
      <c r="J244" s="13"/>
      <c r="K244" s="13"/>
      <c r="L244" s="13"/>
      <c r="M244" s="13"/>
      <c r="N244" s="13"/>
      <c r="O244" s="13"/>
      <c r="P244" s="13"/>
      <c r="Q244" s="13"/>
      <c r="R244" s="13"/>
      <c r="S244" s="13"/>
      <c r="T244" s="13"/>
      <c r="U244" s="13"/>
      <c r="V244" s="13"/>
      <c r="W244" s="13"/>
      <c r="X244" s="13"/>
      <c r="Y244" s="13"/>
      <c r="Z244" s="13"/>
      <c r="AA244" s="13"/>
      <c r="AB244" s="13"/>
      <c r="AC244" s="13"/>
      <c r="AD244" s="13"/>
      <c r="AE244" s="13"/>
      <c r="AF244" s="13"/>
      <c r="AG244" s="13"/>
      <c r="AH244" s="13"/>
      <c r="AI244" s="13"/>
      <c r="AJ244" s="13"/>
    </row>
    <row r="245" spans="1:36" ht="13.5" customHeight="1" x14ac:dyDescent="0.2">
      <c r="A245" s="13"/>
      <c r="B245" s="13"/>
      <c r="C245" s="13"/>
      <c r="D245" s="13"/>
      <c r="E245" s="13"/>
      <c r="F245" s="13"/>
      <c r="G245" s="13"/>
      <c r="H245" s="13"/>
      <c r="I245" s="13"/>
      <c r="J245" s="13"/>
      <c r="K245" s="13"/>
      <c r="L245" s="13"/>
      <c r="M245" s="13"/>
      <c r="N245" s="13"/>
      <c r="O245" s="13"/>
      <c r="P245" s="13"/>
      <c r="Q245" s="13"/>
      <c r="R245" s="13"/>
      <c r="S245" s="13"/>
      <c r="T245" s="13"/>
      <c r="U245" s="13"/>
      <c r="V245" s="13"/>
      <c r="W245" s="13"/>
      <c r="X245" s="13"/>
      <c r="Y245" s="13"/>
      <c r="Z245" s="13"/>
      <c r="AA245" s="13"/>
      <c r="AB245" s="13"/>
      <c r="AC245" s="13"/>
      <c r="AD245" s="13"/>
      <c r="AE245" s="13"/>
      <c r="AF245" s="13"/>
      <c r="AG245" s="13"/>
      <c r="AH245" s="13"/>
      <c r="AI245" s="13"/>
      <c r="AJ245" s="13"/>
    </row>
    <row r="246" spans="1:36" ht="13.5" customHeight="1" x14ac:dyDescent="0.2">
      <c r="A246" s="13"/>
      <c r="B246" s="13"/>
      <c r="C246" s="13"/>
      <c r="D246" s="13"/>
      <c r="E246" s="13"/>
      <c r="F246" s="13"/>
      <c r="G246" s="13"/>
      <c r="H246" s="13"/>
      <c r="I246" s="13"/>
      <c r="J246" s="13"/>
      <c r="K246" s="13"/>
      <c r="L246" s="13"/>
      <c r="M246" s="13"/>
      <c r="N246" s="13"/>
      <c r="O246" s="13"/>
      <c r="P246" s="13"/>
      <c r="Q246" s="13"/>
      <c r="R246" s="13"/>
      <c r="S246" s="13"/>
      <c r="T246" s="13"/>
      <c r="U246" s="13"/>
      <c r="V246" s="13"/>
      <c r="W246" s="13"/>
      <c r="X246" s="13"/>
      <c r="Y246" s="13"/>
      <c r="Z246" s="13"/>
      <c r="AA246" s="13"/>
      <c r="AB246" s="13"/>
      <c r="AC246" s="13"/>
      <c r="AD246" s="13"/>
      <c r="AE246" s="13"/>
      <c r="AF246" s="13"/>
      <c r="AG246" s="13"/>
      <c r="AH246" s="13"/>
      <c r="AI246" s="13"/>
      <c r="AJ246" s="13"/>
    </row>
    <row r="247" spans="1:36" ht="13.5" customHeight="1" x14ac:dyDescent="0.2">
      <c r="A247" s="13"/>
      <c r="B247" s="13"/>
      <c r="C247" s="13"/>
      <c r="D247" s="13"/>
      <c r="E247" s="13"/>
      <c r="F247" s="13"/>
      <c r="G247" s="13"/>
      <c r="H247" s="13"/>
      <c r="I247" s="13"/>
      <c r="J247" s="13"/>
      <c r="K247" s="13"/>
      <c r="L247" s="13"/>
      <c r="M247" s="13"/>
      <c r="N247" s="13"/>
      <c r="O247" s="13"/>
      <c r="P247" s="13"/>
      <c r="Q247" s="13"/>
      <c r="R247" s="13"/>
      <c r="S247" s="13"/>
      <c r="T247" s="13"/>
      <c r="U247" s="13"/>
      <c r="V247" s="13"/>
      <c r="W247" s="13"/>
      <c r="X247" s="13"/>
      <c r="Y247" s="13"/>
      <c r="Z247" s="13"/>
      <c r="AA247" s="13"/>
      <c r="AB247" s="13"/>
      <c r="AC247" s="13"/>
      <c r="AD247" s="13"/>
      <c r="AE247" s="13"/>
      <c r="AF247" s="13"/>
      <c r="AG247" s="13"/>
      <c r="AH247" s="13"/>
      <c r="AI247" s="13"/>
      <c r="AJ247" s="13"/>
    </row>
    <row r="248" spans="1:36" ht="13.5" customHeight="1" x14ac:dyDescent="0.2">
      <c r="A248" s="13"/>
      <c r="B248" s="13"/>
      <c r="C248" s="13"/>
      <c r="D248" s="13"/>
      <c r="E248" s="13"/>
      <c r="F248" s="13"/>
      <c r="G248" s="13"/>
      <c r="H248" s="13"/>
      <c r="I248" s="13"/>
      <c r="J248" s="13"/>
      <c r="K248" s="13"/>
      <c r="L248" s="13"/>
      <c r="M248" s="13"/>
      <c r="N248" s="13"/>
      <c r="O248" s="13"/>
      <c r="P248" s="13"/>
      <c r="Q248" s="13"/>
      <c r="R248" s="13"/>
      <c r="S248" s="13"/>
      <c r="T248" s="13"/>
      <c r="U248" s="13"/>
      <c r="V248" s="13"/>
      <c r="W248" s="13"/>
      <c r="X248" s="13"/>
      <c r="Y248" s="13"/>
      <c r="Z248" s="13"/>
      <c r="AA248" s="13"/>
      <c r="AB248" s="13"/>
      <c r="AC248" s="13"/>
      <c r="AD248" s="13"/>
      <c r="AE248" s="13"/>
      <c r="AF248" s="13"/>
      <c r="AG248" s="13"/>
      <c r="AH248" s="13"/>
      <c r="AI248" s="13"/>
      <c r="AJ248" s="13"/>
    </row>
    <row r="249" spans="1:36" ht="13.5" customHeight="1" x14ac:dyDescent="0.2">
      <c r="A249" s="13"/>
      <c r="B249" s="13"/>
      <c r="C249" s="13"/>
      <c r="D249" s="13"/>
      <c r="E249" s="13"/>
      <c r="F249" s="13"/>
      <c r="G249" s="13"/>
      <c r="H249" s="13"/>
      <c r="I249" s="13"/>
      <c r="J249" s="13"/>
      <c r="K249" s="13"/>
      <c r="L249" s="13"/>
      <c r="M249" s="13"/>
      <c r="N249" s="13"/>
      <c r="O249" s="13"/>
      <c r="P249" s="13"/>
      <c r="Q249" s="13"/>
      <c r="R249" s="13"/>
      <c r="S249" s="13"/>
      <c r="T249" s="13"/>
      <c r="U249" s="13"/>
      <c r="V249" s="13"/>
      <c r="W249" s="13"/>
      <c r="X249" s="13"/>
      <c r="Y249" s="13"/>
      <c r="Z249" s="13"/>
      <c r="AA249" s="13"/>
      <c r="AB249" s="13"/>
      <c r="AC249" s="13"/>
      <c r="AD249" s="13"/>
      <c r="AE249" s="13"/>
      <c r="AF249" s="13"/>
      <c r="AG249" s="13"/>
      <c r="AH249" s="13"/>
      <c r="AI249" s="13"/>
      <c r="AJ249" s="13"/>
    </row>
    <row r="250" spans="1:36" ht="13.5" customHeight="1" x14ac:dyDescent="0.2">
      <c r="A250" s="13"/>
      <c r="B250" s="13"/>
      <c r="C250" s="13"/>
      <c r="D250" s="13"/>
      <c r="E250" s="13"/>
      <c r="F250" s="13"/>
      <c r="G250" s="13"/>
      <c r="H250" s="13"/>
      <c r="I250" s="13"/>
      <c r="J250" s="13"/>
      <c r="K250" s="13"/>
      <c r="L250" s="13"/>
      <c r="M250" s="13"/>
      <c r="N250" s="13"/>
      <c r="O250" s="13"/>
      <c r="P250" s="13"/>
      <c r="Q250" s="13"/>
      <c r="R250" s="13"/>
      <c r="S250" s="13"/>
      <c r="T250" s="13"/>
      <c r="U250" s="13"/>
      <c r="V250" s="13"/>
      <c r="W250" s="13"/>
      <c r="X250" s="13"/>
      <c r="Y250" s="13"/>
      <c r="Z250" s="13"/>
      <c r="AA250" s="13"/>
      <c r="AB250" s="13"/>
      <c r="AC250" s="13"/>
      <c r="AD250" s="13"/>
      <c r="AE250" s="13"/>
      <c r="AF250" s="13"/>
      <c r="AG250" s="13"/>
      <c r="AH250" s="13"/>
      <c r="AI250" s="13"/>
      <c r="AJ250" s="13"/>
    </row>
    <row r="251" spans="1:36" ht="13.5" customHeight="1" x14ac:dyDescent="0.2">
      <c r="A251" s="13"/>
      <c r="B251" s="13"/>
      <c r="C251" s="13"/>
      <c r="D251" s="13"/>
      <c r="E251" s="13"/>
      <c r="F251" s="13"/>
      <c r="G251" s="13"/>
      <c r="H251" s="13"/>
      <c r="I251" s="13"/>
      <c r="J251" s="13"/>
      <c r="K251" s="13"/>
      <c r="L251" s="13"/>
      <c r="M251" s="13"/>
      <c r="N251" s="13"/>
      <c r="O251" s="13"/>
      <c r="P251" s="13"/>
      <c r="Q251" s="13"/>
      <c r="R251" s="13"/>
      <c r="S251" s="13"/>
      <c r="T251" s="13"/>
      <c r="U251" s="13"/>
      <c r="V251" s="13"/>
      <c r="W251" s="13"/>
      <c r="X251" s="13"/>
      <c r="Y251" s="13"/>
      <c r="Z251" s="13"/>
      <c r="AA251" s="13"/>
      <c r="AB251" s="13"/>
      <c r="AC251" s="13"/>
      <c r="AD251" s="13"/>
      <c r="AE251" s="13"/>
      <c r="AF251" s="13"/>
      <c r="AG251" s="13"/>
      <c r="AH251" s="13"/>
      <c r="AI251" s="13"/>
      <c r="AJ251" s="13"/>
    </row>
    <row r="252" spans="1:36" ht="13.5" customHeight="1" x14ac:dyDescent="0.2">
      <c r="A252" s="13"/>
      <c r="B252" s="13"/>
      <c r="C252" s="13"/>
      <c r="D252" s="13"/>
      <c r="E252" s="13"/>
      <c r="F252" s="13"/>
      <c r="G252" s="13"/>
      <c r="H252" s="13"/>
      <c r="I252" s="13"/>
      <c r="J252" s="13"/>
      <c r="K252" s="13"/>
      <c r="L252" s="13"/>
      <c r="M252" s="13"/>
      <c r="N252" s="13"/>
      <c r="O252" s="13"/>
      <c r="P252" s="13"/>
      <c r="Q252" s="13"/>
      <c r="R252" s="13"/>
      <c r="S252" s="13"/>
      <c r="T252" s="13"/>
      <c r="U252" s="13"/>
      <c r="V252" s="13"/>
      <c r="W252" s="13"/>
      <c r="X252" s="13"/>
      <c r="Y252" s="13"/>
      <c r="Z252" s="13"/>
      <c r="AA252" s="13"/>
      <c r="AB252" s="13"/>
      <c r="AC252" s="13"/>
      <c r="AD252" s="13"/>
      <c r="AE252" s="13"/>
      <c r="AF252" s="13"/>
      <c r="AG252" s="13"/>
      <c r="AH252" s="13"/>
      <c r="AI252" s="13"/>
      <c r="AJ252" s="13"/>
    </row>
    <row r="253" spans="1:36" ht="13.5" customHeight="1" x14ac:dyDescent="0.2">
      <c r="A253" s="13"/>
      <c r="B253" s="13"/>
      <c r="C253" s="13"/>
      <c r="D253" s="13"/>
      <c r="E253" s="13"/>
      <c r="F253" s="13"/>
      <c r="G253" s="13"/>
      <c r="H253" s="13"/>
      <c r="I253" s="13"/>
      <c r="J253" s="13"/>
      <c r="K253" s="13"/>
      <c r="L253" s="13"/>
      <c r="M253" s="13"/>
      <c r="N253" s="13"/>
      <c r="O253" s="13"/>
      <c r="P253" s="13"/>
      <c r="Q253" s="13"/>
      <c r="R253" s="13"/>
      <c r="S253" s="13"/>
      <c r="T253" s="13"/>
      <c r="U253" s="13"/>
      <c r="V253" s="13"/>
      <c r="W253" s="13"/>
      <c r="X253" s="13"/>
      <c r="Y253" s="13"/>
      <c r="Z253" s="13"/>
      <c r="AA253" s="13"/>
      <c r="AB253" s="13"/>
      <c r="AC253" s="13"/>
      <c r="AD253" s="13"/>
      <c r="AE253" s="13"/>
      <c r="AF253" s="13"/>
      <c r="AG253" s="13"/>
      <c r="AH253" s="13"/>
      <c r="AI253" s="13"/>
      <c r="AJ253" s="13"/>
    </row>
    <row r="254" spans="1:36" ht="13.5" customHeight="1" x14ac:dyDescent="0.2">
      <c r="A254" s="13"/>
      <c r="B254" s="13"/>
      <c r="C254" s="13"/>
      <c r="D254" s="13"/>
      <c r="E254" s="13"/>
      <c r="F254" s="13"/>
      <c r="G254" s="13"/>
      <c r="H254" s="13"/>
      <c r="I254" s="13"/>
      <c r="J254" s="13"/>
      <c r="K254" s="13"/>
      <c r="L254" s="13"/>
      <c r="M254" s="13"/>
      <c r="N254" s="13"/>
      <c r="O254" s="13"/>
      <c r="P254" s="13"/>
      <c r="Q254" s="13"/>
      <c r="R254" s="13"/>
      <c r="S254" s="13"/>
      <c r="T254" s="13"/>
      <c r="U254" s="13"/>
      <c r="V254" s="13"/>
      <c r="W254" s="13"/>
      <c r="X254" s="13"/>
      <c r="Y254" s="13"/>
      <c r="Z254" s="13"/>
      <c r="AA254" s="13"/>
      <c r="AB254" s="13"/>
      <c r="AC254" s="13"/>
      <c r="AD254" s="13"/>
      <c r="AE254" s="13"/>
      <c r="AF254" s="13"/>
      <c r="AG254" s="13"/>
      <c r="AH254" s="13"/>
      <c r="AI254" s="13"/>
      <c r="AJ254" s="13"/>
    </row>
    <row r="255" spans="1:36" ht="13.5" customHeight="1" x14ac:dyDescent="0.2">
      <c r="A255" s="13"/>
      <c r="B255" s="13"/>
      <c r="C255" s="13"/>
      <c r="D255" s="13"/>
      <c r="E255" s="13"/>
      <c r="F255" s="13"/>
      <c r="G255" s="13"/>
      <c r="H255" s="13"/>
      <c r="I255" s="13"/>
      <c r="J255" s="13"/>
      <c r="K255" s="13"/>
      <c r="L255" s="13"/>
      <c r="M255" s="13"/>
      <c r="N255" s="13"/>
      <c r="O255" s="13"/>
      <c r="P255" s="13"/>
      <c r="Q255" s="13"/>
      <c r="R255" s="13"/>
      <c r="S255" s="13"/>
      <c r="T255" s="13"/>
      <c r="U255" s="13"/>
      <c r="V255" s="13"/>
      <c r="W255" s="13"/>
      <c r="X255" s="13"/>
      <c r="Y255" s="13"/>
      <c r="Z255" s="13"/>
      <c r="AA255" s="13"/>
      <c r="AB255" s="13"/>
      <c r="AC255" s="13"/>
      <c r="AD255" s="13"/>
      <c r="AE255" s="13"/>
      <c r="AF255" s="13"/>
      <c r="AG255" s="13"/>
      <c r="AH255" s="13"/>
      <c r="AI255" s="13"/>
      <c r="AJ255" s="13"/>
    </row>
    <row r="256" spans="1:36" ht="13.5" customHeight="1" x14ac:dyDescent="0.2">
      <c r="A256" s="13"/>
      <c r="B256" s="13"/>
      <c r="C256" s="13"/>
      <c r="D256" s="13"/>
      <c r="E256" s="13"/>
      <c r="F256" s="13"/>
      <c r="G256" s="13"/>
      <c r="H256" s="13"/>
      <c r="I256" s="13"/>
      <c r="J256" s="13"/>
      <c r="K256" s="13"/>
      <c r="L256" s="13"/>
      <c r="M256" s="13"/>
      <c r="N256" s="13"/>
      <c r="O256" s="13"/>
      <c r="P256" s="13"/>
      <c r="Q256" s="13"/>
      <c r="R256" s="13"/>
      <c r="S256" s="13"/>
      <c r="T256" s="13"/>
      <c r="U256" s="13"/>
      <c r="V256" s="13"/>
      <c r="W256" s="13"/>
      <c r="X256" s="13"/>
      <c r="Y256" s="13"/>
      <c r="Z256" s="13"/>
      <c r="AA256" s="13"/>
      <c r="AB256" s="13"/>
      <c r="AC256" s="13"/>
      <c r="AD256" s="13"/>
      <c r="AE256" s="13"/>
      <c r="AF256" s="13"/>
      <c r="AG256" s="13"/>
      <c r="AH256" s="13"/>
      <c r="AI256" s="13"/>
      <c r="AJ256" s="13"/>
    </row>
    <row r="257" spans="1:36" ht="13.5" customHeight="1" x14ac:dyDescent="0.2">
      <c r="A257" s="13"/>
      <c r="B257" s="13"/>
      <c r="C257" s="13"/>
      <c r="D257" s="13"/>
      <c r="E257" s="13"/>
      <c r="F257" s="13"/>
      <c r="G257" s="13"/>
      <c r="H257" s="13"/>
      <c r="I257" s="13"/>
      <c r="J257" s="13"/>
      <c r="K257" s="13"/>
      <c r="L257" s="13"/>
      <c r="M257" s="13"/>
      <c r="N257" s="13"/>
      <c r="O257" s="13"/>
      <c r="P257" s="13"/>
      <c r="Q257" s="13"/>
      <c r="R257" s="13"/>
      <c r="S257" s="13"/>
      <c r="T257" s="13"/>
      <c r="U257" s="13"/>
      <c r="V257" s="13"/>
      <c r="W257" s="13"/>
      <c r="X257" s="13"/>
      <c r="Y257" s="13"/>
      <c r="Z257" s="13"/>
      <c r="AA257" s="13"/>
      <c r="AB257" s="13"/>
      <c r="AC257" s="13"/>
      <c r="AD257" s="13"/>
      <c r="AE257" s="13"/>
      <c r="AF257" s="13"/>
      <c r="AG257" s="13"/>
      <c r="AH257" s="13"/>
      <c r="AI257" s="13"/>
      <c r="AJ257" s="13"/>
    </row>
    <row r="258" spans="1:36" ht="13.5" customHeight="1" x14ac:dyDescent="0.2">
      <c r="A258" s="13"/>
      <c r="B258" s="13"/>
      <c r="C258" s="13"/>
      <c r="D258" s="13"/>
      <c r="E258" s="13"/>
      <c r="F258" s="13"/>
      <c r="G258" s="13"/>
      <c r="H258" s="13"/>
      <c r="I258" s="13"/>
      <c r="J258" s="13"/>
      <c r="K258" s="13"/>
      <c r="L258" s="13"/>
      <c r="M258" s="13"/>
      <c r="N258" s="13"/>
      <c r="O258" s="13"/>
      <c r="P258" s="13"/>
      <c r="Q258" s="13"/>
      <c r="R258" s="13"/>
      <c r="S258" s="13"/>
      <c r="T258" s="13"/>
      <c r="U258" s="13"/>
      <c r="V258" s="13"/>
      <c r="W258" s="13"/>
      <c r="X258" s="13"/>
      <c r="Y258" s="13"/>
      <c r="Z258" s="13"/>
      <c r="AA258" s="13"/>
      <c r="AB258" s="13"/>
      <c r="AC258" s="13"/>
      <c r="AD258" s="13"/>
      <c r="AE258" s="13"/>
      <c r="AF258" s="13"/>
      <c r="AG258" s="13"/>
      <c r="AH258" s="13"/>
      <c r="AI258" s="13"/>
      <c r="AJ258" s="13"/>
    </row>
    <row r="259" spans="1:36" ht="13.5" customHeight="1" x14ac:dyDescent="0.2">
      <c r="A259" s="13"/>
      <c r="B259" s="13"/>
      <c r="C259" s="13"/>
      <c r="D259" s="13"/>
      <c r="E259" s="13"/>
      <c r="F259" s="13"/>
      <c r="G259" s="13"/>
      <c r="H259" s="13"/>
      <c r="I259" s="13"/>
      <c r="J259" s="13"/>
      <c r="K259" s="13"/>
      <c r="L259" s="13"/>
      <c r="M259" s="13"/>
      <c r="N259" s="13"/>
      <c r="O259" s="13"/>
      <c r="P259" s="13"/>
      <c r="Q259" s="13"/>
      <c r="R259" s="13"/>
      <c r="S259" s="13"/>
      <c r="T259" s="13"/>
      <c r="U259" s="13"/>
      <c r="V259" s="13"/>
      <c r="W259" s="13"/>
      <c r="X259" s="13"/>
      <c r="Y259" s="13"/>
      <c r="Z259" s="13"/>
      <c r="AA259" s="13"/>
      <c r="AB259" s="13"/>
      <c r="AC259" s="13"/>
      <c r="AD259" s="13"/>
      <c r="AE259" s="13"/>
      <c r="AF259" s="13"/>
      <c r="AG259" s="13"/>
      <c r="AH259" s="13"/>
      <c r="AI259" s="13"/>
      <c r="AJ259" s="13"/>
    </row>
    <row r="260" spans="1:36" ht="13.5" customHeight="1" x14ac:dyDescent="0.2">
      <c r="A260" s="13"/>
      <c r="B260" s="13"/>
      <c r="C260" s="13"/>
      <c r="D260" s="13"/>
      <c r="E260" s="13"/>
      <c r="F260" s="13"/>
      <c r="G260" s="13"/>
      <c r="H260" s="13"/>
      <c r="I260" s="13"/>
      <c r="J260" s="13"/>
      <c r="K260" s="13"/>
      <c r="L260" s="13"/>
      <c r="M260" s="13"/>
      <c r="N260" s="13"/>
      <c r="O260" s="13"/>
      <c r="P260" s="13"/>
      <c r="Q260" s="13"/>
      <c r="R260" s="13"/>
      <c r="S260" s="13"/>
      <c r="T260" s="13"/>
      <c r="U260" s="13"/>
      <c r="V260" s="13"/>
      <c r="W260" s="13"/>
      <c r="X260" s="13"/>
      <c r="Y260" s="13"/>
      <c r="Z260" s="13"/>
      <c r="AA260" s="13"/>
      <c r="AB260" s="13"/>
      <c r="AC260" s="13"/>
      <c r="AD260" s="13"/>
      <c r="AE260" s="13"/>
      <c r="AF260" s="13"/>
      <c r="AG260" s="13"/>
      <c r="AH260" s="13"/>
      <c r="AI260" s="13"/>
      <c r="AJ260" s="13"/>
    </row>
    <row r="261" spans="1:36" ht="13.5" customHeight="1" x14ac:dyDescent="0.2">
      <c r="A261" s="13"/>
      <c r="B261" s="13"/>
      <c r="C261" s="13"/>
      <c r="D261" s="13"/>
      <c r="E261" s="13"/>
      <c r="F261" s="13"/>
      <c r="G261" s="13"/>
      <c r="H261" s="13"/>
      <c r="I261" s="13"/>
      <c r="J261" s="13"/>
      <c r="K261" s="13"/>
      <c r="L261" s="13"/>
      <c r="M261" s="13"/>
      <c r="N261" s="13"/>
      <c r="O261" s="13"/>
      <c r="P261" s="13"/>
      <c r="Q261" s="13"/>
      <c r="R261" s="13"/>
      <c r="S261" s="13"/>
      <c r="T261" s="13"/>
      <c r="U261" s="13"/>
      <c r="V261" s="13"/>
      <c r="W261" s="13"/>
      <c r="X261" s="13"/>
      <c r="Y261" s="13"/>
      <c r="Z261" s="13"/>
      <c r="AA261" s="13"/>
      <c r="AB261" s="13"/>
      <c r="AC261" s="13"/>
      <c r="AD261" s="13"/>
      <c r="AE261" s="13"/>
      <c r="AF261" s="13"/>
      <c r="AG261" s="13"/>
      <c r="AH261" s="13"/>
      <c r="AI261" s="13"/>
      <c r="AJ261" s="13"/>
    </row>
    <row r="262" spans="1:36" ht="13.5" customHeight="1" x14ac:dyDescent="0.2">
      <c r="A262" s="13"/>
      <c r="B262" s="13"/>
      <c r="C262" s="13"/>
      <c r="D262" s="13"/>
      <c r="E262" s="13"/>
      <c r="F262" s="13"/>
      <c r="G262" s="13"/>
      <c r="H262" s="13"/>
      <c r="I262" s="13"/>
      <c r="J262" s="13"/>
      <c r="K262" s="13"/>
      <c r="L262" s="13"/>
      <c r="M262" s="13"/>
      <c r="N262" s="13"/>
      <c r="O262" s="13"/>
      <c r="P262" s="13"/>
      <c r="Q262" s="13"/>
      <c r="R262" s="13"/>
      <c r="S262" s="13"/>
      <c r="T262" s="13"/>
      <c r="U262" s="13"/>
      <c r="V262" s="13"/>
      <c r="W262" s="13"/>
      <c r="X262" s="13"/>
      <c r="Y262" s="13"/>
      <c r="Z262" s="13"/>
      <c r="AA262" s="13"/>
      <c r="AB262" s="13"/>
      <c r="AC262" s="13"/>
      <c r="AD262" s="13"/>
      <c r="AE262" s="13"/>
      <c r="AF262" s="13"/>
      <c r="AG262" s="13"/>
      <c r="AH262" s="13"/>
      <c r="AI262" s="13"/>
      <c r="AJ262" s="13"/>
    </row>
    <row r="263" spans="1:36" ht="13.5" customHeight="1" x14ac:dyDescent="0.2">
      <c r="A263" s="13"/>
      <c r="B263" s="13"/>
      <c r="C263" s="13"/>
      <c r="D263" s="13"/>
      <c r="E263" s="13"/>
      <c r="F263" s="13"/>
      <c r="G263" s="13"/>
      <c r="H263" s="13"/>
      <c r="I263" s="13"/>
      <c r="J263" s="13"/>
      <c r="K263" s="13"/>
      <c r="L263" s="13"/>
      <c r="M263" s="13"/>
      <c r="N263" s="13"/>
      <c r="O263" s="13"/>
      <c r="P263" s="13"/>
      <c r="Q263" s="13"/>
      <c r="R263" s="13"/>
      <c r="S263" s="13"/>
      <c r="T263" s="13"/>
      <c r="U263" s="13"/>
      <c r="V263" s="13"/>
      <c r="W263" s="13"/>
      <c r="X263" s="13"/>
      <c r="Y263" s="13"/>
      <c r="Z263" s="13"/>
      <c r="AA263" s="13"/>
      <c r="AB263" s="13"/>
      <c r="AC263" s="13"/>
      <c r="AD263" s="13"/>
      <c r="AE263" s="13"/>
      <c r="AF263" s="13"/>
      <c r="AG263" s="13"/>
      <c r="AH263" s="13"/>
      <c r="AI263" s="13"/>
      <c r="AJ263" s="13"/>
    </row>
    <row r="264" spans="1:36" ht="13.5" customHeight="1" x14ac:dyDescent="0.2">
      <c r="A264" s="13"/>
      <c r="B264" s="13"/>
      <c r="C264" s="13"/>
      <c r="D264" s="13"/>
      <c r="E264" s="13"/>
      <c r="F264" s="13"/>
      <c r="G264" s="13"/>
      <c r="H264" s="13"/>
      <c r="I264" s="13"/>
      <c r="J264" s="13"/>
      <c r="K264" s="13"/>
      <c r="L264" s="13"/>
      <c r="M264" s="13"/>
      <c r="N264" s="13"/>
      <c r="O264" s="13"/>
      <c r="P264" s="13"/>
      <c r="Q264" s="13"/>
      <c r="R264" s="13"/>
      <c r="S264" s="13"/>
      <c r="T264" s="13"/>
      <c r="U264" s="13"/>
      <c r="V264" s="13"/>
      <c r="W264" s="13"/>
      <c r="X264" s="13"/>
      <c r="Y264" s="13"/>
      <c r="Z264" s="13"/>
      <c r="AA264" s="13"/>
      <c r="AB264" s="13"/>
      <c r="AC264" s="13"/>
      <c r="AD264" s="13"/>
      <c r="AE264" s="13"/>
      <c r="AF264" s="13"/>
      <c r="AG264" s="13"/>
      <c r="AH264" s="13"/>
      <c r="AI264" s="13"/>
      <c r="AJ264" s="13"/>
    </row>
    <row r="265" spans="1:36" ht="13.5" customHeight="1" x14ac:dyDescent="0.2">
      <c r="A265" s="13"/>
      <c r="B265" s="13"/>
      <c r="C265" s="13"/>
      <c r="D265" s="13"/>
      <c r="E265" s="13"/>
      <c r="F265" s="13"/>
      <c r="G265" s="13"/>
      <c r="H265" s="13"/>
      <c r="I265" s="13"/>
      <c r="J265" s="13"/>
      <c r="K265" s="13"/>
      <c r="L265" s="13"/>
      <c r="M265" s="13"/>
      <c r="N265" s="13"/>
      <c r="O265" s="13"/>
      <c r="P265" s="13"/>
      <c r="Q265" s="13"/>
      <c r="R265" s="13"/>
      <c r="S265" s="13"/>
      <c r="T265" s="13"/>
      <c r="U265" s="13"/>
      <c r="V265" s="13"/>
      <c r="W265" s="13"/>
      <c r="X265" s="13"/>
      <c r="Y265" s="13"/>
      <c r="Z265" s="13"/>
      <c r="AA265" s="13"/>
      <c r="AB265" s="13"/>
      <c r="AC265" s="13"/>
      <c r="AD265" s="13"/>
      <c r="AE265" s="13"/>
      <c r="AF265" s="13"/>
      <c r="AG265" s="13"/>
      <c r="AH265" s="13"/>
      <c r="AI265" s="13"/>
      <c r="AJ265" s="13"/>
    </row>
    <row r="266" spans="1:36" ht="13.5" customHeight="1" x14ac:dyDescent="0.2">
      <c r="A266" s="13"/>
      <c r="B266" s="13"/>
      <c r="C266" s="13"/>
      <c r="D266" s="13"/>
      <c r="E266" s="13"/>
      <c r="F266" s="13"/>
      <c r="G266" s="13"/>
      <c r="H266" s="13"/>
      <c r="I266" s="13"/>
      <c r="J266" s="13"/>
      <c r="K266" s="13"/>
      <c r="L266" s="13"/>
      <c r="M266" s="13"/>
      <c r="N266" s="13"/>
      <c r="O266" s="13"/>
      <c r="P266" s="13"/>
      <c r="Q266" s="13"/>
      <c r="R266" s="13"/>
      <c r="S266" s="13"/>
      <c r="T266" s="13"/>
      <c r="U266" s="13"/>
      <c r="V266" s="13"/>
      <c r="W266" s="13"/>
      <c r="X266" s="13"/>
      <c r="Y266" s="13"/>
      <c r="Z266" s="13"/>
      <c r="AA266" s="13"/>
      <c r="AB266" s="13"/>
      <c r="AC266" s="13"/>
      <c r="AD266" s="13"/>
      <c r="AE266" s="13"/>
      <c r="AF266" s="13"/>
      <c r="AG266" s="13"/>
      <c r="AH266" s="13"/>
      <c r="AI266" s="13"/>
      <c r="AJ266" s="13"/>
    </row>
    <row r="267" spans="1:36" ht="13.5" customHeight="1" x14ac:dyDescent="0.2">
      <c r="A267" s="13"/>
      <c r="B267" s="13"/>
      <c r="C267" s="13"/>
      <c r="D267" s="13"/>
      <c r="E267" s="13"/>
      <c r="F267" s="13"/>
      <c r="G267" s="13"/>
      <c r="H267" s="13"/>
      <c r="I267" s="13"/>
      <c r="J267" s="13"/>
      <c r="K267" s="13"/>
      <c r="L267" s="13"/>
      <c r="M267" s="13"/>
      <c r="N267" s="13"/>
      <c r="O267" s="13"/>
      <c r="P267" s="13"/>
      <c r="Q267" s="13"/>
      <c r="R267" s="13"/>
      <c r="S267" s="13"/>
      <c r="T267" s="13"/>
      <c r="U267" s="13"/>
      <c r="V267" s="13"/>
      <c r="W267" s="13"/>
      <c r="X267" s="13"/>
      <c r="Y267" s="13"/>
      <c r="Z267" s="13"/>
      <c r="AA267" s="13"/>
      <c r="AB267" s="13"/>
      <c r="AC267" s="13"/>
      <c r="AD267" s="13"/>
      <c r="AE267" s="13"/>
      <c r="AF267" s="13"/>
      <c r="AG267" s="13"/>
      <c r="AH267" s="13"/>
      <c r="AI267" s="13"/>
      <c r="AJ267" s="13"/>
    </row>
    <row r="268" spans="1:36" ht="13.5" customHeight="1" x14ac:dyDescent="0.2">
      <c r="A268" s="13"/>
      <c r="B268" s="13"/>
      <c r="C268" s="13"/>
      <c r="D268" s="13"/>
      <c r="E268" s="13"/>
      <c r="F268" s="13"/>
      <c r="G268" s="13"/>
      <c r="H268" s="13"/>
      <c r="I268" s="13"/>
      <c r="J268" s="13"/>
      <c r="K268" s="13"/>
      <c r="L268" s="13"/>
      <c r="M268" s="13"/>
      <c r="N268" s="13"/>
      <c r="O268" s="13"/>
      <c r="P268" s="13"/>
      <c r="Q268" s="13"/>
      <c r="R268" s="13"/>
      <c r="S268" s="13"/>
      <c r="T268" s="13"/>
      <c r="U268" s="13"/>
      <c r="V268" s="13"/>
      <c r="W268" s="13"/>
      <c r="X268" s="13"/>
      <c r="Y268" s="13"/>
      <c r="Z268" s="13"/>
      <c r="AA268" s="13"/>
      <c r="AB268" s="13"/>
      <c r="AC268" s="13"/>
      <c r="AD268" s="13"/>
      <c r="AE268" s="13"/>
      <c r="AF268" s="13"/>
      <c r="AG268" s="13"/>
      <c r="AH268" s="13"/>
      <c r="AI268" s="13"/>
      <c r="AJ268" s="13"/>
    </row>
    <row r="269" spans="1:36" ht="13.5" customHeight="1" x14ac:dyDescent="0.2">
      <c r="A269" s="13"/>
      <c r="B269" s="13"/>
      <c r="C269" s="13"/>
      <c r="D269" s="13"/>
      <c r="E269" s="13"/>
      <c r="F269" s="13"/>
      <c r="G269" s="13"/>
      <c r="H269" s="13"/>
      <c r="I269" s="13"/>
      <c r="J269" s="13"/>
      <c r="K269" s="13"/>
      <c r="L269" s="13"/>
      <c r="M269" s="13"/>
      <c r="N269" s="13"/>
      <c r="O269" s="13"/>
      <c r="P269" s="13"/>
      <c r="Q269" s="13"/>
      <c r="R269" s="13"/>
      <c r="S269" s="13"/>
      <c r="T269" s="13"/>
      <c r="U269" s="13"/>
      <c r="V269" s="13"/>
      <c r="W269" s="13"/>
      <c r="X269" s="13"/>
      <c r="Y269" s="13"/>
      <c r="Z269" s="13"/>
      <c r="AA269" s="13"/>
      <c r="AB269" s="13"/>
      <c r="AC269" s="13"/>
      <c r="AD269" s="13"/>
      <c r="AE269" s="13"/>
      <c r="AF269" s="13"/>
      <c r="AG269" s="13"/>
      <c r="AH269" s="13"/>
      <c r="AI269" s="13"/>
      <c r="AJ269" s="13"/>
    </row>
    <row r="270" spans="1:36" ht="13.5" customHeight="1" x14ac:dyDescent="0.2">
      <c r="A270" s="13"/>
      <c r="B270" s="13"/>
      <c r="C270" s="13"/>
      <c r="D270" s="13"/>
      <c r="E270" s="13"/>
      <c r="F270" s="13"/>
      <c r="G270" s="13"/>
      <c r="H270" s="13"/>
      <c r="I270" s="13"/>
      <c r="J270" s="13"/>
      <c r="K270" s="13"/>
      <c r="L270" s="13"/>
      <c r="M270" s="13"/>
      <c r="N270" s="13"/>
      <c r="O270" s="13"/>
      <c r="P270" s="13"/>
      <c r="Q270" s="13"/>
      <c r="R270" s="13"/>
      <c r="S270" s="13"/>
      <c r="T270" s="13"/>
      <c r="U270" s="13"/>
      <c r="V270" s="13"/>
      <c r="W270" s="13"/>
      <c r="X270" s="13"/>
      <c r="Y270" s="13"/>
      <c r="Z270" s="13"/>
      <c r="AA270" s="13"/>
      <c r="AB270" s="13"/>
      <c r="AC270" s="13"/>
      <c r="AD270" s="13"/>
      <c r="AE270" s="13"/>
      <c r="AF270" s="13"/>
      <c r="AG270" s="13"/>
      <c r="AH270" s="13"/>
      <c r="AI270" s="13"/>
      <c r="AJ270" s="13"/>
    </row>
    <row r="271" spans="1:36" ht="13.5" customHeight="1" x14ac:dyDescent="0.2">
      <c r="A271" s="13"/>
      <c r="B271" s="13"/>
      <c r="C271" s="13"/>
      <c r="D271" s="13"/>
      <c r="E271" s="13"/>
      <c r="F271" s="13"/>
      <c r="G271" s="13"/>
      <c r="H271" s="13"/>
      <c r="I271" s="13"/>
      <c r="J271" s="13"/>
      <c r="K271" s="13"/>
      <c r="L271" s="13"/>
      <c r="M271" s="13"/>
      <c r="N271" s="13"/>
      <c r="O271" s="13"/>
      <c r="P271" s="13"/>
      <c r="Q271" s="13"/>
      <c r="R271" s="13"/>
      <c r="S271" s="13"/>
      <c r="T271" s="13"/>
      <c r="U271" s="13"/>
      <c r="V271" s="13"/>
      <c r="W271" s="13"/>
      <c r="X271" s="13"/>
      <c r="Y271" s="13"/>
      <c r="Z271" s="13"/>
      <c r="AA271" s="13"/>
      <c r="AB271" s="13"/>
      <c r="AC271" s="13"/>
      <c r="AD271" s="13"/>
      <c r="AE271" s="13"/>
      <c r="AF271" s="13"/>
      <c r="AG271" s="13"/>
      <c r="AH271" s="13"/>
      <c r="AI271" s="13"/>
      <c r="AJ271" s="13"/>
    </row>
    <row r="272" spans="1:36" ht="13.5" customHeight="1" x14ac:dyDescent="0.2">
      <c r="A272" s="13"/>
      <c r="B272" s="13"/>
      <c r="C272" s="13"/>
      <c r="D272" s="13"/>
      <c r="E272" s="13"/>
      <c r="F272" s="13"/>
      <c r="G272" s="13"/>
      <c r="H272" s="13"/>
      <c r="I272" s="13"/>
      <c r="J272" s="13"/>
      <c r="K272" s="13"/>
      <c r="L272" s="13"/>
      <c r="M272" s="13"/>
      <c r="N272" s="13"/>
      <c r="O272" s="13"/>
      <c r="P272" s="13"/>
      <c r="Q272" s="13"/>
      <c r="R272" s="13"/>
      <c r="S272" s="13"/>
      <c r="T272" s="13"/>
      <c r="U272" s="13"/>
      <c r="V272" s="13"/>
      <c r="W272" s="13"/>
      <c r="X272" s="13"/>
      <c r="Y272" s="13"/>
      <c r="Z272" s="13"/>
      <c r="AA272" s="13"/>
      <c r="AB272" s="13"/>
      <c r="AC272" s="13"/>
      <c r="AD272" s="13"/>
      <c r="AE272" s="13"/>
      <c r="AF272" s="13"/>
      <c r="AG272" s="13"/>
      <c r="AH272" s="13"/>
      <c r="AI272" s="13"/>
      <c r="AJ272" s="13"/>
    </row>
    <row r="273" spans="1:36" ht="13.5" customHeight="1" x14ac:dyDescent="0.2">
      <c r="A273" s="13"/>
      <c r="B273" s="13"/>
      <c r="C273" s="13"/>
      <c r="D273" s="13"/>
      <c r="E273" s="13"/>
      <c r="F273" s="13"/>
      <c r="G273" s="13"/>
      <c r="H273" s="13"/>
      <c r="I273" s="13"/>
      <c r="J273" s="13"/>
      <c r="K273" s="13"/>
      <c r="L273" s="13"/>
      <c r="M273" s="13"/>
      <c r="N273" s="13"/>
      <c r="O273" s="13"/>
      <c r="P273" s="13"/>
      <c r="Q273" s="13"/>
      <c r="R273" s="13"/>
      <c r="S273" s="13"/>
      <c r="T273" s="13"/>
      <c r="U273" s="13"/>
      <c r="V273" s="13"/>
      <c r="W273" s="13"/>
      <c r="X273" s="13"/>
      <c r="Y273" s="13"/>
      <c r="Z273" s="13"/>
      <c r="AA273" s="13"/>
      <c r="AB273" s="13"/>
      <c r="AC273" s="13"/>
      <c r="AD273" s="13"/>
      <c r="AE273" s="13"/>
      <c r="AF273" s="13"/>
      <c r="AG273" s="13"/>
      <c r="AH273" s="13"/>
      <c r="AI273" s="13"/>
      <c r="AJ273" s="13"/>
    </row>
    <row r="274" spans="1:36" ht="13.5" customHeight="1" x14ac:dyDescent="0.2">
      <c r="A274" s="13"/>
      <c r="B274" s="13"/>
      <c r="C274" s="13"/>
      <c r="D274" s="13"/>
      <c r="E274" s="13"/>
      <c r="F274" s="13"/>
      <c r="G274" s="13"/>
      <c r="H274" s="13"/>
      <c r="I274" s="13"/>
      <c r="J274" s="13"/>
      <c r="K274" s="13"/>
      <c r="L274" s="13"/>
      <c r="M274" s="13"/>
      <c r="N274" s="13"/>
      <c r="O274" s="13"/>
      <c r="P274" s="13"/>
      <c r="Q274" s="13"/>
      <c r="R274" s="13"/>
      <c r="S274" s="13"/>
      <c r="T274" s="13"/>
      <c r="U274" s="13"/>
      <c r="V274" s="13"/>
      <c r="W274" s="13"/>
      <c r="X274" s="13"/>
      <c r="Y274" s="13"/>
      <c r="Z274" s="13"/>
      <c r="AA274" s="13"/>
      <c r="AB274" s="13"/>
      <c r="AC274" s="13"/>
      <c r="AD274" s="13"/>
      <c r="AE274" s="13"/>
      <c r="AF274" s="13"/>
      <c r="AG274" s="13"/>
      <c r="AH274" s="13"/>
      <c r="AI274" s="13"/>
      <c r="AJ274" s="13"/>
    </row>
    <row r="275" spans="1:36" ht="13.5" customHeight="1" x14ac:dyDescent="0.2">
      <c r="A275" s="13"/>
      <c r="B275" s="13"/>
      <c r="C275" s="13"/>
      <c r="D275" s="13"/>
      <c r="E275" s="13"/>
      <c r="F275" s="13"/>
      <c r="G275" s="13"/>
      <c r="H275" s="13"/>
      <c r="I275" s="13"/>
      <c r="J275" s="13"/>
      <c r="K275" s="13"/>
      <c r="L275" s="13"/>
      <c r="M275" s="13"/>
      <c r="N275" s="13"/>
      <c r="O275" s="13"/>
      <c r="P275" s="13"/>
      <c r="Q275" s="13"/>
      <c r="R275" s="13"/>
      <c r="S275" s="13"/>
      <c r="T275" s="13"/>
      <c r="U275" s="13"/>
      <c r="V275" s="13"/>
      <c r="W275" s="13"/>
      <c r="X275" s="13"/>
      <c r="Y275" s="13"/>
      <c r="Z275" s="13"/>
      <c r="AA275" s="13"/>
      <c r="AB275" s="13"/>
      <c r="AC275" s="13"/>
      <c r="AD275" s="13"/>
      <c r="AE275" s="13"/>
      <c r="AF275" s="13"/>
      <c r="AG275" s="13"/>
      <c r="AH275" s="13"/>
      <c r="AI275" s="13"/>
      <c r="AJ275" s="13"/>
    </row>
    <row r="276" spans="1:36" ht="13.5" customHeight="1" x14ac:dyDescent="0.2">
      <c r="A276" s="13"/>
      <c r="B276" s="13"/>
      <c r="C276" s="13"/>
      <c r="D276" s="13"/>
      <c r="E276" s="13"/>
      <c r="F276" s="13"/>
      <c r="G276" s="13"/>
      <c r="H276" s="13"/>
      <c r="I276" s="13"/>
      <c r="J276" s="13"/>
      <c r="K276" s="13"/>
      <c r="L276" s="13"/>
      <c r="M276" s="13"/>
      <c r="N276" s="13"/>
      <c r="O276" s="13"/>
      <c r="P276" s="13"/>
      <c r="Q276" s="13"/>
      <c r="R276" s="13"/>
      <c r="S276" s="13"/>
      <c r="T276" s="13"/>
      <c r="U276" s="13"/>
      <c r="V276" s="13"/>
      <c r="W276" s="13"/>
      <c r="X276" s="13"/>
      <c r="Y276" s="13"/>
      <c r="Z276" s="13"/>
      <c r="AA276" s="13"/>
      <c r="AB276" s="13"/>
      <c r="AC276" s="13"/>
      <c r="AD276" s="13"/>
      <c r="AE276" s="13"/>
      <c r="AF276" s="13"/>
      <c r="AG276" s="13"/>
      <c r="AH276" s="13"/>
      <c r="AI276" s="13"/>
      <c r="AJ276" s="13"/>
    </row>
    <row r="277" spans="1:36" ht="13.5" customHeight="1" x14ac:dyDescent="0.2">
      <c r="A277" s="13"/>
      <c r="B277" s="13"/>
      <c r="C277" s="13"/>
      <c r="D277" s="13"/>
      <c r="E277" s="13"/>
      <c r="F277" s="13"/>
      <c r="G277" s="13"/>
      <c r="H277" s="13"/>
      <c r="I277" s="13"/>
      <c r="J277" s="13"/>
      <c r="K277" s="13"/>
      <c r="L277" s="13"/>
      <c r="M277" s="13"/>
      <c r="N277" s="13"/>
      <c r="O277" s="13"/>
      <c r="P277" s="13"/>
      <c r="Q277" s="13"/>
      <c r="R277" s="13"/>
      <c r="S277" s="13"/>
      <c r="T277" s="13"/>
      <c r="U277" s="13"/>
      <c r="V277" s="13"/>
      <c r="W277" s="13"/>
      <c r="X277" s="13"/>
      <c r="Y277" s="13"/>
      <c r="Z277" s="13"/>
      <c r="AA277" s="13"/>
      <c r="AB277" s="13"/>
      <c r="AC277" s="13"/>
      <c r="AD277" s="13"/>
      <c r="AE277" s="13"/>
      <c r="AF277" s="13"/>
      <c r="AG277" s="13"/>
      <c r="AH277" s="13"/>
      <c r="AI277" s="13"/>
      <c r="AJ277" s="13"/>
    </row>
    <row r="278" spans="1:36" ht="13.5" customHeight="1" x14ac:dyDescent="0.2">
      <c r="A278" s="13"/>
      <c r="B278" s="13"/>
      <c r="C278" s="13"/>
      <c r="D278" s="13"/>
      <c r="E278" s="13"/>
      <c r="F278" s="13"/>
      <c r="G278" s="13"/>
      <c r="H278" s="13"/>
      <c r="I278" s="13"/>
      <c r="J278" s="13"/>
      <c r="K278" s="13"/>
      <c r="L278" s="13"/>
      <c r="M278" s="13"/>
      <c r="N278" s="13"/>
      <c r="O278" s="13"/>
      <c r="P278" s="13"/>
      <c r="Q278" s="13"/>
      <c r="R278" s="13"/>
      <c r="S278" s="13"/>
      <c r="T278" s="13"/>
      <c r="U278" s="13"/>
      <c r="V278" s="13"/>
      <c r="W278" s="13"/>
      <c r="X278" s="13"/>
      <c r="Y278" s="13"/>
      <c r="Z278" s="13"/>
      <c r="AA278" s="13"/>
      <c r="AB278" s="13"/>
      <c r="AC278" s="13"/>
      <c r="AD278" s="13"/>
      <c r="AE278" s="13"/>
      <c r="AF278" s="13"/>
      <c r="AG278" s="13"/>
      <c r="AH278" s="13"/>
      <c r="AI278" s="13"/>
      <c r="AJ278" s="13"/>
    </row>
    <row r="279" spans="1:36" ht="13.5" customHeight="1" x14ac:dyDescent="0.2">
      <c r="A279" s="13"/>
      <c r="B279" s="13"/>
      <c r="C279" s="13"/>
      <c r="D279" s="13"/>
      <c r="E279" s="13"/>
      <c r="F279" s="13"/>
      <c r="G279" s="13"/>
      <c r="H279" s="13"/>
      <c r="I279" s="13"/>
      <c r="J279" s="13"/>
      <c r="K279" s="13"/>
      <c r="L279" s="13"/>
      <c r="M279" s="13"/>
      <c r="N279" s="13"/>
      <c r="O279" s="13"/>
      <c r="P279" s="13"/>
      <c r="Q279" s="13"/>
      <c r="R279" s="13"/>
      <c r="S279" s="13"/>
      <c r="T279" s="13"/>
      <c r="U279" s="13"/>
      <c r="V279" s="13"/>
      <c r="W279" s="13"/>
      <c r="X279" s="13"/>
      <c r="Y279" s="13"/>
      <c r="Z279" s="13"/>
      <c r="AA279" s="13"/>
      <c r="AB279" s="13"/>
      <c r="AC279" s="13"/>
      <c r="AD279" s="13"/>
      <c r="AE279" s="13"/>
      <c r="AF279" s="13"/>
      <c r="AG279" s="13"/>
      <c r="AH279" s="13"/>
      <c r="AI279" s="13"/>
      <c r="AJ279" s="13"/>
    </row>
    <row r="280" spans="1:36" ht="13.5" customHeight="1" x14ac:dyDescent="0.2">
      <c r="A280" s="13"/>
      <c r="B280" s="13"/>
      <c r="C280" s="13"/>
      <c r="D280" s="13"/>
      <c r="E280" s="13"/>
      <c r="F280" s="13"/>
      <c r="G280" s="13"/>
      <c r="H280" s="13"/>
      <c r="I280" s="13"/>
      <c r="J280" s="13"/>
      <c r="K280" s="13"/>
      <c r="L280" s="13"/>
      <c r="M280" s="13"/>
      <c r="N280" s="13"/>
      <c r="O280" s="13"/>
      <c r="P280" s="13"/>
      <c r="Q280" s="13"/>
      <c r="R280" s="13"/>
      <c r="S280" s="13"/>
      <c r="T280" s="13"/>
      <c r="U280" s="13"/>
      <c r="V280" s="13"/>
      <c r="W280" s="13"/>
      <c r="X280" s="13"/>
      <c r="Y280" s="13"/>
      <c r="Z280" s="13"/>
      <c r="AA280" s="13"/>
      <c r="AB280" s="13"/>
      <c r="AC280" s="13"/>
      <c r="AD280" s="13"/>
      <c r="AE280" s="13"/>
      <c r="AF280" s="13"/>
      <c r="AG280" s="13"/>
      <c r="AH280" s="13"/>
      <c r="AI280" s="13"/>
      <c r="AJ280" s="13"/>
    </row>
    <row r="281" spans="1:36" ht="13.5" customHeight="1" x14ac:dyDescent="0.2">
      <c r="A281" s="13"/>
      <c r="B281" s="13"/>
      <c r="C281" s="13"/>
      <c r="D281" s="13"/>
      <c r="E281" s="13"/>
      <c r="F281" s="13"/>
      <c r="G281" s="13"/>
      <c r="H281" s="13"/>
      <c r="I281" s="13"/>
      <c r="J281" s="13"/>
      <c r="K281" s="13"/>
      <c r="L281" s="13"/>
      <c r="M281" s="13"/>
      <c r="N281" s="13"/>
      <c r="O281" s="13"/>
      <c r="P281" s="13"/>
      <c r="Q281" s="13"/>
      <c r="R281" s="13"/>
      <c r="S281" s="13"/>
      <c r="T281" s="13"/>
      <c r="U281" s="13"/>
      <c r="V281" s="13"/>
      <c r="W281" s="13"/>
      <c r="X281" s="13"/>
      <c r="Y281" s="13"/>
      <c r="Z281" s="13"/>
      <c r="AA281" s="13"/>
      <c r="AB281" s="13"/>
      <c r="AC281" s="13"/>
      <c r="AD281" s="13"/>
      <c r="AE281" s="13"/>
      <c r="AF281" s="13"/>
      <c r="AG281" s="13"/>
      <c r="AH281" s="13"/>
      <c r="AI281" s="13"/>
      <c r="AJ281" s="13"/>
    </row>
    <row r="282" spans="1:36" ht="13.5" customHeight="1" x14ac:dyDescent="0.2">
      <c r="A282" s="13"/>
      <c r="B282" s="13"/>
      <c r="C282" s="13"/>
      <c r="D282" s="13"/>
      <c r="E282" s="13"/>
      <c r="F282" s="13"/>
      <c r="G282" s="13"/>
      <c r="H282" s="13"/>
      <c r="I282" s="13"/>
      <c r="J282" s="13"/>
      <c r="K282" s="13"/>
      <c r="L282" s="13"/>
      <c r="M282" s="13"/>
      <c r="N282" s="13"/>
      <c r="O282" s="13"/>
      <c r="P282" s="13"/>
      <c r="Q282" s="13"/>
      <c r="R282" s="13"/>
      <c r="S282" s="13"/>
      <c r="T282" s="13"/>
      <c r="U282" s="13"/>
      <c r="V282" s="13"/>
      <c r="W282" s="13"/>
      <c r="X282" s="13"/>
      <c r="Y282" s="13"/>
      <c r="Z282" s="13"/>
      <c r="AA282" s="13"/>
      <c r="AB282" s="13"/>
      <c r="AC282" s="13"/>
      <c r="AD282" s="13"/>
      <c r="AE282" s="13"/>
      <c r="AF282" s="13"/>
      <c r="AG282" s="13"/>
      <c r="AH282" s="13"/>
      <c r="AI282" s="13"/>
      <c r="AJ282" s="13"/>
    </row>
    <row r="283" spans="1:36" ht="13.5" customHeight="1" x14ac:dyDescent="0.2">
      <c r="A283" s="13"/>
      <c r="B283" s="13"/>
      <c r="C283" s="13"/>
      <c r="D283" s="13"/>
      <c r="E283" s="13"/>
      <c r="F283" s="13"/>
      <c r="G283" s="13"/>
      <c r="H283" s="13"/>
      <c r="I283" s="13"/>
      <c r="J283" s="13"/>
      <c r="K283" s="13"/>
      <c r="L283" s="13"/>
      <c r="M283" s="13"/>
      <c r="N283" s="13"/>
      <c r="O283" s="13"/>
      <c r="P283" s="13"/>
      <c r="Q283" s="13"/>
      <c r="R283" s="13"/>
      <c r="S283" s="13"/>
      <c r="T283" s="13"/>
      <c r="U283" s="13"/>
      <c r="V283" s="13"/>
      <c r="W283" s="13"/>
      <c r="X283" s="13"/>
      <c r="Y283" s="13"/>
      <c r="Z283" s="13"/>
      <c r="AA283" s="13"/>
      <c r="AB283" s="13"/>
      <c r="AC283" s="13"/>
      <c r="AD283" s="13"/>
      <c r="AE283" s="13"/>
      <c r="AF283" s="13"/>
      <c r="AG283" s="13"/>
      <c r="AH283" s="13"/>
      <c r="AI283" s="13"/>
      <c r="AJ283" s="13"/>
    </row>
    <row r="284" spans="1:36" ht="13.5" customHeight="1" x14ac:dyDescent="0.2">
      <c r="A284" s="13"/>
      <c r="B284" s="13"/>
      <c r="C284" s="13"/>
      <c r="D284" s="13"/>
      <c r="E284" s="13"/>
      <c r="F284" s="13"/>
      <c r="G284" s="13"/>
      <c r="H284" s="13"/>
      <c r="I284" s="13"/>
      <c r="J284" s="13"/>
      <c r="K284" s="13"/>
      <c r="L284" s="13"/>
      <c r="M284" s="13"/>
      <c r="N284" s="13"/>
      <c r="O284" s="13"/>
      <c r="P284" s="13"/>
      <c r="Q284" s="13"/>
      <c r="R284" s="13"/>
      <c r="S284" s="13"/>
      <c r="T284" s="13"/>
      <c r="U284" s="13"/>
      <c r="V284" s="13"/>
      <c r="W284" s="13"/>
      <c r="X284" s="13"/>
      <c r="Y284" s="13"/>
      <c r="Z284" s="13"/>
      <c r="AA284" s="13"/>
      <c r="AB284" s="13"/>
      <c r="AC284" s="13"/>
      <c r="AD284" s="13"/>
      <c r="AE284" s="13"/>
      <c r="AF284" s="13"/>
      <c r="AG284" s="13"/>
      <c r="AH284" s="13"/>
      <c r="AI284" s="13"/>
      <c r="AJ284" s="13"/>
    </row>
    <row r="285" spans="1:36" ht="13.5" customHeight="1" x14ac:dyDescent="0.2">
      <c r="A285" s="13"/>
      <c r="B285" s="13"/>
      <c r="C285" s="13"/>
      <c r="D285" s="13"/>
      <c r="E285" s="13"/>
      <c r="F285" s="13"/>
      <c r="G285" s="13"/>
      <c r="H285" s="13"/>
      <c r="I285" s="13"/>
      <c r="J285" s="13"/>
      <c r="K285" s="13"/>
      <c r="L285" s="13"/>
      <c r="M285" s="13"/>
      <c r="N285" s="13"/>
      <c r="O285" s="13"/>
      <c r="P285" s="13"/>
      <c r="Q285" s="13"/>
      <c r="R285" s="13"/>
      <c r="S285" s="13"/>
      <c r="T285" s="13"/>
      <c r="U285" s="13"/>
      <c r="V285" s="13"/>
      <c r="W285" s="13"/>
      <c r="X285" s="13"/>
      <c r="Y285" s="13"/>
      <c r="Z285" s="13"/>
      <c r="AA285" s="13"/>
      <c r="AB285" s="13"/>
      <c r="AC285" s="13"/>
      <c r="AD285" s="13"/>
      <c r="AE285" s="13"/>
      <c r="AF285" s="13"/>
      <c r="AG285" s="13"/>
      <c r="AH285" s="13"/>
      <c r="AI285" s="13"/>
      <c r="AJ285" s="13"/>
    </row>
    <row r="286" spans="1:36" ht="13.5" customHeight="1" x14ac:dyDescent="0.2">
      <c r="A286" s="13"/>
      <c r="B286" s="13"/>
      <c r="C286" s="13"/>
      <c r="D286" s="13"/>
      <c r="E286" s="13"/>
      <c r="F286" s="13"/>
      <c r="G286" s="13"/>
      <c r="H286" s="13"/>
      <c r="I286" s="13"/>
      <c r="J286" s="13"/>
      <c r="K286" s="13"/>
      <c r="L286" s="13"/>
      <c r="M286" s="13"/>
      <c r="N286" s="13"/>
      <c r="O286" s="13"/>
      <c r="P286" s="13"/>
      <c r="Q286" s="13"/>
      <c r="R286" s="13"/>
      <c r="S286" s="13"/>
      <c r="T286" s="13"/>
      <c r="U286" s="13"/>
      <c r="V286" s="13"/>
      <c r="W286" s="13"/>
      <c r="X286" s="13"/>
      <c r="Y286" s="13"/>
      <c r="Z286" s="13"/>
      <c r="AA286" s="13"/>
      <c r="AB286" s="13"/>
      <c r="AC286" s="13"/>
      <c r="AD286" s="13"/>
      <c r="AE286" s="13"/>
      <c r="AF286" s="13"/>
      <c r="AG286" s="13"/>
      <c r="AH286" s="13"/>
      <c r="AI286" s="13"/>
      <c r="AJ286" s="13"/>
    </row>
    <row r="287" spans="1:36" ht="13.5" customHeight="1" x14ac:dyDescent="0.2">
      <c r="A287" s="13"/>
      <c r="B287" s="13"/>
      <c r="C287" s="13"/>
      <c r="D287" s="13"/>
      <c r="E287" s="13"/>
      <c r="F287" s="13"/>
      <c r="G287" s="13"/>
      <c r="H287" s="13"/>
      <c r="I287" s="13"/>
      <c r="J287" s="13"/>
      <c r="K287" s="13"/>
      <c r="L287" s="13"/>
      <c r="M287" s="13"/>
      <c r="N287" s="13"/>
      <c r="O287" s="13"/>
      <c r="P287" s="13"/>
      <c r="Q287" s="13"/>
      <c r="R287" s="13"/>
      <c r="S287" s="13"/>
      <c r="T287" s="13"/>
      <c r="U287" s="13"/>
      <c r="V287" s="13"/>
      <c r="W287" s="13"/>
      <c r="X287" s="13"/>
      <c r="Y287" s="13"/>
      <c r="Z287" s="13"/>
      <c r="AA287" s="13"/>
      <c r="AB287" s="13"/>
      <c r="AC287" s="13"/>
      <c r="AD287" s="13"/>
      <c r="AE287" s="13"/>
      <c r="AF287" s="13"/>
      <c r="AG287" s="13"/>
      <c r="AH287" s="13"/>
      <c r="AI287" s="13"/>
      <c r="AJ287" s="13"/>
    </row>
    <row r="288" spans="1:36" ht="13.5" customHeight="1" x14ac:dyDescent="0.2">
      <c r="A288" s="13"/>
      <c r="B288" s="13"/>
      <c r="C288" s="13"/>
      <c r="D288" s="13"/>
      <c r="E288" s="13"/>
      <c r="F288" s="13"/>
      <c r="G288" s="13"/>
      <c r="H288" s="13"/>
      <c r="I288" s="13"/>
      <c r="J288" s="13"/>
      <c r="K288" s="13"/>
      <c r="L288" s="13"/>
      <c r="M288" s="13"/>
      <c r="N288" s="13"/>
      <c r="O288" s="13"/>
      <c r="P288" s="13"/>
      <c r="Q288" s="13"/>
      <c r="R288" s="13"/>
      <c r="S288" s="13"/>
      <c r="T288" s="13"/>
      <c r="U288" s="13"/>
      <c r="V288" s="13"/>
      <c r="W288" s="13"/>
      <c r="X288" s="13"/>
      <c r="Y288" s="13"/>
      <c r="Z288" s="13"/>
      <c r="AA288" s="13"/>
      <c r="AB288" s="13"/>
      <c r="AC288" s="13"/>
      <c r="AD288" s="13"/>
      <c r="AE288" s="13"/>
      <c r="AF288" s="13"/>
      <c r="AG288" s="13"/>
      <c r="AH288" s="13"/>
      <c r="AI288" s="13"/>
      <c r="AJ288" s="13"/>
    </row>
    <row r="289" spans="1:36" ht="13.5" customHeight="1" x14ac:dyDescent="0.2">
      <c r="A289" s="13"/>
      <c r="B289" s="13"/>
      <c r="C289" s="13"/>
      <c r="D289" s="13"/>
      <c r="E289" s="13"/>
      <c r="F289" s="13"/>
      <c r="G289" s="13"/>
      <c r="H289" s="13"/>
      <c r="I289" s="13"/>
      <c r="J289" s="13"/>
      <c r="K289" s="13"/>
      <c r="L289" s="13"/>
      <c r="M289" s="13"/>
      <c r="N289" s="13"/>
      <c r="O289" s="13"/>
      <c r="P289" s="13"/>
      <c r="Q289" s="13"/>
      <c r="R289" s="13"/>
      <c r="S289" s="13"/>
      <c r="T289" s="13"/>
      <c r="U289" s="13"/>
      <c r="V289" s="13"/>
      <c r="W289" s="13"/>
      <c r="X289" s="13"/>
      <c r="Y289" s="13"/>
      <c r="Z289" s="13"/>
      <c r="AA289" s="13"/>
      <c r="AB289" s="13"/>
      <c r="AC289" s="13"/>
      <c r="AD289" s="13"/>
      <c r="AE289" s="13"/>
      <c r="AF289" s="13"/>
      <c r="AG289" s="13"/>
      <c r="AH289" s="13"/>
      <c r="AI289" s="13"/>
      <c r="AJ289" s="13"/>
    </row>
    <row r="290" spans="1:36" ht="13.5" customHeight="1" x14ac:dyDescent="0.2">
      <c r="A290" s="13"/>
      <c r="B290" s="13"/>
      <c r="C290" s="13"/>
      <c r="D290" s="13"/>
      <c r="E290" s="13"/>
      <c r="F290" s="13"/>
      <c r="G290" s="13"/>
      <c r="H290" s="13"/>
      <c r="I290" s="13"/>
      <c r="J290" s="13"/>
      <c r="K290" s="13"/>
      <c r="L290" s="13"/>
      <c r="M290" s="13"/>
      <c r="N290" s="13"/>
      <c r="O290" s="13"/>
      <c r="P290" s="13"/>
      <c r="Q290" s="13"/>
      <c r="R290" s="13"/>
      <c r="S290" s="13"/>
      <c r="T290" s="13"/>
      <c r="U290" s="13"/>
      <c r="V290" s="13"/>
      <c r="W290" s="13"/>
      <c r="X290" s="13"/>
      <c r="Y290" s="13"/>
      <c r="Z290" s="13"/>
      <c r="AA290" s="13"/>
      <c r="AB290" s="13"/>
      <c r="AC290" s="13"/>
      <c r="AD290" s="13"/>
      <c r="AE290" s="13"/>
      <c r="AF290" s="13"/>
      <c r="AG290" s="13"/>
      <c r="AH290" s="13"/>
      <c r="AI290" s="13"/>
      <c r="AJ290" s="13"/>
    </row>
    <row r="291" spans="1:36" ht="13.5" customHeight="1" x14ac:dyDescent="0.2">
      <c r="A291" s="13"/>
      <c r="B291" s="13"/>
      <c r="C291" s="13"/>
      <c r="D291" s="13"/>
      <c r="E291" s="13"/>
      <c r="F291" s="13"/>
      <c r="G291" s="13"/>
      <c r="H291" s="13"/>
      <c r="I291" s="13"/>
      <c r="J291" s="13"/>
      <c r="K291" s="13"/>
      <c r="L291" s="13"/>
      <c r="M291" s="13"/>
      <c r="N291" s="13"/>
      <c r="O291" s="13"/>
      <c r="P291" s="13"/>
      <c r="Q291" s="13"/>
      <c r="R291" s="13"/>
      <c r="S291" s="13"/>
      <c r="T291" s="13"/>
      <c r="U291" s="13"/>
      <c r="V291" s="13"/>
      <c r="W291" s="13"/>
      <c r="X291" s="13"/>
      <c r="Y291" s="13"/>
      <c r="Z291" s="13"/>
      <c r="AA291" s="13"/>
      <c r="AB291" s="13"/>
      <c r="AC291" s="13"/>
      <c r="AD291" s="13"/>
      <c r="AE291" s="13"/>
      <c r="AF291" s="13"/>
      <c r="AG291" s="13"/>
      <c r="AH291" s="13"/>
      <c r="AI291" s="13"/>
      <c r="AJ291" s="13"/>
    </row>
    <row r="292" spans="1:36" ht="13.5" customHeight="1" x14ac:dyDescent="0.2">
      <c r="A292" s="13"/>
      <c r="B292" s="13"/>
      <c r="C292" s="13"/>
      <c r="D292" s="13"/>
      <c r="E292" s="13"/>
      <c r="F292" s="13"/>
      <c r="G292" s="13"/>
      <c r="H292" s="13"/>
      <c r="I292" s="13"/>
      <c r="J292" s="13"/>
      <c r="K292" s="13"/>
      <c r="L292" s="13"/>
      <c r="M292" s="13"/>
      <c r="N292" s="13"/>
      <c r="O292" s="13"/>
      <c r="P292" s="13"/>
      <c r="Q292" s="13"/>
      <c r="R292" s="13"/>
      <c r="S292" s="13"/>
      <c r="T292" s="13"/>
      <c r="U292" s="13"/>
      <c r="V292" s="13"/>
      <c r="W292" s="13"/>
      <c r="X292" s="13"/>
      <c r="Y292" s="13"/>
      <c r="Z292" s="13"/>
      <c r="AA292" s="13"/>
      <c r="AB292" s="13"/>
      <c r="AC292" s="13"/>
      <c r="AD292" s="13"/>
      <c r="AE292" s="13"/>
      <c r="AF292" s="13"/>
      <c r="AG292" s="13"/>
      <c r="AH292" s="13"/>
      <c r="AI292" s="13"/>
      <c r="AJ292" s="13"/>
    </row>
    <row r="293" spans="1:36" ht="13.5" customHeight="1" x14ac:dyDescent="0.2">
      <c r="A293" s="13"/>
      <c r="B293" s="13"/>
      <c r="C293" s="13"/>
      <c r="D293" s="13"/>
      <c r="E293" s="13"/>
      <c r="F293" s="13"/>
      <c r="G293" s="13"/>
      <c r="H293" s="13"/>
      <c r="I293" s="13"/>
      <c r="J293" s="13"/>
      <c r="K293" s="13"/>
      <c r="L293" s="13"/>
      <c r="M293" s="13"/>
      <c r="N293" s="13"/>
      <c r="O293" s="13"/>
      <c r="P293" s="13"/>
      <c r="Q293" s="13"/>
      <c r="R293" s="13"/>
      <c r="S293" s="13"/>
      <c r="T293" s="13"/>
      <c r="U293" s="13"/>
      <c r="V293" s="13"/>
      <c r="W293" s="13"/>
      <c r="X293" s="13"/>
      <c r="Y293" s="13"/>
      <c r="Z293" s="13"/>
      <c r="AA293" s="13"/>
      <c r="AB293" s="13"/>
      <c r="AC293" s="13"/>
      <c r="AD293" s="13"/>
      <c r="AE293" s="13"/>
      <c r="AF293" s="13"/>
      <c r="AG293" s="13"/>
      <c r="AH293" s="13"/>
      <c r="AI293" s="13"/>
      <c r="AJ293" s="13"/>
    </row>
    <row r="294" spans="1:36" ht="13.5" customHeight="1" x14ac:dyDescent="0.2">
      <c r="A294" s="13"/>
      <c r="B294" s="13"/>
      <c r="C294" s="13"/>
      <c r="D294" s="13"/>
      <c r="E294" s="13"/>
      <c r="F294" s="13"/>
      <c r="G294" s="13"/>
      <c r="H294" s="13"/>
      <c r="I294" s="13"/>
      <c r="J294" s="13"/>
      <c r="K294" s="13"/>
      <c r="L294" s="13"/>
      <c r="M294" s="13"/>
      <c r="N294" s="13"/>
      <c r="O294" s="13"/>
      <c r="P294" s="13"/>
      <c r="Q294" s="13"/>
      <c r="R294" s="13"/>
      <c r="S294" s="13"/>
      <c r="T294" s="13"/>
      <c r="U294" s="13"/>
      <c r="V294" s="13"/>
      <c r="W294" s="13"/>
      <c r="X294" s="13"/>
      <c r="Y294" s="13"/>
      <c r="Z294" s="13"/>
      <c r="AA294" s="13"/>
      <c r="AB294" s="13"/>
      <c r="AC294" s="13"/>
      <c r="AD294" s="13"/>
      <c r="AE294" s="13"/>
      <c r="AF294" s="13"/>
      <c r="AG294" s="13"/>
      <c r="AH294" s="13"/>
      <c r="AI294" s="13"/>
      <c r="AJ294" s="13"/>
    </row>
    <row r="295" spans="1:36" ht="13.5" customHeight="1" x14ac:dyDescent="0.2">
      <c r="A295" s="13"/>
      <c r="B295" s="13"/>
      <c r="C295" s="13"/>
      <c r="D295" s="13"/>
      <c r="E295" s="13"/>
      <c r="F295" s="13"/>
      <c r="G295" s="13"/>
      <c r="H295" s="13"/>
      <c r="I295" s="13"/>
      <c r="J295" s="13"/>
      <c r="K295" s="13"/>
      <c r="L295" s="13"/>
      <c r="M295" s="13"/>
      <c r="N295" s="13"/>
      <c r="O295" s="13"/>
      <c r="P295" s="13"/>
      <c r="Q295" s="13"/>
      <c r="R295" s="13"/>
      <c r="S295" s="13"/>
      <c r="T295" s="13"/>
      <c r="U295" s="13"/>
      <c r="V295" s="13"/>
      <c r="W295" s="13"/>
      <c r="X295" s="13"/>
      <c r="Y295" s="13"/>
      <c r="Z295" s="13"/>
      <c r="AA295" s="13"/>
      <c r="AB295" s="13"/>
      <c r="AC295" s="13"/>
      <c r="AD295" s="13"/>
      <c r="AE295" s="13"/>
      <c r="AF295" s="13"/>
      <c r="AG295" s="13"/>
      <c r="AH295" s="13"/>
      <c r="AI295" s="13"/>
      <c r="AJ295" s="13"/>
    </row>
    <row r="296" spans="1:36" ht="13.5" customHeight="1" x14ac:dyDescent="0.2">
      <c r="A296" s="13"/>
      <c r="B296" s="13"/>
      <c r="C296" s="13"/>
      <c r="D296" s="13"/>
      <c r="E296" s="13"/>
      <c r="F296" s="13"/>
      <c r="G296" s="13"/>
      <c r="H296" s="13"/>
      <c r="I296" s="13"/>
      <c r="J296" s="13"/>
      <c r="K296" s="13"/>
      <c r="L296" s="13"/>
      <c r="M296" s="13"/>
      <c r="N296" s="13"/>
      <c r="O296" s="13"/>
      <c r="P296" s="13"/>
      <c r="Q296" s="13"/>
      <c r="R296" s="13"/>
      <c r="S296" s="13"/>
      <c r="T296" s="13"/>
      <c r="U296" s="13"/>
      <c r="V296" s="13"/>
      <c r="W296" s="13"/>
      <c r="X296" s="13"/>
      <c r="Y296" s="13"/>
      <c r="Z296" s="13"/>
      <c r="AA296" s="13"/>
      <c r="AB296" s="13"/>
      <c r="AC296" s="13"/>
      <c r="AD296" s="13"/>
      <c r="AE296" s="13"/>
      <c r="AF296" s="13"/>
      <c r="AG296" s="13"/>
      <c r="AH296" s="13"/>
      <c r="AI296" s="13"/>
      <c r="AJ296" s="13"/>
    </row>
    <row r="297" spans="1:36" ht="13.5" customHeight="1" x14ac:dyDescent="0.2">
      <c r="A297" s="13"/>
      <c r="B297" s="13"/>
      <c r="C297" s="13"/>
      <c r="D297" s="13"/>
      <c r="E297" s="13"/>
      <c r="F297" s="13"/>
      <c r="G297" s="13"/>
      <c r="H297" s="13"/>
      <c r="I297" s="13"/>
      <c r="J297" s="13"/>
      <c r="K297" s="13"/>
      <c r="L297" s="13"/>
      <c r="M297" s="13"/>
      <c r="N297" s="13"/>
      <c r="O297" s="13"/>
      <c r="P297" s="13"/>
      <c r="Q297" s="13"/>
      <c r="R297" s="13"/>
      <c r="S297" s="13"/>
      <c r="T297" s="13"/>
      <c r="U297" s="13"/>
      <c r="V297" s="13"/>
      <c r="W297" s="13"/>
      <c r="X297" s="13"/>
      <c r="Y297" s="13"/>
      <c r="Z297" s="13"/>
      <c r="AA297" s="13"/>
      <c r="AB297" s="13"/>
      <c r="AC297" s="13"/>
      <c r="AD297" s="13"/>
      <c r="AE297" s="13"/>
      <c r="AF297" s="13"/>
      <c r="AG297" s="13"/>
      <c r="AH297" s="13"/>
      <c r="AI297" s="13"/>
      <c r="AJ297" s="13"/>
    </row>
    <row r="298" spans="1:36" ht="13.5" customHeight="1" x14ac:dyDescent="0.2">
      <c r="A298" s="13"/>
      <c r="B298" s="13"/>
      <c r="C298" s="13"/>
      <c r="D298" s="13"/>
      <c r="E298" s="13"/>
      <c r="F298" s="13"/>
      <c r="G298" s="13"/>
      <c r="H298" s="13"/>
      <c r="I298" s="13"/>
      <c r="J298" s="13"/>
      <c r="K298" s="13"/>
      <c r="L298" s="13"/>
      <c r="M298" s="13"/>
      <c r="N298" s="13"/>
      <c r="O298" s="13"/>
      <c r="P298" s="13"/>
      <c r="Q298" s="13"/>
      <c r="R298" s="13"/>
      <c r="S298" s="13"/>
      <c r="T298" s="13"/>
      <c r="U298" s="13"/>
      <c r="V298" s="13"/>
      <c r="W298" s="13"/>
      <c r="X298" s="13"/>
      <c r="Y298" s="13"/>
      <c r="Z298" s="13"/>
      <c r="AA298" s="13"/>
      <c r="AB298" s="13"/>
      <c r="AC298" s="13"/>
      <c r="AD298" s="13"/>
      <c r="AE298" s="13"/>
      <c r="AF298" s="13"/>
      <c r="AG298" s="13"/>
      <c r="AH298" s="13"/>
      <c r="AI298" s="13"/>
      <c r="AJ298" s="13"/>
    </row>
    <row r="299" spans="1:36" ht="13.5" customHeight="1" x14ac:dyDescent="0.2">
      <c r="A299" s="13"/>
      <c r="B299" s="13"/>
      <c r="C299" s="13"/>
      <c r="D299" s="13"/>
      <c r="E299" s="13"/>
      <c r="F299" s="13"/>
      <c r="G299" s="13"/>
      <c r="H299" s="13"/>
      <c r="I299" s="13"/>
      <c r="J299" s="13"/>
      <c r="K299" s="13"/>
      <c r="L299" s="13"/>
      <c r="M299" s="13"/>
      <c r="N299" s="13"/>
      <c r="O299" s="13"/>
      <c r="P299" s="13"/>
      <c r="Q299" s="13"/>
      <c r="R299" s="13"/>
      <c r="S299" s="13"/>
      <c r="T299" s="13"/>
      <c r="U299" s="13"/>
      <c r="V299" s="13"/>
      <c r="W299" s="13"/>
      <c r="X299" s="13"/>
      <c r="Y299" s="13"/>
      <c r="Z299" s="13"/>
      <c r="AA299" s="13"/>
      <c r="AB299" s="13"/>
      <c r="AC299" s="13"/>
      <c r="AD299" s="13"/>
      <c r="AE299" s="13"/>
      <c r="AF299" s="13"/>
      <c r="AG299" s="13"/>
      <c r="AH299" s="13"/>
      <c r="AI299" s="13"/>
      <c r="AJ299" s="13"/>
    </row>
    <row r="300" spans="1:36" ht="13.5" customHeight="1" x14ac:dyDescent="0.2">
      <c r="A300" s="13"/>
      <c r="B300" s="13"/>
      <c r="C300" s="13"/>
      <c r="D300" s="13"/>
      <c r="E300" s="13"/>
      <c r="F300" s="13"/>
      <c r="G300" s="13"/>
      <c r="H300" s="13"/>
      <c r="I300" s="13"/>
      <c r="J300" s="13"/>
      <c r="K300" s="13"/>
      <c r="L300" s="13"/>
      <c r="M300" s="13"/>
      <c r="N300" s="13"/>
      <c r="O300" s="13"/>
      <c r="P300" s="13"/>
      <c r="Q300" s="13"/>
      <c r="R300" s="13"/>
      <c r="S300" s="13"/>
      <c r="T300" s="13"/>
      <c r="U300" s="13"/>
      <c r="V300" s="13"/>
      <c r="W300" s="13"/>
      <c r="X300" s="13"/>
      <c r="Y300" s="13"/>
      <c r="Z300" s="13"/>
      <c r="AA300" s="13"/>
      <c r="AB300" s="13"/>
      <c r="AC300" s="13"/>
      <c r="AD300" s="13"/>
      <c r="AE300" s="13"/>
      <c r="AF300" s="13"/>
      <c r="AG300" s="13"/>
      <c r="AH300" s="13"/>
      <c r="AI300" s="13"/>
      <c r="AJ300" s="13"/>
    </row>
    <row r="301" spans="1:36" ht="13.5" customHeight="1" x14ac:dyDescent="0.2">
      <c r="A301" s="13"/>
      <c r="B301" s="13"/>
      <c r="C301" s="13"/>
      <c r="D301" s="13"/>
      <c r="E301" s="13"/>
      <c r="F301" s="13"/>
      <c r="G301" s="13"/>
      <c r="H301" s="13"/>
      <c r="I301" s="13"/>
      <c r="J301" s="13"/>
      <c r="K301" s="13"/>
      <c r="L301" s="13"/>
      <c r="M301" s="13"/>
      <c r="N301" s="13"/>
      <c r="O301" s="13"/>
      <c r="P301" s="13"/>
      <c r="Q301" s="13"/>
      <c r="R301" s="13"/>
      <c r="S301" s="13"/>
      <c r="T301" s="13"/>
      <c r="U301" s="13"/>
      <c r="V301" s="13"/>
      <c r="W301" s="13"/>
      <c r="X301" s="13"/>
      <c r="Y301" s="13"/>
      <c r="Z301" s="13"/>
      <c r="AA301" s="13"/>
      <c r="AB301" s="13"/>
      <c r="AC301" s="13"/>
      <c r="AD301" s="13"/>
      <c r="AE301" s="13"/>
      <c r="AF301" s="13"/>
      <c r="AG301" s="13"/>
      <c r="AH301" s="13"/>
      <c r="AI301" s="13"/>
      <c r="AJ301" s="13"/>
    </row>
    <row r="302" spans="1:36" ht="13.5" customHeight="1" x14ac:dyDescent="0.2">
      <c r="A302" s="13"/>
      <c r="B302" s="13"/>
      <c r="C302" s="13"/>
      <c r="D302" s="13"/>
      <c r="E302" s="13"/>
      <c r="F302" s="13"/>
      <c r="G302" s="13"/>
      <c r="H302" s="13"/>
      <c r="I302" s="13"/>
      <c r="J302" s="13"/>
      <c r="K302" s="13"/>
      <c r="L302" s="13"/>
      <c r="M302" s="13"/>
      <c r="N302" s="13"/>
      <c r="O302" s="13"/>
      <c r="P302" s="13"/>
      <c r="Q302" s="13"/>
      <c r="R302" s="13"/>
      <c r="S302" s="13"/>
      <c r="T302" s="13"/>
      <c r="U302" s="13"/>
      <c r="V302" s="13"/>
      <c r="W302" s="13"/>
      <c r="X302" s="13"/>
      <c r="Y302" s="13"/>
      <c r="Z302" s="13"/>
      <c r="AA302" s="13"/>
      <c r="AB302" s="13"/>
      <c r="AC302" s="13"/>
      <c r="AD302" s="13"/>
      <c r="AE302" s="13"/>
      <c r="AF302" s="13"/>
      <c r="AG302" s="13"/>
      <c r="AH302" s="13"/>
      <c r="AI302" s="13"/>
      <c r="AJ302" s="13"/>
    </row>
    <row r="303" spans="1:36" ht="13.5" customHeight="1" x14ac:dyDescent="0.2">
      <c r="A303" s="13"/>
      <c r="B303" s="13"/>
      <c r="C303" s="13"/>
      <c r="D303" s="13"/>
      <c r="E303" s="13"/>
      <c r="F303" s="13"/>
      <c r="G303" s="13"/>
      <c r="H303" s="13"/>
      <c r="I303" s="13"/>
      <c r="J303" s="13"/>
      <c r="K303" s="13"/>
      <c r="L303" s="13"/>
      <c r="M303" s="13"/>
      <c r="N303" s="13"/>
      <c r="O303" s="13"/>
      <c r="P303" s="13"/>
      <c r="Q303" s="13"/>
      <c r="R303" s="13"/>
      <c r="S303" s="13"/>
      <c r="T303" s="13"/>
      <c r="U303" s="13"/>
      <c r="V303" s="13"/>
      <c r="W303" s="13"/>
      <c r="X303" s="13"/>
      <c r="Y303" s="13"/>
      <c r="Z303" s="13"/>
      <c r="AA303" s="13"/>
      <c r="AB303" s="13"/>
      <c r="AC303" s="13"/>
      <c r="AD303" s="13"/>
      <c r="AE303" s="13"/>
      <c r="AF303" s="13"/>
      <c r="AG303" s="13"/>
      <c r="AH303" s="13"/>
      <c r="AI303" s="13"/>
      <c r="AJ303" s="13"/>
    </row>
    <row r="304" spans="1:36" ht="13.5" customHeight="1" x14ac:dyDescent="0.2">
      <c r="A304" s="13"/>
      <c r="B304" s="13"/>
      <c r="C304" s="13"/>
      <c r="D304" s="13"/>
      <c r="E304" s="13"/>
      <c r="F304" s="13"/>
      <c r="G304" s="13"/>
      <c r="H304" s="13"/>
      <c r="I304" s="13"/>
      <c r="J304" s="13"/>
      <c r="K304" s="13"/>
      <c r="L304" s="13"/>
      <c r="M304" s="13"/>
      <c r="N304" s="13"/>
      <c r="O304" s="13"/>
      <c r="P304" s="13"/>
      <c r="Q304" s="13"/>
      <c r="R304" s="13"/>
      <c r="S304" s="13"/>
      <c r="T304" s="13"/>
      <c r="U304" s="13"/>
      <c r="V304" s="13"/>
      <c r="W304" s="13"/>
      <c r="X304" s="13"/>
      <c r="Y304" s="13"/>
      <c r="Z304" s="13"/>
      <c r="AA304" s="13"/>
      <c r="AB304" s="13"/>
      <c r="AC304" s="13"/>
      <c r="AD304" s="13"/>
      <c r="AE304" s="13"/>
      <c r="AF304" s="13"/>
      <c r="AG304" s="13"/>
      <c r="AH304" s="13"/>
      <c r="AI304" s="13"/>
      <c r="AJ304" s="13"/>
    </row>
    <row r="305" spans="1:36" ht="13.5" customHeight="1" x14ac:dyDescent="0.2">
      <c r="A305" s="13"/>
      <c r="B305" s="13"/>
      <c r="C305" s="13"/>
      <c r="D305" s="13"/>
      <c r="E305" s="13"/>
      <c r="F305" s="13"/>
      <c r="G305" s="13"/>
      <c r="H305" s="13"/>
      <c r="I305" s="13"/>
      <c r="J305" s="13"/>
      <c r="K305" s="13"/>
      <c r="L305" s="13"/>
      <c r="M305" s="13"/>
      <c r="N305" s="13"/>
      <c r="O305" s="13"/>
      <c r="P305" s="13"/>
      <c r="Q305" s="13"/>
      <c r="R305" s="13"/>
      <c r="S305" s="13"/>
      <c r="T305" s="13"/>
      <c r="U305" s="13"/>
      <c r="V305" s="13"/>
      <c r="W305" s="13"/>
      <c r="X305" s="13"/>
      <c r="Y305" s="13"/>
      <c r="Z305" s="13"/>
      <c r="AA305" s="13"/>
      <c r="AB305" s="13"/>
      <c r="AC305" s="13"/>
      <c r="AD305" s="13"/>
      <c r="AE305" s="13"/>
      <c r="AF305" s="13"/>
      <c r="AG305" s="13"/>
      <c r="AH305" s="13"/>
      <c r="AI305" s="13"/>
      <c r="AJ305" s="13"/>
    </row>
    <row r="306" spans="1:36" ht="13.5" customHeight="1" x14ac:dyDescent="0.2">
      <c r="A306" s="13"/>
      <c r="B306" s="13"/>
      <c r="C306" s="13"/>
      <c r="D306" s="13"/>
      <c r="E306" s="13"/>
      <c r="F306" s="13"/>
      <c r="G306" s="13"/>
      <c r="H306" s="13"/>
      <c r="I306" s="13"/>
      <c r="J306" s="13"/>
      <c r="K306" s="13"/>
      <c r="L306" s="13"/>
      <c r="M306" s="13"/>
      <c r="N306" s="13"/>
      <c r="O306" s="13"/>
      <c r="P306" s="13"/>
      <c r="Q306" s="13"/>
      <c r="R306" s="13"/>
      <c r="S306" s="13"/>
      <c r="T306" s="13"/>
      <c r="U306" s="13"/>
      <c r="V306" s="13"/>
      <c r="W306" s="13"/>
      <c r="X306" s="13"/>
      <c r="Y306" s="13"/>
      <c r="Z306" s="13"/>
      <c r="AA306" s="13"/>
      <c r="AB306" s="13"/>
      <c r="AC306" s="13"/>
      <c r="AD306" s="13"/>
      <c r="AE306" s="13"/>
      <c r="AF306" s="13"/>
      <c r="AG306" s="13"/>
      <c r="AH306" s="13"/>
      <c r="AI306" s="13"/>
      <c r="AJ306" s="13"/>
    </row>
    <row r="307" spans="1:36" ht="13.5" customHeight="1" x14ac:dyDescent="0.2">
      <c r="A307" s="13"/>
      <c r="B307" s="13"/>
      <c r="C307" s="13"/>
      <c r="D307" s="13"/>
      <c r="E307" s="13"/>
      <c r="F307" s="13"/>
      <c r="G307" s="13"/>
      <c r="H307" s="13"/>
      <c r="I307" s="13"/>
      <c r="J307" s="13"/>
      <c r="K307" s="13"/>
      <c r="L307" s="13"/>
      <c r="M307" s="13"/>
      <c r="N307" s="13"/>
      <c r="O307" s="13"/>
      <c r="P307" s="13"/>
      <c r="Q307" s="13"/>
      <c r="R307" s="13"/>
      <c r="S307" s="13"/>
      <c r="T307" s="13"/>
      <c r="U307" s="13"/>
      <c r="V307" s="13"/>
      <c r="W307" s="13"/>
      <c r="X307" s="13"/>
      <c r="Y307" s="13"/>
      <c r="Z307" s="13"/>
      <c r="AA307" s="13"/>
      <c r="AB307" s="13"/>
      <c r="AC307" s="13"/>
      <c r="AD307" s="13"/>
      <c r="AE307" s="13"/>
      <c r="AF307" s="13"/>
      <c r="AG307" s="13"/>
      <c r="AH307" s="13"/>
      <c r="AI307" s="13"/>
      <c r="AJ307" s="13"/>
    </row>
    <row r="308" spans="1:36" ht="13.5" customHeight="1" x14ac:dyDescent="0.2">
      <c r="A308" s="13"/>
      <c r="B308" s="13"/>
      <c r="C308" s="13"/>
      <c r="D308" s="13"/>
      <c r="E308" s="13"/>
      <c r="F308" s="13"/>
      <c r="G308" s="13"/>
      <c r="H308" s="13"/>
      <c r="I308" s="13"/>
      <c r="J308" s="13"/>
      <c r="K308" s="13"/>
      <c r="L308" s="13"/>
      <c r="M308" s="13"/>
      <c r="N308" s="13"/>
      <c r="O308" s="13"/>
      <c r="P308" s="13"/>
      <c r="Q308" s="13"/>
      <c r="R308" s="13"/>
      <c r="S308" s="13"/>
      <c r="T308" s="13"/>
      <c r="U308" s="13"/>
      <c r="V308" s="13"/>
      <c r="W308" s="13"/>
      <c r="X308" s="13"/>
      <c r="Y308" s="13"/>
      <c r="Z308" s="13"/>
      <c r="AA308" s="13"/>
      <c r="AB308" s="13"/>
      <c r="AC308" s="13"/>
      <c r="AD308" s="13"/>
      <c r="AE308" s="13"/>
      <c r="AF308" s="13"/>
      <c r="AG308" s="13"/>
      <c r="AH308" s="13"/>
      <c r="AI308" s="13"/>
      <c r="AJ308" s="13"/>
    </row>
    <row r="309" spans="1:36" ht="13.5" customHeight="1" x14ac:dyDescent="0.2">
      <c r="A309" s="13"/>
      <c r="B309" s="13"/>
      <c r="C309" s="13"/>
      <c r="D309" s="13"/>
      <c r="E309" s="13"/>
      <c r="F309" s="13"/>
      <c r="G309" s="13"/>
      <c r="H309" s="13"/>
      <c r="I309" s="13"/>
      <c r="J309" s="13"/>
      <c r="K309" s="13"/>
      <c r="L309" s="13"/>
      <c r="M309" s="13"/>
      <c r="N309" s="13"/>
      <c r="O309" s="13"/>
      <c r="P309" s="13"/>
      <c r="Q309" s="13"/>
      <c r="R309" s="13"/>
      <c r="S309" s="13"/>
      <c r="T309" s="13"/>
      <c r="U309" s="13"/>
      <c r="V309" s="13"/>
      <c r="W309" s="13"/>
      <c r="X309" s="13"/>
      <c r="Y309" s="13"/>
      <c r="Z309" s="13"/>
      <c r="AA309" s="13"/>
      <c r="AB309" s="13"/>
      <c r="AC309" s="13"/>
      <c r="AD309" s="13"/>
      <c r="AE309" s="13"/>
      <c r="AF309" s="13"/>
      <c r="AG309" s="13"/>
      <c r="AH309" s="13"/>
      <c r="AI309" s="13"/>
      <c r="AJ309" s="13"/>
    </row>
    <row r="310" spans="1:36" ht="13.5" customHeight="1" x14ac:dyDescent="0.2">
      <c r="A310" s="13"/>
      <c r="B310" s="13"/>
      <c r="C310" s="13"/>
      <c r="D310" s="13"/>
      <c r="E310" s="13"/>
      <c r="F310" s="13"/>
      <c r="G310" s="13"/>
      <c r="H310" s="13"/>
      <c r="I310" s="13"/>
      <c r="J310" s="13"/>
      <c r="K310" s="13"/>
      <c r="L310" s="13"/>
      <c r="M310" s="13"/>
      <c r="N310" s="13"/>
      <c r="O310" s="13"/>
      <c r="P310" s="13"/>
      <c r="Q310" s="13"/>
      <c r="R310" s="13"/>
      <c r="S310" s="13"/>
      <c r="T310" s="13"/>
      <c r="U310" s="13"/>
      <c r="V310" s="13"/>
      <c r="W310" s="13"/>
      <c r="X310" s="13"/>
      <c r="Y310" s="13"/>
      <c r="Z310" s="13"/>
      <c r="AA310" s="13"/>
      <c r="AB310" s="13"/>
      <c r="AC310" s="13"/>
      <c r="AD310" s="13"/>
      <c r="AE310" s="13"/>
      <c r="AF310" s="13"/>
      <c r="AG310" s="13"/>
      <c r="AH310" s="13"/>
      <c r="AI310" s="13"/>
      <c r="AJ310" s="13"/>
    </row>
    <row r="311" spans="1:36" ht="13.5" customHeight="1" x14ac:dyDescent="0.2">
      <c r="A311" s="13"/>
      <c r="B311" s="13"/>
      <c r="C311" s="13"/>
      <c r="D311" s="13"/>
      <c r="E311" s="13"/>
      <c r="F311" s="13"/>
      <c r="G311" s="13"/>
      <c r="H311" s="13"/>
      <c r="I311" s="13"/>
      <c r="J311" s="13"/>
      <c r="K311" s="13"/>
      <c r="L311" s="13"/>
      <c r="M311" s="13"/>
      <c r="N311" s="13"/>
      <c r="O311" s="13"/>
      <c r="P311" s="13"/>
      <c r="Q311" s="13"/>
      <c r="R311" s="13"/>
      <c r="S311" s="13"/>
      <c r="T311" s="13"/>
      <c r="U311" s="13"/>
      <c r="V311" s="13"/>
      <c r="W311" s="13"/>
      <c r="X311" s="13"/>
      <c r="Y311" s="13"/>
      <c r="Z311" s="13"/>
      <c r="AA311" s="13"/>
      <c r="AB311" s="13"/>
      <c r="AC311" s="13"/>
      <c r="AD311" s="13"/>
      <c r="AE311" s="13"/>
      <c r="AF311" s="13"/>
      <c r="AG311" s="13"/>
      <c r="AH311" s="13"/>
      <c r="AI311" s="13"/>
      <c r="AJ311" s="13"/>
    </row>
    <row r="312" spans="1:36" ht="13.5" customHeight="1" x14ac:dyDescent="0.2">
      <c r="A312" s="13"/>
      <c r="B312" s="13"/>
      <c r="C312" s="13"/>
      <c r="D312" s="13"/>
      <c r="E312" s="13"/>
      <c r="F312" s="13"/>
      <c r="G312" s="13"/>
      <c r="H312" s="13"/>
      <c r="I312" s="13"/>
      <c r="J312" s="13"/>
      <c r="K312" s="13"/>
      <c r="L312" s="13"/>
      <c r="M312" s="13"/>
      <c r="N312" s="13"/>
      <c r="O312" s="13"/>
      <c r="P312" s="13"/>
      <c r="Q312" s="13"/>
      <c r="R312" s="13"/>
      <c r="S312" s="13"/>
      <c r="T312" s="13"/>
      <c r="U312" s="13"/>
      <c r="V312" s="13"/>
      <c r="W312" s="13"/>
      <c r="X312" s="13"/>
      <c r="Y312" s="13"/>
      <c r="Z312" s="13"/>
      <c r="AA312" s="13"/>
      <c r="AB312" s="13"/>
      <c r="AC312" s="13"/>
      <c r="AD312" s="13"/>
      <c r="AE312" s="13"/>
      <c r="AF312" s="13"/>
      <c r="AG312" s="13"/>
      <c r="AH312" s="13"/>
      <c r="AI312" s="13"/>
      <c r="AJ312" s="13"/>
    </row>
    <row r="313" spans="1:36" ht="13.5" customHeight="1" x14ac:dyDescent="0.2">
      <c r="A313" s="13"/>
      <c r="B313" s="13"/>
      <c r="C313" s="13"/>
      <c r="D313" s="13"/>
      <c r="E313" s="13"/>
      <c r="F313" s="13"/>
      <c r="G313" s="13"/>
      <c r="H313" s="13"/>
      <c r="I313" s="13"/>
      <c r="J313" s="13"/>
      <c r="K313" s="13"/>
      <c r="L313" s="13"/>
      <c r="M313" s="13"/>
      <c r="N313" s="13"/>
      <c r="O313" s="13"/>
      <c r="P313" s="13"/>
      <c r="Q313" s="13"/>
      <c r="R313" s="13"/>
      <c r="S313" s="13"/>
      <c r="T313" s="13"/>
      <c r="U313" s="13"/>
      <c r="V313" s="13"/>
      <c r="W313" s="13"/>
      <c r="X313" s="13"/>
      <c r="Y313" s="13"/>
      <c r="Z313" s="13"/>
      <c r="AA313" s="13"/>
      <c r="AB313" s="13"/>
      <c r="AC313" s="13"/>
      <c r="AD313" s="13"/>
      <c r="AE313" s="13"/>
      <c r="AF313" s="13"/>
      <c r="AG313" s="13"/>
      <c r="AH313" s="13"/>
      <c r="AI313" s="13"/>
      <c r="AJ313" s="13"/>
    </row>
    <row r="314" spans="1:36" ht="13.5" customHeight="1" x14ac:dyDescent="0.2">
      <c r="A314" s="13"/>
      <c r="B314" s="13"/>
      <c r="C314" s="13"/>
      <c r="D314" s="13"/>
      <c r="E314" s="13"/>
      <c r="F314" s="13"/>
      <c r="G314" s="13"/>
      <c r="H314" s="13"/>
      <c r="I314" s="13"/>
      <c r="J314" s="13"/>
      <c r="K314" s="13"/>
      <c r="L314" s="13"/>
      <c r="M314" s="13"/>
      <c r="N314" s="13"/>
      <c r="O314" s="13"/>
      <c r="P314" s="13"/>
      <c r="Q314" s="13"/>
      <c r="R314" s="13"/>
      <c r="S314" s="13"/>
      <c r="T314" s="13"/>
      <c r="U314" s="13"/>
      <c r="V314" s="13"/>
      <c r="W314" s="13"/>
      <c r="X314" s="13"/>
      <c r="Y314" s="13"/>
      <c r="Z314" s="13"/>
      <c r="AA314" s="13"/>
      <c r="AB314" s="13"/>
      <c r="AC314" s="13"/>
      <c r="AD314" s="13"/>
      <c r="AE314" s="13"/>
      <c r="AF314" s="13"/>
      <c r="AG314" s="13"/>
      <c r="AH314" s="13"/>
      <c r="AI314" s="13"/>
      <c r="AJ314" s="13"/>
    </row>
    <row r="315" spans="1:36" ht="13.5" customHeight="1" x14ac:dyDescent="0.2">
      <c r="A315" s="13"/>
      <c r="B315" s="13"/>
      <c r="C315" s="13"/>
      <c r="D315" s="13"/>
      <c r="E315" s="13"/>
      <c r="F315" s="13"/>
      <c r="G315" s="13"/>
      <c r="H315" s="13"/>
      <c r="I315" s="13"/>
      <c r="J315" s="13"/>
      <c r="K315" s="13"/>
      <c r="L315" s="13"/>
      <c r="M315" s="13"/>
      <c r="N315" s="13"/>
      <c r="O315" s="13"/>
      <c r="P315" s="13"/>
      <c r="Q315" s="13"/>
      <c r="R315" s="13"/>
      <c r="S315" s="13"/>
      <c r="T315" s="13"/>
      <c r="U315" s="13"/>
      <c r="V315" s="13"/>
      <c r="W315" s="13"/>
      <c r="X315" s="13"/>
      <c r="Y315" s="13"/>
      <c r="Z315" s="13"/>
      <c r="AA315" s="13"/>
      <c r="AB315" s="13"/>
      <c r="AC315" s="13"/>
      <c r="AD315" s="13"/>
      <c r="AE315" s="13"/>
      <c r="AF315" s="13"/>
      <c r="AG315" s="13"/>
      <c r="AH315" s="13"/>
      <c r="AI315" s="13"/>
      <c r="AJ315" s="13"/>
    </row>
    <row r="316" spans="1:36" ht="13.5" customHeight="1" x14ac:dyDescent="0.2">
      <c r="A316" s="13"/>
      <c r="B316" s="13"/>
      <c r="C316" s="13"/>
      <c r="D316" s="13"/>
      <c r="E316" s="13"/>
      <c r="F316" s="13"/>
      <c r="G316" s="13"/>
      <c r="H316" s="13"/>
      <c r="I316" s="13"/>
      <c r="J316" s="13"/>
      <c r="K316" s="13"/>
      <c r="L316" s="13"/>
      <c r="M316" s="13"/>
      <c r="N316" s="13"/>
      <c r="O316" s="13"/>
      <c r="P316" s="13"/>
      <c r="Q316" s="13"/>
      <c r="R316" s="13"/>
      <c r="S316" s="13"/>
      <c r="T316" s="13"/>
      <c r="U316" s="13"/>
      <c r="V316" s="13"/>
      <c r="W316" s="13"/>
      <c r="X316" s="13"/>
      <c r="Y316" s="13"/>
      <c r="Z316" s="13"/>
      <c r="AA316" s="13"/>
      <c r="AB316" s="13"/>
      <c r="AC316" s="13"/>
      <c r="AD316" s="13"/>
      <c r="AE316" s="13"/>
      <c r="AF316" s="13"/>
      <c r="AG316" s="13"/>
      <c r="AH316" s="13"/>
      <c r="AI316" s="13"/>
      <c r="AJ316" s="13"/>
    </row>
    <row r="317" spans="1:36" ht="13.5" customHeight="1" x14ac:dyDescent="0.2">
      <c r="A317" s="13"/>
      <c r="B317" s="13"/>
      <c r="C317" s="13"/>
      <c r="D317" s="13"/>
      <c r="E317" s="13"/>
      <c r="F317" s="13"/>
      <c r="G317" s="13"/>
      <c r="H317" s="13"/>
      <c r="I317" s="13"/>
      <c r="J317" s="13"/>
      <c r="K317" s="13"/>
      <c r="L317" s="13"/>
      <c r="M317" s="13"/>
      <c r="N317" s="13"/>
      <c r="O317" s="13"/>
      <c r="P317" s="13"/>
      <c r="Q317" s="13"/>
      <c r="R317" s="13"/>
      <c r="S317" s="13"/>
      <c r="T317" s="13"/>
      <c r="U317" s="13"/>
      <c r="V317" s="13"/>
      <c r="W317" s="13"/>
      <c r="X317" s="13"/>
      <c r="Y317" s="13"/>
      <c r="Z317" s="13"/>
      <c r="AA317" s="13"/>
      <c r="AB317" s="13"/>
      <c r="AC317" s="13"/>
      <c r="AD317" s="13"/>
      <c r="AE317" s="13"/>
      <c r="AF317" s="13"/>
      <c r="AG317" s="13"/>
      <c r="AH317" s="13"/>
      <c r="AI317" s="13"/>
      <c r="AJ317" s="13"/>
    </row>
    <row r="318" spans="1:36" ht="13.5" customHeight="1" x14ac:dyDescent="0.2">
      <c r="A318" s="13"/>
      <c r="B318" s="13"/>
      <c r="C318" s="13"/>
      <c r="D318" s="13"/>
      <c r="E318" s="13"/>
      <c r="F318" s="13"/>
      <c r="G318" s="13"/>
      <c r="H318" s="13"/>
      <c r="I318" s="13"/>
      <c r="J318" s="13"/>
      <c r="K318" s="13"/>
      <c r="L318" s="13"/>
      <c r="M318" s="13"/>
      <c r="N318" s="13"/>
      <c r="O318" s="13"/>
      <c r="P318" s="13"/>
      <c r="Q318" s="13"/>
      <c r="R318" s="13"/>
      <c r="S318" s="13"/>
      <c r="T318" s="13"/>
      <c r="U318" s="13"/>
      <c r="V318" s="13"/>
      <c r="W318" s="13"/>
      <c r="X318" s="13"/>
      <c r="Y318" s="13"/>
      <c r="Z318" s="13"/>
      <c r="AA318" s="13"/>
      <c r="AB318" s="13"/>
      <c r="AC318" s="13"/>
      <c r="AD318" s="13"/>
      <c r="AE318" s="13"/>
      <c r="AF318" s="13"/>
      <c r="AG318" s="13"/>
      <c r="AH318" s="13"/>
      <c r="AI318" s="13"/>
      <c r="AJ318" s="13"/>
    </row>
    <row r="319" spans="1:36" ht="13.5" customHeight="1" x14ac:dyDescent="0.2">
      <c r="A319" s="13"/>
      <c r="B319" s="13"/>
      <c r="C319" s="13"/>
      <c r="D319" s="13"/>
      <c r="E319" s="13"/>
      <c r="F319" s="13"/>
      <c r="G319" s="13"/>
      <c r="H319" s="13"/>
      <c r="I319" s="13"/>
      <c r="J319" s="13"/>
      <c r="K319" s="13"/>
      <c r="L319" s="13"/>
      <c r="M319" s="13"/>
      <c r="N319" s="13"/>
      <c r="O319" s="13"/>
      <c r="P319" s="13"/>
      <c r="Q319" s="13"/>
      <c r="R319" s="13"/>
      <c r="S319" s="13"/>
      <c r="T319" s="13"/>
      <c r="U319" s="13"/>
      <c r="V319" s="13"/>
      <c r="W319" s="13"/>
      <c r="X319" s="13"/>
      <c r="Y319" s="13"/>
      <c r="Z319" s="13"/>
      <c r="AA319" s="13"/>
      <c r="AB319" s="13"/>
      <c r="AC319" s="13"/>
      <c r="AD319" s="13"/>
      <c r="AE319" s="13"/>
      <c r="AF319" s="13"/>
      <c r="AG319" s="13"/>
      <c r="AH319" s="13"/>
      <c r="AI319" s="13"/>
      <c r="AJ319" s="13"/>
    </row>
    <row r="320" spans="1:36" ht="13.5" customHeight="1" x14ac:dyDescent="0.2">
      <c r="A320" s="13"/>
      <c r="B320" s="13"/>
      <c r="C320" s="13"/>
      <c r="D320" s="13"/>
      <c r="E320" s="13"/>
      <c r="F320" s="13"/>
      <c r="G320" s="13"/>
      <c r="H320" s="13"/>
      <c r="I320" s="13"/>
      <c r="J320" s="13"/>
      <c r="K320" s="13"/>
      <c r="L320" s="13"/>
      <c r="M320" s="13"/>
      <c r="N320" s="13"/>
      <c r="O320" s="13"/>
      <c r="P320" s="13"/>
      <c r="Q320" s="13"/>
      <c r="R320" s="13"/>
      <c r="S320" s="13"/>
      <c r="T320" s="13"/>
      <c r="U320" s="13"/>
      <c r="V320" s="13"/>
      <c r="W320" s="13"/>
      <c r="X320" s="13"/>
      <c r="Y320" s="13"/>
      <c r="Z320" s="13"/>
      <c r="AA320" s="13"/>
      <c r="AB320" s="13"/>
      <c r="AC320" s="13"/>
      <c r="AD320" s="13"/>
      <c r="AE320" s="13"/>
      <c r="AF320" s="13"/>
      <c r="AG320" s="13"/>
      <c r="AH320" s="13"/>
      <c r="AI320" s="13"/>
      <c r="AJ320" s="13"/>
    </row>
    <row r="321" spans="1:36" ht="13.5" customHeight="1" x14ac:dyDescent="0.2">
      <c r="A321" s="13"/>
      <c r="B321" s="13"/>
      <c r="C321" s="13"/>
      <c r="D321" s="13"/>
      <c r="E321" s="13"/>
      <c r="F321" s="13"/>
      <c r="G321" s="13"/>
      <c r="H321" s="13"/>
      <c r="I321" s="13"/>
      <c r="J321" s="13"/>
      <c r="K321" s="13"/>
      <c r="L321" s="13"/>
      <c r="M321" s="13"/>
      <c r="N321" s="13"/>
      <c r="O321" s="13"/>
      <c r="P321" s="13"/>
      <c r="Q321" s="13"/>
      <c r="R321" s="13"/>
      <c r="S321" s="13"/>
      <c r="T321" s="13"/>
      <c r="U321" s="13"/>
      <c r="V321" s="13"/>
      <c r="W321" s="13"/>
      <c r="X321" s="13"/>
      <c r="Y321" s="13"/>
      <c r="Z321" s="13"/>
      <c r="AA321" s="13"/>
      <c r="AB321" s="13"/>
      <c r="AC321" s="13"/>
      <c r="AD321" s="13"/>
      <c r="AE321" s="13"/>
      <c r="AF321" s="13"/>
      <c r="AG321" s="13"/>
      <c r="AH321" s="13"/>
      <c r="AI321" s="13"/>
      <c r="AJ321" s="13"/>
    </row>
    <row r="322" spans="1:36" ht="13.5" customHeight="1" x14ac:dyDescent="0.2">
      <c r="A322" s="13"/>
      <c r="B322" s="13"/>
      <c r="C322" s="13"/>
      <c r="D322" s="13"/>
      <c r="E322" s="13"/>
      <c r="F322" s="13"/>
      <c r="G322" s="13"/>
      <c r="H322" s="13"/>
      <c r="I322" s="13"/>
      <c r="J322" s="13"/>
      <c r="K322" s="13"/>
      <c r="L322" s="13"/>
      <c r="M322" s="13"/>
      <c r="N322" s="13"/>
      <c r="O322" s="13"/>
      <c r="P322" s="13"/>
      <c r="Q322" s="13"/>
      <c r="R322" s="13"/>
      <c r="S322" s="13"/>
      <c r="T322" s="13"/>
      <c r="U322" s="13"/>
      <c r="V322" s="13"/>
      <c r="W322" s="13"/>
      <c r="X322" s="13"/>
      <c r="Y322" s="13"/>
      <c r="Z322" s="13"/>
      <c r="AA322" s="13"/>
      <c r="AB322" s="13"/>
      <c r="AC322" s="13"/>
      <c r="AD322" s="13"/>
      <c r="AE322" s="13"/>
      <c r="AF322" s="13"/>
      <c r="AG322" s="13"/>
      <c r="AH322" s="13"/>
      <c r="AI322" s="13"/>
      <c r="AJ322" s="13"/>
    </row>
    <row r="323" spans="1:36" ht="13.5" customHeight="1" x14ac:dyDescent="0.2">
      <c r="A323" s="13"/>
      <c r="B323" s="13"/>
      <c r="C323" s="13"/>
      <c r="D323" s="13"/>
      <c r="E323" s="13"/>
      <c r="F323" s="13"/>
      <c r="G323" s="13"/>
      <c r="H323" s="13"/>
      <c r="I323" s="13"/>
      <c r="J323" s="13"/>
      <c r="K323" s="13"/>
      <c r="L323" s="13"/>
      <c r="M323" s="13"/>
      <c r="N323" s="13"/>
      <c r="O323" s="13"/>
      <c r="P323" s="13"/>
      <c r="Q323" s="13"/>
      <c r="R323" s="13"/>
      <c r="S323" s="13"/>
      <c r="T323" s="13"/>
      <c r="U323" s="13"/>
      <c r="V323" s="13"/>
      <c r="W323" s="13"/>
      <c r="X323" s="13"/>
      <c r="Y323" s="13"/>
      <c r="Z323" s="13"/>
      <c r="AA323" s="13"/>
      <c r="AB323" s="13"/>
      <c r="AC323" s="13"/>
      <c r="AD323" s="13"/>
      <c r="AE323" s="13"/>
      <c r="AF323" s="13"/>
      <c r="AG323" s="13"/>
      <c r="AH323" s="13"/>
      <c r="AI323" s="13"/>
      <c r="AJ323" s="13"/>
    </row>
    <row r="324" spans="1:36" ht="13.5" customHeight="1" x14ac:dyDescent="0.2">
      <c r="A324" s="13"/>
      <c r="B324" s="13"/>
      <c r="C324" s="13"/>
      <c r="D324" s="13"/>
      <c r="E324" s="13"/>
      <c r="F324" s="13"/>
      <c r="G324" s="13"/>
      <c r="H324" s="13"/>
      <c r="I324" s="13"/>
      <c r="J324" s="13"/>
      <c r="K324" s="13"/>
      <c r="L324" s="13"/>
      <c r="M324" s="13"/>
      <c r="N324" s="13"/>
      <c r="O324" s="13"/>
      <c r="P324" s="13"/>
      <c r="Q324" s="13"/>
      <c r="R324" s="13"/>
      <c r="S324" s="13"/>
      <c r="T324" s="13"/>
      <c r="U324" s="13"/>
      <c r="V324" s="13"/>
      <c r="W324" s="13"/>
      <c r="X324" s="13"/>
      <c r="Y324" s="13"/>
      <c r="Z324" s="13"/>
      <c r="AA324" s="13"/>
      <c r="AB324" s="13"/>
      <c r="AC324" s="13"/>
      <c r="AD324" s="13"/>
      <c r="AE324" s="13"/>
      <c r="AF324" s="13"/>
      <c r="AG324" s="13"/>
      <c r="AH324" s="13"/>
      <c r="AI324" s="13"/>
      <c r="AJ324" s="13"/>
    </row>
    <row r="325" spans="1:36" ht="13.5" customHeight="1" x14ac:dyDescent="0.2">
      <c r="A325" s="13"/>
      <c r="B325" s="13"/>
      <c r="C325" s="13"/>
      <c r="D325" s="13"/>
      <c r="E325" s="13"/>
      <c r="F325" s="13"/>
      <c r="G325" s="13"/>
      <c r="H325" s="13"/>
      <c r="I325" s="13"/>
      <c r="J325" s="13"/>
      <c r="K325" s="13"/>
      <c r="L325" s="13"/>
      <c r="M325" s="13"/>
      <c r="N325" s="13"/>
      <c r="O325" s="13"/>
      <c r="P325" s="13"/>
      <c r="Q325" s="13"/>
      <c r="R325" s="13"/>
      <c r="S325" s="13"/>
      <c r="T325" s="13"/>
      <c r="U325" s="13"/>
      <c r="V325" s="13"/>
      <c r="W325" s="13"/>
      <c r="X325" s="13"/>
      <c r="Y325" s="13"/>
      <c r="Z325" s="13"/>
      <c r="AA325" s="13"/>
      <c r="AB325" s="13"/>
      <c r="AC325" s="13"/>
      <c r="AD325" s="13"/>
      <c r="AE325" s="13"/>
      <c r="AF325" s="13"/>
      <c r="AG325" s="13"/>
      <c r="AH325" s="13"/>
      <c r="AI325" s="13"/>
      <c r="AJ325" s="13"/>
    </row>
    <row r="326" spans="1:36" ht="13.5" customHeight="1" x14ac:dyDescent="0.2">
      <c r="A326" s="13"/>
      <c r="B326" s="13"/>
      <c r="C326" s="13"/>
      <c r="D326" s="13"/>
      <c r="E326" s="13"/>
      <c r="F326" s="13"/>
      <c r="G326" s="13"/>
      <c r="H326" s="13"/>
      <c r="I326" s="13"/>
      <c r="J326" s="13"/>
      <c r="K326" s="13"/>
      <c r="L326" s="13"/>
      <c r="M326" s="13"/>
      <c r="N326" s="13"/>
      <c r="O326" s="13"/>
      <c r="P326" s="13"/>
      <c r="Q326" s="13"/>
      <c r="R326" s="13"/>
      <c r="S326" s="13"/>
      <c r="T326" s="13"/>
      <c r="U326" s="13"/>
      <c r="V326" s="13"/>
      <c r="W326" s="13"/>
      <c r="X326" s="13"/>
      <c r="Y326" s="13"/>
      <c r="Z326" s="13"/>
      <c r="AA326" s="13"/>
      <c r="AB326" s="13"/>
      <c r="AC326" s="13"/>
      <c r="AD326" s="13"/>
      <c r="AE326" s="13"/>
      <c r="AF326" s="13"/>
      <c r="AG326" s="13"/>
      <c r="AH326" s="13"/>
      <c r="AI326" s="13"/>
      <c r="AJ326" s="13"/>
    </row>
    <row r="327" spans="1:36" ht="13.5" customHeight="1" x14ac:dyDescent="0.2">
      <c r="A327" s="13"/>
      <c r="B327" s="13"/>
      <c r="C327" s="13"/>
      <c r="D327" s="13"/>
      <c r="E327" s="13"/>
      <c r="F327" s="13"/>
      <c r="G327" s="13"/>
      <c r="H327" s="13"/>
      <c r="I327" s="13"/>
      <c r="J327" s="13"/>
      <c r="K327" s="13"/>
      <c r="L327" s="13"/>
      <c r="M327" s="13"/>
      <c r="N327" s="13"/>
      <c r="O327" s="13"/>
      <c r="P327" s="13"/>
      <c r="Q327" s="13"/>
      <c r="R327" s="13"/>
      <c r="S327" s="13"/>
      <c r="T327" s="13"/>
      <c r="U327" s="13"/>
      <c r="V327" s="13"/>
      <c r="W327" s="13"/>
      <c r="X327" s="13"/>
      <c r="Y327" s="13"/>
      <c r="Z327" s="13"/>
      <c r="AA327" s="13"/>
      <c r="AB327" s="13"/>
      <c r="AC327" s="13"/>
      <c r="AD327" s="13"/>
      <c r="AE327" s="13"/>
      <c r="AF327" s="13"/>
      <c r="AG327" s="13"/>
      <c r="AH327" s="13"/>
      <c r="AI327" s="13"/>
      <c r="AJ327" s="13"/>
    </row>
    <row r="328" spans="1:36" ht="13.5" customHeight="1" x14ac:dyDescent="0.2">
      <c r="A328" s="13"/>
      <c r="B328" s="13"/>
      <c r="C328" s="13"/>
      <c r="D328" s="13"/>
      <c r="E328" s="13"/>
      <c r="F328" s="13"/>
      <c r="G328" s="13"/>
      <c r="H328" s="13"/>
      <c r="I328" s="13"/>
      <c r="J328" s="13"/>
      <c r="K328" s="13"/>
      <c r="L328" s="13"/>
      <c r="M328" s="13"/>
      <c r="N328" s="13"/>
      <c r="O328" s="13"/>
      <c r="P328" s="13"/>
      <c r="Q328" s="13"/>
      <c r="R328" s="13"/>
      <c r="S328" s="13"/>
      <c r="T328" s="13"/>
      <c r="U328" s="13"/>
      <c r="V328" s="13"/>
      <c r="W328" s="13"/>
      <c r="X328" s="13"/>
      <c r="Y328" s="13"/>
      <c r="Z328" s="13"/>
      <c r="AA328" s="13"/>
      <c r="AB328" s="13"/>
      <c r="AC328" s="13"/>
      <c r="AD328" s="13"/>
      <c r="AE328" s="13"/>
      <c r="AF328" s="13"/>
      <c r="AG328" s="13"/>
      <c r="AH328" s="13"/>
      <c r="AI328" s="13"/>
      <c r="AJ328" s="13"/>
    </row>
    <row r="329" spans="1:36" ht="13.5" customHeight="1" x14ac:dyDescent="0.2">
      <c r="A329" s="13"/>
      <c r="B329" s="13"/>
      <c r="C329" s="13"/>
      <c r="D329" s="13"/>
      <c r="E329" s="13"/>
      <c r="F329" s="13"/>
      <c r="G329" s="13"/>
      <c r="H329" s="13"/>
      <c r="I329" s="13"/>
      <c r="J329" s="13"/>
      <c r="K329" s="13"/>
      <c r="L329" s="13"/>
      <c r="M329" s="13"/>
      <c r="N329" s="13"/>
      <c r="O329" s="13"/>
      <c r="P329" s="13"/>
      <c r="Q329" s="13"/>
      <c r="R329" s="13"/>
      <c r="S329" s="13"/>
      <c r="T329" s="13"/>
      <c r="U329" s="13"/>
      <c r="V329" s="13"/>
      <c r="W329" s="13"/>
      <c r="X329" s="13"/>
      <c r="Y329" s="13"/>
      <c r="Z329" s="13"/>
      <c r="AA329" s="13"/>
      <c r="AB329" s="13"/>
      <c r="AC329" s="13"/>
      <c r="AD329" s="13"/>
      <c r="AE329" s="13"/>
      <c r="AF329" s="13"/>
      <c r="AG329" s="13"/>
      <c r="AH329" s="13"/>
      <c r="AI329" s="13"/>
      <c r="AJ329" s="13"/>
    </row>
    <row r="330" spans="1:36" ht="13.5" customHeight="1" x14ac:dyDescent="0.2">
      <c r="A330" s="13"/>
      <c r="B330" s="13"/>
      <c r="C330" s="13"/>
      <c r="D330" s="13"/>
      <c r="E330" s="13"/>
      <c r="F330" s="13"/>
      <c r="G330" s="13"/>
      <c r="H330" s="13"/>
      <c r="I330" s="13"/>
      <c r="J330" s="13"/>
      <c r="K330" s="13"/>
      <c r="L330" s="13"/>
      <c r="M330" s="13"/>
      <c r="N330" s="13"/>
      <c r="O330" s="13"/>
      <c r="P330" s="13"/>
      <c r="Q330" s="13"/>
      <c r="R330" s="13"/>
      <c r="S330" s="13"/>
      <c r="T330" s="13"/>
      <c r="U330" s="13"/>
      <c r="V330" s="13"/>
      <c r="W330" s="13"/>
      <c r="X330" s="13"/>
      <c r="Y330" s="13"/>
      <c r="Z330" s="13"/>
      <c r="AA330" s="13"/>
      <c r="AB330" s="13"/>
      <c r="AC330" s="13"/>
      <c r="AD330" s="13"/>
      <c r="AE330" s="13"/>
      <c r="AF330" s="13"/>
      <c r="AG330" s="13"/>
      <c r="AH330" s="13"/>
      <c r="AI330" s="13"/>
      <c r="AJ330" s="13"/>
    </row>
    <row r="331" spans="1:36" ht="13.5" customHeight="1" x14ac:dyDescent="0.2">
      <c r="A331" s="13"/>
      <c r="B331" s="13"/>
      <c r="C331" s="13"/>
      <c r="D331" s="13"/>
      <c r="E331" s="13"/>
      <c r="F331" s="13"/>
      <c r="G331" s="13"/>
      <c r="H331" s="13"/>
      <c r="I331" s="13"/>
      <c r="J331" s="13"/>
      <c r="K331" s="13"/>
      <c r="L331" s="13"/>
      <c r="M331" s="13"/>
      <c r="N331" s="13"/>
      <c r="O331" s="13"/>
      <c r="P331" s="13"/>
      <c r="Q331" s="13"/>
      <c r="R331" s="13"/>
      <c r="S331" s="13"/>
      <c r="T331" s="13"/>
      <c r="U331" s="13"/>
      <c r="V331" s="13"/>
      <c r="W331" s="13"/>
      <c r="X331" s="13"/>
      <c r="Y331" s="13"/>
      <c r="Z331" s="13"/>
      <c r="AA331" s="13"/>
      <c r="AB331" s="13"/>
      <c r="AC331" s="13"/>
      <c r="AD331" s="13"/>
      <c r="AE331" s="13"/>
      <c r="AF331" s="13"/>
      <c r="AG331" s="13"/>
      <c r="AH331" s="13"/>
      <c r="AI331" s="13"/>
      <c r="AJ331" s="13"/>
    </row>
    <row r="332" spans="1:36" ht="13.5" customHeight="1" x14ac:dyDescent="0.2">
      <c r="A332" s="13"/>
      <c r="B332" s="13"/>
      <c r="C332" s="13"/>
      <c r="D332" s="13"/>
      <c r="E332" s="13"/>
      <c r="F332" s="13"/>
      <c r="G332" s="13"/>
      <c r="H332" s="13"/>
      <c r="I332" s="13"/>
      <c r="J332" s="13"/>
      <c r="K332" s="13"/>
      <c r="L332" s="13"/>
      <c r="M332" s="13"/>
      <c r="N332" s="13"/>
      <c r="O332" s="13"/>
      <c r="P332" s="13"/>
      <c r="Q332" s="13"/>
      <c r="R332" s="13"/>
      <c r="S332" s="13"/>
      <c r="T332" s="13"/>
      <c r="U332" s="13"/>
      <c r="V332" s="13"/>
      <c r="W332" s="13"/>
      <c r="X332" s="13"/>
      <c r="Y332" s="13"/>
      <c r="Z332" s="13"/>
      <c r="AA332" s="13"/>
      <c r="AB332" s="13"/>
      <c r="AC332" s="13"/>
      <c r="AD332" s="13"/>
      <c r="AE332" s="13"/>
      <c r="AF332" s="13"/>
      <c r="AG332" s="13"/>
      <c r="AH332" s="13"/>
      <c r="AI332" s="13"/>
      <c r="AJ332" s="13"/>
    </row>
    <row r="333" spans="1:36" ht="13.5" customHeight="1" x14ac:dyDescent="0.2">
      <c r="A333" s="13"/>
      <c r="B333" s="13"/>
      <c r="C333" s="13"/>
      <c r="D333" s="13"/>
      <c r="E333" s="13"/>
      <c r="F333" s="13"/>
      <c r="G333" s="13"/>
      <c r="H333" s="13"/>
      <c r="I333" s="13"/>
      <c r="J333" s="13"/>
      <c r="K333" s="13"/>
      <c r="L333" s="13"/>
      <c r="M333" s="13"/>
      <c r="N333" s="13"/>
      <c r="O333" s="13"/>
      <c r="P333" s="13"/>
      <c r="Q333" s="13"/>
      <c r="R333" s="13"/>
      <c r="S333" s="13"/>
      <c r="T333" s="13"/>
      <c r="U333" s="13"/>
      <c r="V333" s="13"/>
      <c r="W333" s="13"/>
      <c r="X333" s="13"/>
      <c r="Y333" s="13"/>
      <c r="Z333" s="13"/>
      <c r="AA333" s="13"/>
      <c r="AB333" s="13"/>
      <c r="AC333" s="13"/>
      <c r="AD333" s="13"/>
      <c r="AE333" s="13"/>
      <c r="AF333" s="13"/>
      <c r="AG333" s="13"/>
      <c r="AH333" s="13"/>
      <c r="AI333" s="13"/>
      <c r="AJ333" s="13"/>
    </row>
    <row r="334" spans="1:36" ht="13.5" customHeight="1" x14ac:dyDescent="0.2">
      <c r="A334" s="13"/>
      <c r="B334" s="13"/>
      <c r="C334" s="13"/>
      <c r="D334" s="13"/>
      <c r="E334" s="13"/>
      <c r="F334" s="13"/>
      <c r="G334" s="13"/>
      <c r="H334" s="13"/>
      <c r="I334" s="13"/>
      <c r="J334" s="13"/>
      <c r="K334" s="13"/>
      <c r="L334" s="13"/>
      <c r="M334" s="13"/>
      <c r="N334" s="13"/>
      <c r="O334" s="13"/>
      <c r="P334" s="13"/>
      <c r="Q334" s="13"/>
      <c r="R334" s="13"/>
      <c r="S334" s="13"/>
      <c r="T334" s="13"/>
      <c r="U334" s="13"/>
      <c r="V334" s="13"/>
      <c r="W334" s="13"/>
      <c r="X334" s="13"/>
      <c r="Y334" s="13"/>
      <c r="Z334" s="13"/>
      <c r="AA334" s="13"/>
      <c r="AB334" s="13"/>
      <c r="AC334" s="13"/>
      <c r="AD334" s="13"/>
      <c r="AE334" s="13"/>
      <c r="AF334" s="13"/>
      <c r="AG334" s="13"/>
      <c r="AH334" s="13"/>
      <c r="AI334" s="13"/>
      <c r="AJ334" s="13"/>
    </row>
    <row r="335" spans="1:36" ht="13.5" customHeight="1" x14ac:dyDescent="0.2">
      <c r="A335" s="13"/>
      <c r="B335" s="13"/>
      <c r="C335" s="13"/>
      <c r="D335" s="13"/>
      <c r="E335" s="13"/>
      <c r="F335" s="13"/>
      <c r="G335" s="13"/>
      <c r="H335" s="13"/>
      <c r="I335" s="13"/>
      <c r="J335" s="13"/>
      <c r="K335" s="13"/>
      <c r="L335" s="13"/>
      <c r="M335" s="13"/>
      <c r="N335" s="13"/>
      <c r="O335" s="13"/>
      <c r="P335" s="13"/>
      <c r="Q335" s="13"/>
      <c r="R335" s="13"/>
      <c r="S335" s="13"/>
      <c r="T335" s="13"/>
      <c r="U335" s="13"/>
      <c r="V335" s="13"/>
      <c r="W335" s="13"/>
      <c r="X335" s="13"/>
      <c r="Y335" s="13"/>
      <c r="Z335" s="13"/>
      <c r="AA335" s="13"/>
      <c r="AB335" s="13"/>
      <c r="AC335" s="13"/>
      <c r="AD335" s="13"/>
      <c r="AE335" s="13"/>
      <c r="AF335" s="13"/>
      <c r="AG335" s="13"/>
      <c r="AH335" s="13"/>
      <c r="AI335" s="13"/>
      <c r="AJ335" s="13"/>
    </row>
    <row r="336" spans="1:36" ht="13.5" customHeight="1" x14ac:dyDescent="0.2">
      <c r="A336" s="13"/>
      <c r="B336" s="13"/>
      <c r="C336" s="13"/>
      <c r="D336" s="13"/>
      <c r="E336" s="13"/>
      <c r="F336" s="13"/>
      <c r="G336" s="13"/>
      <c r="H336" s="13"/>
      <c r="I336" s="13"/>
      <c r="J336" s="13"/>
      <c r="K336" s="13"/>
      <c r="L336" s="13"/>
      <c r="M336" s="13"/>
      <c r="N336" s="13"/>
      <c r="O336" s="13"/>
      <c r="P336" s="13"/>
      <c r="Q336" s="13"/>
      <c r="R336" s="13"/>
      <c r="S336" s="13"/>
      <c r="T336" s="13"/>
      <c r="U336" s="13"/>
      <c r="V336" s="13"/>
      <c r="W336" s="13"/>
      <c r="X336" s="13"/>
      <c r="Y336" s="13"/>
      <c r="Z336" s="13"/>
      <c r="AA336" s="13"/>
      <c r="AB336" s="13"/>
      <c r="AC336" s="13"/>
      <c r="AD336" s="13"/>
      <c r="AE336" s="13"/>
      <c r="AF336" s="13"/>
      <c r="AG336" s="13"/>
      <c r="AH336" s="13"/>
      <c r="AI336" s="13"/>
      <c r="AJ336" s="13"/>
    </row>
    <row r="337" spans="1:36" ht="13.5" customHeight="1" x14ac:dyDescent="0.2">
      <c r="A337" s="13"/>
      <c r="B337" s="13"/>
      <c r="C337" s="13"/>
      <c r="D337" s="13"/>
      <c r="E337" s="13"/>
      <c r="F337" s="13"/>
      <c r="G337" s="13"/>
      <c r="H337" s="13"/>
      <c r="I337" s="13"/>
      <c r="J337" s="13"/>
      <c r="K337" s="13"/>
      <c r="L337" s="13"/>
      <c r="M337" s="13"/>
      <c r="N337" s="13"/>
      <c r="O337" s="13"/>
      <c r="P337" s="13"/>
      <c r="Q337" s="13"/>
      <c r="R337" s="13"/>
      <c r="S337" s="13"/>
      <c r="T337" s="13"/>
      <c r="U337" s="13"/>
      <c r="V337" s="13"/>
      <c r="W337" s="13"/>
      <c r="X337" s="13"/>
      <c r="Y337" s="13"/>
      <c r="Z337" s="13"/>
      <c r="AA337" s="13"/>
      <c r="AB337" s="13"/>
      <c r="AC337" s="13"/>
      <c r="AD337" s="13"/>
      <c r="AE337" s="13"/>
      <c r="AF337" s="13"/>
      <c r="AG337" s="13"/>
      <c r="AH337" s="13"/>
      <c r="AI337" s="13"/>
      <c r="AJ337" s="13"/>
    </row>
    <row r="338" spans="1:36" ht="13.5" customHeight="1" x14ac:dyDescent="0.2">
      <c r="A338" s="13"/>
      <c r="B338" s="13"/>
      <c r="C338" s="13"/>
      <c r="D338" s="13"/>
      <c r="E338" s="13"/>
      <c r="F338" s="13"/>
      <c r="G338" s="13"/>
      <c r="H338" s="13"/>
      <c r="I338" s="13"/>
      <c r="J338" s="13"/>
      <c r="K338" s="13"/>
      <c r="L338" s="13"/>
      <c r="M338" s="13"/>
      <c r="N338" s="13"/>
      <c r="O338" s="13"/>
      <c r="P338" s="13"/>
      <c r="Q338" s="13"/>
      <c r="R338" s="13"/>
      <c r="S338" s="13"/>
      <c r="T338" s="13"/>
      <c r="U338" s="13"/>
      <c r="V338" s="13"/>
      <c r="W338" s="13"/>
      <c r="X338" s="13"/>
      <c r="Y338" s="13"/>
      <c r="Z338" s="13"/>
      <c r="AA338" s="13"/>
      <c r="AB338" s="13"/>
      <c r="AC338" s="13"/>
      <c r="AD338" s="13"/>
      <c r="AE338" s="13"/>
      <c r="AF338" s="13"/>
      <c r="AG338" s="13"/>
      <c r="AH338" s="13"/>
      <c r="AI338" s="13"/>
      <c r="AJ338" s="13"/>
    </row>
    <row r="339" spans="1:36" ht="13.5" customHeight="1" x14ac:dyDescent="0.2">
      <c r="A339" s="13"/>
      <c r="B339" s="13"/>
      <c r="C339" s="13"/>
      <c r="D339" s="13"/>
      <c r="E339" s="13"/>
      <c r="F339" s="13"/>
      <c r="G339" s="13"/>
      <c r="H339" s="13"/>
      <c r="I339" s="13"/>
      <c r="J339" s="13"/>
      <c r="K339" s="13"/>
      <c r="L339" s="13"/>
      <c r="M339" s="13"/>
      <c r="N339" s="13"/>
      <c r="O339" s="13"/>
      <c r="P339" s="13"/>
      <c r="Q339" s="13"/>
      <c r="R339" s="13"/>
      <c r="S339" s="13"/>
      <c r="T339" s="13"/>
      <c r="U339" s="13"/>
      <c r="V339" s="13"/>
      <c r="W339" s="13"/>
      <c r="X339" s="13"/>
      <c r="Y339" s="13"/>
      <c r="Z339" s="13"/>
      <c r="AA339" s="13"/>
      <c r="AB339" s="13"/>
      <c r="AC339" s="13"/>
      <c r="AD339" s="13"/>
      <c r="AE339" s="13"/>
      <c r="AF339" s="13"/>
      <c r="AG339" s="13"/>
      <c r="AH339" s="13"/>
      <c r="AI339" s="13"/>
      <c r="AJ339" s="13"/>
    </row>
    <row r="340" spans="1:36" ht="13.5" customHeight="1" x14ac:dyDescent="0.2">
      <c r="A340" s="13"/>
      <c r="B340" s="13"/>
      <c r="C340" s="13"/>
      <c r="D340" s="13"/>
      <c r="E340" s="13"/>
      <c r="F340" s="13"/>
      <c r="G340" s="13"/>
      <c r="H340" s="13"/>
      <c r="I340" s="13"/>
      <c r="J340" s="13"/>
      <c r="K340" s="13"/>
      <c r="L340" s="13"/>
      <c r="M340" s="13"/>
      <c r="N340" s="13"/>
      <c r="O340" s="13"/>
      <c r="P340" s="13"/>
      <c r="Q340" s="13"/>
      <c r="R340" s="13"/>
      <c r="S340" s="13"/>
      <c r="T340" s="13"/>
      <c r="U340" s="13"/>
      <c r="V340" s="13"/>
      <c r="W340" s="13"/>
      <c r="X340" s="13"/>
      <c r="Y340" s="13"/>
      <c r="Z340" s="13"/>
      <c r="AA340" s="13"/>
      <c r="AB340" s="13"/>
      <c r="AC340" s="13"/>
      <c r="AD340" s="13"/>
      <c r="AE340" s="13"/>
      <c r="AF340" s="13"/>
      <c r="AG340" s="13"/>
      <c r="AH340" s="13"/>
      <c r="AI340" s="13"/>
      <c r="AJ340" s="13"/>
    </row>
    <row r="341" spans="1:36" ht="13.5" customHeight="1" x14ac:dyDescent="0.2">
      <c r="A341" s="13"/>
      <c r="B341" s="13"/>
      <c r="C341" s="13"/>
      <c r="D341" s="13"/>
      <c r="E341" s="13"/>
      <c r="F341" s="13"/>
      <c r="G341" s="13"/>
      <c r="H341" s="13"/>
      <c r="I341" s="13"/>
      <c r="J341" s="13"/>
      <c r="K341" s="13"/>
      <c r="L341" s="13"/>
      <c r="M341" s="13"/>
      <c r="N341" s="13"/>
      <c r="O341" s="13"/>
      <c r="P341" s="13"/>
      <c r="Q341" s="13"/>
      <c r="R341" s="13"/>
      <c r="S341" s="13"/>
      <c r="T341" s="13"/>
      <c r="U341" s="13"/>
      <c r="V341" s="13"/>
      <c r="W341" s="13"/>
      <c r="X341" s="13"/>
      <c r="Y341" s="13"/>
      <c r="Z341" s="13"/>
      <c r="AA341" s="13"/>
      <c r="AB341" s="13"/>
      <c r="AC341" s="13"/>
      <c r="AD341" s="13"/>
      <c r="AE341" s="13"/>
      <c r="AF341" s="13"/>
      <c r="AG341" s="13"/>
      <c r="AH341" s="13"/>
      <c r="AI341" s="13"/>
      <c r="AJ341" s="13"/>
    </row>
    <row r="342" spans="1:36" ht="13.5" customHeight="1" x14ac:dyDescent="0.2">
      <c r="A342" s="13"/>
      <c r="B342" s="13"/>
      <c r="C342" s="13"/>
      <c r="D342" s="13"/>
      <c r="E342" s="13"/>
      <c r="F342" s="13"/>
      <c r="G342" s="13"/>
      <c r="H342" s="13"/>
      <c r="I342" s="13"/>
      <c r="J342" s="13"/>
      <c r="K342" s="13"/>
      <c r="L342" s="13"/>
      <c r="M342" s="13"/>
      <c r="N342" s="13"/>
      <c r="O342" s="13"/>
      <c r="P342" s="13"/>
      <c r="Q342" s="13"/>
      <c r="R342" s="13"/>
      <c r="S342" s="13"/>
      <c r="T342" s="13"/>
      <c r="U342" s="13"/>
      <c r="V342" s="13"/>
      <c r="W342" s="13"/>
      <c r="X342" s="13"/>
      <c r="Y342" s="13"/>
      <c r="Z342" s="13"/>
      <c r="AA342" s="13"/>
      <c r="AB342" s="13"/>
      <c r="AC342" s="13"/>
      <c r="AD342" s="13"/>
      <c r="AE342" s="13"/>
      <c r="AF342" s="13"/>
      <c r="AG342" s="13"/>
      <c r="AH342" s="13"/>
      <c r="AI342" s="13"/>
      <c r="AJ342" s="13"/>
    </row>
    <row r="343" spans="1:36" ht="13.5" customHeight="1" x14ac:dyDescent="0.2">
      <c r="A343" s="13"/>
      <c r="B343" s="13"/>
      <c r="C343" s="13"/>
      <c r="D343" s="13"/>
      <c r="E343" s="13"/>
      <c r="F343" s="13"/>
      <c r="G343" s="13"/>
      <c r="H343" s="13"/>
      <c r="I343" s="13"/>
      <c r="J343" s="13"/>
      <c r="K343" s="13"/>
      <c r="L343" s="13"/>
      <c r="M343" s="13"/>
      <c r="N343" s="13"/>
      <c r="O343" s="13"/>
      <c r="P343" s="13"/>
      <c r="Q343" s="13"/>
      <c r="R343" s="13"/>
      <c r="S343" s="13"/>
      <c r="T343" s="13"/>
      <c r="U343" s="13"/>
      <c r="V343" s="13"/>
      <c r="W343" s="13"/>
      <c r="X343" s="13"/>
      <c r="Y343" s="13"/>
      <c r="Z343" s="13"/>
      <c r="AA343" s="13"/>
      <c r="AB343" s="13"/>
      <c r="AC343" s="13"/>
      <c r="AD343" s="13"/>
      <c r="AE343" s="13"/>
      <c r="AF343" s="13"/>
      <c r="AG343" s="13"/>
      <c r="AH343" s="13"/>
      <c r="AI343" s="13"/>
      <c r="AJ343" s="13"/>
    </row>
    <row r="344" spans="1:36" ht="13.5" customHeight="1" x14ac:dyDescent="0.2">
      <c r="A344" s="13"/>
      <c r="B344" s="13"/>
      <c r="C344" s="13"/>
      <c r="D344" s="13"/>
      <c r="E344" s="13"/>
      <c r="F344" s="13"/>
      <c r="G344" s="13"/>
      <c r="H344" s="13"/>
      <c r="I344" s="13"/>
      <c r="J344" s="13"/>
      <c r="K344" s="13"/>
      <c r="L344" s="13"/>
      <c r="M344" s="13"/>
      <c r="N344" s="13"/>
      <c r="O344" s="13"/>
      <c r="P344" s="13"/>
      <c r="Q344" s="13"/>
      <c r="R344" s="13"/>
      <c r="S344" s="13"/>
      <c r="T344" s="13"/>
      <c r="U344" s="13"/>
      <c r="V344" s="13"/>
      <c r="W344" s="13"/>
      <c r="X344" s="13"/>
      <c r="Y344" s="13"/>
      <c r="Z344" s="13"/>
      <c r="AA344" s="13"/>
      <c r="AB344" s="13"/>
      <c r="AC344" s="13"/>
      <c r="AD344" s="13"/>
      <c r="AE344" s="13"/>
      <c r="AF344" s="13"/>
      <c r="AG344" s="13"/>
      <c r="AH344" s="13"/>
      <c r="AI344" s="13"/>
      <c r="AJ344" s="13"/>
    </row>
    <row r="345" spans="1:36" ht="13.5" customHeight="1" x14ac:dyDescent="0.2">
      <c r="A345" s="13"/>
      <c r="B345" s="13"/>
      <c r="C345" s="13"/>
      <c r="D345" s="13"/>
      <c r="E345" s="13"/>
      <c r="F345" s="13"/>
      <c r="G345" s="13"/>
      <c r="H345" s="13"/>
      <c r="I345" s="13"/>
      <c r="J345" s="13"/>
      <c r="K345" s="13"/>
      <c r="L345" s="13"/>
      <c r="M345" s="13"/>
      <c r="N345" s="13"/>
      <c r="O345" s="13"/>
      <c r="P345" s="13"/>
      <c r="Q345" s="13"/>
      <c r="R345" s="13"/>
      <c r="S345" s="13"/>
      <c r="T345" s="13"/>
      <c r="U345" s="13"/>
      <c r="V345" s="13"/>
      <c r="W345" s="13"/>
      <c r="X345" s="13"/>
      <c r="Y345" s="13"/>
      <c r="Z345" s="13"/>
      <c r="AA345" s="13"/>
      <c r="AB345" s="13"/>
      <c r="AC345" s="13"/>
      <c r="AD345" s="13"/>
      <c r="AE345" s="13"/>
      <c r="AF345" s="13"/>
      <c r="AG345" s="13"/>
      <c r="AH345" s="13"/>
      <c r="AI345" s="13"/>
      <c r="AJ345" s="13"/>
    </row>
    <row r="346" spans="1:36" ht="13.5" customHeight="1" x14ac:dyDescent="0.2">
      <c r="A346" s="13"/>
      <c r="B346" s="13"/>
      <c r="C346" s="13"/>
      <c r="D346" s="13"/>
      <c r="E346" s="13"/>
      <c r="F346" s="13"/>
      <c r="G346" s="13"/>
      <c r="H346" s="13"/>
      <c r="I346" s="13"/>
      <c r="J346" s="13"/>
      <c r="K346" s="13"/>
      <c r="L346" s="13"/>
      <c r="M346" s="13"/>
      <c r="N346" s="13"/>
      <c r="O346" s="13"/>
      <c r="P346" s="13"/>
      <c r="Q346" s="13"/>
      <c r="R346" s="13"/>
      <c r="S346" s="13"/>
      <c r="T346" s="13"/>
      <c r="U346" s="13"/>
      <c r="V346" s="13"/>
      <c r="W346" s="13"/>
      <c r="X346" s="13"/>
      <c r="Y346" s="13"/>
      <c r="Z346" s="13"/>
      <c r="AA346" s="13"/>
      <c r="AB346" s="13"/>
      <c r="AC346" s="13"/>
      <c r="AD346" s="13"/>
      <c r="AE346" s="13"/>
      <c r="AF346" s="13"/>
      <c r="AG346" s="13"/>
      <c r="AH346" s="13"/>
      <c r="AI346" s="13"/>
      <c r="AJ346" s="13"/>
    </row>
    <row r="347" spans="1:36" ht="13.5" customHeight="1" x14ac:dyDescent="0.2">
      <c r="A347" s="13"/>
      <c r="B347" s="13"/>
      <c r="C347" s="13"/>
      <c r="D347" s="13"/>
      <c r="E347" s="13"/>
      <c r="F347" s="13"/>
      <c r="G347" s="13"/>
      <c r="H347" s="13"/>
      <c r="I347" s="13"/>
      <c r="J347" s="13"/>
      <c r="K347" s="13"/>
      <c r="L347" s="13"/>
      <c r="M347" s="13"/>
      <c r="N347" s="13"/>
      <c r="O347" s="13"/>
      <c r="P347" s="13"/>
      <c r="Q347" s="13"/>
      <c r="R347" s="13"/>
      <c r="S347" s="13"/>
      <c r="T347" s="13"/>
      <c r="U347" s="13"/>
      <c r="V347" s="13"/>
      <c r="W347" s="13"/>
      <c r="X347" s="13"/>
      <c r="Y347" s="13"/>
      <c r="Z347" s="13"/>
      <c r="AA347" s="13"/>
      <c r="AB347" s="13"/>
      <c r="AC347" s="13"/>
      <c r="AD347" s="13"/>
      <c r="AE347" s="13"/>
      <c r="AF347" s="13"/>
      <c r="AG347" s="13"/>
      <c r="AH347" s="13"/>
      <c r="AI347" s="13"/>
      <c r="AJ347" s="13"/>
    </row>
    <row r="348" spans="1:36" ht="13.5" customHeight="1" x14ac:dyDescent="0.2">
      <c r="A348" s="13"/>
      <c r="B348" s="13"/>
      <c r="C348" s="13"/>
      <c r="D348" s="13"/>
      <c r="E348" s="13"/>
      <c r="F348" s="13"/>
      <c r="G348" s="13"/>
      <c r="H348" s="13"/>
      <c r="I348" s="13"/>
      <c r="J348" s="13"/>
      <c r="K348" s="13"/>
      <c r="L348" s="13"/>
      <c r="M348" s="13"/>
      <c r="N348" s="13"/>
      <c r="O348" s="13"/>
      <c r="P348" s="13"/>
      <c r="Q348" s="13"/>
      <c r="R348" s="13"/>
      <c r="S348" s="13"/>
      <c r="T348" s="13"/>
      <c r="U348" s="13"/>
      <c r="V348" s="13"/>
      <c r="W348" s="13"/>
      <c r="X348" s="13"/>
      <c r="Y348" s="13"/>
      <c r="Z348" s="13"/>
      <c r="AA348" s="13"/>
      <c r="AB348" s="13"/>
      <c r="AC348" s="13"/>
      <c r="AD348" s="13"/>
      <c r="AE348" s="13"/>
      <c r="AF348" s="13"/>
      <c r="AG348" s="13"/>
      <c r="AH348" s="13"/>
      <c r="AI348" s="13"/>
      <c r="AJ348" s="13"/>
    </row>
    <row r="349" spans="1:36" ht="13.5" customHeight="1" x14ac:dyDescent="0.2">
      <c r="A349" s="13"/>
      <c r="B349" s="13"/>
      <c r="C349" s="13"/>
      <c r="D349" s="13"/>
      <c r="E349" s="13"/>
      <c r="F349" s="13"/>
      <c r="G349" s="13"/>
      <c r="H349" s="13"/>
      <c r="I349" s="13"/>
      <c r="J349" s="13"/>
      <c r="K349" s="13"/>
      <c r="L349" s="13"/>
      <c r="M349" s="13"/>
      <c r="N349" s="13"/>
      <c r="O349" s="13"/>
      <c r="P349" s="13"/>
      <c r="Q349" s="13"/>
      <c r="R349" s="13"/>
      <c r="S349" s="13"/>
      <c r="T349" s="13"/>
      <c r="U349" s="13"/>
      <c r="V349" s="13"/>
      <c r="W349" s="13"/>
      <c r="X349" s="13"/>
      <c r="Y349" s="13"/>
      <c r="Z349" s="13"/>
      <c r="AA349" s="13"/>
      <c r="AB349" s="13"/>
      <c r="AC349" s="13"/>
      <c r="AD349" s="13"/>
      <c r="AE349" s="13"/>
      <c r="AF349" s="13"/>
      <c r="AG349" s="13"/>
      <c r="AH349" s="13"/>
      <c r="AI349" s="13"/>
      <c r="AJ349" s="13"/>
    </row>
    <row r="350" spans="1:36" ht="13.5" customHeight="1" x14ac:dyDescent="0.2">
      <c r="A350" s="13"/>
      <c r="B350" s="13"/>
      <c r="C350" s="13"/>
      <c r="D350" s="13"/>
      <c r="E350" s="13"/>
      <c r="F350" s="13"/>
      <c r="G350" s="13"/>
      <c r="H350" s="13"/>
      <c r="I350" s="13"/>
      <c r="J350" s="13"/>
      <c r="K350" s="13"/>
      <c r="L350" s="13"/>
      <c r="M350" s="13"/>
      <c r="N350" s="13"/>
      <c r="O350" s="13"/>
      <c r="P350" s="13"/>
      <c r="Q350" s="13"/>
      <c r="R350" s="13"/>
      <c r="S350" s="13"/>
      <c r="T350" s="13"/>
      <c r="U350" s="13"/>
      <c r="V350" s="13"/>
      <c r="W350" s="13"/>
      <c r="X350" s="13"/>
      <c r="Y350" s="13"/>
      <c r="Z350" s="13"/>
      <c r="AA350" s="13"/>
      <c r="AB350" s="13"/>
      <c r="AC350" s="13"/>
      <c r="AD350" s="13"/>
      <c r="AE350" s="13"/>
      <c r="AF350" s="13"/>
      <c r="AG350" s="13"/>
      <c r="AH350" s="13"/>
      <c r="AI350" s="13"/>
      <c r="AJ350" s="13"/>
    </row>
    <row r="351" spans="1:36" ht="13.5" customHeight="1" x14ac:dyDescent="0.2">
      <c r="A351" s="13"/>
      <c r="B351" s="13"/>
      <c r="C351" s="13"/>
      <c r="D351" s="13"/>
      <c r="E351" s="13"/>
      <c r="F351" s="13"/>
      <c r="G351" s="13"/>
      <c r="H351" s="13"/>
      <c r="I351" s="13"/>
      <c r="J351" s="13"/>
      <c r="K351" s="13"/>
      <c r="L351" s="13"/>
      <c r="M351" s="13"/>
      <c r="N351" s="13"/>
      <c r="O351" s="13"/>
      <c r="P351" s="13"/>
      <c r="Q351" s="13"/>
      <c r="R351" s="13"/>
      <c r="S351" s="13"/>
      <c r="T351" s="13"/>
      <c r="U351" s="13"/>
      <c r="V351" s="13"/>
      <c r="W351" s="13"/>
      <c r="X351" s="13"/>
      <c r="Y351" s="13"/>
      <c r="Z351" s="13"/>
      <c r="AA351" s="13"/>
      <c r="AB351" s="13"/>
      <c r="AC351" s="13"/>
      <c r="AD351" s="13"/>
      <c r="AE351" s="13"/>
      <c r="AF351" s="13"/>
      <c r="AG351" s="13"/>
      <c r="AH351" s="13"/>
      <c r="AI351" s="13"/>
      <c r="AJ351" s="13"/>
    </row>
    <row r="352" spans="1:36" ht="13.5" customHeight="1" x14ac:dyDescent="0.2">
      <c r="A352" s="13"/>
      <c r="B352" s="13"/>
      <c r="C352" s="13"/>
      <c r="D352" s="13"/>
      <c r="E352" s="13"/>
      <c r="F352" s="13"/>
      <c r="G352" s="13"/>
      <c r="H352" s="13"/>
      <c r="I352" s="13"/>
      <c r="J352" s="13"/>
      <c r="K352" s="13"/>
      <c r="L352" s="13"/>
      <c r="M352" s="13"/>
      <c r="N352" s="13"/>
      <c r="O352" s="13"/>
      <c r="P352" s="13"/>
      <c r="Q352" s="13"/>
      <c r="R352" s="13"/>
      <c r="S352" s="13"/>
      <c r="T352" s="13"/>
      <c r="U352" s="13"/>
      <c r="V352" s="13"/>
      <c r="W352" s="13"/>
      <c r="X352" s="13"/>
      <c r="Y352" s="13"/>
      <c r="Z352" s="13"/>
      <c r="AA352" s="13"/>
      <c r="AB352" s="13"/>
      <c r="AC352" s="13"/>
      <c r="AD352" s="13"/>
      <c r="AE352" s="13"/>
      <c r="AF352" s="13"/>
      <c r="AG352" s="13"/>
      <c r="AH352" s="13"/>
      <c r="AI352" s="13"/>
      <c r="AJ352" s="13"/>
    </row>
    <row r="353" spans="1:36" ht="13.5" customHeight="1" x14ac:dyDescent="0.2">
      <c r="A353" s="13"/>
      <c r="B353" s="13"/>
      <c r="C353" s="13"/>
      <c r="D353" s="13"/>
      <c r="E353" s="13"/>
      <c r="F353" s="13"/>
      <c r="G353" s="13"/>
      <c r="H353" s="13"/>
      <c r="I353" s="13"/>
      <c r="J353" s="13"/>
      <c r="K353" s="13"/>
      <c r="L353" s="13"/>
      <c r="M353" s="13"/>
      <c r="N353" s="13"/>
      <c r="O353" s="13"/>
      <c r="P353" s="13"/>
      <c r="Q353" s="13"/>
      <c r="R353" s="13"/>
      <c r="S353" s="13"/>
      <c r="T353" s="13"/>
      <c r="U353" s="13"/>
      <c r="V353" s="13"/>
      <c r="W353" s="13"/>
      <c r="X353" s="13"/>
      <c r="Y353" s="13"/>
      <c r="Z353" s="13"/>
      <c r="AA353" s="13"/>
      <c r="AB353" s="13"/>
      <c r="AC353" s="13"/>
      <c r="AD353" s="13"/>
      <c r="AE353" s="13"/>
      <c r="AF353" s="13"/>
      <c r="AG353" s="13"/>
      <c r="AH353" s="13"/>
      <c r="AI353" s="13"/>
      <c r="AJ353" s="13"/>
    </row>
    <row r="354" spans="1:36" ht="13.5" customHeight="1" x14ac:dyDescent="0.2">
      <c r="A354" s="13"/>
      <c r="B354" s="13"/>
      <c r="C354" s="13"/>
      <c r="D354" s="13"/>
      <c r="E354" s="13"/>
      <c r="F354" s="13"/>
      <c r="G354" s="13"/>
      <c r="H354" s="13"/>
      <c r="I354" s="13"/>
      <c r="J354" s="13"/>
      <c r="K354" s="13"/>
      <c r="L354" s="13"/>
      <c r="M354" s="13"/>
      <c r="N354" s="13"/>
      <c r="O354" s="13"/>
      <c r="P354" s="13"/>
      <c r="Q354" s="13"/>
      <c r="R354" s="13"/>
      <c r="S354" s="13"/>
      <c r="T354" s="13"/>
      <c r="U354" s="13"/>
      <c r="V354" s="13"/>
      <c r="W354" s="13"/>
      <c r="X354" s="13"/>
      <c r="Y354" s="13"/>
      <c r="Z354" s="13"/>
      <c r="AA354" s="13"/>
      <c r="AB354" s="13"/>
      <c r="AC354" s="13"/>
      <c r="AD354" s="13"/>
      <c r="AE354" s="13"/>
      <c r="AF354" s="13"/>
      <c r="AG354" s="13"/>
      <c r="AH354" s="13"/>
      <c r="AI354" s="13"/>
      <c r="AJ354" s="13"/>
    </row>
    <row r="355" spans="1:36" ht="13.5" customHeight="1" x14ac:dyDescent="0.2">
      <c r="A355" s="13"/>
      <c r="B355" s="13"/>
      <c r="C355" s="13"/>
      <c r="D355" s="13"/>
      <c r="E355" s="13"/>
      <c r="F355" s="13"/>
      <c r="G355" s="13"/>
      <c r="H355" s="13"/>
      <c r="I355" s="13"/>
      <c r="J355" s="13"/>
      <c r="K355" s="13"/>
      <c r="L355" s="13"/>
      <c r="M355" s="13"/>
      <c r="N355" s="13"/>
      <c r="O355" s="13"/>
      <c r="P355" s="13"/>
      <c r="Q355" s="13"/>
      <c r="R355" s="13"/>
      <c r="S355" s="13"/>
      <c r="T355" s="13"/>
      <c r="U355" s="13"/>
      <c r="V355" s="13"/>
      <c r="W355" s="13"/>
      <c r="X355" s="13"/>
      <c r="Y355" s="13"/>
      <c r="Z355" s="13"/>
      <c r="AA355" s="13"/>
      <c r="AB355" s="13"/>
      <c r="AC355" s="13"/>
      <c r="AD355" s="13"/>
      <c r="AE355" s="13"/>
      <c r="AF355" s="13"/>
      <c r="AG355" s="13"/>
      <c r="AH355" s="13"/>
      <c r="AI355" s="13"/>
      <c r="AJ355" s="13"/>
    </row>
    <row r="356" spans="1:36" ht="13.5" customHeight="1" x14ac:dyDescent="0.2">
      <c r="A356" s="13"/>
      <c r="B356" s="13"/>
      <c r="C356" s="13"/>
      <c r="D356" s="13"/>
      <c r="E356" s="13"/>
      <c r="F356" s="13"/>
      <c r="G356" s="13"/>
      <c r="H356" s="13"/>
      <c r="I356" s="13"/>
      <c r="J356" s="13"/>
      <c r="K356" s="13"/>
      <c r="L356" s="13"/>
      <c r="M356" s="13"/>
      <c r="N356" s="13"/>
      <c r="O356" s="13"/>
      <c r="P356" s="13"/>
      <c r="Q356" s="13"/>
      <c r="R356" s="13"/>
      <c r="S356" s="13"/>
      <c r="T356" s="13"/>
      <c r="U356" s="13"/>
      <c r="V356" s="13"/>
      <c r="W356" s="13"/>
      <c r="X356" s="13"/>
      <c r="Y356" s="13"/>
      <c r="Z356" s="13"/>
      <c r="AA356" s="13"/>
      <c r="AB356" s="13"/>
      <c r="AC356" s="13"/>
      <c r="AD356" s="13"/>
      <c r="AE356" s="13"/>
      <c r="AF356" s="13"/>
      <c r="AG356" s="13"/>
      <c r="AH356" s="13"/>
      <c r="AI356" s="13"/>
      <c r="AJ356" s="13"/>
    </row>
    <row r="357" spans="1:36" ht="13.5" customHeight="1" x14ac:dyDescent="0.2">
      <c r="A357" s="13"/>
      <c r="B357" s="13"/>
      <c r="C357" s="13"/>
      <c r="D357" s="13"/>
      <c r="E357" s="13"/>
      <c r="F357" s="13"/>
      <c r="G357" s="13"/>
      <c r="H357" s="13"/>
      <c r="I357" s="13"/>
      <c r="J357" s="13"/>
      <c r="K357" s="13"/>
      <c r="L357" s="13"/>
      <c r="M357" s="13"/>
      <c r="N357" s="13"/>
      <c r="O357" s="13"/>
      <c r="P357" s="13"/>
      <c r="Q357" s="13"/>
      <c r="R357" s="13"/>
      <c r="S357" s="13"/>
      <c r="T357" s="13"/>
      <c r="U357" s="13"/>
      <c r="V357" s="13"/>
      <c r="W357" s="13"/>
      <c r="X357" s="13"/>
      <c r="Y357" s="13"/>
      <c r="Z357" s="13"/>
      <c r="AA357" s="13"/>
      <c r="AB357" s="13"/>
      <c r="AC357" s="13"/>
      <c r="AD357" s="13"/>
      <c r="AE357" s="13"/>
      <c r="AF357" s="13"/>
      <c r="AG357" s="13"/>
      <c r="AH357" s="13"/>
      <c r="AI357" s="13"/>
      <c r="AJ357" s="13"/>
    </row>
    <row r="358" spans="1:36" ht="13.5" customHeight="1" x14ac:dyDescent="0.2">
      <c r="A358" s="13"/>
      <c r="B358" s="13"/>
      <c r="C358" s="13"/>
      <c r="D358" s="13"/>
      <c r="E358" s="13"/>
      <c r="F358" s="13"/>
      <c r="G358" s="13"/>
      <c r="H358" s="13"/>
      <c r="I358" s="13"/>
      <c r="J358" s="13"/>
      <c r="K358" s="13"/>
      <c r="L358" s="13"/>
      <c r="M358" s="13"/>
      <c r="N358" s="13"/>
      <c r="O358" s="13"/>
      <c r="P358" s="13"/>
      <c r="Q358" s="13"/>
      <c r="R358" s="13"/>
      <c r="S358" s="13"/>
      <c r="T358" s="13"/>
      <c r="U358" s="13"/>
      <c r="V358" s="13"/>
      <c r="W358" s="13"/>
      <c r="X358" s="13"/>
      <c r="Y358" s="13"/>
      <c r="Z358" s="13"/>
      <c r="AA358" s="13"/>
      <c r="AB358" s="13"/>
      <c r="AC358" s="13"/>
      <c r="AD358" s="13"/>
      <c r="AE358" s="13"/>
      <c r="AF358" s="13"/>
      <c r="AG358" s="13"/>
      <c r="AH358" s="13"/>
      <c r="AI358" s="13"/>
      <c r="AJ358" s="13"/>
    </row>
    <row r="359" spans="1:36" ht="13.5" customHeight="1" x14ac:dyDescent="0.2">
      <c r="A359" s="13"/>
      <c r="B359" s="13"/>
      <c r="C359" s="13"/>
      <c r="D359" s="13"/>
      <c r="E359" s="13"/>
      <c r="F359" s="13"/>
      <c r="G359" s="13"/>
      <c r="H359" s="13"/>
      <c r="I359" s="13"/>
      <c r="J359" s="13"/>
      <c r="K359" s="13"/>
      <c r="L359" s="13"/>
      <c r="M359" s="13"/>
      <c r="N359" s="13"/>
      <c r="O359" s="13"/>
      <c r="P359" s="13"/>
      <c r="Q359" s="13"/>
      <c r="R359" s="13"/>
      <c r="S359" s="13"/>
      <c r="T359" s="13"/>
      <c r="U359" s="13"/>
      <c r="V359" s="13"/>
      <c r="W359" s="13"/>
      <c r="X359" s="13"/>
      <c r="Y359" s="13"/>
      <c r="Z359" s="13"/>
      <c r="AA359" s="13"/>
      <c r="AB359" s="13"/>
      <c r="AC359" s="13"/>
      <c r="AD359" s="13"/>
      <c r="AE359" s="13"/>
      <c r="AF359" s="13"/>
      <c r="AG359" s="13"/>
      <c r="AH359" s="13"/>
      <c r="AI359" s="13"/>
      <c r="AJ359" s="13"/>
    </row>
    <row r="360" spans="1:36" ht="13.5" customHeight="1" x14ac:dyDescent="0.2">
      <c r="A360" s="13"/>
      <c r="B360" s="13"/>
      <c r="C360" s="13"/>
      <c r="D360" s="13"/>
      <c r="E360" s="13"/>
      <c r="F360" s="13"/>
      <c r="G360" s="13"/>
      <c r="H360" s="13"/>
      <c r="I360" s="13"/>
      <c r="J360" s="13"/>
      <c r="K360" s="13"/>
      <c r="L360" s="13"/>
      <c r="M360" s="13"/>
      <c r="N360" s="13"/>
      <c r="O360" s="13"/>
      <c r="P360" s="13"/>
      <c r="Q360" s="13"/>
      <c r="R360" s="13"/>
      <c r="S360" s="13"/>
      <c r="T360" s="13"/>
      <c r="U360" s="13"/>
      <c r="V360" s="13"/>
      <c r="W360" s="13"/>
      <c r="X360" s="13"/>
      <c r="Y360" s="13"/>
      <c r="Z360" s="13"/>
      <c r="AA360" s="13"/>
      <c r="AB360" s="13"/>
      <c r="AC360" s="13"/>
      <c r="AD360" s="13"/>
      <c r="AE360" s="13"/>
      <c r="AF360" s="13"/>
      <c r="AG360" s="13"/>
      <c r="AH360" s="13"/>
      <c r="AI360" s="13"/>
      <c r="AJ360" s="13"/>
    </row>
    <row r="361" spans="1:36" ht="13.5" customHeight="1" x14ac:dyDescent="0.2">
      <c r="A361" s="13"/>
      <c r="B361" s="13"/>
      <c r="C361" s="13"/>
      <c r="D361" s="13"/>
      <c r="E361" s="13"/>
      <c r="F361" s="13"/>
      <c r="G361" s="13"/>
      <c r="H361" s="13"/>
      <c r="I361" s="13"/>
      <c r="J361" s="13"/>
      <c r="K361" s="13"/>
      <c r="L361" s="13"/>
      <c r="M361" s="13"/>
      <c r="N361" s="13"/>
      <c r="O361" s="13"/>
      <c r="P361" s="13"/>
      <c r="Q361" s="13"/>
      <c r="R361" s="13"/>
      <c r="S361" s="13"/>
      <c r="T361" s="13"/>
      <c r="U361" s="13"/>
      <c r="V361" s="13"/>
      <c r="W361" s="13"/>
      <c r="X361" s="13"/>
      <c r="Y361" s="13"/>
      <c r="Z361" s="13"/>
      <c r="AA361" s="13"/>
      <c r="AB361" s="13"/>
      <c r="AC361" s="13"/>
      <c r="AD361" s="13"/>
      <c r="AE361" s="13"/>
      <c r="AF361" s="13"/>
      <c r="AG361" s="13"/>
      <c r="AH361" s="13"/>
      <c r="AI361" s="13"/>
      <c r="AJ361" s="13"/>
    </row>
    <row r="362" spans="1:36" ht="13.5" customHeight="1" x14ac:dyDescent="0.2">
      <c r="A362" s="13"/>
      <c r="B362" s="13"/>
      <c r="C362" s="13"/>
      <c r="D362" s="13"/>
      <c r="E362" s="13"/>
      <c r="F362" s="13"/>
      <c r="G362" s="13"/>
      <c r="H362" s="13"/>
      <c r="I362" s="13"/>
      <c r="J362" s="13"/>
      <c r="K362" s="13"/>
      <c r="L362" s="13"/>
      <c r="M362" s="13"/>
      <c r="N362" s="13"/>
      <c r="O362" s="13"/>
      <c r="P362" s="13"/>
      <c r="Q362" s="13"/>
      <c r="R362" s="13"/>
      <c r="S362" s="13"/>
      <c r="T362" s="13"/>
      <c r="U362" s="13"/>
      <c r="V362" s="13"/>
      <c r="W362" s="13"/>
      <c r="X362" s="13"/>
      <c r="Y362" s="13"/>
      <c r="Z362" s="13"/>
      <c r="AA362" s="13"/>
      <c r="AB362" s="13"/>
      <c r="AC362" s="13"/>
      <c r="AD362" s="13"/>
      <c r="AE362" s="13"/>
      <c r="AF362" s="13"/>
      <c r="AG362" s="13"/>
      <c r="AH362" s="13"/>
      <c r="AI362" s="13"/>
      <c r="AJ362" s="13"/>
    </row>
    <row r="363" spans="1:36" ht="13.5" customHeight="1" x14ac:dyDescent="0.2">
      <c r="A363" s="13"/>
      <c r="B363" s="13"/>
      <c r="C363" s="13"/>
      <c r="D363" s="13"/>
      <c r="E363" s="13"/>
      <c r="F363" s="13"/>
      <c r="G363" s="13"/>
      <c r="H363" s="13"/>
      <c r="I363" s="13"/>
      <c r="J363" s="13"/>
      <c r="K363" s="13"/>
      <c r="L363" s="13"/>
      <c r="M363" s="13"/>
      <c r="N363" s="13"/>
      <c r="O363" s="13"/>
      <c r="P363" s="13"/>
      <c r="Q363" s="13"/>
      <c r="R363" s="13"/>
      <c r="S363" s="13"/>
      <c r="T363" s="13"/>
      <c r="U363" s="13"/>
      <c r="V363" s="13"/>
      <c r="W363" s="13"/>
      <c r="X363" s="13"/>
      <c r="Y363" s="13"/>
      <c r="Z363" s="13"/>
      <c r="AA363" s="13"/>
      <c r="AB363" s="13"/>
      <c r="AC363" s="13"/>
      <c r="AD363" s="13"/>
      <c r="AE363" s="13"/>
      <c r="AF363" s="13"/>
      <c r="AG363" s="13"/>
      <c r="AH363" s="13"/>
      <c r="AI363" s="13"/>
      <c r="AJ363" s="13"/>
    </row>
    <row r="364" spans="1:36" ht="13.5" customHeight="1" x14ac:dyDescent="0.2">
      <c r="A364" s="13"/>
      <c r="B364" s="13"/>
      <c r="C364" s="13"/>
      <c r="D364" s="13"/>
      <c r="E364" s="13"/>
      <c r="F364" s="13"/>
      <c r="G364" s="13"/>
      <c r="H364" s="13"/>
      <c r="I364" s="13"/>
      <c r="J364" s="13"/>
      <c r="K364" s="13"/>
      <c r="L364" s="13"/>
      <c r="M364" s="13"/>
      <c r="N364" s="13"/>
      <c r="O364" s="13"/>
      <c r="P364" s="13"/>
      <c r="Q364" s="13"/>
      <c r="R364" s="13"/>
      <c r="S364" s="13"/>
      <c r="T364" s="13"/>
      <c r="U364" s="13"/>
      <c r="V364" s="13"/>
      <c r="W364" s="13"/>
      <c r="X364" s="13"/>
      <c r="Y364" s="13"/>
      <c r="Z364" s="13"/>
      <c r="AA364" s="13"/>
      <c r="AB364" s="13"/>
      <c r="AC364" s="13"/>
      <c r="AD364" s="13"/>
      <c r="AE364" s="13"/>
      <c r="AF364" s="13"/>
      <c r="AG364" s="13"/>
      <c r="AH364" s="13"/>
      <c r="AI364" s="13"/>
      <c r="AJ364" s="13"/>
    </row>
    <row r="365" spans="1:36" ht="13.5" customHeight="1" x14ac:dyDescent="0.2">
      <c r="A365" s="13"/>
      <c r="B365" s="13"/>
      <c r="C365" s="13"/>
      <c r="D365" s="13"/>
      <c r="E365" s="13"/>
      <c r="F365" s="13"/>
      <c r="G365" s="13"/>
      <c r="H365" s="13"/>
      <c r="I365" s="13"/>
      <c r="J365" s="13"/>
      <c r="K365" s="13"/>
      <c r="L365" s="13"/>
      <c r="M365" s="13"/>
      <c r="N365" s="13"/>
      <c r="O365" s="13"/>
      <c r="P365" s="13"/>
      <c r="Q365" s="13"/>
      <c r="R365" s="13"/>
      <c r="S365" s="13"/>
      <c r="T365" s="13"/>
      <c r="U365" s="13"/>
      <c r="V365" s="13"/>
      <c r="W365" s="13"/>
      <c r="X365" s="13"/>
      <c r="Y365" s="13"/>
      <c r="Z365" s="13"/>
      <c r="AA365" s="13"/>
      <c r="AB365" s="13"/>
      <c r="AC365" s="13"/>
      <c r="AD365" s="13"/>
      <c r="AE365" s="13"/>
      <c r="AF365" s="13"/>
      <c r="AG365" s="13"/>
      <c r="AH365" s="13"/>
      <c r="AI365" s="13"/>
      <c r="AJ365" s="13"/>
    </row>
    <row r="366" spans="1:36" ht="13.5" customHeight="1" x14ac:dyDescent="0.2">
      <c r="A366" s="13"/>
      <c r="B366" s="13"/>
      <c r="C366" s="13"/>
      <c r="D366" s="13"/>
      <c r="E366" s="13"/>
      <c r="F366" s="13"/>
      <c r="G366" s="13"/>
      <c r="H366" s="13"/>
      <c r="I366" s="13"/>
      <c r="J366" s="13"/>
      <c r="K366" s="13"/>
      <c r="L366" s="13"/>
      <c r="M366" s="13"/>
      <c r="N366" s="13"/>
      <c r="O366" s="13"/>
      <c r="P366" s="13"/>
      <c r="Q366" s="13"/>
      <c r="R366" s="13"/>
      <c r="S366" s="13"/>
      <c r="T366" s="13"/>
      <c r="U366" s="13"/>
      <c r="V366" s="13"/>
      <c r="W366" s="13"/>
      <c r="X366" s="13"/>
      <c r="Y366" s="13"/>
      <c r="Z366" s="13"/>
      <c r="AA366" s="13"/>
      <c r="AB366" s="13"/>
      <c r="AC366" s="13"/>
      <c r="AD366" s="13"/>
      <c r="AE366" s="13"/>
      <c r="AF366" s="13"/>
      <c r="AG366" s="13"/>
      <c r="AH366" s="13"/>
      <c r="AI366" s="13"/>
      <c r="AJ366" s="13"/>
    </row>
    <row r="367" spans="1:36" ht="13.5" customHeight="1" x14ac:dyDescent="0.2">
      <c r="A367" s="13"/>
      <c r="B367" s="13"/>
      <c r="C367" s="13"/>
      <c r="D367" s="13"/>
      <c r="E367" s="13"/>
      <c r="F367" s="13"/>
      <c r="G367" s="13"/>
      <c r="H367" s="13"/>
      <c r="I367" s="13"/>
      <c r="J367" s="13"/>
      <c r="K367" s="13"/>
      <c r="L367" s="13"/>
      <c r="M367" s="13"/>
      <c r="N367" s="13"/>
      <c r="O367" s="13"/>
      <c r="P367" s="13"/>
      <c r="Q367" s="13"/>
      <c r="R367" s="13"/>
      <c r="S367" s="13"/>
      <c r="T367" s="13"/>
      <c r="U367" s="13"/>
      <c r="V367" s="13"/>
      <c r="W367" s="13"/>
      <c r="X367" s="13"/>
      <c r="Y367" s="13"/>
      <c r="Z367" s="13"/>
      <c r="AA367" s="13"/>
      <c r="AB367" s="13"/>
      <c r="AC367" s="13"/>
      <c r="AD367" s="13"/>
      <c r="AE367" s="13"/>
      <c r="AF367" s="13"/>
      <c r="AG367" s="13"/>
      <c r="AH367" s="13"/>
      <c r="AI367" s="13"/>
      <c r="AJ367" s="13"/>
    </row>
    <row r="368" spans="1:36" ht="13.5" customHeight="1" x14ac:dyDescent="0.2">
      <c r="A368" s="13"/>
      <c r="B368" s="13"/>
      <c r="C368" s="13"/>
      <c r="D368" s="13"/>
      <c r="E368" s="13"/>
      <c r="F368" s="13"/>
      <c r="G368" s="13"/>
      <c r="H368" s="13"/>
      <c r="I368" s="13"/>
      <c r="J368" s="13"/>
      <c r="K368" s="13"/>
      <c r="L368" s="13"/>
      <c r="M368" s="13"/>
      <c r="N368" s="13"/>
      <c r="O368" s="13"/>
      <c r="P368" s="13"/>
      <c r="Q368" s="13"/>
      <c r="R368" s="13"/>
      <c r="S368" s="13"/>
      <c r="T368" s="13"/>
      <c r="U368" s="13"/>
      <c r="V368" s="13"/>
      <c r="W368" s="13"/>
      <c r="X368" s="13"/>
      <c r="Y368" s="13"/>
      <c r="Z368" s="13"/>
      <c r="AA368" s="13"/>
      <c r="AB368" s="13"/>
      <c r="AC368" s="13"/>
      <c r="AD368" s="13"/>
      <c r="AE368" s="13"/>
      <c r="AF368" s="13"/>
      <c r="AG368" s="13"/>
      <c r="AH368" s="13"/>
      <c r="AI368" s="13"/>
      <c r="AJ368" s="13"/>
    </row>
    <row r="369" spans="1:36" ht="13.5" customHeight="1" x14ac:dyDescent="0.2">
      <c r="A369" s="13"/>
      <c r="B369" s="13"/>
      <c r="C369" s="13"/>
      <c r="D369" s="13"/>
      <c r="E369" s="13"/>
      <c r="F369" s="13"/>
      <c r="G369" s="13"/>
      <c r="H369" s="13"/>
      <c r="I369" s="13"/>
      <c r="J369" s="13"/>
      <c r="K369" s="13"/>
      <c r="L369" s="13"/>
      <c r="M369" s="13"/>
      <c r="N369" s="13"/>
      <c r="O369" s="13"/>
      <c r="P369" s="13"/>
      <c r="Q369" s="13"/>
      <c r="R369" s="13"/>
      <c r="S369" s="13"/>
      <c r="T369" s="13"/>
      <c r="U369" s="13"/>
      <c r="V369" s="13"/>
      <c r="W369" s="13"/>
      <c r="X369" s="13"/>
      <c r="Y369" s="13"/>
      <c r="Z369" s="13"/>
      <c r="AA369" s="13"/>
      <c r="AB369" s="13"/>
      <c r="AC369" s="13"/>
      <c r="AD369" s="13"/>
      <c r="AE369" s="13"/>
      <c r="AF369" s="13"/>
      <c r="AG369" s="13"/>
      <c r="AH369" s="13"/>
      <c r="AI369" s="13"/>
      <c r="AJ369" s="13"/>
    </row>
    <row r="370" spans="1:36" ht="13.5" customHeight="1" x14ac:dyDescent="0.2">
      <c r="A370" s="13"/>
      <c r="B370" s="13"/>
      <c r="C370" s="13"/>
      <c r="D370" s="13"/>
      <c r="E370" s="13"/>
      <c r="F370" s="13"/>
      <c r="G370" s="13"/>
      <c r="H370" s="13"/>
      <c r="I370" s="13"/>
      <c r="J370" s="13"/>
      <c r="K370" s="13"/>
      <c r="L370" s="13"/>
      <c r="M370" s="13"/>
      <c r="N370" s="13"/>
      <c r="O370" s="13"/>
      <c r="P370" s="13"/>
      <c r="Q370" s="13"/>
      <c r="R370" s="13"/>
      <c r="S370" s="13"/>
      <c r="T370" s="13"/>
      <c r="U370" s="13"/>
      <c r="V370" s="13"/>
      <c r="W370" s="13"/>
      <c r="X370" s="13"/>
      <c r="Y370" s="13"/>
      <c r="Z370" s="13"/>
      <c r="AA370" s="13"/>
      <c r="AB370" s="13"/>
      <c r="AC370" s="13"/>
      <c r="AD370" s="13"/>
      <c r="AE370" s="13"/>
      <c r="AF370" s="13"/>
      <c r="AG370" s="13"/>
      <c r="AH370" s="13"/>
      <c r="AI370" s="13"/>
      <c r="AJ370" s="13"/>
    </row>
    <row r="371" spans="1:36" ht="13.5" customHeight="1" x14ac:dyDescent="0.2">
      <c r="A371" s="13"/>
      <c r="B371" s="13"/>
      <c r="C371" s="13"/>
      <c r="D371" s="13"/>
      <c r="E371" s="13"/>
      <c r="F371" s="13"/>
      <c r="G371" s="13"/>
      <c r="H371" s="13"/>
      <c r="I371" s="13"/>
      <c r="J371" s="13"/>
      <c r="K371" s="13"/>
      <c r="L371" s="13"/>
      <c r="M371" s="13"/>
      <c r="N371" s="13"/>
      <c r="O371" s="13"/>
      <c r="P371" s="13"/>
      <c r="Q371" s="13"/>
      <c r="R371" s="13"/>
      <c r="S371" s="13"/>
      <c r="T371" s="13"/>
      <c r="U371" s="13"/>
      <c r="V371" s="13"/>
      <c r="W371" s="13"/>
      <c r="X371" s="13"/>
      <c r="Y371" s="13"/>
      <c r="Z371" s="13"/>
      <c r="AA371" s="13"/>
      <c r="AB371" s="13"/>
      <c r="AC371" s="13"/>
      <c r="AD371" s="13"/>
      <c r="AE371" s="13"/>
      <c r="AF371" s="13"/>
      <c r="AG371" s="13"/>
      <c r="AH371" s="13"/>
      <c r="AI371" s="13"/>
      <c r="AJ371" s="13"/>
    </row>
    <row r="372" spans="1:36" ht="13.5" customHeight="1" x14ac:dyDescent="0.2">
      <c r="A372" s="13"/>
      <c r="B372" s="13"/>
      <c r="C372" s="13"/>
      <c r="D372" s="13"/>
      <c r="E372" s="13"/>
      <c r="F372" s="13"/>
      <c r="G372" s="13"/>
      <c r="H372" s="13"/>
      <c r="I372" s="13"/>
      <c r="J372" s="13"/>
      <c r="K372" s="13"/>
      <c r="L372" s="13"/>
      <c r="M372" s="13"/>
      <c r="N372" s="13"/>
      <c r="O372" s="13"/>
      <c r="P372" s="13"/>
      <c r="Q372" s="13"/>
      <c r="R372" s="13"/>
      <c r="S372" s="13"/>
      <c r="T372" s="13"/>
      <c r="U372" s="13"/>
      <c r="V372" s="13"/>
      <c r="W372" s="13"/>
      <c r="X372" s="13"/>
      <c r="Y372" s="13"/>
      <c r="Z372" s="13"/>
      <c r="AA372" s="13"/>
      <c r="AB372" s="13"/>
      <c r="AC372" s="13"/>
      <c r="AD372" s="13"/>
      <c r="AE372" s="13"/>
      <c r="AF372" s="13"/>
      <c r="AG372" s="13"/>
      <c r="AH372" s="13"/>
      <c r="AI372" s="13"/>
      <c r="AJ372" s="13"/>
    </row>
    <row r="373" spans="1:36" ht="13.5" customHeight="1" x14ac:dyDescent="0.2">
      <c r="A373" s="13"/>
      <c r="B373" s="13"/>
      <c r="C373" s="13"/>
      <c r="D373" s="13"/>
      <c r="E373" s="13"/>
      <c r="F373" s="13"/>
      <c r="G373" s="13"/>
      <c r="H373" s="13"/>
      <c r="I373" s="13"/>
      <c r="J373" s="13"/>
      <c r="K373" s="13"/>
      <c r="L373" s="13"/>
      <c r="M373" s="13"/>
      <c r="N373" s="13"/>
      <c r="O373" s="13"/>
      <c r="P373" s="13"/>
      <c r="Q373" s="13"/>
      <c r="R373" s="13"/>
      <c r="S373" s="13"/>
      <c r="T373" s="13"/>
      <c r="U373" s="13"/>
      <c r="V373" s="13"/>
      <c r="W373" s="13"/>
      <c r="X373" s="13"/>
      <c r="Y373" s="13"/>
      <c r="Z373" s="13"/>
      <c r="AA373" s="13"/>
      <c r="AB373" s="13"/>
      <c r="AC373" s="13"/>
      <c r="AD373" s="13"/>
      <c r="AE373" s="13"/>
      <c r="AF373" s="13"/>
      <c r="AG373" s="13"/>
      <c r="AH373" s="13"/>
      <c r="AI373" s="13"/>
      <c r="AJ373" s="13"/>
    </row>
    <row r="374" spans="1:36" ht="13.5" customHeight="1" x14ac:dyDescent="0.2">
      <c r="A374" s="13"/>
      <c r="B374" s="13"/>
      <c r="C374" s="13"/>
      <c r="D374" s="13"/>
      <c r="E374" s="13"/>
      <c r="F374" s="13"/>
      <c r="G374" s="13"/>
      <c r="H374" s="13"/>
      <c r="I374" s="13"/>
      <c r="J374" s="13"/>
      <c r="K374" s="13"/>
      <c r="L374" s="13"/>
      <c r="M374" s="13"/>
      <c r="N374" s="13"/>
      <c r="O374" s="13"/>
      <c r="P374" s="13"/>
      <c r="Q374" s="13"/>
      <c r="R374" s="13"/>
      <c r="S374" s="13"/>
      <c r="T374" s="13"/>
      <c r="U374" s="13"/>
      <c r="V374" s="13"/>
      <c r="W374" s="13"/>
      <c r="X374" s="13"/>
      <c r="Y374" s="13"/>
      <c r="Z374" s="13"/>
      <c r="AA374" s="13"/>
      <c r="AB374" s="13"/>
      <c r="AC374" s="13"/>
      <c r="AD374" s="13"/>
      <c r="AE374" s="13"/>
      <c r="AF374" s="13"/>
      <c r="AG374" s="13"/>
      <c r="AH374" s="13"/>
      <c r="AI374" s="13"/>
      <c r="AJ374" s="13"/>
    </row>
    <row r="375" spans="1:36" ht="13.5" customHeight="1" x14ac:dyDescent="0.2">
      <c r="A375" s="13"/>
      <c r="B375" s="13"/>
      <c r="C375" s="13"/>
      <c r="D375" s="13"/>
      <c r="E375" s="13"/>
      <c r="F375" s="13"/>
      <c r="G375" s="13"/>
      <c r="H375" s="13"/>
      <c r="I375" s="13"/>
      <c r="J375" s="13"/>
      <c r="K375" s="13"/>
      <c r="L375" s="13"/>
      <c r="M375" s="13"/>
      <c r="N375" s="13"/>
      <c r="O375" s="13"/>
      <c r="P375" s="13"/>
      <c r="Q375" s="13"/>
      <c r="R375" s="13"/>
      <c r="S375" s="13"/>
      <c r="T375" s="13"/>
      <c r="U375" s="13"/>
      <c r="V375" s="13"/>
      <c r="W375" s="13"/>
      <c r="X375" s="13"/>
      <c r="Y375" s="13"/>
      <c r="Z375" s="13"/>
      <c r="AA375" s="13"/>
      <c r="AB375" s="13"/>
      <c r="AC375" s="13"/>
      <c r="AD375" s="13"/>
      <c r="AE375" s="13"/>
      <c r="AF375" s="13"/>
      <c r="AG375" s="13"/>
      <c r="AH375" s="13"/>
      <c r="AI375" s="13"/>
      <c r="AJ375" s="13"/>
    </row>
    <row r="376" spans="1:36" ht="13.5" customHeight="1" x14ac:dyDescent="0.2">
      <c r="A376" s="13"/>
      <c r="B376" s="13"/>
      <c r="C376" s="13"/>
      <c r="D376" s="13"/>
      <c r="E376" s="13"/>
      <c r="F376" s="13"/>
      <c r="G376" s="13"/>
      <c r="H376" s="13"/>
      <c r="I376" s="13"/>
      <c r="J376" s="13"/>
      <c r="K376" s="13"/>
      <c r="L376" s="13"/>
      <c r="M376" s="13"/>
      <c r="N376" s="13"/>
      <c r="O376" s="13"/>
      <c r="P376" s="13"/>
      <c r="Q376" s="13"/>
      <c r="R376" s="13"/>
      <c r="S376" s="13"/>
      <c r="T376" s="13"/>
      <c r="U376" s="13"/>
      <c r="V376" s="13"/>
      <c r="W376" s="13"/>
      <c r="X376" s="13"/>
      <c r="Y376" s="13"/>
      <c r="Z376" s="13"/>
      <c r="AA376" s="13"/>
      <c r="AB376" s="13"/>
      <c r="AC376" s="13"/>
      <c r="AD376" s="13"/>
      <c r="AE376" s="13"/>
      <c r="AF376" s="13"/>
      <c r="AG376" s="13"/>
      <c r="AH376" s="13"/>
      <c r="AI376" s="13"/>
      <c r="AJ376" s="13"/>
    </row>
    <row r="377" spans="1:36" ht="13.5" customHeight="1" x14ac:dyDescent="0.2">
      <c r="A377" s="13"/>
      <c r="B377" s="13"/>
      <c r="C377" s="13"/>
      <c r="D377" s="13"/>
      <c r="E377" s="13"/>
      <c r="F377" s="13"/>
      <c r="G377" s="13"/>
      <c r="H377" s="13"/>
      <c r="I377" s="13"/>
      <c r="J377" s="13"/>
      <c r="K377" s="13"/>
      <c r="L377" s="13"/>
      <c r="M377" s="13"/>
      <c r="N377" s="13"/>
      <c r="O377" s="13"/>
      <c r="P377" s="13"/>
      <c r="Q377" s="13"/>
      <c r="R377" s="13"/>
      <c r="S377" s="13"/>
      <c r="T377" s="13"/>
      <c r="U377" s="13"/>
      <c r="V377" s="13"/>
      <c r="W377" s="13"/>
      <c r="X377" s="13"/>
      <c r="Y377" s="13"/>
      <c r="Z377" s="13"/>
      <c r="AA377" s="13"/>
      <c r="AB377" s="13"/>
      <c r="AC377" s="13"/>
      <c r="AD377" s="13"/>
      <c r="AE377" s="13"/>
      <c r="AF377" s="13"/>
      <c r="AG377" s="13"/>
      <c r="AH377" s="13"/>
      <c r="AI377" s="13"/>
      <c r="AJ377" s="13"/>
    </row>
    <row r="378" spans="1:36" ht="13.5" customHeight="1" x14ac:dyDescent="0.2">
      <c r="A378" s="13"/>
      <c r="B378" s="13"/>
      <c r="C378" s="13"/>
      <c r="D378" s="13"/>
      <c r="E378" s="13"/>
      <c r="F378" s="13"/>
      <c r="G378" s="13"/>
      <c r="H378" s="13"/>
      <c r="I378" s="13"/>
      <c r="J378" s="13"/>
      <c r="K378" s="13"/>
      <c r="L378" s="13"/>
      <c r="M378" s="13"/>
      <c r="N378" s="13"/>
      <c r="O378" s="13"/>
      <c r="P378" s="13"/>
      <c r="Q378" s="13"/>
      <c r="R378" s="13"/>
      <c r="S378" s="13"/>
      <c r="T378" s="13"/>
      <c r="U378" s="13"/>
      <c r="V378" s="13"/>
      <c r="W378" s="13"/>
      <c r="X378" s="13"/>
      <c r="Y378" s="13"/>
      <c r="Z378" s="13"/>
      <c r="AA378" s="13"/>
      <c r="AB378" s="13"/>
      <c r="AC378" s="13"/>
      <c r="AD378" s="13"/>
      <c r="AE378" s="13"/>
      <c r="AF378" s="13"/>
      <c r="AG378" s="13"/>
      <c r="AH378" s="13"/>
      <c r="AI378" s="13"/>
      <c r="AJ378" s="13"/>
    </row>
    <row r="379" spans="1:36" ht="13.5" customHeight="1" x14ac:dyDescent="0.2">
      <c r="A379" s="13"/>
      <c r="B379" s="13"/>
      <c r="C379" s="13"/>
      <c r="D379" s="13"/>
      <c r="E379" s="13"/>
      <c r="F379" s="13"/>
      <c r="G379" s="13"/>
      <c r="H379" s="13"/>
      <c r="I379" s="13"/>
      <c r="J379" s="13"/>
      <c r="K379" s="13"/>
      <c r="L379" s="13"/>
      <c r="M379" s="13"/>
      <c r="N379" s="13"/>
      <c r="O379" s="13"/>
      <c r="P379" s="13"/>
      <c r="Q379" s="13"/>
      <c r="R379" s="13"/>
      <c r="S379" s="13"/>
      <c r="T379" s="13"/>
      <c r="U379" s="13"/>
      <c r="V379" s="13"/>
      <c r="W379" s="13"/>
      <c r="X379" s="13"/>
      <c r="Y379" s="13"/>
      <c r="Z379" s="13"/>
      <c r="AA379" s="13"/>
      <c r="AB379" s="13"/>
      <c r="AC379" s="13"/>
      <c r="AD379" s="13"/>
      <c r="AE379" s="13"/>
      <c r="AF379" s="13"/>
      <c r="AG379" s="13"/>
      <c r="AH379" s="13"/>
      <c r="AI379" s="13"/>
      <c r="AJ379" s="13"/>
    </row>
    <row r="380" spans="1:36" ht="13.5" customHeight="1" x14ac:dyDescent="0.2">
      <c r="A380" s="13"/>
      <c r="B380" s="13"/>
      <c r="C380" s="13"/>
      <c r="D380" s="13"/>
      <c r="E380" s="13"/>
      <c r="F380" s="13"/>
      <c r="G380" s="13"/>
      <c r="H380" s="13"/>
      <c r="I380" s="13"/>
      <c r="J380" s="13"/>
      <c r="K380" s="13"/>
      <c r="L380" s="13"/>
      <c r="M380" s="13"/>
      <c r="N380" s="13"/>
      <c r="O380" s="13"/>
      <c r="P380" s="13"/>
      <c r="Q380" s="13"/>
      <c r="R380" s="13"/>
      <c r="S380" s="13"/>
      <c r="T380" s="13"/>
      <c r="U380" s="13"/>
      <c r="V380" s="13"/>
      <c r="W380" s="13"/>
      <c r="X380" s="13"/>
      <c r="Y380" s="13"/>
      <c r="Z380" s="13"/>
      <c r="AA380" s="13"/>
      <c r="AB380" s="13"/>
      <c r="AC380" s="13"/>
      <c r="AD380" s="13"/>
      <c r="AE380" s="13"/>
      <c r="AF380" s="13"/>
      <c r="AG380" s="13"/>
      <c r="AH380" s="13"/>
      <c r="AI380" s="13"/>
      <c r="AJ380" s="13"/>
    </row>
    <row r="381" spans="1:36" ht="13.5" customHeight="1" x14ac:dyDescent="0.2">
      <c r="A381" s="13"/>
      <c r="B381" s="13"/>
      <c r="C381" s="13"/>
      <c r="D381" s="13"/>
      <c r="E381" s="13"/>
      <c r="F381" s="13"/>
      <c r="G381" s="13"/>
      <c r="H381" s="13"/>
      <c r="I381" s="13"/>
      <c r="J381" s="13"/>
      <c r="K381" s="13"/>
      <c r="L381" s="13"/>
      <c r="M381" s="13"/>
      <c r="N381" s="13"/>
      <c r="O381" s="13"/>
      <c r="P381" s="13"/>
      <c r="Q381" s="13"/>
      <c r="R381" s="13"/>
      <c r="S381" s="13"/>
      <c r="T381" s="13"/>
      <c r="U381" s="13"/>
      <c r="V381" s="13"/>
      <c r="W381" s="13"/>
      <c r="X381" s="13"/>
      <c r="Y381" s="13"/>
      <c r="Z381" s="13"/>
      <c r="AA381" s="13"/>
      <c r="AB381" s="13"/>
      <c r="AC381" s="13"/>
      <c r="AD381" s="13"/>
      <c r="AE381" s="13"/>
      <c r="AF381" s="13"/>
      <c r="AG381" s="13"/>
      <c r="AH381" s="13"/>
      <c r="AI381" s="13"/>
      <c r="AJ381" s="13"/>
    </row>
    <row r="382" spans="1:36" ht="13.5" customHeight="1" x14ac:dyDescent="0.2">
      <c r="A382" s="13"/>
      <c r="B382" s="13"/>
      <c r="C382" s="13"/>
      <c r="D382" s="13"/>
      <c r="E382" s="13"/>
      <c r="F382" s="13"/>
      <c r="G382" s="13"/>
      <c r="H382" s="13"/>
      <c r="I382" s="13"/>
      <c r="J382" s="13"/>
      <c r="K382" s="13"/>
      <c r="L382" s="13"/>
      <c r="M382" s="13"/>
      <c r="N382" s="13"/>
      <c r="O382" s="13"/>
      <c r="P382" s="13"/>
      <c r="Q382" s="13"/>
      <c r="R382" s="13"/>
      <c r="S382" s="13"/>
      <c r="T382" s="13"/>
      <c r="U382" s="13"/>
      <c r="V382" s="13"/>
      <c r="W382" s="13"/>
      <c r="X382" s="13"/>
      <c r="Y382" s="13"/>
      <c r="Z382" s="13"/>
      <c r="AA382" s="13"/>
      <c r="AB382" s="13"/>
      <c r="AC382" s="13"/>
      <c r="AD382" s="13"/>
      <c r="AE382" s="13"/>
      <c r="AF382" s="13"/>
      <c r="AG382" s="13"/>
      <c r="AH382" s="13"/>
      <c r="AI382" s="13"/>
      <c r="AJ382" s="13"/>
    </row>
    <row r="383" spans="1:36" ht="13.5" customHeight="1" x14ac:dyDescent="0.2">
      <c r="A383" s="13"/>
      <c r="B383" s="13"/>
      <c r="C383" s="13"/>
      <c r="D383" s="13"/>
      <c r="E383" s="13"/>
      <c r="F383" s="13"/>
      <c r="G383" s="13"/>
      <c r="H383" s="13"/>
      <c r="I383" s="13"/>
      <c r="J383" s="13"/>
      <c r="K383" s="13"/>
      <c r="L383" s="13"/>
      <c r="M383" s="13"/>
      <c r="N383" s="13"/>
      <c r="O383" s="13"/>
      <c r="P383" s="13"/>
      <c r="Q383" s="13"/>
      <c r="R383" s="13"/>
      <c r="S383" s="13"/>
      <c r="T383" s="13"/>
      <c r="U383" s="13"/>
      <c r="V383" s="13"/>
      <c r="W383" s="13"/>
      <c r="X383" s="13"/>
      <c r="Y383" s="13"/>
      <c r="Z383" s="13"/>
      <c r="AA383" s="13"/>
      <c r="AB383" s="13"/>
      <c r="AC383" s="13"/>
      <c r="AD383" s="13"/>
      <c r="AE383" s="13"/>
      <c r="AF383" s="13"/>
      <c r="AG383" s="13"/>
      <c r="AH383" s="13"/>
      <c r="AI383" s="13"/>
      <c r="AJ383" s="13"/>
    </row>
    <row r="384" spans="1:36" ht="13.5" customHeight="1" x14ac:dyDescent="0.2">
      <c r="A384" s="13"/>
      <c r="B384" s="13"/>
      <c r="C384" s="13"/>
      <c r="D384" s="13"/>
      <c r="E384" s="13"/>
      <c r="F384" s="13"/>
      <c r="G384" s="13"/>
      <c r="H384" s="13"/>
      <c r="I384" s="13"/>
      <c r="J384" s="13"/>
      <c r="K384" s="13"/>
      <c r="L384" s="13"/>
      <c r="M384" s="13"/>
      <c r="N384" s="13"/>
      <c r="O384" s="13"/>
      <c r="P384" s="13"/>
      <c r="Q384" s="13"/>
      <c r="R384" s="13"/>
      <c r="S384" s="13"/>
      <c r="T384" s="13"/>
      <c r="U384" s="13"/>
      <c r="V384" s="13"/>
      <c r="W384" s="13"/>
      <c r="X384" s="13"/>
      <c r="Y384" s="13"/>
      <c r="Z384" s="13"/>
      <c r="AA384" s="13"/>
      <c r="AB384" s="13"/>
      <c r="AC384" s="13"/>
      <c r="AD384" s="13"/>
      <c r="AE384" s="13"/>
      <c r="AF384" s="13"/>
      <c r="AG384" s="13"/>
      <c r="AH384" s="13"/>
      <c r="AI384" s="13"/>
      <c r="AJ384" s="13"/>
    </row>
    <row r="385" spans="1:36" ht="13.5" customHeight="1" x14ac:dyDescent="0.2">
      <c r="A385" s="13"/>
      <c r="B385" s="13"/>
      <c r="C385" s="13"/>
      <c r="D385" s="13"/>
      <c r="E385" s="13"/>
      <c r="F385" s="13"/>
      <c r="G385" s="13"/>
      <c r="H385" s="13"/>
      <c r="I385" s="13"/>
      <c r="J385" s="13"/>
      <c r="K385" s="13"/>
      <c r="L385" s="13"/>
      <c r="M385" s="13"/>
      <c r="N385" s="13"/>
      <c r="O385" s="13"/>
      <c r="P385" s="13"/>
      <c r="Q385" s="13"/>
      <c r="R385" s="13"/>
      <c r="S385" s="13"/>
      <c r="T385" s="13"/>
      <c r="U385" s="13"/>
      <c r="V385" s="13"/>
      <c r="W385" s="13"/>
      <c r="X385" s="13"/>
      <c r="Y385" s="13"/>
      <c r="Z385" s="13"/>
      <c r="AA385" s="13"/>
      <c r="AB385" s="13"/>
      <c r="AC385" s="13"/>
      <c r="AD385" s="13"/>
      <c r="AE385" s="13"/>
      <c r="AF385" s="13"/>
      <c r="AG385" s="13"/>
      <c r="AH385" s="13"/>
      <c r="AI385" s="13"/>
      <c r="AJ385" s="13"/>
    </row>
    <row r="386" spans="1:36" ht="13.5" customHeight="1" x14ac:dyDescent="0.2">
      <c r="A386" s="13"/>
      <c r="B386" s="13"/>
      <c r="C386" s="13"/>
      <c r="D386" s="13"/>
      <c r="E386" s="13"/>
      <c r="F386" s="13"/>
      <c r="G386" s="13"/>
      <c r="H386" s="13"/>
      <c r="I386" s="13"/>
      <c r="J386" s="13"/>
      <c r="K386" s="13"/>
      <c r="L386" s="13"/>
      <c r="M386" s="13"/>
      <c r="N386" s="13"/>
      <c r="O386" s="13"/>
      <c r="P386" s="13"/>
      <c r="Q386" s="13"/>
      <c r="R386" s="13"/>
      <c r="S386" s="13"/>
      <c r="T386" s="13"/>
      <c r="U386" s="13"/>
      <c r="V386" s="13"/>
      <c r="W386" s="13"/>
      <c r="X386" s="13"/>
      <c r="Y386" s="13"/>
      <c r="Z386" s="13"/>
      <c r="AA386" s="13"/>
      <c r="AB386" s="13"/>
      <c r="AC386" s="13"/>
      <c r="AD386" s="13"/>
      <c r="AE386" s="13"/>
      <c r="AF386" s="13"/>
      <c r="AG386" s="13"/>
      <c r="AH386" s="13"/>
      <c r="AI386" s="13"/>
      <c r="AJ386" s="13"/>
    </row>
    <row r="387" spans="1:36" ht="13.5" customHeight="1" x14ac:dyDescent="0.2">
      <c r="A387" s="13"/>
      <c r="B387" s="13"/>
      <c r="C387" s="13"/>
      <c r="D387" s="13"/>
      <c r="E387" s="13"/>
      <c r="F387" s="13"/>
      <c r="G387" s="13"/>
      <c r="H387" s="13"/>
      <c r="I387" s="13"/>
      <c r="J387" s="13"/>
      <c r="K387" s="13"/>
      <c r="L387" s="13"/>
      <c r="M387" s="13"/>
      <c r="N387" s="13"/>
      <c r="O387" s="13"/>
      <c r="P387" s="13"/>
      <c r="Q387" s="13"/>
      <c r="R387" s="13"/>
      <c r="S387" s="13"/>
      <c r="T387" s="13"/>
      <c r="U387" s="13"/>
      <c r="V387" s="13"/>
      <c r="W387" s="13"/>
      <c r="X387" s="13"/>
      <c r="Y387" s="13"/>
      <c r="Z387" s="13"/>
      <c r="AA387" s="13"/>
      <c r="AB387" s="13"/>
      <c r="AC387" s="13"/>
      <c r="AD387" s="13"/>
      <c r="AE387" s="13"/>
      <c r="AF387" s="13"/>
      <c r="AG387" s="13"/>
      <c r="AH387" s="13"/>
      <c r="AI387" s="13"/>
      <c r="AJ387" s="13"/>
    </row>
    <row r="388" spans="1:36" ht="13.5" customHeight="1" x14ac:dyDescent="0.2">
      <c r="A388" s="13"/>
      <c r="B388" s="13"/>
      <c r="C388" s="13"/>
      <c r="D388" s="13"/>
      <c r="E388" s="13"/>
      <c r="F388" s="13"/>
      <c r="G388" s="13"/>
      <c r="H388" s="13"/>
      <c r="I388" s="13"/>
      <c r="J388" s="13"/>
      <c r="K388" s="13"/>
      <c r="L388" s="13"/>
      <c r="M388" s="13"/>
      <c r="N388" s="13"/>
      <c r="O388" s="13"/>
      <c r="P388" s="13"/>
      <c r="Q388" s="13"/>
      <c r="R388" s="13"/>
      <c r="S388" s="13"/>
      <c r="T388" s="13"/>
      <c r="U388" s="13"/>
      <c r="V388" s="13"/>
      <c r="W388" s="13"/>
      <c r="X388" s="13"/>
      <c r="Y388" s="13"/>
      <c r="Z388" s="13"/>
      <c r="AA388" s="13"/>
      <c r="AB388" s="13"/>
      <c r="AC388" s="13"/>
      <c r="AD388" s="13"/>
      <c r="AE388" s="13"/>
      <c r="AF388" s="13"/>
      <c r="AG388" s="13"/>
      <c r="AH388" s="13"/>
      <c r="AI388" s="13"/>
      <c r="AJ388" s="13"/>
    </row>
    <row r="389" spans="1:36" ht="13.5" customHeight="1" x14ac:dyDescent="0.2">
      <c r="A389" s="13"/>
      <c r="B389" s="13"/>
      <c r="C389" s="13"/>
      <c r="D389" s="13"/>
      <c r="E389" s="13"/>
      <c r="F389" s="13"/>
      <c r="G389" s="13"/>
      <c r="H389" s="13"/>
      <c r="I389" s="13"/>
      <c r="J389" s="13"/>
      <c r="K389" s="13"/>
      <c r="L389" s="13"/>
      <c r="M389" s="13"/>
      <c r="N389" s="13"/>
      <c r="O389" s="13"/>
      <c r="P389" s="13"/>
      <c r="Q389" s="13"/>
      <c r="R389" s="13"/>
      <c r="S389" s="13"/>
      <c r="T389" s="13"/>
      <c r="U389" s="13"/>
      <c r="V389" s="13"/>
      <c r="W389" s="13"/>
      <c r="X389" s="13"/>
      <c r="Y389" s="13"/>
      <c r="Z389" s="13"/>
      <c r="AA389" s="13"/>
      <c r="AB389" s="13"/>
      <c r="AC389" s="13"/>
      <c r="AD389" s="13"/>
      <c r="AE389" s="13"/>
      <c r="AF389" s="13"/>
      <c r="AG389" s="13"/>
      <c r="AH389" s="13"/>
      <c r="AI389" s="13"/>
      <c r="AJ389" s="13"/>
    </row>
    <row r="390" spans="1:36" ht="13.5" customHeight="1" x14ac:dyDescent="0.2">
      <c r="A390" s="13"/>
      <c r="B390" s="13"/>
      <c r="C390" s="13"/>
      <c r="D390" s="13"/>
      <c r="E390" s="13"/>
      <c r="F390" s="13"/>
      <c r="G390" s="13"/>
      <c r="H390" s="13"/>
      <c r="I390" s="13"/>
      <c r="J390" s="13"/>
      <c r="K390" s="13"/>
      <c r="L390" s="13"/>
      <c r="M390" s="13"/>
      <c r="N390" s="13"/>
      <c r="O390" s="13"/>
      <c r="P390" s="13"/>
      <c r="Q390" s="13"/>
      <c r="R390" s="13"/>
      <c r="S390" s="13"/>
      <c r="T390" s="13"/>
      <c r="U390" s="13"/>
      <c r="V390" s="13"/>
      <c r="W390" s="13"/>
      <c r="X390" s="13"/>
      <c r="Y390" s="13"/>
      <c r="Z390" s="13"/>
      <c r="AA390" s="13"/>
      <c r="AB390" s="13"/>
      <c r="AC390" s="13"/>
      <c r="AD390" s="13"/>
      <c r="AE390" s="13"/>
      <c r="AF390" s="13"/>
      <c r="AG390" s="13"/>
      <c r="AH390" s="13"/>
      <c r="AI390" s="13"/>
      <c r="AJ390" s="13"/>
    </row>
    <row r="391" spans="1:36" ht="13.5" customHeight="1" x14ac:dyDescent="0.2">
      <c r="A391" s="13"/>
      <c r="B391" s="13"/>
      <c r="C391" s="13"/>
      <c r="D391" s="13"/>
      <c r="E391" s="13"/>
      <c r="F391" s="13"/>
      <c r="G391" s="13"/>
      <c r="H391" s="13"/>
      <c r="I391" s="13"/>
      <c r="J391" s="13"/>
      <c r="K391" s="13"/>
      <c r="L391" s="13"/>
      <c r="M391" s="13"/>
      <c r="N391" s="13"/>
      <c r="O391" s="13"/>
      <c r="P391" s="13"/>
      <c r="Q391" s="13"/>
      <c r="R391" s="13"/>
      <c r="S391" s="13"/>
      <c r="T391" s="13"/>
      <c r="U391" s="13"/>
      <c r="V391" s="13"/>
      <c r="W391" s="13"/>
      <c r="X391" s="13"/>
      <c r="Y391" s="13"/>
      <c r="Z391" s="13"/>
      <c r="AA391" s="13"/>
      <c r="AB391" s="13"/>
      <c r="AC391" s="13"/>
      <c r="AD391" s="13"/>
      <c r="AE391" s="13"/>
      <c r="AF391" s="13"/>
      <c r="AG391" s="13"/>
      <c r="AH391" s="13"/>
      <c r="AI391" s="13"/>
      <c r="AJ391" s="13"/>
    </row>
    <row r="392" spans="1:36" ht="13.5" customHeight="1" x14ac:dyDescent="0.2">
      <c r="A392" s="13"/>
      <c r="B392" s="13"/>
      <c r="C392" s="13"/>
      <c r="D392" s="13"/>
      <c r="E392" s="13"/>
      <c r="F392" s="13"/>
      <c r="G392" s="13"/>
      <c r="H392" s="13"/>
      <c r="I392" s="13"/>
      <c r="J392" s="13"/>
      <c r="K392" s="13"/>
      <c r="L392" s="13"/>
      <c r="M392" s="13"/>
      <c r="N392" s="13"/>
      <c r="O392" s="13"/>
      <c r="P392" s="13"/>
      <c r="Q392" s="13"/>
      <c r="R392" s="13"/>
      <c r="S392" s="13"/>
      <c r="T392" s="13"/>
      <c r="U392" s="13"/>
      <c r="V392" s="13"/>
      <c r="W392" s="13"/>
      <c r="X392" s="13"/>
      <c r="Y392" s="13"/>
      <c r="Z392" s="13"/>
      <c r="AA392" s="13"/>
      <c r="AB392" s="13"/>
      <c r="AC392" s="13"/>
      <c r="AD392" s="13"/>
      <c r="AE392" s="13"/>
      <c r="AF392" s="13"/>
      <c r="AG392" s="13"/>
      <c r="AH392" s="13"/>
      <c r="AI392" s="13"/>
      <c r="AJ392" s="13"/>
    </row>
    <row r="393" spans="1:36" ht="13.5" customHeight="1" x14ac:dyDescent="0.2">
      <c r="A393" s="13"/>
      <c r="B393" s="13"/>
      <c r="C393" s="13"/>
      <c r="D393" s="13"/>
      <c r="E393" s="13"/>
      <c r="F393" s="13"/>
      <c r="G393" s="13"/>
      <c r="H393" s="13"/>
      <c r="I393" s="13"/>
      <c r="J393" s="13"/>
      <c r="K393" s="13"/>
      <c r="L393" s="13"/>
      <c r="M393" s="13"/>
      <c r="N393" s="13"/>
      <c r="O393" s="13"/>
      <c r="P393" s="13"/>
      <c r="Q393" s="13"/>
      <c r="R393" s="13"/>
      <c r="S393" s="13"/>
      <c r="T393" s="13"/>
      <c r="U393" s="13"/>
      <c r="V393" s="13"/>
      <c r="W393" s="13"/>
      <c r="X393" s="13"/>
      <c r="Y393" s="13"/>
      <c r="Z393" s="13"/>
      <c r="AA393" s="13"/>
      <c r="AB393" s="13"/>
      <c r="AC393" s="13"/>
      <c r="AD393" s="13"/>
      <c r="AE393" s="13"/>
      <c r="AF393" s="13"/>
      <c r="AG393" s="13"/>
      <c r="AH393" s="13"/>
      <c r="AI393" s="13"/>
      <c r="AJ393" s="13"/>
    </row>
    <row r="394" spans="1:36" ht="13.5" customHeight="1" x14ac:dyDescent="0.2">
      <c r="A394" s="13"/>
      <c r="B394" s="13"/>
      <c r="C394" s="13"/>
      <c r="D394" s="13"/>
      <c r="E394" s="13"/>
      <c r="F394" s="13"/>
      <c r="G394" s="13"/>
      <c r="H394" s="13"/>
      <c r="I394" s="13"/>
      <c r="J394" s="13"/>
      <c r="K394" s="13"/>
      <c r="L394" s="13"/>
      <c r="M394" s="13"/>
      <c r="N394" s="13"/>
      <c r="O394" s="13"/>
      <c r="P394" s="13"/>
      <c r="Q394" s="13"/>
      <c r="R394" s="13"/>
      <c r="S394" s="13"/>
      <c r="T394" s="13"/>
      <c r="U394" s="13"/>
      <c r="V394" s="13"/>
      <c r="W394" s="13"/>
      <c r="X394" s="13"/>
      <c r="Y394" s="13"/>
      <c r="Z394" s="13"/>
      <c r="AA394" s="13"/>
      <c r="AB394" s="13"/>
      <c r="AC394" s="13"/>
      <c r="AD394" s="13"/>
      <c r="AE394" s="13"/>
      <c r="AF394" s="13"/>
      <c r="AG394" s="13"/>
      <c r="AH394" s="13"/>
      <c r="AI394" s="13"/>
      <c r="AJ394" s="13"/>
    </row>
    <row r="395" spans="1:36" ht="13.5" customHeight="1" x14ac:dyDescent="0.2">
      <c r="A395" s="13"/>
      <c r="B395" s="13"/>
      <c r="C395" s="13"/>
      <c r="D395" s="13"/>
      <c r="E395" s="13"/>
      <c r="F395" s="13"/>
      <c r="G395" s="13"/>
      <c r="H395" s="13"/>
      <c r="I395" s="13"/>
      <c r="J395" s="13"/>
      <c r="K395" s="13"/>
      <c r="L395" s="13"/>
      <c r="M395" s="13"/>
      <c r="N395" s="13"/>
      <c r="O395" s="13"/>
      <c r="P395" s="13"/>
      <c r="Q395" s="13"/>
      <c r="R395" s="13"/>
      <c r="S395" s="13"/>
      <c r="T395" s="13"/>
      <c r="U395" s="13"/>
      <c r="V395" s="13"/>
      <c r="W395" s="13"/>
      <c r="X395" s="13"/>
      <c r="Y395" s="13"/>
      <c r="Z395" s="13"/>
      <c r="AA395" s="13"/>
      <c r="AB395" s="13"/>
      <c r="AC395" s="13"/>
      <c r="AD395" s="13"/>
      <c r="AE395" s="13"/>
      <c r="AF395" s="13"/>
      <c r="AG395" s="13"/>
      <c r="AH395" s="13"/>
      <c r="AI395" s="13"/>
      <c r="AJ395" s="13"/>
    </row>
    <row r="396" spans="1:36" ht="13.5" customHeight="1" x14ac:dyDescent="0.2">
      <c r="A396" s="13"/>
      <c r="B396" s="13"/>
      <c r="C396" s="13"/>
      <c r="D396" s="13"/>
      <c r="E396" s="13"/>
      <c r="F396" s="13"/>
      <c r="G396" s="13"/>
      <c r="H396" s="13"/>
      <c r="I396" s="13"/>
      <c r="J396" s="13"/>
      <c r="K396" s="13"/>
      <c r="L396" s="13"/>
      <c r="M396" s="13"/>
      <c r="N396" s="13"/>
      <c r="O396" s="13"/>
      <c r="P396" s="13"/>
      <c r="Q396" s="13"/>
      <c r="R396" s="13"/>
      <c r="S396" s="13"/>
      <c r="T396" s="13"/>
      <c r="U396" s="13"/>
      <c r="V396" s="13"/>
      <c r="W396" s="13"/>
      <c r="X396" s="13"/>
      <c r="Y396" s="13"/>
      <c r="Z396" s="13"/>
      <c r="AA396" s="13"/>
      <c r="AB396" s="13"/>
      <c r="AC396" s="13"/>
      <c r="AD396" s="13"/>
      <c r="AE396" s="13"/>
      <c r="AF396" s="13"/>
      <c r="AG396" s="13"/>
      <c r="AH396" s="13"/>
      <c r="AI396" s="13"/>
      <c r="AJ396" s="13"/>
    </row>
    <row r="397" spans="1:36" ht="13.5" customHeight="1" x14ac:dyDescent="0.2">
      <c r="A397" s="13"/>
      <c r="B397" s="13"/>
      <c r="C397" s="13"/>
      <c r="D397" s="13"/>
      <c r="E397" s="13"/>
      <c r="F397" s="13"/>
      <c r="G397" s="13"/>
      <c r="H397" s="13"/>
      <c r="I397" s="13"/>
      <c r="J397" s="13"/>
      <c r="K397" s="13"/>
      <c r="L397" s="13"/>
      <c r="M397" s="13"/>
      <c r="N397" s="13"/>
      <c r="O397" s="13"/>
      <c r="P397" s="13"/>
      <c r="Q397" s="13"/>
      <c r="R397" s="13"/>
      <c r="S397" s="13"/>
      <c r="T397" s="13"/>
      <c r="U397" s="13"/>
      <c r="V397" s="13"/>
      <c r="W397" s="13"/>
      <c r="X397" s="13"/>
      <c r="Y397" s="13"/>
      <c r="Z397" s="13"/>
      <c r="AA397" s="13"/>
      <c r="AB397" s="13"/>
      <c r="AC397" s="13"/>
      <c r="AD397" s="13"/>
      <c r="AE397" s="13"/>
      <c r="AF397" s="13"/>
      <c r="AG397" s="13"/>
      <c r="AH397" s="13"/>
      <c r="AI397" s="13"/>
      <c r="AJ397" s="13"/>
    </row>
    <row r="398" spans="1:36" ht="13.5" customHeight="1" x14ac:dyDescent="0.2">
      <c r="A398" s="13"/>
      <c r="B398" s="13"/>
      <c r="C398" s="13"/>
      <c r="D398" s="13"/>
      <c r="E398" s="13"/>
      <c r="F398" s="13"/>
      <c r="G398" s="13"/>
      <c r="H398" s="13"/>
      <c r="I398" s="13"/>
      <c r="J398" s="13"/>
      <c r="K398" s="13"/>
      <c r="L398" s="13"/>
      <c r="M398" s="13"/>
      <c r="N398" s="13"/>
      <c r="O398" s="13"/>
      <c r="P398" s="13"/>
      <c r="Q398" s="13"/>
      <c r="R398" s="13"/>
      <c r="S398" s="13"/>
      <c r="T398" s="13"/>
      <c r="U398" s="13"/>
      <c r="V398" s="13"/>
      <c r="W398" s="13"/>
      <c r="X398" s="13"/>
      <c r="Y398" s="13"/>
      <c r="Z398" s="13"/>
      <c r="AA398" s="13"/>
      <c r="AB398" s="13"/>
      <c r="AC398" s="13"/>
      <c r="AD398" s="13"/>
      <c r="AE398" s="13"/>
      <c r="AF398" s="13"/>
      <c r="AG398" s="13"/>
      <c r="AH398" s="13"/>
      <c r="AI398" s="13"/>
      <c r="AJ398" s="13"/>
    </row>
    <row r="399" spans="1:36" ht="13.5" customHeight="1" x14ac:dyDescent="0.2">
      <c r="A399" s="13"/>
      <c r="B399" s="13"/>
      <c r="C399" s="13"/>
      <c r="D399" s="13"/>
      <c r="E399" s="13"/>
      <c r="F399" s="13"/>
      <c r="G399" s="13"/>
      <c r="H399" s="13"/>
      <c r="I399" s="13"/>
      <c r="J399" s="13"/>
      <c r="K399" s="13"/>
      <c r="L399" s="13"/>
      <c r="M399" s="13"/>
      <c r="N399" s="13"/>
      <c r="O399" s="13"/>
      <c r="P399" s="13"/>
      <c r="Q399" s="13"/>
      <c r="R399" s="13"/>
      <c r="S399" s="13"/>
      <c r="T399" s="13"/>
      <c r="U399" s="13"/>
      <c r="V399" s="13"/>
      <c r="W399" s="13"/>
      <c r="X399" s="13"/>
      <c r="Y399" s="13"/>
      <c r="Z399" s="13"/>
      <c r="AA399" s="13"/>
      <c r="AB399" s="13"/>
      <c r="AC399" s="13"/>
      <c r="AD399" s="13"/>
      <c r="AE399" s="13"/>
      <c r="AF399" s="13"/>
      <c r="AG399" s="13"/>
      <c r="AH399" s="13"/>
      <c r="AI399" s="13"/>
      <c r="AJ399" s="13"/>
    </row>
    <row r="400" spans="1:36" ht="13.5" customHeight="1" x14ac:dyDescent="0.2">
      <c r="A400" s="13"/>
      <c r="B400" s="13"/>
      <c r="C400" s="13"/>
      <c r="D400" s="13"/>
      <c r="E400" s="13"/>
      <c r="F400" s="13"/>
      <c r="G400" s="13"/>
      <c r="H400" s="13"/>
      <c r="I400" s="13"/>
      <c r="J400" s="13"/>
      <c r="K400" s="13"/>
      <c r="L400" s="13"/>
      <c r="M400" s="13"/>
      <c r="N400" s="13"/>
      <c r="O400" s="13"/>
      <c r="P400" s="13"/>
      <c r="Q400" s="13"/>
      <c r="R400" s="13"/>
      <c r="S400" s="13"/>
      <c r="T400" s="13"/>
      <c r="U400" s="13"/>
      <c r="V400" s="13"/>
      <c r="W400" s="13"/>
      <c r="X400" s="13"/>
      <c r="Y400" s="13"/>
      <c r="Z400" s="13"/>
      <c r="AA400" s="13"/>
      <c r="AB400" s="13"/>
      <c r="AC400" s="13"/>
      <c r="AD400" s="13"/>
      <c r="AE400" s="13"/>
      <c r="AF400" s="13"/>
      <c r="AG400" s="13"/>
      <c r="AH400" s="13"/>
      <c r="AI400" s="13"/>
      <c r="AJ400" s="13"/>
    </row>
    <row r="401" spans="1:36" ht="13.5" customHeight="1" x14ac:dyDescent="0.2">
      <c r="A401" s="13"/>
      <c r="B401" s="13"/>
      <c r="C401" s="13"/>
      <c r="D401" s="13"/>
      <c r="E401" s="13"/>
      <c r="F401" s="13"/>
      <c r="G401" s="13"/>
      <c r="H401" s="13"/>
      <c r="I401" s="13"/>
      <c r="J401" s="13"/>
      <c r="K401" s="13"/>
      <c r="L401" s="13"/>
      <c r="M401" s="13"/>
      <c r="N401" s="13"/>
      <c r="O401" s="13"/>
      <c r="P401" s="13"/>
      <c r="Q401" s="13"/>
      <c r="R401" s="13"/>
      <c r="S401" s="13"/>
      <c r="T401" s="13"/>
      <c r="U401" s="13"/>
      <c r="V401" s="13"/>
      <c r="W401" s="13"/>
      <c r="X401" s="13"/>
      <c r="Y401" s="13"/>
      <c r="Z401" s="13"/>
      <c r="AA401" s="13"/>
      <c r="AB401" s="13"/>
      <c r="AC401" s="13"/>
      <c r="AD401" s="13"/>
      <c r="AE401" s="13"/>
      <c r="AF401" s="13"/>
      <c r="AG401" s="13"/>
      <c r="AH401" s="13"/>
      <c r="AI401" s="13"/>
      <c r="AJ401" s="13"/>
    </row>
    <row r="402" spans="1:36" ht="13.5" customHeight="1" x14ac:dyDescent="0.2">
      <c r="A402" s="13"/>
      <c r="B402" s="13"/>
      <c r="C402" s="13"/>
      <c r="D402" s="13"/>
      <c r="E402" s="13"/>
      <c r="F402" s="13"/>
      <c r="G402" s="13"/>
      <c r="H402" s="13"/>
      <c r="I402" s="13"/>
      <c r="J402" s="13"/>
      <c r="K402" s="13"/>
      <c r="L402" s="13"/>
      <c r="M402" s="13"/>
      <c r="N402" s="13"/>
      <c r="O402" s="13"/>
      <c r="P402" s="13"/>
      <c r="Q402" s="13"/>
      <c r="R402" s="13"/>
      <c r="S402" s="13"/>
      <c r="T402" s="13"/>
      <c r="U402" s="13"/>
      <c r="V402" s="13"/>
      <c r="W402" s="13"/>
      <c r="X402" s="13"/>
      <c r="Y402" s="13"/>
      <c r="Z402" s="13"/>
      <c r="AA402" s="13"/>
      <c r="AB402" s="13"/>
      <c r="AC402" s="13"/>
      <c r="AD402" s="13"/>
      <c r="AE402" s="13"/>
      <c r="AF402" s="13"/>
      <c r="AG402" s="13"/>
      <c r="AH402" s="13"/>
      <c r="AI402" s="13"/>
      <c r="AJ402" s="13"/>
    </row>
    <row r="403" spans="1:36" ht="13.5" customHeight="1" x14ac:dyDescent="0.2">
      <c r="A403" s="13"/>
      <c r="B403" s="13"/>
      <c r="C403" s="13"/>
      <c r="D403" s="13"/>
      <c r="E403" s="13"/>
      <c r="F403" s="13"/>
      <c r="G403" s="13"/>
      <c r="H403" s="13"/>
      <c r="I403" s="13"/>
      <c r="J403" s="13"/>
      <c r="K403" s="13"/>
      <c r="L403" s="13"/>
      <c r="M403" s="13"/>
      <c r="N403" s="13"/>
      <c r="O403" s="13"/>
      <c r="P403" s="13"/>
      <c r="Q403" s="13"/>
      <c r="R403" s="13"/>
      <c r="S403" s="13"/>
      <c r="T403" s="13"/>
      <c r="U403" s="13"/>
      <c r="V403" s="13"/>
      <c r="W403" s="13"/>
      <c r="X403" s="13"/>
      <c r="Y403" s="13"/>
      <c r="Z403" s="13"/>
      <c r="AA403" s="13"/>
      <c r="AB403" s="13"/>
      <c r="AC403" s="13"/>
      <c r="AD403" s="13"/>
      <c r="AE403" s="13"/>
      <c r="AF403" s="13"/>
      <c r="AG403" s="13"/>
      <c r="AH403" s="13"/>
      <c r="AI403" s="13"/>
      <c r="AJ403" s="13"/>
    </row>
    <row r="404" spans="1:36" ht="13.5" customHeight="1" x14ac:dyDescent="0.2">
      <c r="A404" s="13"/>
      <c r="B404" s="13"/>
      <c r="C404" s="13"/>
      <c r="D404" s="13"/>
      <c r="E404" s="13"/>
      <c r="F404" s="13"/>
      <c r="G404" s="13"/>
      <c r="H404" s="13"/>
      <c r="I404" s="13"/>
      <c r="J404" s="13"/>
      <c r="K404" s="13"/>
      <c r="L404" s="13"/>
      <c r="M404" s="13"/>
      <c r="N404" s="13"/>
      <c r="O404" s="13"/>
      <c r="P404" s="13"/>
      <c r="Q404" s="13"/>
      <c r="R404" s="13"/>
      <c r="S404" s="13"/>
      <c r="T404" s="13"/>
      <c r="U404" s="13"/>
      <c r="V404" s="13"/>
      <c r="W404" s="13"/>
      <c r="X404" s="13"/>
      <c r="Y404" s="13"/>
      <c r="Z404" s="13"/>
      <c r="AA404" s="13"/>
      <c r="AB404" s="13"/>
      <c r="AC404" s="13"/>
      <c r="AD404" s="13"/>
      <c r="AE404" s="13"/>
      <c r="AF404" s="13"/>
      <c r="AG404" s="13"/>
      <c r="AH404" s="13"/>
      <c r="AI404" s="13"/>
      <c r="AJ404" s="13"/>
    </row>
    <row r="405" spans="1:36" ht="13.5" customHeight="1" x14ac:dyDescent="0.2">
      <c r="A405" s="13"/>
      <c r="B405" s="13"/>
      <c r="C405" s="13"/>
      <c r="D405" s="13"/>
      <c r="E405" s="13"/>
      <c r="F405" s="13"/>
      <c r="G405" s="13"/>
      <c r="H405" s="13"/>
      <c r="I405" s="13"/>
      <c r="J405" s="13"/>
      <c r="K405" s="13"/>
      <c r="L405" s="13"/>
      <c r="M405" s="13"/>
      <c r="N405" s="13"/>
      <c r="O405" s="13"/>
      <c r="P405" s="13"/>
      <c r="Q405" s="13"/>
      <c r="R405" s="13"/>
      <c r="S405" s="13"/>
      <c r="T405" s="13"/>
      <c r="U405" s="13"/>
      <c r="V405" s="13"/>
      <c r="W405" s="13"/>
      <c r="X405" s="13"/>
      <c r="Y405" s="13"/>
      <c r="Z405" s="13"/>
      <c r="AA405" s="13"/>
      <c r="AB405" s="13"/>
      <c r="AC405" s="13"/>
      <c r="AD405" s="13"/>
      <c r="AE405" s="13"/>
      <c r="AF405" s="13"/>
      <c r="AG405" s="13"/>
      <c r="AH405" s="13"/>
      <c r="AI405" s="13"/>
      <c r="AJ405" s="13"/>
    </row>
    <row r="406" spans="1:36" ht="13.5" customHeight="1" x14ac:dyDescent="0.2">
      <c r="A406" s="13"/>
      <c r="B406" s="13"/>
      <c r="C406" s="13"/>
      <c r="D406" s="13"/>
      <c r="E406" s="13"/>
      <c r="F406" s="13"/>
      <c r="G406" s="13"/>
      <c r="H406" s="13"/>
      <c r="I406" s="13"/>
      <c r="J406" s="13"/>
      <c r="K406" s="13"/>
      <c r="L406" s="13"/>
      <c r="M406" s="13"/>
      <c r="N406" s="13"/>
      <c r="O406" s="13"/>
      <c r="P406" s="13"/>
      <c r="Q406" s="13"/>
      <c r="R406" s="13"/>
      <c r="S406" s="13"/>
      <c r="T406" s="13"/>
      <c r="U406" s="13"/>
      <c r="V406" s="13"/>
      <c r="W406" s="13"/>
      <c r="X406" s="13"/>
      <c r="Y406" s="13"/>
      <c r="Z406" s="13"/>
      <c r="AA406" s="13"/>
      <c r="AB406" s="13"/>
      <c r="AC406" s="13"/>
      <c r="AD406" s="13"/>
      <c r="AE406" s="13"/>
      <c r="AF406" s="13"/>
      <c r="AG406" s="13"/>
      <c r="AH406" s="13"/>
      <c r="AI406" s="13"/>
      <c r="AJ406" s="13"/>
    </row>
    <row r="407" spans="1:36" ht="13.5" customHeight="1" x14ac:dyDescent="0.2">
      <c r="A407" s="13"/>
      <c r="B407" s="13"/>
      <c r="C407" s="13"/>
      <c r="D407" s="13"/>
      <c r="E407" s="13"/>
      <c r="F407" s="13"/>
      <c r="G407" s="13"/>
      <c r="H407" s="13"/>
      <c r="I407" s="13"/>
      <c r="J407" s="13"/>
      <c r="K407" s="13"/>
      <c r="L407" s="13"/>
      <c r="M407" s="13"/>
      <c r="N407" s="13"/>
      <c r="O407" s="13"/>
      <c r="P407" s="13"/>
      <c r="Q407" s="13"/>
      <c r="R407" s="13"/>
      <c r="S407" s="13"/>
      <c r="T407" s="13"/>
      <c r="U407" s="13"/>
      <c r="V407" s="13"/>
      <c r="W407" s="13"/>
      <c r="X407" s="13"/>
      <c r="Y407" s="13"/>
      <c r="Z407" s="13"/>
      <c r="AA407" s="13"/>
      <c r="AB407" s="13"/>
      <c r="AC407" s="13"/>
      <c r="AD407" s="13"/>
      <c r="AE407" s="13"/>
      <c r="AF407" s="13"/>
      <c r="AG407" s="13"/>
      <c r="AH407" s="13"/>
      <c r="AI407" s="13"/>
      <c r="AJ407" s="13"/>
    </row>
    <row r="408" spans="1:36" ht="13.5" customHeight="1" x14ac:dyDescent="0.2">
      <c r="A408" s="13"/>
      <c r="B408" s="13"/>
      <c r="C408" s="13"/>
      <c r="D408" s="13"/>
      <c r="E408" s="13"/>
      <c r="F408" s="13"/>
      <c r="G408" s="13"/>
      <c r="H408" s="13"/>
      <c r="I408" s="13"/>
      <c r="J408" s="13"/>
      <c r="K408" s="13"/>
      <c r="L408" s="13"/>
      <c r="M408" s="13"/>
      <c r="N408" s="13"/>
      <c r="O408" s="13"/>
      <c r="P408" s="13"/>
      <c r="Q408" s="13"/>
      <c r="R408" s="13"/>
      <c r="S408" s="13"/>
      <c r="T408" s="13"/>
      <c r="U408" s="13"/>
      <c r="V408" s="13"/>
      <c r="W408" s="13"/>
      <c r="X408" s="13"/>
      <c r="Y408" s="13"/>
      <c r="Z408" s="13"/>
      <c r="AA408" s="13"/>
      <c r="AB408" s="13"/>
      <c r="AC408" s="13"/>
      <c r="AD408" s="13"/>
      <c r="AE408" s="13"/>
      <c r="AF408" s="13"/>
      <c r="AG408" s="13"/>
      <c r="AH408" s="13"/>
      <c r="AI408" s="13"/>
      <c r="AJ408" s="13"/>
    </row>
    <row r="409" spans="1:36" ht="13.5" customHeight="1" x14ac:dyDescent="0.2">
      <c r="A409" s="13"/>
      <c r="B409" s="13"/>
      <c r="C409" s="13"/>
      <c r="D409" s="13"/>
      <c r="E409" s="13"/>
      <c r="F409" s="13"/>
      <c r="G409" s="13"/>
      <c r="H409" s="13"/>
      <c r="I409" s="13"/>
      <c r="J409" s="13"/>
      <c r="K409" s="13"/>
      <c r="L409" s="13"/>
      <c r="M409" s="13"/>
      <c r="N409" s="13"/>
      <c r="O409" s="13"/>
      <c r="P409" s="13"/>
      <c r="Q409" s="13"/>
      <c r="R409" s="13"/>
      <c r="S409" s="13"/>
      <c r="T409" s="13"/>
      <c r="U409" s="13"/>
      <c r="V409" s="13"/>
      <c r="W409" s="13"/>
      <c r="X409" s="13"/>
      <c r="Y409" s="13"/>
      <c r="Z409" s="13"/>
      <c r="AA409" s="13"/>
      <c r="AB409" s="13"/>
      <c r="AC409" s="13"/>
      <c r="AD409" s="13"/>
      <c r="AE409" s="13"/>
      <c r="AF409" s="13"/>
      <c r="AG409" s="13"/>
      <c r="AH409" s="13"/>
      <c r="AI409" s="13"/>
      <c r="AJ409" s="13"/>
    </row>
    <row r="410" spans="1:36" ht="13.5" customHeight="1" x14ac:dyDescent="0.2">
      <c r="A410" s="13"/>
      <c r="B410" s="13"/>
      <c r="C410" s="13"/>
      <c r="D410" s="13"/>
      <c r="E410" s="13"/>
      <c r="F410" s="13"/>
      <c r="G410" s="13"/>
      <c r="H410" s="13"/>
      <c r="I410" s="13"/>
      <c r="J410" s="13"/>
      <c r="K410" s="13"/>
      <c r="L410" s="13"/>
      <c r="M410" s="13"/>
      <c r="N410" s="13"/>
      <c r="O410" s="13"/>
      <c r="P410" s="13"/>
      <c r="Q410" s="13"/>
      <c r="R410" s="13"/>
      <c r="S410" s="13"/>
      <c r="T410" s="13"/>
      <c r="U410" s="13"/>
      <c r="V410" s="13"/>
      <c r="W410" s="13"/>
      <c r="X410" s="13"/>
      <c r="Y410" s="13"/>
      <c r="Z410" s="13"/>
      <c r="AA410" s="13"/>
      <c r="AB410" s="13"/>
      <c r="AC410" s="13"/>
      <c r="AD410" s="13"/>
      <c r="AE410" s="13"/>
      <c r="AF410" s="13"/>
      <c r="AG410" s="13"/>
      <c r="AH410" s="13"/>
      <c r="AI410" s="13"/>
      <c r="AJ410" s="13"/>
    </row>
    <row r="411" spans="1:36" ht="13.5" customHeight="1" x14ac:dyDescent="0.2">
      <c r="A411" s="13"/>
      <c r="B411" s="13"/>
      <c r="C411" s="13"/>
      <c r="D411" s="13"/>
      <c r="E411" s="13"/>
      <c r="F411" s="13"/>
      <c r="G411" s="13"/>
      <c r="H411" s="13"/>
      <c r="I411" s="13"/>
      <c r="J411" s="13"/>
      <c r="K411" s="13"/>
      <c r="L411" s="13"/>
      <c r="M411" s="13"/>
      <c r="N411" s="13"/>
      <c r="O411" s="13"/>
      <c r="P411" s="13"/>
      <c r="Q411" s="13"/>
      <c r="R411" s="13"/>
      <c r="S411" s="13"/>
      <c r="T411" s="13"/>
      <c r="U411" s="13"/>
      <c r="V411" s="13"/>
      <c r="W411" s="13"/>
      <c r="X411" s="13"/>
      <c r="Y411" s="13"/>
      <c r="Z411" s="13"/>
      <c r="AA411" s="13"/>
      <c r="AB411" s="13"/>
      <c r="AC411" s="13"/>
      <c r="AD411" s="13"/>
      <c r="AE411" s="13"/>
      <c r="AF411" s="13"/>
      <c r="AG411" s="13"/>
      <c r="AH411" s="13"/>
      <c r="AI411" s="13"/>
      <c r="AJ411" s="13"/>
    </row>
    <row r="412" spans="1:36" ht="13.5" customHeight="1" x14ac:dyDescent="0.2">
      <c r="A412" s="13"/>
      <c r="B412" s="13"/>
      <c r="C412" s="13"/>
      <c r="D412" s="13"/>
      <c r="E412" s="13"/>
      <c r="F412" s="13"/>
      <c r="G412" s="13"/>
      <c r="H412" s="13"/>
      <c r="I412" s="13"/>
      <c r="J412" s="13"/>
      <c r="K412" s="13"/>
      <c r="L412" s="13"/>
      <c r="M412" s="13"/>
      <c r="N412" s="13"/>
      <c r="O412" s="13"/>
      <c r="P412" s="13"/>
      <c r="Q412" s="13"/>
      <c r="R412" s="13"/>
      <c r="S412" s="13"/>
      <c r="T412" s="13"/>
      <c r="U412" s="13"/>
      <c r="V412" s="13"/>
      <c r="W412" s="13"/>
      <c r="X412" s="13"/>
      <c r="Y412" s="13"/>
      <c r="Z412" s="13"/>
      <c r="AA412" s="13"/>
      <c r="AB412" s="13"/>
      <c r="AC412" s="13"/>
      <c r="AD412" s="13"/>
      <c r="AE412" s="13"/>
      <c r="AF412" s="13"/>
      <c r="AG412" s="13"/>
      <c r="AH412" s="13"/>
      <c r="AI412" s="13"/>
      <c r="AJ412" s="13"/>
    </row>
    <row r="413" spans="1:36" ht="13.5" customHeight="1" x14ac:dyDescent="0.2">
      <c r="A413" s="13"/>
      <c r="B413" s="13"/>
      <c r="C413" s="13"/>
      <c r="D413" s="13"/>
      <c r="E413" s="13"/>
      <c r="F413" s="13"/>
      <c r="G413" s="13"/>
      <c r="H413" s="13"/>
      <c r="I413" s="13"/>
      <c r="J413" s="13"/>
      <c r="K413" s="13"/>
      <c r="L413" s="13"/>
      <c r="M413" s="13"/>
      <c r="N413" s="13"/>
      <c r="O413" s="13"/>
      <c r="P413" s="13"/>
      <c r="Q413" s="13"/>
      <c r="R413" s="13"/>
      <c r="S413" s="13"/>
      <c r="T413" s="13"/>
      <c r="U413" s="13"/>
      <c r="V413" s="13"/>
      <c r="W413" s="13"/>
      <c r="X413" s="13"/>
      <c r="Y413" s="13"/>
      <c r="Z413" s="13"/>
      <c r="AA413" s="13"/>
      <c r="AB413" s="13"/>
      <c r="AC413" s="13"/>
      <c r="AD413" s="13"/>
      <c r="AE413" s="13"/>
      <c r="AF413" s="13"/>
      <c r="AG413" s="13"/>
      <c r="AH413" s="13"/>
      <c r="AI413" s="13"/>
      <c r="AJ413" s="13"/>
    </row>
    <row r="414" spans="1:36" ht="13.5" customHeight="1" x14ac:dyDescent="0.2">
      <c r="A414" s="13"/>
      <c r="B414" s="13"/>
      <c r="C414" s="13"/>
      <c r="D414" s="13"/>
      <c r="E414" s="13"/>
      <c r="F414" s="13"/>
      <c r="G414" s="13"/>
      <c r="H414" s="13"/>
      <c r="I414" s="13"/>
      <c r="J414" s="13"/>
      <c r="K414" s="13"/>
      <c r="L414" s="13"/>
      <c r="M414" s="13"/>
      <c r="N414" s="13"/>
      <c r="O414" s="13"/>
      <c r="P414" s="13"/>
      <c r="Q414" s="13"/>
      <c r="R414" s="13"/>
      <c r="S414" s="13"/>
      <c r="T414" s="13"/>
      <c r="U414" s="13"/>
      <c r="V414" s="13"/>
      <c r="W414" s="13"/>
      <c r="X414" s="13"/>
      <c r="Y414" s="13"/>
      <c r="Z414" s="13"/>
      <c r="AA414" s="13"/>
      <c r="AB414" s="13"/>
      <c r="AC414" s="13"/>
      <c r="AD414" s="13"/>
      <c r="AE414" s="13"/>
      <c r="AF414" s="13"/>
      <c r="AG414" s="13"/>
      <c r="AH414" s="13"/>
      <c r="AI414" s="13"/>
      <c r="AJ414" s="13"/>
    </row>
    <row r="415" spans="1:36" ht="13.5" customHeight="1" x14ac:dyDescent="0.2">
      <c r="A415" s="13"/>
      <c r="B415" s="13"/>
      <c r="C415" s="13"/>
      <c r="D415" s="13"/>
      <c r="E415" s="13"/>
      <c r="F415" s="13"/>
      <c r="G415" s="13"/>
      <c r="H415" s="13"/>
      <c r="I415" s="13"/>
      <c r="J415" s="13"/>
      <c r="K415" s="13"/>
      <c r="L415" s="13"/>
      <c r="M415" s="13"/>
      <c r="N415" s="13"/>
      <c r="O415" s="13"/>
      <c r="P415" s="13"/>
      <c r="Q415" s="13"/>
      <c r="R415" s="13"/>
      <c r="S415" s="13"/>
      <c r="T415" s="13"/>
      <c r="U415" s="13"/>
      <c r="V415" s="13"/>
      <c r="W415" s="13"/>
      <c r="X415" s="13"/>
      <c r="Y415" s="13"/>
      <c r="Z415" s="13"/>
      <c r="AA415" s="13"/>
      <c r="AB415" s="13"/>
      <c r="AC415" s="13"/>
      <c r="AD415" s="13"/>
      <c r="AE415" s="13"/>
      <c r="AF415" s="13"/>
      <c r="AG415" s="13"/>
      <c r="AH415" s="13"/>
      <c r="AI415" s="13"/>
      <c r="AJ415" s="13"/>
    </row>
    <row r="416" spans="1:36" ht="13.5" customHeight="1" x14ac:dyDescent="0.2">
      <c r="A416" s="13"/>
      <c r="B416" s="13"/>
      <c r="C416" s="13"/>
      <c r="D416" s="13"/>
      <c r="E416" s="13"/>
      <c r="F416" s="13"/>
      <c r="G416" s="13"/>
      <c r="H416" s="13"/>
      <c r="I416" s="13"/>
      <c r="J416" s="13"/>
      <c r="K416" s="13"/>
      <c r="L416" s="13"/>
      <c r="M416" s="13"/>
      <c r="N416" s="13"/>
      <c r="O416" s="13"/>
      <c r="P416" s="13"/>
      <c r="Q416" s="13"/>
      <c r="R416" s="13"/>
      <c r="S416" s="13"/>
      <c r="T416" s="13"/>
      <c r="U416" s="13"/>
      <c r="V416" s="13"/>
      <c r="W416" s="13"/>
      <c r="X416" s="13"/>
      <c r="Y416" s="13"/>
      <c r="Z416" s="13"/>
      <c r="AA416" s="13"/>
      <c r="AB416" s="13"/>
      <c r="AC416" s="13"/>
      <c r="AD416" s="13"/>
      <c r="AE416" s="13"/>
      <c r="AF416" s="13"/>
      <c r="AG416" s="13"/>
      <c r="AH416" s="13"/>
      <c r="AI416" s="13"/>
      <c r="AJ416" s="13"/>
    </row>
    <row r="417" spans="1:36" ht="13.5" customHeight="1" x14ac:dyDescent="0.2">
      <c r="A417" s="13"/>
      <c r="B417" s="13"/>
      <c r="C417" s="13"/>
      <c r="D417" s="13"/>
      <c r="E417" s="13"/>
      <c r="F417" s="13"/>
      <c r="G417" s="13"/>
      <c r="H417" s="13"/>
      <c r="I417" s="13"/>
      <c r="J417" s="13"/>
      <c r="K417" s="13"/>
      <c r="L417" s="13"/>
      <c r="M417" s="13"/>
      <c r="N417" s="13"/>
      <c r="O417" s="13"/>
      <c r="P417" s="13"/>
      <c r="Q417" s="13"/>
      <c r="R417" s="13"/>
      <c r="S417" s="13"/>
      <c r="T417" s="13"/>
      <c r="U417" s="13"/>
      <c r="V417" s="13"/>
      <c r="W417" s="13"/>
      <c r="X417" s="13"/>
      <c r="Y417" s="13"/>
      <c r="Z417" s="13"/>
      <c r="AA417" s="13"/>
      <c r="AB417" s="13"/>
      <c r="AC417" s="13"/>
      <c r="AD417" s="13"/>
      <c r="AE417" s="13"/>
      <c r="AF417" s="13"/>
      <c r="AG417" s="13"/>
      <c r="AH417" s="13"/>
      <c r="AI417" s="13"/>
      <c r="AJ417" s="13"/>
    </row>
    <row r="418" spans="1:36" ht="13.5" customHeight="1" x14ac:dyDescent="0.2">
      <c r="A418" s="13"/>
      <c r="B418" s="13"/>
      <c r="C418" s="13"/>
      <c r="D418" s="13"/>
      <c r="E418" s="13"/>
      <c r="F418" s="13"/>
      <c r="G418" s="13"/>
      <c r="H418" s="13"/>
      <c r="I418" s="13"/>
      <c r="J418" s="13"/>
      <c r="K418" s="13"/>
      <c r="L418" s="13"/>
      <c r="M418" s="13"/>
      <c r="N418" s="13"/>
      <c r="O418" s="13"/>
      <c r="P418" s="13"/>
      <c r="Q418" s="13"/>
      <c r="R418" s="13"/>
      <c r="S418" s="13"/>
      <c r="T418" s="13"/>
      <c r="U418" s="13"/>
      <c r="V418" s="13"/>
      <c r="W418" s="13"/>
      <c r="X418" s="13"/>
      <c r="Y418" s="13"/>
      <c r="Z418" s="13"/>
      <c r="AA418" s="13"/>
      <c r="AB418" s="13"/>
      <c r="AC418" s="13"/>
      <c r="AD418" s="13"/>
      <c r="AE418" s="13"/>
      <c r="AF418" s="13"/>
      <c r="AG418" s="13"/>
      <c r="AH418" s="13"/>
      <c r="AI418" s="13"/>
      <c r="AJ418" s="13"/>
    </row>
    <row r="419" spans="1:36" ht="13.5" customHeight="1" x14ac:dyDescent="0.2">
      <c r="A419" s="13"/>
      <c r="B419" s="13"/>
      <c r="C419" s="13"/>
      <c r="D419" s="13"/>
      <c r="E419" s="13"/>
      <c r="F419" s="13"/>
      <c r="G419" s="13"/>
      <c r="H419" s="13"/>
      <c r="I419" s="13"/>
      <c r="J419" s="13"/>
      <c r="K419" s="13"/>
      <c r="L419" s="13"/>
      <c r="M419" s="13"/>
      <c r="N419" s="13"/>
      <c r="O419" s="13"/>
      <c r="P419" s="13"/>
      <c r="Q419" s="13"/>
      <c r="R419" s="13"/>
      <c r="S419" s="13"/>
      <c r="T419" s="13"/>
      <c r="U419" s="13"/>
      <c r="V419" s="13"/>
      <c r="W419" s="13"/>
      <c r="X419" s="13"/>
      <c r="Y419" s="13"/>
      <c r="Z419" s="13"/>
      <c r="AA419" s="13"/>
      <c r="AB419" s="13"/>
      <c r="AC419" s="13"/>
      <c r="AD419" s="13"/>
      <c r="AE419" s="13"/>
      <c r="AF419" s="13"/>
      <c r="AG419" s="13"/>
      <c r="AH419" s="13"/>
      <c r="AI419" s="13"/>
      <c r="AJ419" s="13"/>
    </row>
    <row r="420" spans="1:36" ht="13.5" customHeight="1" x14ac:dyDescent="0.2">
      <c r="A420" s="13"/>
      <c r="B420" s="13"/>
      <c r="C420" s="13"/>
      <c r="D420" s="13"/>
      <c r="E420" s="13"/>
      <c r="F420" s="13"/>
      <c r="G420" s="13"/>
      <c r="H420" s="13"/>
      <c r="I420" s="13"/>
      <c r="J420" s="13"/>
      <c r="K420" s="13"/>
      <c r="L420" s="13"/>
      <c r="M420" s="13"/>
      <c r="N420" s="13"/>
      <c r="O420" s="13"/>
      <c r="P420" s="13"/>
      <c r="Q420" s="13"/>
      <c r="R420" s="13"/>
      <c r="S420" s="13"/>
      <c r="T420" s="13"/>
      <c r="U420" s="13"/>
      <c r="V420" s="13"/>
      <c r="W420" s="13"/>
      <c r="X420" s="13"/>
      <c r="Y420" s="13"/>
      <c r="Z420" s="13"/>
      <c r="AA420" s="13"/>
      <c r="AB420" s="13"/>
      <c r="AC420" s="13"/>
      <c r="AD420" s="13"/>
      <c r="AE420" s="13"/>
      <c r="AF420" s="13"/>
      <c r="AG420" s="13"/>
      <c r="AH420" s="13"/>
      <c r="AI420" s="13"/>
      <c r="AJ420" s="13"/>
    </row>
    <row r="421" spans="1:36" ht="13.5" customHeight="1" x14ac:dyDescent="0.2">
      <c r="A421" s="13"/>
      <c r="B421" s="13"/>
      <c r="C421" s="13"/>
      <c r="D421" s="13"/>
      <c r="E421" s="13"/>
      <c r="F421" s="13"/>
      <c r="G421" s="13"/>
      <c r="H421" s="13"/>
      <c r="I421" s="13"/>
      <c r="J421" s="13"/>
      <c r="K421" s="13"/>
      <c r="L421" s="13"/>
      <c r="M421" s="13"/>
      <c r="N421" s="13"/>
      <c r="O421" s="13"/>
      <c r="P421" s="13"/>
      <c r="Q421" s="13"/>
      <c r="R421" s="13"/>
      <c r="S421" s="13"/>
      <c r="T421" s="13"/>
      <c r="U421" s="13"/>
      <c r="V421" s="13"/>
      <c r="W421" s="13"/>
      <c r="X421" s="13"/>
      <c r="Y421" s="13"/>
      <c r="Z421" s="13"/>
      <c r="AA421" s="13"/>
      <c r="AB421" s="13"/>
      <c r="AC421" s="13"/>
      <c r="AD421" s="13"/>
      <c r="AE421" s="13"/>
      <c r="AF421" s="13"/>
      <c r="AG421" s="13"/>
      <c r="AH421" s="13"/>
      <c r="AI421" s="13"/>
      <c r="AJ421" s="13"/>
    </row>
    <row r="422" spans="1:36" ht="13.5" customHeight="1" x14ac:dyDescent="0.2">
      <c r="A422" s="13"/>
      <c r="B422" s="13"/>
      <c r="C422" s="13"/>
      <c r="D422" s="13"/>
      <c r="E422" s="13"/>
      <c r="F422" s="13"/>
      <c r="G422" s="13"/>
      <c r="H422" s="13"/>
      <c r="I422" s="13"/>
      <c r="J422" s="13"/>
      <c r="K422" s="13"/>
      <c r="L422" s="13"/>
      <c r="M422" s="13"/>
      <c r="N422" s="13"/>
      <c r="O422" s="13"/>
      <c r="P422" s="13"/>
      <c r="Q422" s="13"/>
      <c r="R422" s="13"/>
      <c r="S422" s="13"/>
      <c r="T422" s="13"/>
      <c r="U422" s="13"/>
      <c r="V422" s="13"/>
      <c r="W422" s="13"/>
      <c r="X422" s="13"/>
      <c r="Y422" s="13"/>
      <c r="Z422" s="13"/>
      <c r="AA422" s="13"/>
      <c r="AB422" s="13"/>
      <c r="AC422" s="13"/>
      <c r="AD422" s="13"/>
      <c r="AE422" s="13"/>
      <c r="AF422" s="13"/>
      <c r="AG422" s="13"/>
      <c r="AH422" s="13"/>
      <c r="AI422" s="13"/>
      <c r="AJ422" s="13"/>
    </row>
    <row r="423" spans="1:36" ht="13.5" customHeight="1" x14ac:dyDescent="0.2">
      <c r="A423" s="13"/>
      <c r="B423" s="13"/>
      <c r="C423" s="13"/>
      <c r="D423" s="13"/>
      <c r="E423" s="13"/>
      <c r="F423" s="13"/>
      <c r="G423" s="13"/>
      <c r="H423" s="13"/>
      <c r="I423" s="13"/>
      <c r="J423" s="13"/>
      <c r="K423" s="13"/>
      <c r="L423" s="13"/>
      <c r="M423" s="13"/>
      <c r="N423" s="13"/>
      <c r="O423" s="13"/>
      <c r="P423" s="13"/>
      <c r="Q423" s="13"/>
      <c r="R423" s="13"/>
      <c r="S423" s="13"/>
      <c r="T423" s="13"/>
      <c r="U423" s="13"/>
      <c r="V423" s="13"/>
      <c r="W423" s="13"/>
      <c r="X423" s="13"/>
      <c r="Y423" s="13"/>
      <c r="Z423" s="13"/>
      <c r="AA423" s="13"/>
      <c r="AB423" s="13"/>
      <c r="AC423" s="13"/>
      <c r="AD423" s="13"/>
      <c r="AE423" s="13"/>
      <c r="AF423" s="13"/>
      <c r="AG423" s="13"/>
      <c r="AH423" s="13"/>
      <c r="AI423" s="13"/>
      <c r="AJ423" s="13"/>
    </row>
    <row r="424" spans="1:36" ht="13.5" customHeight="1" x14ac:dyDescent="0.2">
      <c r="A424" s="13"/>
      <c r="B424" s="13"/>
      <c r="C424" s="13"/>
      <c r="D424" s="13"/>
      <c r="E424" s="13"/>
      <c r="F424" s="13"/>
      <c r="G424" s="13"/>
      <c r="H424" s="13"/>
      <c r="I424" s="13"/>
      <c r="J424" s="13"/>
      <c r="K424" s="13"/>
      <c r="L424" s="13"/>
      <c r="M424" s="13"/>
      <c r="N424" s="13"/>
      <c r="O424" s="13"/>
      <c r="P424" s="13"/>
      <c r="Q424" s="13"/>
      <c r="R424" s="13"/>
      <c r="S424" s="13"/>
      <c r="T424" s="13"/>
      <c r="U424" s="13"/>
      <c r="V424" s="13"/>
      <c r="W424" s="13"/>
      <c r="X424" s="13"/>
      <c r="Y424" s="13"/>
      <c r="Z424" s="13"/>
      <c r="AA424" s="13"/>
      <c r="AB424" s="13"/>
      <c r="AC424" s="13"/>
      <c r="AD424" s="13"/>
      <c r="AE424" s="13"/>
      <c r="AF424" s="13"/>
      <c r="AG424" s="13"/>
      <c r="AH424" s="13"/>
      <c r="AI424" s="13"/>
      <c r="AJ424" s="13"/>
    </row>
    <row r="425" spans="1:36" ht="13.5" customHeight="1" x14ac:dyDescent="0.2">
      <c r="A425" s="13"/>
      <c r="B425" s="13"/>
      <c r="C425" s="13"/>
      <c r="D425" s="13"/>
      <c r="E425" s="13"/>
      <c r="F425" s="13"/>
      <c r="G425" s="13"/>
      <c r="H425" s="13"/>
      <c r="I425" s="13"/>
      <c r="J425" s="13"/>
      <c r="K425" s="13"/>
      <c r="L425" s="13"/>
      <c r="M425" s="13"/>
      <c r="N425" s="13"/>
      <c r="O425" s="13"/>
      <c r="P425" s="13"/>
      <c r="Q425" s="13"/>
      <c r="R425" s="13"/>
      <c r="S425" s="13"/>
      <c r="T425" s="13"/>
      <c r="U425" s="13"/>
      <c r="V425" s="13"/>
      <c r="W425" s="13"/>
      <c r="X425" s="13"/>
      <c r="Y425" s="13"/>
      <c r="Z425" s="13"/>
      <c r="AA425" s="13"/>
      <c r="AB425" s="13"/>
      <c r="AC425" s="13"/>
      <c r="AD425" s="13"/>
      <c r="AE425" s="13"/>
      <c r="AF425" s="13"/>
      <c r="AG425" s="13"/>
      <c r="AH425" s="13"/>
      <c r="AI425" s="13"/>
      <c r="AJ425" s="13"/>
    </row>
    <row r="426" spans="1:36" ht="13.5" customHeight="1" x14ac:dyDescent="0.2">
      <c r="A426" s="13"/>
      <c r="B426" s="13"/>
      <c r="C426" s="13"/>
      <c r="D426" s="13"/>
      <c r="E426" s="13"/>
      <c r="F426" s="13"/>
      <c r="G426" s="13"/>
      <c r="H426" s="13"/>
      <c r="I426" s="13"/>
      <c r="J426" s="13"/>
      <c r="K426" s="13"/>
      <c r="L426" s="13"/>
      <c r="M426" s="13"/>
      <c r="N426" s="13"/>
      <c r="O426" s="13"/>
      <c r="P426" s="13"/>
      <c r="Q426" s="13"/>
      <c r="R426" s="13"/>
      <c r="S426" s="13"/>
      <c r="T426" s="13"/>
      <c r="U426" s="13"/>
      <c r="V426" s="13"/>
      <c r="W426" s="13"/>
      <c r="X426" s="13"/>
      <c r="Y426" s="13"/>
      <c r="Z426" s="13"/>
      <c r="AA426" s="13"/>
      <c r="AB426" s="13"/>
      <c r="AC426" s="13"/>
      <c r="AD426" s="13"/>
      <c r="AE426" s="13"/>
      <c r="AF426" s="13"/>
      <c r="AG426" s="13"/>
      <c r="AH426" s="13"/>
      <c r="AI426" s="13"/>
      <c r="AJ426" s="13"/>
    </row>
    <row r="427" spans="1:36" ht="13.5" customHeight="1" x14ac:dyDescent="0.2">
      <c r="A427" s="13"/>
      <c r="B427" s="13"/>
      <c r="C427" s="13"/>
      <c r="D427" s="13"/>
      <c r="E427" s="13"/>
      <c r="F427" s="13"/>
      <c r="G427" s="13"/>
      <c r="H427" s="13"/>
      <c r="I427" s="13"/>
      <c r="J427" s="13"/>
      <c r="K427" s="13"/>
      <c r="L427" s="13"/>
      <c r="M427" s="13"/>
      <c r="N427" s="13"/>
      <c r="O427" s="13"/>
      <c r="P427" s="13"/>
      <c r="Q427" s="13"/>
      <c r="R427" s="13"/>
      <c r="S427" s="13"/>
      <c r="T427" s="13"/>
      <c r="U427" s="13"/>
      <c r="V427" s="13"/>
      <c r="W427" s="13"/>
      <c r="X427" s="13"/>
      <c r="Y427" s="13"/>
      <c r="Z427" s="13"/>
      <c r="AA427" s="13"/>
      <c r="AB427" s="13"/>
      <c r="AC427" s="13"/>
      <c r="AD427" s="13"/>
      <c r="AE427" s="13"/>
      <c r="AF427" s="13"/>
      <c r="AG427" s="13"/>
      <c r="AH427" s="13"/>
      <c r="AI427" s="13"/>
      <c r="AJ427" s="13"/>
    </row>
    <row r="428" spans="1:36" ht="13.5" customHeight="1" x14ac:dyDescent="0.2">
      <c r="A428" s="13"/>
      <c r="B428" s="13"/>
      <c r="C428" s="13"/>
      <c r="D428" s="13"/>
      <c r="E428" s="13"/>
      <c r="F428" s="13"/>
      <c r="G428" s="13"/>
      <c r="H428" s="13"/>
      <c r="I428" s="13"/>
      <c r="J428" s="13"/>
      <c r="K428" s="13"/>
      <c r="L428" s="13"/>
      <c r="M428" s="13"/>
      <c r="N428" s="13"/>
      <c r="O428" s="13"/>
      <c r="P428" s="13"/>
      <c r="Q428" s="13"/>
      <c r="R428" s="13"/>
      <c r="S428" s="13"/>
      <c r="T428" s="13"/>
      <c r="U428" s="13"/>
      <c r="V428" s="13"/>
      <c r="W428" s="13"/>
      <c r="X428" s="13"/>
      <c r="Y428" s="13"/>
      <c r="Z428" s="13"/>
      <c r="AA428" s="13"/>
      <c r="AB428" s="13"/>
      <c r="AC428" s="13"/>
      <c r="AD428" s="13"/>
      <c r="AE428" s="13"/>
      <c r="AF428" s="13"/>
      <c r="AG428" s="13"/>
      <c r="AH428" s="13"/>
      <c r="AI428" s="13"/>
      <c r="AJ428" s="13"/>
    </row>
    <row r="429" spans="1:36" ht="13.5" customHeight="1" x14ac:dyDescent="0.2">
      <c r="A429" s="13"/>
      <c r="B429" s="13"/>
      <c r="C429" s="13"/>
      <c r="D429" s="13"/>
      <c r="E429" s="13"/>
      <c r="F429" s="13"/>
      <c r="G429" s="13"/>
      <c r="H429" s="13"/>
      <c r="I429" s="13"/>
      <c r="J429" s="13"/>
      <c r="K429" s="13"/>
      <c r="L429" s="13"/>
      <c r="M429" s="13"/>
      <c r="N429" s="13"/>
      <c r="O429" s="13"/>
      <c r="P429" s="13"/>
      <c r="Q429" s="13"/>
      <c r="R429" s="13"/>
      <c r="S429" s="13"/>
      <c r="T429" s="13"/>
      <c r="U429" s="13"/>
      <c r="V429" s="13"/>
      <c r="W429" s="13"/>
      <c r="X429" s="13"/>
      <c r="Y429" s="13"/>
      <c r="Z429" s="13"/>
      <c r="AA429" s="13"/>
      <c r="AB429" s="13"/>
      <c r="AC429" s="13"/>
      <c r="AD429" s="13"/>
      <c r="AE429" s="13"/>
      <c r="AF429" s="13"/>
      <c r="AG429" s="13"/>
      <c r="AH429" s="13"/>
      <c r="AI429" s="13"/>
      <c r="AJ429" s="13"/>
    </row>
    <row r="430" spans="1:36" ht="13.5" customHeight="1" x14ac:dyDescent="0.2">
      <c r="A430" s="13"/>
      <c r="B430" s="13"/>
      <c r="C430" s="13"/>
      <c r="D430" s="13"/>
      <c r="E430" s="13"/>
      <c r="F430" s="13"/>
      <c r="G430" s="13"/>
      <c r="H430" s="13"/>
      <c r="I430" s="13"/>
      <c r="J430" s="13"/>
      <c r="K430" s="13"/>
      <c r="L430" s="13"/>
      <c r="M430" s="13"/>
      <c r="N430" s="13"/>
      <c r="O430" s="13"/>
      <c r="P430" s="13"/>
      <c r="Q430" s="13"/>
      <c r="R430" s="13"/>
      <c r="S430" s="13"/>
      <c r="T430" s="13"/>
      <c r="U430" s="13"/>
      <c r="V430" s="13"/>
      <c r="W430" s="13"/>
      <c r="X430" s="13"/>
      <c r="Y430" s="13"/>
      <c r="Z430" s="13"/>
      <c r="AA430" s="13"/>
      <c r="AB430" s="13"/>
      <c r="AC430" s="13"/>
      <c r="AD430" s="13"/>
      <c r="AE430" s="13"/>
      <c r="AF430" s="13"/>
      <c r="AG430" s="13"/>
      <c r="AH430" s="13"/>
      <c r="AI430" s="13"/>
      <c r="AJ430" s="13"/>
    </row>
    <row r="431" spans="1:36" ht="13.5" customHeight="1" x14ac:dyDescent="0.2">
      <c r="A431" s="13"/>
      <c r="B431" s="13"/>
      <c r="C431" s="13"/>
      <c r="D431" s="13"/>
      <c r="E431" s="13"/>
      <c r="F431" s="13"/>
      <c r="G431" s="13"/>
      <c r="H431" s="13"/>
      <c r="I431" s="13"/>
      <c r="J431" s="13"/>
      <c r="K431" s="13"/>
      <c r="L431" s="13"/>
      <c r="M431" s="13"/>
      <c r="N431" s="13"/>
      <c r="O431" s="13"/>
      <c r="P431" s="13"/>
      <c r="Q431" s="13"/>
      <c r="R431" s="13"/>
      <c r="S431" s="13"/>
      <c r="T431" s="13"/>
      <c r="U431" s="13"/>
      <c r="V431" s="13"/>
      <c r="W431" s="13"/>
      <c r="X431" s="13"/>
      <c r="Y431" s="13"/>
      <c r="Z431" s="13"/>
      <c r="AA431" s="13"/>
      <c r="AB431" s="13"/>
      <c r="AC431" s="13"/>
      <c r="AD431" s="13"/>
      <c r="AE431" s="13"/>
      <c r="AF431" s="13"/>
      <c r="AG431" s="13"/>
      <c r="AH431" s="13"/>
      <c r="AI431" s="13"/>
      <c r="AJ431" s="13"/>
    </row>
    <row r="432" spans="1:36" ht="13.5" customHeight="1" x14ac:dyDescent="0.2">
      <c r="A432" s="13"/>
      <c r="B432" s="13"/>
      <c r="C432" s="13"/>
      <c r="D432" s="13"/>
      <c r="E432" s="13"/>
      <c r="F432" s="13"/>
      <c r="G432" s="13"/>
      <c r="H432" s="13"/>
      <c r="I432" s="13"/>
      <c r="J432" s="13"/>
      <c r="K432" s="13"/>
      <c r="L432" s="13"/>
      <c r="M432" s="13"/>
      <c r="N432" s="13"/>
      <c r="O432" s="13"/>
      <c r="P432" s="13"/>
      <c r="Q432" s="13"/>
      <c r="R432" s="13"/>
      <c r="S432" s="13"/>
      <c r="T432" s="13"/>
      <c r="U432" s="13"/>
      <c r="V432" s="13"/>
      <c r="W432" s="13"/>
      <c r="X432" s="13"/>
      <c r="Y432" s="13"/>
      <c r="Z432" s="13"/>
      <c r="AA432" s="13"/>
      <c r="AB432" s="13"/>
      <c r="AC432" s="13"/>
      <c r="AD432" s="13"/>
      <c r="AE432" s="13"/>
      <c r="AF432" s="13"/>
      <c r="AG432" s="13"/>
      <c r="AH432" s="13"/>
      <c r="AI432" s="13"/>
      <c r="AJ432" s="13"/>
    </row>
    <row r="433" spans="1:36" ht="13.5" customHeight="1" x14ac:dyDescent="0.2">
      <c r="A433" s="13"/>
      <c r="B433" s="13"/>
      <c r="C433" s="13"/>
      <c r="D433" s="13"/>
      <c r="E433" s="13"/>
      <c r="F433" s="13"/>
      <c r="G433" s="13"/>
      <c r="H433" s="13"/>
      <c r="I433" s="13"/>
      <c r="J433" s="13"/>
      <c r="K433" s="13"/>
      <c r="L433" s="13"/>
      <c r="M433" s="13"/>
      <c r="N433" s="13"/>
      <c r="O433" s="13"/>
      <c r="P433" s="13"/>
      <c r="Q433" s="13"/>
      <c r="R433" s="13"/>
      <c r="S433" s="13"/>
      <c r="T433" s="13"/>
      <c r="U433" s="13"/>
      <c r="V433" s="13"/>
      <c r="W433" s="13"/>
      <c r="X433" s="13"/>
      <c r="Y433" s="13"/>
      <c r="Z433" s="13"/>
      <c r="AA433" s="13"/>
      <c r="AB433" s="13"/>
      <c r="AC433" s="13"/>
      <c r="AD433" s="13"/>
      <c r="AE433" s="13"/>
      <c r="AF433" s="13"/>
      <c r="AG433" s="13"/>
      <c r="AH433" s="13"/>
      <c r="AI433" s="13"/>
      <c r="AJ433" s="13"/>
    </row>
    <row r="434" spans="1:36" ht="13.5" customHeight="1" x14ac:dyDescent="0.2">
      <c r="A434" s="13"/>
      <c r="B434" s="13"/>
      <c r="C434" s="13"/>
      <c r="D434" s="13"/>
      <c r="E434" s="13"/>
      <c r="F434" s="13"/>
      <c r="G434" s="13"/>
      <c r="H434" s="13"/>
      <c r="I434" s="13"/>
      <c r="J434" s="13"/>
      <c r="K434" s="13"/>
      <c r="L434" s="13"/>
      <c r="M434" s="13"/>
      <c r="N434" s="13"/>
      <c r="O434" s="13"/>
      <c r="P434" s="13"/>
      <c r="Q434" s="13"/>
      <c r="R434" s="13"/>
      <c r="S434" s="13"/>
      <c r="T434" s="13"/>
      <c r="U434" s="13"/>
      <c r="V434" s="13"/>
      <c r="W434" s="13"/>
      <c r="X434" s="13"/>
      <c r="Y434" s="13"/>
      <c r="Z434" s="13"/>
      <c r="AA434" s="13"/>
      <c r="AB434" s="13"/>
      <c r="AC434" s="13"/>
      <c r="AD434" s="13"/>
      <c r="AE434" s="13"/>
      <c r="AF434" s="13"/>
      <c r="AG434" s="13"/>
      <c r="AH434" s="13"/>
      <c r="AI434" s="13"/>
      <c r="AJ434" s="13"/>
    </row>
    <row r="435" spans="1:36" ht="13.5" customHeight="1" x14ac:dyDescent="0.2">
      <c r="A435" s="13"/>
      <c r="B435" s="13"/>
      <c r="C435" s="13"/>
      <c r="D435" s="13"/>
      <c r="E435" s="13"/>
      <c r="F435" s="13"/>
      <c r="G435" s="13"/>
      <c r="H435" s="13"/>
      <c r="I435" s="13"/>
      <c r="J435" s="13"/>
      <c r="K435" s="13"/>
      <c r="L435" s="13"/>
      <c r="M435" s="13"/>
      <c r="N435" s="13"/>
      <c r="O435" s="13"/>
      <c r="P435" s="13"/>
      <c r="Q435" s="13"/>
      <c r="R435" s="13"/>
      <c r="S435" s="13"/>
      <c r="T435" s="13"/>
      <c r="U435" s="13"/>
      <c r="V435" s="13"/>
      <c r="W435" s="13"/>
      <c r="X435" s="13"/>
      <c r="Y435" s="13"/>
      <c r="Z435" s="13"/>
      <c r="AA435" s="13"/>
      <c r="AB435" s="13"/>
      <c r="AC435" s="13"/>
      <c r="AD435" s="13"/>
      <c r="AE435" s="13"/>
      <c r="AF435" s="13"/>
      <c r="AG435" s="13"/>
      <c r="AH435" s="13"/>
      <c r="AI435" s="13"/>
      <c r="AJ435" s="13"/>
    </row>
    <row r="436" spans="1:36" ht="13.5" customHeight="1" x14ac:dyDescent="0.2">
      <c r="A436" s="13"/>
      <c r="B436" s="13"/>
      <c r="C436" s="13"/>
      <c r="D436" s="13"/>
      <c r="E436" s="13"/>
      <c r="F436" s="13"/>
      <c r="G436" s="13"/>
      <c r="H436" s="13"/>
      <c r="I436" s="13"/>
      <c r="J436" s="13"/>
      <c r="K436" s="13"/>
      <c r="L436" s="13"/>
      <c r="M436" s="13"/>
      <c r="N436" s="13"/>
      <c r="O436" s="13"/>
      <c r="P436" s="13"/>
      <c r="Q436" s="13"/>
      <c r="R436" s="13"/>
      <c r="S436" s="13"/>
      <c r="T436" s="13"/>
      <c r="U436" s="13"/>
      <c r="V436" s="13"/>
      <c r="W436" s="13"/>
      <c r="X436" s="13"/>
      <c r="Y436" s="13"/>
      <c r="Z436" s="13"/>
      <c r="AA436" s="13"/>
      <c r="AB436" s="13"/>
      <c r="AC436" s="13"/>
      <c r="AD436" s="13"/>
      <c r="AE436" s="13"/>
      <c r="AF436" s="13"/>
      <c r="AG436" s="13"/>
      <c r="AH436" s="13"/>
      <c r="AI436" s="13"/>
      <c r="AJ436" s="13"/>
    </row>
    <row r="437" spans="1:36" ht="13.5" customHeight="1" x14ac:dyDescent="0.2">
      <c r="A437" s="13"/>
      <c r="B437" s="13"/>
      <c r="C437" s="13"/>
      <c r="D437" s="13"/>
      <c r="E437" s="13"/>
      <c r="F437" s="13"/>
      <c r="G437" s="13"/>
      <c r="H437" s="13"/>
      <c r="I437" s="13"/>
      <c r="J437" s="13"/>
      <c r="K437" s="13"/>
      <c r="L437" s="13"/>
      <c r="M437" s="13"/>
      <c r="N437" s="13"/>
      <c r="O437" s="13"/>
      <c r="P437" s="13"/>
      <c r="Q437" s="13"/>
      <c r="R437" s="13"/>
      <c r="S437" s="13"/>
      <c r="T437" s="13"/>
      <c r="U437" s="13"/>
      <c r="V437" s="13"/>
      <c r="W437" s="13"/>
      <c r="X437" s="13"/>
      <c r="Y437" s="13"/>
      <c r="Z437" s="13"/>
      <c r="AA437" s="13"/>
      <c r="AB437" s="13"/>
      <c r="AC437" s="13"/>
      <c r="AD437" s="13"/>
      <c r="AE437" s="13"/>
      <c r="AF437" s="13"/>
      <c r="AG437" s="13"/>
      <c r="AH437" s="13"/>
      <c r="AI437" s="13"/>
      <c r="AJ437" s="13"/>
    </row>
    <row r="438" spans="1:36" ht="13.5" customHeight="1" x14ac:dyDescent="0.2">
      <c r="A438" s="13"/>
      <c r="B438" s="13"/>
      <c r="C438" s="13"/>
      <c r="D438" s="13"/>
      <c r="E438" s="13"/>
      <c r="F438" s="13"/>
      <c r="G438" s="13"/>
      <c r="H438" s="13"/>
      <c r="I438" s="13"/>
      <c r="J438" s="13"/>
      <c r="K438" s="13"/>
      <c r="L438" s="13"/>
      <c r="M438" s="13"/>
      <c r="N438" s="13"/>
      <c r="O438" s="13"/>
      <c r="P438" s="13"/>
      <c r="Q438" s="13"/>
      <c r="R438" s="13"/>
      <c r="S438" s="13"/>
      <c r="T438" s="13"/>
      <c r="U438" s="13"/>
      <c r="V438" s="13"/>
      <c r="W438" s="13"/>
      <c r="X438" s="13"/>
      <c r="Y438" s="13"/>
      <c r="Z438" s="13"/>
      <c r="AA438" s="13"/>
      <c r="AB438" s="13"/>
      <c r="AC438" s="13"/>
      <c r="AD438" s="13"/>
      <c r="AE438" s="13"/>
      <c r="AF438" s="13"/>
      <c r="AG438" s="13"/>
      <c r="AH438" s="13"/>
      <c r="AI438" s="13"/>
      <c r="AJ438" s="13"/>
    </row>
    <row r="439" spans="1:36" ht="13.5" customHeight="1" x14ac:dyDescent="0.2">
      <c r="A439" s="13"/>
      <c r="B439" s="13"/>
      <c r="C439" s="13"/>
      <c r="D439" s="13"/>
      <c r="E439" s="13"/>
      <c r="F439" s="13"/>
      <c r="G439" s="13"/>
      <c r="H439" s="13"/>
      <c r="I439" s="13"/>
      <c r="J439" s="13"/>
      <c r="K439" s="13"/>
      <c r="L439" s="13"/>
      <c r="M439" s="13"/>
      <c r="N439" s="13"/>
      <c r="O439" s="13"/>
      <c r="P439" s="13"/>
      <c r="Q439" s="13"/>
      <c r="R439" s="13"/>
      <c r="S439" s="13"/>
      <c r="T439" s="13"/>
      <c r="U439" s="13"/>
      <c r="V439" s="13"/>
      <c r="W439" s="13"/>
      <c r="X439" s="13"/>
      <c r="Y439" s="13"/>
      <c r="Z439" s="13"/>
      <c r="AA439" s="13"/>
      <c r="AB439" s="13"/>
      <c r="AC439" s="13"/>
      <c r="AD439" s="13"/>
      <c r="AE439" s="13"/>
      <c r="AF439" s="13"/>
      <c r="AG439" s="13"/>
      <c r="AH439" s="13"/>
      <c r="AI439" s="13"/>
      <c r="AJ439" s="13"/>
    </row>
    <row r="440" spans="1:36" ht="13.5" customHeight="1" x14ac:dyDescent="0.2">
      <c r="A440" s="13"/>
      <c r="B440" s="13"/>
      <c r="C440" s="13"/>
      <c r="D440" s="13"/>
      <c r="E440" s="13"/>
      <c r="F440" s="13"/>
      <c r="G440" s="13"/>
      <c r="H440" s="13"/>
      <c r="I440" s="13"/>
      <c r="J440" s="13"/>
      <c r="K440" s="13"/>
      <c r="L440" s="13"/>
      <c r="M440" s="13"/>
      <c r="N440" s="13"/>
      <c r="O440" s="13"/>
      <c r="P440" s="13"/>
      <c r="Q440" s="13"/>
      <c r="R440" s="13"/>
      <c r="S440" s="13"/>
      <c r="T440" s="13"/>
      <c r="U440" s="13"/>
      <c r="V440" s="13"/>
      <c r="W440" s="13"/>
      <c r="X440" s="13"/>
      <c r="Y440" s="13"/>
      <c r="Z440" s="13"/>
      <c r="AA440" s="13"/>
      <c r="AB440" s="13"/>
      <c r="AC440" s="13"/>
      <c r="AD440" s="13"/>
      <c r="AE440" s="13"/>
      <c r="AF440" s="13"/>
      <c r="AG440" s="13"/>
      <c r="AH440" s="13"/>
      <c r="AI440" s="13"/>
      <c r="AJ440" s="13"/>
    </row>
    <row r="441" spans="1:36" ht="13.5" customHeight="1" x14ac:dyDescent="0.2">
      <c r="A441" s="13"/>
      <c r="B441" s="13"/>
      <c r="C441" s="13"/>
      <c r="D441" s="13"/>
      <c r="E441" s="13"/>
      <c r="F441" s="13"/>
      <c r="G441" s="13"/>
      <c r="H441" s="13"/>
      <c r="I441" s="13"/>
      <c r="J441" s="13"/>
      <c r="K441" s="13"/>
      <c r="L441" s="13"/>
      <c r="M441" s="13"/>
      <c r="N441" s="13"/>
      <c r="O441" s="13"/>
      <c r="P441" s="13"/>
      <c r="Q441" s="13"/>
      <c r="R441" s="13"/>
      <c r="S441" s="13"/>
      <c r="T441" s="13"/>
      <c r="U441" s="13"/>
      <c r="V441" s="13"/>
      <c r="W441" s="13"/>
      <c r="X441" s="13"/>
      <c r="Y441" s="13"/>
      <c r="Z441" s="13"/>
      <c r="AA441" s="13"/>
      <c r="AB441" s="13"/>
      <c r="AC441" s="13"/>
      <c r="AD441" s="13"/>
      <c r="AE441" s="13"/>
      <c r="AF441" s="13"/>
      <c r="AG441" s="13"/>
      <c r="AH441" s="13"/>
      <c r="AI441" s="13"/>
      <c r="AJ441" s="13"/>
    </row>
    <row r="442" spans="1:36" ht="13.5" customHeight="1" x14ac:dyDescent="0.2">
      <c r="A442" s="13"/>
      <c r="B442" s="13"/>
      <c r="C442" s="13"/>
      <c r="D442" s="13"/>
      <c r="E442" s="13"/>
      <c r="F442" s="13"/>
      <c r="G442" s="13"/>
      <c r="H442" s="13"/>
      <c r="I442" s="13"/>
      <c r="J442" s="13"/>
      <c r="K442" s="13"/>
      <c r="L442" s="13"/>
      <c r="M442" s="13"/>
      <c r="N442" s="13"/>
      <c r="O442" s="13"/>
      <c r="P442" s="13"/>
      <c r="Q442" s="13"/>
      <c r="R442" s="13"/>
      <c r="S442" s="13"/>
      <c r="T442" s="13"/>
      <c r="U442" s="13"/>
      <c r="V442" s="13"/>
      <c r="W442" s="13"/>
      <c r="X442" s="13"/>
      <c r="Y442" s="13"/>
      <c r="Z442" s="13"/>
      <c r="AA442" s="13"/>
      <c r="AB442" s="13"/>
      <c r="AC442" s="13"/>
      <c r="AD442" s="13"/>
      <c r="AE442" s="13"/>
      <c r="AF442" s="13"/>
      <c r="AG442" s="13"/>
      <c r="AH442" s="13"/>
      <c r="AI442" s="13"/>
      <c r="AJ442" s="13"/>
    </row>
    <row r="443" spans="1:36" ht="13.5" customHeight="1" x14ac:dyDescent="0.2">
      <c r="A443" s="13"/>
      <c r="B443" s="13"/>
      <c r="C443" s="13"/>
      <c r="D443" s="13"/>
      <c r="E443" s="13"/>
      <c r="F443" s="13"/>
      <c r="G443" s="13"/>
      <c r="H443" s="13"/>
      <c r="I443" s="13"/>
      <c r="J443" s="13"/>
      <c r="K443" s="13"/>
      <c r="L443" s="13"/>
      <c r="M443" s="13"/>
      <c r="N443" s="13"/>
      <c r="O443" s="13"/>
      <c r="P443" s="13"/>
      <c r="Q443" s="13"/>
      <c r="R443" s="13"/>
      <c r="S443" s="13"/>
      <c r="T443" s="13"/>
      <c r="U443" s="13"/>
      <c r="V443" s="13"/>
      <c r="W443" s="13"/>
      <c r="X443" s="13"/>
      <c r="Y443" s="13"/>
      <c r="Z443" s="13"/>
      <c r="AA443" s="13"/>
      <c r="AB443" s="13"/>
      <c r="AC443" s="13"/>
      <c r="AD443" s="13"/>
      <c r="AE443" s="13"/>
      <c r="AF443" s="13"/>
      <c r="AG443" s="13"/>
      <c r="AH443" s="13"/>
      <c r="AI443" s="13"/>
      <c r="AJ443" s="13"/>
    </row>
    <row r="444" spans="1:36" ht="13.5" customHeight="1" x14ac:dyDescent="0.2">
      <c r="A444" s="13"/>
      <c r="B444" s="13"/>
      <c r="C444" s="13"/>
      <c r="D444" s="13"/>
      <c r="E444" s="13"/>
      <c r="F444" s="13"/>
      <c r="G444" s="13"/>
      <c r="H444" s="13"/>
      <c r="I444" s="13"/>
      <c r="J444" s="13"/>
      <c r="K444" s="13"/>
      <c r="L444" s="13"/>
      <c r="M444" s="13"/>
      <c r="N444" s="13"/>
      <c r="O444" s="13"/>
      <c r="P444" s="13"/>
      <c r="Q444" s="13"/>
      <c r="R444" s="13"/>
      <c r="S444" s="13"/>
      <c r="T444" s="13"/>
      <c r="U444" s="13"/>
      <c r="V444" s="13"/>
      <c r="W444" s="13"/>
      <c r="X444" s="13"/>
      <c r="Y444" s="13"/>
      <c r="Z444" s="13"/>
      <c r="AA444" s="13"/>
      <c r="AB444" s="13"/>
      <c r="AC444" s="13"/>
      <c r="AD444" s="13"/>
      <c r="AE444" s="13"/>
      <c r="AF444" s="13"/>
      <c r="AG444" s="13"/>
      <c r="AH444" s="13"/>
      <c r="AI444" s="13"/>
      <c r="AJ444" s="13"/>
    </row>
    <row r="445" spans="1:36" ht="13.5" customHeight="1" x14ac:dyDescent="0.2">
      <c r="A445" s="13"/>
      <c r="B445" s="13"/>
      <c r="C445" s="13"/>
      <c r="D445" s="13"/>
      <c r="E445" s="13"/>
      <c r="F445" s="13"/>
      <c r="G445" s="13"/>
      <c r="H445" s="13"/>
      <c r="I445" s="13"/>
      <c r="J445" s="13"/>
      <c r="K445" s="13"/>
      <c r="L445" s="13"/>
      <c r="M445" s="13"/>
      <c r="N445" s="13"/>
      <c r="O445" s="13"/>
      <c r="P445" s="13"/>
      <c r="Q445" s="13"/>
      <c r="R445" s="13"/>
      <c r="S445" s="13"/>
      <c r="T445" s="13"/>
      <c r="U445" s="13"/>
      <c r="V445" s="13"/>
      <c r="W445" s="13"/>
      <c r="X445" s="13"/>
      <c r="Y445" s="13"/>
      <c r="Z445" s="13"/>
      <c r="AA445" s="13"/>
      <c r="AB445" s="13"/>
      <c r="AC445" s="13"/>
      <c r="AD445" s="13"/>
      <c r="AE445" s="13"/>
      <c r="AF445" s="13"/>
      <c r="AG445" s="13"/>
      <c r="AH445" s="13"/>
      <c r="AI445" s="13"/>
      <c r="AJ445" s="13"/>
    </row>
    <row r="446" spans="1:36" ht="13.5" customHeight="1" x14ac:dyDescent="0.2">
      <c r="A446" s="13"/>
      <c r="B446" s="13"/>
      <c r="C446" s="13"/>
      <c r="D446" s="13"/>
      <c r="E446" s="13"/>
      <c r="F446" s="13"/>
      <c r="G446" s="13"/>
      <c r="H446" s="13"/>
      <c r="I446" s="13"/>
      <c r="J446" s="13"/>
      <c r="K446" s="13"/>
      <c r="L446" s="13"/>
      <c r="M446" s="13"/>
      <c r="N446" s="13"/>
      <c r="O446" s="13"/>
      <c r="P446" s="13"/>
      <c r="Q446" s="13"/>
      <c r="R446" s="13"/>
      <c r="S446" s="13"/>
      <c r="T446" s="13"/>
      <c r="U446" s="13"/>
      <c r="V446" s="13"/>
      <c r="W446" s="13"/>
      <c r="X446" s="13"/>
      <c r="Y446" s="13"/>
      <c r="Z446" s="13"/>
      <c r="AA446" s="13"/>
      <c r="AB446" s="13"/>
      <c r="AC446" s="13"/>
      <c r="AD446" s="13"/>
      <c r="AE446" s="13"/>
      <c r="AF446" s="13"/>
      <c r="AG446" s="13"/>
      <c r="AH446" s="13"/>
      <c r="AI446" s="13"/>
      <c r="AJ446" s="13"/>
    </row>
    <row r="447" spans="1:36" ht="13.5" customHeight="1" x14ac:dyDescent="0.2">
      <c r="A447" s="13"/>
      <c r="B447" s="13"/>
      <c r="C447" s="13"/>
      <c r="D447" s="13"/>
      <c r="E447" s="13"/>
      <c r="F447" s="13"/>
      <c r="G447" s="13"/>
      <c r="H447" s="13"/>
      <c r="I447" s="13"/>
      <c r="J447" s="13"/>
      <c r="K447" s="13"/>
      <c r="L447" s="13"/>
      <c r="M447" s="13"/>
      <c r="N447" s="13"/>
      <c r="O447" s="13"/>
      <c r="P447" s="13"/>
      <c r="Q447" s="13"/>
      <c r="R447" s="13"/>
      <c r="S447" s="13"/>
      <c r="T447" s="13"/>
      <c r="U447" s="13"/>
      <c r="V447" s="13"/>
      <c r="W447" s="13"/>
      <c r="X447" s="13"/>
      <c r="Y447" s="13"/>
      <c r="Z447" s="13"/>
      <c r="AA447" s="13"/>
      <c r="AB447" s="13"/>
      <c r="AC447" s="13"/>
      <c r="AD447" s="13"/>
      <c r="AE447" s="13"/>
      <c r="AF447" s="13"/>
      <c r="AG447" s="13"/>
      <c r="AH447" s="13"/>
      <c r="AI447" s="13"/>
      <c r="AJ447" s="13"/>
    </row>
    <row r="448" spans="1:36" ht="13.5" customHeight="1" x14ac:dyDescent="0.2">
      <c r="A448" s="13"/>
      <c r="B448" s="13"/>
      <c r="C448" s="13"/>
      <c r="D448" s="13"/>
      <c r="E448" s="13"/>
      <c r="F448" s="13"/>
      <c r="G448" s="13"/>
      <c r="H448" s="13"/>
      <c r="I448" s="13"/>
      <c r="J448" s="13"/>
      <c r="K448" s="13"/>
      <c r="L448" s="13"/>
      <c r="M448" s="13"/>
      <c r="N448" s="13"/>
      <c r="O448" s="13"/>
      <c r="P448" s="13"/>
      <c r="Q448" s="13"/>
      <c r="R448" s="13"/>
      <c r="S448" s="13"/>
      <c r="T448" s="13"/>
      <c r="U448" s="13"/>
      <c r="V448" s="13"/>
      <c r="W448" s="13"/>
      <c r="X448" s="13"/>
      <c r="Y448" s="13"/>
      <c r="Z448" s="13"/>
      <c r="AA448" s="13"/>
      <c r="AB448" s="13"/>
      <c r="AC448" s="13"/>
      <c r="AD448" s="13"/>
      <c r="AE448" s="13"/>
      <c r="AF448" s="13"/>
      <c r="AG448" s="13"/>
      <c r="AH448" s="13"/>
      <c r="AI448" s="13"/>
      <c r="AJ448" s="13"/>
    </row>
    <row r="449" spans="1:36" ht="13.5" customHeight="1" x14ac:dyDescent="0.2">
      <c r="A449" s="13"/>
      <c r="B449" s="13"/>
      <c r="C449" s="13"/>
      <c r="D449" s="13"/>
      <c r="E449" s="13"/>
      <c r="F449" s="13"/>
      <c r="G449" s="13"/>
      <c r="H449" s="13"/>
      <c r="I449" s="13"/>
      <c r="J449" s="13"/>
      <c r="K449" s="13"/>
      <c r="L449" s="13"/>
      <c r="M449" s="13"/>
      <c r="N449" s="13"/>
      <c r="O449" s="13"/>
      <c r="P449" s="13"/>
      <c r="Q449" s="13"/>
      <c r="R449" s="13"/>
      <c r="S449" s="13"/>
      <c r="T449" s="13"/>
      <c r="U449" s="13"/>
      <c r="V449" s="13"/>
      <c r="W449" s="13"/>
      <c r="X449" s="13"/>
      <c r="Y449" s="13"/>
      <c r="Z449" s="13"/>
      <c r="AA449" s="13"/>
      <c r="AB449" s="13"/>
      <c r="AC449" s="13"/>
      <c r="AD449" s="13"/>
      <c r="AE449" s="13"/>
      <c r="AF449" s="13"/>
      <c r="AG449" s="13"/>
      <c r="AH449" s="13"/>
      <c r="AI449" s="13"/>
      <c r="AJ449" s="13"/>
    </row>
    <row r="450" spans="1:36" ht="13.5" customHeight="1" x14ac:dyDescent="0.2">
      <c r="A450" s="13"/>
      <c r="B450" s="13"/>
      <c r="C450" s="13"/>
      <c r="D450" s="13"/>
      <c r="E450" s="13"/>
      <c r="F450" s="13"/>
      <c r="G450" s="13"/>
      <c r="H450" s="13"/>
      <c r="I450" s="13"/>
      <c r="J450" s="13"/>
      <c r="K450" s="13"/>
      <c r="L450" s="13"/>
      <c r="M450" s="13"/>
      <c r="N450" s="13"/>
      <c r="O450" s="13"/>
      <c r="P450" s="13"/>
      <c r="Q450" s="13"/>
      <c r="R450" s="13"/>
      <c r="S450" s="13"/>
      <c r="T450" s="13"/>
      <c r="U450" s="13"/>
      <c r="V450" s="13"/>
      <c r="W450" s="13"/>
      <c r="X450" s="13"/>
      <c r="Y450" s="13"/>
      <c r="Z450" s="13"/>
      <c r="AA450" s="13"/>
      <c r="AB450" s="13"/>
      <c r="AC450" s="13"/>
      <c r="AD450" s="13"/>
      <c r="AE450" s="13"/>
      <c r="AF450" s="13"/>
      <c r="AG450" s="13"/>
      <c r="AH450" s="13"/>
      <c r="AI450" s="13"/>
      <c r="AJ450" s="13"/>
    </row>
    <row r="451" spans="1:36" ht="13.5" customHeight="1" x14ac:dyDescent="0.2">
      <c r="A451" s="13"/>
      <c r="B451" s="13"/>
      <c r="C451" s="13"/>
      <c r="D451" s="13"/>
      <c r="E451" s="13"/>
      <c r="F451" s="13"/>
      <c r="G451" s="13"/>
      <c r="H451" s="13"/>
      <c r="I451" s="13"/>
      <c r="J451" s="13"/>
      <c r="K451" s="13"/>
      <c r="L451" s="13"/>
      <c r="M451" s="13"/>
      <c r="N451" s="13"/>
      <c r="O451" s="13"/>
      <c r="P451" s="13"/>
      <c r="Q451" s="13"/>
      <c r="R451" s="13"/>
      <c r="S451" s="13"/>
      <c r="T451" s="13"/>
      <c r="U451" s="13"/>
      <c r="V451" s="13"/>
      <c r="W451" s="13"/>
      <c r="X451" s="13"/>
      <c r="Y451" s="13"/>
      <c r="Z451" s="13"/>
      <c r="AA451" s="13"/>
      <c r="AB451" s="13"/>
      <c r="AC451" s="13"/>
      <c r="AD451" s="13"/>
      <c r="AE451" s="13"/>
      <c r="AF451" s="13"/>
      <c r="AG451" s="13"/>
      <c r="AH451" s="13"/>
      <c r="AI451" s="13"/>
      <c r="AJ451" s="13"/>
    </row>
    <row r="452" spans="1:36" ht="13.5" customHeight="1" x14ac:dyDescent="0.2">
      <c r="A452" s="13"/>
      <c r="B452" s="13"/>
      <c r="C452" s="13"/>
      <c r="D452" s="13"/>
      <c r="E452" s="13"/>
      <c r="F452" s="13"/>
      <c r="G452" s="13"/>
      <c r="H452" s="13"/>
      <c r="I452" s="13"/>
      <c r="J452" s="13"/>
      <c r="K452" s="13"/>
      <c r="L452" s="13"/>
      <c r="M452" s="13"/>
      <c r="N452" s="13"/>
      <c r="O452" s="13"/>
      <c r="P452" s="13"/>
      <c r="Q452" s="13"/>
      <c r="R452" s="13"/>
      <c r="S452" s="13"/>
      <c r="T452" s="13"/>
      <c r="U452" s="13"/>
      <c r="V452" s="13"/>
      <c r="W452" s="13"/>
      <c r="X452" s="13"/>
      <c r="Y452" s="13"/>
      <c r="Z452" s="13"/>
      <c r="AA452" s="13"/>
      <c r="AB452" s="13"/>
      <c r="AC452" s="13"/>
      <c r="AD452" s="13"/>
      <c r="AE452" s="13"/>
      <c r="AF452" s="13"/>
      <c r="AG452" s="13"/>
      <c r="AH452" s="13"/>
      <c r="AI452" s="13"/>
      <c r="AJ452" s="13"/>
    </row>
    <row r="453" spans="1:36" ht="13.5" customHeight="1" x14ac:dyDescent="0.2">
      <c r="A453" s="13"/>
      <c r="B453" s="13"/>
      <c r="C453" s="13"/>
      <c r="D453" s="13"/>
      <c r="E453" s="13"/>
      <c r="F453" s="13"/>
      <c r="G453" s="13"/>
      <c r="H453" s="13"/>
      <c r="I453" s="13"/>
      <c r="J453" s="13"/>
      <c r="K453" s="13"/>
      <c r="L453" s="13"/>
      <c r="M453" s="13"/>
      <c r="N453" s="13"/>
      <c r="O453" s="13"/>
      <c r="P453" s="13"/>
      <c r="Q453" s="13"/>
      <c r="R453" s="13"/>
      <c r="S453" s="13"/>
      <c r="T453" s="13"/>
      <c r="U453" s="13"/>
      <c r="V453" s="13"/>
      <c r="W453" s="13"/>
      <c r="X453" s="13"/>
      <c r="Y453" s="13"/>
      <c r="Z453" s="13"/>
      <c r="AA453" s="13"/>
      <c r="AB453" s="13"/>
      <c r="AC453" s="13"/>
      <c r="AD453" s="13"/>
      <c r="AE453" s="13"/>
      <c r="AF453" s="13"/>
      <c r="AG453" s="13"/>
      <c r="AH453" s="13"/>
      <c r="AI453" s="13"/>
      <c r="AJ453" s="13"/>
    </row>
    <row r="454" spans="1:36" ht="13.5" customHeight="1" x14ac:dyDescent="0.2">
      <c r="A454" s="13"/>
      <c r="B454" s="13"/>
      <c r="C454" s="13"/>
      <c r="D454" s="13"/>
      <c r="E454" s="13"/>
      <c r="F454" s="13"/>
      <c r="G454" s="13"/>
      <c r="H454" s="13"/>
      <c r="I454" s="13"/>
      <c r="J454" s="13"/>
      <c r="K454" s="13"/>
      <c r="L454" s="13"/>
      <c r="M454" s="13"/>
      <c r="N454" s="13"/>
      <c r="O454" s="13"/>
      <c r="P454" s="13"/>
      <c r="Q454" s="13"/>
      <c r="R454" s="13"/>
      <c r="S454" s="13"/>
      <c r="T454" s="13"/>
      <c r="U454" s="13"/>
      <c r="V454" s="13"/>
      <c r="W454" s="13"/>
      <c r="X454" s="13"/>
      <c r="Y454" s="13"/>
      <c r="Z454" s="13"/>
      <c r="AA454" s="13"/>
      <c r="AB454" s="13"/>
      <c r="AC454" s="13"/>
      <c r="AD454" s="13"/>
      <c r="AE454" s="13"/>
      <c r="AF454" s="13"/>
      <c r="AG454" s="13"/>
      <c r="AH454" s="13"/>
      <c r="AI454" s="13"/>
      <c r="AJ454" s="13"/>
    </row>
    <row r="455" spans="1:36" ht="13.5" customHeight="1" x14ac:dyDescent="0.2">
      <c r="A455" s="13"/>
      <c r="B455" s="13"/>
      <c r="C455" s="13"/>
      <c r="D455" s="13"/>
      <c r="E455" s="13"/>
      <c r="F455" s="13"/>
      <c r="G455" s="13"/>
      <c r="H455" s="13"/>
      <c r="I455" s="13"/>
      <c r="J455" s="13"/>
      <c r="K455" s="13"/>
      <c r="L455" s="13"/>
      <c r="M455" s="13"/>
      <c r="N455" s="13"/>
      <c r="O455" s="13"/>
      <c r="P455" s="13"/>
      <c r="Q455" s="13"/>
      <c r="R455" s="13"/>
      <c r="S455" s="13"/>
      <c r="T455" s="13"/>
      <c r="U455" s="13"/>
      <c r="V455" s="13"/>
      <c r="W455" s="13"/>
      <c r="X455" s="13"/>
      <c r="Y455" s="13"/>
      <c r="Z455" s="13"/>
      <c r="AA455" s="13"/>
      <c r="AB455" s="13"/>
      <c r="AC455" s="13"/>
      <c r="AD455" s="13"/>
      <c r="AE455" s="13"/>
      <c r="AF455" s="13"/>
      <c r="AG455" s="13"/>
      <c r="AH455" s="13"/>
      <c r="AI455" s="13"/>
      <c r="AJ455" s="13"/>
    </row>
    <row r="456" spans="1:36" ht="13.5" customHeight="1" x14ac:dyDescent="0.2">
      <c r="A456" s="13"/>
      <c r="B456" s="13"/>
      <c r="C456" s="13"/>
      <c r="D456" s="13"/>
      <c r="E456" s="13"/>
      <c r="F456" s="13"/>
      <c r="G456" s="13"/>
      <c r="H456" s="13"/>
      <c r="I456" s="13"/>
      <c r="J456" s="13"/>
      <c r="K456" s="13"/>
      <c r="L456" s="13"/>
      <c r="M456" s="13"/>
      <c r="N456" s="13"/>
      <c r="O456" s="13"/>
      <c r="P456" s="13"/>
      <c r="Q456" s="13"/>
      <c r="R456" s="13"/>
      <c r="S456" s="13"/>
      <c r="T456" s="13"/>
      <c r="U456" s="13"/>
      <c r="V456" s="13"/>
      <c r="W456" s="13"/>
      <c r="X456" s="13"/>
      <c r="Y456" s="13"/>
      <c r="Z456" s="13"/>
      <c r="AA456" s="13"/>
      <c r="AB456" s="13"/>
      <c r="AC456" s="13"/>
      <c r="AD456" s="13"/>
      <c r="AE456" s="13"/>
      <c r="AF456" s="13"/>
      <c r="AG456" s="13"/>
      <c r="AH456" s="13"/>
      <c r="AI456" s="13"/>
      <c r="AJ456" s="13"/>
    </row>
    <row r="457" spans="1:36" ht="13.5" customHeight="1" x14ac:dyDescent="0.2">
      <c r="A457" s="13"/>
      <c r="B457" s="13"/>
      <c r="C457" s="13"/>
      <c r="D457" s="13"/>
      <c r="E457" s="13"/>
      <c r="F457" s="13"/>
      <c r="G457" s="13"/>
      <c r="H457" s="13"/>
      <c r="I457" s="13"/>
      <c r="J457" s="13"/>
      <c r="K457" s="13"/>
      <c r="L457" s="13"/>
      <c r="M457" s="13"/>
      <c r="N457" s="13"/>
      <c r="O457" s="13"/>
      <c r="P457" s="13"/>
      <c r="Q457" s="13"/>
      <c r="R457" s="13"/>
      <c r="S457" s="13"/>
      <c r="T457" s="13"/>
      <c r="U457" s="13"/>
      <c r="V457" s="13"/>
      <c r="W457" s="13"/>
      <c r="X457" s="13"/>
      <c r="Y457" s="13"/>
      <c r="Z457" s="13"/>
      <c r="AA457" s="13"/>
      <c r="AB457" s="13"/>
      <c r="AC457" s="13"/>
      <c r="AD457" s="13"/>
      <c r="AE457" s="13"/>
      <c r="AF457" s="13"/>
      <c r="AG457" s="13"/>
      <c r="AH457" s="13"/>
      <c r="AI457" s="13"/>
      <c r="AJ457" s="13"/>
    </row>
    <row r="458" spans="1:36" ht="13.5" customHeight="1" x14ac:dyDescent="0.2">
      <c r="A458" s="13"/>
      <c r="B458" s="13"/>
      <c r="C458" s="13"/>
      <c r="D458" s="13"/>
      <c r="E458" s="13"/>
      <c r="F458" s="13"/>
      <c r="G458" s="13"/>
      <c r="H458" s="13"/>
      <c r="I458" s="13"/>
      <c r="J458" s="13"/>
      <c r="K458" s="13"/>
      <c r="L458" s="13"/>
      <c r="M458" s="13"/>
      <c r="N458" s="13"/>
      <c r="O458" s="13"/>
      <c r="P458" s="13"/>
      <c r="Q458" s="13"/>
      <c r="R458" s="13"/>
      <c r="S458" s="13"/>
      <c r="T458" s="13"/>
      <c r="U458" s="13"/>
      <c r="V458" s="13"/>
      <c r="W458" s="13"/>
      <c r="X458" s="13"/>
      <c r="Y458" s="13"/>
      <c r="Z458" s="13"/>
      <c r="AA458" s="13"/>
      <c r="AB458" s="13"/>
      <c r="AC458" s="13"/>
      <c r="AD458" s="13"/>
      <c r="AE458" s="13"/>
      <c r="AF458" s="13"/>
      <c r="AG458" s="13"/>
      <c r="AH458" s="13"/>
      <c r="AI458" s="13"/>
      <c r="AJ458" s="13"/>
    </row>
    <row r="459" spans="1:36" ht="13.5" customHeight="1" x14ac:dyDescent="0.2">
      <c r="A459" s="13"/>
      <c r="B459" s="13"/>
      <c r="C459" s="13"/>
      <c r="D459" s="13"/>
      <c r="E459" s="13"/>
      <c r="F459" s="13"/>
      <c r="G459" s="13"/>
      <c r="H459" s="13"/>
      <c r="I459" s="13"/>
      <c r="J459" s="13"/>
      <c r="K459" s="13"/>
      <c r="L459" s="13"/>
      <c r="M459" s="13"/>
      <c r="N459" s="13"/>
      <c r="O459" s="13"/>
      <c r="P459" s="13"/>
      <c r="Q459" s="13"/>
      <c r="R459" s="13"/>
      <c r="S459" s="13"/>
      <c r="T459" s="13"/>
      <c r="U459" s="13"/>
      <c r="V459" s="13"/>
      <c r="W459" s="13"/>
      <c r="X459" s="13"/>
      <c r="Y459" s="13"/>
      <c r="Z459" s="13"/>
      <c r="AA459" s="13"/>
      <c r="AB459" s="13"/>
      <c r="AC459" s="13"/>
      <c r="AD459" s="13"/>
      <c r="AE459" s="13"/>
      <c r="AF459" s="13"/>
      <c r="AG459" s="13"/>
      <c r="AH459" s="13"/>
      <c r="AI459" s="13"/>
      <c r="AJ459" s="13"/>
    </row>
    <row r="460" spans="1:36" ht="13.5" customHeight="1" x14ac:dyDescent="0.2">
      <c r="A460" s="13"/>
      <c r="B460" s="13"/>
      <c r="C460" s="13"/>
      <c r="D460" s="13"/>
      <c r="E460" s="13"/>
      <c r="F460" s="13"/>
      <c r="G460" s="13"/>
      <c r="H460" s="13"/>
      <c r="I460" s="13"/>
      <c r="J460" s="13"/>
      <c r="K460" s="13"/>
      <c r="L460" s="13"/>
      <c r="M460" s="13"/>
      <c r="N460" s="13"/>
      <c r="O460" s="13"/>
      <c r="P460" s="13"/>
      <c r="Q460" s="13"/>
      <c r="R460" s="13"/>
      <c r="S460" s="13"/>
      <c r="T460" s="13"/>
      <c r="U460" s="13"/>
      <c r="V460" s="13"/>
      <c r="W460" s="13"/>
      <c r="X460" s="13"/>
      <c r="Y460" s="13"/>
      <c r="Z460" s="13"/>
      <c r="AA460" s="13"/>
      <c r="AB460" s="13"/>
      <c r="AC460" s="13"/>
      <c r="AD460" s="13"/>
      <c r="AE460" s="13"/>
      <c r="AF460" s="13"/>
      <c r="AG460" s="13"/>
      <c r="AH460" s="13"/>
      <c r="AI460" s="13"/>
      <c r="AJ460" s="13"/>
    </row>
    <row r="461" spans="1:36" ht="13.5" customHeight="1" x14ac:dyDescent="0.2">
      <c r="A461" s="13"/>
      <c r="B461" s="13"/>
      <c r="C461" s="13"/>
      <c r="D461" s="13"/>
      <c r="E461" s="13"/>
      <c r="F461" s="13"/>
      <c r="G461" s="13"/>
      <c r="H461" s="13"/>
      <c r="I461" s="13"/>
      <c r="J461" s="13"/>
      <c r="K461" s="13"/>
      <c r="L461" s="13"/>
      <c r="M461" s="13"/>
      <c r="N461" s="13"/>
      <c r="O461" s="13"/>
      <c r="P461" s="13"/>
      <c r="Q461" s="13"/>
      <c r="R461" s="13"/>
      <c r="S461" s="13"/>
      <c r="T461" s="13"/>
      <c r="U461" s="13"/>
      <c r="V461" s="13"/>
      <c r="W461" s="13"/>
      <c r="X461" s="13"/>
      <c r="Y461" s="13"/>
      <c r="Z461" s="13"/>
      <c r="AA461" s="13"/>
      <c r="AB461" s="13"/>
      <c r="AC461" s="13"/>
      <c r="AD461" s="13"/>
      <c r="AE461" s="13"/>
      <c r="AF461" s="13"/>
      <c r="AG461" s="13"/>
      <c r="AH461" s="13"/>
      <c r="AI461" s="13"/>
      <c r="AJ461" s="13"/>
    </row>
    <row r="462" spans="1:36" ht="13.5" customHeight="1" x14ac:dyDescent="0.2">
      <c r="A462" s="13"/>
      <c r="B462" s="13"/>
      <c r="C462" s="13"/>
      <c r="D462" s="13"/>
      <c r="E462" s="13"/>
      <c r="F462" s="13"/>
      <c r="G462" s="13"/>
      <c r="H462" s="13"/>
      <c r="I462" s="13"/>
      <c r="J462" s="13"/>
      <c r="K462" s="13"/>
      <c r="L462" s="13"/>
      <c r="M462" s="13"/>
      <c r="N462" s="13"/>
      <c r="O462" s="13"/>
      <c r="P462" s="13"/>
      <c r="Q462" s="13"/>
      <c r="R462" s="13"/>
      <c r="S462" s="13"/>
      <c r="T462" s="13"/>
      <c r="U462" s="13"/>
      <c r="V462" s="13"/>
      <c r="W462" s="13"/>
      <c r="X462" s="13"/>
      <c r="Y462" s="13"/>
      <c r="Z462" s="13"/>
      <c r="AA462" s="13"/>
      <c r="AB462" s="13"/>
      <c r="AC462" s="13"/>
      <c r="AD462" s="13"/>
      <c r="AE462" s="13"/>
      <c r="AF462" s="13"/>
      <c r="AG462" s="13"/>
      <c r="AH462" s="13"/>
      <c r="AI462" s="13"/>
      <c r="AJ462" s="13"/>
    </row>
    <row r="463" spans="1:36" ht="13.5" customHeight="1" x14ac:dyDescent="0.2">
      <c r="A463" s="13"/>
      <c r="B463" s="13"/>
      <c r="C463" s="13"/>
      <c r="D463" s="13"/>
      <c r="E463" s="13"/>
      <c r="F463" s="13"/>
      <c r="G463" s="13"/>
      <c r="H463" s="13"/>
      <c r="I463" s="13"/>
      <c r="J463" s="13"/>
      <c r="K463" s="13"/>
      <c r="L463" s="13"/>
      <c r="M463" s="13"/>
      <c r="N463" s="13"/>
      <c r="O463" s="13"/>
      <c r="P463" s="13"/>
      <c r="Q463" s="13"/>
      <c r="R463" s="13"/>
      <c r="S463" s="13"/>
      <c r="T463" s="13"/>
      <c r="U463" s="13"/>
      <c r="V463" s="13"/>
      <c r="W463" s="13"/>
      <c r="X463" s="13"/>
      <c r="Y463" s="13"/>
      <c r="Z463" s="13"/>
      <c r="AA463" s="13"/>
      <c r="AB463" s="13"/>
      <c r="AC463" s="13"/>
      <c r="AD463" s="13"/>
      <c r="AE463" s="13"/>
      <c r="AF463" s="13"/>
      <c r="AG463" s="13"/>
      <c r="AH463" s="13"/>
      <c r="AI463" s="13"/>
      <c r="AJ463" s="13"/>
    </row>
    <row r="464" spans="1:36" ht="13.5" customHeight="1" x14ac:dyDescent="0.2">
      <c r="A464" s="13"/>
      <c r="B464" s="13"/>
      <c r="C464" s="13"/>
      <c r="D464" s="13"/>
      <c r="E464" s="13"/>
      <c r="F464" s="13"/>
      <c r="G464" s="13"/>
      <c r="H464" s="13"/>
      <c r="I464" s="13"/>
      <c r="J464" s="13"/>
      <c r="K464" s="13"/>
      <c r="L464" s="13"/>
      <c r="M464" s="13"/>
      <c r="N464" s="13"/>
      <c r="O464" s="13"/>
      <c r="P464" s="13"/>
      <c r="Q464" s="13"/>
      <c r="R464" s="13"/>
      <c r="S464" s="13"/>
      <c r="T464" s="13"/>
      <c r="U464" s="13"/>
      <c r="V464" s="13"/>
      <c r="W464" s="13"/>
      <c r="X464" s="13"/>
      <c r="Y464" s="13"/>
      <c r="Z464" s="13"/>
      <c r="AA464" s="13"/>
      <c r="AB464" s="13"/>
      <c r="AC464" s="13"/>
      <c r="AD464" s="13"/>
      <c r="AE464" s="13"/>
      <c r="AF464" s="13"/>
      <c r="AG464" s="13"/>
      <c r="AH464" s="13"/>
      <c r="AI464" s="13"/>
      <c r="AJ464" s="13"/>
    </row>
    <row r="465" spans="1:36" ht="13.5" customHeight="1" x14ac:dyDescent="0.2">
      <c r="A465" s="13"/>
      <c r="B465" s="13"/>
      <c r="C465" s="13"/>
      <c r="D465" s="13"/>
      <c r="E465" s="13"/>
      <c r="F465" s="13"/>
      <c r="G465" s="13"/>
      <c r="H465" s="13"/>
      <c r="I465" s="13"/>
      <c r="J465" s="13"/>
      <c r="K465" s="13"/>
      <c r="L465" s="13"/>
      <c r="M465" s="13"/>
      <c r="N465" s="13"/>
      <c r="O465" s="13"/>
      <c r="P465" s="13"/>
      <c r="Q465" s="13"/>
      <c r="R465" s="13"/>
      <c r="S465" s="13"/>
      <c r="T465" s="13"/>
      <c r="U465" s="13"/>
      <c r="V465" s="13"/>
      <c r="W465" s="13"/>
      <c r="X465" s="13"/>
      <c r="Y465" s="13"/>
      <c r="Z465" s="13"/>
      <c r="AA465" s="13"/>
      <c r="AB465" s="13"/>
      <c r="AC465" s="13"/>
      <c r="AD465" s="13"/>
      <c r="AE465" s="13"/>
      <c r="AF465" s="13"/>
      <c r="AG465" s="13"/>
      <c r="AH465" s="13"/>
      <c r="AI465" s="13"/>
      <c r="AJ465" s="13"/>
    </row>
    <row r="466" spans="1:36" ht="13.5" customHeight="1" x14ac:dyDescent="0.2">
      <c r="A466" s="13"/>
      <c r="B466" s="13"/>
      <c r="C466" s="13"/>
      <c r="D466" s="13"/>
      <c r="E466" s="13"/>
      <c r="F466" s="13"/>
      <c r="G466" s="13"/>
      <c r="H466" s="13"/>
      <c r="I466" s="13"/>
      <c r="J466" s="13"/>
      <c r="K466" s="13"/>
      <c r="L466" s="13"/>
      <c r="M466" s="13"/>
      <c r="N466" s="13"/>
      <c r="O466" s="13"/>
      <c r="P466" s="13"/>
      <c r="Q466" s="13"/>
      <c r="R466" s="13"/>
      <c r="S466" s="13"/>
      <c r="T466" s="13"/>
      <c r="U466" s="13"/>
      <c r="V466" s="13"/>
      <c r="W466" s="13"/>
      <c r="X466" s="13"/>
      <c r="Y466" s="13"/>
      <c r="Z466" s="13"/>
      <c r="AA466" s="13"/>
      <c r="AB466" s="13"/>
      <c r="AC466" s="13"/>
      <c r="AD466" s="13"/>
      <c r="AE466" s="13"/>
      <c r="AF466" s="13"/>
      <c r="AG466" s="13"/>
      <c r="AH466" s="13"/>
      <c r="AI466" s="13"/>
      <c r="AJ466" s="13"/>
    </row>
    <row r="467" spans="1:36" ht="13.5" customHeight="1" x14ac:dyDescent="0.2">
      <c r="A467" s="13"/>
      <c r="B467" s="13"/>
      <c r="C467" s="13"/>
      <c r="D467" s="13"/>
      <c r="E467" s="13"/>
      <c r="F467" s="13"/>
      <c r="G467" s="13"/>
      <c r="H467" s="13"/>
      <c r="I467" s="13"/>
      <c r="J467" s="13"/>
      <c r="K467" s="13"/>
      <c r="L467" s="13"/>
      <c r="M467" s="13"/>
      <c r="N467" s="13"/>
      <c r="O467" s="13"/>
      <c r="P467" s="13"/>
      <c r="Q467" s="13"/>
      <c r="R467" s="13"/>
      <c r="S467" s="13"/>
      <c r="T467" s="13"/>
      <c r="U467" s="13"/>
      <c r="V467" s="13"/>
      <c r="W467" s="13"/>
      <c r="X467" s="13"/>
      <c r="Y467" s="13"/>
      <c r="Z467" s="13"/>
      <c r="AA467" s="13"/>
      <c r="AB467" s="13"/>
      <c r="AC467" s="13"/>
      <c r="AD467" s="13"/>
      <c r="AE467" s="13"/>
      <c r="AF467" s="13"/>
      <c r="AG467" s="13"/>
      <c r="AH467" s="13"/>
      <c r="AI467" s="13"/>
      <c r="AJ467" s="13"/>
    </row>
    <row r="468" spans="1:36" ht="13.5" customHeight="1" x14ac:dyDescent="0.2">
      <c r="A468" s="13"/>
      <c r="B468" s="13"/>
      <c r="C468" s="13"/>
      <c r="D468" s="13"/>
      <c r="E468" s="13"/>
      <c r="F468" s="13"/>
      <c r="G468" s="13"/>
      <c r="H468" s="13"/>
      <c r="I468" s="13"/>
      <c r="J468" s="13"/>
      <c r="K468" s="13"/>
      <c r="L468" s="13"/>
      <c r="M468" s="13"/>
      <c r="N468" s="13"/>
      <c r="O468" s="13"/>
      <c r="P468" s="13"/>
      <c r="Q468" s="13"/>
      <c r="R468" s="13"/>
      <c r="S468" s="13"/>
      <c r="T468" s="13"/>
      <c r="U468" s="13"/>
      <c r="V468" s="13"/>
      <c r="W468" s="13"/>
      <c r="X468" s="13"/>
      <c r="Y468" s="13"/>
      <c r="Z468" s="13"/>
      <c r="AA468" s="13"/>
      <c r="AB468" s="13"/>
      <c r="AC468" s="13"/>
      <c r="AD468" s="13"/>
      <c r="AE468" s="13"/>
      <c r="AF468" s="13"/>
      <c r="AG468" s="13"/>
      <c r="AH468" s="13"/>
      <c r="AI468" s="13"/>
      <c r="AJ468" s="13"/>
    </row>
    <row r="469" spans="1:36" ht="13.5" customHeight="1" x14ac:dyDescent="0.2">
      <c r="A469" s="13"/>
      <c r="B469" s="13"/>
      <c r="C469" s="13"/>
      <c r="D469" s="13"/>
      <c r="E469" s="13"/>
      <c r="F469" s="13"/>
      <c r="G469" s="13"/>
      <c r="H469" s="13"/>
      <c r="I469" s="13"/>
      <c r="J469" s="13"/>
      <c r="K469" s="13"/>
      <c r="L469" s="13"/>
      <c r="M469" s="13"/>
      <c r="N469" s="13"/>
      <c r="O469" s="13"/>
      <c r="P469" s="13"/>
      <c r="Q469" s="13"/>
      <c r="R469" s="13"/>
      <c r="S469" s="13"/>
      <c r="T469" s="13"/>
      <c r="U469" s="13"/>
      <c r="V469" s="13"/>
      <c r="W469" s="13"/>
      <c r="X469" s="13"/>
      <c r="Y469" s="13"/>
      <c r="Z469" s="13"/>
      <c r="AA469" s="13"/>
      <c r="AB469" s="13"/>
      <c r="AC469" s="13"/>
      <c r="AD469" s="13"/>
      <c r="AE469" s="13"/>
      <c r="AF469" s="13"/>
      <c r="AG469" s="13"/>
      <c r="AH469" s="13"/>
      <c r="AI469" s="13"/>
      <c r="AJ469" s="13"/>
    </row>
    <row r="470" spans="1:36" ht="13.5" customHeight="1" x14ac:dyDescent="0.2">
      <c r="A470" s="13"/>
      <c r="B470" s="13"/>
      <c r="C470" s="13"/>
      <c r="D470" s="13"/>
      <c r="E470" s="13"/>
      <c r="F470" s="13"/>
      <c r="G470" s="13"/>
      <c r="H470" s="13"/>
      <c r="I470" s="13"/>
      <c r="J470" s="13"/>
      <c r="K470" s="13"/>
      <c r="L470" s="13"/>
      <c r="M470" s="13"/>
      <c r="N470" s="13"/>
      <c r="O470" s="13"/>
      <c r="P470" s="13"/>
      <c r="Q470" s="13"/>
      <c r="R470" s="13"/>
      <c r="S470" s="13"/>
      <c r="T470" s="13"/>
      <c r="U470" s="13"/>
      <c r="V470" s="13"/>
      <c r="W470" s="13"/>
      <c r="X470" s="13"/>
      <c r="Y470" s="13"/>
      <c r="Z470" s="13"/>
      <c r="AA470" s="13"/>
      <c r="AB470" s="13"/>
      <c r="AC470" s="13"/>
      <c r="AD470" s="13"/>
      <c r="AE470" s="13"/>
      <c r="AF470" s="13"/>
      <c r="AG470" s="13"/>
      <c r="AH470" s="13"/>
      <c r="AI470" s="13"/>
      <c r="AJ470" s="13"/>
    </row>
    <row r="471" spans="1:36" ht="13.5" customHeight="1" x14ac:dyDescent="0.2">
      <c r="A471" s="13"/>
      <c r="B471" s="13"/>
      <c r="C471" s="13"/>
      <c r="D471" s="13"/>
      <c r="E471" s="13"/>
      <c r="F471" s="13"/>
      <c r="G471" s="13"/>
      <c r="H471" s="13"/>
      <c r="I471" s="13"/>
      <c r="J471" s="13"/>
      <c r="K471" s="13"/>
      <c r="L471" s="13"/>
      <c r="M471" s="13"/>
      <c r="N471" s="13"/>
      <c r="O471" s="13"/>
      <c r="P471" s="13"/>
      <c r="Q471" s="13"/>
      <c r="R471" s="13"/>
      <c r="S471" s="13"/>
      <c r="T471" s="13"/>
      <c r="U471" s="13"/>
      <c r="V471" s="13"/>
      <c r="W471" s="13"/>
      <c r="X471" s="13"/>
      <c r="Y471" s="13"/>
      <c r="Z471" s="13"/>
      <c r="AA471" s="13"/>
      <c r="AB471" s="13"/>
      <c r="AC471" s="13"/>
      <c r="AD471" s="13"/>
      <c r="AE471" s="13"/>
      <c r="AF471" s="13"/>
      <c r="AG471" s="13"/>
      <c r="AH471" s="13"/>
      <c r="AI471" s="13"/>
      <c r="AJ471" s="13"/>
    </row>
    <row r="472" spans="1:36" ht="13.5" customHeight="1" x14ac:dyDescent="0.2">
      <c r="A472" s="13"/>
      <c r="B472" s="13"/>
      <c r="C472" s="13"/>
      <c r="D472" s="13"/>
      <c r="E472" s="13"/>
      <c r="F472" s="13"/>
      <c r="G472" s="13"/>
      <c r="H472" s="13"/>
      <c r="I472" s="13"/>
      <c r="J472" s="13"/>
      <c r="K472" s="13"/>
      <c r="L472" s="13"/>
      <c r="M472" s="13"/>
      <c r="N472" s="13"/>
      <c r="O472" s="13"/>
      <c r="P472" s="13"/>
      <c r="Q472" s="13"/>
      <c r="R472" s="13"/>
      <c r="S472" s="13"/>
      <c r="T472" s="13"/>
      <c r="U472" s="13"/>
      <c r="V472" s="13"/>
      <c r="W472" s="13"/>
      <c r="X472" s="13"/>
      <c r="Y472" s="13"/>
      <c r="Z472" s="13"/>
      <c r="AA472" s="13"/>
      <c r="AB472" s="13"/>
      <c r="AC472" s="13"/>
      <c r="AD472" s="13"/>
      <c r="AE472" s="13"/>
      <c r="AF472" s="13"/>
      <c r="AG472" s="13"/>
      <c r="AH472" s="13"/>
      <c r="AI472" s="13"/>
      <c r="AJ472" s="13"/>
    </row>
    <row r="473" spans="1:36" ht="13.5" customHeight="1" x14ac:dyDescent="0.2">
      <c r="A473" s="13"/>
      <c r="B473" s="13"/>
      <c r="C473" s="13"/>
      <c r="D473" s="13"/>
      <c r="E473" s="13"/>
      <c r="F473" s="13"/>
      <c r="G473" s="13"/>
      <c r="H473" s="13"/>
      <c r="I473" s="13"/>
      <c r="J473" s="13"/>
      <c r="K473" s="13"/>
      <c r="L473" s="13"/>
      <c r="M473" s="13"/>
      <c r="N473" s="13"/>
      <c r="O473" s="13"/>
      <c r="P473" s="13"/>
      <c r="Q473" s="13"/>
      <c r="R473" s="13"/>
      <c r="S473" s="13"/>
      <c r="T473" s="13"/>
      <c r="U473" s="13"/>
      <c r="V473" s="13"/>
      <c r="W473" s="13"/>
      <c r="X473" s="13"/>
      <c r="Y473" s="13"/>
      <c r="Z473" s="13"/>
      <c r="AA473" s="13"/>
      <c r="AB473" s="13"/>
      <c r="AC473" s="13"/>
      <c r="AD473" s="13"/>
      <c r="AE473" s="13"/>
      <c r="AF473" s="13"/>
      <c r="AG473" s="13"/>
      <c r="AH473" s="13"/>
      <c r="AI473" s="13"/>
      <c r="AJ473" s="13"/>
    </row>
    <row r="474" spans="1:36" ht="13.5" customHeight="1" x14ac:dyDescent="0.2">
      <c r="A474" s="13"/>
      <c r="B474" s="13"/>
      <c r="C474" s="13"/>
      <c r="D474" s="13"/>
      <c r="E474" s="13"/>
      <c r="F474" s="13"/>
      <c r="G474" s="13"/>
      <c r="H474" s="13"/>
      <c r="I474" s="13"/>
      <c r="J474" s="13"/>
      <c r="K474" s="13"/>
      <c r="L474" s="13"/>
      <c r="M474" s="13"/>
      <c r="N474" s="13"/>
      <c r="O474" s="13"/>
      <c r="P474" s="13"/>
      <c r="Q474" s="13"/>
      <c r="R474" s="13"/>
      <c r="S474" s="13"/>
      <c r="T474" s="13"/>
      <c r="U474" s="13"/>
      <c r="V474" s="13"/>
      <c r="W474" s="13"/>
      <c r="X474" s="13"/>
      <c r="Y474" s="13"/>
      <c r="Z474" s="13"/>
      <c r="AA474" s="13"/>
      <c r="AB474" s="13"/>
      <c r="AC474" s="13"/>
      <c r="AD474" s="13"/>
      <c r="AE474" s="13"/>
      <c r="AF474" s="13"/>
      <c r="AG474" s="13"/>
      <c r="AH474" s="13"/>
      <c r="AI474" s="13"/>
      <c r="AJ474" s="13"/>
    </row>
    <row r="475" spans="1:36" ht="13.5" customHeight="1" x14ac:dyDescent="0.2">
      <c r="A475" s="13"/>
      <c r="B475" s="13"/>
      <c r="C475" s="13"/>
      <c r="D475" s="13"/>
      <c r="E475" s="13"/>
      <c r="F475" s="13"/>
      <c r="G475" s="13"/>
      <c r="H475" s="13"/>
      <c r="I475" s="13"/>
      <c r="J475" s="13"/>
      <c r="K475" s="13"/>
      <c r="L475" s="13"/>
      <c r="M475" s="13"/>
      <c r="N475" s="13"/>
      <c r="O475" s="13"/>
      <c r="P475" s="13"/>
      <c r="Q475" s="13"/>
      <c r="R475" s="13"/>
      <c r="S475" s="13"/>
      <c r="T475" s="13"/>
      <c r="U475" s="13"/>
      <c r="V475" s="13"/>
      <c r="W475" s="13"/>
      <c r="X475" s="13"/>
      <c r="Y475" s="13"/>
      <c r="Z475" s="13"/>
      <c r="AA475" s="13"/>
      <c r="AB475" s="13"/>
      <c r="AC475" s="13"/>
      <c r="AD475" s="13"/>
      <c r="AE475" s="13"/>
      <c r="AF475" s="13"/>
      <c r="AG475" s="13"/>
      <c r="AH475" s="13"/>
      <c r="AI475" s="13"/>
      <c r="AJ475" s="13"/>
    </row>
    <row r="476" spans="1:36" ht="13.5" customHeight="1" x14ac:dyDescent="0.2">
      <c r="A476" s="13"/>
      <c r="B476" s="13"/>
      <c r="C476" s="13"/>
      <c r="D476" s="13"/>
      <c r="E476" s="13"/>
      <c r="F476" s="13"/>
      <c r="G476" s="13"/>
      <c r="H476" s="13"/>
      <c r="I476" s="13"/>
      <c r="J476" s="13"/>
      <c r="K476" s="13"/>
      <c r="L476" s="13"/>
      <c r="M476" s="13"/>
      <c r="N476" s="13"/>
      <c r="O476" s="13"/>
      <c r="P476" s="13"/>
      <c r="Q476" s="13"/>
      <c r="R476" s="13"/>
      <c r="S476" s="13"/>
      <c r="T476" s="13"/>
      <c r="U476" s="13"/>
      <c r="V476" s="13"/>
      <c r="W476" s="13"/>
      <c r="X476" s="13"/>
      <c r="Y476" s="13"/>
      <c r="Z476" s="13"/>
      <c r="AA476" s="13"/>
      <c r="AB476" s="13"/>
      <c r="AC476" s="13"/>
      <c r="AD476" s="13"/>
      <c r="AE476" s="13"/>
      <c r="AF476" s="13"/>
      <c r="AG476" s="13"/>
      <c r="AH476" s="13"/>
      <c r="AI476" s="13"/>
      <c r="AJ476" s="13"/>
    </row>
    <row r="477" spans="1:36" ht="13.5" customHeight="1" x14ac:dyDescent="0.2">
      <c r="A477" s="13"/>
      <c r="B477" s="13"/>
      <c r="C477" s="13"/>
      <c r="D477" s="13"/>
      <c r="E477" s="13"/>
      <c r="F477" s="13"/>
      <c r="G477" s="13"/>
      <c r="H477" s="13"/>
      <c r="I477" s="13"/>
      <c r="J477" s="13"/>
      <c r="K477" s="13"/>
      <c r="L477" s="13"/>
      <c r="M477" s="13"/>
      <c r="N477" s="13"/>
      <c r="O477" s="13"/>
      <c r="P477" s="13"/>
      <c r="Q477" s="13"/>
      <c r="R477" s="13"/>
      <c r="S477" s="13"/>
      <c r="T477" s="13"/>
      <c r="U477" s="13"/>
      <c r="V477" s="13"/>
      <c r="W477" s="13"/>
      <c r="X477" s="13"/>
      <c r="Y477" s="13"/>
      <c r="Z477" s="13"/>
      <c r="AA477" s="13"/>
      <c r="AB477" s="13"/>
      <c r="AC477" s="13"/>
      <c r="AD477" s="13"/>
      <c r="AE477" s="13"/>
      <c r="AF477" s="13"/>
      <c r="AG477" s="13"/>
      <c r="AH477" s="13"/>
      <c r="AI477" s="13"/>
      <c r="AJ477" s="13"/>
    </row>
    <row r="478" spans="1:36" ht="13.5" customHeight="1" x14ac:dyDescent="0.2">
      <c r="A478" s="13"/>
      <c r="B478" s="13"/>
      <c r="C478" s="13"/>
      <c r="D478" s="13"/>
      <c r="E478" s="13"/>
      <c r="F478" s="13"/>
      <c r="G478" s="13"/>
      <c r="H478" s="13"/>
      <c r="I478" s="13"/>
      <c r="J478" s="13"/>
      <c r="K478" s="13"/>
      <c r="L478" s="13"/>
      <c r="M478" s="13"/>
      <c r="N478" s="13"/>
      <c r="O478" s="13"/>
      <c r="P478" s="13"/>
      <c r="Q478" s="13"/>
      <c r="R478" s="13"/>
      <c r="S478" s="13"/>
      <c r="T478" s="13"/>
      <c r="U478" s="13"/>
      <c r="V478" s="13"/>
      <c r="W478" s="13"/>
      <c r="X478" s="13"/>
      <c r="Y478" s="13"/>
      <c r="Z478" s="13"/>
      <c r="AA478" s="13"/>
      <c r="AB478" s="13"/>
      <c r="AC478" s="13"/>
      <c r="AD478" s="13"/>
      <c r="AE478" s="13"/>
      <c r="AF478" s="13"/>
      <c r="AG478" s="13"/>
      <c r="AH478" s="13"/>
      <c r="AI478" s="13"/>
      <c r="AJ478" s="13"/>
    </row>
    <row r="479" spans="1:36" ht="13.5" customHeight="1" x14ac:dyDescent="0.2">
      <c r="A479" s="13"/>
      <c r="B479" s="13"/>
      <c r="C479" s="13"/>
      <c r="D479" s="13"/>
      <c r="E479" s="13"/>
      <c r="F479" s="13"/>
      <c r="G479" s="13"/>
      <c r="H479" s="13"/>
      <c r="I479" s="13"/>
      <c r="J479" s="13"/>
      <c r="K479" s="13"/>
      <c r="L479" s="13"/>
      <c r="M479" s="13"/>
      <c r="N479" s="13"/>
      <c r="O479" s="13"/>
      <c r="P479" s="13"/>
      <c r="Q479" s="13"/>
      <c r="R479" s="13"/>
      <c r="S479" s="13"/>
      <c r="T479" s="13"/>
      <c r="U479" s="13"/>
      <c r="V479" s="13"/>
      <c r="W479" s="13"/>
      <c r="X479" s="13"/>
      <c r="Y479" s="13"/>
      <c r="Z479" s="13"/>
      <c r="AA479" s="13"/>
      <c r="AB479" s="13"/>
      <c r="AC479" s="13"/>
      <c r="AD479" s="13"/>
      <c r="AE479" s="13"/>
      <c r="AF479" s="13"/>
      <c r="AG479" s="13"/>
      <c r="AH479" s="13"/>
      <c r="AI479" s="13"/>
      <c r="AJ479" s="13"/>
    </row>
    <row r="480" spans="1:36" ht="13.5" customHeight="1" x14ac:dyDescent="0.2">
      <c r="A480" s="13"/>
      <c r="B480" s="13"/>
      <c r="C480" s="13"/>
      <c r="D480" s="13"/>
      <c r="E480" s="13"/>
      <c r="F480" s="13"/>
      <c r="G480" s="13"/>
      <c r="H480" s="13"/>
      <c r="I480" s="13"/>
      <c r="J480" s="13"/>
      <c r="K480" s="13"/>
      <c r="L480" s="13"/>
      <c r="M480" s="13"/>
      <c r="N480" s="13"/>
      <c r="O480" s="13"/>
      <c r="P480" s="13"/>
      <c r="Q480" s="13"/>
      <c r="R480" s="13"/>
      <c r="S480" s="13"/>
      <c r="T480" s="13"/>
      <c r="U480" s="13"/>
      <c r="V480" s="13"/>
      <c r="W480" s="13"/>
      <c r="X480" s="13"/>
      <c r="Y480" s="13"/>
      <c r="Z480" s="13"/>
      <c r="AA480" s="13"/>
      <c r="AB480" s="13"/>
      <c r="AC480" s="13"/>
      <c r="AD480" s="13"/>
      <c r="AE480" s="13"/>
      <c r="AF480" s="13"/>
      <c r="AG480" s="13"/>
      <c r="AH480" s="13"/>
      <c r="AI480" s="13"/>
      <c r="AJ480" s="13"/>
    </row>
    <row r="481" spans="1:36" ht="13.5" customHeight="1" x14ac:dyDescent="0.2">
      <c r="A481" s="13"/>
      <c r="B481" s="13"/>
      <c r="C481" s="13"/>
      <c r="D481" s="13"/>
      <c r="E481" s="13"/>
      <c r="F481" s="13"/>
      <c r="G481" s="13"/>
      <c r="H481" s="13"/>
      <c r="I481" s="13"/>
      <c r="J481" s="13"/>
      <c r="K481" s="13"/>
      <c r="L481" s="13"/>
      <c r="M481" s="13"/>
      <c r="N481" s="13"/>
      <c r="O481" s="13"/>
      <c r="P481" s="13"/>
      <c r="Q481" s="13"/>
      <c r="R481" s="13"/>
      <c r="S481" s="13"/>
      <c r="T481" s="13"/>
      <c r="U481" s="13"/>
      <c r="V481" s="13"/>
      <c r="W481" s="13"/>
      <c r="X481" s="13"/>
      <c r="Y481" s="13"/>
      <c r="Z481" s="13"/>
      <c r="AA481" s="13"/>
      <c r="AB481" s="13"/>
      <c r="AC481" s="13"/>
      <c r="AD481" s="13"/>
      <c r="AE481" s="13"/>
      <c r="AF481" s="13"/>
      <c r="AG481" s="13"/>
      <c r="AH481" s="13"/>
      <c r="AI481" s="13"/>
      <c r="AJ481" s="13"/>
    </row>
    <row r="482" spans="1:36" ht="13.5" customHeight="1" x14ac:dyDescent="0.2">
      <c r="A482" s="13"/>
      <c r="B482" s="13"/>
      <c r="C482" s="13"/>
      <c r="D482" s="13"/>
      <c r="E482" s="13"/>
      <c r="F482" s="13"/>
      <c r="G482" s="13"/>
      <c r="H482" s="13"/>
      <c r="I482" s="13"/>
      <c r="J482" s="13"/>
      <c r="K482" s="13"/>
      <c r="L482" s="13"/>
      <c r="M482" s="13"/>
      <c r="N482" s="13"/>
      <c r="O482" s="13"/>
      <c r="P482" s="13"/>
      <c r="Q482" s="13"/>
      <c r="R482" s="13"/>
      <c r="S482" s="13"/>
      <c r="T482" s="13"/>
      <c r="U482" s="13"/>
      <c r="V482" s="13"/>
      <c r="W482" s="13"/>
      <c r="X482" s="13"/>
      <c r="Y482" s="13"/>
      <c r="Z482" s="13"/>
      <c r="AA482" s="13"/>
      <c r="AB482" s="13"/>
      <c r="AC482" s="13"/>
      <c r="AD482" s="13"/>
      <c r="AE482" s="13"/>
      <c r="AF482" s="13"/>
      <c r="AG482" s="13"/>
      <c r="AH482" s="13"/>
      <c r="AI482" s="13"/>
      <c r="AJ482" s="13"/>
    </row>
    <row r="483" spans="1:36" ht="13.5" customHeight="1" x14ac:dyDescent="0.2">
      <c r="A483" s="13"/>
      <c r="B483" s="13"/>
      <c r="C483" s="13"/>
      <c r="D483" s="13"/>
      <c r="E483" s="13"/>
      <c r="F483" s="13"/>
      <c r="G483" s="13"/>
      <c r="H483" s="13"/>
      <c r="I483" s="13"/>
      <c r="J483" s="13"/>
      <c r="K483" s="13"/>
      <c r="L483" s="13"/>
      <c r="M483" s="13"/>
      <c r="N483" s="13"/>
      <c r="O483" s="13"/>
      <c r="P483" s="13"/>
      <c r="Q483" s="13"/>
      <c r="R483" s="13"/>
      <c r="S483" s="13"/>
      <c r="T483" s="13"/>
      <c r="U483" s="13"/>
      <c r="V483" s="13"/>
      <c r="W483" s="13"/>
      <c r="X483" s="13"/>
      <c r="Y483" s="13"/>
      <c r="Z483" s="13"/>
      <c r="AA483" s="13"/>
      <c r="AB483" s="13"/>
      <c r="AC483" s="13"/>
      <c r="AD483" s="13"/>
      <c r="AE483" s="13"/>
      <c r="AF483" s="13"/>
      <c r="AG483" s="13"/>
      <c r="AH483" s="13"/>
      <c r="AI483" s="13"/>
      <c r="AJ483" s="13"/>
    </row>
    <row r="484" spans="1:36" ht="13.5" customHeight="1" x14ac:dyDescent="0.2">
      <c r="A484" s="13"/>
      <c r="B484" s="13"/>
      <c r="C484" s="13"/>
      <c r="D484" s="13"/>
      <c r="E484" s="13"/>
      <c r="F484" s="13"/>
      <c r="G484" s="13"/>
      <c r="H484" s="13"/>
      <c r="I484" s="13"/>
      <c r="J484" s="13"/>
      <c r="K484" s="13"/>
      <c r="L484" s="13"/>
      <c r="M484" s="13"/>
      <c r="N484" s="13"/>
      <c r="O484" s="13"/>
      <c r="P484" s="13"/>
      <c r="Q484" s="13"/>
      <c r="R484" s="13"/>
      <c r="S484" s="13"/>
      <c r="T484" s="13"/>
      <c r="U484" s="13"/>
      <c r="V484" s="13"/>
      <c r="W484" s="13"/>
      <c r="X484" s="13"/>
      <c r="Y484" s="13"/>
      <c r="Z484" s="13"/>
      <c r="AA484" s="13"/>
      <c r="AB484" s="13"/>
      <c r="AC484" s="13"/>
      <c r="AD484" s="13"/>
      <c r="AE484" s="13"/>
      <c r="AF484" s="13"/>
      <c r="AG484" s="13"/>
      <c r="AH484" s="13"/>
      <c r="AI484" s="13"/>
      <c r="AJ484" s="13"/>
    </row>
    <row r="485" spans="1:36" ht="13.5" customHeight="1" x14ac:dyDescent="0.2">
      <c r="A485" s="13"/>
      <c r="B485" s="13"/>
      <c r="C485" s="13"/>
      <c r="D485" s="13"/>
      <c r="E485" s="13"/>
      <c r="F485" s="13"/>
      <c r="G485" s="13"/>
      <c r="H485" s="13"/>
      <c r="I485" s="13"/>
      <c r="J485" s="13"/>
      <c r="K485" s="13"/>
      <c r="L485" s="13"/>
      <c r="M485" s="13"/>
      <c r="N485" s="13"/>
      <c r="O485" s="13"/>
      <c r="P485" s="13"/>
      <c r="Q485" s="13"/>
      <c r="R485" s="13"/>
      <c r="S485" s="13"/>
      <c r="T485" s="13"/>
      <c r="U485" s="13"/>
      <c r="V485" s="13"/>
      <c r="W485" s="13"/>
      <c r="X485" s="13"/>
      <c r="Y485" s="13"/>
      <c r="Z485" s="13"/>
      <c r="AA485" s="13"/>
      <c r="AB485" s="13"/>
      <c r="AC485" s="13"/>
      <c r="AD485" s="13"/>
      <c r="AE485" s="13"/>
      <c r="AF485" s="13"/>
      <c r="AG485" s="13"/>
      <c r="AH485" s="13"/>
      <c r="AI485" s="13"/>
      <c r="AJ485" s="13"/>
    </row>
    <row r="486" spans="1:36" ht="13.5" customHeight="1" x14ac:dyDescent="0.2">
      <c r="A486" s="13"/>
      <c r="B486" s="13"/>
      <c r="C486" s="13"/>
      <c r="D486" s="13"/>
      <c r="E486" s="13"/>
      <c r="F486" s="13"/>
      <c r="G486" s="13"/>
      <c r="H486" s="13"/>
      <c r="I486" s="13"/>
      <c r="J486" s="13"/>
      <c r="K486" s="13"/>
      <c r="L486" s="13"/>
      <c r="M486" s="13"/>
      <c r="N486" s="13"/>
      <c r="O486" s="13"/>
      <c r="P486" s="13"/>
      <c r="Q486" s="13"/>
      <c r="R486" s="13"/>
      <c r="S486" s="13"/>
      <c r="T486" s="13"/>
      <c r="U486" s="13"/>
      <c r="V486" s="13"/>
      <c r="W486" s="13"/>
      <c r="X486" s="13"/>
      <c r="Y486" s="13"/>
      <c r="Z486" s="13"/>
      <c r="AA486" s="13"/>
      <c r="AB486" s="13"/>
      <c r="AC486" s="13"/>
      <c r="AD486" s="13"/>
      <c r="AE486" s="13"/>
      <c r="AF486" s="13"/>
      <c r="AG486" s="13"/>
      <c r="AH486" s="13"/>
      <c r="AI486" s="13"/>
      <c r="AJ486" s="13"/>
    </row>
    <row r="487" spans="1:36" ht="13.5" customHeight="1" x14ac:dyDescent="0.2">
      <c r="A487" s="13"/>
      <c r="B487" s="13"/>
      <c r="C487" s="13"/>
      <c r="D487" s="13"/>
      <c r="E487" s="13"/>
      <c r="F487" s="13"/>
      <c r="G487" s="13"/>
      <c r="H487" s="13"/>
      <c r="I487" s="13"/>
      <c r="J487" s="13"/>
      <c r="K487" s="13"/>
      <c r="L487" s="13"/>
      <c r="M487" s="13"/>
      <c r="N487" s="13"/>
      <c r="O487" s="13"/>
      <c r="P487" s="13"/>
      <c r="Q487" s="13"/>
      <c r="R487" s="13"/>
      <c r="S487" s="13"/>
      <c r="T487" s="13"/>
      <c r="U487" s="13"/>
      <c r="V487" s="13"/>
      <c r="W487" s="13"/>
      <c r="X487" s="13"/>
      <c r="Y487" s="13"/>
      <c r="Z487" s="13"/>
      <c r="AA487" s="13"/>
      <c r="AB487" s="13"/>
      <c r="AC487" s="13"/>
      <c r="AD487" s="13"/>
      <c r="AE487" s="13"/>
      <c r="AF487" s="13"/>
      <c r="AG487" s="13"/>
      <c r="AH487" s="13"/>
      <c r="AI487" s="13"/>
      <c r="AJ487" s="13"/>
    </row>
    <row r="488" spans="1:36" ht="13.5" customHeight="1" x14ac:dyDescent="0.2">
      <c r="A488" s="13"/>
      <c r="B488" s="13"/>
      <c r="C488" s="13"/>
      <c r="D488" s="13"/>
      <c r="E488" s="13"/>
      <c r="F488" s="13"/>
      <c r="G488" s="13"/>
      <c r="H488" s="13"/>
      <c r="I488" s="13"/>
      <c r="J488" s="13"/>
      <c r="K488" s="13"/>
      <c r="L488" s="13"/>
      <c r="M488" s="13"/>
      <c r="N488" s="13"/>
      <c r="O488" s="13"/>
      <c r="P488" s="13"/>
      <c r="Q488" s="13"/>
      <c r="R488" s="13"/>
      <c r="S488" s="13"/>
      <c r="T488" s="13"/>
      <c r="U488" s="13"/>
      <c r="V488" s="13"/>
      <c r="W488" s="13"/>
      <c r="X488" s="13"/>
      <c r="Y488" s="13"/>
      <c r="Z488" s="13"/>
      <c r="AA488" s="13"/>
      <c r="AB488" s="13"/>
      <c r="AC488" s="13"/>
      <c r="AD488" s="13"/>
      <c r="AE488" s="13"/>
      <c r="AF488" s="13"/>
      <c r="AG488" s="13"/>
      <c r="AH488" s="13"/>
      <c r="AI488" s="13"/>
      <c r="AJ488" s="13"/>
    </row>
    <row r="489" spans="1:36" ht="13.5" customHeight="1" x14ac:dyDescent="0.2">
      <c r="A489" s="13"/>
      <c r="B489" s="13"/>
      <c r="C489" s="13"/>
      <c r="D489" s="13"/>
      <c r="E489" s="13"/>
      <c r="F489" s="13"/>
      <c r="G489" s="13"/>
      <c r="H489" s="13"/>
      <c r="I489" s="13"/>
      <c r="J489" s="13"/>
      <c r="K489" s="13"/>
      <c r="L489" s="13"/>
      <c r="M489" s="13"/>
      <c r="N489" s="13"/>
      <c r="O489" s="13"/>
      <c r="P489" s="13"/>
      <c r="Q489" s="13"/>
      <c r="R489" s="13"/>
      <c r="S489" s="13"/>
      <c r="T489" s="13"/>
      <c r="U489" s="13"/>
      <c r="V489" s="13"/>
      <c r="W489" s="13"/>
      <c r="X489" s="13"/>
      <c r="Y489" s="13"/>
      <c r="Z489" s="13"/>
      <c r="AA489" s="13"/>
      <c r="AB489" s="13"/>
      <c r="AC489" s="13"/>
      <c r="AD489" s="13"/>
      <c r="AE489" s="13"/>
      <c r="AF489" s="13"/>
      <c r="AG489" s="13"/>
      <c r="AH489" s="13"/>
      <c r="AI489" s="13"/>
      <c r="AJ489" s="13"/>
    </row>
    <row r="490" spans="1:36" ht="13.5" customHeight="1" x14ac:dyDescent="0.2">
      <c r="A490" s="13"/>
      <c r="B490" s="13"/>
      <c r="C490" s="13"/>
      <c r="D490" s="13"/>
      <c r="E490" s="13"/>
      <c r="F490" s="13"/>
      <c r="G490" s="13"/>
      <c r="H490" s="13"/>
      <c r="I490" s="13"/>
      <c r="J490" s="13"/>
      <c r="K490" s="13"/>
      <c r="L490" s="13"/>
      <c r="M490" s="13"/>
      <c r="N490" s="13"/>
      <c r="O490" s="13"/>
      <c r="P490" s="13"/>
      <c r="Q490" s="13"/>
      <c r="R490" s="13"/>
      <c r="S490" s="13"/>
      <c r="T490" s="13"/>
      <c r="U490" s="13"/>
      <c r="V490" s="13"/>
      <c r="W490" s="13"/>
      <c r="X490" s="13"/>
      <c r="Y490" s="13"/>
      <c r="Z490" s="13"/>
      <c r="AA490" s="13"/>
      <c r="AB490" s="13"/>
      <c r="AC490" s="13"/>
      <c r="AD490" s="13"/>
      <c r="AE490" s="13"/>
      <c r="AF490" s="13"/>
      <c r="AG490" s="13"/>
      <c r="AH490" s="13"/>
      <c r="AI490" s="13"/>
      <c r="AJ490" s="13"/>
    </row>
    <row r="491" spans="1:36" ht="13.5" customHeight="1" x14ac:dyDescent="0.2">
      <c r="A491" s="13"/>
      <c r="B491" s="13"/>
      <c r="C491" s="13"/>
      <c r="D491" s="13"/>
      <c r="E491" s="13"/>
      <c r="F491" s="13"/>
      <c r="G491" s="13"/>
      <c r="H491" s="13"/>
      <c r="I491" s="13"/>
      <c r="J491" s="13"/>
      <c r="K491" s="13"/>
      <c r="L491" s="13"/>
      <c r="M491" s="13"/>
      <c r="N491" s="13"/>
      <c r="O491" s="13"/>
      <c r="P491" s="13"/>
      <c r="Q491" s="13"/>
      <c r="R491" s="13"/>
      <c r="S491" s="13"/>
      <c r="T491" s="13"/>
      <c r="U491" s="13"/>
      <c r="V491" s="13"/>
      <c r="W491" s="13"/>
      <c r="X491" s="13"/>
      <c r="Y491" s="13"/>
      <c r="Z491" s="13"/>
      <c r="AA491" s="13"/>
      <c r="AB491" s="13"/>
      <c r="AC491" s="13"/>
      <c r="AD491" s="13"/>
      <c r="AE491" s="13"/>
      <c r="AF491" s="13"/>
      <c r="AG491" s="13"/>
      <c r="AH491" s="13"/>
      <c r="AI491" s="13"/>
      <c r="AJ491" s="13"/>
    </row>
    <row r="492" spans="1:36" ht="13.5" customHeight="1" x14ac:dyDescent="0.2">
      <c r="A492" s="13"/>
      <c r="B492" s="13"/>
      <c r="C492" s="13"/>
      <c r="D492" s="13"/>
      <c r="E492" s="13"/>
      <c r="F492" s="13"/>
      <c r="G492" s="13"/>
      <c r="H492" s="13"/>
      <c r="I492" s="13"/>
      <c r="J492" s="13"/>
      <c r="K492" s="13"/>
      <c r="L492" s="13"/>
      <c r="M492" s="13"/>
      <c r="N492" s="13"/>
      <c r="O492" s="13"/>
      <c r="P492" s="13"/>
      <c r="Q492" s="13"/>
      <c r="R492" s="13"/>
      <c r="S492" s="13"/>
      <c r="T492" s="13"/>
      <c r="U492" s="13"/>
      <c r="V492" s="13"/>
      <c r="W492" s="13"/>
      <c r="X492" s="13"/>
      <c r="Y492" s="13"/>
      <c r="Z492" s="13"/>
      <c r="AA492" s="13"/>
      <c r="AB492" s="13"/>
      <c r="AC492" s="13"/>
      <c r="AD492" s="13"/>
      <c r="AE492" s="13"/>
      <c r="AF492" s="13"/>
      <c r="AG492" s="13"/>
      <c r="AH492" s="13"/>
      <c r="AI492" s="13"/>
      <c r="AJ492" s="13"/>
    </row>
    <row r="493" spans="1:36" ht="13.5" customHeight="1" x14ac:dyDescent="0.2">
      <c r="A493" s="13"/>
      <c r="B493" s="13"/>
      <c r="C493" s="13"/>
      <c r="D493" s="13"/>
      <c r="E493" s="13"/>
      <c r="F493" s="13"/>
      <c r="G493" s="13"/>
      <c r="H493" s="13"/>
      <c r="I493" s="13"/>
      <c r="J493" s="13"/>
      <c r="K493" s="13"/>
      <c r="L493" s="13"/>
      <c r="M493" s="13"/>
      <c r="N493" s="13"/>
      <c r="O493" s="13"/>
      <c r="P493" s="13"/>
      <c r="Q493" s="13"/>
      <c r="R493" s="13"/>
      <c r="S493" s="13"/>
      <c r="T493" s="13"/>
      <c r="U493" s="13"/>
      <c r="V493" s="13"/>
      <c r="W493" s="13"/>
      <c r="X493" s="13"/>
      <c r="Y493" s="13"/>
      <c r="Z493" s="13"/>
      <c r="AA493" s="13"/>
      <c r="AB493" s="13"/>
      <c r="AC493" s="13"/>
      <c r="AD493" s="13"/>
      <c r="AE493" s="13"/>
      <c r="AF493" s="13"/>
      <c r="AG493" s="13"/>
      <c r="AH493" s="13"/>
      <c r="AI493" s="13"/>
      <c r="AJ493" s="13"/>
    </row>
    <row r="494" spans="1:36" ht="13.5" customHeight="1" x14ac:dyDescent="0.2">
      <c r="A494" s="13"/>
      <c r="B494" s="13"/>
      <c r="C494" s="13"/>
      <c r="D494" s="13"/>
      <c r="E494" s="13"/>
      <c r="F494" s="13"/>
      <c r="G494" s="13"/>
      <c r="H494" s="13"/>
      <c r="I494" s="13"/>
      <c r="J494" s="13"/>
      <c r="K494" s="13"/>
      <c r="L494" s="13"/>
      <c r="M494" s="13"/>
      <c r="N494" s="13"/>
      <c r="O494" s="13"/>
      <c r="P494" s="13"/>
      <c r="Q494" s="13"/>
      <c r="R494" s="13"/>
      <c r="S494" s="13"/>
      <c r="T494" s="13"/>
      <c r="U494" s="13"/>
      <c r="V494" s="13"/>
      <c r="W494" s="13"/>
      <c r="X494" s="13"/>
      <c r="Y494" s="13"/>
      <c r="Z494" s="13"/>
      <c r="AA494" s="13"/>
      <c r="AB494" s="13"/>
      <c r="AC494" s="13"/>
      <c r="AD494" s="13"/>
      <c r="AE494" s="13"/>
      <c r="AF494" s="13"/>
      <c r="AG494" s="13"/>
      <c r="AH494" s="13"/>
      <c r="AI494" s="13"/>
      <c r="AJ494" s="13"/>
    </row>
    <row r="495" spans="1:36" ht="13.5" customHeight="1" x14ac:dyDescent="0.2">
      <c r="A495" s="13"/>
      <c r="B495" s="13"/>
      <c r="C495" s="13"/>
      <c r="D495" s="13"/>
      <c r="E495" s="13"/>
      <c r="F495" s="13"/>
      <c r="G495" s="13"/>
      <c r="H495" s="13"/>
      <c r="I495" s="13"/>
      <c r="J495" s="13"/>
      <c r="K495" s="13"/>
      <c r="L495" s="13"/>
      <c r="M495" s="13"/>
      <c r="N495" s="13"/>
      <c r="O495" s="13"/>
      <c r="P495" s="13"/>
      <c r="Q495" s="13"/>
      <c r="R495" s="13"/>
      <c r="S495" s="13"/>
      <c r="T495" s="13"/>
      <c r="U495" s="13"/>
      <c r="V495" s="13"/>
      <c r="W495" s="13"/>
      <c r="X495" s="13"/>
      <c r="Y495" s="13"/>
      <c r="Z495" s="13"/>
      <c r="AA495" s="13"/>
      <c r="AB495" s="13"/>
      <c r="AC495" s="13"/>
      <c r="AD495" s="13"/>
      <c r="AE495" s="13"/>
      <c r="AF495" s="13"/>
      <c r="AG495" s="13"/>
      <c r="AH495" s="13"/>
      <c r="AI495" s="13"/>
      <c r="AJ495" s="13"/>
    </row>
    <row r="496" spans="1:36" ht="13.5" customHeight="1" x14ac:dyDescent="0.2">
      <c r="A496" s="13"/>
      <c r="B496" s="13"/>
      <c r="C496" s="13"/>
      <c r="D496" s="13"/>
      <c r="E496" s="13"/>
      <c r="F496" s="13"/>
      <c r="G496" s="13"/>
      <c r="H496" s="13"/>
      <c r="I496" s="13"/>
      <c r="J496" s="13"/>
      <c r="K496" s="13"/>
      <c r="L496" s="13"/>
      <c r="M496" s="13"/>
      <c r="N496" s="13"/>
      <c r="O496" s="13"/>
      <c r="P496" s="13"/>
      <c r="Q496" s="13"/>
      <c r="R496" s="13"/>
      <c r="S496" s="13"/>
      <c r="T496" s="13"/>
      <c r="U496" s="13"/>
      <c r="V496" s="13"/>
      <c r="W496" s="13"/>
      <c r="X496" s="13"/>
      <c r="Y496" s="13"/>
      <c r="Z496" s="13"/>
      <c r="AA496" s="13"/>
      <c r="AB496" s="13"/>
      <c r="AC496" s="13"/>
      <c r="AD496" s="13"/>
      <c r="AE496" s="13"/>
      <c r="AF496" s="13"/>
      <c r="AG496" s="13"/>
      <c r="AH496" s="13"/>
      <c r="AI496" s="13"/>
      <c r="AJ496" s="13"/>
    </row>
    <row r="497" spans="1:36" ht="13.5" customHeight="1" x14ac:dyDescent="0.2">
      <c r="A497" s="13"/>
      <c r="B497" s="13"/>
      <c r="C497" s="13"/>
      <c r="D497" s="13"/>
      <c r="E497" s="13"/>
      <c r="F497" s="13"/>
      <c r="G497" s="13"/>
      <c r="H497" s="13"/>
      <c r="I497" s="13"/>
      <c r="J497" s="13"/>
      <c r="K497" s="13"/>
      <c r="L497" s="13"/>
      <c r="M497" s="13"/>
      <c r="N497" s="13"/>
      <c r="O497" s="13"/>
      <c r="P497" s="13"/>
      <c r="Q497" s="13"/>
      <c r="R497" s="13"/>
      <c r="S497" s="13"/>
      <c r="T497" s="13"/>
      <c r="U497" s="13"/>
      <c r="V497" s="13"/>
      <c r="W497" s="13"/>
      <c r="X497" s="13"/>
      <c r="Y497" s="13"/>
      <c r="Z497" s="13"/>
      <c r="AA497" s="13"/>
      <c r="AB497" s="13"/>
      <c r="AC497" s="13"/>
      <c r="AD497" s="13"/>
      <c r="AE497" s="13"/>
      <c r="AF497" s="13"/>
      <c r="AG497" s="13"/>
      <c r="AH497" s="13"/>
      <c r="AI497" s="13"/>
      <c r="AJ497" s="13"/>
    </row>
    <row r="498" spans="1:36" ht="13.5" customHeight="1" x14ac:dyDescent="0.2">
      <c r="A498" s="13"/>
      <c r="B498" s="13"/>
      <c r="C498" s="13"/>
      <c r="D498" s="13"/>
      <c r="E498" s="13"/>
      <c r="F498" s="13"/>
      <c r="G498" s="13"/>
      <c r="H498" s="13"/>
      <c r="I498" s="13"/>
      <c r="J498" s="13"/>
      <c r="K498" s="13"/>
      <c r="L498" s="13"/>
      <c r="M498" s="13"/>
      <c r="N498" s="13"/>
      <c r="O498" s="13"/>
      <c r="P498" s="13"/>
      <c r="Q498" s="13"/>
      <c r="R498" s="13"/>
      <c r="S498" s="13"/>
      <c r="T498" s="13"/>
      <c r="U498" s="13"/>
      <c r="V498" s="13"/>
      <c r="W498" s="13"/>
      <c r="X498" s="13"/>
      <c r="Y498" s="13"/>
      <c r="Z498" s="13"/>
      <c r="AA498" s="13"/>
      <c r="AB498" s="13"/>
      <c r="AC498" s="13"/>
      <c r="AD498" s="13"/>
      <c r="AE498" s="13"/>
      <c r="AF498" s="13"/>
      <c r="AG498" s="13"/>
      <c r="AH498" s="13"/>
      <c r="AI498" s="13"/>
      <c r="AJ498" s="13"/>
    </row>
    <row r="499" spans="1:36" ht="13.5" customHeight="1" x14ac:dyDescent="0.2">
      <c r="A499" s="13"/>
      <c r="B499" s="13"/>
      <c r="C499" s="13"/>
      <c r="D499" s="13"/>
      <c r="E499" s="13"/>
      <c r="F499" s="13"/>
      <c r="G499" s="13"/>
      <c r="H499" s="13"/>
      <c r="I499" s="13"/>
      <c r="J499" s="13"/>
      <c r="K499" s="13"/>
      <c r="L499" s="13"/>
      <c r="M499" s="13"/>
      <c r="N499" s="13"/>
      <c r="O499" s="13"/>
      <c r="P499" s="13"/>
      <c r="Q499" s="13"/>
      <c r="R499" s="13"/>
      <c r="S499" s="13"/>
      <c r="T499" s="13"/>
      <c r="U499" s="13"/>
      <c r="V499" s="13"/>
      <c r="W499" s="13"/>
      <c r="X499" s="13"/>
      <c r="Y499" s="13"/>
      <c r="Z499" s="13"/>
      <c r="AA499" s="13"/>
      <c r="AB499" s="13"/>
      <c r="AC499" s="13"/>
      <c r="AD499" s="13"/>
      <c r="AE499" s="13"/>
      <c r="AF499" s="13"/>
      <c r="AG499" s="13"/>
      <c r="AH499" s="13"/>
      <c r="AI499" s="13"/>
      <c r="AJ499" s="13"/>
    </row>
    <row r="500" spans="1:36" ht="13.5" customHeight="1" x14ac:dyDescent="0.2">
      <c r="A500" s="13"/>
      <c r="B500" s="13"/>
      <c r="C500" s="13"/>
      <c r="D500" s="13"/>
      <c r="E500" s="13"/>
      <c r="F500" s="13"/>
      <c r="G500" s="13"/>
      <c r="H500" s="13"/>
      <c r="I500" s="13"/>
      <c r="J500" s="13"/>
      <c r="K500" s="13"/>
      <c r="L500" s="13"/>
      <c r="M500" s="13"/>
      <c r="N500" s="13"/>
      <c r="O500" s="13"/>
      <c r="P500" s="13"/>
      <c r="Q500" s="13"/>
      <c r="R500" s="13"/>
      <c r="S500" s="13"/>
      <c r="T500" s="13"/>
      <c r="U500" s="13"/>
      <c r="V500" s="13"/>
      <c r="W500" s="13"/>
      <c r="X500" s="13"/>
      <c r="Y500" s="13"/>
      <c r="Z500" s="13"/>
      <c r="AA500" s="13"/>
      <c r="AB500" s="13"/>
      <c r="AC500" s="13"/>
      <c r="AD500" s="13"/>
      <c r="AE500" s="13"/>
      <c r="AF500" s="13"/>
      <c r="AG500" s="13"/>
      <c r="AH500" s="13"/>
      <c r="AI500" s="13"/>
      <c r="AJ500" s="13"/>
    </row>
    <row r="501" spans="1:36" ht="13.5" customHeight="1" x14ac:dyDescent="0.2">
      <c r="A501" s="13"/>
      <c r="B501" s="13"/>
      <c r="C501" s="13"/>
      <c r="D501" s="13"/>
      <c r="E501" s="13"/>
      <c r="F501" s="13"/>
      <c r="G501" s="13"/>
      <c r="H501" s="13"/>
      <c r="I501" s="13"/>
      <c r="J501" s="13"/>
      <c r="K501" s="13"/>
      <c r="L501" s="13"/>
      <c r="M501" s="13"/>
      <c r="N501" s="13"/>
      <c r="O501" s="13"/>
      <c r="P501" s="13"/>
      <c r="Q501" s="13"/>
      <c r="R501" s="13"/>
      <c r="S501" s="13"/>
      <c r="T501" s="13"/>
      <c r="U501" s="13"/>
      <c r="V501" s="13"/>
      <c r="W501" s="13"/>
      <c r="X501" s="13"/>
      <c r="Y501" s="13"/>
      <c r="Z501" s="13"/>
      <c r="AA501" s="13"/>
      <c r="AB501" s="13"/>
      <c r="AC501" s="13"/>
      <c r="AD501" s="13"/>
      <c r="AE501" s="13"/>
      <c r="AF501" s="13"/>
      <c r="AG501" s="13"/>
      <c r="AH501" s="13"/>
      <c r="AI501" s="13"/>
      <c r="AJ501" s="13"/>
    </row>
    <row r="502" spans="1:36" ht="13.5" customHeight="1" x14ac:dyDescent="0.2">
      <c r="A502" s="13"/>
      <c r="B502" s="13"/>
      <c r="C502" s="13"/>
      <c r="D502" s="13"/>
      <c r="E502" s="13"/>
      <c r="F502" s="13"/>
      <c r="G502" s="13"/>
      <c r="H502" s="13"/>
      <c r="I502" s="13"/>
      <c r="J502" s="13"/>
      <c r="K502" s="13"/>
      <c r="L502" s="13"/>
      <c r="M502" s="13"/>
      <c r="N502" s="13"/>
      <c r="O502" s="13"/>
      <c r="P502" s="13"/>
      <c r="Q502" s="13"/>
      <c r="R502" s="13"/>
      <c r="S502" s="13"/>
      <c r="T502" s="13"/>
      <c r="U502" s="13"/>
      <c r="V502" s="13"/>
      <c r="W502" s="13"/>
      <c r="X502" s="13"/>
      <c r="Y502" s="13"/>
      <c r="Z502" s="13"/>
      <c r="AA502" s="13"/>
      <c r="AB502" s="13"/>
      <c r="AC502" s="13"/>
      <c r="AD502" s="13"/>
      <c r="AE502" s="13"/>
      <c r="AF502" s="13"/>
      <c r="AG502" s="13"/>
      <c r="AH502" s="13"/>
      <c r="AI502" s="13"/>
      <c r="AJ502" s="13"/>
    </row>
    <row r="503" spans="1:36" ht="13.5" customHeight="1" x14ac:dyDescent="0.2">
      <c r="A503" s="13"/>
      <c r="B503" s="13"/>
      <c r="C503" s="13"/>
      <c r="D503" s="13"/>
      <c r="E503" s="13"/>
      <c r="F503" s="13"/>
      <c r="G503" s="13"/>
      <c r="H503" s="13"/>
      <c r="I503" s="13"/>
      <c r="J503" s="13"/>
      <c r="K503" s="13"/>
      <c r="L503" s="13"/>
      <c r="M503" s="13"/>
      <c r="N503" s="13"/>
      <c r="O503" s="13"/>
      <c r="P503" s="13"/>
      <c r="Q503" s="13"/>
      <c r="R503" s="13"/>
      <c r="S503" s="13"/>
      <c r="T503" s="13"/>
      <c r="U503" s="13"/>
      <c r="V503" s="13"/>
      <c r="W503" s="13"/>
      <c r="X503" s="13"/>
      <c r="Y503" s="13"/>
      <c r="Z503" s="13"/>
      <c r="AA503" s="13"/>
      <c r="AB503" s="13"/>
      <c r="AC503" s="13"/>
      <c r="AD503" s="13"/>
      <c r="AE503" s="13"/>
      <c r="AF503" s="13"/>
      <c r="AG503" s="13"/>
      <c r="AH503" s="13"/>
      <c r="AI503" s="13"/>
      <c r="AJ503" s="13"/>
    </row>
    <row r="504" spans="1:36" ht="13.5" customHeight="1" x14ac:dyDescent="0.2">
      <c r="A504" s="13"/>
      <c r="B504" s="13"/>
      <c r="C504" s="13"/>
      <c r="D504" s="13"/>
      <c r="E504" s="13"/>
      <c r="F504" s="13"/>
      <c r="G504" s="13"/>
      <c r="H504" s="13"/>
      <c r="I504" s="13"/>
      <c r="J504" s="13"/>
      <c r="K504" s="13"/>
      <c r="L504" s="13"/>
      <c r="M504" s="13"/>
      <c r="N504" s="13"/>
      <c r="O504" s="13"/>
      <c r="P504" s="13"/>
      <c r="Q504" s="13"/>
      <c r="R504" s="13"/>
      <c r="S504" s="13"/>
      <c r="T504" s="13"/>
      <c r="U504" s="13"/>
      <c r="V504" s="13"/>
      <c r="W504" s="13"/>
      <c r="X504" s="13"/>
      <c r="Y504" s="13"/>
      <c r="Z504" s="13"/>
      <c r="AA504" s="13"/>
      <c r="AB504" s="13"/>
      <c r="AC504" s="13"/>
      <c r="AD504" s="13"/>
      <c r="AE504" s="13"/>
      <c r="AF504" s="13"/>
      <c r="AG504" s="13"/>
      <c r="AH504" s="13"/>
      <c r="AI504" s="13"/>
      <c r="AJ504" s="13"/>
    </row>
    <row r="505" spans="1:36" ht="13.5" customHeight="1" x14ac:dyDescent="0.2">
      <c r="A505" s="13"/>
      <c r="B505" s="13"/>
      <c r="C505" s="13"/>
      <c r="D505" s="13"/>
      <c r="E505" s="13"/>
      <c r="F505" s="13"/>
      <c r="G505" s="13"/>
      <c r="H505" s="13"/>
      <c r="I505" s="13"/>
      <c r="J505" s="13"/>
      <c r="K505" s="13"/>
      <c r="L505" s="13"/>
      <c r="M505" s="13"/>
      <c r="N505" s="13"/>
      <c r="O505" s="13"/>
      <c r="P505" s="13"/>
      <c r="Q505" s="13"/>
      <c r="R505" s="13"/>
      <c r="S505" s="13"/>
      <c r="T505" s="13"/>
      <c r="U505" s="13"/>
      <c r="V505" s="13"/>
      <c r="W505" s="13"/>
      <c r="X505" s="13"/>
      <c r="Y505" s="13"/>
      <c r="Z505" s="13"/>
      <c r="AA505" s="13"/>
      <c r="AB505" s="13"/>
      <c r="AC505" s="13"/>
      <c r="AD505" s="13"/>
      <c r="AE505" s="13"/>
      <c r="AF505" s="13"/>
      <c r="AG505" s="13"/>
      <c r="AH505" s="13"/>
      <c r="AI505" s="13"/>
      <c r="AJ505" s="13"/>
    </row>
    <row r="506" spans="1:36" ht="13.5" customHeight="1" x14ac:dyDescent="0.2">
      <c r="A506" s="13"/>
      <c r="B506" s="13"/>
      <c r="C506" s="13"/>
      <c r="D506" s="13"/>
      <c r="E506" s="13"/>
      <c r="F506" s="13"/>
      <c r="G506" s="13"/>
      <c r="H506" s="13"/>
      <c r="I506" s="13"/>
      <c r="J506" s="13"/>
      <c r="K506" s="13"/>
      <c r="L506" s="13"/>
      <c r="M506" s="13"/>
      <c r="N506" s="13"/>
      <c r="O506" s="13"/>
      <c r="P506" s="13"/>
      <c r="Q506" s="13"/>
      <c r="R506" s="13"/>
      <c r="S506" s="13"/>
      <c r="T506" s="13"/>
      <c r="U506" s="13"/>
      <c r="V506" s="13"/>
      <c r="W506" s="13"/>
      <c r="X506" s="13"/>
      <c r="Y506" s="13"/>
      <c r="Z506" s="13"/>
      <c r="AA506" s="13"/>
      <c r="AB506" s="13"/>
      <c r="AC506" s="13"/>
      <c r="AD506" s="13"/>
      <c r="AE506" s="13"/>
      <c r="AF506" s="13"/>
      <c r="AG506" s="13"/>
      <c r="AH506" s="13"/>
      <c r="AI506" s="13"/>
      <c r="AJ506" s="13"/>
    </row>
    <row r="507" spans="1:36" ht="13.5" customHeight="1" x14ac:dyDescent="0.2">
      <c r="A507" s="13"/>
      <c r="B507" s="13"/>
      <c r="C507" s="13"/>
      <c r="D507" s="13"/>
      <c r="E507" s="13"/>
      <c r="F507" s="13"/>
      <c r="G507" s="13"/>
      <c r="H507" s="13"/>
      <c r="I507" s="13"/>
      <c r="J507" s="13"/>
      <c r="K507" s="13"/>
      <c r="L507" s="13"/>
      <c r="M507" s="13"/>
      <c r="N507" s="13"/>
      <c r="O507" s="13"/>
      <c r="P507" s="13"/>
      <c r="Q507" s="13"/>
      <c r="R507" s="13"/>
      <c r="S507" s="13"/>
      <c r="T507" s="13"/>
      <c r="U507" s="13"/>
      <c r="V507" s="13"/>
      <c r="W507" s="13"/>
      <c r="X507" s="13"/>
      <c r="Y507" s="13"/>
      <c r="Z507" s="13"/>
      <c r="AA507" s="13"/>
      <c r="AB507" s="13"/>
      <c r="AC507" s="13"/>
      <c r="AD507" s="13"/>
      <c r="AE507" s="13"/>
      <c r="AF507" s="13"/>
      <c r="AG507" s="13"/>
      <c r="AH507" s="13"/>
      <c r="AI507" s="13"/>
      <c r="AJ507" s="13"/>
    </row>
    <row r="508" spans="1:36" ht="13.5" customHeight="1" x14ac:dyDescent="0.2">
      <c r="A508" s="13"/>
      <c r="B508" s="13"/>
      <c r="C508" s="13"/>
      <c r="D508" s="13"/>
      <c r="E508" s="13"/>
      <c r="F508" s="13"/>
      <c r="G508" s="13"/>
      <c r="H508" s="13"/>
      <c r="I508" s="13"/>
      <c r="J508" s="13"/>
      <c r="K508" s="13"/>
      <c r="L508" s="13"/>
      <c r="M508" s="13"/>
      <c r="N508" s="13"/>
      <c r="O508" s="13"/>
      <c r="P508" s="13"/>
      <c r="Q508" s="13"/>
      <c r="R508" s="13"/>
      <c r="S508" s="13"/>
      <c r="T508" s="13"/>
      <c r="U508" s="13"/>
      <c r="V508" s="13"/>
      <c r="W508" s="13"/>
      <c r="X508" s="13"/>
      <c r="Y508" s="13"/>
      <c r="Z508" s="13"/>
      <c r="AA508" s="13"/>
      <c r="AB508" s="13"/>
      <c r="AC508" s="13"/>
      <c r="AD508" s="13"/>
      <c r="AE508" s="13"/>
      <c r="AF508" s="13"/>
      <c r="AG508" s="13"/>
      <c r="AH508" s="13"/>
      <c r="AI508" s="13"/>
      <c r="AJ508" s="13"/>
    </row>
    <row r="509" spans="1:36" ht="13.5" customHeight="1" x14ac:dyDescent="0.2">
      <c r="A509" s="13"/>
      <c r="B509" s="13"/>
      <c r="C509" s="13"/>
      <c r="D509" s="13"/>
      <c r="E509" s="13"/>
      <c r="F509" s="13"/>
      <c r="G509" s="13"/>
      <c r="H509" s="13"/>
      <c r="I509" s="13"/>
      <c r="J509" s="13"/>
      <c r="K509" s="13"/>
      <c r="L509" s="13"/>
      <c r="M509" s="13"/>
      <c r="N509" s="13"/>
      <c r="O509" s="13"/>
      <c r="P509" s="13"/>
      <c r="Q509" s="13"/>
      <c r="R509" s="13"/>
      <c r="S509" s="13"/>
      <c r="T509" s="13"/>
      <c r="U509" s="13"/>
      <c r="V509" s="13"/>
      <c r="W509" s="13"/>
      <c r="X509" s="13"/>
      <c r="Y509" s="13"/>
      <c r="Z509" s="13"/>
      <c r="AA509" s="13"/>
      <c r="AB509" s="13"/>
      <c r="AC509" s="13"/>
      <c r="AD509" s="13"/>
      <c r="AE509" s="13"/>
      <c r="AF509" s="13"/>
      <c r="AG509" s="13"/>
      <c r="AH509" s="13"/>
      <c r="AI509" s="13"/>
      <c r="AJ509" s="13"/>
    </row>
    <row r="510" spans="1:36" ht="13.5" customHeight="1" x14ac:dyDescent="0.2">
      <c r="A510" s="13"/>
      <c r="B510" s="13"/>
      <c r="C510" s="13"/>
      <c r="D510" s="13"/>
      <c r="E510" s="13"/>
      <c r="F510" s="13"/>
      <c r="G510" s="13"/>
      <c r="H510" s="13"/>
      <c r="I510" s="13"/>
      <c r="J510" s="13"/>
      <c r="K510" s="13"/>
      <c r="L510" s="13"/>
      <c r="M510" s="13"/>
      <c r="N510" s="13"/>
      <c r="O510" s="13"/>
      <c r="P510" s="13"/>
      <c r="Q510" s="13"/>
      <c r="R510" s="13"/>
      <c r="S510" s="13"/>
      <c r="T510" s="13"/>
      <c r="U510" s="13"/>
      <c r="V510" s="13"/>
      <c r="W510" s="13"/>
      <c r="X510" s="13"/>
      <c r="Y510" s="13"/>
      <c r="Z510" s="13"/>
      <c r="AA510" s="13"/>
      <c r="AB510" s="13"/>
      <c r="AC510" s="13"/>
      <c r="AD510" s="13"/>
      <c r="AE510" s="13"/>
      <c r="AF510" s="13"/>
      <c r="AG510" s="13"/>
      <c r="AH510" s="13"/>
      <c r="AI510" s="13"/>
      <c r="AJ510" s="13"/>
    </row>
    <row r="511" spans="1:36" ht="13.5" customHeight="1" x14ac:dyDescent="0.2">
      <c r="A511" s="13"/>
      <c r="B511" s="13"/>
      <c r="C511" s="13"/>
      <c r="D511" s="13"/>
      <c r="E511" s="13"/>
      <c r="F511" s="13"/>
      <c r="G511" s="13"/>
      <c r="H511" s="13"/>
      <c r="I511" s="13"/>
      <c r="J511" s="13"/>
      <c r="K511" s="13"/>
      <c r="L511" s="13"/>
      <c r="M511" s="13"/>
      <c r="N511" s="13"/>
      <c r="O511" s="13"/>
      <c r="P511" s="13"/>
      <c r="Q511" s="13"/>
      <c r="R511" s="13"/>
      <c r="S511" s="13"/>
      <c r="T511" s="13"/>
      <c r="U511" s="13"/>
      <c r="V511" s="13"/>
      <c r="W511" s="13"/>
      <c r="X511" s="13"/>
      <c r="Y511" s="13"/>
      <c r="Z511" s="13"/>
      <c r="AA511" s="13"/>
      <c r="AB511" s="13"/>
      <c r="AC511" s="13"/>
      <c r="AD511" s="13"/>
      <c r="AE511" s="13"/>
      <c r="AF511" s="13"/>
      <c r="AG511" s="13"/>
      <c r="AH511" s="13"/>
      <c r="AI511" s="13"/>
      <c r="AJ511" s="13"/>
    </row>
    <row r="512" spans="1:36" ht="13.5" customHeight="1" x14ac:dyDescent="0.2">
      <c r="A512" s="13"/>
      <c r="B512" s="13"/>
      <c r="C512" s="13"/>
      <c r="D512" s="13"/>
      <c r="E512" s="13"/>
      <c r="F512" s="13"/>
      <c r="G512" s="13"/>
      <c r="H512" s="13"/>
      <c r="I512" s="13"/>
      <c r="J512" s="13"/>
      <c r="K512" s="13"/>
      <c r="L512" s="13"/>
      <c r="M512" s="13"/>
      <c r="N512" s="13"/>
      <c r="O512" s="13"/>
      <c r="P512" s="13"/>
      <c r="Q512" s="13"/>
      <c r="R512" s="13"/>
      <c r="S512" s="13"/>
      <c r="T512" s="13"/>
      <c r="U512" s="13"/>
      <c r="V512" s="13"/>
      <c r="W512" s="13"/>
      <c r="X512" s="13"/>
      <c r="Y512" s="13"/>
      <c r="Z512" s="13"/>
      <c r="AA512" s="13"/>
      <c r="AB512" s="13"/>
      <c r="AC512" s="13"/>
      <c r="AD512" s="13"/>
      <c r="AE512" s="13"/>
      <c r="AF512" s="13"/>
      <c r="AG512" s="13"/>
      <c r="AH512" s="13"/>
      <c r="AI512" s="13"/>
      <c r="AJ512" s="13"/>
    </row>
    <row r="513" spans="1:36" ht="13.5" customHeight="1" x14ac:dyDescent="0.2">
      <c r="A513" s="13"/>
      <c r="B513" s="13"/>
      <c r="C513" s="13"/>
      <c r="D513" s="13"/>
      <c r="E513" s="13"/>
      <c r="F513" s="13"/>
      <c r="G513" s="13"/>
      <c r="H513" s="13"/>
      <c r="I513" s="13"/>
      <c r="J513" s="13"/>
      <c r="K513" s="13"/>
      <c r="L513" s="13"/>
      <c r="M513" s="13"/>
      <c r="N513" s="13"/>
      <c r="O513" s="13"/>
      <c r="P513" s="13"/>
      <c r="Q513" s="13"/>
      <c r="R513" s="13"/>
      <c r="S513" s="13"/>
      <c r="T513" s="13"/>
      <c r="U513" s="13"/>
      <c r="V513" s="13"/>
      <c r="W513" s="13"/>
      <c r="X513" s="13"/>
      <c r="Y513" s="13"/>
      <c r="Z513" s="13"/>
      <c r="AA513" s="13"/>
      <c r="AB513" s="13"/>
      <c r="AC513" s="13"/>
      <c r="AD513" s="13"/>
      <c r="AE513" s="13"/>
      <c r="AF513" s="13"/>
      <c r="AG513" s="13"/>
      <c r="AH513" s="13"/>
      <c r="AI513" s="13"/>
      <c r="AJ513" s="13"/>
    </row>
    <row r="514" spans="1:36" ht="13.5" customHeight="1" x14ac:dyDescent="0.2">
      <c r="A514" s="13"/>
      <c r="B514" s="13"/>
      <c r="C514" s="13"/>
      <c r="D514" s="13"/>
      <c r="E514" s="13"/>
      <c r="F514" s="13"/>
      <c r="G514" s="13"/>
      <c r="H514" s="13"/>
      <c r="I514" s="13"/>
      <c r="J514" s="13"/>
      <c r="K514" s="13"/>
      <c r="L514" s="13"/>
      <c r="M514" s="13"/>
      <c r="N514" s="13"/>
      <c r="O514" s="13"/>
      <c r="P514" s="13"/>
      <c r="Q514" s="13"/>
      <c r="R514" s="13"/>
      <c r="S514" s="13"/>
      <c r="T514" s="13"/>
      <c r="U514" s="13"/>
      <c r="V514" s="13"/>
      <c r="W514" s="13"/>
      <c r="X514" s="13"/>
      <c r="Y514" s="13"/>
      <c r="Z514" s="13"/>
      <c r="AA514" s="13"/>
      <c r="AB514" s="13"/>
      <c r="AC514" s="13"/>
      <c r="AD514" s="13"/>
      <c r="AE514" s="13"/>
      <c r="AF514" s="13"/>
      <c r="AG514" s="13"/>
      <c r="AH514" s="13"/>
      <c r="AI514" s="13"/>
      <c r="AJ514" s="13"/>
    </row>
    <row r="515" spans="1:36" ht="13.5" customHeight="1" x14ac:dyDescent="0.2">
      <c r="A515" s="13"/>
      <c r="B515" s="13"/>
      <c r="C515" s="13"/>
      <c r="D515" s="13"/>
      <c r="E515" s="13"/>
      <c r="F515" s="13"/>
      <c r="G515" s="13"/>
      <c r="H515" s="13"/>
      <c r="I515" s="13"/>
      <c r="J515" s="13"/>
      <c r="K515" s="13"/>
      <c r="L515" s="13"/>
      <c r="M515" s="13"/>
      <c r="N515" s="13"/>
      <c r="O515" s="13"/>
      <c r="P515" s="13"/>
      <c r="Q515" s="13"/>
      <c r="R515" s="13"/>
      <c r="S515" s="13"/>
      <c r="T515" s="13"/>
      <c r="U515" s="13"/>
      <c r="V515" s="13"/>
      <c r="W515" s="13"/>
      <c r="X515" s="13"/>
      <c r="Y515" s="13"/>
      <c r="Z515" s="13"/>
      <c r="AA515" s="13"/>
      <c r="AB515" s="13"/>
      <c r="AC515" s="13"/>
      <c r="AD515" s="13"/>
      <c r="AE515" s="13"/>
      <c r="AF515" s="13"/>
      <c r="AG515" s="13"/>
      <c r="AH515" s="13"/>
      <c r="AI515" s="13"/>
      <c r="AJ515" s="13"/>
    </row>
    <row r="516" spans="1:36" ht="13.5" customHeight="1" x14ac:dyDescent="0.2">
      <c r="A516" s="13"/>
      <c r="B516" s="13"/>
      <c r="C516" s="13"/>
      <c r="D516" s="13"/>
      <c r="E516" s="13"/>
      <c r="F516" s="13"/>
      <c r="G516" s="13"/>
      <c r="H516" s="13"/>
      <c r="I516" s="13"/>
      <c r="J516" s="13"/>
      <c r="K516" s="13"/>
      <c r="L516" s="13"/>
      <c r="M516" s="13"/>
      <c r="N516" s="13"/>
      <c r="O516" s="13"/>
      <c r="P516" s="13"/>
      <c r="Q516" s="13"/>
      <c r="R516" s="13"/>
      <c r="S516" s="13"/>
      <c r="T516" s="13"/>
      <c r="U516" s="13"/>
      <c r="V516" s="13"/>
      <c r="W516" s="13"/>
      <c r="X516" s="13"/>
      <c r="Y516" s="13"/>
      <c r="Z516" s="13"/>
      <c r="AA516" s="13"/>
      <c r="AB516" s="13"/>
      <c r="AC516" s="13"/>
      <c r="AD516" s="13"/>
      <c r="AE516" s="13"/>
      <c r="AF516" s="13"/>
      <c r="AG516" s="13"/>
      <c r="AH516" s="13"/>
      <c r="AI516" s="13"/>
      <c r="AJ516" s="13"/>
    </row>
    <row r="517" spans="1:36" ht="13.5" customHeight="1" x14ac:dyDescent="0.2">
      <c r="A517" s="13"/>
      <c r="B517" s="13"/>
      <c r="C517" s="13"/>
      <c r="D517" s="13"/>
      <c r="E517" s="13"/>
      <c r="F517" s="13"/>
      <c r="G517" s="13"/>
      <c r="H517" s="13"/>
      <c r="I517" s="13"/>
      <c r="J517" s="13"/>
      <c r="K517" s="13"/>
      <c r="L517" s="13"/>
      <c r="M517" s="13"/>
      <c r="N517" s="13"/>
      <c r="O517" s="13"/>
      <c r="P517" s="13"/>
      <c r="Q517" s="13"/>
      <c r="R517" s="13"/>
      <c r="S517" s="13"/>
      <c r="T517" s="13"/>
      <c r="U517" s="13"/>
      <c r="V517" s="13"/>
      <c r="W517" s="13"/>
      <c r="X517" s="13"/>
      <c r="Y517" s="13"/>
      <c r="Z517" s="13"/>
      <c r="AA517" s="13"/>
      <c r="AB517" s="13"/>
      <c r="AC517" s="13"/>
      <c r="AD517" s="13"/>
      <c r="AE517" s="13"/>
      <c r="AF517" s="13"/>
      <c r="AG517" s="13"/>
      <c r="AH517" s="13"/>
      <c r="AI517" s="13"/>
      <c r="AJ517" s="13"/>
    </row>
    <row r="518" spans="1:36" ht="13.5" customHeight="1" x14ac:dyDescent="0.2">
      <c r="A518" s="13"/>
      <c r="B518" s="13"/>
      <c r="C518" s="13"/>
      <c r="D518" s="13"/>
      <c r="E518" s="13"/>
      <c r="F518" s="13"/>
      <c r="G518" s="13"/>
      <c r="H518" s="13"/>
      <c r="I518" s="13"/>
      <c r="J518" s="13"/>
      <c r="K518" s="13"/>
      <c r="L518" s="13"/>
      <c r="M518" s="13"/>
      <c r="N518" s="13"/>
      <c r="O518" s="13"/>
      <c r="P518" s="13"/>
      <c r="Q518" s="13"/>
      <c r="R518" s="13"/>
      <c r="S518" s="13"/>
      <c r="T518" s="13"/>
      <c r="U518" s="13"/>
      <c r="V518" s="13"/>
      <c r="W518" s="13"/>
      <c r="X518" s="13"/>
      <c r="Y518" s="13"/>
      <c r="Z518" s="13"/>
      <c r="AA518" s="13"/>
      <c r="AB518" s="13"/>
      <c r="AC518" s="13"/>
      <c r="AD518" s="13"/>
      <c r="AE518" s="13"/>
      <c r="AF518" s="13"/>
      <c r="AG518" s="13"/>
      <c r="AH518" s="13"/>
      <c r="AI518" s="13"/>
      <c r="AJ518" s="13"/>
    </row>
    <row r="519" spans="1:36" ht="13.5" customHeight="1" x14ac:dyDescent="0.2">
      <c r="A519" s="13"/>
      <c r="B519" s="13"/>
      <c r="C519" s="13"/>
      <c r="D519" s="13"/>
      <c r="E519" s="13"/>
      <c r="F519" s="13"/>
      <c r="G519" s="13"/>
      <c r="H519" s="13"/>
      <c r="I519" s="13"/>
      <c r="J519" s="13"/>
      <c r="K519" s="13"/>
      <c r="L519" s="13"/>
      <c r="M519" s="13"/>
      <c r="N519" s="13"/>
      <c r="O519" s="13"/>
      <c r="P519" s="13"/>
      <c r="Q519" s="13"/>
      <c r="R519" s="13"/>
      <c r="S519" s="13"/>
      <c r="T519" s="13"/>
      <c r="U519" s="13"/>
      <c r="V519" s="13"/>
      <c r="W519" s="13"/>
      <c r="X519" s="13"/>
      <c r="Y519" s="13"/>
      <c r="Z519" s="13"/>
      <c r="AA519" s="13"/>
      <c r="AB519" s="13"/>
      <c r="AC519" s="13"/>
      <c r="AD519" s="13"/>
      <c r="AE519" s="13"/>
      <c r="AF519" s="13"/>
      <c r="AG519" s="13"/>
      <c r="AH519" s="13"/>
      <c r="AI519" s="13"/>
      <c r="AJ519" s="13"/>
    </row>
    <row r="520" spans="1:36" ht="13.5" customHeight="1" x14ac:dyDescent="0.2">
      <c r="A520" s="13"/>
      <c r="B520" s="13"/>
      <c r="C520" s="13"/>
      <c r="D520" s="13"/>
      <c r="E520" s="13"/>
      <c r="F520" s="13"/>
      <c r="G520" s="13"/>
      <c r="H520" s="13"/>
      <c r="I520" s="13"/>
      <c r="J520" s="13"/>
      <c r="K520" s="13"/>
      <c r="L520" s="13"/>
      <c r="M520" s="13"/>
      <c r="N520" s="13"/>
      <c r="O520" s="13"/>
      <c r="P520" s="13"/>
      <c r="Q520" s="13"/>
      <c r="R520" s="13"/>
      <c r="S520" s="13"/>
      <c r="T520" s="13"/>
      <c r="U520" s="13"/>
      <c r="V520" s="13"/>
      <c r="W520" s="13"/>
      <c r="X520" s="13"/>
      <c r="Y520" s="13"/>
      <c r="Z520" s="13"/>
      <c r="AA520" s="13"/>
      <c r="AB520" s="13"/>
      <c r="AC520" s="13"/>
      <c r="AD520" s="13"/>
      <c r="AE520" s="13"/>
      <c r="AF520" s="13"/>
      <c r="AG520" s="13"/>
      <c r="AH520" s="13"/>
      <c r="AI520" s="13"/>
      <c r="AJ520" s="13"/>
    </row>
    <row r="521" spans="1:36" ht="13.5" customHeight="1" x14ac:dyDescent="0.2">
      <c r="A521" s="13"/>
      <c r="B521" s="13"/>
      <c r="C521" s="13"/>
      <c r="D521" s="13"/>
      <c r="E521" s="13"/>
      <c r="F521" s="13"/>
      <c r="G521" s="13"/>
      <c r="H521" s="13"/>
      <c r="I521" s="13"/>
      <c r="J521" s="13"/>
      <c r="K521" s="13"/>
      <c r="L521" s="13"/>
      <c r="M521" s="13"/>
      <c r="N521" s="13"/>
      <c r="O521" s="13"/>
      <c r="P521" s="13"/>
      <c r="Q521" s="13"/>
      <c r="R521" s="13"/>
      <c r="S521" s="13"/>
      <c r="T521" s="13"/>
      <c r="U521" s="13"/>
      <c r="V521" s="13"/>
      <c r="W521" s="13"/>
      <c r="X521" s="13"/>
      <c r="Y521" s="13"/>
      <c r="Z521" s="13"/>
      <c r="AA521" s="13"/>
      <c r="AB521" s="13"/>
      <c r="AC521" s="13"/>
      <c r="AD521" s="13"/>
      <c r="AE521" s="13"/>
      <c r="AF521" s="13"/>
      <c r="AG521" s="13"/>
      <c r="AH521" s="13"/>
      <c r="AI521" s="13"/>
      <c r="AJ521" s="13"/>
    </row>
    <row r="522" spans="1:36" ht="13.5" customHeight="1" x14ac:dyDescent="0.2">
      <c r="A522" s="13"/>
      <c r="B522" s="13"/>
      <c r="C522" s="13"/>
      <c r="D522" s="13"/>
      <c r="E522" s="13"/>
      <c r="F522" s="13"/>
      <c r="G522" s="13"/>
      <c r="H522" s="13"/>
      <c r="I522" s="13"/>
      <c r="J522" s="13"/>
      <c r="K522" s="13"/>
      <c r="L522" s="13"/>
      <c r="M522" s="13"/>
      <c r="N522" s="13"/>
      <c r="O522" s="13"/>
      <c r="P522" s="13"/>
      <c r="Q522" s="13"/>
      <c r="R522" s="13"/>
      <c r="S522" s="13"/>
      <c r="T522" s="13"/>
      <c r="U522" s="13"/>
      <c r="V522" s="13"/>
      <c r="W522" s="13"/>
      <c r="X522" s="13"/>
      <c r="Y522" s="13"/>
      <c r="Z522" s="13"/>
      <c r="AA522" s="13"/>
      <c r="AB522" s="13"/>
      <c r="AC522" s="13"/>
      <c r="AD522" s="13"/>
      <c r="AE522" s="13"/>
      <c r="AF522" s="13"/>
      <c r="AG522" s="13"/>
      <c r="AH522" s="13"/>
      <c r="AI522" s="13"/>
      <c r="AJ522" s="13"/>
    </row>
    <row r="523" spans="1:36" ht="13.5" customHeight="1" x14ac:dyDescent="0.2">
      <c r="A523" s="13"/>
      <c r="B523" s="13"/>
      <c r="C523" s="13"/>
      <c r="D523" s="13"/>
      <c r="E523" s="13"/>
      <c r="F523" s="13"/>
      <c r="G523" s="13"/>
      <c r="H523" s="13"/>
      <c r="I523" s="13"/>
      <c r="J523" s="13"/>
      <c r="K523" s="13"/>
      <c r="L523" s="13"/>
      <c r="M523" s="13"/>
      <c r="N523" s="13"/>
      <c r="O523" s="13"/>
      <c r="P523" s="13"/>
      <c r="Q523" s="13"/>
      <c r="R523" s="13"/>
      <c r="S523" s="13"/>
      <c r="T523" s="13"/>
      <c r="U523" s="13"/>
      <c r="V523" s="13"/>
      <c r="W523" s="13"/>
      <c r="X523" s="13"/>
      <c r="Y523" s="13"/>
      <c r="Z523" s="13"/>
      <c r="AA523" s="13"/>
      <c r="AB523" s="13"/>
      <c r="AC523" s="13"/>
      <c r="AD523" s="13"/>
      <c r="AE523" s="13"/>
      <c r="AF523" s="13"/>
      <c r="AG523" s="13"/>
      <c r="AH523" s="13"/>
      <c r="AI523" s="13"/>
      <c r="AJ523" s="13"/>
    </row>
    <row r="524" spans="1:36" ht="13.5" customHeight="1" x14ac:dyDescent="0.2">
      <c r="A524" s="13"/>
      <c r="B524" s="13"/>
      <c r="C524" s="13"/>
      <c r="D524" s="13"/>
      <c r="E524" s="13"/>
      <c r="F524" s="13"/>
      <c r="G524" s="13"/>
      <c r="H524" s="13"/>
      <c r="I524" s="13"/>
      <c r="J524" s="13"/>
      <c r="K524" s="13"/>
      <c r="L524" s="13"/>
      <c r="M524" s="13"/>
      <c r="N524" s="13"/>
      <c r="O524" s="13"/>
      <c r="P524" s="13"/>
      <c r="Q524" s="13"/>
      <c r="R524" s="13"/>
      <c r="S524" s="13"/>
      <c r="T524" s="13"/>
      <c r="U524" s="13"/>
      <c r="V524" s="13"/>
      <c r="W524" s="13"/>
      <c r="X524" s="13"/>
      <c r="Y524" s="13"/>
      <c r="Z524" s="13"/>
      <c r="AA524" s="13"/>
      <c r="AB524" s="13"/>
      <c r="AC524" s="13"/>
      <c r="AD524" s="13"/>
      <c r="AE524" s="13"/>
      <c r="AF524" s="13"/>
      <c r="AG524" s="13"/>
      <c r="AH524" s="13"/>
      <c r="AI524" s="13"/>
      <c r="AJ524" s="13"/>
    </row>
    <row r="525" spans="1:36" ht="13.5" customHeight="1" x14ac:dyDescent="0.2">
      <c r="A525" s="13"/>
      <c r="B525" s="13"/>
      <c r="C525" s="13"/>
      <c r="D525" s="13"/>
      <c r="E525" s="13"/>
      <c r="F525" s="13"/>
      <c r="G525" s="13"/>
      <c r="H525" s="13"/>
      <c r="I525" s="13"/>
      <c r="J525" s="13"/>
      <c r="K525" s="13"/>
      <c r="L525" s="13"/>
      <c r="M525" s="13"/>
      <c r="N525" s="13"/>
      <c r="O525" s="13"/>
      <c r="P525" s="13"/>
      <c r="Q525" s="13"/>
      <c r="R525" s="13"/>
      <c r="S525" s="13"/>
      <c r="T525" s="13"/>
      <c r="U525" s="13"/>
      <c r="V525" s="13"/>
      <c r="W525" s="13"/>
      <c r="X525" s="13"/>
      <c r="Y525" s="13"/>
      <c r="Z525" s="13"/>
      <c r="AA525" s="13"/>
      <c r="AB525" s="13"/>
      <c r="AC525" s="13"/>
      <c r="AD525" s="13"/>
      <c r="AE525" s="13"/>
      <c r="AF525" s="13"/>
      <c r="AG525" s="13"/>
      <c r="AH525" s="13"/>
      <c r="AI525" s="13"/>
      <c r="AJ525" s="13"/>
    </row>
    <row r="526" spans="1:36" ht="13.5" customHeight="1" x14ac:dyDescent="0.2">
      <c r="A526" s="13"/>
      <c r="B526" s="13"/>
      <c r="C526" s="13"/>
      <c r="D526" s="13"/>
      <c r="E526" s="13"/>
      <c r="F526" s="13"/>
      <c r="G526" s="13"/>
      <c r="H526" s="13"/>
      <c r="I526" s="13"/>
      <c r="J526" s="13"/>
      <c r="K526" s="13"/>
      <c r="L526" s="13"/>
      <c r="M526" s="13"/>
      <c r="N526" s="13"/>
      <c r="O526" s="13"/>
      <c r="P526" s="13"/>
      <c r="Q526" s="13"/>
      <c r="R526" s="13"/>
      <c r="S526" s="13"/>
      <c r="T526" s="13"/>
      <c r="U526" s="13"/>
      <c r="V526" s="13"/>
      <c r="W526" s="13"/>
      <c r="X526" s="13"/>
      <c r="Y526" s="13"/>
      <c r="Z526" s="13"/>
      <c r="AA526" s="13"/>
      <c r="AB526" s="13"/>
      <c r="AC526" s="13"/>
      <c r="AD526" s="13"/>
      <c r="AE526" s="13"/>
      <c r="AF526" s="13"/>
      <c r="AG526" s="13"/>
      <c r="AH526" s="13"/>
      <c r="AI526" s="13"/>
      <c r="AJ526" s="13"/>
    </row>
    <row r="527" spans="1:36" ht="13.5" customHeight="1" x14ac:dyDescent="0.2">
      <c r="A527" s="13"/>
      <c r="B527" s="13"/>
      <c r="C527" s="13"/>
      <c r="D527" s="13"/>
      <c r="E527" s="13"/>
      <c r="F527" s="13"/>
      <c r="G527" s="13"/>
      <c r="H527" s="13"/>
      <c r="I527" s="13"/>
      <c r="J527" s="13"/>
      <c r="K527" s="13"/>
      <c r="L527" s="13"/>
      <c r="M527" s="13"/>
      <c r="N527" s="13"/>
      <c r="O527" s="13"/>
      <c r="P527" s="13"/>
      <c r="Q527" s="13"/>
      <c r="R527" s="13"/>
      <c r="S527" s="13"/>
      <c r="T527" s="13"/>
      <c r="U527" s="13"/>
      <c r="V527" s="13"/>
      <c r="W527" s="13"/>
      <c r="X527" s="13"/>
      <c r="Y527" s="13"/>
      <c r="Z527" s="13"/>
      <c r="AA527" s="13"/>
      <c r="AB527" s="13"/>
      <c r="AC527" s="13"/>
      <c r="AD527" s="13"/>
      <c r="AE527" s="13"/>
      <c r="AF527" s="13"/>
      <c r="AG527" s="13"/>
      <c r="AH527" s="13"/>
      <c r="AI527" s="13"/>
      <c r="AJ527" s="13"/>
    </row>
    <row r="528" spans="1:36" ht="13.5" customHeight="1" x14ac:dyDescent="0.2">
      <c r="A528" s="13"/>
      <c r="B528" s="13"/>
      <c r="C528" s="13"/>
      <c r="D528" s="13"/>
      <c r="E528" s="13"/>
      <c r="F528" s="13"/>
      <c r="G528" s="13"/>
      <c r="H528" s="13"/>
      <c r="I528" s="13"/>
      <c r="J528" s="13"/>
      <c r="K528" s="13"/>
      <c r="L528" s="13"/>
      <c r="M528" s="13"/>
      <c r="N528" s="13"/>
      <c r="O528" s="13"/>
      <c r="P528" s="13"/>
      <c r="Q528" s="13"/>
      <c r="R528" s="13"/>
      <c r="S528" s="13"/>
      <c r="T528" s="13"/>
      <c r="U528" s="13"/>
      <c r="V528" s="13"/>
      <c r="W528" s="13"/>
      <c r="X528" s="13"/>
      <c r="Y528" s="13"/>
      <c r="Z528" s="13"/>
      <c r="AA528" s="13"/>
      <c r="AB528" s="13"/>
      <c r="AC528" s="13"/>
      <c r="AD528" s="13"/>
      <c r="AE528" s="13"/>
      <c r="AF528" s="13"/>
      <c r="AG528" s="13"/>
      <c r="AH528" s="13"/>
      <c r="AI528" s="13"/>
      <c r="AJ528" s="13"/>
    </row>
    <row r="529" spans="1:36" ht="13.5" customHeight="1" x14ac:dyDescent="0.2">
      <c r="A529" s="13"/>
      <c r="B529" s="13"/>
      <c r="C529" s="13"/>
      <c r="D529" s="13"/>
      <c r="E529" s="13"/>
      <c r="F529" s="13"/>
      <c r="G529" s="13"/>
      <c r="H529" s="13"/>
      <c r="I529" s="13"/>
      <c r="J529" s="13"/>
      <c r="K529" s="13"/>
      <c r="L529" s="13"/>
      <c r="M529" s="13"/>
      <c r="N529" s="13"/>
      <c r="O529" s="13"/>
      <c r="P529" s="13"/>
      <c r="Q529" s="13"/>
      <c r="R529" s="13"/>
      <c r="S529" s="13"/>
      <c r="T529" s="13"/>
      <c r="U529" s="13"/>
      <c r="V529" s="13"/>
      <c r="W529" s="13"/>
      <c r="X529" s="13"/>
      <c r="Y529" s="13"/>
      <c r="Z529" s="13"/>
      <c r="AA529" s="13"/>
      <c r="AB529" s="13"/>
      <c r="AC529" s="13"/>
      <c r="AD529" s="13"/>
      <c r="AE529" s="13"/>
      <c r="AF529" s="13"/>
      <c r="AG529" s="13"/>
      <c r="AH529" s="13"/>
      <c r="AI529" s="13"/>
      <c r="AJ529" s="13"/>
    </row>
    <row r="530" spans="1:36" ht="13.5" customHeight="1" x14ac:dyDescent="0.2">
      <c r="A530" s="13"/>
      <c r="B530" s="13"/>
      <c r="C530" s="13"/>
      <c r="D530" s="13"/>
      <c r="E530" s="13"/>
      <c r="F530" s="13"/>
      <c r="G530" s="13"/>
      <c r="H530" s="13"/>
      <c r="I530" s="13"/>
      <c r="J530" s="13"/>
      <c r="K530" s="13"/>
      <c r="L530" s="13"/>
      <c r="M530" s="13"/>
      <c r="N530" s="13"/>
      <c r="O530" s="13"/>
      <c r="P530" s="13"/>
      <c r="Q530" s="13"/>
      <c r="R530" s="13"/>
      <c r="S530" s="13"/>
      <c r="T530" s="13"/>
      <c r="U530" s="13"/>
      <c r="V530" s="13"/>
      <c r="W530" s="13"/>
      <c r="X530" s="13"/>
      <c r="Y530" s="13"/>
      <c r="Z530" s="13"/>
      <c r="AA530" s="13"/>
      <c r="AB530" s="13"/>
      <c r="AC530" s="13"/>
      <c r="AD530" s="13"/>
      <c r="AE530" s="13"/>
      <c r="AF530" s="13"/>
      <c r="AG530" s="13"/>
      <c r="AH530" s="13"/>
      <c r="AI530" s="13"/>
      <c r="AJ530" s="13"/>
    </row>
    <row r="531" spans="1:36" ht="13.5" customHeight="1" x14ac:dyDescent="0.2">
      <c r="A531" s="13"/>
      <c r="B531" s="13"/>
      <c r="C531" s="13"/>
      <c r="D531" s="13"/>
      <c r="E531" s="13"/>
      <c r="F531" s="13"/>
      <c r="G531" s="13"/>
      <c r="H531" s="13"/>
      <c r="I531" s="13"/>
      <c r="J531" s="13"/>
      <c r="K531" s="13"/>
      <c r="L531" s="13"/>
      <c r="M531" s="13"/>
      <c r="N531" s="13"/>
      <c r="O531" s="13"/>
      <c r="P531" s="13"/>
      <c r="Q531" s="13"/>
      <c r="R531" s="13"/>
      <c r="S531" s="13"/>
      <c r="T531" s="13"/>
      <c r="U531" s="13"/>
      <c r="V531" s="13"/>
      <c r="W531" s="13"/>
      <c r="X531" s="13"/>
      <c r="Y531" s="13"/>
      <c r="Z531" s="13"/>
      <c r="AA531" s="13"/>
      <c r="AB531" s="13"/>
      <c r="AC531" s="13"/>
      <c r="AD531" s="13"/>
      <c r="AE531" s="13"/>
      <c r="AF531" s="13"/>
      <c r="AG531" s="13"/>
      <c r="AH531" s="13"/>
      <c r="AI531" s="13"/>
      <c r="AJ531" s="13"/>
    </row>
    <row r="532" spans="1:36" ht="13.5" customHeight="1" x14ac:dyDescent="0.2">
      <c r="A532" s="13"/>
      <c r="B532" s="13"/>
      <c r="C532" s="13"/>
      <c r="D532" s="13"/>
      <c r="E532" s="13"/>
      <c r="F532" s="13"/>
      <c r="G532" s="13"/>
      <c r="H532" s="13"/>
      <c r="I532" s="13"/>
      <c r="J532" s="13"/>
      <c r="K532" s="13"/>
      <c r="L532" s="13"/>
      <c r="M532" s="13"/>
      <c r="N532" s="13"/>
      <c r="O532" s="13"/>
      <c r="P532" s="13"/>
      <c r="Q532" s="13"/>
      <c r="R532" s="13"/>
      <c r="S532" s="13"/>
      <c r="T532" s="13"/>
      <c r="U532" s="13"/>
      <c r="V532" s="13"/>
      <c r="W532" s="13"/>
      <c r="X532" s="13"/>
      <c r="Y532" s="13"/>
      <c r="Z532" s="13"/>
      <c r="AA532" s="13"/>
      <c r="AB532" s="13"/>
      <c r="AC532" s="13"/>
      <c r="AD532" s="13"/>
      <c r="AE532" s="13"/>
      <c r="AF532" s="13"/>
      <c r="AG532" s="13"/>
      <c r="AH532" s="13"/>
      <c r="AI532" s="13"/>
      <c r="AJ532" s="13"/>
    </row>
    <row r="533" spans="1:36" ht="13.5" customHeight="1" x14ac:dyDescent="0.2">
      <c r="A533" s="13"/>
      <c r="B533" s="13"/>
      <c r="C533" s="13"/>
      <c r="D533" s="13"/>
      <c r="E533" s="13"/>
      <c r="F533" s="13"/>
      <c r="G533" s="13"/>
      <c r="H533" s="13"/>
      <c r="I533" s="13"/>
      <c r="J533" s="13"/>
      <c r="K533" s="13"/>
      <c r="L533" s="13"/>
      <c r="M533" s="13"/>
      <c r="N533" s="13"/>
      <c r="O533" s="13"/>
      <c r="P533" s="13"/>
      <c r="Q533" s="13"/>
      <c r="R533" s="13"/>
      <c r="S533" s="13"/>
      <c r="T533" s="13"/>
      <c r="U533" s="13"/>
      <c r="V533" s="13"/>
      <c r="W533" s="13"/>
      <c r="X533" s="13"/>
      <c r="Y533" s="13"/>
      <c r="Z533" s="13"/>
      <c r="AA533" s="13"/>
      <c r="AB533" s="13"/>
      <c r="AC533" s="13"/>
      <c r="AD533" s="13"/>
      <c r="AE533" s="13"/>
      <c r="AF533" s="13"/>
      <c r="AG533" s="13"/>
      <c r="AH533" s="13"/>
      <c r="AI533" s="13"/>
      <c r="AJ533" s="13"/>
    </row>
    <row r="534" spans="1:36" ht="13.5" customHeight="1" x14ac:dyDescent="0.2">
      <c r="A534" s="13"/>
      <c r="B534" s="13"/>
      <c r="C534" s="13"/>
      <c r="D534" s="13"/>
      <c r="E534" s="13"/>
      <c r="F534" s="13"/>
      <c r="G534" s="13"/>
      <c r="H534" s="13"/>
      <c r="I534" s="13"/>
      <c r="J534" s="13"/>
      <c r="K534" s="13"/>
      <c r="L534" s="13"/>
      <c r="M534" s="13"/>
      <c r="N534" s="13"/>
      <c r="O534" s="13"/>
      <c r="P534" s="13"/>
      <c r="Q534" s="13"/>
      <c r="R534" s="13"/>
      <c r="S534" s="13"/>
      <c r="T534" s="13"/>
      <c r="U534" s="13"/>
      <c r="V534" s="13"/>
      <c r="W534" s="13"/>
      <c r="X534" s="13"/>
      <c r="Y534" s="13"/>
      <c r="Z534" s="13"/>
      <c r="AA534" s="13"/>
      <c r="AB534" s="13"/>
      <c r="AC534" s="13"/>
      <c r="AD534" s="13"/>
      <c r="AE534" s="13"/>
      <c r="AF534" s="13"/>
      <c r="AG534" s="13"/>
      <c r="AH534" s="13"/>
      <c r="AI534" s="13"/>
      <c r="AJ534" s="13"/>
    </row>
    <row r="535" spans="1:36" ht="13.5" customHeight="1" x14ac:dyDescent="0.2">
      <c r="A535" s="13"/>
      <c r="B535" s="13"/>
      <c r="C535" s="13"/>
      <c r="D535" s="13"/>
      <c r="E535" s="13"/>
      <c r="F535" s="13"/>
      <c r="G535" s="13"/>
      <c r="H535" s="13"/>
      <c r="I535" s="13"/>
      <c r="J535" s="13"/>
      <c r="K535" s="13"/>
      <c r="L535" s="13"/>
      <c r="M535" s="13"/>
      <c r="N535" s="13"/>
      <c r="O535" s="13"/>
      <c r="P535" s="13"/>
      <c r="Q535" s="13"/>
      <c r="R535" s="13"/>
      <c r="S535" s="13"/>
      <c r="T535" s="13"/>
      <c r="U535" s="13"/>
      <c r="V535" s="13"/>
      <c r="W535" s="13"/>
      <c r="X535" s="13"/>
      <c r="Y535" s="13"/>
      <c r="Z535" s="13"/>
      <c r="AA535" s="13"/>
      <c r="AB535" s="13"/>
      <c r="AC535" s="13"/>
      <c r="AD535" s="13"/>
      <c r="AE535" s="13"/>
      <c r="AF535" s="13"/>
      <c r="AG535" s="13"/>
      <c r="AH535" s="13"/>
      <c r="AI535" s="13"/>
      <c r="AJ535" s="13"/>
    </row>
    <row r="536" spans="1:36" ht="13.5" customHeight="1" x14ac:dyDescent="0.2">
      <c r="A536" s="13"/>
      <c r="B536" s="13"/>
      <c r="C536" s="13"/>
      <c r="D536" s="13"/>
      <c r="E536" s="13"/>
      <c r="F536" s="13"/>
      <c r="G536" s="13"/>
      <c r="H536" s="13"/>
      <c r="I536" s="13"/>
      <c r="J536" s="13"/>
      <c r="K536" s="13"/>
      <c r="L536" s="13"/>
      <c r="M536" s="13"/>
      <c r="N536" s="13"/>
      <c r="O536" s="13"/>
      <c r="P536" s="13"/>
      <c r="Q536" s="13"/>
      <c r="R536" s="13"/>
      <c r="S536" s="13"/>
      <c r="T536" s="13"/>
      <c r="U536" s="13"/>
      <c r="V536" s="13"/>
      <c r="W536" s="13"/>
      <c r="X536" s="13"/>
      <c r="Y536" s="13"/>
      <c r="Z536" s="13"/>
      <c r="AA536" s="13"/>
      <c r="AB536" s="13"/>
      <c r="AC536" s="13"/>
      <c r="AD536" s="13"/>
      <c r="AE536" s="13"/>
      <c r="AF536" s="13"/>
      <c r="AG536" s="13"/>
      <c r="AH536" s="13"/>
      <c r="AI536" s="13"/>
      <c r="AJ536" s="13"/>
    </row>
    <row r="537" spans="1:36" ht="13.5" customHeight="1" x14ac:dyDescent="0.2">
      <c r="A537" s="13"/>
      <c r="B537" s="13"/>
      <c r="C537" s="13"/>
      <c r="D537" s="13"/>
      <c r="E537" s="13"/>
      <c r="F537" s="13"/>
      <c r="G537" s="13"/>
      <c r="H537" s="13"/>
      <c r="I537" s="13"/>
      <c r="J537" s="13"/>
      <c r="K537" s="13"/>
      <c r="L537" s="13"/>
      <c r="M537" s="13"/>
      <c r="N537" s="13"/>
      <c r="O537" s="13"/>
      <c r="P537" s="13"/>
      <c r="Q537" s="13"/>
      <c r="R537" s="13"/>
      <c r="S537" s="13"/>
      <c r="T537" s="13"/>
      <c r="U537" s="13"/>
      <c r="V537" s="13"/>
      <c r="W537" s="13"/>
      <c r="X537" s="13"/>
      <c r="Y537" s="13"/>
      <c r="Z537" s="13"/>
      <c r="AA537" s="13"/>
      <c r="AB537" s="13"/>
      <c r="AC537" s="13"/>
      <c r="AD537" s="13"/>
      <c r="AE537" s="13"/>
      <c r="AF537" s="13"/>
      <c r="AG537" s="13"/>
      <c r="AH537" s="13"/>
      <c r="AI537" s="13"/>
      <c r="AJ537" s="13"/>
    </row>
    <row r="538" spans="1:36" ht="13.5" customHeight="1" x14ac:dyDescent="0.2">
      <c r="A538" s="13"/>
      <c r="B538" s="13"/>
      <c r="C538" s="13"/>
      <c r="D538" s="13"/>
      <c r="E538" s="13"/>
      <c r="F538" s="13"/>
      <c r="G538" s="13"/>
      <c r="H538" s="13"/>
      <c r="I538" s="13"/>
      <c r="J538" s="13"/>
      <c r="K538" s="13"/>
      <c r="L538" s="13"/>
      <c r="M538" s="13"/>
      <c r="N538" s="13"/>
      <c r="O538" s="13"/>
      <c r="P538" s="13"/>
      <c r="Q538" s="13"/>
      <c r="R538" s="13"/>
      <c r="S538" s="13"/>
      <c r="T538" s="13"/>
      <c r="U538" s="13"/>
      <c r="V538" s="13"/>
      <c r="W538" s="13"/>
      <c r="X538" s="13"/>
      <c r="Y538" s="13"/>
      <c r="Z538" s="13"/>
      <c r="AA538" s="13"/>
      <c r="AB538" s="13"/>
      <c r="AC538" s="13"/>
      <c r="AD538" s="13"/>
      <c r="AE538" s="13"/>
      <c r="AF538" s="13"/>
      <c r="AG538" s="13"/>
      <c r="AH538" s="13"/>
      <c r="AI538" s="13"/>
      <c r="AJ538" s="13"/>
    </row>
    <row r="539" spans="1:36" ht="13.5" customHeight="1" x14ac:dyDescent="0.2">
      <c r="A539" s="13"/>
      <c r="B539" s="13"/>
      <c r="C539" s="13"/>
      <c r="D539" s="13"/>
      <c r="E539" s="13"/>
      <c r="F539" s="13"/>
      <c r="G539" s="13"/>
      <c r="H539" s="13"/>
      <c r="I539" s="13"/>
      <c r="J539" s="13"/>
      <c r="K539" s="13"/>
      <c r="L539" s="13"/>
      <c r="M539" s="13"/>
      <c r="N539" s="13"/>
      <c r="O539" s="13"/>
      <c r="P539" s="13"/>
      <c r="Q539" s="13"/>
      <c r="R539" s="13"/>
      <c r="S539" s="13"/>
      <c r="T539" s="13"/>
      <c r="U539" s="13"/>
      <c r="V539" s="13"/>
      <c r="W539" s="13"/>
      <c r="X539" s="13"/>
      <c r="Y539" s="13"/>
      <c r="Z539" s="13"/>
      <c r="AA539" s="13"/>
      <c r="AB539" s="13"/>
      <c r="AC539" s="13"/>
      <c r="AD539" s="13"/>
      <c r="AE539" s="13"/>
      <c r="AF539" s="13"/>
      <c r="AG539" s="13"/>
      <c r="AH539" s="13"/>
      <c r="AI539" s="13"/>
      <c r="AJ539" s="13"/>
    </row>
    <row r="540" spans="1:36" ht="13.5" customHeight="1" x14ac:dyDescent="0.2">
      <c r="A540" s="13"/>
      <c r="B540" s="13"/>
      <c r="C540" s="13"/>
      <c r="D540" s="13"/>
      <c r="E540" s="13"/>
      <c r="F540" s="13"/>
      <c r="G540" s="13"/>
      <c r="H540" s="13"/>
      <c r="I540" s="13"/>
      <c r="J540" s="13"/>
      <c r="K540" s="13"/>
      <c r="L540" s="13"/>
      <c r="M540" s="13"/>
      <c r="N540" s="13"/>
      <c r="O540" s="13"/>
      <c r="P540" s="13"/>
      <c r="Q540" s="13"/>
      <c r="R540" s="13"/>
      <c r="S540" s="13"/>
      <c r="T540" s="13"/>
      <c r="U540" s="13"/>
      <c r="V540" s="13"/>
      <c r="W540" s="13"/>
      <c r="X540" s="13"/>
      <c r="Y540" s="13"/>
      <c r="Z540" s="13"/>
      <c r="AA540" s="13"/>
      <c r="AB540" s="13"/>
      <c r="AC540" s="13"/>
      <c r="AD540" s="13"/>
      <c r="AE540" s="13"/>
      <c r="AF540" s="13"/>
      <c r="AG540" s="13"/>
      <c r="AH540" s="13"/>
      <c r="AI540" s="13"/>
      <c r="AJ540" s="13"/>
    </row>
    <row r="541" spans="1:36" ht="13.5" customHeight="1" x14ac:dyDescent="0.2">
      <c r="A541" s="13"/>
      <c r="B541" s="13"/>
      <c r="C541" s="13"/>
      <c r="D541" s="13"/>
      <c r="E541" s="13"/>
      <c r="F541" s="13"/>
      <c r="G541" s="13"/>
      <c r="H541" s="13"/>
      <c r="I541" s="13"/>
      <c r="J541" s="13"/>
      <c r="K541" s="13"/>
      <c r="L541" s="13"/>
      <c r="M541" s="13"/>
      <c r="N541" s="13"/>
      <c r="O541" s="13"/>
      <c r="P541" s="13"/>
      <c r="Q541" s="13"/>
      <c r="R541" s="13"/>
      <c r="S541" s="13"/>
      <c r="T541" s="13"/>
      <c r="U541" s="13"/>
      <c r="V541" s="13"/>
      <c r="W541" s="13"/>
      <c r="X541" s="13"/>
      <c r="Y541" s="13"/>
      <c r="Z541" s="13"/>
      <c r="AA541" s="13"/>
      <c r="AB541" s="13"/>
      <c r="AC541" s="13"/>
      <c r="AD541" s="13"/>
      <c r="AE541" s="13"/>
      <c r="AF541" s="13"/>
      <c r="AG541" s="13"/>
      <c r="AH541" s="13"/>
      <c r="AI541" s="13"/>
      <c r="AJ541" s="13"/>
    </row>
    <row r="542" spans="1:36" ht="13.5" customHeight="1" x14ac:dyDescent="0.2">
      <c r="A542" s="13"/>
      <c r="B542" s="13"/>
      <c r="C542" s="13"/>
      <c r="D542" s="13"/>
      <c r="E542" s="13"/>
      <c r="F542" s="13"/>
      <c r="G542" s="13"/>
      <c r="H542" s="13"/>
      <c r="I542" s="13"/>
      <c r="J542" s="13"/>
      <c r="K542" s="13"/>
      <c r="L542" s="13"/>
      <c r="M542" s="13"/>
      <c r="N542" s="13"/>
      <c r="O542" s="13"/>
      <c r="P542" s="13"/>
      <c r="Q542" s="13"/>
      <c r="R542" s="13"/>
      <c r="S542" s="13"/>
      <c r="T542" s="13"/>
      <c r="U542" s="13"/>
      <c r="V542" s="13"/>
      <c r="W542" s="13"/>
      <c r="X542" s="13"/>
      <c r="Y542" s="13"/>
      <c r="Z542" s="13"/>
      <c r="AA542" s="13"/>
      <c r="AB542" s="13"/>
      <c r="AC542" s="13"/>
      <c r="AD542" s="13"/>
      <c r="AE542" s="13"/>
      <c r="AF542" s="13"/>
      <c r="AG542" s="13"/>
      <c r="AH542" s="13"/>
      <c r="AI542" s="13"/>
      <c r="AJ542" s="13"/>
    </row>
    <row r="543" spans="1:36" ht="13.5" customHeight="1" x14ac:dyDescent="0.2">
      <c r="A543" s="13"/>
      <c r="B543" s="13"/>
      <c r="C543" s="13"/>
      <c r="D543" s="13"/>
      <c r="E543" s="13"/>
      <c r="F543" s="13"/>
      <c r="G543" s="13"/>
      <c r="H543" s="13"/>
      <c r="I543" s="13"/>
      <c r="J543" s="13"/>
      <c r="K543" s="13"/>
      <c r="L543" s="13"/>
      <c r="M543" s="13"/>
      <c r="N543" s="13"/>
      <c r="O543" s="13"/>
      <c r="P543" s="13"/>
      <c r="Q543" s="13"/>
      <c r="R543" s="13"/>
      <c r="S543" s="13"/>
      <c r="T543" s="13"/>
      <c r="U543" s="13"/>
      <c r="V543" s="13"/>
      <c r="W543" s="13"/>
      <c r="X543" s="13"/>
      <c r="Y543" s="13"/>
      <c r="Z543" s="13"/>
      <c r="AA543" s="13"/>
      <c r="AB543" s="13"/>
      <c r="AC543" s="13"/>
      <c r="AD543" s="13"/>
      <c r="AE543" s="13"/>
      <c r="AF543" s="13"/>
      <c r="AG543" s="13"/>
      <c r="AH543" s="13"/>
      <c r="AI543" s="13"/>
      <c r="AJ543" s="13"/>
    </row>
    <row r="544" spans="1:36" ht="13.5" customHeight="1" x14ac:dyDescent="0.2">
      <c r="A544" s="13"/>
      <c r="B544" s="13"/>
      <c r="C544" s="13"/>
      <c r="D544" s="13"/>
      <c r="E544" s="13"/>
      <c r="F544" s="13"/>
      <c r="G544" s="13"/>
      <c r="H544" s="13"/>
      <c r="I544" s="13"/>
      <c r="J544" s="13"/>
      <c r="K544" s="13"/>
      <c r="L544" s="13"/>
      <c r="M544" s="13"/>
      <c r="N544" s="13"/>
      <c r="O544" s="13"/>
      <c r="P544" s="13"/>
      <c r="Q544" s="13"/>
      <c r="R544" s="13"/>
      <c r="S544" s="13"/>
      <c r="T544" s="13"/>
      <c r="U544" s="13"/>
      <c r="V544" s="13"/>
      <c r="W544" s="13"/>
      <c r="X544" s="13"/>
      <c r="Y544" s="13"/>
      <c r="Z544" s="13"/>
      <c r="AA544" s="13"/>
      <c r="AB544" s="13"/>
      <c r="AC544" s="13"/>
      <c r="AD544" s="13"/>
      <c r="AE544" s="13"/>
      <c r="AF544" s="13"/>
      <c r="AG544" s="13"/>
      <c r="AH544" s="13"/>
      <c r="AI544" s="13"/>
      <c r="AJ544" s="13"/>
    </row>
    <row r="545" spans="1:36" ht="13.5" customHeight="1" x14ac:dyDescent="0.2">
      <c r="A545" s="13"/>
      <c r="B545" s="13"/>
      <c r="C545" s="13"/>
      <c r="D545" s="13"/>
      <c r="E545" s="13"/>
      <c r="F545" s="13"/>
      <c r="G545" s="13"/>
      <c r="H545" s="13"/>
      <c r="I545" s="13"/>
      <c r="J545" s="13"/>
      <c r="K545" s="13"/>
      <c r="L545" s="13"/>
      <c r="M545" s="13"/>
      <c r="N545" s="13"/>
      <c r="O545" s="13"/>
      <c r="P545" s="13"/>
      <c r="Q545" s="13"/>
      <c r="R545" s="13"/>
      <c r="S545" s="13"/>
      <c r="T545" s="13"/>
      <c r="U545" s="13"/>
      <c r="V545" s="13"/>
      <c r="W545" s="13"/>
      <c r="X545" s="13"/>
      <c r="Y545" s="13"/>
      <c r="Z545" s="13"/>
      <c r="AA545" s="13"/>
      <c r="AB545" s="13"/>
      <c r="AC545" s="13"/>
      <c r="AD545" s="13"/>
      <c r="AE545" s="13"/>
      <c r="AF545" s="13"/>
      <c r="AG545" s="13"/>
      <c r="AH545" s="13"/>
      <c r="AI545" s="13"/>
      <c r="AJ545" s="13"/>
    </row>
    <row r="546" spans="1:36" ht="13.5" customHeight="1" x14ac:dyDescent="0.2">
      <c r="A546" s="13"/>
      <c r="B546" s="13"/>
      <c r="C546" s="13"/>
      <c r="D546" s="13"/>
      <c r="E546" s="13"/>
      <c r="F546" s="13"/>
      <c r="G546" s="13"/>
      <c r="H546" s="13"/>
      <c r="I546" s="13"/>
      <c r="J546" s="13"/>
      <c r="K546" s="13"/>
      <c r="L546" s="13"/>
      <c r="M546" s="13"/>
      <c r="N546" s="13"/>
      <c r="O546" s="13"/>
      <c r="P546" s="13"/>
      <c r="Q546" s="13"/>
      <c r="R546" s="13"/>
      <c r="S546" s="13"/>
      <c r="T546" s="13"/>
      <c r="U546" s="13"/>
      <c r="V546" s="13"/>
      <c r="W546" s="13"/>
      <c r="X546" s="13"/>
      <c r="Y546" s="13"/>
      <c r="Z546" s="13"/>
      <c r="AA546" s="13"/>
      <c r="AB546" s="13"/>
      <c r="AC546" s="13"/>
      <c r="AD546" s="13"/>
      <c r="AE546" s="13"/>
      <c r="AF546" s="13"/>
      <c r="AG546" s="13"/>
      <c r="AH546" s="13"/>
      <c r="AI546" s="13"/>
      <c r="AJ546" s="13"/>
    </row>
    <row r="547" spans="1:36" ht="13.5" customHeight="1" x14ac:dyDescent="0.2">
      <c r="A547" s="13"/>
      <c r="B547" s="13"/>
      <c r="C547" s="13"/>
      <c r="D547" s="13"/>
      <c r="E547" s="13"/>
      <c r="F547" s="13"/>
      <c r="G547" s="13"/>
      <c r="H547" s="13"/>
      <c r="I547" s="13"/>
      <c r="J547" s="13"/>
      <c r="K547" s="13"/>
      <c r="L547" s="13"/>
      <c r="M547" s="13"/>
      <c r="N547" s="13"/>
      <c r="O547" s="13"/>
      <c r="P547" s="13"/>
      <c r="Q547" s="13"/>
      <c r="R547" s="13"/>
      <c r="S547" s="13"/>
      <c r="T547" s="13"/>
      <c r="U547" s="13"/>
      <c r="V547" s="13"/>
      <c r="W547" s="13"/>
      <c r="X547" s="13"/>
      <c r="Y547" s="13"/>
      <c r="Z547" s="13"/>
      <c r="AA547" s="13"/>
      <c r="AB547" s="13"/>
      <c r="AC547" s="13"/>
      <c r="AD547" s="13"/>
      <c r="AE547" s="13"/>
      <c r="AF547" s="13"/>
      <c r="AG547" s="13"/>
      <c r="AH547" s="13"/>
      <c r="AI547" s="13"/>
      <c r="AJ547" s="13"/>
    </row>
    <row r="548" spans="1:36" ht="13.5" customHeight="1" x14ac:dyDescent="0.2">
      <c r="A548" s="13"/>
      <c r="B548" s="13"/>
      <c r="C548" s="13"/>
      <c r="D548" s="13"/>
      <c r="E548" s="13"/>
      <c r="F548" s="13"/>
      <c r="G548" s="13"/>
      <c r="H548" s="13"/>
      <c r="I548" s="13"/>
      <c r="J548" s="13"/>
      <c r="K548" s="13"/>
      <c r="L548" s="13"/>
      <c r="M548" s="13"/>
      <c r="N548" s="13"/>
      <c r="O548" s="13"/>
      <c r="P548" s="13"/>
      <c r="Q548" s="13"/>
      <c r="R548" s="13"/>
      <c r="S548" s="13"/>
      <c r="T548" s="13"/>
      <c r="U548" s="13"/>
      <c r="V548" s="13"/>
      <c r="W548" s="13"/>
      <c r="X548" s="13"/>
      <c r="Y548" s="13"/>
      <c r="Z548" s="13"/>
      <c r="AA548" s="13"/>
      <c r="AB548" s="13"/>
      <c r="AC548" s="13"/>
      <c r="AD548" s="13"/>
      <c r="AE548" s="13"/>
      <c r="AF548" s="13"/>
      <c r="AG548" s="13"/>
      <c r="AH548" s="13"/>
      <c r="AI548" s="13"/>
      <c r="AJ548" s="13"/>
    </row>
    <row r="549" spans="1:36" ht="13.5" customHeight="1" x14ac:dyDescent="0.2">
      <c r="A549" s="13"/>
      <c r="B549" s="13"/>
      <c r="C549" s="13"/>
      <c r="D549" s="13"/>
      <c r="E549" s="13"/>
      <c r="F549" s="13"/>
      <c r="G549" s="13"/>
      <c r="H549" s="13"/>
      <c r="I549" s="13"/>
      <c r="J549" s="13"/>
      <c r="K549" s="13"/>
      <c r="L549" s="13"/>
      <c r="M549" s="13"/>
      <c r="N549" s="13"/>
      <c r="O549" s="13"/>
      <c r="P549" s="13"/>
      <c r="Q549" s="13"/>
      <c r="R549" s="13"/>
      <c r="S549" s="13"/>
      <c r="T549" s="13"/>
      <c r="U549" s="13"/>
      <c r="V549" s="13"/>
      <c r="W549" s="13"/>
      <c r="X549" s="13"/>
      <c r="Y549" s="13"/>
      <c r="Z549" s="13"/>
      <c r="AA549" s="13"/>
      <c r="AB549" s="13"/>
      <c r="AC549" s="13"/>
      <c r="AD549" s="13"/>
      <c r="AE549" s="13"/>
      <c r="AF549" s="13"/>
      <c r="AG549" s="13"/>
      <c r="AH549" s="13"/>
      <c r="AI549" s="13"/>
      <c r="AJ549" s="13"/>
    </row>
    <row r="550" spans="1:36" ht="13.5" customHeight="1" x14ac:dyDescent="0.2">
      <c r="A550" s="13"/>
      <c r="B550" s="13"/>
      <c r="C550" s="13"/>
      <c r="D550" s="13"/>
      <c r="E550" s="13"/>
      <c r="F550" s="13"/>
      <c r="G550" s="13"/>
      <c r="H550" s="13"/>
      <c r="I550" s="13"/>
      <c r="J550" s="13"/>
      <c r="K550" s="13"/>
      <c r="L550" s="13"/>
      <c r="M550" s="13"/>
      <c r="N550" s="13"/>
      <c r="O550" s="13"/>
      <c r="P550" s="13"/>
      <c r="Q550" s="13"/>
      <c r="R550" s="13"/>
      <c r="S550" s="13"/>
      <c r="T550" s="13"/>
      <c r="U550" s="13"/>
      <c r="V550" s="13"/>
      <c r="W550" s="13"/>
      <c r="X550" s="13"/>
      <c r="Y550" s="13"/>
      <c r="Z550" s="13"/>
      <c r="AA550" s="13"/>
      <c r="AB550" s="13"/>
      <c r="AC550" s="13"/>
      <c r="AD550" s="13"/>
      <c r="AE550" s="13"/>
      <c r="AF550" s="13"/>
      <c r="AG550" s="13"/>
      <c r="AH550" s="13"/>
      <c r="AI550" s="13"/>
      <c r="AJ550" s="13"/>
    </row>
    <row r="551" spans="1:36" ht="13.5" customHeight="1" x14ac:dyDescent="0.2">
      <c r="A551" s="13"/>
      <c r="B551" s="13"/>
      <c r="C551" s="13"/>
      <c r="D551" s="13"/>
      <c r="E551" s="13"/>
      <c r="F551" s="13"/>
      <c r="G551" s="13"/>
      <c r="H551" s="13"/>
      <c r="I551" s="13"/>
      <c r="J551" s="13"/>
      <c r="K551" s="13"/>
      <c r="L551" s="13"/>
      <c r="M551" s="13"/>
      <c r="N551" s="13"/>
      <c r="O551" s="13"/>
      <c r="P551" s="13"/>
      <c r="Q551" s="13"/>
      <c r="R551" s="13"/>
      <c r="S551" s="13"/>
      <c r="T551" s="13"/>
      <c r="U551" s="13"/>
      <c r="V551" s="13"/>
      <c r="W551" s="13"/>
      <c r="X551" s="13"/>
      <c r="Y551" s="13"/>
      <c r="Z551" s="13"/>
      <c r="AA551" s="13"/>
      <c r="AB551" s="13"/>
      <c r="AC551" s="13"/>
      <c r="AD551" s="13"/>
      <c r="AE551" s="13"/>
      <c r="AF551" s="13"/>
      <c r="AG551" s="13"/>
      <c r="AH551" s="13"/>
      <c r="AI551" s="13"/>
      <c r="AJ551" s="13"/>
    </row>
    <row r="552" spans="1:36" ht="13.5" customHeight="1" x14ac:dyDescent="0.2">
      <c r="A552" s="13"/>
      <c r="B552" s="13"/>
      <c r="C552" s="13"/>
      <c r="D552" s="13"/>
      <c r="E552" s="13"/>
      <c r="F552" s="13"/>
      <c r="G552" s="13"/>
      <c r="H552" s="13"/>
      <c r="I552" s="13"/>
      <c r="J552" s="13"/>
      <c r="K552" s="13"/>
      <c r="L552" s="13"/>
      <c r="M552" s="13"/>
      <c r="N552" s="13"/>
      <c r="O552" s="13"/>
      <c r="P552" s="13"/>
      <c r="Q552" s="13"/>
      <c r="R552" s="13"/>
      <c r="S552" s="13"/>
      <c r="T552" s="13"/>
      <c r="U552" s="13"/>
      <c r="V552" s="13"/>
      <c r="W552" s="13"/>
      <c r="X552" s="13"/>
      <c r="Y552" s="13"/>
      <c r="Z552" s="13"/>
      <c r="AA552" s="13"/>
      <c r="AB552" s="13"/>
      <c r="AC552" s="13"/>
      <c r="AD552" s="13"/>
      <c r="AE552" s="13"/>
      <c r="AF552" s="13"/>
      <c r="AG552" s="13"/>
      <c r="AH552" s="13"/>
      <c r="AI552" s="13"/>
      <c r="AJ552" s="13"/>
    </row>
    <row r="553" spans="1:36" ht="13.5" customHeight="1" x14ac:dyDescent="0.2">
      <c r="A553" s="13"/>
      <c r="B553" s="13"/>
      <c r="C553" s="13"/>
      <c r="D553" s="13"/>
      <c r="E553" s="13"/>
      <c r="F553" s="13"/>
      <c r="G553" s="13"/>
      <c r="H553" s="13"/>
      <c r="I553" s="13"/>
      <c r="J553" s="13"/>
      <c r="K553" s="13"/>
      <c r="L553" s="13"/>
      <c r="M553" s="13"/>
      <c r="N553" s="13"/>
      <c r="O553" s="13"/>
      <c r="P553" s="13"/>
      <c r="Q553" s="13"/>
      <c r="R553" s="13"/>
      <c r="S553" s="13"/>
      <c r="T553" s="13"/>
      <c r="U553" s="13"/>
      <c r="V553" s="13"/>
      <c r="W553" s="13"/>
      <c r="X553" s="13"/>
      <c r="Y553" s="13"/>
      <c r="Z553" s="13"/>
      <c r="AA553" s="13"/>
      <c r="AB553" s="13"/>
      <c r="AC553" s="13"/>
      <c r="AD553" s="13"/>
      <c r="AE553" s="13"/>
      <c r="AF553" s="13"/>
      <c r="AG553" s="13"/>
      <c r="AH553" s="13"/>
      <c r="AI553" s="13"/>
      <c r="AJ553" s="13"/>
    </row>
    <row r="554" spans="1:36" ht="13.5" customHeight="1" x14ac:dyDescent="0.2">
      <c r="A554" s="13"/>
      <c r="B554" s="13"/>
      <c r="C554" s="13"/>
      <c r="D554" s="13"/>
      <c r="E554" s="13"/>
      <c r="F554" s="13"/>
      <c r="G554" s="13"/>
      <c r="H554" s="13"/>
      <c r="I554" s="13"/>
      <c r="J554" s="13"/>
      <c r="K554" s="13"/>
      <c r="L554" s="13"/>
      <c r="M554" s="13"/>
      <c r="N554" s="13"/>
      <c r="O554" s="13"/>
      <c r="P554" s="13"/>
      <c r="Q554" s="13"/>
      <c r="R554" s="13"/>
      <c r="S554" s="13"/>
      <c r="T554" s="13"/>
      <c r="U554" s="13"/>
      <c r="V554" s="13"/>
      <c r="W554" s="13"/>
      <c r="X554" s="13"/>
      <c r="Y554" s="13"/>
      <c r="Z554" s="13"/>
      <c r="AA554" s="13"/>
      <c r="AB554" s="13"/>
      <c r="AC554" s="13"/>
      <c r="AD554" s="13"/>
      <c r="AE554" s="13"/>
      <c r="AF554" s="13"/>
      <c r="AG554" s="13"/>
      <c r="AH554" s="13"/>
      <c r="AI554" s="13"/>
      <c r="AJ554" s="13"/>
    </row>
    <row r="555" spans="1:36" ht="13.5" customHeight="1" x14ac:dyDescent="0.2">
      <c r="A555" s="13"/>
      <c r="B555" s="13"/>
      <c r="C555" s="13"/>
      <c r="D555" s="13"/>
      <c r="E555" s="13"/>
      <c r="F555" s="13"/>
      <c r="G555" s="13"/>
      <c r="H555" s="13"/>
      <c r="I555" s="13"/>
      <c r="J555" s="13"/>
      <c r="K555" s="13"/>
      <c r="L555" s="13"/>
      <c r="M555" s="13"/>
      <c r="N555" s="13"/>
      <c r="O555" s="13"/>
      <c r="P555" s="13"/>
      <c r="Q555" s="13"/>
      <c r="R555" s="13"/>
      <c r="S555" s="13"/>
      <c r="T555" s="13"/>
      <c r="U555" s="13"/>
      <c r="V555" s="13"/>
      <c r="W555" s="13"/>
      <c r="X555" s="13"/>
      <c r="Y555" s="13"/>
      <c r="Z555" s="13"/>
      <c r="AA555" s="13"/>
      <c r="AB555" s="13"/>
      <c r="AC555" s="13"/>
      <c r="AD555" s="13"/>
      <c r="AE555" s="13"/>
      <c r="AF555" s="13"/>
      <c r="AG555" s="13"/>
      <c r="AH555" s="13"/>
      <c r="AI555" s="13"/>
      <c r="AJ555" s="13"/>
    </row>
    <row r="556" spans="1:36" ht="13.5" customHeight="1" x14ac:dyDescent="0.2">
      <c r="A556" s="13"/>
      <c r="B556" s="13"/>
      <c r="C556" s="13"/>
      <c r="D556" s="13"/>
      <c r="E556" s="13"/>
      <c r="F556" s="13"/>
      <c r="G556" s="13"/>
      <c r="H556" s="13"/>
      <c r="I556" s="13"/>
      <c r="J556" s="13"/>
      <c r="K556" s="13"/>
      <c r="L556" s="13"/>
      <c r="M556" s="13"/>
      <c r="N556" s="13"/>
      <c r="O556" s="13"/>
      <c r="P556" s="13"/>
      <c r="Q556" s="13"/>
      <c r="R556" s="13"/>
      <c r="S556" s="13"/>
      <c r="T556" s="13"/>
      <c r="U556" s="13"/>
      <c r="V556" s="13"/>
      <c r="W556" s="13"/>
      <c r="X556" s="13"/>
      <c r="Y556" s="13"/>
      <c r="Z556" s="13"/>
      <c r="AA556" s="13"/>
      <c r="AB556" s="13"/>
      <c r="AC556" s="13"/>
      <c r="AD556" s="13"/>
      <c r="AE556" s="13"/>
      <c r="AF556" s="13"/>
      <c r="AG556" s="13"/>
      <c r="AH556" s="13"/>
      <c r="AI556" s="13"/>
      <c r="AJ556" s="13"/>
    </row>
    <row r="557" spans="1:36" ht="13.5" customHeight="1" x14ac:dyDescent="0.2">
      <c r="A557" s="13"/>
      <c r="B557" s="13"/>
      <c r="C557" s="13"/>
      <c r="D557" s="13"/>
      <c r="E557" s="13"/>
      <c r="F557" s="13"/>
      <c r="G557" s="13"/>
      <c r="H557" s="13"/>
      <c r="I557" s="13"/>
      <c r="J557" s="13"/>
      <c r="K557" s="13"/>
      <c r="L557" s="13"/>
      <c r="M557" s="13"/>
      <c r="N557" s="13"/>
      <c r="O557" s="13"/>
      <c r="P557" s="13"/>
      <c r="Q557" s="13"/>
      <c r="R557" s="13"/>
      <c r="S557" s="13"/>
      <c r="T557" s="13"/>
      <c r="U557" s="13"/>
      <c r="V557" s="13"/>
      <c r="W557" s="13"/>
      <c r="X557" s="13"/>
      <c r="Y557" s="13"/>
      <c r="Z557" s="13"/>
      <c r="AA557" s="13"/>
      <c r="AB557" s="13"/>
      <c r="AC557" s="13"/>
      <c r="AD557" s="13"/>
      <c r="AE557" s="13"/>
      <c r="AF557" s="13"/>
      <c r="AG557" s="13"/>
      <c r="AH557" s="13"/>
      <c r="AI557" s="13"/>
      <c r="AJ557" s="13"/>
    </row>
    <row r="558" spans="1:36" ht="13.5" customHeight="1" x14ac:dyDescent="0.2">
      <c r="A558" s="13"/>
      <c r="B558" s="13"/>
      <c r="C558" s="13"/>
      <c r="D558" s="13"/>
      <c r="E558" s="13"/>
      <c r="F558" s="13"/>
      <c r="G558" s="13"/>
      <c r="H558" s="13"/>
      <c r="I558" s="13"/>
      <c r="J558" s="13"/>
      <c r="K558" s="13"/>
      <c r="L558" s="13"/>
      <c r="M558" s="13"/>
      <c r="N558" s="13"/>
      <c r="O558" s="13"/>
      <c r="P558" s="13"/>
      <c r="Q558" s="13"/>
      <c r="R558" s="13"/>
      <c r="S558" s="13"/>
      <c r="T558" s="13"/>
      <c r="U558" s="13"/>
      <c r="V558" s="13"/>
      <c r="W558" s="13"/>
      <c r="X558" s="13"/>
      <c r="Y558" s="13"/>
      <c r="Z558" s="13"/>
      <c r="AA558" s="13"/>
      <c r="AB558" s="13"/>
      <c r="AC558" s="13"/>
      <c r="AD558" s="13"/>
      <c r="AE558" s="13"/>
      <c r="AF558" s="13"/>
      <c r="AG558" s="13"/>
      <c r="AH558" s="13"/>
      <c r="AI558" s="13"/>
      <c r="AJ558" s="13"/>
    </row>
    <row r="559" spans="1:36" ht="13.5" customHeight="1" x14ac:dyDescent="0.2">
      <c r="A559" s="13"/>
      <c r="B559" s="13"/>
      <c r="C559" s="13"/>
      <c r="D559" s="13"/>
      <c r="E559" s="13"/>
      <c r="F559" s="13"/>
      <c r="G559" s="13"/>
      <c r="H559" s="13"/>
      <c r="I559" s="13"/>
      <c r="J559" s="13"/>
      <c r="K559" s="13"/>
      <c r="L559" s="13"/>
      <c r="M559" s="13"/>
      <c r="N559" s="13"/>
      <c r="O559" s="13"/>
      <c r="P559" s="13"/>
      <c r="Q559" s="13"/>
      <c r="R559" s="13"/>
      <c r="S559" s="13"/>
      <c r="T559" s="13"/>
      <c r="U559" s="13"/>
      <c r="V559" s="13"/>
      <c r="W559" s="13"/>
      <c r="X559" s="13"/>
      <c r="Y559" s="13"/>
      <c r="Z559" s="13"/>
      <c r="AA559" s="13"/>
      <c r="AB559" s="13"/>
      <c r="AC559" s="13"/>
      <c r="AD559" s="13"/>
      <c r="AE559" s="13"/>
      <c r="AF559" s="13"/>
      <c r="AG559" s="13"/>
      <c r="AH559" s="13"/>
      <c r="AI559" s="13"/>
      <c r="AJ559" s="13"/>
    </row>
    <row r="560" spans="1:36" ht="13.5" customHeight="1" x14ac:dyDescent="0.2">
      <c r="A560" s="13"/>
      <c r="B560" s="13"/>
      <c r="C560" s="13"/>
      <c r="D560" s="13"/>
      <c r="E560" s="13"/>
      <c r="F560" s="13"/>
      <c r="G560" s="13"/>
      <c r="H560" s="13"/>
      <c r="I560" s="13"/>
      <c r="J560" s="13"/>
      <c r="K560" s="13"/>
      <c r="L560" s="13"/>
      <c r="M560" s="13"/>
      <c r="N560" s="13"/>
      <c r="O560" s="13"/>
      <c r="P560" s="13"/>
      <c r="Q560" s="13"/>
      <c r="R560" s="13"/>
      <c r="S560" s="13"/>
      <c r="T560" s="13"/>
      <c r="U560" s="13"/>
      <c r="V560" s="13"/>
      <c r="W560" s="13"/>
      <c r="X560" s="13"/>
      <c r="Y560" s="13"/>
      <c r="Z560" s="13"/>
      <c r="AA560" s="13"/>
      <c r="AB560" s="13"/>
      <c r="AC560" s="13"/>
      <c r="AD560" s="13"/>
      <c r="AE560" s="13"/>
      <c r="AF560" s="13"/>
      <c r="AG560" s="13"/>
      <c r="AH560" s="13"/>
      <c r="AI560" s="13"/>
      <c r="AJ560" s="13"/>
    </row>
    <row r="561" spans="1:36" ht="13.5" customHeight="1" x14ac:dyDescent="0.2">
      <c r="A561" s="13"/>
      <c r="B561" s="13"/>
      <c r="C561" s="13"/>
      <c r="D561" s="13"/>
      <c r="E561" s="13"/>
      <c r="F561" s="13"/>
      <c r="G561" s="13"/>
      <c r="H561" s="13"/>
      <c r="I561" s="13"/>
      <c r="J561" s="13"/>
      <c r="K561" s="13"/>
      <c r="L561" s="13"/>
      <c r="M561" s="13"/>
      <c r="N561" s="13"/>
      <c r="O561" s="13"/>
      <c r="P561" s="13"/>
      <c r="Q561" s="13"/>
      <c r="R561" s="13"/>
      <c r="S561" s="13"/>
      <c r="T561" s="13"/>
      <c r="U561" s="13"/>
      <c r="V561" s="13"/>
      <c r="W561" s="13"/>
      <c r="X561" s="13"/>
      <c r="Y561" s="13"/>
      <c r="Z561" s="13"/>
      <c r="AA561" s="13"/>
      <c r="AB561" s="13"/>
      <c r="AC561" s="13"/>
      <c r="AD561" s="13"/>
      <c r="AE561" s="13"/>
      <c r="AF561" s="13"/>
      <c r="AG561" s="13"/>
      <c r="AH561" s="13"/>
      <c r="AI561" s="13"/>
      <c r="AJ561" s="13"/>
    </row>
    <row r="562" spans="1:36" ht="13.5" customHeight="1" x14ac:dyDescent="0.2">
      <c r="A562" s="13"/>
      <c r="B562" s="13"/>
      <c r="C562" s="13"/>
      <c r="D562" s="13"/>
      <c r="E562" s="13"/>
      <c r="F562" s="13"/>
      <c r="G562" s="13"/>
      <c r="H562" s="13"/>
      <c r="I562" s="13"/>
      <c r="J562" s="13"/>
      <c r="K562" s="13"/>
      <c r="L562" s="13"/>
      <c r="M562" s="13"/>
      <c r="N562" s="13"/>
      <c r="O562" s="13"/>
      <c r="P562" s="13"/>
      <c r="Q562" s="13"/>
      <c r="R562" s="13"/>
      <c r="S562" s="13"/>
      <c r="T562" s="13"/>
      <c r="U562" s="13"/>
      <c r="V562" s="13"/>
      <c r="W562" s="13"/>
      <c r="X562" s="13"/>
      <c r="Y562" s="13"/>
      <c r="Z562" s="13"/>
      <c r="AA562" s="13"/>
      <c r="AB562" s="13"/>
      <c r="AC562" s="13"/>
      <c r="AD562" s="13"/>
      <c r="AE562" s="13"/>
      <c r="AF562" s="13"/>
      <c r="AG562" s="13"/>
      <c r="AH562" s="13"/>
      <c r="AI562" s="13"/>
      <c r="AJ562" s="13"/>
    </row>
    <row r="563" spans="1:36" ht="13.5" customHeight="1" x14ac:dyDescent="0.2">
      <c r="A563" s="13"/>
      <c r="B563" s="13"/>
      <c r="C563" s="13"/>
      <c r="D563" s="13"/>
      <c r="E563" s="13"/>
      <c r="F563" s="13"/>
      <c r="G563" s="13"/>
      <c r="H563" s="13"/>
      <c r="I563" s="13"/>
      <c r="J563" s="13"/>
      <c r="K563" s="13"/>
      <c r="L563" s="13"/>
      <c r="M563" s="13"/>
      <c r="N563" s="13"/>
      <c r="O563" s="13"/>
      <c r="P563" s="13"/>
      <c r="Q563" s="13"/>
      <c r="R563" s="13"/>
      <c r="S563" s="13"/>
      <c r="T563" s="13"/>
      <c r="U563" s="13"/>
      <c r="V563" s="13"/>
      <c r="W563" s="13"/>
      <c r="X563" s="13"/>
      <c r="Y563" s="13"/>
      <c r="Z563" s="13"/>
      <c r="AA563" s="13"/>
      <c r="AB563" s="13"/>
      <c r="AC563" s="13"/>
      <c r="AD563" s="13"/>
      <c r="AE563" s="13"/>
      <c r="AF563" s="13"/>
      <c r="AG563" s="13"/>
      <c r="AH563" s="13"/>
      <c r="AI563" s="13"/>
      <c r="AJ563" s="13"/>
    </row>
    <row r="564" spans="1:36" ht="13.5" customHeight="1" x14ac:dyDescent="0.2">
      <c r="A564" s="13"/>
      <c r="B564" s="13"/>
      <c r="C564" s="13"/>
      <c r="D564" s="13"/>
      <c r="E564" s="13"/>
      <c r="F564" s="13"/>
      <c r="G564" s="13"/>
      <c r="H564" s="13"/>
      <c r="I564" s="13"/>
      <c r="J564" s="13"/>
      <c r="K564" s="13"/>
      <c r="L564" s="13"/>
      <c r="M564" s="13"/>
      <c r="N564" s="13"/>
      <c r="O564" s="13"/>
      <c r="P564" s="13"/>
      <c r="Q564" s="13"/>
      <c r="R564" s="13"/>
      <c r="S564" s="13"/>
      <c r="T564" s="13"/>
      <c r="U564" s="13"/>
      <c r="V564" s="13"/>
      <c r="W564" s="13"/>
      <c r="X564" s="13"/>
      <c r="Y564" s="13"/>
      <c r="Z564" s="13"/>
      <c r="AA564" s="13"/>
      <c r="AB564" s="13"/>
      <c r="AC564" s="13"/>
      <c r="AD564" s="13"/>
      <c r="AE564" s="13"/>
      <c r="AF564" s="13"/>
      <c r="AG564" s="13"/>
      <c r="AH564" s="13"/>
      <c r="AI564" s="13"/>
      <c r="AJ564" s="13"/>
    </row>
    <row r="565" spans="1:36" ht="13.5" customHeight="1" x14ac:dyDescent="0.2">
      <c r="A565" s="13"/>
      <c r="B565" s="13"/>
      <c r="C565" s="13"/>
      <c r="D565" s="13"/>
      <c r="E565" s="13"/>
      <c r="F565" s="13"/>
      <c r="G565" s="13"/>
      <c r="H565" s="13"/>
      <c r="I565" s="13"/>
      <c r="J565" s="13"/>
      <c r="K565" s="13"/>
      <c r="L565" s="13"/>
      <c r="M565" s="13"/>
      <c r="N565" s="13"/>
      <c r="O565" s="13"/>
      <c r="P565" s="13"/>
      <c r="Q565" s="13"/>
      <c r="R565" s="13"/>
      <c r="S565" s="13"/>
      <c r="T565" s="13"/>
      <c r="U565" s="13"/>
      <c r="V565" s="13"/>
      <c r="W565" s="13"/>
      <c r="X565" s="13"/>
      <c r="Y565" s="13"/>
      <c r="Z565" s="13"/>
      <c r="AA565" s="13"/>
      <c r="AB565" s="13"/>
      <c r="AC565" s="13"/>
      <c r="AD565" s="13"/>
      <c r="AE565" s="13"/>
      <c r="AF565" s="13"/>
      <c r="AG565" s="13"/>
      <c r="AH565" s="13"/>
      <c r="AI565" s="13"/>
      <c r="AJ565" s="13"/>
    </row>
    <row r="566" spans="1:36" ht="13.5" customHeight="1" x14ac:dyDescent="0.2">
      <c r="A566" s="13"/>
      <c r="B566" s="13"/>
      <c r="C566" s="13"/>
      <c r="D566" s="13"/>
      <c r="E566" s="13"/>
      <c r="F566" s="13"/>
      <c r="G566" s="13"/>
      <c r="H566" s="13"/>
      <c r="I566" s="13"/>
      <c r="J566" s="13"/>
      <c r="K566" s="13"/>
      <c r="L566" s="13"/>
      <c r="M566" s="13"/>
      <c r="N566" s="13"/>
      <c r="O566" s="13"/>
      <c r="P566" s="13"/>
      <c r="Q566" s="13"/>
      <c r="R566" s="13"/>
      <c r="S566" s="13"/>
      <c r="T566" s="13"/>
      <c r="U566" s="13"/>
      <c r="V566" s="13"/>
      <c r="W566" s="13"/>
      <c r="X566" s="13"/>
      <c r="Y566" s="13"/>
      <c r="Z566" s="13"/>
      <c r="AA566" s="13"/>
      <c r="AB566" s="13"/>
      <c r="AC566" s="13"/>
      <c r="AD566" s="13"/>
      <c r="AE566" s="13"/>
      <c r="AF566" s="13"/>
      <c r="AG566" s="13"/>
      <c r="AH566" s="13"/>
      <c r="AI566" s="13"/>
      <c r="AJ566" s="13"/>
    </row>
    <row r="567" spans="1:36" ht="13.5" customHeight="1" x14ac:dyDescent="0.2">
      <c r="A567" s="13"/>
      <c r="B567" s="13"/>
      <c r="C567" s="13"/>
      <c r="D567" s="13"/>
      <c r="E567" s="13"/>
      <c r="F567" s="13"/>
      <c r="G567" s="13"/>
      <c r="H567" s="13"/>
      <c r="I567" s="13"/>
      <c r="J567" s="13"/>
      <c r="K567" s="13"/>
      <c r="L567" s="13"/>
      <c r="M567" s="13"/>
      <c r="N567" s="13"/>
      <c r="O567" s="13"/>
      <c r="P567" s="13"/>
      <c r="Q567" s="13"/>
      <c r="R567" s="13"/>
      <c r="S567" s="13"/>
      <c r="T567" s="13"/>
      <c r="U567" s="13"/>
      <c r="V567" s="13"/>
      <c r="W567" s="13"/>
      <c r="X567" s="13"/>
      <c r="Y567" s="13"/>
      <c r="Z567" s="13"/>
      <c r="AA567" s="13"/>
      <c r="AB567" s="13"/>
      <c r="AC567" s="13"/>
      <c r="AD567" s="13"/>
      <c r="AE567" s="13"/>
      <c r="AF567" s="13"/>
      <c r="AG567" s="13"/>
      <c r="AH567" s="13"/>
      <c r="AI567" s="13"/>
      <c r="AJ567" s="13"/>
    </row>
    <row r="568" spans="1:36" ht="13.5" customHeight="1" x14ac:dyDescent="0.2">
      <c r="A568" s="13"/>
      <c r="B568" s="13"/>
      <c r="C568" s="13"/>
      <c r="D568" s="13"/>
      <c r="E568" s="13"/>
      <c r="F568" s="13"/>
      <c r="G568" s="13"/>
      <c r="H568" s="13"/>
      <c r="I568" s="13"/>
      <c r="J568" s="13"/>
      <c r="K568" s="13"/>
      <c r="L568" s="13"/>
      <c r="M568" s="13"/>
      <c r="N568" s="13"/>
      <c r="O568" s="13"/>
      <c r="P568" s="13"/>
      <c r="Q568" s="13"/>
      <c r="R568" s="13"/>
      <c r="S568" s="13"/>
      <c r="T568" s="13"/>
      <c r="U568" s="13"/>
      <c r="V568" s="13"/>
      <c r="W568" s="13"/>
      <c r="X568" s="13"/>
      <c r="Y568" s="13"/>
      <c r="Z568" s="13"/>
      <c r="AA568" s="13"/>
      <c r="AB568" s="13"/>
      <c r="AC568" s="13"/>
      <c r="AD568" s="13"/>
      <c r="AE568" s="13"/>
      <c r="AF568" s="13"/>
      <c r="AG568" s="13"/>
      <c r="AH568" s="13"/>
      <c r="AI568" s="13"/>
      <c r="AJ568" s="13"/>
    </row>
    <row r="569" spans="1:36" ht="13.5" customHeight="1" x14ac:dyDescent="0.2">
      <c r="A569" s="13"/>
      <c r="B569" s="13"/>
      <c r="C569" s="13"/>
      <c r="D569" s="13"/>
      <c r="E569" s="13"/>
      <c r="F569" s="13"/>
      <c r="G569" s="13"/>
      <c r="H569" s="13"/>
      <c r="I569" s="13"/>
      <c r="J569" s="13"/>
      <c r="K569" s="13"/>
      <c r="L569" s="13"/>
      <c r="M569" s="13"/>
      <c r="N569" s="13"/>
      <c r="O569" s="13"/>
      <c r="P569" s="13"/>
      <c r="Q569" s="13"/>
      <c r="R569" s="13"/>
      <c r="S569" s="13"/>
      <c r="T569" s="13"/>
      <c r="U569" s="13"/>
      <c r="V569" s="13"/>
      <c r="W569" s="13"/>
      <c r="X569" s="13"/>
      <c r="Y569" s="13"/>
      <c r="Z569" s="13"/>
      <c r="AA569" s="13"/>
      <c r="AB569" s="13"/>
      <c r="AC569" s="13"/>
      <c r="AD569" s="13"/>
      <c r="AE569" s="13"/>
      <c r="AF569" s="13"/>
      <c r="AG569" s="13"/>
      <c r="AH569" s="13"/>
      <c r="AI569" s="13"/>
      <c r="AJ569" s="13"/>
    </row>
    <row r="570" spans="1:36" ht="13.5" customHeight="1" x14ac:dyDescent="0.2">
      <c r="A570" s="13"/>
      <c r="B570" s="13"/>
      <c r="C570" s="13"/>
      <c r="D570" s="13"/>
      <c r="E570" s="13"/>
      <c r="F570" s="13"/>
      <c r="G570" s="13"/>
      <c r="H570" s="13"/>
      <c r="I570" s="13"/>
      <c r="J570" s="13"/>
      <c r="K570" s="13"/>
      <c r="L570" s="13"/>
      <c r="M570" s="13"/>
      <c r="N570" s="13"/>
      <c r="O570" s="13"/>
      <c r="P570" s="13"/>
      <c r="Q570" s="13"/>
      <c r="R570" s="13"/>
      <c r="S570" s="13"/>
      <c r="T570" s="13"/>
      <c r="U570" s="13"/>
      <c r="V570" s="13"/>
      <c r="W570" s="13"/>
      <c r="X570" s="13"/>
      <c r="Y570" s="13"/>
      <c r="Z570" s="13"/>
      <c r="AA570" s="13"/>
      <c r="AB570" s="13"/>
      <c r="AC570" s="13"/>
      <c r="AD570" s="13"/>
      <c r="AE570" s="13"/>
      <c r="AF570" s="13"/>
      <c r="AG570" s="13"/>
      <c r="AH570" s="13"/>
      <c r="AI570" s="13"/>
      <c r="AJ570" s="13"/>
    </row>
    <row r="571" spans="1:36" ht="13.5" customHeight="1" x14ac:dyDescent="0.2">
      <c r="A571" s="13"/>
      <c r="B571" s="13"/>
      <c r="C571" s="13"/>
      <c r="D571" s="13"/>
      <c r="E571" s="13"/>
      <c r="F571" s="13"/>
      <c r="G571" s="13"/>
      <c r="H571" s="13"/>
      <c r="I571" s="13"/>
      <c r="J571" s="13"/>
      <c r="K571" s="13"/>
      <c r="L571" s="13"/>
      <c r="M571" s="13"/>
      <c r="N571" s="13"/>
      <c r="O571" s="13"/>
      <c r="P571" s="13"/>
      <c r="Q571" s="13"/>
      <c r="R571" s="13"/>
      <c r="S571" s="13"/>
      <c r="T571" s="13"/>
      <c r="U571" s="13"/>
      <c r="V571" s="13"/>
      <c r="W571" s="13"/>
      <c r="X571" s="13"/>
      <c r="Y571" s="13"/>
      <c r="Z571" s="13"/>
      <c r="AA571" s="13"/>
      <c r="AB571" s="13"/>
      <c r="AC571" s="13"/>
      <c r="AD571" s="13"/>
      <c r="AE571" s="13"/>
      <c r="AF571" s="13"/>
      <c r="AG571" s="13"/>
      <c r="AH571" s="13"/>
      <c r="AI571" s="13"/>
      <c r="AJ571" s="13"/>
    </row>
    <row r="572" spans="1:36" ht="13.5" customHeight="1" x14ac:dyDescent="0.2">
      <c r="A572" s="13"/>
      <c r="B572" s="13"/>
      <c r="C572" s="13"/>
      <c r="D572" s="13"/>
      <c r="E572" s="13"/>
      <c r="F572" s="13"/>
      <c r="G572" s="13"/>
      <c r="H572" s="13"/>
      <c r="I572" s="13"/>
      <c r="J572" s="13"/>
      <c r="K572" s="13"/>
      <c r="L572" s="13"/>
      <c r="M572" s="13"/>
      <c r="N572" s="13"/>
      <c r="O572" s="13"/>
      <c r="P572" s="13"/>
      <c r="Q572" s="13"/>
      <c r="R572" s="13"/>
      <c r="S572" s="13"/>
      <c r="T572" s="13"/>
      <c r="U572" s="13"/>
      <c r="V572" s="13"/>
      <c r="W572" s="13"/>
      <c r="X572" s="13"/>
      <c r="Y572" s="13"/>
      <c r="Z572" s="13"/>
      <c r="AA572" s="13"/>
      <c r="AB572" s="13"/>
      <c r="AC572" s="13"/>
      <c r="AD572" s="13"/>
      <c r="AE572" s="13"/>
      <c r="AF572" s="13"/>
      <c r="AG572" s="13"/>
      <c r="AH572" s="13"/>
      <c r="AI572" s="13"/>
      <c r="AJ572" s="13"/>
    </row>
    <row r="573" spans="1:36" ht="13.5" customHeight="1" x14ac:dyDescent="0.2">
      <c r="A573" s="13"/>
      <c r="B573" s="13"/>
      <c r="C573" s="13"/>
      <c r="D573" s="13"/>
      <c r="E573" s="13"/>
      <c r="F573" s="13"/>
      <c r="G573" s="13"/>
      <c r="H573" s="13"/>
      <c r="I573" s="13"/>
      <c r="J573" s="13"/>
      <c r="K573" s="13"/>
      <c r="L573" s="13"/>
      <c r="M573" s="13"/>
      <c r="N573" s="13"/>
      <c r="O573" s="13"/>
      <c r="P573" s="13"/>
      <c r="Q573" s="13"/>
      <c r="R573" s="13"/>
      <c r="S573" s="13"/>
      <c r="T573" s="13"/>
      <c r="U573" s="13"/>
      <c r="V573" s="13"/>
      <c r="W573" s="13"/>
      <c r="X573" s="13"/>
      <c r="Y573" s="13"/>
      <c r="Z573" s="13"/>
      <c r="AA573" s="13"/>
      <c r="AB573" s="13"/>
      <c r="AC573" s="13"/>
      <c r="AD573" s="13"/>
      <c r="AE573" s="13"/>
      <c r="AF573" s="13"/>
      <c r="AG573" s="13"/>
      <c r="AH573" s="13"/>
      <c r="AI573" s="13"/>
      <c r="AJ573" s="13"/>
    </row>
    <row r="574" spans="1:36" ht="13.5" customHeight="1" x14ac:dyDescent="0.2">
      <c r="A574" s="13"/>
      <c r="B574" s="13"/>
      <c r="C574" s="13"/>
      <c r="D574" s="13"/>
      <c r="E574" s="13"/>
      <c r="F574" s="13"/>
      <c r="G574" s="13"/>
      <c r="H574" s="13"/>
      <c r="I574" s="13"/>
      <c r="J574" s="13"/>
      <c r="K574" s="13"/>
      <c r="L574" s="13"/>
      <c r="M574" s="13"/>
      <c r="N574" s="13"/>
      <c r="O574" s="13"/>
      <c r="P574" s="13"/>
      <c r="Q574" s="13"/>
      <c r="R574" s="13"/>
      <c r="S574" s="13"/>
      <c r="T574" s="13"/>
      <c r="U574" s="13"/>
      <c r="V574" s="13"/>
      <c r="W574" s="13"/>
      <c r="X574" s="13"/>
      <c r="Y574" s="13"/>
      <c r="Z574" s="13"/>
      <c r="AA574" s="13"/>
      <c r="AB574" s="13"/>
      <c r="AC574" s="13"/>
      <c r="AD574" s="13"/>
      <c r="AE574" s="13"/>
      <c r="AF574" s="13"/>
      <c r="AG574" s="13"/>
      <c r="AH574" s="13"/>
      <c r="AI574" s="13"/>
      <c r="AJ574" s="13"/>
    </row>
    <row r="575" spans="1:36" ht="13.5" customHeight="1" x14ac:dyDescent="0.2">
      <c r="A575" s="13"/>
      <c r="B575" s="13"/>
      <c r="C575" s="13"/>
      <c r="D575" s="13"/>
      <c r="E575" s="13"/>
      <c r="F575" s="13"/>
      <c r="G575" s="13"/>
      <c r="H575" s="13"/>
      <c r="I575" s="13"/>
      <c r="J575" s="13"/>
      <c r="K575" s="13"/>
      <c r="L575" s="13"/>
      <c r="M575" s="13"/>
      <c r="N575" s="13"/>
      <c r="O575" s="13"/>
      <c r="P575" s="13"/>
      <c r="Q575" s="13"/>
      <c r="R575" s="13"/>
      <c r="S575" s="13"/>
      <c r="T575" s="13"/>
      <c r="U575" s="13"/>
      <c r="V575" s="13"/>
      <c r="W575" s="13"/>
      <c r="X575" s="13"/>
      <c r="Y575" s="13"/>
      <c r="Z575" s="13"/>
      <c r="AA575" s="13"/>
      <c r="AB575" s="13"/>
      <c r="AC575" s="13"/>
      <c r="AD575" s="13"/>
      <c r="AE575" s="13"/>
      <c r="AF575" s="13"/>
      <c r="AG575" s="13"/>
      <c r="AH575" s="13"/>
      <c r="AI575" s="13"/>
      <c r="AJ575" s="13"/>
    </row>
    <row r="576" spans="1:36" ht="13.5" customHeight="1" x14ac:dyDescent="0.2">
      <c r="A576" s="13"/>
      <c r="B576" s="13"/>
      <c r="C576" s="13"/>
      <c r="D576" s="13"/>
      <c r="E576" s="13"/>
      <c r="F576" s="13"/>
      <c r="G576" s="13"/>
      <c r="H576" s="13"/>
      <c r="I576" s="13"/>
      <c r="J576" s="13"/>
      <c r="K576" s="13"/>
      <c r="L576" s="13"/>
      <c r="M576" s="13"/>
      <c r="N576" s="13"/>
      <c r="O576" s="13"/>
      <c r="P576" s="13"/>
      <c r="Q576" s="13"/>
      <c r="R576" s="13"/>
      <c r="S576" s="13"/>
      <c r="T576" s="13"/>
      <c r="U576" s="13"/>
      <c r="V576" s="13"/>
      <c r="W576" s="13"/>
      <c r="X576" s="13"/>
      <c r="Y576" s="13"/>
      <c r="Z576" s="13"/>
      <c r="AA576" s="13"/>
      <c r="AB576" s="13"/>
      <c r="AC576" s="13"/>
      <c r="AD576" s="13"/>
      <c r="AE576" s="13"/>
      <c r="AF576" s="13"/>
      <c r="AG576" s="13"/>
      <c r="AH576" s="13"/>
      <c r="AI576" s="13"/>
      <c r="AJ576" s="13"/>
    </row>
    <row r="577" spans="1:36" ht="13.5" customHeight="1" x14ac:dyDescent="0.2">
      <c r="A577" s="13"/>
      <c r="B577" s="13"/>
      <c r="C577" s="13"/>
      <c r="D577" s="13"/>
      <c r="E577" s="13"/>
      <c r="F577" s="13"/>
      <c r="G577" s="13"/>
      <c r="H577" s="13"/>
      <c r="I577" s="13"/>
      <c r="J577" s="13"/>
      <c r="K577" s="13"/>
      <c r="L577" s="13"/>
      <c r="M577" s="13"/>
      <c r="N577" s="13"/>
      <c r="O577" s="13"/>
      <c r="P577" s="13"/>
      <c r="Q577" s="13"/>
      <c r="R577" s="13"/>
      <c r="S577" s="13"/>
      <c r="T577" s="13"/>
      <c r="U577" s="13"/>
      <c r="V577" s="13"/>
      <c r="W577" s="13"/>
      <c r="X577" s="13"/>
      <c r="Y577" s="13"/>
      <c r="Z577" s="13"/>
      <c r="AA577" s="13"/>
      <c r="AB577" s="13"/>
      <c r="AC577" s="13"/>
      <c r="AD577" s="13"/>
      <c r="AE577" s="13"/>
      <c r="AF577" s="13"/>
      <c r="AG577" s="13"/>
      <c r="AH577" s="13"/>
      <c r="AI577" s="13"/>
      <c r="AJ577" s="13"/>
    </row>
    <row r="578" spans="1:36" ht="13.5" customHeight="1" x14ac:dyDescent="0.2">
      <c r="A578" s="13"/>
      <c r="B578" s="13"/>
      <c r="C578" s="13"/>
      <c r="D578" s="13"/>
      <c r="E578" s="13"/>
      <c r="F578" s="13"/>
      <c r="G578" s="13"/>
      <c r="H578" s="13"/>
      <c r="I578" s="13"/>
      <c r="J578" s="13"/>
      <c r="K578" s="13"/>
      <c r="L578" s="13"/>
      <c r="M578" s="13"/>
      <c r="N578" s="13"/>
      <c r="O578" s="13"/>
      <c r="P578" s="13"/>
      <c r="Q578" s="13"/>
      <c r="R578" s="13"/>
      <c r="S578" s="13"/>
      <c r="T578" s="13"/>
      <c r="U578" s="13"/>
      <c r="V578" s="13"/>
      <c r="W578" s="13"/>
      <c r="X578" s="13"/>
      <c r="Y578" s="13"/>
      <c r="Z578" s="13"/>
      <c r="AA578" s="13"/>
      <c r="AB578" s="13"/>
      <c r="AC578" s="13"/>
      <c r="AD578" s="13"/>
      <c r="AE578" s="13"/>
      <c r="AF578" s="13"/>
      <c r="AG578" s="13"/>
      <c r="AH578" s="13"/>
      <c r="AI578" s="13"/>
      <c r="AJ578" s="13"/>
    </row>
    <row r="579" spans="1:36" ht="13.5" customHeight="1" x14ac:dyDescent="0.2">
      <c r="A579" s="13"/>
      <c r="B579" s="13"/>
      <c r="C579" s="13"/>
      <c r="D579" s="13"/>
      <c r="E579" s="13"/>
      <c r="F579" s="13"/>
      <c r="G579" s="13"/>
      <c r="H579" s="13"/>
      <c r="I579" s="13"/>
      <c r="J579" s="13"/>
      <c r="K579" s="13"/>
      <c r="L579" s="13"/>
      <c r="M579" s="13"/>
      <c r="N579" s="13"/>
      <c r="O579" s="13"/>
      <c r="P579" s="13"/>
      <c r="Q579" s="13"/>
      <c r="R579" s="13"/>
      <c r="S579" s="13"/>
      <c r="T579" s="13"/>
      <c r="U579" s="13"/>
      <c r="V579" s="13"/>
      <c r="W579" s="13"/>
      <c r="X579" s="13"/>
      <c r="Y579" s="13"/>
      <c r="Z579" s="13"/>
      <c r="AA579" s="13"/>
      <c r="AB579" s="13"/>
      <c r="AC579" s="13"/>
      <c r="AD579" s="13"/>
      <c r="AE579" s="13"/>
      <c r="AF579" s="13"/>
      <c r="AG579" s="13"/>
      <c r="AH579" s="13"/>
      <c r="AI579" s="13"/>
      <c r="AJ579" s="13"/>
    </row>
    <row r="580" spans="1:36" ht="13.5" customHeight="1" x14ac:dyDescent="0.2">
      <c r="A580" s="13"/>
      <c r="B580" s="13"/>
      <c r="C580" s="13"/>
      <c r="D580" s="13"/>
      <c r="E580" s="13"/>
      <c r="F580" s="13"/>
      <c r="G580" s="13"/>
      <c r="H580" s="13"/>
      <c r="I580" s="13"/>
      <c r="J580" s="13"/>
      <c r="K580" s="13"/>
      <c r="L580" s="13"/>
      <c r="M580" s="13"/>
      <c r="N580" s="13"/>
      <c r="O580" s="13"/>
      <c r="P580" s="13"/>
      <c r="Q580" s="13"/>
      <c r="R580" s="13"/>
      <c r="S580" s="13"/>
      <c r="T580" s="13"/>
      <c r="U580" s="13"/>
      <c r="V580" s="13"/>
      <c r="W580" s="13"/>
      <c r="X580" s="13"/>
      <c r="Y580" s="13"/>
      <c r="Z580" s="13"/>
      <c r="AA580" s="13"/>
      <c r="AB580" s="13"/>
      <c r="AC580" s="13"/>
      <c r="AD580" s="13"/>
      <c r="AE580" s="13"/>
      <c r="AF580" s="13"/>
      <c r="AG580" s="13"/>
      <c r="AH580" s="13"/>
      <c r="AI580" s="13"/>
      <c r="AJ580" s="13"/>
    </row>
    <row r="581" spans="1:36" ht="13.5" customHeight="1" x14ac:dyDescent="0.2">
      <c r="A581" s="13"/>
      <c r="B581" s="13"/>
      <c r="C581" s="13"/>
      <c r="D581" s="13"/>
      <c r="E581" s="13"/>
      <c r="F581" s="13"/>
      <c r="G581" s="13"/>
      <c r="H581" s="13"/>
      <c r="I581" s="13"/>
      <c r="J581" s="13"/>
      <c r="K581" s="13"/>
      <c r="L581" s="13"/>
      <c r="M581" s="13"/>
      <c r="N581" s="13"/>
      <c r="O581" s="13"/>
      <c r="P581" s="13"/>
      <c r="Q581" s="13"/>
      <c r="R581" s="13"/>
      <c r="S581" s="13"/>
      <c r="T581" s="13"/>
      <c r="U581" s="13"/>
      <c r="V581" s="13"/>
      <c r="W581" s="13"/>
      <c r="X581" s="13"/>
      <c r="Y581" s="13"/>
      <c r="Z581" s="13"/>
      <c r="AA581" s="13"/>
      <c r="AB581" s="13"/>
      <c r="AC581" s="13"/>
      <c r="AD581" s="13"/>
      <c r="AE581" s="13"/>
      <c r="AF581" s="13"/>
      <c r="AG581" s="13"/>
      <c r="AH581" s="13"/>
      <c r="AI581" s="13"/>
      <c r="AJ581" s="13"/>
    </row>
    <row r="582" spans="1:36" ht="13.5" customHeight="1" x14ac:dyDescent="0.2">
      <c r="A582" s="13"/>
      <c r="B582" s="13"/>
      <c r="C582" s="13"/>
      <c r="D582" s="13"/>
      <c r="E582" s="13"/>
      <c r="F582" s="13"/>
      <c r="G582" s="13"/>
      <c r="H582" s="13"/>
      <c r="I582" s="13"/>
      <c r="J582" s="13"/>
      <c r="K582" s="13"/>
      <c r="L582" s="13"/>
      <c r="M582" s="13"/>
      <c r="N582" s="13"/>
      <c r="O582" s="13"/>
      <c r="P582" s="13"/>
      <c r="Q582" s="13"/>
      <c r="R582" s="13"/>
      <c r="S582" s="13"/>
      <c r="T582" s="13"/>
      <c r="U582" s="13"/>
      <c r="V582" s="13"/>
      <c r="W582" s="13"/>
      <c r="X582" s="13"/>
      <c r="Y582" s="13"/>
      <c r="Z582" s="13"/>
      <c r="AA582" s="13"/>
      <c r="AB582" s="13"/>
      <c r="AC582" s="13"/>
      <c r="AD582" s="13"/>
      <c r="AE582" s="13"/>
      <c r="AF582" s="13"/>
      <c r="AG582" s="13"/>
      <c r="AH582" s="13"/>
      <c r="AI582" s="13"/>
      <c r="AJ582" s="13"/>
    </row>
    <row r="583" spans="1:36" ht="13.5" customHeight="1" x14ac:dyDescent="0.2">
      <c r="A583" s="13"/>
      <c r="B583" s="13"/>
      <c r="C583" s="13"/>
      <c r="D583" s="13"/>
      <c r="E583" s="13"/>
      <c r="F583" s="13"/>
      <c r="G583" s="13"/>
      <c r="H583" s="13"/>
      <c r="I583" s="13"/>
      <c r="J583" s="13"/>
      <c r="K583" s="13"/>
      <c r="L583" s="13"/>
      <c r="M583" s="13"/>
      <c r="N583" s="13"/>
      <c r="O583" s="13"/>
      <c r="P583" s="13"/>
      <c r="Q583" s="13"/>
      <c r="R583" s="13"/>
      <c r="S583" s="13"/>
      <c r="T583" s="13"/>
      <c r="U583" s="13"/>
      <c r="V583" s="13"/>
      <c r="W583" s="13"/>
      <c r="X583" s="13"/>
      <c r="Y583" s="13"/>
      <c r="Z583" s="13"/>
      <c r="AA583" s="13"/>
      <c r="AB583" s="13"/>
      <c r="AC583" s="13"/>
      <c r="AD583" s="13"/>
      <c r="AE583" s="13"/>
      <c r="AF583" s="13"/>
      <c r="AG583" s="13"/>
      <c r="AH583" s="13"/>
      <c r="AI583" s="13"/>
      <c r="AJ583" s="13"/>
    </row>
    <row r="584" spans="1:36" ht="13.5" customHeight="1" x14ac:dyDescent="0.2">
      <c r="A584" s="13"/>
      <c r="B584" s="13"/>
      <c r="C584" s="13"/>
      <c r="D584" s="13"/>
      <c r="E584" s="13"/>
      <c r="F584" s="13"/>
      <c r="G584" s="13"/>
      <c r="H584" s="13"/>
      <c r="I584" s="13"/>
      <c r="J584" s="13"/>
      <c r="K584" s="13"/>
      <c r="L584" s="13"/>
      <c r="M584" s="13"/>
      <c r="N584" s="13"/>
      <c r="O584" s="13"/>
      <c r="P584" s="13"/>
      <c r="Q584" s="13"/>
      <c r="R584" s="13"/>
      <c r="S584" s="13"/>
      <c r="T584" s="13"/>
      <c r="U584" s="13"/>
      <c r="V584" s="13"/>
      <c r="W584" s="13"/>
      <c r="X584" s="13"/>
      <c r="Y584" s="13"/>
      <c r="Z584" s="13"/>
      <c r="AA584" s="13"/>
      <c r="AB584" s="13"/>
      <c r="AC584" s="13"/>
      <c r="AD584" s="13"/>
      <c r="AE584" s="13"/>
      <c r="AF584" s="13"/>
      <c r="AG584" s="13"/>
      <c r="AH584" s="13"/>
      <c r="AI584" s="13"/>
      <c r="AJ584" s="13"/>
    </row>
    <row r="585" spans="1:36" ht="13.5" customHeight="1" x14ac:dyDescent="0.2">
      <c r="A585" s="13"/>
      <c r="B585" s="13"/>
      <c r="C585" s="13"/>
      <c r="D585" s="13"/>
      <c r="E585" s="13"/>
      <c r="F585" s="13"/>
      <c r="G585" s="13"/>
      <c r="H585" s="13"/>
      <c r="I585" s="13"/>
      <c r="J585" s="13"/>
      <c r="K585" s="13"/>
      <c r="L585" s="13"/>
      <c r="M585" s="13"/>
      <c r="N585" s="13"/>
      <c r="O585" s="13"/>
      <c r="P585" s="13"/>
      <c r="Q585" s="13"/>
      <c r="R585" s="13"/>
      <c r="S585" s="13"/>
      <c r="T585" s="13"/>
      <c r="U585" s="13"/>
      <c r="V585" s="13"/>
      <c r="W585" s="13"/>
      <c r="X585" s="13"/>
      <c r="Y585" s="13"/>
      <c r="Z585" s="13"/>
      <c r="AA585" s="13"/>
      <c r="AB585" s="13"/>
      <c r="AC585" s="13"/>
      <c r="AD585" s="13"/>
      <c r="AE585" s="13"/>
      <c r="AF585" s="13"/>
      <c r="AG585" s="13"/>
      <c r="AH585" s="13"/>
      <c r="AI585" s="13"/>
      <c r="AJ585" s="13"/>
    </row>
    <row r="586" spans="1:36" ht="13.5" customHeight="1" x14ac:dyDescent="0.2">
      <c r="A586" s="13"/>
      <c r="B586" s="13"/>
      <c r="C586" s="13"/>
      <c r="D586" s="13"/>
      <c r="E586" s="13"/>
      <c r="F586" s="13"/>
      <c r="G586" s="13"/>
      <c r="H586" s="13"/>
      <c r="I586" s="13"/>
      <c r="J586" s="13"/>
      <c r="K586" s="13"/>
      <c r="L586" s="13"/>
      <c r="M586" s="13"/>
      <c r="N586" s="13"/>
      <c r="O586" s="13"/>
      <c r="P586" s="13"/>
      <c r="Q586" s="13"/>
      <c r="R586" s="13"/>
      <c r="S586" s="13"/>
      <c r="T586" s="13"/>
      <c r="U586" s="13"/>
      <c r="V586" s="13"/>
      <c r="W586" s="13"/>
      <c r="X586" s="13"/>
      <c r="Y586" s="13"/>
      <c r="Z586" s="13"/>
      <c r="AA586" s="13"/>
      <c r="AB586" s="13"/>
      <c r="AC586" s="13"/>
      <c r="AD586" s="13"/>
      <c r="AE586" s="13"/>
      <c r="AF586" s="13"/>
      <c r="AG586" s="13"/>
      <c r="AH586" s="13"/>
      <c r="AI586" s="13"/>
      <c r="AJ586" s="13"/>
    </row>
    <row r="587" spans="1:36" ht="13.5" customHeight="1" x14ac:dyDescent="0.2">
      <c r="A587" s="13"/>
      <c r="B587" s="13"/>
      <c r="C587" s="13"/>
      <c r="D587" s="13"/>
      <c r="E587" s="13"/>
      <c r="F587" s="13"/>
      <c r="G587" s="13"/>
      <c r="H587" s="13"/>
      <c r="I587" s="13"/>
      <c r="J587" s="13"/>
      <c r="K587" s="13"/>
      <c r="L587" s="13"/>
      <c r="M587" s="13"/>
      <c r="N587" s="13"/>
      <c r="O587" s="13"/>
      <c r="P587" s="13"/>
      <c r="Q587" s="13"/>
      <c r="R587" s="13"/>
      <c r="S587" s="13"/>
      <c r="T587" s="13"/>
      <c r="U587" s="13"/>
      <c r="V587" s="13"/>
      <c r="W587" s="13"/>
      <c r="X587" s="13"/>
      <c r="Y587" s="13"/>
      <c r="Z587" s="13"/>
      <c r="AA587" s="13"/>
      <c r="AB587" s="13"/>
      <c r="AC587" s="13"/>
      <c r="AD587" s="13"/>
      <c r="AE587" s="13"/>
      <c r="AF587" s="13"/>
      <c r="AG587" s="13"/>
      <c r="AH587" s="13"/>
      <c r="AI587" s="13"/>
      <c r="AJ587" s="13"/>
    </row>
    <row r="588" spans="1:36" ht="13.5" customHeight="1" x14ac:dyDescent="0.2">
      <c r="A588" s="13"/>
      <c r="B588" s="13"/>
      <c r="C588" s="13"/>
      <c r="D588" s="13"/>
      <c r="E588" s="13"/>
      <c r="F588" s="13"/>
      <c r="G588" s="13"/>
      <c r="H588" s="13"/>
      <c r="I588" s="13"/>
      <c r="J588" s="13"/>
      <c r="K588" s="13"/>
      <c r="L588" s="13"/>
      <c r="M588" s="13"/>
      <c r="N588" s="13"/>
      <c r="O588" s="13"/>
      <c r="P588" s="13"/>
      <c r="Q588" s="13"/>
      <c r="R588" s="13"/>
      <c r="S588" s="13"/>
      <c r="T588" s="13"/>
      <c r="U588" s="13"/>
      <c r="V588" s="13"/>
      <c r="W588" s="13"/>
      <c r="X588" s="13"/>
      <c r="Y588" s="13"/>
      <c r="Z588" s="13"/>
      <c r="AA588" s="13"/>
      <c r="AB588" s="13"/>
      <c r="AC588" s="13"/>
      <c r="AD588" s="13"/>
      <c r="AE588" s="13"/>
      <c r="AF588" s="13"/>
      <c r="AG588" s="13"/>
      <c r="AH588" s="13"/>
      <c r="AI588" s="13"/>
      <c r="AJ588" s="13"/>
    </row>
    <row r="589" spans="1:36" ht="13.5" customHeight="1" x14ac:dyDescent="0.2">
      <c r="A589" s="13"/>
      <c r="B589" s="13"/>
      <c r="C589" s="13"/>
      <c r="D589" s="13"/>
      <c r="E589" s="13"/>
      <c r="F589" s="13"/>
      <c r="G589" s="13"/>
      <c r="H589" s="13"/>
      <c r="I589" s="13"/>
      <c r="J589" s="13"/>
      <c r="K589" s="13"/>
      <c r="L589" s="13"/>
      <c r="M589" s="13"/>
      <c r="N589" s="13"/>
      <c r="O589" s="13"/>
      <c r="P589" s="13"/>
      <c r="Q589" s="13"/>
      <c r="R589" s="13"/>
      <c r="S589" s="13"/>
      <c r="T589" s="13"/>
      <c r="U589" s="13"/>
      <c r="V589" s="13"/>
      <c r="W589" s="13"/>
      <c r="X589" s="13"/>
      <c r="Y589" s="13"/>
      <c r="Z589" s="13"/>
      <c r="AA589" s="13"/>
      <c r="AB589" s="13"/>
      <c r="AC589" s="13"/>
      <c r="AD589" s="13"/>
      <c r="AE589" s="13"/>
      <c r="AF589" s="13"/>
      <c r="AG589" s="13"/>
      <c r="AH589" s="13"/>
      <c r="AI589" s="13"/>
      <c r="AJ589" s="13"/>
    </row>
    <row r="590" spans="1:36" ht="13.5" customHeight="1" x14ac:dyDescent="0.2">
      <c r="A590" s="13"/>
      <c r="B590" s="13"/>
      <c r="C590" s="13"/>
      <c r="D590" s="13"/>
      <c r="E590" s="13"/>
      <c r="F590" s="13"/>
      <c r="G590" s="13"/>
      <c r="H590" s="13"/>
      <c r="I590" s="13"/>
      <c r="J590" s="13"/>
      <c r="K590" s="13"/>
      <c r="L590" s="13"/>
      <c r="M590" s="13"/>
      <c r="N590" s="13"/>
      <c r="O590" s="13"/>
      <c r="P590" s="13"/>
      <c r="Q590" s="13"/>
      <c r="R590" s="13"/>
      <c r="S590" s="13"/>
      <c r="T590" s="13"/>
      <c r="U590" s="13"/>
      <c r="V590" s="13"/>
      <c r="W590" s="13"/>
      <c r="X590" s="13"/>
      <c r="Y590" s="13"/>
      <c r="Z590" s="13"/>
      <c r="AA590" s="13"/>
      <c r="AB590" s="13"/>
      <c r="AC590" s="13"/>
      <c r="AD590" s="13"/>
      <c r="AE590" s="13"/>
      <c r="AF590" s="13"/>
      <c r="AG590" s="13"/>
      <c r="AH590" s="13"/>
      <c r="AI590" s="13"/>
      <c r="AJ590" s="13"/>
    </row>
    <row r="591" spans="1:36" ht="13.5" customHeight="1" x14ac:dyDescent="0.2">
      <c r="A591" s="13"/>
      <c r="B591" s="13"/>
      <c r="C591" s="13"/>
      <c r="D591" s="13"/>
      <c r="E591" s="13"/>
      <c r="F591" s="13"/>
      <c r="G591" s="13"/>
      <c r="H591" s="13"/>
      <c r="I591" s="13"/>
      <c r="J591" s="13"/>
      <c r="K591" s="13"/>
      <c r="L591" s="13"/>
      <c r="M591" s="13"/>
      <c r="N591" s="13"/>
      <c r="O591" s="13"/>
      <c r="P591" s="13"/>
      <c r="Q591" s="13"/>
      <c r="R591" s="13"/>
      <c r="S591" s="13"/>
      <c r="T591" s="13"/>
      <c r="U591" s="13"/>
      <c r="V591" s="13"/>
      <c r="W591" s="13"/>
      <c r="X591" s="13"/>
      <c r="Y591" s="13"/>
      <c r="Z591" s="13"/>
      <c r="AA591" s="13"/>
      <c r="AB591" s="13"/>
      <c r="AC591" s="13"/>
      <c r="AD591" s="13"/>
      <c r="AE591" s="13"/>
      <c r="AF591" s="13"/>
      <c r="AG591" s="13"/>
      <c r="AH591" s="13"/>
      <c r="AI591" s="13"/>
      <c r="AJ591" s="13"/>
    </row>
    <row r="592" spans="1:36" ht="13.5" customHeight="1" x14ac:dyDescent="0.2">
      <c r="A592" s="13"/>
      <c r="B592" s="13"/>
      <c r="C592" s="13"/>
      <c r="D592" s="13"/>
      <c r="E592" s="13"/>
      <c r="F592" s="13"/>
      <c r="G592" s="13"/>
      <c r="H592" s="13"/>
      <c r="I592" s="13"/>
      <c r="J592" s="13"/>
      <c r="K592" s="13"/>
      <c r="L592" s="13"/>
      <c r="M592" s="13"/>
      <c r="N592" s="13"/>
      <c r="O592" s="13"/>
      <c r="P592" s="13"/>
      <c r="Q592" s="13"/>
      <c r="R592" s="13"/>
      <c r="S592" s="13"/>
      <c r="T592" s="13"/>
      <c r="U592" s="13"/>
      <c r="V592" s="13"/>
      <c r="W592" s="13"/>
      <c r="X592" s="13"/>
      <c r="Y592" s="13"/>
      <c r="Z592" s="13"/>
      <c r="AA592" s="13"/>
      <c r="AB592" s="13"/>
      <c r="AC592" s="13"/>
      <c r="AD592" s="13"/>
      <c r="AE592" s="13"/>
      <c r="AF592" s="13"/>
      <c r="AG592" s="13"/>
      <c r="AH592" s="13"/>
      <c r="AI592" s="13"/>
      <c r="AJ592" s="13"/>
    </row>
    <row r="593" spans="1:36" ht="13.5" customHeight="1" x14ac:dyDescent="0.2">
      <c r="A593" s="13"/>
      <c r="B593" s="13"/>
      <c r="C593" s="13"/>
      <c r="D593" s="13"/>
      <c r="E593" s="13"/>
      <c r="F593" s="13"/>
      <c r="G593" s="13"/>
      <c r="H593" s="13"/>
      <c r="I593" s="13"/>
      <c r="J593" s="13"/>
      <c r="K593" s="13"/>
      <c r="L593" s="13"/>
      <c r="M593" s="13"/>
      <c r="N593" s="13"/>
      <c r="O593" s="13"/>
      <c r="P593" s="13"/>
      <c r="Q593" s="13"/>
      <c r="R593" s="13"/>
      <c r="S593" s="13"/>
      <c r="T593" s="13"/>
      <c r="U593" s="13"/>
      <c r="V593" s="13"/>
      <c r="W593" s="13"/>
      <c r="X593" s="13"/>
      <c r="Y593" s="13"/>
      <c r="Z593" s="13"/>
      <c r="AA593" s="13"/>
      <c r="AB593" s="13"/>
      <c r="AC593" s="13"/>
      <c r="AD593" s="13"/>
      <c r="AE593" s="13"/>
      <c r="AF593" s="13"/>
      <c r="AG593" s="13"/>
      <c r="AH593" s="13"/>
      <c r="AI593" s="13"/>
      <c r="AJ593" s="13"/>
    </row>
    <row r="594" spans="1:36" ht="13.5" customHeight="1" x14ac:dyDescent="0.2">
      <c r="A594" s="13"/>
      <c r="B594" s="13"/>
      <c r="C594" s="13"/>
      <c r="D594" s="13"/>
      <c r="E594" s="13"/>
      <c r="F594" s="13"/>
      <c r="G594" s="13"/>
      <c r="H594" s="13"/>
      <c r="I594" s="13"/>
      <c r="J594" s="13"/>
      <c r="K594" s="13"/>
      <c r="L594" s="13"/>
      <c r="M594" s="13"/>
      <c r="N594" s="13"/>
      <c r="O594" s="13"/>
      <c r="P594" s="13"/>
      <c r="Q594" s="13"/>
      <c r="R594" s="13"/>
      <c r="S594" s="13"/>
      <c r="T594" s="13"/>
      <c r="U594" s="13"/>
      <c r="V594" s="13"/>
      <c r="W594" s="13"/>
      <c r="X594" s="13"/>
      <c r="Y594" s="13"/>
      <c r="Z594" s="13"/>
      <c r="AA594" s="13"/>
      <c r="AB594" s="13"/>
      <c r="AC594" s="13"/>
      <c r="AD594" s="13"/>
      <c r="AE594" s="13"/>
      <c r="AF594" s="13"/>
      <c r="AG594" s="13"/>
      <c r="AH594" s="13"/>
      <c r="AI594" s="13"/>
      <c r="AJ594" s="13"/>
    </row>
    <row r="595" spans="1:36" ht="13.5" customHeight="1" x14ac:dyDescent="0.2">
      <c r="A595" s="13"/>
      <c r="B595" s="13"/>
      <c r="C595" s="13"/>
      <c r="D595" s="13"/>
      <c r="E595" s="13"/>
      <c r="F595" s="13"/>
      <c r="G595" s="13"/>
      <c r="H595" s="13"/>
      <c r="I595" s="13"/>
      <c r="J595" s="13"/>
      <c r="K595" s="13"/>
      <c r="L595" s="13"/>
      <c r="M595" s="13"/>
      <c r="N595" s="13"/>
      <c r="O595" s="13"/>
      <c r="P595" s="13"/>
      <c r="Q595" s="13"/>
      <c r="R595" s="13"/>
      <c r="S595" s="13"/>
      <c r="T595" s="13"/>
      <c r="U595" s="13"/>
      <c r="V595" s="13"/>
      <c r="W595" s="13"/>
      <c r="X595" s="13"/>
      <c r="Y595" s="13"/>
      <c r="Z595" s="13"/>
      <c r="AA595" s="13"/>
      <c r="AB595" s="13"/>
      <c r="AC595" s="13"/>
      <c r="AD595" s="13"/>
      <c r="AE595" s="13"/>
      <c r="AF595" s="13"/>
      <c r="AG595" s="13"/>
      <c r="AH595" s="13"/>
      <c r="AI595" s="13"/>
      <c r="AJ595" s="13"/>
    </row>
    <row r="596" spans="1:36" ht="13.5" customHeight="1" x14ac:dyDescent="0.2">
      <c r="A596" s="13"/>
      <c r="B596" s="13"/>
      <c r="C596" s="13"/>
      <c r="D596" s="13"/>
      <c r="E596" s="13"/>
      <c r="F596" s="13"/>
      <c r="G596" s="13"/>
      <c r="H596" s="13"/>
      <c r="I596" s="13"/>
      <c r="J596" s="13"/>
      <c r="K596" s="13"/>
      <c r="L596" s="13"/>
      <c r="M596" s="13"/>
      <c r="N596" s="13"/>
      <c r="O596" s="13"/>
      <c r="P596" s="13"/>
      <c r="Q596" s="13"/>
      <c r="R596" s="13"/>
      <c r="S596" s="13"/>
      <c r="T596" s="13"/>
      <c r="U596" s="13"/>
      <c r="V596" s="13"/>
      <c r="W596" s="13"/>
      <c r="X596" s="13"/>
      <c r="Y596" s="13"/>
      <c r="Z596" s="13"/>
      <c r="AA596" s="13"/>
      <c r="AB596" s="13"/>
      <c r="AC596" s="13"/>
      <c r="AD596" s="13"/>
      <c r="AE596" s="13"/>
      <c r="AF596" s="13"/>
      <c r="AG596" s="13"/>
      <c r="AH596" s="13"/>
      <c r="AI596" s="13"/>
      <c r="AJ596" s="13"/>
    </row>
    <row r="597" spans="1:36" ht="13.5" customHeight="1" x14ac:dyDescent="0.2">
      <c r="A597" s="13"/>
      <c r="B597" s="13"/>
      <c r="C597" s="13"/>
      <c r="D597" s="13"/>
      <c r="E597" s="13"/>
      <c r="F597" s="13"/>
      <c r="G597" s="13"/>
      <c r="H597" s="13"/>
      <c r="I597" s="13"/>
      <c r="J597" s="13"/>
      <c r="K597" s="13"/>
      <c r="L597" s="13"/>
      <c r="M597" s="13"/>
      <c r="N597" s="13"/>
      <c r="O597" s="13"/>
      <c r="P597" s="13"/>
      <c r="Q597" s="13"/>
      <c r="R597" s="13"/>
      <c r="S597" s="13"/>
      <c r="T597" s="13"/>
      <c r="U597" s="13"/>
      <c r="V597" s="13"/>
      <c r="W597" s="13"/>
      <c r="X597" s="13"/>
      <c r="Y597" s="13"/>
      <c r="Z597" s="13"/>
      <c r="AA597" s="13"/>
      <c r="AB597" s="13"/>
      <c r="AC597" s="13"/>
      <c r="AD597" s="13"/>
      <c r="AE597" s="13"/>
      <c r="AF597" s="13"/>
      <c r="AG597" s="13"/>
      <c r="AH597" s="13"/>
      <c r="AI597" s="13"/>
      <c r="AJ597" s="13"/>
    </row>
    <row r="598" spans="1:36" ht="13.5" customHeight="1" x14ac:dyDescent="0.2">
      <c r="A598" s="13"/>
      <c r="B598" s="13"/>
      <c r="C598" s="13"/>
      <c r="D598" s="13"/>
      <c r="E598" s="13"/>
      <c r="F598" s="13"/>
      <c r="G598" s="13"/>
      <c r="H598" s="13"/>
      <c r="I598" s="13"/>
      <c r="J598" s="13"/>
      <c r="K598" s="13"/>
      <c r="L598" s="13"/>
      <c r="M598" s="13"/>
      <c r="N598" s="13"/>
      <c r="O598" s="13"/>
      <c r="P598" s="13"/>
      <c r="Q598" s="13"/>
      <c r="R598" s="13"/>
      <c r="S598" s="13"/>
      <c r="T598" s="13"/>
      <c r="U598" s="13"/>
      <c r="V598" s="13"/>
      <c r="W598" s="13"/>
      <c r="X598" s="13"/>
      <c r="Y598" s="13"/>
      <c r="Z598" s="13"/>
      <c r="AA598" s="13"/>
      <c r="AB598" s="13"/>
      <c r="AC598" s="13"/>
      <c r="AD598" s="13"/>
      <c r="AE598" s="13"/>
      <c r="AF598" s="13"/>
      <c r="AG598" s="13"/>
      <c r="AH598" s="13"/>
      <c r="AI598" s="13"/>
      <c r="AJ598" s="13"/>
    </row>
    <row r="599" spans="1:36" ht="13.5" customHeight="1" x14ac:dyDescent="0.2">
      <c r="A599" s="13"/>
      <c r="B599" s="13"/>
      <c r="C599" s="13"/>
      <c r="D599" s="13"/>
      <c r="E599" s="13"/>
      <c r="F599" s="13"/>
      <c r="G599" s="13"/>
      <c r="H599" s="13"/>
      <c r="I599" s="13"/>
      <c r="J599" s="13"/>
      <c r="K599" s="13"/>
      <c r="L599" s="13"/>
      <c r="M599" s="13"/>
      <c r="N599" s="13"/>
      <c r="O599" s="13"/>
      <c r="P599" s="13"/>
      <c r="Q599" s="13"/>
      <c r="R599" s="13"/>
      <c r="S599" s="13"/>
      <c r="T599" s="13"/>
      <c r="U599" s="13"/>
      <c r="V599" s="13"/>
      <c r="W599" s="13"/>
      <c r="X599" s="13"/>
      <c r="Y599" s="13"/>
      <c r="Z599" s="13"/>
      <c r="AA599" s="13"/>
      <c r="AB599" s="13"/>
      <c r="AC599" s="13"/>
      <c r="AD599" s="13"/>
      <c r="AE599" s="13"/>
      <c r="AF599" s="13"/>
      <c r="AG599" s="13"/>
      <c r="AH599" s="13"/>
      <c r="AI599" s="13"/>
      <c r="AJ599" s="13"/>
    </row>
    <row r="600" spans="1:36" ht="13.5" customHeight="1" x14ac:dyDescent="0.2">
      <c r="A600" s="13"/>
      <c r="B600" s="13"/>
      <c r="C600" s="13"/>
      <c r="D600" s="13"/>
      <c r="E600" s="13"/>
      <c r="F600" s="13"/>
      <c r="G600" s="13"/>
      <c r="H600" s="13"/>
      <c r="I600" s="13"/>
      <c r="J600" s="13"/>
      <c r="K600" s="13"/>
      <c r="L600" s="13"/>
      <c r="M600" s="13"/>
      <c r="N600" s="13"/>
      <c r="O600" s="13"/>
      <c r="P600" s="13"/>
      <c r="Q600" s="13"/>
      <c r="R600" s="13"/>
      <c r="S600" s="13"/>
      <c r="T600" s="13"/>
      <c r="U600" s="13"/>
      <c r="V600" s="13"/>
      <c r="W600" s="13"/>
      <c r="X600" s="13"/>
      <c r="Y600" s="13"/>
      <c r="Z600" s="13"/>
      <c r="AA600" s="13"/>
      <c r="AB600" s="13"/>
      <c r="AC600" s="13"/>
      <c r="AD600" s="13"/>
      <c r="AE600" s="13"/>
      <c r="AF600" s="13"/>
      <c r="AG600" s="13"/>
      <c r="AH600" s="13"/>
      <c r="AI600" s="13"/>
      <c r="AJ600" s="13"/>
    </row>
    <row r="601" spans="1:36" ht="13.5" customHeight="1" x14ac:dyDescent="0.2">
      <c r="A601" s="13"/>
      <c r="B601" s="13"/>
      <c r="C601" s="13"/>
      <c r="D601" s="13"/>
      <c r="E601" s="13"/>
      <c r="F601" s="13"/>
      <c r="G601" s="13"/>
      <c r="H601" s="13"/>
      <c r="I601" s="13"/>
      <c r="J601" s="13"/>
      <c r="K601" s="13"/>
      <c r="L601" s="13"/>
      <c r="M601" s="13"/>
      <c r="N601" s="13"/>
      <c r="O601" s="13"/>
      <c r="P601" s="13"/>
      <c r="Q601" s="13"/>
      <c r="R601" s="13"/>
      <c r="S601" s="13"/>
      <c r="T601" s="13"/>
      <c r="U601" s="13"/>
      <c r="V601" s="13"/>
      <c r="W601" s="13"/>
      <c r="X601" s="13"/>
      <c r="Y601" s="13"/>
      <c r="Z601" s="13"/>
      <c r="AA601" s="13"/>
      <c r="AB601" s="13"/>
      <c r="AC601" s="13"/>
      <c r="AD601" s="13"/>
      <c r="AE601" s="13"/>
      <c r="AF601" s="13"/>
      <c r="AG601" s="13"/>
      <c r="AH601" s="13"/>
      <c r="AI601" s="13"/>
      <c r="AJ601" s="13"/>
    </row>
    <row r="602" spans="1:36" ht="13.5" customHeight="1" x14ac:dyDescent="0.2">
      <c r="A602" s="13"/>
      <c r="B602" s="13"/>
      <c r="C602" s="13"/>
      <c r="D602" s="13"/>
      <c r="E602" s="13"/>
      <c r="F602" s="13"/>
      <c r="G602" s="13"/>
      <c r="H602" s="13"/>
      <c r="I602" s="13"/>
      <c r="J602" s="13"/>
      <c r="K602" s="13"/>
      <c r="L602" s="13"/>
      <c r="M602" s="13"/>
      <c r="N602" s="13"/>
      <c r="O602" s="13"/>
      <c r="P602" s="13"/>
      <c r="Q602" s="13"/>
      <c r="R602" s="13"/>
      <c r="S602" s="13"/>
      <c r="T602" s="13"/>
      <c r="U602" s="13"/>
      <c r="V602" s="13"/>
      <c r="W602" s="13"/>
      <c r="X602" s="13"/>
      <c r="Y602" s="13"/>
      <c r="Z602" s="13"/>
      <c r="AA602" s="13"/>
      <c r="AB602" s="13"/>
      <c r="AC602" s="13"/>
      <c r="AD602" s="13"/>
      <c r="AE602" s="13"/>
      <c r="AF602" s="13"/>
      <c r="AG602" s="13"/>
      <c r="AH602" s="13"/>
      <c r="AI602" s="13"/>
      <c r="AJ602" s="13"/>
    </row>
    <row r="603" spans="1:36" ht="13.5" customHeight="1" x14ac:dyDescent="0.2">
      <c r="A603" s="13"/>
      <c r="B603" s="13"/>
      <c r="C603" s="13"/>
      <c r="D603" s="13"/>
      <c r="E603" s="13"/>
      <c r="F603" s="13"/>
      <c r="G603" s="13"/>
      <c r="H603" s="13"/>
      <c r="I603" s="13"/>
      <c r="J603" s="13"/>
      <c r="K603" s="13"/>
      <c r="L603" s="13"/>
      <c r="M603" s="13"/>
      <c r="N603" s="13"/>
      <c r="O603" s="13"/>
      <c r="P603" s="13"/>
      <c r="Q603" s="13"/>
      <c r="R603" s="13"/>
      <c r="S603" s="13"/>
      <c r="T603" s="13"/>
      <c r="U603" s="13"/>
      <c r="V603" s="13"/>
      <c r="W603" s="13"/>
      <c r="X603" s="13"/>
      <c r="Y603" s="13"/>
      <c r="Z603" s="13"/>
      <c r="AA603" s="13"/>
      <c r="AB603" s="13"/>
      <c r="AC603" s="13"/>
      <c r="AD603" s="13"/>
      <c r="AE603" s="13"/>
      <c r="AF603" s="13"/>
      <c r="AG603" s="13"/>
      <c r="AH603" s="13"/>
      <c r="AI603" s="13"/>
      <c r="AJ603" s="13"/>
    </row>
    <row r="604" spans="1:36" ht="13.5" customHeight="1" x14ac:dyDescent="0.2">
      <c r="A604" s="13"/>
      <c r="B604" s="13"/>
      <c r="C604" s="13"/>
      <c r="D604" s="13"/>
      <c r="E604" s="13"/>
      <c r="F604" s="13"/>
      <c r="G604" s="13"/>
      <c r="H604" s="13"/>
      <c r="I604" s="13"/>
      <c r="J604" s="13"/>
      <c r="K604" s="13"/>
      <c r="L604" s="13"/>
      <c r="M604" s="13"/>
      <c r="N604" s="13"/>
      <c r="O604" s="13"/>
      <c r="P604" s="13"/>
      <c r="Q604" s="13"/>
      <c r="R604" s="13"/>
      <c r="S604" s="13"/>
      <c r="T604" s="13"/>
      <c r="U604" s="13"/>
      <c r="V604" s="13"/>
      <c r="W604" s="13"/>
      <c r="X604" s="13"/>
      <c r="Y604" s="13"/>
      <c r="Z604" s="13"/>
      <c r="AA604" s="13"/>
      <c r="AB604" s="13"/>
      <c r="AC604" s="13"/>
      <c r="AD604" s="13"/>
      <c r="AE604" s="13"/>
      <c r="AF604" s="13"/>
      <c r="AG604" s="13"/>
      <c r="AH604" s="13"/>
      <c r="AI604" s="13"/>
      <c r="AJ604" s="13"/>
    </row>
    <row r="605" spans="1:36" ht="13.5" customHeight="1" x14ac:dyDescent="0.2">
      <c r="A605" s="13"/>
      <c r="B605" s="13"/>
      <c r="C605" s="13"/>
      <c r="D605" s="13"/>
      <c r="E605" s="13"/>
      <c r="F605" s="13"/>
      <c r="G605" s="13"/>
      <c r="H605" s="13"/>
      <c r="I605" s="13"/>
      <c r="J605" s="13"/>
      <c r="K605" s="13"/>
      <c r="L605" s="13"/>
      <c r="M605" s="13"/>
      <c r="N605" s="13"/>
      <c r="O605" s="13"/>
      <c r="P605" s="13"/>
      <c r="Q605" s="13"/>
      <c r="R605" s="13"/>
      <c r="S605" s="13"/>
      <c r="T605" s="13"/>
      <c r="U605" s="13"/>
      <c r="V605" s="13"/>
      <c r="W605" s="13"/>
      <c r="X605" s="13"/>
      <c r="Y605" s="13"/>
      <c r="Z605" s="13"/>
      <c r="AA605" s="13"/>
      <c r="AB605" s="13"/>
      <c r="AC605" s="13"/>
      <c r="AD605" s="13"/>
      <c r="AE605" s="13"/>
      <c r="AF605" s="13"/>
      <c r="AG605" s="13"/>
      <c r="AH605" s="13"/>
      <c r="AI605" s="13"/>
      <c r="AJ605" s="13"/>
    </row>
    <row r="606" spans="1:36" ht="13.5" customHeight="1" x14ac:dyDescent="0.2">
      <c r="A606" s="13"/>
      <c r="B606" s="13"/>
      <c r="C606" s="13"/>
      <c r="D606" s="13"/>
      <c r="E606" s="13"/>
      <c r="F606" s="13"/>
      <c r="G606" s="13"/>
      <c r="H606" s="13"/>
      <c r="I606" s="13"/>
      <c r="J606" s="13"/>
      <c r="K606" s="13"/>
      <c r="L606" s="13"/>
      <c r="M606" s="13"/>
      <c r="N606" s="13"/>
      <c r="O606" s="13"/>
      <c r="P606" s="13"/>
      <c r="Q606" s="13"/>
      <c r="R606" s="13"/>
      <c r="S606" s="13"/>
      <c r="T606" s="13"/>
      <c r="U606" s="13"/>
      <c r="V606" s="13"/>
      <c r="W606" s="13"/>
      <c r="X606" s="13"/>
      <c r="Y606" s="13"/>
      <c r="Z606" s="13"/>
      <c r="AA606" s="13"/>
      <c r="AB606" s="13"/>
      <c r="AC606" s="13"/>
      <c r="AD606" s="13"/>
      <c r="AE606" s="13"/>
      <c r="AF606" s="13"/>
      <c r="AG606" s="13"/>
      <c r="AH606" s="13"/>
      <c r="AI606" s="13"/>
      <c r="AJ606" s="13"/>
    </row>
    <row r="607" spans="1:36" ht="13.5" customHeight="1" x14ac:dyDescent="0.2">
      <c r="A607" s="13"/>
      <c r="B607" s="13"/>
      <c r="C607" s="13"/>
      <c r="D607" s="13"/>
      <c r="E607" s="13"/>
      <c r="F607" s="13"/>
      <c r="G607" s="13"/>
      <c r="H607" s="13"/>
      <c r="I607" s="13"/>
      <c r="J607" s="13"/>
      <c r="K607" s="13"/>
      <c r="L607" s="13"/>
      <c r="M607" s="13"/>
      <c r="N607" s="13"/>
      <c r="O607" s="13"/>
      <c r="P607" s="13"/>
      <c r="Q607" s="13"/>
      <c r="R607" s="13"/>
      <c r="S607" s="13"/>
      <c r="T607" s="13"/>
      <c r="U607" s="13"/>
      <c r="V607" s="13"/>
      <c r="W607" s="13"/>
      <c r="X607" s="13"/>
      <c r="Y607" s="13"/>
      <c r="Z607" s="13"/>
      <c r="AA607" s="13"/>
      <c r="AB607" s="13"/>
      <c r="AC607" s="13"/>
      <c r="AD607" s="13"/>
      <c r="AE607" s="13"/>
      <c r="AF607" s="13"/>
      <c r="AG607" s="13"/>
      <c r="AH607" s="13"/>
      <c r="AI607" s="13"/>
      <c r="AJ607" s="13"/>
    </row>
    <row r="608" spans="1:36" ht="13.5" customHeight="1" x14ac:dyDescent="0.2">
      <c r="A608" s="13"/>
      <c r="B608" s="13"/>
      <c r="C608" s="13"/>
      <c r="D608" s="13"/>
      <c r="E608" s="13"/>
      <c r="F608" s="13"/>
      <c r="G608" s="13"/>
      <c r="H608" s="13"/>
      <c r="I608" s="13"/>
      <c r="J608" s="13"/>
      <c r="K608" s="13"/>
      <c r="L608" s="13"/>
      <c r="M608" s="13"/>
      <c r="N608" s="13"/>
      <c r="O608" s="13"/>
      <c r="P608" s="13"/>
      <c r="Q608" s="13"/>
      <c r="R608" s="13"/>
      <c r="S608" s="13"/>
      <c r="T608" s="13"/>
      <c r="U608" s="13"/>
      <c r="V608" s="13"/>
      <c r="W608" s="13"/>
      <c r="X608" s="13"/>
      <c r="Y608" s="13"/>
      <c r="Z608" s="13"/>
      <c r="AA608" s="13"/>
      <c r="AB608" s="13"/>
      <c r="AC608" s="13"/>
      <c r="AD608" s="13"/>
      <c r="AE608" s="13"/>
      <c r="AF608" s="13"/>
      <c r="AG608" s="13"/>
      <c r="AH608" s="13"/>
      <c r="AI608" s="13"/>
      <c r="AJ608" s="13"/>
    </row>
    <row r="609" spans="1:36" ht="13.5" customHeight="1" x14ac:dyDescent="0.2">
      <c r="A609" s="13"/>
      <c r="B609" s="13"/>
      <c r="C609" s="13"/>
      <c r="D609" s="13"/>
      <c r="E609" s="13"/>
      <c r="F609" s="13"/>
      <c r="G609" s="13"/>
      <c r="H609" s="13"/>
      <c r="I609" s="13"/>
      <c r="J609" s="13"/>
      <c r="K609" s="13"/>
      <c r="L609" s="13"/>
      <c r="M609" s="13"/>
      <c r="N609" s="13"/>
      <c r="O609" s="13"/>
      <c r="P609" s="13"/>
      <c r="Q609" s="13"/>
      <c r="R609" s="13"/>
      <c r="S609" s="13"/>
      <c r="T609" s="13"/>
      <c r="U609" s="13"/>
      <c r="V609" s="13"/>
      <c r="W609" s="13"/>
      <c r="X609" s="13"/>
      <c r="Y609" s="13"/>
      <c r="Z609" s="13"/>
      <c r="AA609" s="13"/>
      <c r="AB609" s="13"/>
      <c r="AC609" s="13"/>
      <c r="AD609" s="13"/>
      <c r="AE609" s="13"/>
      <c r="AF609" s="13"/>
      <c r="AG609" s="13"/>
      <c r="AH609" s="13"/>
      <c r="AI609" s="13"/>
      <c r="AJ609" s="13"/>
    </row>
    <row r="610" spans="1:36" ht="13.5" customHeight="1" x14ac:dyDescent="0.2">
      <c r="A610" s="13"/>
      <c r="B610" s="13"/>
      <c r="C610" s="13"/>
      <c r="D610" s="13"/>
      <c r="E610" s="13"/>
      <c r="F610" s="13"/>
      <c r="G610" s="13"/>
      <c r="H610" s="13"/>
      <c r="I610" s="13"/>
      <c r="J610" s="13"/>
      <c r="K610" s="13"/>
      <c r="L610" s="13"/>
      <c r="M610" s="13"/>
      <c r="N610" s="13"/>
      <c r="O610" s="13"/>
      <c r="P610" s="13"/>
      <c r="Q610" s="13"/>
      <c r="R610" s="13"/>
      <c r="S610" s="13"/>
      <c r="T610" s="13"/>
      <c r="U610" s="13"/>
      <c r="V610" s="13"/>
      <c r="W610" s="13"/>
      <c r="X610" s="13"/>
      <c r="Y610" s="13"/>
      <c r="Z610" s="13"/>
      <c r="AA610" s="13"/>
      <c r="AB610" s="13"/>
      <c r="AC610" s="13"/>
      <c r="AD610" s="13"/>
      <c r="AE610" s="13"/>
      <c r="AF610" s="13"/>
      <c r="AG610" s="13"/>
      <c r="AH610" s="13"/>
      <c r="AI610" s="13"/>
      <c r="AJ610" s="13"/>
    </row>
    <row r="611" spans="1:36" ht="13.5" customHeight="1" x14ac:dyDescent="0.2">
      <c r="A611" s="13"/>
      <c r="B611" s="13"/>
      <c r="C611" s="13"/>
      <c r="D611" s="13"/>
      <c r="E611" s="13"/>
      <c r="F611" s="13"/>
      <c r="G611" s="13"/>
      <c r="H611" s="13"/>
      <c r="I611" s="13"/>
      <c r="J611" s="13"/>
      <c r="K611" s="13"/>
      <c r="L611" s="13"/>
      <c r="M611" s="13"/>
      <c r="N611" s="13"/>
      <c r="O611" s="13"/>
      <c r="P611" s="13"/>
      <c r="Q611" s="13"/>
      <c r="R611" s="13"/>
      <c r="S611" s="13"/>
      <c r="T611" s="13"/>
      <c r="U611" s="13"/>
      <c r="V611" s="13"/>
      <c r="W611" s="13"/>
      <c r="X611" s="13"/>
      <c r="Y611" s="13"/>
      <c r="Z611" s="13"/>
      <c r="AA611" s="13"/>
      <c r="AB611" s="13"/>
      <c r="AC611" s="13"/>
      <c r="AD611" s="13"/>
      <c r="AE611" s="13"/>
      <c r="AF611" s="13"/>
      <c r="AG611" s="13"/>
      <c r="AH611" s="13"/>
      <c r="AI611" s="13"/>
      <c r="AJ611" s="13"/>
    </row>
    <row r="612" spans="1:36" ht="13.5" customHeight="1" x14ac:dyDescent="0.2">
      <c r="A612" s="13"/>
      <c r="B612" s="13"/>
      <c r="C612" s="13"/>
      <c r="D612" s="13"/>
      <c r="E612" s="13"/>
      <c r="F612" s="13"/>
      <c r="G612" s="13"/>
      <c r="H612" s="13"/>
      <c r="I612" s="13"/>
      <c r="J612" s="13"/>
      <c r="K612" s="13"/>
      <c r="L612" s="13"/>
      <c r="M612" s="13"/>
      <c r="N612" s="13"/>
      <c r="O612" s="13"/>
      <c r="P612" s="13"/>
      <c r="Q612" s="13"/>
      <c r="R612" s="13"/>
      <c r="S612" s="13"/>
      <c r="T612" s="13"/>
      <c r="U612" s="13"/>
      <c r="V612" s="13"/>
      <c r="W612" s="13"/>
      <c r="X612" s="13"/>
      <c r="Y612" s="13"/>
      <c r="Z612" s="13"/>
      <c r="AA612" s="13"/>
      <c r="AB612" s="13"/>
      <c r="AC612" s="13"/>
      <c r="AD612" s="13"/>
      <c r="AE612" s="13"/>
      <c r="AF612" s="13"/>
      <c r="AG612" s="13"/>
      <c r="AH612" s="13"/>
      <c r="AI612" s="13"/>
      <c r="AJ612" s="13"/>
    </row>
    <row r="613" spans="1:36" ht="13.5" customHeight="1" x14ac:dyDescent="0.2">
      <c r="A613" s="13"/>
      <c r="B613" s="13"/>
      <c r="C613" s="13"/>
      <c r="D613" s="13"/>
      <c r="E613" s="13"/>
      <c r="F613" s="13"/>
      <c r="G613" s="13"/>
      <c r="H613" s="13"/>
      <c r="I613" s="13"/>
      <c r="J613" s="13"/>
      <c r="K613" s="13"/>
      <c r="L613" s="13"/>
      <c r="M613" s="13"/>
      <c r="N613" s="13"/>
      <c r="O613" s="13"/>
      <c r="P613" s="13"/>
      <c r="Q613" s="13"/>
      <c r="R613" s="13"/>
      <c r="S613" s="13"/>
      <c r="T613" s="13"/>
      <c r="U613" s="13"/>
      <c r="V613" s="13"/>
      <c r="W613" s="13"/>
      <c r="X613" s="13"/>
      <c r="Y613" s="13"/>
      <c r="Z613" s="13"/>
      <c r="AA613" s="13"/>
      <c r="AB613" s="13"/>
      <c r="AC613" s="13"/>
      <c r="AD613" s="13"/>
      <c r="AE613" s="13"/>
      <c r="AF613" s="13"/>
      <c r="AG613" s="13"/>
      <c r="AH613" s="13"/>
      <c r="AI613" s="13"/>
      <c r="AJ613" s="13"/>
    </row>
    <row r="614" spans="1:36" ht="13.5" customHeight="1" x14ac:dyDescent="0.2">
      <c r="A614" s="13"/>
      <c r="B614" s="13"/>
      <c r="C614" s="13"/>
      <c r="D614" s="13"/>
      <c r="E614" s="13"/>
      <c r="F614" s="13"/>
      <c r="G614" s="13"/>
      <c r="H614" s="13"/>
      <c r="I614" s="13"/>
      <c r="J614" s="13"/>
      <c r="K614" s="13"/>
      <c r="L614" s="13"/>
      <c r="M614" s="13"/>
      <c r="N614" s="13"/>
      <c r="O614" s="13"/>
      <c r="P614" s="13"/>
      <c r="Q614" s="13"/>
      <c r="R614" s="13"/>
      <c r="S614" s="13"/>
      <c r="T614" s="13"/>
      <c r="U614" s="13"/>
      <c r="V614" s="13"/>
      <c r="W614" s="13"/>
      <c r="X614" s="13"/>
      <c r="Y614" s="13"/>
      <c r="Z614" s="13"/>
      <c r="AA614" s="13"/>
      <c r="AB614" s="13"/>
      <c r="AC614" s="13"/>
      <c r="AD614" s="13"/>
      <c r="AE614" s="13"/>
      <c r="AF614" s="13"/>
      <c r="AG614" s="13"/>
      <c r="AH614" s="13"/>
      <c r="AI614" s="13"/>
      <c r="AJ614" s="13"/>
    </row>
    <row r="615" spans="1:36" ht="13.5" customHeight="1" x14ac:dyDescent="0.2">
      <c r="A615" s="13"/>
      <c r="B615" s="13"/>
      <c r="C615" s="13"/>
      <c r="D615" s="13"/>
      <c r="E615" s="13"/>
      <c r="F615" s="13"/>
      <c r="G615" s="13"/>
      <c r="H615" s="13"/>
      <c r="I615" s="13"/>
      <c r="J615" s="13"/>
      <c r="K615" s="13"/>
      <c r="L615" s="13"/>
      <c r="M615" s="13"/>
      <c r="N615" s="13"/>
      <c r="O615" s="13"/>
      <c r="P615" s="13"/>
      <c r="Q615" s="13"/>
      <c r="R615" s="13"/>
      <c r="S615" s="13"/>
      <c r="T615" s="13"/>
      <c r="U615" s="13"/>
      <c r="V615" s="13"/>
      <c r="W615" s="13"/>
      <c r="X615" s="13"/>
      <c r="Y615" s="13"/>
      <c r="Z615" s="13"/>
      <c r="AA615" s="13"/>
      <c r="AB615" s="13"/>
      <c r="AC615" s="13"/>
      <c r="AD615" s="13"/>
      <c r="AE615" s="13"/>
      <c r="AF615" s="13"/>
      <c r="AG615" s="13"/>
      <c r="AH615" s="13"/>
      <c r="AI615" s="13"/>
      <c r="AJ615" s="13"/>
    </row>
    <row r="616" spans="1:36" ht="13.5" customHeight="1" x14ac:dyDescent="0.2">
      <c r="A616" s="13"/>
      <c r="B616" s="13"/>
      <c r="C616" s="13"/>
      <c r="D616" s="13"/>
      <c r="E616" s="13"/>
      <c r="F616" s="13"/>
      <c r="G616" s="13"/>
      <c r="H616" s="13"/>
      <c r="I616" s="13"/>
      <c r="J616" s="13"/>
      <c r="K616" s="13"/>
      <c r="L616" s="13"/>
      <c r="M616" s="13"/>
      <c r="N616" s="13"/>
      <c r="O616" s="13"/>
      <c r="P616" s="13"/>
      <c r="Q616" s="13"/>
      <c r="R616" s="13"/>
      <c r="S616" s="13"/>
      <c r="T616" s="13"/>
      <c r="U616" s="13"/>
      <c r="V616" s="13"/>
      <c r="W616" s="13"/>
      <c r="X616" s="13"/>
      <c r="Y616" s="13"/>
      <c r="Z616" s="13"/>
      <c r="AA616" s="13"/>
      <c r="AB616" s="13"/>
      <c r="AC616" s="13"/>
      <c r="AD616" s="13"/>
      <c r="AE616" s="13"/>
      <c r="AF616" s="13"/>
      <c r="AG616" s="13"/>
      <c r="AH616" s="13"/>
      <c r="AI616" s="13"/>
      <c r="AJ616" s="13"/>
    </row>
    <row r="617" spans="1:36" ht="13.5" customHeight="1" x14ac:dyDescent="0.2">
      <c r="A617" s="13"/>
      <c r="B617" s="13"/>
      <c r="C617" s="13"/>
      <c r="D617" s="13"/>
      <c r="E617" s="13"/>
      <c r="F617" s="13"/>
      <c r="G617" s="13"/>
      <c r="H617" s="13"/>
      <c r="I617" s="13"/>
      <c r="J617" s="13"/>
      <c r="K617" s="13"/>
      <c r="L617" s="13"/>
      <c r="M617" s="13"/>
      <c r="N617" s="13"/>
      <c r="O617" s="13"/>
      <c r="P617" s="13"/>
      <c r="Q617" s="13"/>
      <c r="R617" s="13"/>
      <c r="S617" s="13"/>
      <c r="T617" s="13"/>
      <c r="U617" s="13"/>
      <c r="V617" s="13"/>
      <c r="W617" s="13"/>
      <c r="X617" s="13"/>
      <c r="Y617" s="13"/>
      <c r="Z617" s="13"/>
      <c r="AA617" s="13"/>
      <c r="AB617" s="13"/>
      <c r="AC617" s="13"/>
      <c r="AD617" s="13"/>
      <c r="AE617" s="13"/>
      <c r="AF617" s="13"/>
      <c r="AG617" s="13"/>
      <c r="AH617" s="13"/>
      <c r="AI617" s="13"/>
      <c r="AJ617" s="13"/>
    </row>
    <row r="618" spans="1:36" ht="13.5" customHeight="1" x14ac:dyDescent="0.2">
      <c r="A618" s="13"/>
      <c r="B618" s="13"/>
      <c r="C618" s="13"/>
      <c r="D618" s="13"/>
      <c r="E618" s="13"/>
      <c r="F618" s="13"/>
      <c r="G618" s="13"/>
      <c r="H618" s="13"/>
      <c r="I618" s="13"/>
      <c r="J618" s="13"/>
      <c r="K618" s="13"/>
      <c r="L618" s="13"/>
      <c r="M618" s="13"/>
      <c r="N618" s="13"/>
      <c r="O618" s="13"/>
      <c r="P618" s="13"/>
      <c r="Q618" s="13"/>
      <c r="R618" s="13"/>
      <c r="S618" s="13"/>
      <c r="T618" s="13"/>
      <c r="U618" s="13"/>
      <c r="V618" s="13"/>
      <c r="W618" s="13"/>
      <c r="X618" s="13"/>
      <c r="Y618" s="13"/>
      <c r="Z618" s="13"/>
      <c r="AA618" s="13"/>
      <c r="AB618" s="13"/>
      <c r="AC618" s="13"/>
      <c r="AD618" s="13"/>
      <c r="AE618" s="13"/>
      <c r="AF618" s="13"/>
      <c r="AG618" s="13"/>
      <c r="AH618" s="13"/>
      <c r="AI618" s="13"/>
      <c r="AJ618" s="13"/>
    </row>
    <row r="619" spans="1:36" ht="13.5" customHeight="1" x14ac:dyDescent="0.2">
      <c r="A619" s="13"/>
      <c r="B619" s="13"/>
      <c r="C619" s="13"/>
      <c r="D619" s="13"/>
      <c r="E619" s="13"/>
      <c r="F619" s="13"/>
      <c r="G619" s="13"/>
      <c r="H619" s="13"/>
      <c r="I619" s="13"/>
      <c r="J619" s="13"/>
      <c r="K619" s="13"/>
      <c r="L619" s="13"/>
      <c r="M619" s="13"/>
      <c r="N619" s="13"/>
      <c r="O619" s="13"/>
      <c r="P619" s="13"/>
      <c r="Q619" s="13"/>
      <c r="R619" s="13"/>
      <c r="S619" s="13"/>
      <c r="T619" s="13"/>
      <c r="U619" s="13"/>
      <c r="V619" s="13"/>
      <c r="W619" s="13"/>
      <c r="X619" s="13"/>
      <c r="Y619" s="13"/>
      <c r="Z619" s="13"/>
      <c r="AA619" s="13"/>
      <c r="AB619" s="13"/>
      <c r="AC619" s="13"/>
      <c r="AD619" s="13"/>
      <c r="AE619" s="13"/>
      <c r="AF619" s="13"/>
      <c r="AG619" s="13"/>
      <c r="AH619" s="13"/>
      <c r="AI619" s="13"/>
      <c r="AJ619" s="13"/>
    </row>
    <row r="620" spans="1:36" ht="13.5" customHeight="1" x14ac:dyDescent="0.2">
      <c r="A620" s="13"/>
      <c r="B620" s="13"/>
      <c r="C620" s="13"/>
      <c r="D620" s="13"/>
      <c r="E620" s="13"/>
      <c r="F620" s="13"/>
      <c r="G620" s="13"/>
      <c r="H620" s="13"/>
      <c r="I620" s="13"/>
      <c r="J620" s="13"/>
      <c r="K620" s="13"/>
      <c r="L620" s="13"/>
      <c r="M620" s="13"/>
      <c r="N620" s="13"/>
      <c r="O620" s="13"/>
      <c r="P620" s="13"/>
      <c r="Q620" s="13"/>
      <c r="R620" s="13"/>
      <c r="S620" s="13"/>
      <c r="T620" s="13"/>
      <c r="U620" s="13"/>
      <c r="V620" s="13"/>
      <c r="W620" s="13"/>
      <c r="X620" s="13"/>
      <c r="Y620" s="13"/>
      <c r="Z620" s="13"/>
      <c r="AA620" s="13"/>
      <c r="AB620" s="13"/>
      <c r="AC620" s="13"/>
      <c r="AD620" s="13"/>
      <c r="AE620" s="13"/>
      <c r="AF620" s="13"/>
      <c r="AG620" s="13"/>
      <c r="AH620" s="13"/>
      <c r="AI620" s="13"/>
      <c r="AJ620" s="13"/>
    </row>
    <row r="621" spans="1:36" ht="13.5" customHeight="1" x14ac:dyDescent="0.2">
      <c r="A621" s="13"/>
      <c r="B621" s="13"/>
      <c r="C621" s="13"/>
      <c r="D621" s="13"/>
      <c r="E621" s="13"/>
      <c r="F621" s="13"/>
      <c r="G621" s="13"/>
      <c r="H621" s="13"/>
      <c r="I621" s="13"/>
      <c r="J621" s="13"/>
      <c r="K621" s="13"/>
      <c r="L621" s="13"/>
      <c r="M621" s="13"/>
      <c r="N621" s="13"/>
      <c r="O621" s="13"/>
      <c r="P621" s="13"/>
      <c r="Q621" s="13"/>
      <c r="R621" s="13"/>
      <c r="S621" s="13"/>
      <c r="T621" s="13"/>
      <c r="U621" s="13"/>
      <c r="V621" s="13"/>
      <c r="W621" s="13"/>
      <c r="X621" s="13"/>
      <c r="Y621" s="13"/>
      <c r="Z621" s="13"/>
      <c r="AA621" s="13"/>
      <c r="AB621" s="13"/>
      <c r="AC621" s="13"/>
      <c r="AD621" s="13"/>
      <c r="AE621" s="13"/>
      <c r="AF621" s="13"/>
      <c r="AG621" s="13"/>
      <c r="AH621" s="13"/>
      <c r="AI621" s="13"/>
      <c r="AJ621" s="13"/>
    </row>
    <row r="622" spans="1:36" ht="13.5" customHeight="1" x14ac:dyDescent="0.2">
      <c r="A622" s="13"/>
      <c r="B622" s="13"/>
      <c r="C622" s="13"/>
      <c r="D622" s="13"/>
      <c r="E622" s="13"/>
      <c r="F622" s="13"/>
      <c r="G622" s="13"/>
      <c r="H622" s="13"/>
      <c r="I622" s="13"/>
      <c r="J622" s="13"/>
      <c r="K622" s="13"/>
      <c r="L622" s="13"/>
      <c r="M622" s="13"/>
      <c r="N622" s="13"/>
      <c r="O622" s="13"/>
      <c r="P622" s="13"/>
      <c r="Q622" s="13"/>
      <c r="R622" s="13"/>
      <c r="S622" s="13"/>
      <c r="T622" s="13"/>
      <c r="U622" s="13"/>
      <c r="V622" s="13"/>
      <c r="W622" s="13"/>
      <c r="X622" s="13"/>
      <c r="Y622" s="13"/>
      <c r="Z622" s="13"/>
      <c r="AA622" s="13"/>
      <c r="AB622" s="13"/>
      <c r="AC622" s="13"/>
      <c r="AD622" s="13"/>
      <c r="AE622" s="13"/>
      <c r="AF622" s="13"/>
      <c r="AG622" s="13"/>
      <c r="AH622" s="13"/>
      <c r="AI622" s="13"/>
      <c r="AJ622" s="13"/>
    </row>
    <row r="623" spans="1:36" ht="13.5" customHeight="1" x14ac:dyDescent="0.2">
      <c r="A623" s="13"/>
      <c r="B623" s="13"/>
      <c r="C623" s="13"/>
      <c r="D623" s="13"/>
      <c r="E623" s="13"/>
      <c r="F623" s="13"/>
      <c r="G623" s="13"/>
      <c r="H623" s="13"/>
      <c r="I623" s="13"/>
      <c r="J623" s="13"/>
      <c r="K623" s="13"/>
      <c r="L623" s="13"/>
      <c r="M623" s="13"/>
      <c r="N623" s="13"/>
      <c r="O623" s="13"/>
      <c r="P623" s="13"/>
      <c r="Q623" s="13"/>
      <c r="R623" s="13"/>
      <c r="S623" s="13"/>
      <c r="T623" s="13"/>
      <c r="U623" s="13"/>
      <c r="V623" s="13"/>
      <c r="W623" s="13"/>
      <c r="X623" s="13"/>
      <c r="Y623" s="13"/>
      <c r="Z623" s="13"/>
      <c r="AA623" s="13"/>
      <c r="AB623" s="13"/>
      <c r="AC623" s="13"/>
      <c r="AD623" s="13"/>
      <c r="AE623" s="13"/>
      <c r="AF623" s="13"/>
      <c r="AG623" s="13"/>
      <c r="AH623" s="13"/>
      <c r="AI623" s="13"/>
      <c r="AJ623" s="13"/>
    </row>
    <row r="624" spans="1:36" ht="13.5" customHeight="1" x14ac:dyDescent="0.2">
      <c r="A624" s="13"/>
      <c r="B624" s="13"/>
      <c r="C624" s="13"/>
      <c r="D624" s="13"/>
      <c r="E624" s="13"/>
      <c r="F624" s="13"/>
      <c r="G624" s="13"/>
      <c r="H624" s="13"/>
      <c r="I624" s="13"/>
      <c r="J624" s="13"/>
      <c r="K624" s="13"/>
      <c r="L624" s="13"/>
      <c r="M624" s="13"/>
      <c r="N624" s="13"/>
      <c r="O624" s="13"/>
      <c r="P624" s="13"/>
      <c r="Q624" s="13"/>
      <c r="R624" s="13"/>
      <c r="S624" s="13"/>
      <c r="T624" s="13"/>
      <c r="U624" s="13"/>
      <c r="V624" s="13"/>
      <c r="W624" s="13"/>
      <c r="X624" s="13"/>
      <c r="Y624" s="13"/>
      <c r="Z624" s="13"/>
      <c r="AA624" s="13"/>
      <c r="AB624" s="13"/>
      <c r="AC624" s="13"/>
      <c r="AD624" s="13"/>
      <c r="AE624" s="13"/>
      <c r="AF624" s="13"/>
      <c r="AG624" s="13"/>
      <c r="AH624" s="13"/>
      <c r="AI624" s="13"/>
      <c r="AJ624" s="13"/>
    </row>
    <row r="625" spans="1:36" ht="13.5" customHeight="1" x14ac:dyDescent="0.2">
      <c r="A625" s="13"/>
      <c r="B625" s="13"/>
      <c r="C625" s="13"/>
      <c r="D625" s="13"/>
      <c r="E625" s="13"/>
      <c r="F625" s="13"/>
      <c r="G625" s="13"/>
      <c r="H625" s="13"/>
      <c r="I625" s="13"/>
      <c r="J625" s="13"/>
      <c r="K625" s="13"/>
      <c r="L625" s="13"/>
      <c r="M625" s="13"/>
      <c r="N625" s="13"/>
      <c r="O625" s="13"/>
      <c r="P625" s="13"/>
      <c r="Q625" s="13"/>
      <c r="R625" s="13"/>
      <c r="S625" s="13"/>
      <c r="T625" s="13"/>
      <c r="U625" s="13"/>
      <c r="V625" s="13"/>
      <c r="W625" s="13"/>
      <c r="X625" s="13"/>
      <c r="Y625" s="13"/>
      <c r="Z625" s="13"/>
      <c r="AA625" s="13"/>
      <c r="AB625" s="13"/>
      <c r="AC625" s="13"/>
      <c r="AD625" s="13"/>
      <c r="AE625" s="13"/>
      <c r="AF625" s="13"/>
      <c r="AG625" s="13"/>
      <c r="AH625" s="13"/>
      <c r="AI625" s="13"/>
      <c r="AJ625" s="13"/>
    </row>
    <row r="626" spans="1:36" ht="13.5" customHeight="1" x14ac:dyDescent="0.2">
      <c r="A626" s="13"/>
      <c r="B626" s="13"/>
      <c r="C626" s="13"/>
      <c r="D626" s="13"/>
      <c r="E626" s="13"/>
      <c r="F626" s="13"/>
      <c r="G626" s="13"/>
      <c r="H626" s="13"/>
      <c r="I626" s="13"/>
      <c r="J626" s="13"/>
      <c r="K626" s="13"/>
      <c r="L626" s="13"/>
      <c r="M626" s="13"/>
      <c r="N626" s="13"/>
      <c r="O626" s="13"/>
      <c r="P626" s="13"/>
      <c r="Q626" s="13"/>
      <c r="R626" s="13"/>
      <c r="S626" s="13"/>
      <c r="T626" s="13"/>
      <c r="U626" s="13"/>
      <c r="V626" s="13"/>
      <c r="W626" s="13"/>
      <c r="X626" s="13"/>
      <c r="Y626" s="13"/>
      <c r="Z626" s="13"/>
      <c r="AA626" s="13"/>
      <c r="AB626" s="13"/>
      <c r="AC626" s="13"/>
      <c r="AD626" s="13"/>
      <c r="AE626" s="13"/>
      <c r="AF626" s="13"/>
      <c r="AG626" s="13"/>
      <c r="AH626" s="13"/>
      <c r="AI626" s="13"/>
      <c r="AJ626" s="13"/>
    </row>
    <row r="627" spans="1:36" ht="13.5" customHeight="1" x14ac:dyDescent="0.2">
      <c r="A627" s="13"/>
      <c r="B627" s="13"/>
      <c r="C627" s="13"/>
      <c r="D627" s="13"/>
      <c r="E627" s="13"/>
      <c r="F627" s="13"/>
      <c r="G627" s="13"/>
      <c r="H627" s="13"/>
      <c r="I627" s="13"/>
      <c r="J627" s="13"/>
      <c r="K627" s="13"/>
      <c r="L627" s="13"/>
      <c r="M627" s="13"/>
      <c r="N627" s="13"/>
      <c r="O627" s="13"/>
      <c r="P627" s="13"/>
      <c r="Q627" s="13"/>
      <c r="R627" s="13"/>
      <c r="S627" s="13"/>
      <c r="T627" s="13"/>
      <c r="U627" s="13"/>
      <c r="V627" s="13"/>
      <c r="W627" s="13"/>
      <c r="X627" s="13"/>
      <c r="Y627" s="13"/>
      <c r="Z627" s="13"/>
      <c r="AA627" s="13"/>
      <c r="AB627" s="13"/>
      <c r="AC627" s="13"/>
      <c r="AD627" s="13"/>
      <c r="AE627" s="13"/>
      <c r="AF627" s="13"/>
      <c r="AG627" s="13"/>
      <c r="AH627" s="13"/>
      <c r="AI627" s="13"/>
      <c r="AJ627" s="13"/>
    </row>
    <row r="628" spans="1:36" ht="13.5" customHeight="1" x14ac:dyDescent="0.2">
      <c r="A628" s="13"/>
      <c r="B628" s="13"/>
      <c r="C628" s="13"/>
      <c r="D628" s="13"/>
      <c r="E628" s="13"/>
      <c r="F628" s="13"/>
      <c r="G628" s="13"/>
      <c r="H628" s="13"/>
      <c r="I628" s="13"/>
      <c r="J628" s="13"/>
      <c r="K628" s="13"/>
      <c r="L628" s="13"/>
      <c r="M628" s="13"/>
      <c r="N628" s="13"/>
      <c r="O628" s="13"/>
      <c r="P628" s="13"/>
      <c r="Q628" s="13"/>
      <c r="R628" s="13"/>
      <c r="S628" s="13"/>
      <c r="T628" s="13"/>
      <c r="U628" s="13"/>
      <c r="V628" s="13"/>
      <c r="W628" s="13"/>
      <c r="X628" s="13"/>
      <c r="Y628" s="13"/>
      <c r="Z628" s="13"/>
      <c r="AA628" s="13"/>
      <c r="AB628" s="13"/>
      <c r="AC628" s="13"/>
      <c r="AD628" s="13"/>
      <c r="AE628" s="13"/>
      <c r="AF628" s="13"/>
      <c r="AG628" s="13"/>
      <c r="AH628" s="13"/>
      <c r="AI628" s="13"/>
      <c r="AJ628" s="13"/>
    </row>
    <row r="629" spans="1:36" ht="13.5" customHeight="1" x14ac:dyDescent="0.2">
      <c r="A629" s="13"/>
      <c r="B629" s="13"/>
      <c r="C629" s="13"/>
      <c r="D629" s="13"/>
      <c r="E629" s="13"/>
      <c r="F629" s="13"/>
      <c r="G629" s="13"/>
      <c r="H629" s="13"/>
      <c r="I629" s="13"/>
      <c r="J629" s="13"/>
      <c r="K629" s="13"/>
      <c r="L629" s="13"/>
      <c r="M629" s="13"/>
      <c r="N629" s="13"/>
      <c r="O629" s="13"/>
      <c r="P629" s="13"/>
      <c r="Q629" s="13"/>
      <c r="R629" s="13"/>
      <c r="S629" s="13"/>
      <c r="T629" s="13"/>
      <c r="U629" s="13"/>
      <c r="V629" s="13"/>
      <c r="W629" s="13"/>
      <c r="X629" s="13"/>
      <c r="Y629" s="13"/>
      <c r="Z629" s="13"/>
      <c r="AA629" s="13"/>
      <c r="AB629" s="13"/>
      <c r="AC629" s="13"/>
      <c r="AD629" s="13"/>
      <c r="AE629" s="13"/>
      <c r="AF629" s="13"/>
      <c r="AG629" s="13"/>
      <c r="AH629" s="13"/>
      <c r="AI629" s="13"/>
      <c r="AJ629" s="13"/>
    </row>
    <row r="630" spans="1:36" ht="13.5" customHeight="1" x14ac:dyDescent="0.2">
      <c r="A630" s="13"/>
      <c r="B630" s="13"/>
      <c r="C630" s="13"/>
      <c r="D630" s="13"/>
      <c r="E630" s="13"/>
      <c r="F630" s="13"/>
      <c r="G630" s="13"/>
      <c r="H630" s="13"/>
      <c r="I630" s="13"/>
      <c r="J630" s="13"/>
      <c r="K630" s="13"/>
      <c r="L630" s="13"/>
      <c r="M630" s="13"/>
      <c r="N630" s="13"/>
      <c r="O630" s="13"/>
      <c r="P630" s="13"/>
      <c r="Q630" s="13"/>
      <c r="R630" s="13"/>
      <c r="S630" s="13"/>
      <c r="T630" s="13"/>
      <c r="U630" s="13"/>
      <c r="V630" s="13"/>
      <c r="W630" s="13"/>
      <c r="X630" s="13"/>
      <c r="Y630" s="13"/>
      <c r="Z630" s="13"/>
      <c r="AA630" s="13"/>
      <c r="AB630" s="13"/>
      <c r="AC630" s="13"/>
      <c r="AD630" s="13"/>
      <c r="AE630" s="13"/>
      <c r="AF630" s="13"/>
      <c r="AG630" s="13"/>
      <c r="AH630" s="13"/>
      <c r="AI630" s="13"/>
      <c r="AJ630" s="13"/>
    </row>
    <row r="631" spans="1:36" ht="13.5" customHeight="1" x14ac:dyDescent="0.2">
      <c r="A631" s="13"/>
      <c r="B631" s="13"/>
      <c r="C631" s="13"/>
      <c r="D631" s="13"/>
      <c r="E631" s="13"/>
      <c r="F631" s="13"/>
      <c r="G631" s="13"/>
      <c r="H631" s="13"/>
      <c r="I631" s="13"/>
      <c r="J631" s="13"/>
      <c r="K631" s="13"/>
      <c r="L631" s="13"/>
      <c r="M631" s="13"/>
      <c r="N631" s="13"/>
      <c r="O631" s="13"/>
      <c r="P631" s="13"/>
      <c r="Q631" s="13"/>
      <c r="R631" s="13"/>
      <c r="S631" s="13"/>
      <c r="T631" s="13"/>
      <c r="U631" s="13"/>
      <c r="V631" s="13"/>
      <c r="W631" s="13"/>
      <c r="X631" s="13"/>
      <c r="Y631" s="13"/>
      <c r="Z631" s="13"/>
      <c r="AA631" s="13"/>
      <c r="AB631" s="13"/>
      <c r="AC631" s="13"/>
      <c r="AD631" s="13"/>
      <c r="AE631" s="13"/>
      <c r="AF631" s="13"/>
      <c r="AG631" s="13"/>
      <c r="AH631" s="13"/>
      <c r="AI631" s="13"/>
      <c r="AJ631" s="13"/>
    </row>
    <row r="632" spans="1:36" ht="13.5" customHeight="1" x14ac:dyDescent="0.2">
      <c r="A632" s="13"/>
      <c r="B632" s="13"/>
      <c r="C632" s="13"/>
      <c r="D632" s="13"/>
      <c r="E632" s="13"/>
      <c r="F632" s="13"/>
      <c r="G632" s="13"/>
      <c r="H632" s="13"/>
      <c r="I632" s="13"/>
      <c r="J632" s="13"/>
      <c r="K632" s="13"/>
      <c r="L632" s="13"/>
      <c r="M632" s="13"/>
      <c r="N632" s="13"/>
      <c r="O632" s="13"/>
      <c r="P632" s="13"/>
      <c r="Q632" s="13"/>
      <c r="R632" s="13"/>
      <c r="S632" s="13"/>
      <c r="T632" s="13"/>
      <c r="U632" s="13"/>
      <c r="V632" s="13"/>
      <c r="W632" s="13"/>
      <c r="X632" s="13"/>
      <c r="Y632" s="13"/>
      <c r="Z632" s="13"/>
      <c r="AA632" s="13"/>
      <c r="AB632" s="13"/>
      <c r="AC632" s="13"/>
      <c r="AD632" s="13"/>
      <c r="AE632" s="13"/>
      <c r="AF632" s="13"/>
      <c r="AG632" s="13"/>
      <c r="AH632" s="13"/>
      <c r="AI632" s="13"/>
      <c r="AJ632" s="13"/>
    </row>
    <row r="633" spans="1:36" ht="13.5" customHeight="1" x14ac:dyDescent="0.2">
      <c r="A633" s="13"/>
      <c r="B633" s="13"/>
      <c r="C633" s="13"/>
      <c r="D633" s="13"/>
      <c r="E633" s="13"/>
      <c r="F633" s="13"/>
      <c r="G633" s="13"/>
      <c r="H633" s="13"/>
      <c r="I633" s="13"/>
      <c r="J633" s="13"/>
      <c r="K633" s="13"/>
      <c r="L633" s="13"/>
      <c r="M633" s="13"/>
      <c r="N633" s="13"/>
      <c r="O633" s="13"/>
      <c r="P633" s="13"/>
      <c r="Q633" s="13"/>
      <c r="R633" s="13"/>
      <c r="S633" s="13"/>
      <c r="T633" s="13"/>
      <c r="U633" s="13"/>
      <c r="V633" s="13"/>
      <c r="W633" s="13"/>
      <c r="X633" s="13"/>
      <c r="Y633" s="13"/>
      <c r="Z633" s="13"/>
      <c r="AA633" s="13"/>
      <c r="AB633" s="13"/>
      <c r="AC633" s="13"/>
      <c r="AD633" s="13"/>
      <c r="AE633" s="13"/>
      <c r="AF633" s="13"/>
      <c r="AG633" s="13"/>
      <c r="AH633" s="13"/>
      <c r="AI633" s="13"/>
      <c r="AJ633" s="13"/>
    </row>
    <row r="634" spans="1:36" ht="13.5" customHeight="1" x14ac:dyDescent="0.2">
      <c r="A634" s="13"/>
      <c r="B634" s="13"/>
      <c r="C634" s="13"/>
      <c r="D634" s="13"/>
      <c r="E634" s="13"/>
      <c r="F634" s="13"/>
      <c r="G634" s="13"/>
      <c r="H634" s="13"/>
      <c r="I634" s="13"/>
      <c r="J634" s="13"/>
      <c r="K634" s="13"/>
      <c r="L634" s="13"/>
      <c r="M634" s="13"/>
      <c r="N634" s="13"/>
      <c r="O634" s="13"/>
      <c r="P634" s="13"/>
      <c r="Q634" s="13"/>
      <c r="R634" s="13"/>
      <c r="S634" s="13"/>
      <c r="T634" s="13"/>
      <c r="U634" s="13"/>
      <c r="V634" s="13"/>
      <c r="W634" s="13"/>
      <c r="X634" s="13"/>
      <c r="Y634" s="13"/>
      <c r="Z634" s="13"/>
      <c r="AA634" s="13"/>
      <c r="AB634" s="13"/>
      <c r="AC634" s="13"/>
      <c r="AD634" s="13"/>
      <c r="AE634" s="13"/>
      <c r="AF634" s="13"/>
      <c r="AG634" s="13"/>
      <c r="AH634" s="13"/>
      <c r="AI634" s="13"/>
      <c r="AJ634" s="13"/>
    </row>
    <row r="635" spans="1:36" ht="13.5" customHeight="1" x14ac:dyDescent="0.2">
      <c r="A635" s="13"/>
      <c r="B635" s="13"/>
      <c r="C635" s="13"/>
      <c r="D635" s="13"/>
      <c r="E635" s="13"/>
      <c r="F635" s="13"/>
      <c r="G635" s="13"/>
      <c r="H635" s="13"/>
      <c r="I635" s="13"/>
      <c r="J635" s="13"/>
      <c r="K635" s="13"/>
      <c r="L635" s="13"/>
      <c r="M635" s="13"/>
      <c r="N635" s="13"/>
      <c r="O635" s="13"/>
      <c r="P635" s="13"/>
      <c r="Q635" s="13"/>
      <c r="R635" s="13"/>
      <c r="S635" s="13"/>
      <c r="T635" s="13"/>
      <c r="U635" s="13"/>
      <c r="V635" s="13"/>
      <c r="W635" s="13"/>
      <c r="X635" s="13"/>
      <c r="Y635" s="13"/>
      <c r="Z635" s="13"/>
      <c r="AA635" s="13"/>
      <c r="AB635" s="13"/>
      <c r="AC635" s="13"/>
      <c r="AD635" s="13"/>
      <c r="AE635" s="13"/>
      <c r="AF635" s="13"/>
      <c r="AG635" s="13"/>
      <c r="AH635" s="13"/>
      <c r="AI635" s="13"/>
      <c r="AJ635" s="13"/>
    </row>
    <row r="636" spans="1:36" ht="13.5" customHeight="1" x14ac:dyDescent="0.2">
      <c r="A636" s="13"/>
      <c r="B636" s="13"/>
      <c r="C636" s="13"/>
      <c r="D636" s="13"/>
      <c r="E636" s="13"/>
      <c r="F636" s="13"/>
      <c r="G636" s="13"/>
      <c r="H636" s="13"/>
      <c r="I636" s="13"/>
      <c r="J636" s="13"/>
      <c r="K636" s="13"/>
      <c r="L636" s="13"/>
      <c r="M636" s="13"/>
      <c r="N636" s="13"/>
      <c r="O636" s="13"/>
      <c r="P636" s="13"/>
      <c r="Q636" s="13"/>
      <c r="R636" s="13"/>
      <c r="S636" s="13"/>
      <c r="T636" s="13"/>
      <c r="U636" s="13"/>
      <c r="V636" s="13"/>
      <c r="W636" s="13"/>
      <c r="X636" s="13"/>
      <c r="Y636" s="13"/>
      <c r="Z636" s="13"/>
      <c r="AA636" s="13"/>
      <c r="AB636" s="13"/>
      <c r="AC636" s="13"/>
      <c r="AD636" s="13"/>
      <c r="AE636" s="13"/>
      <c r="AF636" s="13"/>
      <c r="AG636" s="13"/>
      <c r="AH636" s="13"/>
      <c r="AI636" s="13"/>
      <c r="AJ636" s="13"/>
    </row>
    <row r="637" spans="1:36" ht="13.5" customHeight="1" x14ac:dyDescent="0.2">
      <c r="A637" s="13"/>
      <c r="B637" s="13"/>
      <c r="C637" s="13"/>
      <c r="D637" s="13"/>
      <c r="E637" s="13"/>
      <c r="F637" s="13"/>
      <c r="G637" s="13"/>
      <c r="H637" s="13"/>
      <c r="I637" s="13"/>
      <c r="J637" s="13"/>
      <c r="K637" s="13"/>
      <c r="L637" s="13"/>
      <c r="M637" s="13"/>
      <c r="N637" s="13"/>
      <c r="O637" s="13"/>
      <c r="P637" s="13"/>
      <c r="Q637" s="13"/>
      <c r="R637" s="13"/>
      <c r="S637" s="13"/>
      <c r="T637" s="13"/>
      <c r="U637" s="13"/>
      <c r="V637" s="13"/>
      <c r="W637" s="13"/>
      <c r="X637" s="13"/>
      <c r="Y637" s="13"/>
      <c r="Z637" s="13"/>
      <c r="AA637" s="13"/>
      <c r="AB637" s="13"/>
      <c r="AC637" s="13"/>
      <c r="AD637" s="13"/>
      <c r="AE637" s="13"/>
      <c r="AF637" s="13"/>
      <c r="AG637" s="13"/>
      <c r="AH637" s="13"/>
      <c r="AI637" s="13"/>
      <c r="AJ637" s="13"/>
    </row>
    <row r="638" spans="1:36" ht="13.5" customHeight="1" x14ac:dyDescent="0.2">
      <c r="A638" s="13"/>
      <c r="B638" s="13"/>
      <c r="C638" s="13"/>
      <c r="D638" s="13"/>
      <c r="E638" s="13"/>
      <c r="F638" s="13"/>
      <c r="G638" s="13"/>
      <c r="H638" s="13"/>
      <c r="I638" s="13"/>
      <c r="J638" s="13"/>
      <c r="K638" s="13"/>
      <c r="L638" s="13"/>
      <c r="M638" s="13"/>
      <c r="N638" s="13"/>
      <c r="O638" s="13"/>
      <c r="P638" s="13"/>
      <c r="Q638" s="13"/>
      <c r="R638" s="13"/>
      <c r="S638" s="13"/>
      <c r="T638" s="13"/>
      <c r="U638" s="13"/>
      <c r="V638" s="13"/>
      <c r="W638" s="13"/>
      <c r="X638" s="13"/>
      <c r="Y638" s="13"/>
      <c r="Z638" s="13"/>
      <c r="AA638" s="13"/>
      <c r="AB638" s="13"/>
      <c r="AC638" s="13"/>
      <c r="AD638" s="13"/>
      <c r="AE638" s="13"/>
      <c r="AF638" s="13"/>
      <c r="AG638" s="13"/>
      <c r="AH638" s="13"/>
      <c r="AI638" s="13"/>
      <c r="AJ638" s="13"/>
    </row>
    <row r="639" spans="1:36" ht="13.5" customHeight="1" x14ac:dyDescent="0.2">
      <c r="A639" s="13"/>
      <c r="B639" s="13"/>
      <c r="C639" s="13"/>
      <c r="D639" s="13"/>
      <c r="E639" s="13"/>
      <c r="F639" s="13"/>
      <c r="G639" s="13"/>
      <c r="H639" s="13"/>
      <c r="I639" s="13"/>
      <c r="J639" s="13"/>
      <c r="K639" s="13"/>
      <c r="L639" s="13"/>
      <c r="M639" s="13"/>
      <c r="N639" s="13"/>
      <c r="O639" s="13"/>
      <c r="P639" s="13"/>
      <c r="Q639" s="13"/>
      <c r="R639" s="13"/>
      <c r="S639" s="13"/>
      <c r="T639" s="13"/>
      <c r="U639" s="13"/>
      <c r="V639" s="13"/>
      <c r="W639" s="13"/>
      <c r="X639" s="13"/>
      <c r="Y639" s="13"/>
      <c r="Z639" s="13"/>
      <c r="AA639" s="13"/>
      <c r="AB639" s="13"/>
      <c r="AC639" s="13"/>
      <c r="AD639" s="13"/>
      <c r="AE639" s="13"/>
      <c r="AF639" s="13"/>
      <c r="AG639" s="13"/>
      <c r="AH639" s="13"/>
      <c r="AI639" s="13"/>
      <c r="AJ639" s="13"/>
    </row>
    <row r="640" spans="1:36" ht="13.5" customHeight="1" x14ac:dyDescent="0.2">
      <c r="A640" s="13"/>
      <c r="B640" s="13"/>
      <c r="C640" s="13"/>
      <c r="D640" s="13"/>
      <c r="E640" s="13"/>
      <c r="F640" s="13"/>
      <c r="G640" s="13"/>
      <c r="H640" s="13"/>
      <c r="I640" s="13"/>
      <c r="J640" s="13"/>
      <c r="K640" s="13"/>
      <c r="L640" s="13"/>
      <c r="M640" s="13"/>
      <c r="N640" s="13"/>
      <c r="O640" s="13"/>
      <c r="P640" s="13"/>
      <c r="Q640" s="13"/>
      <c r="R640" s="13"/>
      <c r="S640" s="13"/>
      <c r="T640" s="13"/>
      <c r="U640" s="13"/>
      <c r="V640" s="13"/>
      <c r="W640" s="13"/>
      <c r="X640" s="13"/>
      <c r="Y640" s="13"/>
      <c r="Z640" s="13"/>
      <c r="AA640" s="13"/>
      <c r="AB640" s="13"/>
      <c r="AC640" s="13"/>
      <c r="AD640" s="13"/>
      <c r="AE640" s="13"/>
      <c r="AF640" s="13"/>
      <c r="AG640" s="13"/>
      <c r="AH640" s="13"/>
      <c r="AI640" s="13"/>
      <c r="AJ640" s="13"/>
    </row>
    <row r="641" spans="1:36" ht="13.5" customHeight="1" x14ac:dyDescent="0.2">
      <c r="A641" s="13"/>
      <c r="B641" s="13"/>
      <c r="C641" s="13"/>
      <c r="D641" s="13"/>
      <c r="E641" s="13"/>
      <c r="F641" s="13"/>
      <c r="G641" s="13"/>
      <c r="H641" s="13"/>
      <c r="I641" s="13"/>
      <c r="J641" s="13"/>
      <c r="K641" s="13"/>
      <c r="L641" s="13"/>
      <c r="M641" s="13"/>
      <c r="N641" s="13"/>
      <c r="O641" s="13"/>
      <c r="P641" s="13"/>
      <c r="Q641" s="13"/>
      <c r="R641" s="13"/>
      <c r="S641" s="13"/>
      <c r="T641" s="13"/>
      <c r="U641" s="13"/>
      <c r="V641" s="13"/>
      <c r="W641" s="13"/>
      <c r="X641" s="13"/>
      <c r="Y641" s="13"/>
      <c r="Z641" s="13"/>
      <c r="AA641" s="13"/>
      <c r="AB641" s="13"/>
      <c r="AC641" s="13"/>
      <c r="AD641" s="13"/>
      <c r="AE641" s="13"/>
      <c r="AF641" s="13"/>
      <c r="AG641" s="13"/>
      <c r="AH641" s="13"/>
      <c r="AI641" s="13"/>
      <c r="AJ641" s="13"/>
    </row>
    <row r="642" spans="1:36" ht="13.5" customHeight="1" x14ac:dyDescent="0.2">
      <c r="A642" s="13"/>
      <c r="B642" s="13"/>
      <c r="C642" s="13"/>
      <c r="D642" s="13"/>
      <c r="E642" s="13"/>
      <c r="F642" s="13"/>
      <c r="G642" s="13"/>
      <c r="H642" s="13"/>
      <c r="I642" s="13"/>
      <c r="J642" s="13"/>
      <c r="K642" s="13"/>
      <c r="L642" s="13"/>
      <c r="M642" s="13"/>
      <c r="N642" s="13"/>
      <c r="O642" s="13"/>
      <c r="P642" s="13"/>
      <c r="Q642" s="13"/>
      <c r="R642" s="13"/>
      <c r="S642" s="13"/>
      <c r="T642" s="13"/>
      <c r="U642" s="13"/>
      <c r="V642" s="13"/>
      <c r="W642" s="13"/>
      <c r="X642" s="13"/>
      <c r="Y642" s="13"/>
      <c r="Z642" s="13"/>
      <c r="AA642" s="13"/>
      <c r="AB642" s="13"/>
      <c r="AC642" s="13"/>
      <c r="AD642" s="13"/>
      <c r="AE642" s="13"/>
      <c r="AF642" s="13"/>
      <c r="AG642" s="13"/>
      <c r="AH642" s="13"/>
      <c r="AI642" s="13"/>
      <c r="AJ642" s="13"/>
    </row>
    <row r="643" spans="1:36" ht="13.5" customHeight="1" x14ac:dyDescent="0.2">
      <c r="A643" s="13"/>
      <c r="B643" s="13"/>
      <c r="C643" s="13"/>
      <c r="D643" s="13"/>
      <c r="E643" s="13"/>
      <c r="F643" s="13"/>
      <c r="G643" s="13"/>
      <c r="H643" s="13"/>
      <c r="I643" s="13"/>
      <c r="J643" s="13"/>
      <c r="K643" s="13"/>
      <c r="L643" s="13"/>
      <c r="M643" s="13"/>
      <c r="N643" s="13"/>
      <c r="O643" s="13"/>
      <c r="P643" s="13"/>
      <c r="Q643" s="13"/>
      <c r="R643" s="13"/>
      <c r="S643" s="13"/>
      <c r="T643" s="13"/>
      <c r="U643" s="13"/>
      <c r="V643" s="13"/>
      <c r="W643" s="13"/>
      <c r="X643" s="13"/>
      <c r="Y643" s="13"/>
      <c r="Z643" s="13"/>
      <c r="AA643" s="13"/>
      <c r="AB643" s="13"/>
      <c r="AC643" s="13"/>
      <c r="AD643" s="13"/>
      <c r="AE643" s="13"/>
      <c r="AF643" s="13"/>
      <c r="AG643" s="13"/>
      <c r="AH643" s="13"/>
      <c r="AI643" s="13"/>
      <c r="AJ643" s="13"/>
    </row>
    <row r="644" spans="1:36" ht="13.5" customHeight="1" x14ac:dyDescent="0.2">
      <c r="A644" s="13"/>
      <c r="B644" s="13"/>
      <c r="C644" s="13"/>
      <c r="D644" s="13"/>
      <c r="E644" s="13"/>
      <c r="F644" s="13"/>
      <c r="G644" s="13"/>
      <c r="H644" s="13"/>
      <c r="I644" s="13"/>
      <c r="J644" s="13"/>
      <c r="K644" s="13"/>
      <c r="L644" s="13"/>
      <c r="M644" s="13"/>
      <c r="N644" s="13"/>
      <c r="O644" s="13"/>
      <c r="P644" s="13"/>
      <c r="Q644" s="13"/>
      <c r="R644" s="13"/>
      <c r="S644" s="13"/>
      <c r="T644" s="13"/>
      <c r="U644" s="13"/>
      <c r="V644" s="13"/>
      <c r="W644" s="13"/>
      <c r="X644" s="13"/>
      <c r="Y644" s="13"/>
      <c r="Z644" s="13"/>
      <c r="AA644" s="13"/>
      <c r="AB644" s="13"/>
      <c r="AC644" s="13"/>
      <c r="AD644" s="13"/>
      <c r="AE644" s="13"/>
      <c r="AF644" s="13"/>
      <c r="AG644" s="13"/>
      <c r="AH644" s="13"/>
      <c r="AI644" s="13"/>
      <c r="AJ644" s="13"/>
    </row>
    <row r="645" spans="1:36" ht="13.5" customHeight="1" x14ac:dyDescent="0.2">
      <c r="A645" s="13"/>
      <c r="B645" s="13"/>
      <c r="C645" s="13"/>
      <c r="D645" s="13"/>
      <c r="E645" s="13"/>
      <c r="F645" s="13"/>
      <c r="G645" s="13"/>
      <c r="H645" s="13"/>
      <c r="I645" s="13"/>
      <c r="J645" s="13"/>
      <c r="K645" s="13"/>
      <c r="L645" s="13"/>
      <c r="M645" s="13"/>
      <c r="N645" s="13"/>
      <c r="O645" s="13"/>
      <c r="P645" s="13"/>
      <c r="Q645" s="13"/>
      <c r="R645" s="13"/>
      <c r="S645" s="13"/>
      <c r="T645" s="13"/>
      <c r="U645" s="13"/>
      <c r="V645" s="13"/>
      <c r="W645" s="13"/>
      <c r="X645" s="13"/>
      <c r="Y645" s="13"/>
      <c r="Z645" s="13"/>
      <c r="AA645" s="13"/>
      <c r="AB645" s="13"/>
      <c r="AC645" s="13"/>
      <c r="AD645" s="13"/>
      <c r="AE645" s="13"/>
      <c r="AF645" s="13"/>
      <c r="AG645" s="13"/>
      <c r="AH645" s="13"/>
      <c r="AI645" s="13"/>
      <c r="AJ645" s="13"/>
    </row>
    <row r="646" spans="1:36" ht="13.5" customHeight="1" x14ac:dyDescent="0.2">
      <c r="A646" s="13"/>
      <c r="B646" s="13"/>
      <c r="C646" s="13"/>
      <c r="D646" s="13"/>
      <c r="E646" s="13"/>
      <c r="F646" s="13"/>
      <c r="G646" s="13"/>
      <c r="H646" s="13"/>
      <c r="I646" s="13"/>
      <c r="J646" s="13"/>
      <c r="K646" s="13"/>
      <c r="L646" s="13"/>
      <c r="M646" s="13"/>
      <c r="N646" s="13"/>
      <c r="O646" s="13"/>
      <c r="P646" s="13"/>
      <c r="Q646" s="13"/>
      <c r="R646" s="13"/>
      <c r="S646" s="13"/>
      <c r="T646" s="13"/>
      <c r="U646" s="13"/>
      <c r="V646" s="13"/>
      <c r="W646" s="13"/>
      <c r="X646" s="13"/>
      <c r="Y646" s="13"/>
      <c r="Z646" s="13"/>
      <c r="AA646" s="13"/>
      <c r="AB646" s="13"/>
      <c r="AC646" s="13"/>
      <c r="AD646" s="13"/>
      <c r="AE646" s="13"/>
      <c r="AF646" s="13"/>
      <c r="AG646" s="13"/>
      <c r="AH646" s="13"/>
      <c r="AI646" s="13"/>
      <c r="AJ646" s="13"/>
    </row>
    <row r="647" spans="1:36" ht="13.5" customHeight="1" x14ac:dyDescent="0.2">
      <c r="A647" s="13"/>
      <c r="B647" s="13"/>
      <c r="C647" s="13"/>
      <c r="D647" s="13"/>
      <c r="E647" s="13"/>
      <c r="F647" s="13"/>
      <c r="G647" s="13"/>
      <c r="H647" s="13"/>
      <c r="I647" s="13"/>
      <c r="J647" s="13"/>
      <c r="K647" s="13"/>
      <c r="L647" s="13"/>
      <c r="M647" s="13"/>
      <c r="N647" s="13"/>
      <c r="O647" s="13"/>
      <c r="P647" s="13"/>
      <c r="Q647" s="13"/>
      <c r="R647" s="13"/>
      <c r="S647" s="13"/>
      <c r="T647" s="13"/>
      <c r="U647" s="13"/>
      <c r="V647" s="13"/>
      <c r="W647" s="13"/>
      <c r="X647" s="13"/>
      <c r="Y647" s="13"/>
      <c r="Z647" s="13"/>
      <c r="AA647" s="13"/>
      <c r="AB647" s="13"/>
      <c r="AC647" s="13"/>
      <c r="AD647" s="13"/>
      <c r="AE647" s="13"/>
      <c r="AF647" s="13"/>
      <c r="AG647" s="13"/>
      <c r="AH647" s="13"/>
      <c r="AI647" s="13"/>
      <c r="AJ647" s="13"/>
    </row>
    <row r="648" spans="1:36" ht="13.5" customHeight="1" x14ac:dyDescent="0.2">
      <c r="A648" s="13"/>
      <c r="B648" s="13"/>
      <c r="C648" s="13"/>
      <c r="D648" s="13"/>
      <c r="E648" s="13"/>
      <c r="F648" s="13"/>
      <c r="G648" s="13"/>
      <c r="H648" s="13"/>
      <c r="I648" s="13"/>
      <c r="J648" s="13"/>
      <c r="K648" s="13"/>
      <c r="L648" s="13"/>
      <c r="M648" s="13"/>
      <c r="N648" s="13"/>
      <c r="O648" s="13"/>
      <c r="P648" s="13"/>
      <c r="Q648" s="13"/>
      <c r="R648" s="13"/>
      <c r="S648" s="13"/>
      <c r="T648" s="13"/>
      <c r="U648" s="13"/>
      <c r="V648" s="13"/>
      <c r="W648" s="13"/>
      <c r="X648" s="13"/>
      <c r="Y648" s="13"/>
      <c r="Z648" s="13"/>
      <c r="AA648" s="13"/>
      <c r="AB648" s="13"/>
      <c r="AC648" s="13"/>
      <c r="AD648" s="13"/>
      <c r="AE648" s="13"/>
      <c r="AF648" s="13"/>
      <c r="AG648" s="13"/>
      <c r="AH648" s="13"/>
      <c r="AI648" s="13"/>
      <c r="AJ648" s="13"/>
    </row>
    <row r="649" spans="1:36" ht="13.5" customHeight="1" x14ac:dyDescent="0.2">
      <c r="A649" s="13"/>
      <c r="B649" s="13"/>
      <c r="C649" s="13"/>
      <c r="D649" s="13"/>
      <c r="E649" s="13"/>
      <c r="F649" s="13"/>
      <c r="G649" s="13"/>
      <c r="H649" s="13"/>
      <c r="I649" s="13"/>
      <c r="J649" s="13"/>
      <c r="K649" s="13"/>
      <c r="L649" s="13"/>
      <c r="M649" s="13"/>
      <c r="N649" s="13"/>
      <c r="O649" s="13"/>
      <c r="P649" s="13"/>
      <c r="Q649" s="13"/>
      <c r="R649" s="13"/>
      <c r="S649" s="13"/>
      <c r="T649" s="13"/>
      <c r="U649" s="13"/>
      <c r="V649" s="13"/>
      <c r="W649" s="13"/>
      <c r="X649" s="13"/>
      <c r="Y649" s="13"/>
      <c r="Z649" s="13"/>
      <c r="AA649" s="13"/>
      <c r="AB649" s="13"/>
      <c r="AC649" s="13"/>
      <c r="AD649" s="13"/>
      <c r="AE649" s="13"/>
      <c r="AF649" s="13"/>
      <c r="AG649" s="13"/>
      <c r="AH649" s="13"/>
      <c r="AI649" s="13"/>
      <c r="AJ649" s="13"/>
    </row>
    <row r="650" spans="1:36" ht="13.5" customHeight="1" x14ac:dyDescent="0.2">
      <c r="A650" s="13"/>
      <c r="B650" s="13"/>
      <c r="C650" s="13"/>
      <c r="D650" s="13"/>
      <c r="E650" s="13"/>
      <c r="F650" s="13"/>
      <c r="G650" s="13"/>
      <c r="H650" s="13"/>
      <c r="I650" s="13"/>
      <c r="J650" s="13"/>
      <c r="K650" s="13"/>
      <c r="L650" s="13"/>
      <c r="M650" s="13"/>
      <c r="N650" s="13"/>
      <c r="O650" s="13"/>
      <c r="P650" s="13"/>
      <c r="Q650" s="13"/>
      <c r="R650" s="13"/>
      <c r="S650" s="13"/>
      <c r="T650" s="13"/>
      <c r="U650" s="13"/>
      <c r="V650" s="13"/>
      <c r="W650" s="13"/>
      <c r="X650" s="13"/>
      <c r="Y650" s="13"/>
      <c r="Z650" s="13"/>
      <c r="AA650" s="13"/>
      <c r="AB650" s="13"/>
      <c r="AC650" s="13"/>
      <c r="AD650" s="13"/>
      <c r="AE650" s="13"/>
      <c r="AF650" s="13"/>
      <c r="AG650" s="13"/>
      <c r="AH650" s="13"/>
      <c r="AI650" s="13"/>
      <c r="AJ650" s="13"/>
    </row>
    <row r="651" spans="1:36" ht="13.5" customHeight="1" x14ac:dyDescent="0.2">
      <c r="A651" s="13"/>
      <c r="B651" s="13"/>
      <c r="C651" s="13"/>
      <c r="D651" s="13"/>
      <c r="E651" s="13"/>
      <c r="F651" s="13"/>
      <c r="G651" s="13"/>
      <c r="H651" s="13"/>
      <c r="I651" s="13"/>
      <c r="J651" s="13"/>
      <c r="K651" s="13"/>
      <c r="L651" s="13"/>
      <c r="M651" s="13"/>
      <c r="N651" s="13"/>
      <c r="O651" s="13"/>
      <c r="P651" s="13"/>
      <c r="Q651" s="13"/>
      <c r="R651" s="13"/>
      <c r="S651" s="13"/>
      <c r="T651" s="13"/>
      <c r="U651" s="13"/>
      <c r="V651" s="13"/>
      <c r="W651" s="13"/>
      <c r="X651" s="13"/>
      <c r="Y651" s="13"/>
      <c r="Z651" s="13"/>
      <c r="AA651" s="13"/>
      <c r="AB651" s="13"/>
      <c r="AC651" s="13"/>
      <c r="AD651" s="13"/>
      <c r="AE651" s="13"/>
      <c r="AF651" s="13"/>
      <c r="AG651" s="13"/>
      <c r="AH651" s="13"/>
      <c r="AI651" s="13"/>
      <c r="AJ651" s="13"/>
    </row>
    <row r="652" spans="1:36" ht="13.5" customHeight="1" x14ac:dyDescent="0.2">
      <c r="A652" s="13"/>
      <c r="B652" s="13"/>
      <c r="C652" s="13"/>
      <c r="D652" s="13"/>
      <c r="E652" s="13"/>
      <c r="F652" s="13"/>
      <c r="G652" s="13"/>
      <c r="H652" s="13"/>
      <c r="I652" s="13"/>
      <c r="J652" s="13"/>
      <c r="K652" s="13"/>
      <c r="L652" s="13"/>
      <c r="M652" s="13"/>
      <c r="N652" s="13"/>
      <c r="O652" s="13"/>
      <c r="P652" s="13"/>
      <c r="Q652" s="13"/>
      <c r="R652" s="13"/>
      <c r="S652" s="13"/>
      <c r="T652" s="13"/>
      <c r="U652" s="13"/>
      <c r="V652" s="13"/>
      <c r="W652" s="13"/>
      <c r="X652" s="13"/>
      <c r="Y652" s="13"/>
      <c r="Z652" s="13"/>
      <c r="AA652" s="13"/>
      <c r="AB652" s="13"/>
      <c r="AC652" s="13"/>
      <c r="AD652" s="13"/>
      <c r="AE652" s="13"/>
      <c r="AF652" s="13"/>
      <c r="AG652" s="13"/>
      <c r="AH652" s="13"/>
      <c r="AI652" s="13"/>
      <c r="AJ652" s="13"/>
    </row>
    <row r="653" spans="1:36" ht="13.5" customHeight="1" x14ac:dyDescent="0.2">
      <c r="A653" s="13"/>
      <c r="B653" s="13"/>
      <c r="C653" s="13"/>
      <c r="D653" s="13"/>
      <c r="E653" s="13"/>
      <c r="F653" s="13"/>
      <c r="G653" s="13"/>
      <c r="H653" s="13"/>
      <c r="I653" s="13"/>
      <c r="J653" s="13"/>
      <c r="K653" s="13"/>
      <c r="L653" s="13"/>
      <c r="M653" s="13"/>
      <c r="N653" s="13"/>
      <c r="O653" s="13"/>
      <c r="P653" s="13"/>
      <c r="Q653" s="13"/>
      <c r="R653" s="13"/>
      <c r="S653" s="13"/>
      <c r="T653" s="13"/>
      <c r="U653" s="13"/>
      <c r="V653" s="13"/>
      <c r="W653" s="13"/>
      <c r="X653" s="13"/>
      <c r="Y653" s="13"/>
      <c r="Z653" s="13"/>
      <c r="AA653" s="13"/>
      <c r="AB653" s="13"/>
      <c r="AC653" s="13"/>
      <c r="AD653" s="13"/>
      <c r="AE653" s="13"/>
      <c r="AF653" s="13"/>
      <c r="AG653" s="13"/>
      <c r="AH653" s="13"/>
      <c r="AI653" s="13"/>
      <c r="AJ653" s="13"/>
    </row>
    <row r="654" spans="1:36" ht="13.5" customHeight="1" x14ac:dyDescent="0.2">
      <c r="A654" s="13"/>
      <c r="B654" s="13"/>
      <c r="C654" s="13"/>
      <c r="D654" s="13"/>
      <c r="E654" s="13"/>
      <c r="F654" s="13"/>
      <c r="G654" s="13"/>
      <c r="H654" s="13"/>
      <c r="I654" s="13"/>
      <c r="J654" s="13"/>
      <c r="K654" s="13"/>
      <c r="L654" s="13"/>
      <c r="M654" s="13"/>
      <c r="N654" s="13"/>
      <c r="O654" s="13"/>
      <c r="P654" s="13"/>
      <c r="Q654" s="13"/>
      <c r="R654" s="13"/>
      <c r="S654" s="13"/>
      <c r="T654" s="13"/>
      <c r="U654" s="13"/>
      <c r="V654" s="13"/>
      <c r="W654" s="13"/>
      <c r="X654" s="13"/>
      <c r="Y654" s="13"/>
      <c r="Z654" s="13"/>
      <c r="AA654" s="13"/>
      <c r="AB654" s="13"/>
      <c r="AC654" s="13"/>
      <c r="AD654" s="13"/>
      <c r="AE654" s="13"/>
      <c r="AF654" s="13"/>
      <c r="AG654" s="13"/>
      <c r="AH654" s="13"/>
      <c r="AI654" s="13"/>
      <c r="AJ654" s="13"/>
    </row>
    <row r="655" spans="1:36" ht="13.5" customHeight="1" x14ac:dyDescent="0.2">
      <c r="A655" s="13"/>
      <c r="B655" s="13"/>
      <c r="C655" s="13"/>
      <c r="D655" s="13"/>
      <c r="E655" s="13"/>
      <c r="F655" s="13"/>
      <c r="G655" s="13"/>
      <c r="H655" s="13"/>
      <c r="I655" s="13"/>
      <c r="J655" s="13"/>
      <c r="K655" s="13"/>
      <c r="L655" s="13"/>
      <c r="M655" s="13"/>
      <c r="N655" s="13"/>
      <c r="O655" s="13"/>
      <c r="P655" s="13"/>
      <c r="Q655" s="13"/>
      <c r="R655" s="13"/>
      <c r="S655" s="13"/>
      <c r="T655" s="13"/>
      <c r="U655" s="13"/>
      <c r="V655" s="13"/>
      <c r="W655" s="13"/>
      <c r="X655" s="13"/>
      <c r="Y655" s="13"/>
      <c r="Z655" s="13"/>
      <c r="AA655" s="13"/>
      <c r="AB655" s="13"/>
      <c r="AC655" s="13"/>
      <c r="AD655" s="13"/>
      <c r="AE655" s="13"/>
      <c r="AF655" s="13"/>
      <c r="AG655" s="13"/>
      <c r="AH655" s="13"/>
      <c r="AI655" s="13"/>
      <c r="AJ655" s="13"/>
    </row>
    <row r="656" spans="1:36" ht="13.5" customHeight="1" x14ac:dyDescent="0.2">
      <c r="A656" s="13"/>
      <c r="B656" s="13"/>
      <c r="C656" s="13"/>
      <c r="D656" s="13"/>
      <c r="E656" s="13"/>
      <c r="F656" s="13"/>
      <c r="G656" s="13"/>
      <c r="H656" s="13"/>
      <c r="I656" s="13"/>
      <c r="J656" s="13"/>
      <c r="K656" s="13"/>
      <c r="L656" s="13"/>
      <c r="M656" s="13"/>
      <c r="N656" s="13"/>
      <c r="O656" s="13"/>
      <c r="P656" s="13"/>
      <c r="Q656" s="13"/>
      <c r="R656" s="13"/>
      <c r="S656" s="13"/>
      <c r="T656" s="13"/>
      <c r="U656" s="13"/>
      <c r="V656" s="13"/>
      <c r="W656" s="13"/>
      <c r="X656" s="13"/>
      <c r="Y656" s="13"/>
      <c r="Z656" s="13"/>
      <c r="AA656" s="13"/>
      <c r="AB656" s="13"/>
      <c r="AC656" s="13"/>
      <c r="AD656" s="13"/>
      <c r="AE656" s="13"/>
      <c r="AF656" s="13"/>
      <c r="AG656" s="13"/>
      <c r="AH656" s="13"/>
      <c r="AI656" s="13"/>
      <c r="AJ656" s="13"/>
    </row>
    <row r="657" spans="1:36" ht="13.5" customHeight="1" x14ac:dyDescent="0.2">
      <c r="A657" s="13"/>
      <c r="B657" s="13"/>
      <c r="C657" s="13"/>
      <c r="D657" s="13"/>
      <c r="E657" s="13"/>
      <c r="F657" s="13"/>
      <c r="G657" s="13"/>
      <c r="H657" s="13"/>
      <c r="I657" s="13"/>
      <c r="J657" s="13"/>
      <c r="K657" s="13"/>
      <c r="L657" s="13"/>
      <c r="M657" s="13"/>
      <c r="N657" s="13"/>
      <c r="O657" s="13"/>
      <c r="P657" s="13"/>
      <c r="Q657" s="13"/>
      <c r="R657" s="13"/>
      <c r="S657" s="13"/>
      <c r="T657" s="13"/>
      <c r="U657" s="13"/>
      <c r="V657" s="13"/>
      <c r="W657" s="13"/>
      <c r="X657" s="13"/>
      <c r="Y657" s="13"/>
      <c r="Z657" s="13"/>
      <c r="AA657" s="13"/>
      <c r="AB657" s="13"/>
      <c r="AC657" s="13"/>
      <c r="AD657" s="13"/>
      <c r="AE657" s="13"/>
      <c r="AF657" s="13"/>
      <c r="AG657" s="13"/>
      <c r="AH657" s="13"/>
      <c r="AI657" s="13"/>
      <c r="AJ657" s="13"/>
    </row>
    <row r="658" spans="1:36" ht="13.5" customHeight="1" x14ac:dyDescent="0.2">
      <c r="A658" s="13"/>
      <c r="B658" s="13"/>
      <c r="C658" s="13"/>
      <c r="D658" s="13"/>
      <c r="E658" s="13"/>
      <c r="F658" s="13"/>
      <c r="G658" s="13"/>
      <c r="H658" s="13"/>
      <c r="I658" s="13"/>
      <c r="J658" s="13"/>
      <c r="K658" s="13"/>
      <c r="L658" s="13"/>
      <c r="M658" s="13"/>
      <c r="N658" s="13"/>
      <c r="O658" s="13"/>
      <c r="P658" s="13"/>
      <c r="Q658" s="13"/>
      <c r="R658" s="13"/>
      <c r="S658" s="13"/>
      <c r="T658" s="13"/>
      <c r="U658" s="13"/>
      <c r="V658" s="13"/>
      <c r="W658" s="13"/>
      <c r="X658" s="13"/>
      <c r="Y658" s="13"/>
      <c r="Z658" s="13"/>
      <c r="AA658" s="13"/>
      <c r="AB658" s="13"/>
      <c r="AC658" s="13"/>
      <c r="AD658" s="13"/>
      <c r="AE658" s="13"/>
      <c r="AF658" s="13"/>
      <c r="AG658" s="13"/>
      <c r="AH658" s="13"/>
      <c r="AI658" s="13"/>
      <c r="AJ658" s="13"/>
    </row>
    <row r="659" spans="1:36" ht="13.5" customHeight="1" x14ac:dyDescent="0.2">
      <c r="A659" s="13"/>
      <c r="B659" s="13"/>
      <c r="C659" s="13"/>
      <c r="D659" s="13"/>
      <c r="E659" s="13"/>
      <c r="F659" s="13"/>
      <c r="G659" s="13"/>
      <c r="H659" s="13"/>
      <c r="I659" s="13"/>
      <c r="J659" s="13"/>
      <c r="K659" s="13"/>
      <c r="L659" s="13"/>
      <c r="M659" s="13"/>
      <c r="N659" s="13"/>
      <c r="O659" s="13"/>
      <c r="P659" s="13"/>
      <c r="Q659" s="13"/>
      <c r="R659" s="13"/>
      <c r="S659" s="13"/>
      <c r="T659" s="13"/>
      <c r="U659" s="13"/>
      <c r="V659" s="13"/>
      <c r="W659" s="13"/>
      <c r="X659" s="13"/>
      <c r="Y659" s="13"/>
      <c r="Z659" s="13"/>
      <c r="AA659" s="13"/>
      <c r="AB659" s="13"/>
      <c r="AC659" s="13"/>
      <c r="AD659" s="13"/>
      <c r="AE659" s="13"/>
      <c r="AF659" s="13"/>
      <c r="AG659" s="13"/>
      <c r="AH659" s="13"/>
      <c r="AI659" s="13"/>
      <c r="AJ659" s="13"/>
    </row>
    <row r="660" spans="1:36" ht="13.5" customHeight="1" x14ac:dyDescent="0.2">
      <c r="A660" s="13"/>
      <c r="B660" s="13"/>
      <c r="C660" s="13"/>
      <c r="D660" s="13"/>
      <c r="E660" s="13"/>
      <c r="F660" s="13"/>
      <c r="G660" s="13"/>
      <c r="H660" s="13"/>
      <c r="I660" s="13"/>
      <c r="J660" s="13"/>
      <c r="K660" s="13"/>
      <c r="L660" s="13"/>
      <c r="M660" s="13"/>
      <c r="N660" s="13"/>
      <c r="O660" s="13"/>
      <c r="P660" s="13"/>
      <c r="Q660" s="13"/>
      <c r="R660" s="13"/>
      <c r="S660" s="13"/>
      <c r="T660" s="13"/>
      <c r="U660" s="13"/>
      <c r="V660" s="13"/>
      <c r="W660" s="13"/>
      <c r="X660" s="13"/>
      <c r="Y660" s="13"/>
      <c r="Z660" s="13"/>
      <c r="AA660" s="13"/>
      <c r="AB660" s="13"/>
      <c r="AC660" s="13"/>
      <c r="AD660" s="13"/>
      <c r="AE660" s="13"/>
      <c r="AF660" s="13"/>
      <c r="AG660" s="13"/>
      <c r="AH660" s="13"/>
      <c r="AI660" s="13"/>
      <c r="AJ660" s="13"/>
    </row>
    <row r="661" spans="1:36" ht="13.5" customHeight="1" x14ac:dyDescent="0.2">
      <c r="A661" s="13"/>
      <c r="B661" s="13"/>
      <c r="C661" s="13"/>
      <c r="D661" s="13"/>
      <c r="E661" s="13"/>
      <c r="F661" s="13"/>
      <c r="G661" s="13"/>
      <c r="H661" s="13"/>
      <c r="I661" s="13"/>
      <c r="J661" s="13"/>
      <c r="K661" s="13"/>
      <c r="L661" s="13"/>
      <c r="M661" s="13"/>
      <c r="N661" s="13"/>
      <c r="O661" s="13"/>
      <c r="P661" s="13"/>
      <c r="Q661" s="13"/>
      <c r="R661" s="13"/>
      <c r="S661" s="13"/>
      <c r="T661" s="13"/>
      <c r="U661" s="13"/>
      <c r="V661" s="13"/>
      <c r="W661" s="13"/>
      <c r="X661" s="13"/>
      <c r="Y661" s="13"/>
      <c r="Z661" s="13"/>
      <c r="AA661" s="13"/>
      <c r="AB661" s="13"/>
      <c r="AC661" s="13"/>
      <c r="AD661" s="13"/>
      <c r="AE661" s="13"/>
      <c r="AF661" s="13"/>
      <c r="AG661" s="13"/>
      <c r="AH661" s="13"/>
      <c r="AI661" s="13"/>
      <c r="AJ661" s="13"/>
    </row>
    <row r="662" spans="1:36" ht="13.5" customHeight="1" x14ac:dyDescent="0.2">
      <c r="A662" s="13"/>
      <c r="B662" s="13"/>
      <c r="C662" s="13"/>
      <c r="D662" s="13"/>
      <c r="E662" s="13"/>
      <c r="F662" s="13"/>
      <c r="G662" s="13"/>
      <c r="H662" s="13"/>
      <c r="I662" s="13"/>
      <c r="J662" s="13"/>
      <c r="K662" s="13"/>
      <c r="L662" s="13"/>
      <c r="M662" s="13"/>
      <c r="N662" s="13"/>
      <c r="O662" s="13"/>
      <c r="P662" s="13"/>
      <c r="Q662" s="13"/>
      <c r="R662" s="13"/>
      <c r="S662" s="13"/>
      <c r="T662" s="13"/>
      <c r="U662" s="13"/>
      <c r="V662" s="13"/>
      <c r="W662" s="13"/>
      <c r="X662" s="13"/>
      <c r="Y662" s="13"/>
      <c r="Z662" s="13"/>
      <c r="AA662" s="13"/>
      <c r="AB662" s="13"/>
      <c r="AC662" s="13"/>
      <c r="AD662" s="13"/>
      <c r="AE662" s="13"/>
      <c r="AF662" s="13"/>
      <c r="AG662" s="13"/>
      <c r="AH662" s="13"/>
      <c r="AI662" s="13"/>
      <c r="AJ662" s="13"/>
    </row>
    <row r="663" spans="1:36" ht="13.5" customHeight="1" x14ac:dyDescent="0.2">
      <c r="A663" s="13"/>
      <c r="B663" s="13"/>
      <c r="C663" s="13"/>
      <c r="D663" s="13"/>
      <c r="E663" s="13"/>
      <c r="F663" s="13"/>
      <c r="G663" s="13"/>
      <c r="H663" s="13"/>
      <c r="I663" s="13"/>
      <c r="J663" s="13"/>
      <c r="K663" s="13"/>
      <c r="L663" s="13"/>
      <c r="M663" s="13"/>
      <c r="N663" s="13"/>
      <c r="O663" s="13"/>
      <c r="P663" s="13"/>
      <c r="Q663" s="13"/>
      <c r="R663" s="13"/>
      <c r="S663" s="13"/>
      <c r="T663" s="13"/>
      <c r="U663" s="13"/>
      <c r="V663" s="13"/>
      <c r="W663" s="13"/>
      <c r="X663" s="13"/>
      <c r="Y663" s="13"/>
      <c r="Z663" s="13"/>
      <c r="AA663" s="13"/>
      <c r="AB663" s="13"/>
      <c r="AC663" s="13"/>
      <c r="AD663" s="13"/>
      <c r="AE663" s="13"/>
      <c r="AF663" s="13"/>
      <c r="AG663" s="13"/>
      <c r="AH663" s="13"/>
      <c r="AI663" s="13"/>
      <c r="AJ663" s="13"/>
    </row>
    <row r="664" spans="1:36" ht="13.5" customHeight="1" x14ac:dyDescent="0.2">
      <c r="A664" s="13"/>
      <c r="B664" s="13"/>
      <c r="C664" s="13"/>
      <c r="D664" s="13"/>
      <c r="E664" s="13"/>
      <c r="F664" s="13"/>
      <c r="G664" s="13"/>
      <c r="H664" s="13"/>
      <c r="I664" s="13"/>
      <c r="J664" s="13"/>
      <c r="K664" s="13"/>
      <c r="L664" s="13"/>
      <c r="M664" s="13"/>
      <c r="N664" s="13"/>
      <c r="O664" s="13"/>
      <c r="P664" s="13"/>
      <c r="Q664" s="13"/>
      <c r="R664" s="13"/>
      <c r="S664" s="13"/>
      <c r="T664" s="13"/>
      <c r="U664" s="13"/>
      <c r="V664" s="13"/>
      <c r="W664" s="13"/>
      <c r="X664" s="13"/>
      <c r="Y664" s="13"/>
      <c r="Z664" s="13"/>
      <c r="AA664" s="13"/>
      <c r="AB664" s="13"/>
      <c r="AC664" s="13"/>
      <c r="AD664" s="13"/>
      <c r="AE664" s="13"/>
      <c r="AF664" s="13"/>
      <c r="AG664" s="13"/>
      <c r="AH664" s="13"/>
      <c r="AI664" s="13"/>
      <c r="AJ664" s="13"/>
    </row>
    <row r="665" spans="1:36" ht="13.5" customHeight="1" x14ac:dyDescent="0.2">
      <c r="A665" s="13"/>
      <c r="B665" s="13"/>
      <c r="C665" s="13"/>
      <c r="D665" s="13"/>
      <c r="E665" s="13"/>
      <c r="F665" s="13"/>
      <c r="G665" s="13"/>
      <c r="H665" s="13"/>
      <c r="I665" s="13"/>
      <c r="J665" s="13"/>
      <c r="K665" s="13"/>
      <c r="L665" s="13"/>
      <c r="M665" s="13"/>
      <c r="N665" s="13"/>
      <c r="O665" s="13"/>
      <c r="P665" s="13"/>
      <c r="Q665" s="13"/>
      <c r="R665" s="13"/>
      <c r="S665" s="13"/>
      <c r="T665" s="13"/>
      <c r="U665" s="13"/>
      <c r="V665" s="13"/>
      <c r="W665" s="13"/>
      <c r="X665" s="13"/>
      <c r="Y665" s="13"/>
      <c r="Z665" s="13"/>
      <c r="AA665" s="13"/>
      <c r="AB665" s="13"/>
      <c r="AC665" s="13"/>
      <c r="AD665" s="13"/>
      <c r="AE665" s="13"/>
      <c r="AF665" s="13"/>
      <c r="AG665" s="13"/>
      <c r="AH665" s="13"/>
      <c r="AI665" s="13"/>
      <c r="AJ665" s="13"/>
    </row>
    <row r="666" spans="1:36" ht="13.5" customHeight="1" x14ac:dyDescent="0.2">
      <c r="A666" s="13"/>
      <c r="B666" s="13"/>
      <c r="C666" s="13"/>
      <c r="D666" s="13"/>
      <c r="E666" s="13"/>
      <c r="F666" s="13"/>
      <c r="G666" s="13"/>
      <c r="H666" s="13"/>
      <c r="I666" s="13"/>
      <c r="J666" s="13"/>
      <c r="K666" s="13"/>
      <c r="L666" s="13"/>
      <c r="M666" s="13"/>
      <c r="N666" s="13"/>
      <c r="O666" s="13"/>
      <c r="P666" s="13"/>
      <c r="Q666" s="13"/>
      <c r="R666" s="13"/>
      <c r="S666" s="13"/>
      <c r="T666" s="13"/>
      <c r="U666" s="13"/>
      <c r="V666" s="13"/>
      <c r="W666" s="13"/>
      <c r="X666" s="13"/>
      <c r="Y666" s="13"/>
      <c r="Z666" s="13"/>
      <c r="AA666" s="13"/>
      <c r="AB666" s="13"/>
      <c r="AC666" s="13"/>
      <c r="AD666" s="13"/>
      <c r="AE666" s="13"/>
      <c r="AF666" s="13"/>
      <c r="AG666" s="13"/>
      <c r="AH666" s="13"/>
      <c r="AI666" s="13"/>
      <c r="AJ666" s="13"/>
    </row>
    <row r="667" spans="1:36" ht="13.5" customHeight="1" x14ac:dyDescent="0.2">
      <c r="A667" s="13"/>
      <c r="B667" s="13"/>
      <c r="C667" s="13"/>
      <c r="D667" s="13"/>
      <c r="E667" s="13"/>
      <c r="F667" s="13"/>
      <c r="G667" s="13"/>
      <c r="H667" s="13"/>
      <c r="I667" s="13"/>
      <c r="J667" s="13"/>
      <c r="K667" s="13"/>
      <c r="L667" s="13"/>
      <c r="M667" s="13"/>
      <c r="N667" s="13"/>
      <c r="O667" s="13"/>
      <c r="P667" s="13"/>
      <c r="Q667" s="13"/>
      <c r="R667" s="13"/>
      <c r="S667" s="13"/>
      <c r="T667" s="13"/>
      <c r="U667" s="13"/>
      <c r="V667" s="13"/>
      <c r="W667" s="13"/>
      <c r="X667" s="13"/>
      <c r="Y667" s="13"/>
      <c r="Z667" s="13"/>
      <c r="AA667" s="13"/>
      <c r="AB667" s="13"/>
      <c r="AC667" s="13"/>
      <c r="AD667" s="13"/>
      <c r="AE667" s="13"/>
      <c r="AF667" s="13"/>
      <c r="AG667" s="13"/>
      <c r="AH667" s="13"/>
      <c r="AI667" s="13"/>
      <c r="AJ667" s="13"/>
    </row>
    <row r="668" spans="1:36" ht="13.5" customHeight="1" x14ac:dyDescent="0.2">
      <c r="A668" s="13"/>
      <c r="B668" s="13"/>
      <c r="C668" s="13"/>
      <c r="D668" s="13"/>
      <c r="E668" s="13"/>
      <c r="F668" s="13"/>
      <c r="G668" s="13"/>
      <c r="H668" s="13"/>
      <c r="I668" s="13"/>
      <c r="J668" s="13"/>
      <c r="K668" s="13"/>
      <c r="L668" s="13"/>
      <c r="M668" s="13"/>
      <c r="N668" s="13"/>
      <c r="O668" s="13"/>
      <c r="P668" s="13"/>
      <c r="Q668" s="13"/>
      <c r="R668" s="13"/>
      <c r="S668" s="13"/>
      <c r="T668" s="13"/>
      <c r="U668" s="13"/>
      <c r="V668" s="13"/>
      <c r="W668" s="13"/>
      <c r="X668" s="13"/>
      <c r="Y668" s="13"/>
      <c r="Z668" s="13"/>
      <c r="AA668" s="13"/>
      <c r="AB668" s="13"/>
      <c r="AC668" s="13"/>
      <c r="AD668" s="13"/>
      <c r="AE668" s="13"/>
      <c r="AF668" s="13"/>
      <c r="AG668" s="13"/>
      <c r="AH668" s="13"/>
      <c r="AI668" s="13"/>
      <c r="AJ668" s="13"/>
    </row>
    <row r="669" spans="1:36" ht="13.5" customHeight="1" x14ac:dyDescent="0.2">
      <c r="A669" s="13"/>
      <c r="B669" s="13"/>
      <c r="C669" s="13"/>
      <c r="D669" s="13"/>
      <c r="E669" s="13"/>
      <c r="F669" s="13"/>
      <c r="G669" s="13"/>
      <c r="H669" s="13"/>
      <c r="I669" s="13"/>
      <c r="J669" s="13"/>
      <c r="K669" s="13"/>
      <c r="L669" s="13"/>
      <c r="M669" s="13"/>
      <c r="N669" s="13"/>
      <c r="O669" s="13"/>
      <c r="P669" s="13"/>
      <c r="Q669" s="13"/>
      <c r="R669" s="13"/>
      <c r="S669" s="13"/>
      <c r="T669" s="13"/>
      <c r="U669" s="13"/>
      <c r="V669" s="13"/>
      <c r="W669" s="13"/>
      <c r="X669" s="13"/>
      <c r="Y669" s="13"/>
      <c r="Z669" s="13"/>
      <c r="AA669" s="13"/>
      <c r="AB669" s="13"/>
      <c r="AC669" s="13"/>
      <c r="AD669" s="13"/>
      <c r="AE669" s="13"/>
      <c r="AF669" s="13"/>
      <c r="AG669" s="13"/>
      <c r="AH669" s="13"/>
      <c r="AI669" s="13"/>
      <c r="AJ669" s="13"/>
    </row>
    <row r="670" spans="1:36" ht="13.5" customHeight="1" x14ac:dyDescent="0.2">
      <c r="A670" s="13"/>
      <c r="B670" s="13"/>
      <c r="C670" s="13"/>
      <c r="D670" s="13"/>
      <c r="E670" s="13"/>
      <c r="F670" s="13"/>
      <c r="G670" s="13"/>
      <c r="H670" s="13"/>
      <c r="I670" s="13"/>
      <c r="J670" s="13"/>
      <c r="K670" s="13"/>
      <c r="L670" s="13"/>
      <c r="M670" s="13"/>
      <c r="N670" s="13"/>
      <c r="O670" s="13"/>
      <c r="P670" s="13"/>
      <c r="Q670" s="13"/>
      <c r="R670" s="13"/>
      <c r="S670" s="13"/>
      <c r="T670" s="13"/>
      <c r="U670" s="13"/>
      <c r="V670" s="13"/>
      <c r="W670" s="13"/>
      <c r="X670" s="13"/>
      <c r="Y670" s="13"/>
      <c r="Z670" s="13"/>
      <c r="AA670" s="13"/>
      <c r="AB670" s="13"/>
      <c r="AC670" s="13"/>
      <c r="AD670" s="13"/>
      <c r="AE670" s="13"/>
      <c r="AF670" s="13"/>
      <c r="AG670" s="13"/>
      <c r="AH670" s="13"/>
      <c r="AI670" s="13"/>
      <c r="AJ670" s="13"/>
    </row>
    <row r="671" spans="1:36" ht="13.5" customHeight="1" x14ac:dyDescent="0.2">
      <c r="A671" s="13"/>
      <c r="B671" s="13"/>
      <c r="C671" s="13"/>
      <c r="D671" s="13"/>
      <c r="E671" s="13"/>
      <c r="F671" s="13"/>
      <c r="G671" s="13"/>
      <c r="H671" s="13"/>
      <c r="I671" s="13"/>
      <c r="J671" s="13"/>
      <c r="K671" s="13"/>
      <c r="L671" s="13"/>
      <c r="M671" s="13"/>
      <c r="N671" s="13"/>
      <c r="O671" s="13"/>
      <c r="P671" s="13"/>
      <c r="Q671" s="13"/>
      <c r="R671" s="13"/>
      <c r="S671" s="13"/>
      <c r="T671" s="13"/>
      <c r="U671" s="13"/>
      <c r="V671" s="13"/>
      <c r="W671" s="13"/>
      <c r="X671" s="13"/>
      <c r="Y671" s="13"/>
      <c r="Z671" s="13"/>
      <c r="AA671" s="13"/>
      <c r="AB671" s="13"/>
      <c r="AC671" s="13"/>
      <c r="AD671" s="13"/>
      <c r="AE671" s="13"/>
      <c r="AF671" s="13"/>
      <c r="AG671" s="13"/>
      <c r="AH671" s="13"/>
      <c r="AI671" s="13"/>
      <c r="AJ671" s="13"/>
    </row>
    <row r="672" spans="1:36" ht="13.5" customHeight="1" x14ac:dyDescent="0.2">
      <c r="A672" s="13"/>
      <c r="B672" s="13"/>
      <c r="C672" s="13"/>
      <c r="D672" s="13"/>
      <c r="E672" s="13"/>
      <c r="F672" s="13"/>
      <c r="G672" s="13"/>
      <c r="H672" s="13"/>
      <c r="I672" s="13"/>
      <c r="J672" s="13"/>
      <c r="K672" s="13"/>
      <c r="L672" s="13"/>
      <c r="M672" s="13"/>
      <c r="N672" s="13"/>
      <c r="O672" s="13"/>
      <c r="P672" s="13"/>
      <c r="Q672" s="13"/>
      <c r="R672" s="13"/>
      <c r="S672" s="13"/>
      <c r="T672" s="13"/>
      <c r="U672" s="13"/>
      <c r="V672" s="13"/>
      <c r="W672" s="13"/>
      <c r="X672" s="13"/>
      <c r="Y672" s="13"/>
      <c r="Z672" s="13"/>
      <c r="AA672" s="13"/>
      <c r="AB672" s="13"/>
      <c r="AC672" s="13"/>
      <c r="AD672" s="13"/>
      <c r="AE672" s="13"/>
      <c r="AF672" s="13"/>
      <c r="AG672" s="13"/>
      <c r="AH672" s="13"/>
      <c r="AI672" s="13"/>
      <c r="AJ672" s="13"/>
    </row>
    <row r="673" spans="1:36" ht="13.5" customHeight="1" x14ac:dyDescent="0.2">
      <c r="A673" s="13"/>
      <c r="B673" s="13"/>
      <c r="C673" s="13"/>
      <c r="D673" s="13"/>
      <c r="E673" s="13"/>
      <c r="F673" s="13"/>
      <c r="G673" s="13"/>
      <c r="H673" s="13"/>
      <c r="I673" s="13"/>
      <c r="J673" s="13"/>
      <c r="K673" s="13"/>
      <c r="L673" s="13"/>
      <c r="M673" s="13"/>
      <c r="N673" s="13"/>
      <c r="O673" s="13"/>
      <c r="P673" s="13"/>
      <c r="Q673" s="13"/>
      <c r="R673" s="13"/>
      <c r="S673" s="13"/>
      <c r="T673" s="13"/>
      <c r="U673" s="13"/>
      <c r="V673" s="13"/>
      <c r="W673" s="13"/>
      <c r="X673" s="13"/>
      <c r="Y673" s="13"/>
      <c r="Z673" s="13"/>
      <c r="AA673" s="13"/>
      <c r="AB673" s="13"/>
      <c r="AC673" s="13"/>
      <c r="AD673" s="13"/>
      <c r="AE673" s="13"/>
      <c r="AF673" s="13"/>
      <c r="AG673" s="13"/>
      <c r="AH673" s="13"/>
      <c r="AI673" s="13"/>
      <c r="AJ673" s="13"/>
    </row>
    <row r="674" spans="1:36" ht="13.5" customHeight="1" x14ac:dyDescent="0.2">
      <c r="A674" s="13"/>
      <c r="B674" s="13"/>
      <c r="C674" s="13"/>
      <c r="D674" s="13"/>
      <c r="E674" s="13"/>
      <c r="F674" s="13"/>
      <c r="G674" s="13"/>
      <c r="H674" s="13"/>
      <c r="I674" s="13"/>
      <c r="J674" s="13"/>
      <c r="K674" s="13"/>
      <c r="L674" s="13"/>
      <c r="M674" s="13"/>
      <c r="N674" s="13"/>
      <c r="O674" s="13"/>
      <c r="P674" s="13"/>
      <c r="Q674" s="13"/>
      <c r="R674" s="13"/>
      <c r="S674" s="13"/>
      <c r="T674" s="13"/>
      <c r="U674" s="13"/>
      <c r="V674" s="13"/>
      <c r="W674" s="13"/>
      <c r="X674" s="13"/>
      <c r="Y674" s="13"/>
      <c r="Z674" s="13"/>
      <c r="AA674" s="13"/>
      <c r="AB674" s="13"/>
      <c r="AC674" s="13"/>
      <c r="AD674" s="13"/>
      <c r="AE674" s="13"/>
      <c r="AF674" s="13"/>
      <c r="AG674" s="13"/>
      <c r="AH674" s="13"/>
      <c r="AI674" s="13"/>
      <c r="AJ674" s="13"/>
    </row>
    <row r="675" spans="1:36" ht="13.5" customHeight="1" x14ac:dyDescent="0.2">
      <c r="A675" s="13"/>
      <c r="B675" s="13"/>
      <c r="C675" s="13"/>
      <c r="D675" s="13"/>
      <c r="E675" s="13"/>
      <c r="F675" s="13"/>
      <c r="G675" s="13"/>
      <c r="H675" s="13"/>
      <c r="I675" s="13"/>
      <c r="J675" s="13"/>
      <c r="K675" s="13"/>
      <c r="L675" s="13"/>
      <c r="M675" s="13"/>
      <c r="N675" s="13"/>
      <c r="O675" s="13"/>
      <c r="P675" s="13"/>
      <c r="Q675" s="13"/>
      <c r="R675" s="13"/>
      <c r="S675" s="13"/>
      <c r="T675" s="13"/>
      <c r="U675" s="13"/>
      <c r="V675" s="13"/>
      <c r="W675" s="13"/>
      <c r="X675" s="13"/>
      <c r="Y675" s="13"/>
      <c r="Z675" s="13"/>
      <c r="AA675" s="13"/>
      <c r="AB675" s="13"/>
      <c r="AC675" s="13"/>
      <c r="AD675" s="13"/>
      <c r="AE675" s="13"/>
      <c r="AF675" s="13"/>
      <c r="AG675" s="13"/>
      <c r="AH675" s="13"/>
      <c r="AI675" s="13"/>
      <c r="AJ675" s="13"/>
    </row>
    <row r="676" spans="1:36" ht="13.5" customHeight="1" x14ac:dyDescent="0.2">
      <c r="A676" s="13"/>
      <c r="B676" s="13"/>
      <c r="C676" s="13"/>
      <c r="D676" s="13"/>
      <c r="E676" s="13"/>
      <c r="F676" s="13"/>
      <c r="G676" s="13"/>
      <c r="H676" s="13"/>
      <c r="I676" s="13"/>
      <c r="J676" s="13"/>
      <c r="K676" s="13"/>
      <c r="L676" s="13"/>
      <c r="M676" s="13"/>
      <c r="N676" s="13"/>
      <c r="O676" s="13"/>
      <c r="P676" s="13"/>
      <c r="Q676" s="13"/>
      <c r="R676" s="13"/>
      <c r="S676" s="13"/>
      <c r="T676" s="13"/>
      <c r="U676" s="13"/>
      <c r="V676" s="13"/>
      <c r="W676" s="13"/>
      <c r="X676" s="13"/>
      <c r="Y676" s="13"/>
      <c r="Z676" s="13"/>
      <c r="AA676" s="13"/>
      <c r="AB676" s="13"/>
      <c r="AC676" s="13"/>
      <c r="AD676" s="13"/>
      <c r="AE676" s="13"/>
      <c r="AF676" s="13"/>
      <c r="AG676" s="13"/>
      <c r="AH676" s="13"/>
      <c r="AI676" s="13"/>
      <c r="AJ676" s="13"/>
    </row>
    <row r="677" spans="1:36" ht="13.5" customHeight="1" x14ac:dyDescent="0.2">
      <c r="A677" s="13"/>
      <c r="B677" s="13"/>
      <c r="C677" s="13"/>
      <c r="D677" s="13"/>
      <c r="E677" s="13"/>
      <c r="F677" s="13"/>
      <c r="G677" s="13"/>
      <c r="H677" s="13"/>
      <c r="I677" s="13"/>
      <c r="J677" s="13"/>
      <c r="K677" s="13"/>
      <c r="L677" s="13"/>
      <c r="M677" s="13"/>
      <c r="N677" s="13"/>
      <c r="O677" s="13"/>
      <c r="P677" s="13"/>
      <c r="Q677" s="13"/>
      <c r="R677" s="13"/>
      <c r="S677" s="13"/>
      <c r="T677" s="13"/>
      <c r="U677" s="13"/>
      <c r="V677" s="13"/>
      <c r="W677" s="13"/>
      <c r="X677" s="13"/>
      <c r="Y677" s="13"/>
      <c r="Z677" s="13"/>
      <c r="AA677" s="13"/>
      <c r="AB677" s="13"/>
      <c r="AC677" s="13"/>
      <c r="AD677" s="13"/>
      <c r="AE677" s="13"/>
      <c r="AF677" s="13"/>
      <c r="AG677" s="13"/>
      <c r="AH677" s="13"/>
      <c r="AI677" s="13"/>
      <c r="AJ677" s="13"/>
    </row>
    <row r="678" spans="1:36" ht="13.5" customHeight="1" x14ac:dyDescent="0.2">
      <c r="A678" s="13"/>
      <c r="B678" s="13"/>
      <c r="C678" s="13"/>
      <c r="D678" s="13"/>
      <c r="E678" s="13"/>
      <c r="F678" s="13"/>
      <c r="G678" s="13"/>
      <c r="H678" s="13"/>
      <c r="I678" s="13"/>
      <c r="J678" s="13"/>
      <c r="K678" s="13"/>
      <c r="L678" s="13"/>
      <c r="M678" s="13"/>
      <c r="N678" s="13"/>
      <c r="O678" s="13"/>
      <c r="P678" s="13"/>
      <c r="Q678" s="13"/>
      <c r="R678" s="13"/>
      <c r="S678" s="13"/>
      <c r="T678" s="13"/>
      <c r="U678" s="13"/>
      <c r="V678" s="13"/>
      <c r="W678" s="13"/>
      <c r="X678" s="13"/>
      <c r="Y678" s="13"/>
      <c r="Z678" s="13"/>
      <c r="AA678" s="13"/>
      <c r="AB678" s="13"/>
      <c r="AC678" s="13"/>
      <c r="AD678" s="13"/>
      <c r="AE678" s="13"/>
      <c r="AF678" s="13"/>
      <c r="AG678" s="13"/>
      <c r="AH678" s="13"/>
      <c r="AI678" s="13"/>
      <c r="AJ678" s="13"/>
    </row>
    <row r="679" spans="1:36" ht="13.5" customHeight="1" x14ac:dyDescent="0.2">
      <c r="A679" s="13"/>
      <c r="B679" s="13"/>
      <c r="C679" s="13"/>
      <c r="D679" s="13"/>
      <c r="E679" s="13"/>
      <c r="F679" s="13"/>
      <c r="G679" s="13"/>
      <c r="H679" s="13"/>
      <c r="I679" s="13"/>
      <c r="J679" s="13"/>
      <c r="K679" s="13"/>
      <c r="L679" s="13"/>
      <c r="M679" s="13"/>
      <c r="N679" s="13"/>
      <c r="O679" s="13"/>
      <c r="P679" s="13"/>
      <c r="Q679" s="13"/>
      <c r="R679" s="13"/>
      <c r="S679" s="13"/>
      <c r="T679" s="13"/>
      <c r="U679" s="13"/>
      <c r="V679" s="13"/>
      <c r="W679" s="13"/>
      <c r="X679" s="13"/>
      <c r="Y679" s="13"/>
      <c r="Z679" s="13"/>
      <c r="AA679" s="13"/>
      <c r="AB679" s="13"/>
      <c r="AC679" s="13"/>
      <c r="AD679" s="13"/>
      <c r="AE679" s="13"/>
      <c r="AF679" s="13"/>
      <c r="AG679" s="13"/>
      <c r="AH679" s="13"/>
      <c r="AI679" s="13"/>
      <c r="AJ679" s="13"/>
    </row>
    <row r="680" spans="1:36" ht="13.5" customHeight="1" x14ac:dyDescent="0.2">
      <c r="A680" s="13"/>
      <c r="B680" s="13"/>
      <c r="C680" s="13"/>
      <c r="D680" s="13"/>
      <c r="E680" s="13"/>
      <c r="F680" s="13"/>
      <c r="G680" s="13"/>
      <c r="H680" s="13"/>
      <c r="I680" s="13"/>
      <c r="J680" s="13"/>
      <c r="K680" s="13"/>
      <c r="L680" s="13"/>
      <c r="M680" s="13"/>
      <c r="N680" s="13"/>
      <c r="O680" s="13"/>
      <c r="P680" s="13"/>
      <c r="Q680" s="13"/>
      <c r="R680" s="13"/>
      <c r="S680" s="13"/>
      <c r="T680" s="13"/>
      <c r="U680" s="13"/>
      <c r="V680" s="13"/>
      <c r="W680" s="13"/>
      <c r="X680" s="13"/>
      <c r="Y680" s="13"/>
      <c r="Z680" s="13"/>
      <c r="AA680" s="13"/>
      <c r="AB680" s="13"/>
      <c r="AC680" s="13"/>
      <c r="AD680" s="13"/>
      <c r="AE680" s="13"/>
      <c r="AF680" s="13"/>
      <c r="AG680" s="13"/>
      <c r="AH680" s="13"/>
      <c r="AI680" s="13"/>
      <c r="AJ680" s="13"/>
    </row>
    <row r="681" spans="1:36" ht="13.5" customHeight="1" x14ac:dyDescent="0.2">
      <c r="A681" s="13"/>
      <c r="B681" s="13"/>
      <c r="C681" s="13"/>
      <c r="D681" s="13"/>
      <c r="E681" s="13"/>
      <c r="F681" s="13"/>
      <c r="G681" s="13"/>
      <c r="H681" s="13"/>
      <c r="I681" s="13"/>
      <c r="J681" s="13"/>
      <c r="K681" s="13"/>
      <c r="L681" s="13"/>
      <c r="M681" s="13"/>
      <c r="N681" s="13"/>
      <c r="O681" s="13"/>
      <c r="P681" s="13"/>
      <c r="Q681" s="13"/>
      <c r="R681" s="13"/>
      <c r="S681" s="13"/>
      <c r="T681" s="13"/>
      <c r="U681" s="13"/>
      <c r="V681" s="13"/>
      <c r="W681" s="13"/>
      <c r="X681" s="13"/>
      <c r="Y681" s="13"/>
      <c r="Z681" s="13"/>
      <c r="AA681" s="13"/>
      <c r="AB681" s="13"/>
      <c r="AC681" s="13"/>
      <c r="AD681" s="13"/>
      <c r="AE681" s="13"/>
      <c r="AF681" s="13"/>
      <c r="AG681" s="13"/>
      <c r="AH681" s="13"/>
      <c r="AI681" s="13"/>
      <c r="AJ681" s="13"/>
    </row>
    <row r="682" spans="1:36" ht="13.5" customHeight="1" x14ac:dyDescent="0.2">
      <c r="A682" s="13"/>
      <c r="B682" s="13"/>
      <c r="C682" s="13"/>
      <c r="D682" s="13"/>
      <c r="E682" s="13"/>
      <c r="F682" s="13"/>
      <c r="G682" s="13"/>
      <c r="H682" s="13"/>
      <c r="I682" s="13"/>
      <c r="J682" s="13"/>
      <c r="K682" s="13"/>
      <c r="L682" s="13"/>
      <c r="M682" s="13"/>
      <c r="N682" s="13"/>
      <c r="O682" s="13"/>
      <c r="P682" s="13"/>
      <c r="Q682" s="13"/>
      <c r="R682" s="13"/>
      <c r="S682" s="13"/>
      <c r="T682" s="13"/>
      <c r="U682" s="13"/>
      <c r="V682" s="13"/>
      <c r="W682" s="13"/>
      <c r="X682" s="13"/>
      <c r="Y682" s="13"/>
      <c r="Z682" s="13"/>
      <c r="AA682" s="13"/>
      <c r="AB682" s="13"/>
      <c r="AC682" s="13"/>
      <c r="AD682" s="13"/>
      <c r="AE682" s="13"/>
      <c r="AF682" s="13"/>
      <c r="AG682" s="13"/>
      <c r="AH682" s="13"/>
      <c r="AI682" s="13"/>
      <c r="AJ682" s="13"/>
    </row>
    <row r="683" spans="1:36" ht="13.5" customHeight="1" x14ac:dyDescent="0.2">
      <c r="A683" s="13"/>
      <c r="B683" s="13"/>
      <c r="C683" s="13"/>
      <c r="D683" s="13"/>
      <c r="E683" s="13"/>
      <c r="F683" s="13"/>
      <c r="G683" s="13"/>
      <c r="H683" s="13"/>
      <c r="I683" s="13"/>
      <c r="J683" s="13"/>
      <c r="K683" s="13"/>
      <c r="L683" s="13"/>
      <c r="M683" s="13"/>
      <c r="N683" s="13"/>
      <c r="O683" s="13"/>
      <c r="P683" s="13"/>
      <c r="Q683" s="13"/>
      <c r="R683" s="13"/>
      <c r="S683" s="13"/>
      <c r="T683" s="13"/>
      <c r="U683" s="13"/>
      <c r="V683" s="13"/>
      <c r="W683" s="13"/>
      <c r="X683" s="13"/>
      <c r="Y683" s="13"/>
      <c r="Z683" s="13"/>
      <c r="AA683" s="13"/>
      <c r="AB683" s="13"/>
      <c r="AC683" s="13"/>
      <c r="AD683" s="13"/>
      <c r="AE683" s="13"/>
      <c r="AF683" s="13"/>
      <c r="AG683" s="13"/>
      <c r="AH683" s="13"/>
      <c r="AI683" s="13"/>
      <c r="AJ683" s="13"/>
    </row>
    <row r="684" spans="1:36" ht="13.5" customHeight="1" x14ac:dyDescent="0.2">
      <c r="A684" s="13"/>
      <c r="B684" s="13"/>
      <c r="C684" s="13"/>
      <c r="D684" s="13"/>
      <c r="E684" s="13"/>
      <c r="F684" s="13"/>
      <c r="G684" s="13"/>
      <c r="H684" s="13"/>
      <c r="I684" s="13"/>
      <c r="J684" s="13"/>
      <c r="K684" s="13"/>
      <c r="L684" s="13"/>
      <c r="M684" s="13"/>
      <c r="N684" s="13"/>
      <c r="O684" s="13"/>
      <c r="P684" s="13"/>
      <c r="Q684" s="13"/>
      <c r="R684" s="13"/>
      <c r="S684" s="13"/>
      <c r="T684" s="13"/>
      <c r="U684" s="13"/>
      <c r="V684" s="13"/>
      <c r="W684" s="13"/>
      <c r="X684" s="13"/>
      <c r="Y684" s="13"/>
      <c r="Z684" s="13"/>
      <c r="AA684" s="13"/>
      <c r="AB684" s="13"/>
      <c r="AC684" s="13"/>
      <c r="AD684" s="13"/>
      <c r="AE684" s="13"/>
      <c r="AF684" s="13"/>
      <c r="AG684" s="13"/>
      <c r="AH684" s="13"/>
      <c r="AI684" s="13"/>
      <c r="AJ684" s="13"/>
    </row>
    <row r="685" spans="1:36" ht="13.5" customHeight="1" x14ac:dyDescent="0.2">
      <c r="A685" s="13"/>
      <c r="B685" s="13"/>
      <c r="C685" s="13"/>
      <c r="D685" s="13"/>
      <c r="E685" s="13"/>
      <c r="F685" s="13"/>
      <c r="G685" s="13"/>
      <c r="H685" s="13"/>
      <c r="I685" s="13"/>
      <c r="J685" s="13"/>
      <c r="K685" s="13"/>
      <c r="L685" s="13"/>
      <c r="M685" s="13"/>
      <c r="N685" s="13"/>
      <c r="O685" s="13"/>
      <c r="P685" s="13"/>
      <c r="Q685" s="13"/>
      <c r="R685" s="13"/>
      <c r="S685" s="13"/>
      <c r="T685" s="13"/>
      <c r="U685" s="13"/>
      <c r="V685" s="13"/>
      <c r="W685" s="13"/>
      <c r="X685" s="13"/>
      <c r="Y685" s="13"/>
      <c r="Z685" s="13"/>
      <c r="AA685" s="13"/>
      <c r="AB685" s="13"/>
      <c r="AC685" s="13"/>
      <c r="AD685" s="13"/>
      <c r="AE685" s="13"/>
      <c r="AF685" s="13"/>
      <c r="AG685" s="13"/>
      <c r="AH685" s="13"/>
      <c r="AI685" s="13"/>
      <c r="AJ685" s="13"/>
    </row>
    <row r="686" spans="1:36" ht="13.5" customHeight="1" x14ac:dyDescent="0.2">
      <c r="A686" s="13"/>
      <c r="B686" s="13"/>
      <c r="C686" s="13"/>
      <c r="D686" s="13"/>
      <c r="E686" s="13"/>
      <c r="F686" s="13"/>
      <c r="G686" s="13"/>
      <c r="H686" s="13"/>
      <c r="I686" s="13"/>
      <c r="J686" s="13"/>
      <c r="K686" s="13"/>
      <c r="L686" s="13"/>
      <c r="M686" s="13"/>
      <c r="N686" s="13"/>
      <c r="O686" s="13"/>
      <c r="P686" s="13"/>
      <c r="Q686" s="13"/>
      <c r="R686" s="13"/>
      <c r="S686" s="13"/>
      <c r="T686" s="13"/>
      <c r="U686" s="13"/>
      <c r="V686" s="13"/>
      <c r="W686" s="13"/>
      <c r="X686" s="13"/>
      <c r="Y686" s="13"/>
      <c r="Z686" s="13"/>
      <c r="AA686" s="13"/>
      <c r="AB686" s="13"/>
      <c r="AC686" s="13"/>
      <c r="AD686" s="13"/>
      <c r="AE686" s="13"/>
      <c r="AF686" s="13"/>
      <c r="AG686" s="13"/>
      <c r="AH686" s="13"/>
      <c r="AI686" s="13"/>
      <c r="AJ686" s="13"/>
    </row>
    <row r="687" spans="1:36" ht="13.5" customHeight="1" x14ac:dyDescent="0.2">
      <c r="A687" s="13"/>
      <c r="B687" s="13"/>
      <c r="C687" s="13"/>
      <c r="D687" s="13"/>
      <c r="E687" s="13"/>
      <c r="F687" s="13"/>
      <c r="G687" s="13"/>
      <c r="H687" s="13"/>
      <c r="I687" s="13"/>
      <c r="J687" s="13"/>
      <c r="K687" s="13"/>
      <c r="L687" s="13"/>
      <c r="M687" s="13"/>
      <c r="N687" s="13"/>
      <c r="O687" s="13"/>
      <c r="P687" s="13"/>
      <c r="Q687" s="13"/>
      <c r="R687" s="13"/>
      <c r="S687" s="13"/>
      <c r="T687" s="13"/>
      <c r="U687" s="13"/>
      <c r="V687" s="13"/>
      <c r="W687" s="13"/>
      <c r="X687" s="13"/>
      <c r="Y687" s="13"/>
      <c r="Z687" s="13"/>
      <c r="AA687" s="13"/>
      <c r="AB687" s="13"/>
      <c r="AC687" s="13"/>
      <c r="AD687" s="13"/>
      <c r="AE687" s="13"/>
      <c r="AF687" s="13"/>
      <c r="AG687" s="13"/>
      <c r="AH687" s="13"/>
      <c r="AI687" s="13"/>
      <c r="AJ687" s="13"/>
    </row>
    <row r="688" spans="1:36" ht="13.5" customHeight="1" x14ac:dyDescent="0.2">
      <c r="A688" s="13"/>
      <c r="B688" s="13"/>
      <c r="C688" s="13"/>
      <c r="D688" s="13"/>
      <c r="E688" s="13"/>
      <c r="F688" s="13"/>
      <c r="G688" s="13"/>
      <c r="H688" s="13"/>
      <c r="I688" s="13"/>
      <c r="J688" s="13"/>
      <c r="K688" s="13"/>
      <c r="L688" s="13"/>
      <c r="M688" s="13"/>
      <c r="N688" s="13"/>
      <c r="O688" s="13"/>
      <c r="P688" s="13"/>
      <c r="Q688" s="13"/>
      <c r="R688" s="13"/>
      <c r="S688" s="13"/>
      <c r="T688" s="13"/>
      <c r="U688" s="13"/>
      <c r="V688" s="13"/>
      <c r="W688" s="13"/>
      <c r="X688" s="13"/>
      <c r="Y688" s="13"/>
      <c r="Z688" s="13"/>
      <c r="AA688" s="13"/>
      <c r="AB688" s="13"/>
      <c r="AC688" s="13"/>
      <c r="AD688" s="13"/>
      <c r="AE688" s="13"/>
      <c r="AF688" s="13"/>
      <c r="AG688" s="13"/>
      <c r="AH688" s="13"/>
      <c r="AI688" s="13"/>
      <c r="AJ688" s="13"/>
    </row>
    <row r="689" spans="1:36" ht="13.5" customHeight="1" x14ac:dyDescent="0.2">
      <c r="A689" s="13"/>
      <c r="B689" s="13"/>
      <c r="C689" s="13"/>
      <c r="D689" s="13"/>
      <c r="E689" s="13"/>
      <c r="F689" s="13"/>
      <c r="G689" s="13"/>
      <c r="H689" s="13"/>
      <c r="I689" s="13"/>
      <c r="J689" s="13"/>
      <c r="K689" s="13"/>
      <c r="L689" s="13"/>
      <c r="M689" s="13"/>
      <c r="N689" s="13"/>
      <c r="O689" s="13"/>
      <c r="P689" s="13"/>
      <c r="Q689" s="13"/>
      <c r="R689" s="13"/>
      <c r="S689" s="13"/>
      <c r="T689" s="13"/>
      <c r="U689" s="13"/>
      <c r="V689" s="13"/>
      <c r="W689" s="13"/>
      <c r="X689" s="13"/>
      <c r="Y689" s="13"/>
      <c r="Z689" s="13"/>
      <c r="AA689" s="13"/>
      <c r="AB689" s="13"/>
      <c r="AC689" s="13"/>
      <c r="AD689" s="13"/>
      <c r="AE689" s="13"/>
      <c r="AF689" s="13"/>
      <c r="AG689" s="13"/>
      <c r="AH689" s="13"/>
      <c r="AI689" s="13"/>
      <c r="AJ689" s="13"/>
    </row>
    <row r="690" spans="1:36" ht="13.5" customHeight="1" x14ac:dyDescent="0.2">
      <c r="A690" s="13"/>
      <c r="B690" s="13"/>
      <c r="C690" s="13"/>
      <c r="D690" s="13"/>
      <c r="E690" s="13"/>
      <c r="F690" s="13"/>
      <c r="G690" s="13"/>
      <c r="H690" s="13"/>
      <c r="I690" s="13"/>
      <c r="J690" s="13"/>
      <c r="K690" s="13"/>
      <c r="L690" s="13"/>
      <c r="M690" s="13"/>
      <c r="N690" s="13"/>
      <c r="O690" s="13"/>
      <c r="P690" s="13"/>
      <c r="Q690" s="13"/>
      <c r="R690" s="13"/>
      <c r="S690" s="13"/>
      <c r="T690" s="13"/>
      <c r="U690" s="13"/>
      <c r="V690" s="13"/>
      <c r="W690" s="13"/>
      <c r="X690" s="13"/>
      <c r="Y690" s="13"/>
      <c r="Z690" s="13"/>
      <c r="AA690" s="13"/>
      <c r="AB690" s="13"/>
      <c r="AC690" s="13"/>
      <c r="AD690" s="13"/>
      <c r="AE690" s="13"/>
      <c r="AF690" s="13"/>
      <c r="AG690" s="13"/>
      <c r="AH690" s="13"/>
      <c r="AI690" s="13"/>
      <c r="AJ690" s="13"/>
    </row>
    <row r="691" spans="1:36" ht="13.5" customHeight="1" x14ac:dyDescent="0.2">
      <c r="A691" s="13"/>
      <c r="B691" s="13"/>
      <c r="C691" s="13"/>
      <c r="D691" s="13"/>
      <c r="E691" s="13"/>
      <c r="F691" s="13"/>
      <c r="G691" s="13"/>
      <c r="H691" s="13"/>
      <c r="I691" s="13"/>
      <c r="J691" s="13"/>
      <c r="K691" s="13"/>
      <c r="L691" s="13"/>
      <c r="M691" s="13"/>
      <c r="N691" s="13"/>
      <c r="O691" s="13"/>
      <c r="P691" s="13"/>
      <c r="Q691" s="13"/>
      <c r="R691" s="13"/>
      <c r="S691" s="13"/>
      <c r="T691" s="13"/>
      <c r="U691" s="13"/>
      <c r="V691" s="13"/>
      <c r="W691" s="13"/>
      <c r="X691" s="13"/>
      <c r="Y691" s="13"/>
      <c r="Z691" s="13"/>
      <c r="AA691" s="13"/>
      <c r="AB691" s="13"/>
      <c r="AC691" s="13"/>
      <c r="AD691" s="13"/>
      <c r="AE691" s="13"/>
      <c r="AF691" s="13"/>
      <c r="AG691" s="13"/>
      <c r="AH691" s="13"/>
      <c r="AI691" s="13"/>
      <c r="AJ691" s="13"/>
    </row>
    <row r="692" spans="1:36" ht="13.5" customHeight="1" x14ac:dyDescent="0.2">
      <c r="A692" s="13"/>
      <c r="B692" s="13"/>
      <c r="C692" s="13"/>
      <c r="D692" s="13"/>
      <c r="E692" s="13"/>
      <c r="F692" s="13"/>
      <c r="G692" s="13"/>
      <c r="H692" s="13"/>
      <c r="I692" s="13"/>
      <c r="J692" s="13"/>
      <c r="K692" s="13"/>
      <c r="L692" s="13"/>
      <c r="M692" s="13"/>
      <c r="N692" s="13"/>
      <c r="O692" s="13"/>
      <c r="P692" s="13"/>
      <c r="Q692" s="13"/>
      <c r="R692" s="13"/>
      <c r="S692" s="13"/>
      <c r="T692" s="13"/>
      <c r="U692" s="13"/>
      <c r="V692" s="13"/>
      <c r="W692" s="13"/>
      <c r="X692" s="13"/>
      <c r="Y692" s="13"/>
      <c r="Z692" s="13"/>
      <c r="AA692" s="13"/>
      <c r="AB692" s="13"/>
      <c r="AC692" s="13"/>
      <c r="AD692" s="13"/>
      <c r="AE692" s="13"/>
      <c r="AF692" s="13"/>
      <c r="AG692" s="13"/>
      <c r="AH692" s="13"/>
      <c r="AI692" s="13"/>
      <c r="AJ692" s="13"/>
    </row>
    <row r="693" spans="1:36" ht="13.5" customHeight="1" x14ac:dyDescent="0.2">
      <c r="A693" s="13"/>
      <c r="B693" s="13"/>
      <c r="C693" s="13"/>
      <c r="D693" s="13"/>
      <c r="E693" s="13"/>
      <c r="F693" s="13"/>
      <c r="G693" s="13"/>
      <c r="H693" s="13"/>
      <c r="I693" s="13"/>
      <c r="J693" s="13"/>
      <c r="K693" s="13"/>
      <c r="L693" s="13"/>
      <c r="M693" s="13"/>
      <c r="N693" s="13"/>
      <c r="O693" s="13"/>
      <c r="P693" s="13"/>
      <c r="Q693" s="13"/>
      <c r="R693" s="13"/>
      <c r="S693" s="13"/>
      <c r="T693" s="13"/>
      <c r="U693" s="13"/>
      <c r="V693" s="13"/>
      <c r="W693" s="13"/>
      <c r="X693" s="13"/>
      <c r="Y693" s="13"/>
      <c r="Z693" s="13"/>
      <c r="AA693" s="13"/>
      <c r="AB693" s="13"/>
      <c r="AC693" s="13"/>
      <c r="AD693" s="13"/>
      <c r="AE693" s="13"/>
      <c r="AF693" s="13"/>
      <c r="AG693" s="13"/>
      <c r="AH693" s="13"/>
      <c r="AI693" s="13"/>
      <c r="AJ693" s="13"/>
    </row>
    <row r="694" spans="1:36" ht="13.5" customHeight="1" x14ac:dyDescent="0.2">
      <c r="A694" s="13"/>
      <c r="B694" s="13"/>
      <c r="C694" s="13"/>
      <c r="D694" s="13"/>
      <c r="E694" s="13"/>
      <c r="F694" s="13"/>
      <c r="G694" s="13"/>
      <c r="H694" s="13"/>
      <c r="I694" s="13"/>
      <c r="J694" s="13"/>
      <c r="K694" s="13"/>
      <c r="L694" s="13"/>
      <c r="M694" s="13"/>
      <c r="N694" s="13"/>
      <c r="O694" s="13"/>
      <c r="P694" s="13"/>
      <c r="Q694" s="13"/>
      <c r="R694" s="13"/>
      <c r="S694" s="13"/>
      <c r="T694" s="13"/>
      <c r="U694" s="13"/>
      <c r="V694" s="13"/>
      <c r="W694" s="13"/>
      <c r="X694" s="13"/>
      <c r="Y694" s="13"/>
      <c r="Z694" s="13"/>
      <c r="AA694" s="13"/>
      <c r="AB694" s="13"/>
      <c r="AC694" s="13"/>
      <c r="AD694" s="13"/>
      <c r="AE694" s="13"/>
      <c r="AF694" s="13"/>
      <c r="AG694" s="13"/>
      <c r="AH694" s="13"/>
      <c r="AI694" s="13"/>
      <c r="AJ694" s="13"/>
    </row>
    <row r="695" spans="1:36" ht="13.5" customHeight="1" x14ac:dyDescent="0.2">
      <c r="A695" s="13"/>
      <c r="B695" s="13"/>
      <c r="C695" s="13"/>
      <c r="D695" s="13"/>
      <c r="E695" s="13"/>
      <c r="F695" s="13"/>
      <c r="G695" s="13"/>
      <c r="H695" s="13"/>
      <c r="I695" s="13"/>
      <c r="J695" s="13"/>
      <c r="K695" s="13"/>
      <c r="L695" s="13"/>
      <c r="M695" s="13"/>
      <c r="N695" s="13"/>
      <c r="O695" s="13"/>
      <c r="P695" s="13"/>
      <c r="Q695" s="13"/>
      <c r="R695" s="13"/>
      <c r="S695" s="13"/>
      <c r="T695" s="13"/>
      <c r="U695" s="13"/>
      <c r="V695" s="13"/>
      <c r="W695" s="13"/>
      <c r="X695" s="13"/>
      <c r="Y695" s="13"/>
      <c r="Z695" s="13"/>
      <c r="AA695" s="13"/>
      <c r="AB695" s="13"/>
      <c r="AC695" s="13"/>
      <c r="AD695" s="13"/>
      <c r="AE695" s="13"/>
      <c r="AF695" s="13"/>
      <c r="AG695" s="13"/>
      <c r="AH695" s="13"/>
      <c r="AI695" s="13"/>
      <c r="AJ695" s="13"/>
    </row>
    <row r="696" spans="1:36" ht="13.5" customHeight="1" x14ac:dyDescent="0.2">
      <c r="A696" s="13"/>
      <c r="B696" s="13"/>
      <c r="C696" s="13"/>
      <c r="D696" s="13"/>
      <c r="E696" s="13"/>
      <c r="F696" s="13"/>
      <c r="G696" s="13"/>
      <c r="H696" s="13"/>
      <c r="I696" s="13"/>
      <c r="J696" s="13"/>
      <c r="K696" s="13"/>
      <c r="L696" s="13"/>
      <c r="M696" s="13"/>
      <c r="N696" s="13"/>
      <c r="O696" s="13"/>
      <c r="P696" s="13"/>
      <c r="Q696" s="13"/>
      <c r="R696" s="13"/>
      <c r="S696" s="13"/>
      <c r="T696" s="13"/>
      <c r="U696" s="13"/>
      <c r="V696" s="13"/>
      <c r="W696" s="13"/>
      <c r="X696" s="13"/>
      <c r="Y696" s="13"/>
      <c r="Z696" s="13"/>
      <c r="AA696" s="13"/>
      <c r="AB696" s="13"/>
      <c r="AC696" s="13"/>
      <c r="AD696" s="13"/>
      <c r="AE696" s="13"/>
      <c r="AF696" s="13"/>
      <c r="AG696" s="13"/>
      <c r="AH696" s="13"/>
      <c r="AI696" s="13"/>
      <c r="AJ696" s="13"/>
    </row>
    <row r="697" spans="1:36" ht="13.5" customHeight="1" x14ac:dyDescent="0.2">
      <c r="A697" s="13"/>
      <c r="B697" s="13"/>
      <c r="C697" s="13"/>
      <c r="D697" s="13"/>
      <c r="E697" s="13"/>
      <c r="F697" s="13"/>
      <c r="G697" s="13"/>
      <c r="H697" s="13"/>
      <c r="I697" s="13"/>
      <c r="J697" s="13"/>
      <c r="K697" s="13"/>
      <c r="L697" s="13"/>
      <c r="M697" s="13"/>
      <c r="N697" s="13"/>
      <c r="O697" s="13"/>
      <c r="P697" s="13"/>
      <c r="Q697" s="13"/>
      <c r="R697" s="13"/>
      <c r="S697" s="13"/>
      <c r="T697" s="13"/>
      <c r="U697" s="13"/>
      <c r="V697" s="13"/>
      <c r="W697" s="13"/>
      <c r="X697" s="13"/>
      <c r="Y697" s="13"/>
      <c r="Z697" s="13"/>
      <c r="AA697" s="13"/>
      <c r="AB697" s="13"/>
      <c r="AC697" s="13"/>
      <c r="AD697" s="13"/>
      <c r="AE697" s="13"/>
      <c r="AF697" s="13"/>
      <c r="AG697" s="13"/>
      <c r="AH697" s="13"/>
      <c r="AI697" s="13"/>
      <c r="AJ697" s="13"/>
    </row>
    <row r="698" spans="1:36" ht="13.5" customHeight="1" x14ac:dyDescent="0.2">
      <c r="A698" s="13"/>
      <c r="B698" s="13"/>
      <c r="C698" s="13"/>
      <c r="D698" s="13"/>
      <c r="E698" s="13"/>
      <c r="F698" s="13"/>
      <c r="G698" s="13"/>
      <c r="H698" s="13"/>
      <c r="I698" s="13"/>
      <c r="J698" s="13"/>
      <c r="K698" s="13"/>
      <c r="L698" s="13"/>
      <c r="M698" s="13"/>
      <c r="N698" s="13"/>
      <c r="O698" s="13"/>
      <c r="P698" s="13"/>
      <c r="Q698" s="13"/>
      <c r="R698" s="13"/>
      <c r="S698" s="13"/>
      <c r="T698" s="13"/>
      <c r="U698" s="13"/>
      <c r="V698" s="13"/>
      <c r="W698" s="13"/>
      <c r="X698" s="13"/>
      <c r="Y698" s="13"/>
      <c r="Z698" s="13"/>
      <c r="AA698" s="13"/>
      <c r="AB698" s="13"/>
      <c r="AC698" s="13"/>
      <c r="AD698" s="13"/>
      <c r="AE698" s="13"/>
      <c r="AF698" s="13"/>
      <c r="AG698" s="13"/>
      <c r="AH698" s="13"/>
      <c r="AI698" s="13"/>
      <c r="AJ698" s="13"/>
    </row>
    <row r="699" spans="1:36" ht="13.5" customHeight="1" x14ac:dyDescent="0.2">
      <c r="A699" s="13"/>
      <c r="B699" s="13"/>
      <c r="C699" s="13"/>
      <c r="D699" s="13"/>
      <c r="E699" s="13"/>
      <c r="F699" s="13"/>
      <c r="G699" s="13"/>
      <c r="H699" s="13"/>
      <c r="I699" s="13"/>
      <c r="J699" s="13"/>
      <c r="K699" s="13"/>
      <c r="L699" s="13"/>
      <c r="M699" s="13"/>
      <c r="N699" s="13"/>
      <c r="O699" s="13"/>
      <c r="P699" s="13"/>
      <c r="Q699" s="13"/>
      <c r="R699" s="13"/>
      <c r="S699" s="13"/>
      <c r="T699" s="13"/>
      <c r="U699" s="13"/>
      <c r="V699" s="13"/>
      <c r="W699" s="13"/>
      <c r="X699" s="13"/>
      <c r="Y699" s="13"/>
      <c r="Z699" s="13"/>
      <c r="AA699" s="13"/>
      <c r="AB699" s="13"/>
      <c r="AC699" s="13"/>
      <c r="AD699" s="13"/>
      <c r="AE699" s="13"/>
      <c r="AF699" s="13"/>
      <c r="AG699" s="13"/>
      <c r="AH699" s="13"/>
      <c r="AI699" s="13"/>
      <c r="AJ699" s="13"/>
    </row>
    <row r="700" spans="1:36" ht="13.5" customHeight="1" x14ac:dyDescent="0.2">
      <c r="A700" s="13"/>
      <c r="B700" s="13"/>
      <c r="C700" s="13"/>
      <c r="D700" s="13"/>
      <c r="E700" s="13"/>
      <c r="F700" s="13"/>
      <c r="G700" s="13"/>
      <c r="H700" s="13"/>
      <c r="I700" s="13"/>
      <c r="J700" s="13"/>
      <c r="K700" s="13"/>
      <c r="L700" s="13"/>
      <c r="M700" s="13"/>
      <c r="N700" s="13"/>
      <c r="O700" s="13"/>
      <c r="P700" s="13"/>
      <c r="Q700" s="13"/>
      <c r="R700" s="13"/>
      <c r="S700" s="13"/>
      <c r="T700" s="13"/>
      <c r="U700" s="13"/>
      <c r="V700" s="13"/>
      <c r="W700" s="13"/>
      <c r="X700" s="13"/>
      <c r="Y700" s="13"/>
      <c r="Z700" s="13"/>
      <c r="AA700" s="13"/>
      <c r="AB700" s="13"/>
      <c r="AC700" s="13"/>
      <c r="AD700" s="13"/>
      <c r="AE700" s="13"/>
      <c r="AF700" s="13"/>
      <c r="AG700" s="13"/>
      <c r="AH700" s="13"/>
      <c r="AI700" s="13"/>
      <c r="AJ700" s="13"/>
    </row>
    <row r="701" spans="1:36" ht="13.5" customHeight="1" x14ac:dyDescent="0.2">
      <c r="A701" s="13"/>
      <c r="B701" s="13"/>
      <c r="C701" s="13"/>
      <c r="D701" s="13"/>
      <c r="E701" s="13"/>
      <c r="F701" s="13"/>
      <c r="G701" s="13"/>
      <c r="H701" s="13"/>
      <c r="I701" s="13"/>
      <c r="J701" s="13"/>
      <c r="K701" s="13"/>
      <c r="L701" s="13"/>
      <c r="M701" s="13"/>
      <c r="N701" s="13"/>
      <c r="O701" s="13"/>
      <c r="P701" s="13"/>
      <c r="Q701" s="13"/>
      <c r="R701" s="13"/>
      <c r="S701" s="13"/>
      <c r="T701" s="13"/>
      <c r="U701" s="13"/>
      <c r="V701" s="13"/>
      <c r="W701" s="13"/>
      <c r="X701" s="13"/>
      <c r="Y701" s="13"/>
      <c r="Z701" s="13"/>
      <c r="AA701" s="13"/>
      <c r="AB701" s="13"/>
      <c r="AC701" s="13"/>
      <c r="AD701" s="13"/>
      <c r="AE701" s="13"/>
      <c r="AF701" s="13"/>
      <c r="AG701" s="13"/>
      <c r="AH701" s="13"/>
      <c r="AI701" s="13"/>
      <c r="AJ701" s="13"/>
    </row>
    <row r="702" spans="1:36" ht="13.5" customHeight="1" x14ac:dyDescent="0.2">
      <c r="A702" s="13"/>
      <c r="B702" s="13"/>
      <c r="C702" s="13"/>
      <c r="D702" s="13"/>
      <c r="E702" s="13"/>
      <c r="F702" s="13"/>
      <c r="G702" s="13"/>
      <c r="H702" s="13"/>
      <c r="I702" s="13"/>
      <c r="J702" s="13"/>
      <c r="K702" s="13"/>
      <c r="L702" s="13"/>
      <c r="M702" s="13"/>
      <c r="N702" s="13"/>
      <c r="O702" s="13"/>
      <c r="P702" s="13"/>
      <c r="Q702" s="13"/>
      <c r="R702" s="13"/>
      <c r="S702" s="13"/>
      <c r="T702" s="13"/>
      <c r="U702" s="13"/>
      <c r="V702" s="13"/>
      <c r="W702" s="13"/>
      <c r="X702" s="13"/>
      <c r="Y702" s="13"/>
      <c r="Z702" s="13"/>
      <c r="AA702" s="13"/>
      <c r="AB702" s="13"/>
      <c r="AC702" s="13"/>
      <c r="AD702" s="13"/>
      <c r="AE702" s="13"/>
      <c r="AF702" s="13"/>
      <c r="AG702" s="13"/>
      <c r="AH702" s="13"/>
      <c r="AI702" s="13"/>
      <c r="AJ702" s="13"/>
    </row>
    <row r="703" spans="1:36" ht="13.5" customHeight="1" x14ac:dyDescent="0.2">
      <c r="A703" s="13"/>
      <c r="B703" s="13"/>
      <c r="C703" s="13"/>
      <c r="D703" s="13"/>
      <c r="E703" s="13"/>
      <c r="F703" s="13"/>
      <c r="G703" s="13"/>
      <c r="H703" s="13"/>
      <c r="I703" s="13"/>
      <c r="J703" s="13"/>
      <c r="K703" s="13"/>
      <c r="L703" s="13"/>
      <c r="M703" s="13"/>
      <c r="N703" s="13"/>
      <c r="O703" s="13"/>
      <c r="P703" s="13"/>
      <c r="Q703" s="13"/>
      <c r="R703" s="13"/>
      <c r="S703" s="13"/>
      <c r="T703" s="13"/>
      <c r="U703" s="13"/>
      <c r="V703" s="13"/>
      <c r="W703" s="13"/>
      <c r="X703" s="13"/>
      <c r="Y703" s="13"/>
      <c r="Z703" s="13"/>
      <c r="AA703" s="13"/>
      <c r="AB703" s="13"/>
      <c r="AC703" s="13"/>
      <c r="AD703" s="13"/>
      <c r="AE703" s="13"/>
      <c r="AF703" s="13"/>
      <c r="AG703" s="13"/>
      <c r="AH703" s="13"/>
      <c r="AI703" s="13"/>
      <c r="AJ703" s="13"/>
    </row>
    <row r="704" spans="1:36" ht="13.5" customHeight="1" x14ac:dyDescent="0.2">
      <c r="A704" s="13"/>
      <c r="B704" s="13"/>
      <c r="C704" s="13"/>
      <c r="D704" s="13"/>
      <c r="E704" s="13"/>
      <c r="F704" s="13"/>
      <c r="G704" s="13"/>
      <c r="H704" s="13"/>
      <c r="I704" s="13"/>
      <c r="J704" s="13"/>
      <c r="K704" s="13"/>
      <c r="L704" s="13"/>
      <c r="M704" s="13"/>
      <c r="N704" s="13"/>
      <c r="O704" s="13"/>
      <c r="P704" s="13"/>
      <c r="Q704" s="13"/>
      <c r="R704" s="13"/>
      <c r="S704" s="13"/>
      <c r="T704" s="13"/>
      <c r="U704" s="13"/>
      <c r="V704" s="13"/>
      <c r="W704" s="13"/>
      <c r="X704" s="13"/>
      <c r="Y704" s="13"/>
      <c r="Z704" s="13"/>
      <c r="AA704" s="13"/>
      <c r="AB704" s="13"/>
      <c r="AC704" s="13"/>
      <c r="AD704" s="13"/>
      <c r="AE704" s="13"/>
      <c r="AF704" s="13"/>
      <c r="AG704" s="13"/>
      <c r="AH704" s="13"/>
      <c r="AI704" s="13"/>
      <c r="AJ704" s="13"/>
    </row>
    <row r="705" spans="1:36" ht="13.5" customHeight="1" x14ac:dyDescent="0.2">
      <c r="A705" s="13"/>
      <c r="B705" s="13"/>
      <c r="C705" s="13"/>
      <c r="D705" s="13"/>
      <c r="E705" s="13"/>
      <c r="F705" s="13"/>
      <c r="G705" s="13"/>
      <c r="H705" s="13"/>
      <c r="I705" s="13"/>
      <c r="J705" s="13"/>
      <c r="K705" s="13"/>
      <c r="L705" s="13"/>
      <c r="M705" s="13"/>
      <c r="N705" s="13"/>
      <c r="O705" s="13"/>
      <c r="P705" s="13"/>
      <c r="Q705" s="13"/>
      <c r="R705" s="13"/>
      <c r="S705" s="13"/>
      <c r="T705" s="13"/>
      <c r="U705" s="13"/>
      <c r="V705" s="13"/>
      <c r="W705" s="13"/>
      <c r="X705" s="13"/>
      <c r="Y705" s="13"/>
      <c r="Z705" s="13"/>
      <c r="AA705" s="13"/>
      <c r="AB705" s="13"/>
      <c r="AC705" s="13"/>
      <c r="AD705" s="13"/>
      <c r="AE705" s="13"/>
      <c r="AF705" s="13"/>
      <c r="AG705" s="13"/>
      <c r="AH705" s="13"/>
      <c r="AI705" s="13"/>
      <c r="AJ705" s="13"/>
    </row>
    <row r="706" spans="1:36" ht="13.5" customHeight="1" x14ac:dyDescent="0.2">
      <c r="A706" s="13"/>
      <c r="B706" s="13"/>
      <c r="C706" s="13"/>
      <c r="D706" s="13"/>
      <c r="E706" s="13"/>
      <c r="F706" s="13"/>
      <c r="G706" s="13"/>
      <c r="H706" s="13"/>
      <c r="I706" s="13"/>
      <c r="J706" s="13"/>
      <c r="K706" s="13"/>
      <c r="L706" s="13"/>
      <c r="M706" s="13"/>
      <c r="N706" s="13"/>
      <c r="O706" s="13"/>
      <c r="P706" s="13"/>
      <c r="Q706" s="13"/>
      <c r="R706" s="13"/>
      <c r="S706" s="13"/>
      <c r="T706" s="13"/>
      <c r="U706" s="13"/>
      <c r="V706" s="13"/>
      <c r="W706" s="13"/>
      <c r="X706" s="13"/>
      <c r="Y706" s="13"/>
      <c r="Z706" s="13"/>
      <c r="AA706" s="13"/>
      <c r="AB706" s="13"/>
      <c r="AC706" s="13"/>
      <c r="AD706" s="13"/>
      <c r="AE706" s="13"/>
      <c r="AF706" s="13"/>
      <c r="AG706" s="13"/>
      <c r="AH706" s="13"/>
      <c r="AI706" s="13"/>
      <c r="AJ706" s="13"/>
    </row>
    <row r="707" spans="1:36" ht="13.5" customHeight="1" x14ac:dyDescent="0.2">
      <c r="A707" s="13"/>
      <c r="B707" s="13"/>
      <c r="C707" s="13"/>
      <c r="D707" s="13"/>
      <c r="E707" s="13"/>
      <c r="F707" s="13"/>
      <c r="G707" s="13"/>
      <c r="H707" s="13"/>
      <c r="I707" s="13"/>
      <c r="J707" s="13"/>
      <c r="K707" s="13"/>
      <c r="L707" s="13"/>
      <c r="M707" s="13"/>
      <c r="N707" s="13"/>
      <c r="O707" s="13"/>
      <c r="P707" s="13"/>
      <c r="Q707" s="13"/>
      <c r="R707" s="13"/>
      <c r="S707" s="13"/>
      <c r="T707" s="13"/>
      <c r="U707" s="13"/>
      <c r="V707" s="13"/>
      <c r="W707" s="13"/>
      <c r="X707" s="13"/>
      <c r="Y707" s="13"/>
      <c r="Z707" s="13"/>
      <c r="AA707" s="13"/>
      <c r="AB707" s="13"/>
      <c r="AC707" s="13"/>
      <c r="AD707" s="13"/>
      <c r="AE707" s="13"/>
      <c r="AF707" s="13"/>
      <c r="AG707" s="13"/>
      <c r="AH707" s="13"/>
      <c r="AI707" s="13"/>
      <c r="AJ707" s="13"/>
    </row>
    <row r="708" spans="1:36" ht="13.5" customHeight="1" x14ac:dyDescent="0.2">
      <c r="A708" s="13"/>
      <c r="B708" s="13"/>
      <c r="C708" s="13"/>
      <c r="D708" s="13"/>
      <c r="E708" s="13"/>
      <c r="F708" s="13"/>
      <c r="G708" s="13"/>
      <c r="H708" s="13"/>
      <c r="I708" s="13"/>
      <c r="J708" s="13"/>
      <c r="K708" s="13"/>
      <c r="L708" s="13"/>
      <c r="M708" s="13"/>
      <c r="N708" s="13"/>
      <c r="O708" s="13"/>
      <c r="P708" s="13"/>
      <c r="Q708" s="13"/>
      <c r="R708" s="13"/>
      <c r="S708" s="13"/>
      <c r="T708" s="13"/>
      <c r="U708" s="13"/>
      <c r="V708" s="13"/>
      <c r="W708" s="13"/>
      <c r="X708" s="13"/>
      <c r="Y708" s="13"/>
      <c r="Z708" s="13"/>
      <c r="AA708" s="13"/>
      <c r="AB708" s="13"/>
      <c r="AC708" s="13"/>
      <c r="AD708" s="13"/>
      <c r="AE708" s="13"/>
      <c r="AF708" s="13"/>
      <c r="AG708" s="13"/>
      <c r="AH708" s="13"/>
      <c r="AI708" s="13"/>
      <c r="AJ708" s="13"/>
    </row>
    <row r="709" spans="1:36" ht="13.5" customHeight="1" x14ac:dyDescent="0.2">
      <c r="A709" s="13"/>
      <c r="B709" s="13"/>
      <c r="C709" s="13"/>
      <c r="D709" s="13"/>
      <c r="E709" s="13"/>
      <c r="F709" s="13"/>
      <c r="G709" s="13"/>
      <c r="H709" s="13"/>
      <c r="I709" s="13"/>
      <c r="J709" s="13"/>
      <c r="K709" s="13"/>
      <c r="L709" s="13"/>
      <c r="M709" s="13"/>
      <c r="N709" s="13"/>
      <c r="O709" s="13"/>
      <c r="P709" s="13"/>
      <c r="Q709" s="13"/>
      <c r="R709" s="13"/>
      <c r="S709" s="13"/>
      <c r="T709" s="13"/>
      <c r="U709" s="13"/>
      <c r="V709" s="13"/>
      <c r="W709" s="13"/>
      <c r="X709" s="13"/>
      <c r="Y709" s="13"/>
      <c r="Z709" s="13"/>
      <c r="AA709" s="13"/>
      <c r="AB709" s="13"/>
      <c r="AC709" s="13"/>
      <c r="AD709" s="13"/>
      <c r="AE709" s="13"/>
      <c r="AF709" s="13"/>
      <c r="AG709" s="13"/>
      <c r="AH709" s="13"/>
      <c r="AI709" s="13"/>
      <c r="AJ709" s="13"/>
    </row>
    <row r="710" spans="1:36" ht="13.5" customHeight="1" x14ac:dyDescent="0.2">
      <c r="A710" s="13"/>
      <c r="B710" s="13"/>
      <c r="C710" s="13"/>
      <c r="D710" s="13"/>
      <c r="E710" s="13"/>
      <c r="F710" s="13"/>
      <c r="G710" s="13"/>
      <c r="H710" s="13"/>
      <c r="I710" s="13"/>
      <c r="J710" s="13"/>
      <c r="K710" s="13"/>
      <c r="L710" s="13"/>
      <c r="M710" s="13"/>
      <c r="N710" s="13"/>
      <c r="O710" s="13"/>
      <c r="P710" s="13"/>
      <c r="Q710" s="13"/>
      <c r="R710" s="13"/>
      <c r="S710" s="13"/>
      <c r="T710" s="13"/>
      <c r="U710" s="13"/>
      <c r="V710" s="13"/>
      <c r="W710" s="13"/>
      <c r="X710" s="13"/>
      <c r="Y710" s="13"/>
      <c r="Z710" s="13"/>
      <c r="AA710" s="13"/>
      <c r="AB710" s="13"/>
      <c r="AC710" s="13"/>
      <c r="AD710" s="13"/>
      <c r="AE710" s="13"/>
      <c r="AF710" s="13"/>
      <c r="AG710" s="13"/>
      <c r="AH710" s="13"/>
      <c r="AI710" s="13"/>
      <c r="AJ710" s="13"/>
    </row>
    <row r="711" spans="1:36" ht="13.5" customHeight="1" x14ac:dyDescent="0.2">
      <c r="A711" s="13"/>
      <c r="B711" s="13"/>
      <c r="C711" s="13"/>
      <c r="D711" s="13"/>
      <c r="E711" s="13"/>
      <c r="F711" s="13"/>
      <c r="G711" s="13"/>
      <c r="H711" s="13"/>
      <c r="I711" s="13"/>
      <c r="J711" s="13"/>
      <c r="K711" s="13"/>
      <c r="L711" s="13"/>
      <c r="M711" s="13"/>
      <c r="N711" s="13"/>
      <c r="O711" s="13"/>
      <c r="P711" s="13"/>
      <c r="Q711" s="13"/>
      <c r="R711" s="13"/>
      <c r="S711" s="13"/>
      <c r="T711" s="13"/>
      <c r="U711" s="13"/>
      <c r="V711" s="13"/>
      <c r="W711" s="13"/>
      <c r="X711" s="13"/>
      <c r="Y711" s="13"/>
      <c r="Z711" s="13"/>
      <c r="AA711" s="13"/>
      <c r="AB711" s="13"/>
      <c r="AC711" s="13"/>
      <c r="AD711" s="13"/>
      <c r="AE711" s="13"/>
      <c r="AF711" s="13"/>
      <c r="AG711" s="13"/>
      <c r="AH711" s="13"/>
      <c r="AI711" s="13"/>
      <c r="AJ711" s="13"/>
    </row>
    <row r="712" spans="1:36" ht="13.5" customHeight="1" x14ac:dyDescent="0.2">
      <c r="A712" s="13"/>
      <c r="B712" s="13"/>
      <c r="C712" s="13"/>
      <c r="D712" s="13"/>
      <c r="E712" s="13"/>
      <c r="F712" s="13"/>
      <c r="G712" s="13"/>
      <c r="H712" s="13"/>
      <c r="I712" s="13"/>
      <c r="J712" s="13"/>
      <c r="K712" s="13"/>
      <c r="L712" s="13"/>
      <c r="M712" s="13"/>
      <c r="N712" s="13"/>
      <c r="O712" s="13"/>
      <c r="P712" s="13"/>
      <c r="Q712" s="13"/>
      <c r="R712" s="13"/>
      <c r="S712" s="13"/>
      <c r="T712" s="13"/>
      <c r="U712" s="13"/>
      <c r="V712" s="13"/>
      <c r="W712" s="13"/>
      <c r="X712" s="13"/>
      <c r="Y712" s="13"/>
      <c r="Z712" s="13"/>
      <c r="AA712" s="13"/>
      <c r="AB712" s="13"/>
      <c r="AC712" s="13"/>
      <c r="AD712" s="13"/>
      <c r="AE712" s="13"/>
      <c r="AF712" s="13"/>
      <c r="AG712" s="13"/>
      <c r="AH712" s="13"/>
      <c r="AI712" s="13"/>
      <c r="AJ712" s="13"/>
    </row>
    <row r="713" spans="1:36" ht="13.5" customHeight="1" x14ac:dyDescent="0.2">
      <c r="A713" s="13"/>
      <c r="B713" s="13"/>
      <c r="C713" s="13"/>
      <c r="D713" s="13"/>
      <c r="E713" s="13"/>
      <c r="F713" s="13"/>
      <c r="G713" s="13"/>
      <c r="H713" s="13"/>
      <c r="I713" s="13"/>
      <c r="J713" s="13"/>
      <c r="K713" s="13"/>
      <c r="L713" s="13"/>
      <c r="M713" s="13"/>
      <c r="N713" s="13"/>
      <c r="O713" s="13"/>
      <c r="P713" s="13"/>
      <c r="Q713" s="13"/>
      <c r="R713" s="13"/>
      <c r="S713" s="13"/>
      <c r="T713" s="13"/>
      <c r="U713" s="13"/>
      <c r="V713" s="13"/>
      <c r="W713" s="13"/>
      <c r="X713" s="13"/>
      <c r="Y713" s="13"/>
      <c r="Z713" s="13"/>
      <c r="AA713" s="13"/>
      <c r="AB713" s="13"/>
      <c r="AC713" s="13"/>
      <c r="AD713" s="13"/>
      <c r="AE713" s="13"/>
      <c r="AF713" s="13"/>
      <c r="AG713" s="13"/>
      <c r="AH713" s="13"/>
      <c r="AI713" s="13"/>
      <c r="AJ713" s="13"/>
    </row>
    <row r="714" spans="1:36" ht="13.5" customHeight="1" x14ac:dyDescent="0.2">
      <c r="A714" s="13"/>
      <c r="B714" s="13"/>
      <c r="C714" s="13"/>
      <c r="D714" s="13"/>
      <c r="E714" s="13"/>
      <c r="F714" s="13"/>
      <c r="G714" s="13"/>
      <c r="H714" s="13"/>
      <c r="I714" s="13"/>
      <c r="J714" s="13"/>
      <c r="K714" s="13"/>
      <c r="L714" s="13"/>
      <c r="M714" s="13"/>
      <c r="N714" s="13"/>
      <c r="O714" s="13"/>
      <c r="P714" s="13"/>
      <c r="Q714" s="13"/>
      <c r="R714" s="13"/>
      <c r="S714" s="13"/>
      <c r="T714" s="13"/>
      <c r="U714" s="13"/>
      <c r="V714" s="13"/>
      <c r="W714" s="13"/>
      <c r="X714" s="13"/>
      <c r="Y714" s="13"/>
      <c r="Z714" s="13"/>
      <c r="AA714" s="13"/>
      <c r="AB714" s="13"/>
      <c r="AC714" s="13"/>
      <c r="AD714" s="13"/>
      <c r="AE714" s="13"/>
      <c r="AF714" s="13"/>
      <c r="AG714" s="13"/>
      <c r="AH714" s="13"/>
      <c r="AI714" s="13"/>
      <c r="AJ714" s="13"/>
    </row>
    <row r="715" spans="1:36" ht="13.5" customHeight="1" x14ac:dyDescent="0.2">
      <c r="A715" s="13"/>
      <c r="B715" s="13"/>
      <c r="C715" s="13"/>
      <c r="D715" s="13"/>
      <c r="E715" s="13"/>
      <c r="F715" s="13"/>
      <c r="G715" s="13"/>
      <c r="H715" s="13"/>
      <c r="I715" s="13"/>
      <c r="J715" s="13"/>
      <c r="K715" s="13"/>
      <c r="L715" s="13"/>
      <c r="M715" s="13"/>
      <c r="N715" s="13"/>
      <c r="O715" s="13"/>
      <c r="P715" s="13"/>
      <c r="Q715" s="13"/>
      <c r="R715" s="13"/>
      <c r="S715" s="13"/>
      <c r="T715" s="13"/>
      <c r="U715" s="13"/>
      <c r="V715" s="13"/>
      <c r="W715" s="13"/>
      <c r="X715" s="13"/>
      <c r="Y715" s="13"/>
      <c r="Z715" s="13"/>
      <c r="AA715" s="13"/>
      <c r="AB715" s="13"/>
      <c r="AC715" s="13"/>
      <c r="AD715" s="13"/>
      <c r="AE715" s="13"/>
      <c r="AF715" s="13"/>
      <c r="AG715" s="13"/>
      <c r="AH715" s="13"/>
      <c r="AI715" s="13"/>
      <c r="AJ715" s="13"/>
    </row>
    <row r="716" spans="1:36" ht="13.5" customHeight="1" x14ac:dyDescent="0.2">
      <c r="A716" s="13"/>
      <c r="B716" s="13"/>
      <c r="C716" s="13"/>
      <c r="D716" s="13"/>
      <c r="E716" s="13"/>
      <c r="F716" s="13"/>
      <c r="G716" s="13"/>
      <c r="H716" s="13"/>
      <c r="I716" s="13"/>
      <c r="J716" s="13"/>
      <c r="K716" s="13"/>
      <c r="L716" s="13"/>
      <c r="M716" s="13"/>
      <c r="N716" s="13"/>
      <c r="O716" s="13"/>
      <c r="P716" s="13"/>
      <c r="Q716" s="13"/>
      <c r="R716" s="13"/>
      <c r="S716" s="13"/>
      <c r="T716" s="13"/>
      <c r="U716" s="13"/>
      <c r="V716" s="13"/>
      <c r="W716" s="13"/>
      <c r="X716" s="13"/>
      <c r="Y716" s="13"/>
      <c r="Z716" s="13"/>
      <c r="AA716" s="13"/>
      <c r="AB716" s="13"/>
      <c r="AC716" s="13"/>
      <c r="AD716" s="13"/>
      <c r="AE716" s="13"/>
      <c r="AF716" s="13"/>
      <c r="AG716" s="13"/>
      <c r="AH716" s="13"/>
      <c r="AI716" s="13"/>
      <c r="AJ716" s="13"/>
    </row>
    <row r="717" spans="1:36" ht="13.5" customHeight="1" x14ac:dyDescent="0.2">
      <c r="A717" s="13"/>
      <c r="B717" s="13"/>
      <c r="C717" s="13"/>
      <c r="D717" s="13"/>
      <c r="E717" s="13"/>
      <c r="F717" s="13"/>
      <c r="G717" s="13"/>
      <c r="H717" s="13"/>
      <c r="I717" s="13"/>
      <c r="J717" s="13"/>
      <c r="K717" s="13"/>
      <c r="L717" s="13"/>
      <c r="M717" s="13"/>
      <c r="N717" s="13"/>
      <c r="O717" s="13"/>
      <c r="P717" s="13"/>
      <c r="Q717" s="13"/>
      <c r="R717" s="13"/>
      <c r="S717" s="13"/>
      <c r="T717" s="13"/>
      <c r="U717" s="13"/>
      <c r="V717" s="13"/>
      <c r="W717" s="13"/>
      <c r="X717" s="13"/>
      <c r="Y717" s="13"/>
      <c r="Z717" s="13"/>
      <c r="AA717" s="13"/>
      <c r="AB717" s="13"/>
      <c r="AC717" s="13"/>
      <c r="AD717" s="13"/>
      <c r="AE717" s="13"/>
      <c r="AF717" s="13"/>
      <c r="AG717" s="13"/>
      <c r="AH717" s="13"/>
      <c r="AI717" s="13"/>
      <c r="AJ717" s="13"/>
    </row>
    <row r="718" spans="1:36" ht="13.5" customHeight="1" x14ac:dyDescent="0.2">
      <c r="A718" s="13"/>
      <c r="B718" s="13"/>
      <c r="C718" s="13"/>
      <c r="D718" s="13"/>
      <c r="E718" s="13"/>
      <c r="F718" s="13"/>
      <c r="G718" s="13"/>
      <c r="H718" s="13"/>
      <c r="I718" s="13"/>
      <c r="J718" s="13"/>
      <c r="K718" s="13"/>
      <c r="L718" s="13"/>
      <c r="M718" s="13"/>
      <c r="N718" s="13"/>
      <c r="O718" s="13"/>
      <c r="P718" s="13"/>
      <c r="Q718" s="13"/>
      <c r="R718" s="13"/>
      <c r="S718" s="13"/>
      <c r="T718" s="13"/>
      <c r="U718" s="13"/>
      <c r="V718" s="13"/>
      <c r="W718" s="13"/>
      <c r="X718" s="13"/>
      <c r="Y718" s="13"/>
      <c r="Z718" s="13"/>
      <c r="AA718" s="13"/>
      <c r="AB718" s="13"/>
      <c r="AC718" s="13"/>
      <c r="AD718" s="13"/>
      <c r="AE718" s="13"/>
      <c r="AF718" s="13"/>
      <c r="AG718" s="13"/>
      <c r="AH718" s="13"/>
      <c r="AI718" s="13"/>
      <c r="AJ718" s="13"/>
    </row>
    <row r="719" spans="1:36" ht="13.5" customHeight="1" x14ac:dyDescent="0.2">
      <c r="A719" s="13"/>
      <c r="B719" s="13"/>
      <c r="C719" s="13"/>
      <c r="D719" s="13"/>
      <c r="E719" s="13"/>
      <c r="F719" s="13"/>
      <c r="G719" s="13"/>
      <c r="H719" s="13"/>
      <c r="I719" s="13"/>
      <c r="J719" s="13"/>
      <c r="K719" s="13"/>
      <c r="L719" s="13"/>
      <c r="M719" s="13"/>
      <c r="N719" s="13"/>
      <c r="O719" s="13"/>
      <c r="P719" s="13"/>
      <c r="Q719" s="13"/>
      <c r="R719" s="13"/>
      <c r="S719" s="13"/>
      <c r="T719" s="13"/>
      <c r="U719" s="13"/>
      <c r="V719" s="13"/>
      <c r="W719" s="13"/>
      <c r="X719" s="13"/>
      <c r="Y719" s="13"/>
      <c r="Z719" s="13"/>
      <c r="AA719" s="13"/>
      <c r="AB719" s="13"/>
      <c r="AC719" s="13"/>
      <c r="AD719" s="13"/>
      <c r="AE719" s="13"/>
      <c r="AF719" s="13"/>
      <c r="AG719" s="13"/>
      <c r="AH719" s="13"/>
      <c r="AI719" s="13"/>
      <c r="AJ719" s="13"/>
    </row>
    <row r="720" spans="1:36" ht="13.5" customHeight="1" x14ac:dyDescent="0.2">
      <c r="A720" s="13"/>
      <c r="B720" s="13"/>
      <c r="C720" s="13"/>
      <c r="D720" s="13"/>
      <c r="E720" s="13"/>
      <c r="F720" s="13"/>
      <c r="G720" s="13"/>
      <c r="H720" s="13"/>
      <c r="I720" s="13"/>
      <c r="J720" s="13"/>
      <c r="K720" s="13"/>
      <c r="L720" s="13"/>
      <c r="M720" s="13"/>
      <c r="N720" s="13"/>
      <c r="O720" s="13"/>
      <c r="P720" s="13"/>
      <c r="Q720" s="13"/>
      <c r="R720" s="13"/>
      <c r="S720" s="13"/>
      <c r="T720" s="13"/>
      <c r="U720" s="13"/>
      <c r="V720" s="13"/>
      <c r="W720" s="13"/>
      <c r="X720" s="13"/>
      <c r="Y720" s="13"/>
      <c r="Z720" s="13"/>
      <c r="AA720" s="13"/>
      <c r="AB720" s="13"/>
      <c r="AC720" s="13"/>
      <c r="AD720" s="13"/>
      <c r="AE720" s="13"/>
      <c r="AF720" s="13"/>
      <c r="AG720" s="13"/>
      <c r="AH720" s="13"/>
      <c r="AI720" s="13"/>
      <c r="AJ720" s="13"/>
    </row>
    <row r="721" spans="1:36" ht="13.5" customHeight="1" x14ac:dyDescent="0.2">
      <c r="A721" s="13"/>
      <c r="B721" s="13"/>
      <c r="C721" s="13"/>
      <c r="D721" s="13"/>
      <c r="E721" s="13"/>
      <c r="F721" s="13"/>
      <c r="G721" s="13"/>
      <c r="H721" s="13"/>
      <c r="I721" s="13"/>
      <c r="J721" s="13"/>
      <c r="K721" s="13"/>
      <c r="L721" s="13"/>
      <c r="M721" s="13"/>
      <c r="N721" s="13"/>
      <c r="O721" s="13"/>
      <c r="P721" s="13"/>
      <c r="Q721" s="13"/>
      <c r="R721" s="13"/>
      <c r="S721" s="13"/>
      <c r="T721" s="13"/>
      <c r="U721" s="13"/>
      <c r="V721" s="13"/>
      <c r="W721" s="13"/>
      <c r="X721" s="13"/>
      <c r="Y721" s="13"/>
      <c r="Z721" s="13"/>
      <c r="AA721" s="13"/>
      <c r="AB721" s="13"/>
      <c r="AC721" s="13"/>
      <c r="AD721" s="13"/>
      <c r="AE721" s="13"/>
      <c r="AF721" s="13"/>
      <c r="AG721" s="13"/>
      <c r="AH721" s="13"/>
      <c r="AI721" s="13"/>
      <c r="AJ721" s="13"/>
    </row>
    <row r="722" spans="1:36" ht="13.5" customHeight="1" x14ac:dyDescent="0.2">
      <c r="A722" s="13"/>
      <c r="B722" s="13"/>
      <c r="C722" s="13"/>
      <c r="D722" s="13"/>
      <c r="E722" s="13"/>
      <c r="F722" s="13"/>
      <c r="G722" s="13"/>
      <c r="H722" s="13"/>
      <c r="I722" s="13"/>
      <c r="J722" s="13"/>
      <c r="K722" s="13"/>
      <c r="L722" s="13"/>
      <c r="M722" s="13"/>
      <c r="N722" s="13"/>
      <c r="O722" s="13"/>
      <c r="P722" s="13"/>
      <c r="Q722" s="13"/>
      <c r="R722" s="13"/>
      <c r="S722" s="13"/>
      <c r="T722" s="13"/>
      <c r="U722" s="13"/>
      <c r="V722" s="13"/>
      <c r="W722" s="13"/>
      <c r="X722" s="13"/>
      <c r="Y722" s="13"/>
      <c r="Z722" s="13"/>
      <c r="AA722" s="13"/>
      <c r="AB722" s="13"/>
      <c r="AC722" s="13"/>
      <c r="AD722" s="13"/>
      <c r="AE722" s="13"/>
      <c r="AF722" s="13"/>
      <c r="AG722" s="13"/>
      <c r="AH722" s="13"/>
      <c r="AI722" s="13"/>
      <c r="AJ722" s="13"/>
    </row>
    <row r="723" spans="1:36" ht="13.5" customHeight="1" x14ac:dyDescent="0.2">
      <c r="A723" s="13"/>
      <c r="B723" s="13"/>
      <c r="C723" s="13"/>
      <c r="D723" s="13"/>
      <c r="E723" s="13"/>
      <c r="F723" s="13"/>
      <c r="G723" s="13"/>
      <c r="H723" s="13"/>
      <c r="I723" s="13"/>
      <c r="J723" s="13"/>
      <c r="K723" s="13"/>
      <c r="L723" s="13"/>
      <c r="M723" s="13"/>
      <c r="N723" s="13"/>
      <c r="O723" s="13"/>
      <c r="P723" s="13"/>
      <c r="Q723" s="13"/>
      <c r="R723" s="13"/>
      <c r="S723" s="13"/>
      <c r="T723" s="13"/>
      <c r="U723" s="13"/>
      <c r="V723" s="13"/>
      <c r="W723" s="13"/>
      <c r="X723" s="13"/>
      <c r="Y723" s="13"/>
      <c r="Z723" s="13"/>
      <c r="AA723" s="13"/>
      <c r="AB723" s="13"/>
      <c r="AC723" s="13"/>
      <c r="AD723" s="13"/>
      <c r="AE723" s="13"/>
      <c r="AF723" s="13"/>
      <c r="AG723" s="13"/>
      <c r="AH723" s="13"/>
      <c r="AI723" s="13"/>
      <c r="AJ723" s="13"/>
    </row>
    <row r="724" spans="1:36" ht="13.5" customHeight="1" x14ac:dyDescent="0.2">
      <c r="A724" s="13"/>
      <c r="B724" s="13"/>
      <c r="C724" s="13"/>
      <c r="D724" s="13"/>
      <c r="E724" s="13"/>
      <c r="F724" s="13"/>
      <c r="G724" s="13"/>
      <c r="H724" s="13"/>
      <c r="I724" s="13"/>
      <c r="J724" s="13"/>
      <c r="K724" s="13"/>
      <c r="L724" s="13"/>
      <c r="M724" s="13"/>
      <c r="N724" s="13"/>
      <c r="O724" s="13"/>
      <c r="P724" s="13"/>
      <c r="Q724" s="13"/>
      <c r="R724" s="13"/>
      <c r="S724" s="13"/>
      <c r="T724" s="13"/>
      <c r="U724" s="13"/>
      <c r="V724" s="13"/>
      <c r="W724" s="13"/>
      <c r="X724" s="13"/>
      <c r="Y724" s="13"/>
      <c r="Z724" s="13"/>
      <c r="AA724" s="13"/>
      <c r="AB724" s="13"/>
      <c r="AC724" s="13"/>
      <c r="AD724" s="13"/>
      <c r="AE724" s="13"/>
      <c r="AF724" s="13"/>
      <c r="AG724" s="13"/>
      <c r="AH724" s="13"/>
      <c r="AI724" s="13"/>
      <c r="AJ724" s="13"/>
    </row>
    <row r="725" spans="1:36" ht="13.5" customHeight="1" x14ac:dyDescent="0.2">
      <c r="A725" s="13"/>
      <c r="B725" s="13"/>
      <c r="C725" s="13"/>
      <c r="D725" s="13"/>
      <c r="E725" s="13"/>
      <c r="F725" s="13"/>
      <c r="G725" s="13"/>
      <c r="H725" s="13"/>
      <c r="I725" s="13"/>
      <c r="J725" s="13"/>
      <c r="K725" s="13"/>
      <c r="L725" s="13"/>
      <c r="M725" s="13"/>
      <c r="N725" s="13"/>
      <c r="O725" s="13"/>
      <c r="P725" s="13"/>
      <c r="Q725" s="13"/>
      <c r="R725" s="13"/>
      <c r="S725" s="13"/>
      <c r="T725" s="13"/>
      <c r="U725" s="13"/>
      <c r="V725" s="13"/>
      <c r="W725" s="13"/>
      <c r="X725" s="13"/>
      <c r="Y725" s="13"/>
      <c r="Z725" s="13"/>
      <c r="AA725" s="13"/>
      <c r="AB725" s="13"/>
      <c r="AC725" s="13"/>
      <c r="AD725" s="13"/>
      <c r="AE725" s="13"/>
      <c r="AF725" s="13"/>
      <c r="AG725" s="13"/>
      <c r="AH725" s="13"/>
      <c r="AI725" s="13"/>
      <c r="AJ725" s="13"/>
    </row>
    <row r="726" spans="1:36" ht="13.5" customHeight="1" x14ac:dyDescent="0.2">
      <c r="A726" s="13"/>
      <c r="B726" s="13"/>
      <c r="C726" s="13"/>
      <c r="D726" s="13"/>
      <c r="E726" s="13"/>
      <c r="F726" s="13"/>
      <c r="G726" s="13"/>
      <c r="H726" s="13"/>
      <c r="I726" s="13"/>
      <c r="J726" s="13"/>
      <c r="K726" s="13"/>
      <c r="L726" s="13"/>
      <c r="M726" s="13"/>
      <c r="N726" s="13"/>
      <c r="O726" s="13"/>
      <c r="P726" s="13"/>
      <c r="Q726" s="13"/>
      <c r="R726" s="13"/>
      <c r="S726" s="13"/>
      <c r="T726" s="13"/>
      <c r="U726" s="13"/>
      <c r="V726" s="13"/>
      <c r="W726" s="13"/>
      <c r="X726" s="13"/>
      <c r="Y726" s="13"/>
      <c r="Z726" s="13"/>
      <c r="AA726" s="13"/>
      <c r="AB726" s="13"/>
      <c r="AC726" s="13"/>
      <c r="AD726" s="13"/>
      <c r="AE726" s="13"/>
      <c r="AF726" s="13"/>
      <c r="AG726" s="13"/>
      <c r="AH726" s="13"/>
      <c r="AI726" s="13"/>
      <c r="AJ726" s="13"/>
    </row>
    <row r="727" spans="1:36" ht="13.5" customHeight="1" x14ac:dyDescent="0.2">
      <c r="A727" s="13"/>
      <c r="B727" s="13"/>
      <c r="C727" s="13"/>
      <c r="D727" s="13"/>
      <c r="E727" s="13"/>
      <c r="F727" s="13"/>
      <c r="G727" s="13"/>
      <c r="H727" s="13"/>
      <c r="I727" s="13"/>
      <c r="J727" s="13"/>
      <c r="K727" s="13"/>
      <c r="L727" s="13"/>
      <c r="M727" s="13"/>
      <c r="N727" s="13"/>
      <c r="O727" s="13"/>
      <c r="P727" s="13"/>
      <c r="Q727" s="13"/>
      <c r="R727" s="13"/>
      <c r="S727" s="13"/>
      <c r="T727" s="13"/>
      <c r="U727" s="13"/>
      <c r="V727" s="13"/>
      <c r="W727" s="13"/>
      <c r="X727" s="13"/>
      <c r="Y727" s="13"/>
      <c r="Z727" s="13"/>
      <c r="AA727" s="13"/>
      <c r="AB727" s="13"/>
      <c r="AC727" s="13"/>
      <c r="AD727" s="13"/>
      <c r="AE727" s="13"/>
      <c r="AF727" s="13"/>
      <c r="AG727" s="13"/>
      <c r="AH727" s="13"/>
      <c r="AI727" s="13"/>
      <c r="AJ727" s="13"/>
    </row>
    <row r="728" spans="1:36" ht="13.5" customHeight="1" x14ac:dyDescent="0.2">
      <c r="A728" s="13"/>
      <c r="B728" s="13"/>
      <c r="C728" s="13"/>
      <c r="D728" s="13"/>
      <c r="E728" s="13"/>
      <c r="F728" s="13"/>
      <c r="G728" s="13"/>
      <c r="H728" s="13"/>
      <c r="I728" s="13"/>
      <c r="J728" s="13"/>
      <c r="K728" s="13"/>
      <c r="L728" s="13"/>
      <c r="M728" s="13"/>
      <c r="N728" s="13"/>
      <c r="O728" s="13"/>
      <c r="P728" s="13"/>
      <c r="Q728" s="13"/>
      <c r="R728" s="13"/>
      <c r="S728" s="13"/>
      <c r="T728" s="13"/>
      <c r="U728" s="13"/>
      <c r="V728" s="13"/>
      <c r="W728" s="13"/>
      <c r="X728" s="13"/>
      <c r="Y728" s="13"/>
      <c r="Z728" s="13"/>
      <c r="AA728" s="13"/>
      <c r="AB728" s="13"/>
      <c r="AC728" s="13"/>
      <c r="AD728" s="13"/>
      <c r="AE728" s="13"/>
      <c r="AF728" s="13"/>
      <c r="AG728" s="13"/>
      <c r="AH728" s="13"/>
      <c r="AI728" s="13"/>
      <c r="AJ728" s="13"/>
    </row>
    <row r="729" spans="1:36" ht="13.5" customHeight="1" x14ac:dyDescent="0.2">
      <c r="A729" s="13"/>
      <c r="B729" s="13"/>
      <c r="C729" s="13"/>
      <c r="D729" s="13"/>
      <c r="E729" s="13"/>
      <c r="F729" s="13"/>
      <c r="G729" s="13"/>
      <c r="H729" s="13"/>
      <c r="I729" s="13"/>
      <c r="J729" s="13"/>
      <c r="K729" s="13"/>
      <c r="L729" s="13"/>
      <c r="M729" s="13"/>
      <c r="N729" s="13"/>
      <c r="O729" s="13"/>
      <c r="P729" s="13"/>
      <c r="Q729" s="13"/>
      <c r="R729" s="13"/>
      <c r="S729" s="13"/>
      <c r="T729" s="13"/>
      <c r="U729" s="13"/>
      <c r="V729" s="13"/>
      <c r="W729" s="13"/>
      <c r="X729" s="13"/>
      <c r="Y729" s="13"/>
      <c r="Z729" s="13"/>
      <c r="AA729" s="13"/>
      <c r="AB729" s="13"/>
      <c r="AC729" s="13"/>
      <c r="AD729" s="13"/>
      <c r="AE729" s="13"/>
      <c r="AF729" s="13"/>
      <c r="AG729" s="13"/>
      <c r="AH729" s="13"/>
      <c r="AI729" s="13"/>
      <c r="AJ729" s="13"/>
    </row>
    <row r="730" spans="1:36" ht="13.5" customHeight="1" x14ac:dyDescent="0.2">
      <c r="A730" s="13"/>
      <c r="B730" s="13"/>
      <c r="C730" s="13"/>
      <c r="D730" s="13"/>
      <c r="E730" s="13"/>
      <c r="F730" s="13"/>
      <c r="G730" s="13"/>
      <c r="H730" s="13"/>
      <c r="I730" s="13"/>
      <c r="J730" s="13"/>
      <c r="K730" s="13"/>
      <c r="L730" s="13"/>
      <c r="M730" s="13"/>
      <c r="N730" s="13"/>
      <c r="O730" s="13"/>
      <c r="P730" s="13"/>
      <c r="Q730" s="13"/>
      <c r="R730" s="13"/>
      <c r="S730" s="13"/>
      <c r="T730" s="13"/>
      <c r="U730" s="13"/>
      <c r="V730" s="13"/>
      <c r="W730" s="13"/>
      <c r="X730" s="13"/>
      <c r="Y730" s="13"/>
      <c r="Z730" s="13"/>
      <c r="AA730" s="13"/>
      <c r="AB730" s="13"/>
      <c r="AC730" s="13"/>
      <c r="AD730" s="13"/>
      <c r="AE730" s="13"/>
      <c r="AF730" s="13"/>
      <c r="AG730" s="13"/>
      <c r="AH730" s="13"/>
      <c r="AI730" s="13"/>
      <c r="AJ730" s="13"/>
    </row>
    <row r="731" spans="1:36" ht="13.5" customHeight="1" x14ac:dyDescent="0.2">
      <c r="A731" s="13"/>
      <c r="B731" s="13"/>
      <c r="C731" s="13"/>
      <c r="D731" s="13"/>
      <c r="E731" s="13"/>
      <c r="F731" s="13"/>
      <c r="G731" s="13"/>
      <c r="H731" s="13"/>
      <c r="I731" s="13"/>
      <c r="J731" s="13"/>
      <c r="K731" s="13"/>
      <c r="L731" s="13"/>
      <c r="M731" s="13"/>
      <c r="N731" s="13"/>
      <c r="O731" s="13"/>
      <c r="P731" s="13"/>
      <c r="Q731" s="13"/>
      <c r="R731" s="13"/>
      <c r="S731" s="13"/>
      <c r="T731" s="13"/>
      <c r="U731" s="13"/>
      <c r="V731" s="13"/>
      <c r="W731" s="13"/>
      <c r="X731" s="13"/>
      <c r="Y731" s="13"/>
      <c r="Z731" s="13"/>
      <c r="AA731" s="13"/>
      <c r="AB731" s="13"/>
      <c r="AC731" s="13"/>
      <c r="AD731" s="13"/>
      <c r="AE731" s="13"/>
      <c r="AF731" s="13"/>
      <c r="AG731" s="13"/>
      <c r="AH731" s="13"/>
      <c r="AI731" s="13"/>
      <c r="AJ731" s="13"/>
    </row>
    <row r="732" spans="1:36" ht="13.5" customHeight="1" x14ac:dyDescent="0.2">
      <c r="A732" s="13"/>
      <c r="B732" s="13"/>
      <c r="C732" s="13"/>
      <c r="D732" s="13"/>
      <c r="E732" s="13"/>
      <c r="F732" s="13"/>
      <c r="G732" s="13"/>
      <c r="H732" s="13"/>
      <c r="I732" s="13"/>
      <c r="J732" s="13"/>
      <c r="K732" s="13"/>
      <c r="L732" s="13"/>
      <c r="M732" s="13"/>
      <c r="N732" s="13"/>
      <c r="O732" s="13"/>
      <c r="P732" s="13"/>
      <c r="Q732" s="13"/>
      <c r="R732" s="13"/>
      <c r="S732" s="13"/>
      <c r="T732" s="13"/>
      <c r="U732" s="13"/>
      <c r="V732" s="13"/>
      <c r="W732" s="13"/>
      <c r="X732" s="13"/>
      <c r="Y732" s="13"/>
      <c r="Z732" s="13"/>
      <c r="AA732" s="13"/>
      <c r="AB732" s="13"/>
      <c r="AC732" s="13"/>
      <c r="AD732" s="13"/>
      <c r="AE732" s="13"/>
      <c r="AF732" s="13"/>
      <c r="AG732" s="13"/>
      <c r="AH732" s="13"/>
      <c r="AI732" s="13"/>
      <c r="AJ732" s="13"/>
    </row>
    <row r="733" spans="1:36" ht="13.5" customHeight="1" x14ac:dyDescent="0.2">
      <c r="A733" s="13"/>
      <c r="B733" s="13"/>
      <c r="C733" s="13"/>
      <c r="D733" s="13"/>
      <c r="E733" s="13"/>
      <c r="F733" s="13"/>
      <c r="G733" s="13"/>
      <c r="H733" s="13"/>
      <c r="I733" s="13"/>
      <c r="J733" s="13"/>
      <c r="K733" s="13"/>
      <c r="L733" s="13"/>
      <c r="M733" s="13"/>
      <c r="N733" s="13"/>
      <c r="O733" s="13"/>
      <c r="P733" s="13"/>
      <c r="Q733" s="13"/>
      <c r="R733" s="13"/>
      <c r="S733" s="13"/>
      <c r="T733" s="13"/>
      <c r="U733" s="13"/>
      <c r="V733" s="13"/>
      <c r="W733" s="13"/>
      <c r="X733" s="13"/>
      <c r="Y733" s="13"/>
      <c r="Z733" s="13"/>
      <c r="AA733" s="13"/>
      <c r="AB733" s="13"/>
      <c r="AC733" s="13"/>
      <c r="AD733" s="13"/>
      <c r="AE733" s="13"/>
      <c r="AF733" s="13"/>
      <c r="AG733" s="13"/>
      <c r="AH733" s="13"/>
      <c r="AI733" s="13"/>
      <c r="AJ733" s="13"/>
    </row>
    <row r="734" spans="1:36" ht="13.5" customHeight="1" x14ac:dyDescent="0.2">
      <c r="A734" s="13"/>
      <c r="B734" s="13"/>
      <c r="C734" s="13"/>
      <c r="D734" s="13"/>
      <c r="E734" s="13"/>
      <c r="F734" s="13"/>
      <c r="G734" s="13"/>
      <c r="H734" s="13"/>
      <c r="I734" s="13"/>
      <c r="J734" s="13"/>
      <c r="K734" s="13"/>
      <c r="L734" s="13"/>
      <c r="M734" s="13"/>
      <c r="N734" s="13"/>
      <c r="O734" s="13"/>
      <c r="P734" s="13"/>
      <c r="Q734" s="13"/>
      <c r="R734" s="13"/>
      <c r="S734" s="13"/>
      <c r="T734" s="13"/>
      <c r="U734" s="13"/>
      <c r="V734" s="13"/>
      <c r="W734" s="13"/>
      <c r="X734" s="13"/>
      <c r="Y734" s="13"/>
      <c r="Z734" s="13"/>
      <c r="AA734" s="13"/>
      <c r="AB734" s="13"/>
      <c r="AC734" s="13"/>
      <c r="AD734" s="13"/>
      <c r="AE734" s="13"/>
      <c r="AF734" s="13"/>
      <c r="AG734" s="13"/>
      <c r="AH734" s="13"/>
      <c r="AI734" s="13"/>
      <c r="AJ734" s="13"/>
    </row>
    <row r="735" spans="1:36" ht="13.5" customHeight="1" x14ac:dyDescent="0.2">
      <c r="A735" s="13"/>
      <c r="B735" s="13"/>
      <c r="C735" s="13"/>
      <c r="D735" s="13"/>
      <c r="E735" s="13"/>
      <c r="F735" s="13"/>
      <c r="G735" s="13"/>
      <c r="H735" s="13"/>
      <c r="I735" s="13"/>
      <c r="J735" s="13"/>
      <c r="K735" s="13"/>
      <c r="L735" s="13"/>
      <c r="M735" s="13"/>
      <c r="N735" s="13"/>
      <c r="O735" s="13"/>
      <c r="P735" s="13"/>
      <c r="Q735" s="13"/>
      <c r="R735" s="13"/>
      <c r="S735" s="13"/>
      <c r="T735" s="13"/>
      <c r="U735" s="13"/>
      <c r="V735" s="13"/>
      <c r="W735" s="13"/>
      <c r="X735" s="13"/>
      <c r="Y735" s="13"/>
      <c r="Z735" s="13"/>
      <c r="AA735" s="13"/>
      <c r="AB735" s="13"/>
      <c r="AC735" s="13"/>
      <c r="AD735" s="13"/>
      <c r="AE735" s="13"/>
      <c r="AF735" s="13"/>
      <c r="AG735" s="13"/>
      <c r="AH735" s="13"/>
      <c r="AI735" s="13"/>
      <c r="AJ735" s="13"/>
    </row>
    <row r="736" spans="1:36" ht="13.5" customHeight="1" x14ac:dyDescent="0.2">
      <c r="A736" s="13"/>
      <c r="B736" s="13"/>
      <c r="C736" s="13"/>
      <c r="D736" s="13"/>
      <c r="E736" s="13"/>
      <c r="F736" s="13"/>
      <c r="G736" s="13"/>
      <c r="H736" s="13"/>
      <c r="I736" s="13"/>
      <c r="J736" s="13"/>
      <c r="K736" s="13"/>
      <c r="L736" s="13"/>
      <c r="M736" s="13"/>
      <c r="N736" s="13"/>
      <c r="O736" s="13"/>
      <c r="P736" s="13"/>
      <c r="Q736" s="13"/>
      <c r="R736" s="13"/>
      <c r="S736" s="13"/>
      <c r="T736" s="13"/>
      <c r="U736" s="13"/>
      <c r="V736" s="13"/>
      <c r="W736" s="13"/>
      <c r="X736" s="13"/>
      <c r="Y736" s="13"/>
      <c r="Z736" s="13"/>
      <c r="AA736" s="13"/>
      <c r="AB736" s="13"/>
      <c r="AC736" s="13"/>
      <c r="AD736" s="13"/>
      <c r="AE736" s="13"/>
      <c r="AF736" s="13"/>
      <c r="AG736" s="13"/>
      <c r="AH736" s="13"/>
      <c r="AI736" s="13"/>
      <c r="AJ736" s="13"/>
    </row>
    <row r="737" spans="1:36" ht="13.5" customHeight="1" x14ac:dyDescent="0.2">
      <c r="A737" s="13"/>
      <c r="B737" s="13"/>
      <c r="C737" s="13"/>
      <c r="D737" s="13"/>
      <c r="E737" s="13"/>
      <c r="F737" s="13"/>
      <c r="G737" s="13"/>
      <c r="H737" s="13"/>
      <c r="I737" s="13"/>
      <c r="J737" s="13"/>
      <c r="K737" s="13"/>
      <c r="L737" s="13"/>
      <c r="M737" s="13"/>
      <c r="N737" s="13"/>
      <c r="O737" s="13"/>
      <c r="P737" s="13"/>
      <c r="Q737" s="13"/>
      <c r="R737" s="13"/>
      <c r="S737" s="13"/>
      <c r="T737" s="13"/>
      <c r="U737" s="13"/>
      <c r="V737" s="13"/>
      <c r="W737" s="13"/>
      <c r="X737" s="13"/>
      <c r="Y737" s="13"/>
      <c r="Z737" s="13"/>
      <c r="AA737" s="13"/>
      <c r="AB737" s="13"/>
      <c r="AC737" s="13"/>
      <c r="AD737" s="13"/>
      <c r="AE737" s="13"/>
      <c r="AF737" s="13"/>
      <c r="AG737" s="13"/>
      <c r="AH737" s="13"/>
      <c r="AI737" s="13"/>
      <c r="AJ737" s="13"/>
    </row>
    <row r="738" spans="1:36" ht="13.5" customHeight="1" x14ac:dyDescent="0.2">
      <c r="A738" s="13"/>
      <c r="B738" s="13"/>
      <c r="C738" s="13"/>
      <c r="D738" s="13"/>
      <c r="E738" s="13"/>
      <c r="F738" s="13"/>
      <c r="G738" s="13"/>
      <c r="H738" s="13"/>
      <c r="I738" s="13"/>
      <c r="J738" s="13"/>
      <c r="K738" s="13"/>
      <c r="L738" s="13"/>
      <c r="M738" s="13"/>
      <c r="N738" s="13"/>
      <c r="O738" s="13"/>
      <c r="P738" s="13"/>
      <c r="Q738" s="13"/>
      <c r="R738" s="13"/>
      <c r="S738" s="13"/>
      <c r="T738" s="13"/>
      <c r="U738" s="13"/>
      <c r="V738" s="13"/>
      <c r="W738" s="13"/>
      <c r="X738" s="13"/>
      <c r="Y738" s="13"/>
      <c r="Z738" s="13"/>
      <c r="AA738" s="13"/>
      <c r="AB738" s="13"/>
      <c r="AC738" s="13"/>
      <c r="AD738" s="13"/>
      <c r="AE738" s="13"/>
      <c r="AF738" s="13"/>
      <c r="AG738" s="13"/>
      <c r="AH738" s="13"/>
      <c r="AI738" s="13"/>
      <c r="AJ738" s="13"/>
    </row>
    <row r="739" spans="1:36" ht="13.5" customHeight="1" x14ac:dyDescent="0.2">
      <c r="A739" s="13"/>
      <c r="B739" s="13"/>
      <c r="C739" s="13"/>
      <c r="D739" s="13"/>
      <c r="E739" s="13"/>
      <c r="F739" s="13"/>
      <c r="G739" s="13"/>
      <c r="H739" s="13"/>
      <c r="I739" s="13"/>
      <c r="J739" s="13"/>
      <c r="K739" s="13"/>
      <c r="L739" s="13"/>
      <c r="M739" s="13"/>
      <c r="N739" s="13"/>
      <c r="O739" s="13"/>
      <c r="P739" s="13"/>
      <c r="Q739" s="13"/>
      <c r="R739" s="13"/>
      <c r="S739" s="13"/>
      <c r="T739" s="13"/>
      <c r="U739" s="13"/>
      <c r="V739" s="13"/>
      <c r="W739" s="13"/>
      <c r="X739" s="13"/>
      <c r="Y739" s="13"/>
      <c r="Z739" s="13"/>
      <c r="AA739" s="13"/>
      <c r="AB739" s="13"/>
      <c r="AC739" s="13"/>
      <c r="AD739" s="13"/>
      <c r="AE739" s="13"/>
      <c r="AF739" s="13"/>
      <c r="AG739" s="13"/>
      <c r="AH739" s="13"/>
      <c r="AI739" s="13"/>
      <c r="AJ739" s="13"/>
    </row>
    <row r="740" spans="1:36" ht="13.5" customHeight="1" x14ac:dyDescent="0.2">
      <c r="A740" s="13"/>
      <c r="B740" s="13"/>
      <c r="C740" s="13"/>
      <c r="D740" s="13"/>
      <c r="E740" s="13"/>
      <c r="F740" s="13"/>
      <c r="G740" s="13"/>
      <c r="H740" s="13"/>
      <c r="I740" s="13"/>
      <c r="J740" s="13"/>
      <c r="K740" s="13"/>
      <c r="L740" s="13"/>
      <c r="M740" s="13"/>
      <c r="N740" s="13"/>
      <c r="O740" s="13"/>
      <c r="P740" s="13"/>
      <c r="Q740" s="13"/>
      <c r="R740" s="13"/>
      <c r="S740" s="13"/>
      <c r="T740" s="13"/>
      <c r="U740" s="13"/>
      <c r="V740" s="13"/>
      <c r="W740" s="13"/>
      <c r="X740" s="13"/>
      <c r="Y740" s="13"/>
      <c r="Z740" s="13"/>
      <c r="AA740" s="13"/>
      <c r="AB740" s="13"/>
      <c r="AC740" s="13"/>
      <c r="AD740" s="13"/>
      <c r="AE740" s="13"/>
      <c r="AF740" s="13"/>
      <c r="AG740" s="13"/>
      <c r="AH740" s="13"/>
      <c r="AI740" s="13"/>
      <c r="AJ740" s="13"/>
    </row>
    <row r="741" spans="1:36" ht="13.5" customHeight="1" x14ac:dyDescent="0.2">
      <c r="A741" s="13"/>
      <c r="B741" s="13"/>
      <c r="C741" s="13"/>
      <c r="D741" s="13"/>
      <c r="E741" s="13"/>
      <c r="F741" s="13"/>
      <c r="G741" s="13"/>
      <c r="H741" s="13"/>
      <c r="I741" s="13"/>
      <c r="J741" s="13"/>
      <c r="K741" s="13"/>
      <c r="L741" s="13"/>
      <c r="M741" s="13"/>
      <c r="N741" s="13"/>
      <c r="O741" s="13"/>
      <c r="P741" s="13"/>
      <c r="Q741" s="13"/>
      <c r="R741" s="13"/>
      <c r="S741" s="13"/>
      <c r="T741" s="13"/>
      <c r="U741" s="13"/>
      <c r="V741" s="13"/>
      <c r="W741" s="13"/>
      <c r="X741" s="13"/>
      <c r="Y741" s="13"/>
      <c r="Z741" s="13"/>
      <c r="AA741" s="13"/>
      <c r="AB741" s="13"/>
      <c r="AC741" s="13"/>
      <c r="AD741" s="13"/>
      <c r="AE741" s="13"/>
      <c r="AF741" s="13"/>
      <c r="AG741" s="13"/>
      <c r="AH741" s="13"/>
      <c r="AI741" s="13"/>
      <c r="AJ741" s="13"/>
    </row>
    <row r="742" spans="1:36" ht="13.5" customHeight="1" x14ac:dyDescent="0.2">
      <c r="A742" s="13"/>
      <c r="B742" s="13"/>
      <c r="C742" s="13"/>
      <c r="D742" s="13"/>
      <c r="E742" s="13"/>
      <c r="F742" s="13"/>
      <c r="G742" s="13"/>
      <c r="H742" s="13"/>
      <c r="I742" s="13"/>
      <c r="J742" s="13"/>
      <c r="K742" s="13"/>
      <c r="L742" s="13"/>
      <c r="M742" s="13"/>
      <c r="N742" s="13"/>
      <c r="O742" s="13"/>
      <c r="P742" s="13"/>
      <c r="Q742" s="13"/>
      <c r="R742" s="13"/>
      <c r="S742" s="13"/>
      <c r="T742" s="13"/>
      <c r="U742" s="13"/>
      <c r="V742" s="13"/>
      <c r="W742" s="13"/>
      <c r="X742" s="13"/>
      <c r="Y742" s="13"/>
      <c r="Z742" s="13"/>
      <c r="AA742" s="13"/>
      <c r="AB742" s="13"/>
      <c r="AC742" s="13"/>
      <c r="AD742" s="13"/>
      <c r="AE742" s="13"/>
      <c r="AF742" s="13"/>
      <c r="AG742" s="13"/>
      <c r="AH742" s="13"/>
      <c r="AI742" s="13"/>
      <c r="AJ742" s="13"/>
    </row>
    <row r="743" spans="1:36" ht="13.5" customHeight="1" x14ac:dyDescent="0.2">
      <c r="A743" s="13"/>
      <c r="B743" s="13"/>
      <c r="C743" s="13"/>
      <c r="D743" s="13"/>
      <c r="E743" s="13"/>
      <c r="F743" s="13"/>
      <c r="G743" s="13"/>
      <c r="H743" s="13"/>
      <c r="I743" s="13"/>
      <c r="J743" s="13"/>
      <c r="K743" s="13"/>
      <c r="L743" s="13"/>
      <c r="M743" s="13"/>
      <c r="N743" s="13"/>
      <c r="O743" s="13"/>
      <c r="P743" s="13"/>
      <c r="Q743" s="13"/>
      <c r="R743" s="13"/>
      <c r="S743" s="13"/>
      <c r="T743" s="13"/>
      <c r="U743" s="13"/>
      <c r="V743" s="13"/>
      <c r="W743" s="13"/>
      <c r="X743" s="13"/>
      <c r="Y743" s="13"/>
      <c r="Z743" s="13"/>
      <c r="AA743" s="13"/>
      <c r="AB743" s="13"/>
      <c r="AC743" s="13"/>
      <c r="AD743" s="13"/>
      <c r="AE743" s="13"/>
      <c r="AF743" s="13"/>
      <c r="AG743" s="13"/>
      <c r="AH743" s="13"/>
      <c r="AI743" s="13"/>
      <c r="AJ743" s="13"/>
    </row>
    <row r="744" spans="1:36" ht="13.5" customHeight="1" x14ac:dyDescent="0.2">
      <c r="A744" s="13"/>
      <c r="B744" s="13"/>
      <c r="C744" s="13"/>
      <c r="D744" s="13"/>
      <c r="E744" s="13"/>
      <c r="F744" s="13"/>
      <c r="G744" s="13"/>
      <c r="H744" s="13"/>
      <c r="I744" s="13"/>
      <c r="J744" s="13"/>
      <c r="K744" s="13"/>
      <c r="L744" s="13"/>
      <c r="M744" s="13"/>
      <c r="N744" s="13"/>
      <c r="O744" s="13"/>
      <c r="P744" s="13"/>
      <c r="Q744" s="13"/>
      <c r="R744" s="13"/>
      <c r="S744" s="13"/>
      <c r="T744" s="13"/>
      <c r="U744" s="13"/>
      <c r="V744" s="13"/>
      <c r="W744" s="13"/>
      <c r="X744" s="13"/>
      <c r="Y744" s="13"/>
      <c r="Z744" s="13"/>
      <c r="AA744" s="13"/>
      <c r="AB744" s="13"/>
      <c r="AC744" s="13"/>
      <c r="AD744" s="13"/>
      <c r="AE744" s="13"/>
      <c r="AF744" s="13"/>
      <c r="AG744" s="13"/>
      <c r="AH744" s="13"/>
      <c r="AI744" s="13"/>
      <c r="AJ744" s="13"/>
    </row>
    <row r="745" spans="1:36" ht="13.5" customHeight="1" x14ac:dyDescent="0.2">
      <c r="A745" s="13"/>
      <c r="B745" s="13"/>
      <c r="C745" s="13"/>
      <c r="D745" s="13"/>
      <c r="E745" s="13"/>
      <c r="F745" s="13"/>
      <c r="G745" s="13"/>
      <c r="H745" s="13"/>
      <c r="I745" s="13"/>
      <c r="J745" s="13"/>
      <c r="K745" s="13"/>
      <c r="L745" s="13"/>
      <c r="M745" s="13"/>
      <c r="N745" s="13"/>
      <c r="O745" s="13"/>
      <c r="P745" s="13"/>
      <c r="Q745" s="13"/>
      <c r="R745" s="13"/>
      <c r="S745" s="13"/>
      <c r="T745" s="13"/>
      <c r="U745" s="13"/>
      <c r="V745" s="13"/>
      <c r="W745" s="13"/>
      <c r="X745" s="13"/>
      <c r="Y745" s="13"/>
      <c r="Z745" s="13"/>
      <c r="AA745" s="13"/>
      <c r="AB745" s="13"/>
      <c r="AC745" s="13"/>
      <c r="AD745" s="13"/>
      <c r="AE745" s="13"/>
      <c r="AF745" s="13"/>
      <c r="AG745" s="13"/>
      <c r="AH745" s="13"/>
      <c r="AI745" s="13"/>
      <c r="AJ745" s="13"/>
    </row>
    <row r="746" spans="1:36" ht="13.5" customHeight="1" x14ac:dyDescent="0.2">
      <c r="A746" s="13"/>
      <c r="B746" s="13"/>
      <c r="C746" s="13"/>
      <c r="D746" s="13"/>
      <c r="E746" s="13"/>
      <c r="F746" s="13"/>
      <c r="G746" s="13"/>
      <c r="H746" s="13"/>
      <c r="I746" s="13"/>
      <c r="J746" s="13"/>
      <c r="K746" s="13"/>
      <c r="L746" s="13"/>
      <c r="M746" s="13"/>
      <c r="N746" s="13"/>
      <c r="O746" s="13"/>
      <c r="P746" s="13"/>
      <c r="Q746" s="13"/>
      <c r="R746" s="13"/>
      <c r="S746" s="13"/>
      <c r="T746" s="13"/>
      <c r="U746" s="13"/>
      <c r="V746" s="13"/>
      <c r="W746" s="13"/>
      <c r="X746" s="13"/>
      <c r="Y746" s="13"/>
      <c r="Z746" s="13"/>
      <c r="AA746" s="13"/>
      <c r="AB746" s="13"/>
      <c r="AC746" s="13"/>
      <c r="AD746" s="13"/>
      <c r="AE746" s="13"/>
      <c r="AF746" s="13"/>
      <c r="AG746" s="13"/>
      <c r="AH746" s="13"/>
      <c r="AI746" s="13"/>
      <c r="AJ746" s="13"/>
    </row>
    <row r="747" spans="1:36" ht="13.5" customHeight="1" x14ac:dyDescent="0.2">
      <c r="A747" s="13"/>
      <c r="B747" s="13"/>
      <c r="C747" s="13"/>
      <c r="D747" s="13"/>
      <c r="E747" s="13"/>
      <c r="F747" s="13"/>
      <c r="G747" s="13"/>
      <c r="H747" s="13"/>
      <c r="I747" s="13"/>
      <c r="J747" s="13"/>
      <c r="K747" s="13"/>
      <c r="L747" s="13"/>
      <c r="M747" s="13"/>
      <c r="N747" s="13"/>
      <c r="O747" s="13"/>
      <c r="P747" s="13"/>
      <c r="Q747" s="13"/>
      <c r="R747" s="13"/>
      <c r="S747" s="13"/>
      <c r="T747" s="13"/>
      <c r="U747" s="13"/>
      <c r="V747" s="13"/>
      <c r="W747" s="13"/>
      <c r="X747" s="13"/>
      <c r="Y747" s="13"/>
      <c r="Z747" s="13"/>
      <c r="AA747" s="13"/>
      <c r="AB747" s="13"/>
      <c r="AC747" s="13"/>
      <c r="AD747" s="13"/>
      <c r="AE747" s="13"/>
      <c r="AF747" s="13"/>
      <c r="AG747" s="13"/>
      <c r="AH747" s="13"/>
      <c r="AI747" s="13"/>
      <c r="AJ747" s="13"/>
    </row>
    <row r="748" spans="1:36" ht="13.5" customHeight="1" x14ac:dyDescent="0.2">
      <c r="A748" s="13"/>
      <c r="B748" s="13"/>
      <c r="C748" s="13"/>
      <c r="D748" s="13"/>
      <c r="E748" s="13"/>
      <c r="F748" s="13"/>
      <c r="G748" s="13"/>
      <c r="H748" s="13"/>
      <c r="I748" s="13"/>
      <c r="J748" s="13"/>
      <c r="K748" s="13"/>
      <c r="L748" s="13"/>
      <c r="M748" s="13"/>
      <c r="N748" s="13"/>
      <c r="O748" s="13"/>
      <c r="P748" s="13"/>
      <c r="Q748" s="13"/>
      <c r="R748" s="13"/>
      <c r="S748" s="13"/>
      <c r="T748" s="13"/>
      <c r="U748" s="13"/>
      <c r="V748" s="13"/>
      <c r="W748" s="13"/>
      <c r="X748" s="13"/>
      <c r="Y748" s="13"/>
      <c r="Z748" s="13"/>
      <c r="AA748" s="13"/>
      <c r="AB748" s="13"/>
      <c r="AC748" s="13"/>
      <c r="AD748" s="13"/>
      <c r="AE748" s="13"/>
      <c r="AF748" s="13"/>
      <c r="AG748" s="13"/>
      <c r="AH748" s="13"/>
      <c r="AI748" s="13"/>
      <c r="AJ748" s="13"/>
    </row>
    <row r="749" spans="1:36" ht="13.5" customHeight="1" x14ac:dyDescent="0.2">
      <c r="A749" s="13"/>
      <c r="B749" s="13"/>
      <c r="C749" s="13"/>
      <c r="D749" s="13"/>
      <c r="E749" s="13"/>
      <c r="F749" s="13"/>
      <c r="G749" s="13"/>
      <c r="H749" s="13"/>
      <c r="I749" s="13"/>
      <c r="J749" s="13"/>
      <c r="K749" s="13"/>
      <c r="L749" s="13"/>
      <c r="M749" s="13"/>
      <c r="N749" s="13"/>
      <c r="O749" s="13"/>
      <c r="P749" s="13"/>
      <c r="Q749" s="13"/>
      <c r="R749" s="13"/>
      <c r="S749" s="13"/>
      <c r="T749" s="13"/>
      <c r="U749" s="13"/>
      <c r="V749" s="13"/>
      <c r="W749" s="13"/>
      <c r="X749" s="13"/>
      <c r="Y749" s="13"/>
      <c r="Z749" s="13"/>
      <c r="AA749" s="13"/>
      <c r="AB749" s="13"/>
      <c r="AC749" s="13"/>
      <c r="AD749" s="13"/>
      <c r="AE749" s="13"/>
      <c r="AF749" s="13"/>
      <c r="AG749" s="13"/>
      <c r="AH749" s="13"/>
      <c r="AI749" s="13"/>
      <c r="AJ749" s="13"/>
    </row>
    <row r="750" spans="1:36" ht="13.5" customHeight="1" x14ac:dyDescent="0.2">
      <c r="A750" s="13"/>
      <c r="B750" s="13"/>
      <c r="C750" s="13"/>
      <c r="D750" s="13"/>
      <c r="E750" s="13"/>
      <c r="F750" s="13"/>
      <c r="G750" s="13"/>
      <c r="H750" s="13"/>
      <c r="I750" s="13"/>
      <c r="J750" s="13"/>
      <c r="K750" s="13"/>
      <c r="L750" s="13"/>
      <c r="M750" s="13"/>
      <c r="N750" s="13"/>
      <c r="O750" s="13"/>
      <c r="P750" s="13"/>
      <c r="Q750" s="13"/>
      <c r="R750" s="13"/>
      <c r="S750" s="13"/>
      <c r="T750" s="13"/>
      <c r="U750" s="13"/>
      <c r="V750" s="13"/>
      <c r="W750" s="13"/>
      <c r="X750" s="13"/>
      <c r="Y750" s="13"/>
      <c r="Z750" s="13"/>
      <c r="AA750" s="13"/>
      <c r="AB750" s="13"/>
      <c r="AC750" s="13"/>
      <c r="AD750" s="13"/>
      <c r="AE750" s="13"/>
      <c r="AF750" s="13"/>
      <c r="AG750" s="13"/>
      <c r="AH750" s="13"/>
      <c r="AI750" s="13"/>
      <c r="AJ750" s="13"/>
    </row>
    <row r="751" spans="1:36" ht="13.5" customHeight="1" x14ac:dyDescent="0.2">
      <c r="A751" s="13"/>
      <c r="B751" s="13"/>
      <c r="C751" s="13"/>
      <c r="D751" s="13"/>
      <c r="E751" s="13"/>
      <c r="F751" s="13"/>
      <c r="G751" s="13"/>
      <c r="H751" s="13"/>
      <c r="I751" s="13"/>
      <c r="J751" s="13"/>
      <c r="K751" s="13"/>
      <c r="L751" s="13"/>
      <c r="M751" s="13"/>
      <c r="N751" s="13"/>
      <c r="O751" s="13"/>
      <c r="P751" s="13"/>
      <c r="Q751" s="13"/>
      <c r="R751" s="13"/>
      <c r="S751" s="13"/>
      <c r="T751" s="13"/>
      <c r="U751" s="13"/>
      <c r="V751" s="13"/>
      <c r="W751" s="13"/>
      <c r="X751" s="13"/>
      <c r="Y751" s="13"/>
      <c r="Z751" s="13"/>
      <c r="AA751" s="13"/>
      <c r="AB751" s="13"/>
      <c r="AC751" s="13"/>
      <c r="AD751" s="13"/>
      <c r="AE751" s="13"/>
      <c r="AF751" s="13"/>
      <c r="AG751" s="13"/>
      <c r="AH751" s="13"/>
      <c r="AI751" s="13"/>
      <c r="AJ751" s="13"/>
    </row>
    <row r="752" spans="1:36" ht="13.5" customHeight="1" x14ac:dyDescent="0.2">
      <c r="A752" s="13"/>
      <c r="B752" s="13"/>
      <c r="C752" s="13"/>
      <c r="D752" s="13"/>
      <c r="E752" s="13"/>
      <c r="F752" s="13"/>
      <c r="G752" s="13"/>
      <c r="H752" s="13"/>
      <c r="I752" s="13"/>
      <c r="J752" s="13"/>
      <c r="K752" s="13"/>
      <c r="L752" s="13"/>
      <c r="M752" s="13"/>
      <c r="N752" s="13"/>
      <c r="O752" s="13"/>
      <c r="P752" s="13"/>
      <c r="Q752" s="13"/>
      <c r="R752" s="13"/>
      <c r="S752" s="13"/>
      <c r="T752" s="13"/>
      <c r="U752" s="13"/>
      <c r="V752" s="13"/>
      <c r="W752" s="13"/>
      <c r="X752" s="13"/>
      <c r="Y752" s="13"/>
      <c r="Z752" s="13"/>
      <c r="AA752" s="13"/>
      <c r="AB752" s="13"/>
      <c r="AC752" s="13"/>
      <c r="AD752" s="13"/>
      <c r="AE752" s="13"/>
      <c r="AF752" s="13"/>
      <c r="AG752" s="13"/>
      <c r="AH752" s="13"/>
      <c r="AI752" s="13"/>
      <c r="AJ752" s="13"/>
    </row>
    <row r="753" spans="1:36" ht="13.5" customHeight="1" x14ac:dyDescent="0.2">
      <c r="A753" s="13"/>
      <c r="B753" s="13"/>
      <c r="C753" s="13"/>
      <c r="D753" s="13"/>
      <c r="E753" s="13"/>
      <c r="F753" s="13"/>
      <c r="G753" s="13"/>
      <c r="H753" s="13"/>
      <c r="I753" s="13"/>
      <c r="J753" s="13"/>
      <c r="K753" s="13"/>
      <c r="L753" s="13"/>
      <c r="M753" s="13"/>
      <c r="N753" s="13"/>
      <c r="O753" s="13"/>
      <c r="P753" s="13"/>
      <c r="Q753" s="13"/>
      <c r="R753" s="13"/>
      <c r="S753" s="13"/>
      <c r="T753" s="13"/>
      <c r="U753" s="13"/>
      <c r="V753" s="13"/>
      <c r="W753" s="13"/>
      <c r="X753" s="13"/>
      <c r="Y753" s="13"/>
      <c r="Z753" s="13"/>
      <c r="AA753" s="13"/>
      <c r="AB753" s="13"/>
      <c r="AC753" s="13"/>
      <c r="AD753" s="13"/>
      <c r="AE753" s="13"/>
      <c r="AF753" s="13"/>
      <c r="AG753" s="13"/>
      <c r="AH753" s="13"/>
      <c r="AI753" s="13"/>
      <c r="AJ753" s="13"/>
    </row>
    <row r="754" spans="1:36" ht="13.5" customHeight="1" x14ac:dyDescent="0.2">
      <c r="A754" s="13"/>
      <c r="B754" s="13"/>
      <c r="C754" s="13"/>
      <c r="D754" s="13"/>
      <c r="E754" s="13"/>
      <c r="F754" s="13"/>
      <c r="G754" s="13"/>
      <c r="H754" s="13"/>
      <c r="I754" s="13"/>
      <c r="J754" s="13"/>
      <c r="K754" s="13"/>
      <c r="L754" s="13"/>
      <c r="M754" s="13"/>
      <c r="N754" s="13"/>
      <c r="O754" s="13"/>
      <c r="P754" s="13"/>
      <c r="Q754" s="13"/>
      <c r="R754" s="13"/>
      <c r="S754" s="13"/>
      <c r="T754" s="13"/>
      <c r="U754" s="13"/>
      <c r="V754" s="13"/>
      <c r="W754" s="13"/>
      <c r="X754" s="13"/>
      <c r="Y754" s="13"/>
      <c r="Z754" s="13"/>
      <c r="AA754" s="13"/>
      <c r="AB754" s="13"/>
      <c r="AC754" s="13"/>
      <c r="AD754" s="13"/>
      <c r="AE754" s="13"/>
      <c r="AF754" s="13"/>
      <c r="AG754" s="13"/>
      <c r="AH754" s="13"/>
      <c r="AI754" s="13"/>
      <c r="AJ754" s="13"/>
    </row>
    <row r="755" spans="1:36" ht="13.5" customHeight="1" x14ac:dyDescent="0.2">
      <c r="A755" s="13"/>
      <c r="B755" s="13"/>
      <c r="C755" s="13"/>
      <c r="D755" s="13"/>
      <c r="E755" s="13"/>
      <c r="F755" s="13"/>
      <c r="G755" s="13"/>
      <c r="H755" s="13"/>
      <c r="I755" s="13"/>
      <c r="J755" s="13"/>
      <c r="K755" s="13"/>
      <c r="L755" s="13"/>
      <c r="M755" s="13"/>
      <c r="N755" s="13"/>
      <c r="O755" s="13"/>
      <c r="P755" s="13"/>
      <c r="Q755" s="13"/>
      <c r="R755" s="13"/>
      <c r="S755" s="13"/>
      <c r="T755" s="13"/>
      <c r="U755" s="13"/>
      <c r="V755" s="13"/>
      <c r="W755" s="13"/>
      <c r="X755" s="13"/>
      <c r="Y755" s="13"/>
      <c r="Z755" s="13"/>
      <c r="AA755" s="13"/>
      <c r="AB755" s="13"/>
      <c r="AC755" s="13"/>
      <c r="AD755" s="13"/>
      <c r="AE755" s="13"/>
      <c r="AF755" s="13"/>
      <c r="AG755" s="13"/>
      <c r="AH755" s="13"/>
      <c r="AI755" s="13"/>
      <c r="AJ755" s="13"/>
    </row>
    <row r="756" spans="1:36" ht="13.5" customHeight="1" x14ac:dyDescent="0.2">
      <c r="A756" s="13"/>
      <c r="B756" s="13"/>
      <c r="C756" s="13"/>
      <c r="D756" s="13"/>
      <c r="E756" s="13"/>
      <c r="F756" s="13"/>
      <c r="G756" s="13"/>
      <c r="H756" s="13"/>
      <c r="I756" s="13"/>
      <c r="J756" s="13"/>
      <c r="K756" s="13"/>
      <c r="L756" s="13"/>
      <c r="M756" s="13"/>
      <c r="N756" s="13"/>
      <c r="O756" s="13"/>
      <c r="P756" s="13"/>
      <c r="Q756" s="13"/>
      <c r="R756" s="13"/>
      <c r="S756" s="13"/>
      <c r="T756" s="13"/>
      <c r="U756" s="13"/>
      <c r="V756" s="13"/>
      <c r="W756" s="13"/>
      <c r="X756" s="13"/>
      <c r="Y756" s="13"/>
      <c r="Z756" s="13"/>
      <c r="AA756" s="13"/>
      <c r="AB756" s="13"/>
      <c r="AC756" s="13"/>
      <c r="AD756" s="13"/>
      <c r="AE756" s="13"/>
      <c r="AF756" s="13"/>
      <c r="AG756" s="13"/>
      <c r="AH756" s="13"/>
      <c r="AI756" s="13"/>
      <c r="AJ756" s="13"/>
    </row>
    <row r="757" spans="1:36" ht="13.5" customHeight="1" x14ac:dyDescent="0.2">
      <c r="A757" s="13"/>
      <c r="B757" s="13"/>
      <c r="C757" s="13"/>
      <c r="D757" s="13"/>
      <c r="E757" s="13"/>
      <c r="F757" s="13"/>
      <c r="G757" s="13"/>
      <c r="H757" s="13"/>
      <c r="I757" s="13"/>
      <c r="J757" s="13"/>
      <c r="K757" s="13"/>
      <c r="L757" s="13"/>
      <c r="M757" s="13"/>
      <c r="N757" s="13"/>
      <c r="O757" s="13"/>
      <c r="P757" s="13"/>
      <c r="Q757" s="13"/>
      <c r="R757" s="13"/>
      <c r="S757" s="13"/>
      <c r="T757" s="13"/>
      <c r="U757" s="13"/>
      <c r="V757" s="13"/>
      <c r="W757" s="13"/>
      <c r="X757" s="13"/>
      <c r="Y757" s="13"/>
      <c r="Z757" s="13"/>
      <c r="AA757" s="13"/>
      <c r="AB757" s="13"/>
      <c r="AC757" s="13"/>
      <c r="AD757" s="13"/>
      <c r="AE757" s="13"/>
      <c r="AF757" s="13"/>
      <c r="AG757" s="13"/>
      <c r="AH757" s="13"/>
      <c r="AI757" s="13"/>
      <c r="AJ757" s="13"/>
    </row>
    <row r="758" spans="1:36" ht="13.5" customHeight="1" x14ac:dyDescent="0.2">
      <c r="A758" s="13"/>
      <c r="B758" s="13"/>
      <c r="C758" s="13"/>
      <c r="D758" s="13"/>
      <c r="E758" s="13"/>
      <c r="F758" s="13"/>
      <c r="G758" s="13"/>
      <c r="H758" s="13"/>
      <c r="I758" s="13"/>
      <c r="J758" s="13"/>
      <c r="K758" s="13"/>
      <c r="L758" s="13"/>
      <c r="M758" s="13"/>
      <c r="N758" s="13"/>
      <c r="O758" s="13"/>
      <c r="P758" s="13"/>
      <c r="Q758" s="13"/>
      <c r="R758" s="13"/>
      <c r="S758" s="13"/>
      <c r="T758" s="13"/>
      <c r="U758" s="13"/>
      <c r="V758" s="13"/>
      <c r="W758" s="13"/>
      <c r="X758" s="13"/>
      <c r="Y758" s="13"/>
      <c r="Z758" s="13"/>
      <c r="AA758" s="13"/>
      <c r="AB758" s="13"/>
      <c r="AC758" s="13"/>
      <c r="AD758" s="13"/>
      <c r="AE758" s="13"/>
      <c r="AF758" s="13"/>
      <c r="AG758" s="13"/>
      <c r="AH758" s="13"/>
      <c r="AI758" s="13"/>
      <c r="AJ758" s="13"/>
    </row>
    <row r="759" spans="1:36" ht="13.5" customHeight="1" x14ac:dyDescent="0.2">
      <c r="A759" s="13"/>
      <c r="B759" s="13"/>
      <c r="C759" s="13"/>
      <c r="D759" s="13"/>
      <c r="E759" s="13"/>
      <c r="F759" s="13"/>
      <c r="G759" s="13"/>
      <c r="H759" s="13"/>
      <c r="I759" s="13"/>
      <c r="J759" s="13"/>
      <c r="K759" s="13"/>
      <c r="L759" s="13"/>
      <c r="M759" s="13"/>
      <c r="N759" s="13"/>
      <c r="O759" s="13"/>
      <c r="P759" s="13"/>
      <c r="Q759" s="13"/>
      <c r="R759" s="13"/>
      <c r="S759" s="13"/>
      <c r="T759" s="13"/>
      <c r="U759" s="13"/>
      <c r="V759" s="13"/>
      <c r="W759" s="13"/>
      <c r="X759" s="13"/>
      <c r="Y759" s="13"/>
      <c r="Z759" s="13"/>
      <c r="AA759" s="13"/>
      <c r="AB759" s="13"/>
      <c r="AC759" s="13"/>
      <c r="AD759" s="13"/>
      <c r="AE759" s="13"/>
      <c r="AF759" s="13"/>
      <c r="AG759" s="13"/>
      <c r="AH759" s="13"/>
      <c r="AI759" s="13"/>
      <c r="AJ759" s="13"/>
    </row>
    <row r="760" spans="1:36" ht="13.5" customHeight="1" x14ac:dyDescent="0.2">
      <c r="A760" s="13"/>
      <c r="B760" s="13"/>
      <c r="C760" s="13"/>
      <c r="D760" s="13"/>
      <c r="E760" s="13"/>
      <c r="F760" s="13"/>
      <c r="G760" s="13"/>
      <c r="H760" s="13"/>
      <c r="I760" s="13"/>
      <c r="J760" s="13"/>
      <c r="K760" s="13"/>
      <c r="L760" s="13"/>
      <c r="M760" s="13"/>
      <c r="N760" s="13"/>
      <c r="O760" s="13"/>
      <c r="P760" s="13"/>
      <c r="Q760" s="13"/>
      <c r="R760" s="13"/>
      <c r="S760" s="13"/>
      <c r="T760" s="13"/>
      <c r="U760" s="13"/>
      <c r="V760" s="13"/>
      <c r="W760" s="13"/>
      <c r="X760" s="13"/>
      <c r="Y760" s="13"/>
      <c r="Z760" s="13"/>
      <c r="AA760" s="13"/>
      <c r="AB760" s="13"/>
      <c r="AC760" s="13"/>
      <c r="AD760" s="13"/>
      <c r="AE760" s="13"/>
      <c r="AF760" s="13"/>
      <c r="AG760" s="13"/>
      <c r="AH760" s="13"/>
      <c r="AI760" s="13"/>
      <c r="AJ760" s="13"/>
    </row>
    <row r="761" spans="1:36" ht="13.5" customHeight="1" x14ac:dyDescent="0.2">
      <c r="A761" s="13"/>
      <c r="B761" s="13"/>
      <c r="C761" s="13"/>
      <c r="D761" s="13"/>
      <c r="E761" s="13"/>
      <c r="F761" s="13"/>
      <c r="G761" s="13"/>
      <c r="H761" s="13"/>
      <c r="I761" s="13"/>
      <c r="J761" s="13"/>
      <c r="K761" s="13"/>
      <c r="L761" s="13"/>
      <c r="M761" s="13"/>
      <c r="N761" s="13"/>
      <c r="O761" s="13"/>
      <c r="P761" s="13"/>
      <c r="Q761" s="13"/>
      <c r="R761" s="13"/>
      <c r="S761" s="13"/>
      <c r="T761" s="13"/>
      <c r="U761" s="13"/>
      <c r="V761" s="13"/>
      <c r="W761" s="13"/>
      <c r="X761" s="13"/>
      <c r="Y761" s="13"/>
      <c r="Z761" s="13"/>
      <c r="AA761" s="13"/>
      <c r="AB761" s="13"/>
      <c r="AC761" s="13"/>
      <c r="AD761" s="13"/>
      <c r="AE761" s="13"/>
      <c r="AF761" s="13"/>
      <c r="AG761" s="13"/>
      <c r="AH761" s="13"/>
      <c r="AI761" s="13"/>
      <c r="AJ761" s="13"/>
    </row>
    <row r="762" spans="1:36" ht="13.5" customHeight="1" x14ac:dyDescent="0.2">
      <c r="A762" s="13"/>
      <c r="B762" s="13"/>
      <c r="C762" s="13"/>
      <c r="D762" s="13"/>
      <c r="E762" s="13"/>
      <c r="F762" s="13"/>
      <c r="G762" s="13"/>
      <c r="H762" s="13"/>
      <c r="I762" s="13"/>
      <c r="J762" s="13"/>
      <c r="K762" s="13"/>
      <c r="L762" s="13"/>
      <c r="M762" s="13"/>
      <c r="N762" s="13"/>
      <c r="O762" s="13"/>
      <c r="P762" s="13"/>
      <c r="Q762" s="13"/>
      <c r="R762" s="13"/>
      <c r="S762" s="13"/>
      <c r="T762" s="13"/>
      <c r="U762" s="13"/>
      <c r="V762" s="13"/>
      <c r="W762" s="13"/>
      <c r="X762" s="13"/>
      <c r="Y762" s="13"/>
      <c r="Z762" s="13"/>
      <c r="AA762" s="13"/>
      <c r="AB762" s="13"/>
      <c r="AC762" s="13"/>
      <c r="AD762" s="13"/>
      <c r="AE762" s="13"/>
      <c r="AF762" s="13"/>
      <c r="AG762" s="13"/>
      <c r="AH762" s="13"/>
      <c r="AI762" s="13"/>
      <c r="AJ762" s="13"/>
    </row>
    <row r="763" spans="1:36" ht="13.5" customHeight="1" x14ac:dyDescent="0.2">
      <c r="A763" s="13"/>
      <c r="B763" s="13"/>
      <c r="C763" s="13"/>
      <c r="D763" s="13"/>
      <c r="E763" s="13"/>
      <c r="F763" s="13"/>
      <c r="G763" s="13"/>
      <c r="H763" s="13"/>
      <c r="I763" s="13"/>
      <c r="J763" s="13"/>
      <c r="K763" s="13"/>
      <c r="L763" s="13"/>
      <c r="M763" s="13"/>
      <c r="N763" s="13"/>
      <c r="O763" s="13"/>
      <c r="P763" s="13"/>
      <c r="Q763" s="13"/>
      <c r="R763" s="13"/>
      <c r="S763" s="13"/>
      <c r="T763" s="13"/>
      <c r="U763" s="13"/>
      <c r="V763" s="13"/>
      <c r="W763" s="13"/>
      <c r="X763" s="13"/>
      <c r="Y763" s="13"/>
      <c r="Z763" s="13"/>
      <c r="AA763" s="13"/>
      <c r="AB763" s="13"/>
      <c r="AC763" s="13"/>
      <c r="AD763" s="13"/>
      <c r="AE763" s="13"/>
      <c r="AF763" s="13"/>
      <c r="AG763" s="13"/>
      <c r="AH763" s="13"/>
      <c r="AI763" s="13"/>
      <c r="AJ763" s="13"/>
    </row>
    <row r="764" spans="1:36" ht="13.5" customHeight="1" x14ac:dyDescent="0.2">
      <c r="A764" s="13"/>
      <c r="B764" s="13"/>
      <c r="C764" s="13"/>
      <c r="D764" s="13"/>
      <c r="E764" s="13"/>
      <c r="F764" s="13"/>
      <c r="G764" s="13"/>
      <c r="H764" s="13"/>
      <c r="I764" s="13"/>
      <c r="J764" s="13"/>
      <c r="K764" s="13"/>
      <c r="L764" s="13"/>
      <c r="M764" s="13"/>
      <c r="N764" s="13"/>
      <c r="O764" s="13"/>
      <c r="P764" s="13"/>
      <c r="Q764" s="13"/>
      <c r="R764" s="13"/>
      <c r="S764" s="13"/>
      <c r="T764" s="13"/>
      <c r="U764" s="13"/>
      <c r="V764" s="13"/>
      <c r="W764" s="13"/>
      <c r="X764" s="13"/>
      <c r="Y764" s="13"/>
      <c r="Z764" s="13"/>
      <c r="AA764" s="13"/>
      <c r="AB764" s="13"/>
      <c r="AC764" s="13"/>
      <c r="AD764" s="13"/>
      <c r="AE764" s="13"/>
      <c r="AF764" s="13"/>
      <c r="AG764" s="13"/>
      <c r="AH764" s="13"/>
      <c r="AI764" s="13"/>
      <c r="AJ764" s="13"/>
    </row>
    <row r="765" spans="1:36" ht="13.5" customHeight="1" x14ac:dyDescent="0.2">
      <c r="A765" s="13"/>
      <c r="B765" s="13"/>
      <c r="C765" s="13"/>
      <c r="D765" s="13"/>
      <c r="E765" s="13"/>
      <c r="F765" s="13"/>
      <c r="G765" s="13"/>
      <c r="H765" s="13"/>
      <c r="I765" s="13"/>
      <c r="J765" s="13"/>
      <c r="K765" s="13"/>
      <c r="L765" s="13"/>
      <c r="M765" s="13"/>
      <c r="N765" s="13"/>
      <c r="O765" s="13"/>
      <c r="P765" s="13"/>
      <c r="Q765" s="13"/>
      <c r="R765" s="13"/>
      <c r="S765" s="13"/>
      <c r="T765" s="13"/>
      <c r="U765" s="13"/>
      <c r="V765" s="13"/>
      <c r="W765" s="13"/>
      <c r="X765" s="13"/>
      <c r="Y765" s="13"/>
      <c r="Z765" s="13"/>
      <c r="AA765" s="13"/>
      <c r="AB765" s="13"/>
      <c r="AC765" s="13"/>
      <c r="AD765" s="13"/>
      <c r="AE765" s="13"/>
      <c r="AF765" s="13"/>
      <c r="AG765" s="13"/>
      <c r="AH765" s="13"/>
      <c r="AI765" s="13"/>
      <c r="AJ765" s="13"/>
    </row>
    <row r="766" spans="1:36" ht="13.5" customHeight="1" x14ac:dyDescent="0.2">
      <c r="A766" s="13"/>
      <c r="B766" s="13"/>
      <c r="C766" s="13"/>
      <c r="D766" s="13"/>
      <c r="E766" s="13"/>
      <c r="F766" s="13"/>
      <c r="G766" s="13"/>
      <c r="H766" s="13"/>
      <c r="I766" s="13"/>
      <c r="J766" s="13"/>
      <c r="K766" s="13"/>
      <c r="L766" s="13"/>
      <c r="M766" s="13"/>
      <c r="N766" s="13"/>
      <c r="O766" s="13"/>
      <c r="P766" s="13"/>
      <c r="Q766" s="13"/>
      <c r="R766" s="13"/>
      <c r="S766" s="13"/>
      <c r="T766" s="13"/>
      <c r="U766" s="13"/>
      <c r="V766" s="13"/>
      <c r="W766" s="13"/>
      <c r="X766" s="13"/>
      <c r="Y766" s="13"/>
      <c r="Z766" s="13"/>
      <c r="AA766" s="13"/>
      <c r="AB766" s="13"/>
      <c r="AC766" s="13"/>
      <c r="AD766" s="13"/>
      <c r="AE766" s="13"/>
      <c r="AF766" s="13"/>
      <c r="AG766" s="13"/>
      <c r="AH766" s="13"/>
      <c r="AI766" s="13"/>
      <c r="AJ766" s="13"/>
    </row>
    <row r="767" spans="1:36" ht="13.5" customHeight="1" x14ac:dyDescent="0.2">
      <c r="A767" s="13"/>
      <c r="B767" s="13"/>
      <c r="C767" s="13"/>
      <c r="D767" s="13"/>
      <c r="E767" s="13"/>
      <c r="F767" s="13"/>
      <c r="G767" s="13"/>
      <c r="H767" s="13"/>
      <c r="I767" s="13"/>
      <c r="J767" s="13"/>
      <c r="K767" s="13"/>
      <c r="L767" s="13"/>
      <c r="M767" s="13"/>
      <c r="N767" s="13"/>
      <c r="O767" s="13"/>
      <c r="P767" s="13"/>
      <c r="Q767" s="13"/>
      <c r="R767" s="13"/>
      <c r="S767" s="13"/>
      <c r="T767" s="13"/>
      <c r="U767" s="13"/>
      <c r="V767" s="13"/>
      <c r="W767" s="13"/>
      <c r="X767" s="13"/>
      <c r="Y767" s="13"/>
      <c r="Z767" s="13"/>
      <c r="AA767" s="13"/>
      <c r="AB767" s="13"/>
      <c r="AC767" s="13"/>
      <c r="AD767" s="13"/>
      <c r="AE767" s="13"/>
      <c r="AF767" s="13"/>
      <c r="AG767" s="13"/>
      <c r="AH767" s="13"/>
      <c r="AI767" s="13"/>
      <c r="AJ767" s="13"/>
    </row>
    <row r="768" spans="1:36" ht="13.5" customHeight="1" x14ac:dyDescent="0.2">
      <c r="A768" s="13"/>
      <c r="B768" s="13"/>
      <c r="C768" s="13"/>
      <c r="D768" s="13"/>
      <c r="E768" s="13"/>
      <c r="F768" s="13"/>
      <c r="G768" s="13"/>
      <c r="H768" s="13"/>
      <c r="I768" s="13"/>
      <c r="J768" s="13"/>
      <c r="K768" s="13"/>
      <c r="L768" s="13"/>
      <c r="M768" s="13"/>
      <c r="N768" s="13"/>
      <c r="O768" s="13"/>
      <c r="P768" s="13"/>
      <c r="Q768" s="13"/>
      <c r="R768" s="13"/>
      <c r="S768" s="13"/>
      <c r="T768" s="13"/>
      <c r="U768" s="13"/>
      <c r="V768" s="13"/>
      <c r="W768" s="13"/>
      <c r="X768" s="13"/>
      <c r="Y768" s="13"/>
      <c r="Z768" s="13"/>
      <c r="AA768" s="13"/>
      <c r="AB768" s="13"/>
      <c r="AC768" s="13"/>
      <c r="AD768" s="13"/>
      <c r="AE768" s="13"/>
      <c r="AF768" s="13"/>
      <c r="AG768" s="13"/>
      <c r="AH768" s="13"/>
      <c r="AI768" s="13"/>
      <c r="AJ768" s="13"/>
    </row>
    <row r="769" spans="1:36" ht="13.5" customHeight="1" x14ac:dyDescent="0.2">
      <c r="A769" s="13"/>
      <c r="B769" s="13"/>
      <c r="C769" s="13"/>
      <c r="D769" s="13"/>
      <c r="E769" s="13"/>
      <c r="F769" s="13"/>
      <c r="G769" s="13"/>
      <c r="H769" s="13"/>
      <c r="I769" s="13"/>
      <c r="J769" s="13"/>
      <c r="K769" s="13"/>
      <c r="L769" s="13"/>
      <c r="M769" s="13"/>
      <c r="N769" s="13"/>
      <c r="O769" s="13"/>
      <c r="P769" s="13"/>
      <c r="Q769" s="13"/>
      <c r="R769" s="13"/>
      <c r="S769" s="13"/>
      <c r="T769" s="13"/>
      <c r="U769" s="13"/>
      <c r="V769" s="13"/>
      <c r="W769" s="13"/>
      <c r="X769" s="13"/>
      <c r="Y769" s="13"/>
      <c r="Z769" s="13"/>
      <c r="AA769" s="13"/>
      <c r="AB769" s="13"/>
      <c r="AC769" s="13"/>
      <c r="AD769" s="13"/>
      <c r="AE769" s="13"/>
      <c r="AF769" s="13"/>
      <c r="AG769" s="13"/>
      <c r="AH769" s="13"/>
      <c r="AI769" s="13"/>
      <c r="AJ769" s="13"/>
    </row>
    <row r="770" spans="1:36" ht="13.5" customHeight="1" x14ac:dyDescent="0.2">
      <c r="A770" s="13"/>
      <c r="B770" s="13"/>
      <c r="C770" s="13"/>
      <c r="D770" s="13"/>
      <c r="E770" s="13"/>
      <c r="F770" s="13"/>
      <c r="G770" s="13"/>
      <c r="H770" s="13"/>
      <c r="I770" s="13"/>
      <c r="J770" s="13"/>
      <c r="K770" s="13"/>
      <c r="L770" s="13"/>
      <c r="M770" s="13"/>
      <c r="N770" s="13"/>
      <c r="O770" s="13"/>
      <c r="P770" s="13"/>
      <c r="Q770" s="13"/>
      <c r="R770" s="13"/>
      <c r="S770" s="13"/>
      <c r="T770" s="13"/>
      <c r="U770" s="13"/>
      <c r="V770" s="13"/>
      <c r="W770" s="13"/>
      <c r="X770" s="13"/>
      <c r="Y770" s="13"/>
      <c r="Z770" s="13"/>
      <c r="AA770" s="13"/>
      <c r="AB770" s="13"/>
      <c r="AC770" s="13"/>
      <c r="AD770" s="13"/>
      <c r="AE770" s="13"/>
      <c r="AF770" s="13"/>
      <c r="AG770" s="13"/>
      <c r="AH770" s="13"/>
      <c r="AI770" s="13"/>
      <c r="AJ770" s="13"/>
    </row>
    <row r="771" spans="1:36" ht="13.5" customHeight="1" x14ac:dyDescent="0.2">
      <c r="A771" s="13"/>
      <c r="B771" s="13"/>
      <c r="C771" s="13"/>
      <c r="D771" s="13"/>
      <c r="E771" s="13"/>
      <c r="F771" s="13"/>
      <c r="G771" s="13"/>
      <c r="H771" s="13"/>
      <c r="I771" s="13"/>
      <c r="J771" s="13"/>
      <c r="K771" s="13"/>
      <c r="L771" s="13"/>
      <c r="M771" s="13"/>
      <c r="N771" s="13"/>
      <c r="O771" s="13"/>
      <c r="P771" s="13"/>
      <c r="Q771" s="13"/>
      <c r="R771" s="13"/>
      <c r="S771" s="13"/>
      <c r="T771" s="13"/>
      <c r="U771" s="13"/>
      <c r="V771" s="13"/>
      <c r="W771" s="13"/>
      <c r="X771" s="13"/>
      <c r="Y771" s="13"/>
      <c r="Z771" s="13"/>
      <c r="AA771" s="13"/>
      <c r="AB771" s="13"/>
      <c r="AC771" s="13"/>
      <c r="AD771" s="13"/>
      <c r="AE771" s="13"/>
      <c r="AF771" s="13"/>
      <c r="AG771" s="13"/>
      <c r="AH771" s="13"/>
      <c r="AI771" s="13"/>
      <c r="AJ771" s="13"/>
    </row>
    <row r="772" spans="1:36" ht="13.5" customHeight="1" x14ac:dyDescent="0.2">
      <c r="A772" s="13"/>
      <c r="B772" s="13"/>
      <c r="C772" s="13"/>
      <c r="D772" s="13"/>
      <c r="E772" s="13"/>
      <c r="F772" s="13"/>
      <c r="G772" s="13"/>
      <c r="H772" s="13"/>
      <c r="I772" s="13"/>
      <c r="J772" s="13"/>
      <c r="K772" s="13"/>
      <c r="L772" s="13"/>
      <c r="M772" s="13"/>
      <c r="N772" s="13"/>
      <c r="O772" s="13"/>
      <c r="P772" s="13"/>
      <c r="Q772" s="13"/>
      <c r="R772" s="13"/>
      <c r="S772" s="13"/>
      <c r="T772" s="13"/>
      <c r="U772" s="13"/>
      <c r="V772" s="13"/>
      <c r="W772" s="13"/>
      <c r="X772" s="13"/>
      <c r="Y772" s="13"/>
      <c r="Z772" s="13"/>
      <c r="AA772" s="13"/>
      <c r="AB772" s="13"/>
      <c r="AC772" s="13"/>
      <c r="AD772" s="13"/>
      <c r="AE772" s="13"/>
      <c r="AF772" s="13"/>
      <c r="AG772" s="13"/>
      <c r="AH772" s="13"/>
      <c r="AI772" s="13"/>
      <c r="AJ772" s="13"/>
    </row>
    <row r="773" spans="1:36" ht="13.5" customHeight="1" x14ac:dyDescent="0.2">
      <c r="A773" s="13"/>
      <c r="B773" s="13"/>
      <c r="C773" s="13"/>
      <c r="D773" s="13"/>
      <c r="E773" s="13"/>
      <c r="F773" s="13"/>
      <c r="G773" s="13"/>
      <c r="H773" s="13"/>
      <c r="I773" s="13"/>
      <c r="J773" s="13"/>
      <c r="K773" s="13"/>
      <c r="L773" s="13"/>
      <c r="M773" s="13"/>
      <c r="N773" s="13"/>
      <c r="O773" s="13"/>
      <c r="P773" s="13"/>
      <c r="Q773" s="13"/>
      <c r="R773" s="13"/>
      <c r="S773" s="13"/>
      <c r="T773" s="13"/>
      <c r="U773" s="13"/>
      <c r="V773" s="13"/>
      <c r="W773" s="13"/>
      <c r="X773" s="13"/>
      <c r="Y773" s="13"/>
      <c r="Z773" s="13"/>
      <c r="AA773" s="13"/>
      <c r="AB773" s="13"/>
      <c r="AC773" s="13"/>
      <c r="AD773" s="13"/>
      <c r="AE773" s="13"/>
      <c r="AF773" s="13"/>
      <c r="AG773" s="13"/>
      <c r="AH773" s="13"/>
      <c r="AI773" s="13"/>
      <c r="AJ773" s="13"/>
    </row>
    <row r="774" spans="1:36" ht="13.5" customHeight="1" x14ac:dyDescent="0.2">
      <c r="A774" s="13"/>
      <c r="B774" s="13"/>
      <c r="C774" s="13"/>
      <c r="D774" s="13"/>
      <c r="E774" s="13"/>
      <c r="F774" s="13"/>
      <c r="G774" s="13"/>
      <c r="H774" s="13"/>
      <c r="I774" s="13"/>
      <c r="J774" s="13"/>
      <c r="K774" s="13"/>
      <c r="L774" s="13"/>
      <c r="M774" s="13"/>
      <c r="N774" s="13"/>
      <c r="O774" s="13"/>
      <c r="P774" s="13"/>
      <c r="Q774" s="13"/>
      <c r="R774" s="13"/>
      <c r="S774" s="13"/>
      <c r="T774" s="13"/>
      <c r="U774" s="13"/>
      <c r="V774" s="13"/>
      <c r="W774" s="13"/>
      <c r="X774" s="13"/>
      <c r="Y774" s="13"/>
      <c r="Z774" s="13"/>
      <c r="AA774" s="13"/>
      <c r="AB774" s="13"/>
      <c r="AC774" s="13"/>
      <c r="AD774" s="13"/>
      <c r="AE774" s="13"/>
      <c r="AF774" s="13"/>
      <c r="AG774" s="13"/>
      <c r="AH774" s="13"/>
      <c r="AI774" s="13"/>
      <c r="AJ774" s="13"/>
    </row>
    <row r="775" spans="1:36" ht="13.5" customHeight="1" x14ac:dyDescent="0.2">
      <c r="A775" s="13"/>
      <c r="B775" s="13"/>
      <c r="C775" s="13"/>
      <c r="D775" s="13"/>
      <c r="E775" s="13"/>
      <c r="F775" s="13"/>
      <c r="G775" s="13"/>
      <c r="H775" s="13"/>
      <c r="I775" s="13"/>
      <c r="J775" s="13"/>
      <c r="K775" s="13"/>
      <c r="L775" s="13"/>
      <c r="M775" s="13"/>
      <c r="N775" s="13"/>
      <c r="O775" s="13"/>
      <c r="P775" s="13"/>
      <c r="Q775" s="13"/>
      <c r="R775" s="13"/>
      <c r="S775" s="13"/>
      <c r="T775" s="13"/>
      <c r="U775" s="13"/>
      <c r="V775" s="13"/>
      <c r="W775" s="13"/>
      <c r="X775" s="13"/>
      <c r="Y775" s="13"/>
      <c r="Z775" s="13"/>
      <c r="AA775" s="13"/>
      <c r="AB775" s="13"/>
      <c r="AC775" s="13"/>
      <c r="AD775" s="13"/>
      <c r="AE775" s="13"/>
      <c r="AF775" s="13"/>
      <c r="AG775" s="13"/>
      <c r="AH775" s="13"/>
      <c r="AI775" s="13"/>
      <c r="AJ775" s="13"/>
    </row>
    <row r="776" spans="1:36" ht="13.5" customHeight="1" x14ac:dyDescent="0.2">
      <c r="A776" s="13"/>
      <c r="B776" s="13"/>
      <c r="C776" s="13"/>
      <c r="D776" s="13"/>
      <c r="E776" s="13"/>
      <c r="F776" s="13"/>
      <c r="G776" s="13"/>
      <c r="H776" s="13"/>
      <c r="I776" s="13"/>
      <c r="J776" s="13"/>
      <c r="K776" s="13"/>
      <c r="L776" s="13"/>
      <c r="M776" s="13"/>
      <c r="N776" s="13"/>
      <c r="O776" s="13"/>
      <c r="P776" s="13"/>
      <c r="Q776" s="13"/>
      <c r="R776" s="13"/>
      <c r="S776" s="13"/>
      <c r="T776" s="13"/>
      <c r="U776" s="13"/>
      <c r="V776" s="13"/>
      <c r="W776" s="13"/>
      <c r="X776" s="13"/>
      <c r="Y776" s="13"/>
      <c r="Z776" s="13"/>
      <c r="AA776" s="13"/>
      <c r="AB776" s="13"/>
      <c r="AC776" s="13"/>
      <c r="AD776" s="13"/>
      <c r="AE776" s="13"/>
      <c r="AF776" s="13"/>
      <c r="AG776" s="13"/>
      <c r="AH776" s="13"/>
      <c r="AI776" s="13"/>
      <c r="AJ776" s="13"/>
    </row>
    <row r="777" spans="1:36" ht="13.5" customHeight="1" x14ac:dyDescent="0.2">
      <c r="A777" s="13"/>
      <c r="B777" s="13"/>
      <c r="C777" s="13"/>
      <c r="D777" s="13"/>
      <c r="E777" s="13"/>
      <c r="F777" s="13"/>
      <c r="G777" s="13"/>
      <c r="H777" s="13"/>
      <c r="I777" s="13"/>
      <c r="J777" s="13"/>
      <c r="K777" s="13"/>
      <c r="L777" s="13"/>
      <c r="M777" s="13"/>
      <c r="N777" s="13"/>
      <c r="O777" s="13"/>
      <c r="P777" s="13"/>
      <c r="Q777" s="13"/>
      <c r="R777" s="13"/>
      <c r="S777" s="13"/>
      <c r="T777" s="13"/>
      <c r="U777" s="13"/>
      <c r="V777" s="13"/>
      <c r="W777" s="13"/>
      <c r="X777" s="13"/>
      <c r="Y777" s="13"/>
      <c r="Z777" s="13"/>
      <c r="AA777" s="13"/>
      <c r="AB777" s="13"/>
      <c r="AC777" s="13"/>
      <c r="AD777" s="13"/>
      <c r="AE777" s="13"/>
      <c r="AF777" s="13"/>
      <c r="AG777" s="13"/>
      <c r="AH777" s="13"/>
      <c r="AI777" s="13"/>
      <c r="AJ777" s="13"/>
    </row>
    <row r="778" spans="1:36" ht="13.5" customHeight="1" x14ac:dyDescent="0.2">
      <c r="A778" s="13"/>
      <c r="B778" s="13"/>
      <c r="C778" s="13"/>
      <c r="D778" s="13"/>
      <c r="E778" s="13"/>
      <c r="F778" s="13"/>
      <c r="G778" s="13"/>
      <c r="H778" s="13"/>
      <c r="I778" s="13"/>
      <c r="J778" s="13"/>
      <c r="K778" s="13"/>
      <c r="L778" s="13"/>
      <c r="M778" s="13"/>
      <c r="N778" s="13"/>
      <c r="O778" s="13"/>
      <c r="P778" s="13"/>
      <c r="Q778" s="13"/>
      <c r="R778" s="13"/>
      <c r="S778" s="13"/>
      <c r="T778" s="13"/>
      <c r="U778" s="13"/>
      <c r="V778" s="13"/>
      <c r="W778" s="13"/>
      <c r="X778" s="13"/>
      <c r="Y778" s="13"/>
      <c r="Z778" s="13"/>
      <c r="AA778" s="13"/>
      <c r="AB778" s="13"/>
      <c r="AC778" s="13"/>
      <c r="AD778" s="13"/>
      <c r="AE778" s="13"/>
      <c r="AF778" s="13"/>
      <c r="AG778" s="13"/>
      <c r="AH778" s="13"/>
      <c r="AI778" s="13"/>
      <c r="AJ778" s="13"/>
    </row>
    <row r="779" spans="1:36" ht="13.5" customHeight="1" x14ac:dyDescent="0.2">
      <c r="A779" s="13"/>
      <c r="B779" s="13"/>
      <c r="C779" s="13"/>
      <c r="D779" s="13"/>
      <c r="E779" s="13"/>
      <c r="F779" s="13"/>
      <c r="G779" s="13"/>
      <c r="H779" s="13"/>
      <c r="I779" s="13"/>
      <c r="J779" s="13"/>
      <c r="K779" s="13"/>
      <c r="L779" s="13"/>
      <c r="M779" s="13"/>
      <c r="N779" s="13"/>
      <c r="O779" s="13"/>
      <c r="P779" s="13"/>
      <c r="Q779" s="13"/>
      <c r="R779" s="13"/>
      <c r="S779" s="13"/>
      <c r="T779" s="13"/>
      <c r="U779" s="13"/>
      <c r="V779" s="13"/>
      <c r="W779" s="13"/>
      <c r="X779" s="13"/>
      <c r="Y779" s="13"/>
      <c r="Z779" s="13"/>
      <c r="AA779" s="13"/>
      <c r="AB779" s="13"/>
      <c r="AC779" s="13"/>
      <c r="AD779" s="13"/>
      <c r="AE779" s="13"/>
      <c r="AF779" s="13"/>
      <c r="AG779" s="13"/>
      <c r="AH779" s="13"/>
      <c r="AI779" s="13"/>
      <c r="AJ779" s="13"/>
    </row>
    <row r="780" spans="1:36" ht="13.5" customHeight="1" x14ac:dyDescent="0.2">
      <c r="A780" s="13"/>
      <c r="B780" s="13"/>
      <c r="C780" s="13"/>
      <c r="D780" s="13"/>
      <c r="E780" s="13"/>
      <c r="F780" s="13"/>
      <c r="G780" s="13"/>
      <c r="H780" s="13"/>
      <c r="I780" s="13"/>
      <c r="J780" s="13"/>
      <c r="K780" s="13"/>
      <c r="L780" s="13"/>
      <c r="M780" s="13"/>
      <c r="N780" s="13"/>
      <c r="O780" s="13"/>
      <c r="P780" s="13"/>
      <c r="Q780" s="13"/>
      <c r="R780" s="13"/>
      <c r="S780" s="13"/>
      <c r="T780" s="13"/>
      <c r="U780" s="13"/>
      <c r="V780" s="13"/>
      <c r="W780" s="13"/>
      <c r="X780" s="13"/>
      <c r="Y780" s="13"/>
      <c r="Z780" s="13"/>
      <c r="AA780" s="13"/>
      <c r="AB780" s="13"/>
      <c r="AC780" s="13"/>
      <c r="AD780" s="13"/>
      <c r="AE780" s="13"/>
      <c r="AF780" s="13"/>
      <c r="AG780" s="13"/>
      <c r="AH780" s="13"/>
      <c r="AI780" s="13"/>
      <c r="AJ780" s="13"/>
    </row>
    <row r="781" spans="1:36" ht="13.5" customHeight="1" x14ac:dyDescent="0.2">
      <c r="A781" s="13"/>
      <c r="B781" s="13"/>
      <c r="C781" s="13"/>
      <c r="D781" s="13"/>
      <c r="E781" s="13"/>
      <c r="F781" s="13"/>
      <c r="G781" s="13"/>
      <c r="H781" s="13"/>
      <c r="I781" s="13"/>
      <c r="J781" s="13"/>
      <c r="K781" s="13"/>
      <c r="L781" s="13"/>
      <c r="M781" s="13"/>
      <c r="N781" s="13"/>
      <c r="O781" s="13"/>
      <c r="P781" s="13"/>
      <c r="Q781" s="13"/>
      <c r="R781" s="13"/>
      <c r="S781" s="13"/>
      <c r="T781" s="13"/>
      <c r="U781" s="13"/>
      <c r="V781" s="13"/>
      <c r="W781" s="13"/>
      <c r="X781" s="13"/>
      <c r="Y781" s="13"/>
      <c r="Z781" s="13"/>
      <c r="AA781" s="13"/>
      <c r="AB781" s="13"/>
      <c r="AC781" s="13"/>
      <c r="AD781" s="13"/>
      <c r="AE781" s="13"/>
      <c r="AF781" s="13"/>
      <c r="AG781" s="13"/>
      <c r="AH781" s="13"/>
      <c r="AI781" s="13"/>
      <c r="AJ781" s="13"/>
    </row>
    <row r="782" spans="1:36" ht="13.5" customHeight="1" x14ac:dyDescent="0.2">
      <c r="A782" s="13"/>
      <c r="B782" s="13"/>
      <c r="C782" s="13"/>
      <c r="D782" s="13"/>
      <c r="E782" s="13"/>
      <c r="F782" s="13"/>
      <c r="G782" s="13"/>
      <c r="H782" s="13"/>
      <c r="I782" s="13"/>
      <c r="J782" s="13"/>
      <c r="K782" s="13"/>
      <c r="L782" s="13"/>
      <c r="M782" s="13"/>
      <c r="N782" s="13"/>
      <c r="O782" s="13"/>
      <c r="P782" s="13"/>
      <c r="Q782" s="13"/>
      <c r="R782" s="13"/>
      <c r="S782" s="13"/>
      <c r="T782" s="13"/>
      <c r="U782" s="13"/>
      <c r="V782" s="13"/>
      <c r="W782" s="13"/>
      <c r="X782" s="13"/>
      <c r="Y782" s="13"/>
      <c r="Z782" s="13"/>
      <c r="AA782" s="13"/>
      <c r="AB782" s="13"/>
      <c r="AC782" s="13"/>
      <c r="AD782" s="13"/>
      <c r="AE782" s="13"/>
      <c r="AF782" s="13"/>
      <c r="AG782" s="13"/>
      <c r="AH782" s="13"/>
      <c r="AI782" s="13"/>
      <c r="AJ782" s="13"/>
    </row>
    <row r="783" spans="1:36" ht="13.5" customHeight="1" x14ac:dyDescent="0.2">
      <c r="A783" s="13"/>
      <c r="B783" s="13"/>
      <c r="C783" s="13"/>
      <c r="D783" s="13"/>
      <c r="E783" s="13"/>
      <c r="F783" s="13"/>
      <c r="G783" s="13"/>
      <c r="H783" s="13"/>
      <c r="I783" s="13"/>
      <c r="J783" s="13"/>
      <c r="K783" s="13"/>
      <c r="L783" s="13"/>
      <c r="M783" s="13"/>
      <c r="N783" s="13"/>
      <c r="O783" s="13"/>
      <c r="P783" s="13"/>
      <c r="Q783" s="13"/>
      <c r="R783" s="13"/>
      <c r="S783" s="13"/>
      <c r="T783" s="13"/>
      <c r="U783" s="13"/>
      <c r="V783" s="13"/>
      <c r="W783" s="13"/>
      <c r="X783" s="13"/>
      <c r="Y783" s="13"/>
      <c r="Z783" s="13"/>
      <c r="AA783" s="13"/>
      <c r="AB783" s="13"/>
      <c r="AC783" s="13"/>
      <c r="AD783" s="13"/>
      <c r="AE783" s="13"/>
      <c r="AF783" s="13"/>
      <c r="AG783" s="13"/>
      <c r="AH783" s="13"/>
      <c r="AI783" s="13"/>
      <c r="AJ783" s="13"/>
    </row>
    <row r="784" spans="1:36" ht="13.5" customHeight="1" x14ac:dyDescent="0.2">
      <c r="A784" s="13"/>
      <c r="B784" s="13"/>
      <c r="C784" s="13"/>
      <c r="D784" s="13"/>
      <c r="E784" s="13"/>
      <c r="F784" s="13"/>
      <c r="G784" s="13"/>
      <c r="H784" s="13"/>
      <c r="I784" s="13"/>
      <c r="J784" s="13"/>
      <c r="K784" s="13"/>
      <c r="L784" s="13"/>
      <c r="M784" s="13"/>
      <c r="N784" s="13"/>
      <c r="O784" s="13"/>
      <c r="P784" s="13"/>
      <c r="Q784" s="13"/>
      <c r="R784" s="13"/>
      <c r="S784" s="13"/>
      <c r="T784" s="13"/>
      <c r="U784" s="13"/>
      <c r="V784" s="13"/>
      <c r="W784" s="13"/>
      <c r="X784" s="13"/>
      <c r="Y784" s="13"/>
      <c r="Z784" s="13"/>
      <c r="AA784" s="13"/>
      <c r="AB784" s="13"/>
      <c r="AC784" s="13"/>
      <c r="AD784" s="13"/>
      <c r="AE784" s="13"/>
      <c r="AF784" s="13"/>
      <c r="AG784" s="13"/>
      <c r="AH784" s="13"/>
      <c r="AI784" s="13"/>
      <c r="AJ784" s="13"/>
    </row>
    <row r="785" spans="1:36" ht="13.5" customHeight="1" x14ac:dyDescent="0.2">
      <c r="A785" s="13"/>
      <c r="B785" s="13"/>
      <c r="C785" s="13"/>
      <c r="D785" s="13"/>
      <c r="E785" s="13"/>
      <c r="F785" s="13"/>
      <c r="G785" s="13"/>
      <c r="H785" s="13"/>
      <c r="I785" s="13"/>
      <c r="J785" s="13"/>
      <c r="K785" s="13"/>
      <c r="L785" s="13"/>
      <c r="M785" s="13"/>
      <c r="N785" s="13"/>
      <c r="O785" s="13"/>
      <c r="P785" s="13"/>
      <c r="Q785" s="13"/>
      <c r="R785" s="13"/>
      <c r="S785" s="13"/>
      <c r="T785" s="13"/>
      <c r="U785" s="13"/>
      <c r="V785" s="13"/>
      <c r="W785" s="13"/>
      <c r="X785" s="13"/>
      <c r="Y785" s="13"/>
      <c r="Z785" s="13"/>
      <c r="AA785" s="13"/>
      <c r="AB785" s="13"/>
      <c r="AC785" s="13"/>
      <c r="AD785" s="13"/>
      <c r="AE785" s="13"/>
      <c r="AF785" s="13"/>
      <c r="AG785" s="13"/>
      <c r="AH785" s="13"/>
      <c r="AI785" s="13"/>
      <c r="AJ785" s="13"/>
    </row>
    <row r="786" spans="1:36" ht="13.5" customHeight="1" x14ac:dyDescent="0.2">
      <c r="A786" s="13"/>
      <c r="B786" s="13"/>
      <c r="C786" s="13"/>
      <c r="D786" s="13"/>
      <c r="E786" s="13"/>
      <c r="F786" s="13"/>
      <c r="G786" s="13"/>
      <c r="H786" s="13"/>
      <c r="I786" s="13"/>
      <c r="J786" s="13"/>
      <c r="K786" s="13"/>
      <c r="L786" s="13"/>
      <c r="M786" s="13"/>
      <c r="N786" s="13"/>
      <c r="O786" s="13"/>
      <c r="P786" s="13"/>
      <c r="Q786" s="13"/>
      <c r="R786" s="13"/>
      <c r="S786" s="13"/>
      <c r="T786" s="13"/>
      <c r="U786" s="13"/>
      <c r="V786" s="13"/>
      <c r="W786" s="13"/>
      <c r="X786" s="13"/>
      <c r="Y786" s="13"/>
      <c r="Z786" s="13"/>
      <c r="AA786" s="13"/>
      <c r="AB786" s="13"/>
      <c r="AC786" s="13"/>
      <c r="AD786" s="13"/>
      <c r="AE786" s="13"/>
      <c r="AF786" s="13"/>
      <c r="AG786" s="13"/>
      <c r="AH786" s="13"/>
      <c r="AI786" s="13"/>
      <c r="AJ786" s="13"/>
    </row>
    <row r="787" spans="1:36" ht="13.5" customHeight="1" x14ac:dyDescent="0.2">
      <c r="A787" s="13"/>
      <c r="B787" s="13"/>
      <c r="C787" s="13"/>
      <c r="D787" s="13"/>
      <c r="E787" s="13"/>
      <c r="F787" s="13"/>
      <c r="G787" s="13"/>
      <c r="H787" s="13"/>
      <c r="I787" s="13"/>
      <c r="J787" s="13"/>
      <c r="K787" s="13"/>
      <c r="L787" s="13"/>
      <c r="M787" s="13"/>
      <c r="N787" s="13"/>
      <c r="O787" s="13"/>
      <c r="P787" s="13"/>
      <c r="Q787" s="13"/>
      <c r="R787" s="13"/>
      <c r="S787" s="13"/>
      <c r="T787" s="13"/>
      <c r="U787" s="13"/>
      <c r="V787" s="13"/>
      <c r="W787" s="13"/>
      <c r="X787" s="13"/>
      <c r="Y787" s="13"/>
      <c r="Z787" s="13"/>
      <c r="AA787" s="13"/>
      <c r="AB787" s="13"/>
      <c r="AC787" s="13"/>
      <c r="AD787" s="13"/>
      <c r="AE787" s="13"/>
      <c r="AF787" s="13"/>
      <c r="AG787" s="13"/>
      <c r="AH787" s="13"/>
      <c r="AI787" s="13"/>
      <c r="AJ787" s="13"/>
    </row>
    <row r="788" spans="1:36" ht="13.5" customHeight="1" x14ac:dyDescent="0.2">
      <c r="A788" s="13"/>
      <c r="B788" s="13"/>
      <c r="C788" s="13"/>
      <c r="D788" s="13"/>
      <c r="E788" s="13"/>
      <c r="F788" s="13"/>
      <c r="G788" s="13"/>
      <c r="H788" s="13"/>
      <c r="I788" s="13"/>
      <c r="J788" s="13"/>
      <c r="K788" s="13"/>
      <c r="L788" s="13"/>
      <c r="M788" s="13"/>
      <c r="N788" s="13"/>
      <c r="O788" s="13"/>
      <c r="P788" s="13"/>
      <c r="Q788" s="13"/>
      <c r="R788" s="13"/>
      <c r="S788" s="13"/>
      <c r="T788" s="13"/>
      <c r="U788" s="13"/>
      <c r="V788" s="13"/>
      <c r="W788" s="13"/>
      <c r="X788" s="13"/>
      <c r="Y788" s="13"/>
      <c r="Z788" s="13"/>
      <c r="AA788" s="13"/>
      <c r="AB788" s="13"/>
      <c r="AC788" s="13"/>
      <c r="AD788" s="13"/>
      <c r="AE788" s="13"/>
      <c r="AF788" s="13"/>
      <c r="AG788" s="13"/>
      <c r="AH788" s="13"/>
      <c r="AI788" s="13"/>
      <c r="AJ788" s="13"/>
    </row>
    <row r="789" spans="1:36" ht="13.5" customHeight="1" x14ac:dyDescent="0.2">
      <c r="A789" s="13"/>
      <c r="B789" s="13"/>
      <c r="C789" s="13"/>
      <c r="D789" s="13"/>
      <c r="E789" s="13"/>
      <c r="F789" s="13"/>
      <c r="G789" s="13"/>
      <c r="H789" s="13"/>
      <c r="I789" s="13"/>
      <c r="J789" s="13"/>
      <c r="K789" s="13"/>
      <c r="L789" s="13"/>
      <c r="M789" s="13"/>
      <c r="N789" s="13"/>
      <c r="O789" s="13"/>
      <c r="P789" s="13"/>
      <c r="Q789" s="13"/>
      <c r="R789" s="13"/>
      <c r="S789" s="13"/>
      <c r="T789" s="13"/>
      <c r="U789" s="13"/>
      <c r="V789" s="13"/>
      <c r="W789" s="13"/>
      <c r="X789" s="13"/>
      <c r="Y789" s="13"/>
      <c r="Z789" s="13"/>
      <c r="AA789" s="13"/>
      <c r="AB789" s="13"/>
      <c r="AC789" s="13"/>
      <c r="AD789" s="13"/>
      <c r="AE789" s="13"/>
      <c r="AF789" s="13"/>
      <c r="AG789" s="13"/>
      <c r="AH789" s="13"/>
      <c r="AI789" s="13"/>
      <c r="AJ789" s="13"/>
    </row>
    <row r="790" spans="1:36" ht="13.5" customHeight="1" x14ac:dyDescent="0.2">
      <c r="A790" s="13"/>
      <c r="B790" s="13"/>
      <c r="C790" s="13"/>
      <c r="D790" s="13"/>
      <c r="E790" s="13"/>
      <c r="F790" s="13"/>
      <c r="G790" s="13"/>
      <c r="H790" s="13"/>
      <c r="I790" s="13"/>
      <c r="J790" s="13"/>
      <c r="K790" s="13"/>
      <c r="L790" s="13"/>
      <c r="M790" s="13"/>
      <c r="N790" s="13"/>
      <c r="O790" s="13"/>
      <c r="P790" s="13"/>
      <c r="Q790" s="13"/>
      <c r="R790" s="13"/>
      <c r="S790" s="13"/>
      <c r="T790" s="13"/>
      <c r="U790" s="13"/>
      <c r="V790" s="13"/>
      <c r="W790" s="13"/>
      <c r="X790" s="13"/>
      <c r="Y790" s="13"/>
      <c r="Z790" s="13"/>
      <c r="AA790" s="13"/>
      <c r="AB790" s="13"/>
      <c r="AC790" s="13"/>
      <c r="AD790" s="13"/>
      <c r="AE790" s="13"/>
      <c r="AF790" s="13"/>
      <c r="AG790" s="13"/>
      <c r="AH790" s="13"/>
      <c r="AI790" s="13"/>
      <c r="AJ790" s="13"/>
    </row>
    <row r="791" spans="1:36" ht="13.5" customHeight="1" x14ac:dyDescent="0.2">
      <c r="A791" s="13"/>
      <c r="B791" s="13"/>
      <c r="C791" s="13"/>
      <c r="D791" s="13"/>
      <c r="E791" s="13"/>
      <c r="F791" s="13"/>
      <c r="G791" s="13"/>
      <c r="H791" s="13"/>
      <c r="I791" s="13"/>
      <c r="J791" s="13"/>
      <c r="K791" s="13"/>
      <c r="L791" s="13"/>
      <c r="M791" s="13"/>
      <c r="N791" s="13"/>
      <c r="O791" s="13"/>
      <c r="P791" s="13"/>
      <c r="Q791" s="13"/>
      <c r="R791" s="13"/>
      <c r="S791" s="13"/>
      <c r="T791" s="13"/>
      <c r="U791" s="13"/>
      <c r="V791" s="13"/>
      <c r="W791" s="13"/>
      <c r="X791" s="13"/>
      <c r="Y791" s="13"/>
      <c r="Z791" s="13"/>
      <c r="AA791" s="13"/>
      <c r="AB791" s="13"/>
      <c r="AC791" s="13"/>
      <c r="AD791" s="13"/>
      <c r="AE791" s="13"/>
      <c r="AF791" s="13"/>
      <c r="AG791" s="13"/>
      <c r="AH791" s="13"/>
      <c r="AI791" s="13"/>
      <c r="AJ791" s="13"/>
    </row>
    <row r="792" spans="1:36" ht="13.5" customHeight="1" x14ac:dyDescent="0.2">
      <c r="A792" s="13"/>
      <c r="B792" s="13"/>
      <c r="C792" s="13"/>
      <c r="D792" s="13"/>
      <c r="E792" s="13"/>
      <c r="F792" s="13"/>
      <c r="G792" s="13"/>
      <c r="H792" s="13"/>
      <c r="I792" s="13"/>
      <c r="J792" s="13"/>
      <c r="K792" s="13"/>
      <c r="L792" s="13"/>
      <c r="M792" s="13"/>
      <c r="N792" s="13"/>
      <c r="O792" s="13"/>
      <c r="P792" s="13"/>
      <c r="Q792" s="13"/>
      <c r="R792" s="13"/>
      <c r="S792" s="13"/>
      <c r="T792" s="13"/>
      <c r="U792" s="13"/>
      <c r="V792" s="13"/>
      <c r="W792" s="13"/>
      <c r="X792" s="13"/>
      <c r="Y792" s="13"/>
      <c r="Z792" s="13"/>
      <c r="AA792" s="13"/>
      <c r="AB792" s="13"/>
      <c r="AC792" s="13"/>
      <c r="AD792" s="13"/>
      <c r="AE792" s="13"/>
      <c r="AF792" s="13"/>
      <c r="AG792" s="13"/>
      <c r="AH792" s="13"/>
      <c r="AI792" s="13"/>
      <c r="AJ792" s="13"/>
    </row>
    <row r="793" spans="1:36" ht="13.5" customHeight="1" x14ac:dyDescent="0.2">
      <c r="A793" s="13"/>
      <c r="B793" s="13"/>
      <c r="C793" s="13"/>
      <c r="D793" s="13"/>
      <c r="E793" s="13"/>
      <c r="F793" s="13"/>
      <c r="G793" s="13"/>
      <c r="H793" s="13"/>
      <c r="I793" s="13"/>
      <c r="J793" s="13"/>
      <c r="K793" s="13"/>
      <c r="L793" s="13"/>
      <c r="M793" s="13"/>
      <c r="N793" s="13"/>
      <c r="O793" s="13"/>
      <c r="P793" s="13"/>
      <c r="Q793" s="13"/>
      <c r="R793" s="13"/>
      <c r="S793" s="13"/>
      <c r="T793" s="13"/>
      <c r="U793" s="13"/>
      <c r="V793" s="13"/>
      <c r="W793" s="13"/>
      <c r="X793" s="13"/>
      <c r="Y793" s="13"/>
      <c r="Z793" s="13"/>
      <c r="AA793" s="13"/>
      <c r="AB793" s="13"/>
      <c r="AC793" s="13"/>
      <c r="AD793" s="13"/>
      <c r="AE793" s="13"/>
      <c r="AF793" s="13"/>
      <c r="AG793" s="13"/>
      <c r="AH793" s="13"/>
      <c r="AI793" s="13"/>
      <c r="AJ793" s="13"/>
    </row>
    <row r="794" spans="1:36" ht="13.5" customHeight="1" x14ac:dyDescent="0.2">
      <c r="A794" s="13"/>
      <c r="B794" s="13"/>
      <c r="C794" s="13"/>
      <c r="D794" s="13"/>
      <c r="E794" s="13"/>
      <c r="F794" s="13"/>
      <c r="G794" s="13"/>
      <c r="H794" s="13"/>
      <c r="I794" s="13"/>
      <c r="J794" s="13"/>
      <c r="K794" s="13"/>
      <c r="L794" s="13"/>
      <c r="M794" s="13"/>
      <c r="N794" s="13"/>
      <c r="O794" s="13"/>
      <c r="P794" s="13"/>
      <c r="Q794" s="13"/>
      <c r="R794" s="13"/>
      <c r="S794" s="13"/>
      <c r="T794" s="13"/>
      <c r="U794" s="13"/>
      <c r="V794" s="13"/>
      <c r="W794" s="13"/>
      <c r="X794" s="13"/>
      <c r="Y794" s="13"/>
      <c r="Z794" s="13"/>
      <c r="AA794" s="13"/>
      <c r="AB794" s="13"/>
      <c r="AC794" s="13"/>
      <c r="AD794" s="13"/>
      <c r="AE794" s="13"/>
      <c r="AF794" s="13"/>
      <c r="AG794" s="13"/>
      <c r="AH794" s="13"/>
      <c r="AI794" s="13"/>
      <c r="AJ794" s="13"/>
    </row>
    <row r="795" spans="1:36" ht="13.5" customHeight="1" x14ac:dyDescent="0.2">
      <c r="A795" s="13"/>
      <c r="B795" s="13"/>
      <c r="C795" s="13"/>
      <c r="D795" s="13"/>
      <c r="E795" s="13"/>
      <c r="F795" s="13"/>
      <c r="G795" s="13"/>
      <c r="H795" s="13"/>
      <c r="I795" s="13"/>
      <c r="J795" s="13"/>
      <c r="K795" s="13"/>
      <c r="L795" s="13"/>
      <c r="M795" s="13"/>
      <c r="N795" s="13"/>
      <c r="O795" s="13"/>
      <c r="P795" s="13"/>
      <c r="Q795" s="13"/>
      <c r="R795" s="13"/>
      <c r="S795" s="13"/>
      <c r="T795" s="13"/>
      <c r="U795" s="13"/>
      <c r="V795" s="13"/>
      <c r="W795" s="13"/>
      <c r="X795" s="13"/>
      <c r="Y795" s="13"/>
      <c r="Z795" s="13"/>
      <c r="AA795" s="13"/>
      <c r="AB795" s="13"/>
      <c r="AC795" s="13"/>
      <c r="AD795" s="13"/>
      <c r="AE795" s="13"/>
      <c r="AF795" s="13"/>
      <c r="AG795" s="13"/>
      <c r="AH795" s="13"/>
      <c r="AI795" s="13"/>
      <c r="AJ795" s="13"/>
    </row>
    <row r="796" spans="1:36" ht="13.5" customHeight="1" x14ac:dyDescent="0.2">
      <c r="A796" s="13"/>
      <c r="B796" s="13"/>
      <c r="C796" s="13"/>
      <c r="D796" s="13"/>
      <c r="E796" s="13"/>
      <c r="F796" s="13"/>
      <c r="G796" s="13"/>
      <c r="H796" s="13"/>
      <c r="I796" s="13"/>
      <c r="J796" s="13"/>
      <c r="K796" s="13"/>
      <c r="L796" s="13"/>
      <c r="M796" s="13"/>
      <c r="N796" s="13"/>
      <c r="O796" s="13"/>
      <c r="P796" s="13"/>
      <c r="Q796" s="13"/>
      <c r="R796" s="13"/>
      <c r="S796" s="13"/>
      <c r="T796" s="13"/>
      <c r="U796" s="13"/>
      <c r="V796" s="13"/>
      <c r="W796" s="13"/>
      <c r="X796" s="13"/>
      <c r="Y796" s="13"/>
      <c r="Z796" s="13"/>
      <c r="AA796" s="13"/>
      <c r="AB796" s="13"/>
      <c r="AC796" s="13"/>
      <c r="AD796" s="13"/>
      <c r="AE796" s="13"/>
      <c r="AF796" s="13"/>
      <c r="AG796" s="13"/>
      <c r="AH796" s="13"/>
      <c r="AI796" s="13"/>
      <c r="AJ796" s="13"/>
    </row>
    <row r="797" spans="1:36" ht="13.5" customHeight="1" x14ac:dyDescent="0.2">
      <c r="A797" s="13"/>
      <c r="B797" s="13"/>
      <c r="C797" s="13"/>
      <c r="D797" s="13"/>
      <c r="E797" s="13"/>
      <c r="F797" s="13"/>
      <c r="G797" s="13"/>
      <c r="H797" s="13"/>
      <c r="I797" s="13"/>
      <c r="J797" s="13"/>
      <c r="K797" s="13"/>
      <c r="L797" s="13"/>
      <c r="M797" s="13"/>
      <c r="N797" s="13"/>
      <c r="O797" s="13"/>
      <c r="P797" s="13"/>
      <c r="Q797" s="13"/>
      <c r="R797" s="13"/>
      <c r="S797" s="13"/>
      <c r="T797" s="13"/>
      <c r="U797" s="13"/>
      <c r="V797" s="13"/>
      <c r="W797" s="13"/>
      <c r="X797" s="13"/>
      <c r="Y797" s="13"/>
      <c r="Z797" s="13"/>
      <c r="AA797" s="13"/>
      <c r="AB797" s="13"/>
      <c r="AC797" s="13"/>
      <c r="AD797" s="13"/>
      <c r="AE797" s="13"/>
      <c r="AF797" s="13"/>
      <c r="AG797" s="13"/>
      <c r="AH797" s="13"/>
      <c r="AI797" s="13"/>
      <c r="AJ797" s="13"/>
    </row>
    <row r="798" spans="1:36" ht="13.5" customHeight="1" x14ac:dyDescent="0.2">
      <c r="A798" s="13"/>
      <c r="B798" s="13"/>
      <c r="C798" s="13"/>
      <c r="D798" s="13"/>
      <c r="E798" s="13"/>
      <c r="F798" s="13"/>
      <c r="G798" s="13"/>
      <c r="H798" s="13"/>
      <c r="I798" s="13"/>
      <c r="J798" s="13"/>
      <c r="K798" s="13"/>
      <c r="L798" s="13"/>
      <c r="M798" s="13"/>
      <c r="N798" s="13"/>
      <c r="O798" s="13"/>
      <c r="P798" s="13"/>
      <c r="Q798" s="13"/>
      <c r="R798" s="13"/>
      <c r="S798" s="13"/>
      <c r="T798" s="13"/>
      <c r="U798" s="13"/>
      <c r="V798" s="13"/>
      <c r="W798" s="13"/>
      <c r="X798" s="13"/>
      <c r="Y798" s="13"/>
      <c r="Z798" s="13"/>
      <c r="AA798" s="13"/>
      <c r="AB798" s="13"/>
      <c r="AC798" s="13"/>
      <c r="AD798" s="13"/>
      <c r="AE798" s="13"/>
      <c r="AF798" s="13"/>
      <c r="AG798" s="13"/>
      <c r="AH798" s="13"/>
      <c r="AI798" s="13"/>
      <c r="AJ798" s="13"/>
    </row>
    <row r="799" spans="1:36" ht="13.5" customHeight="1" x14ac:dyDescent="0.2">
      <c r="A799" s="13"/>
      <c r="B799" s="13"/>
      <c r="C799" s="13"/>
      <c r="D799" s="13"/>
      <c r="E799" s="13"/>
      <c r="F799" s="13"/>
      <c r="G799" s="13"/>
      <c r="H799" s="13"/>
      <c r="I799" s="13"/>
      <c r="J799" s="13"/>
      <c r="K799" s="13"/>
      <c r="L799" s="13"/>
      <c r="M799" s="13"/>
      <c r="N799" s="13"/>
      <c r="O799" s="13"/>
      <c r="P799" s="13"/>
      <c r="Q799" s="13"/>
      <c r="R799" s="13"/>
      <c r="S799" s="13"/>
      <c r="T799" s="13"/>
      <c r="U799" s="13"/>
      <c r="V799" s="13"/>
      <c r="W799" s="13"/>
      <c r="X799" s="13"/>
      <c r="Y799" s="13"/>
      <c r="Z799" s="13"/>
      <c r="AA799" s="13"/>
      <c r="AB799" s="13"/>
      <c r="AC799" s="13"/>
      <c r="AD799" s="13"/>
      <c r="AE799" s="13"/>
      <c r="AF799" s="13"/>
      <c r="AG799" s="13"/>
      <c r="AH799" s="13"/>
      <c r="AI799" s="13"/>
      <c r="AJ799" s="13"/>
    </row>
    <row r="800" spans="1:36" ht="13.5" customHeight="1" x14ac:dyDescent="0.2">
      <c r="A800" s="13"/>
      <c r="B800" s="13"/>
      <c r="C800" s="13"/>
      <c r="D800" s="13"/>
      <c r="E800" s="13"/>
      <c r="F800" s="13"/>
      <c r="G800" s="13"/>
      <c r="H800" s="13"/>
      <c r="I800" s="13"/>
      <c r="J800" s="13"/>
      <c r="K800" s="13"/>
      <c r="L800" s="13"/>
      <c r="M800" s="13"/>
      <c r="N800" s="13"/>
      <c r="O800" s="13"/>
      <c r="P800" s="13"/>
      <c r="Q800" s="13"/>
      <c r="R800" s="13"/>
      <c r="S800" s="13"/>
      <c r="T800" s="13"/>
      <c r="U800" s="13"/>
      <c r="V800" s="13"/>
      <c r="W800" s="13"/>
      <c r="X800" s="13"/>
      <c r="Y800" s="13"/>
      <c r="Z800" s="13"/>
      <c r="AA800" s="13"/>
      <c r="AB800" s="13"/>
      <c r="AC800" s="13"/>
      <c r="AD800" s="13"/>
      <c r="AE800" s="13"/>
      <c r="AF800" s="13"/>
      <c r="AG800" s="13"/>
      <c r="AH800" s="13"/>
      <c r="AI800" s="13"/>
      <c r="AJ800" s="13"/>
    </row>
    <row r="801" spans="1:36" ht="13.5" customHeight="1" x14ac:dyDescent="0.2">
      <c r="A801" s="13"/>
      <c r="B801" s="13"/>
      <c r="C801" s="13"/>
      <c r="D801" s="13"/>
      <c r="E801" s="13"/>
      <c r="F801" s="13"/>
      <c r="G801" s="13"/>
      <c r="H801" s="13"/>
      <c r="I801" s="13"/>
      <c r="J801" s="13"/>
      <c r="K801" s="13"/>
      <c r="L801" s="13"/>
      <c r="M801" s="13"/>
      <c r="N801" s="13"/>
      <c r="O801" s="13"/>
      <c r="P801" s="13"/>
      <c r="Q801" s="13"/>
      <c r="R801" s="13"/>
      <c r="S801" s="13"/>
      <c r="T801" s="13"/>
      <c r="U801" s="13"/>
      <c r="V801" s="13"/>
      <c r="W801" s="13"/>
      <c r="X801" s="13"/>
      <c r="Y801" s="13"/>
      <c r="Z801" s="13"/>
      <c r="AA801" s="13"/>
      <c r="AB801" s="13"/>
      <c r="AC801" s="13"/>
      <c r="AD801" s="13"/>
      <c r="AE801" s="13"/>
      <c r="AF801" s="13"/>
      <c r="AG801" s="13"/>
      <c r="AH801" s="13"/>
      <c r="AI801" s="13"/>
      <c r="AJ801" s="13"/>
    </row>
    <row r="802" spans="1:36" ht="13.5" customHeight="1" x14ac:dyDescent="0.2">
      <c r="A802" s="13"/>
      <c r="B802" s="13"/>
      <c r="C802" s="13"/>
      <c r="D802" s="13"/>
      <c r="E802" s="13"/>
      <c r="F802" s="13"/>
      <c r="G802" s="13"/>
      <c r="H802" s="13"/>
      <c r="I802" s="13"/>
      <c r="J802" s="13"/>
      <c r="K802" s="13"/>
      <c r="L802" s="13"/>
      <c r="M802" s="13"/>
      <c r="N802" s="13"/>
      <c r="O802" s="13"/>
      <c r="P802" s="13"/>
      <c r="Q802" s="13"/>
      <c r="R802" s="13"/>
      <c r="S802" s="13"/>
      <c r="T802" s="13"/>
      <c r="U802" s="13"/>
      <c r="V802" s="13"/>
      <c r="W802" s="13"/>
      <c r="X802" s="13"/>
      <c r="Y802" s="13"/>
      <c r="Z802" s="13"/>
      <c r="AA802" s="13"/>
      <c r="AB802" s="13"/>
      <c r="AC802" s="13"/>
      <c r="AD802" s="13"/>
      <c r="AE802" s="13"/>
      <c r="AF802" s="13"/>
      <c r="AG802" s="13"/>
      <c r="AH802" s="13"/>
      <c r="AI802" s="13"/>
      <c r="AJ802" s="13"/>
    </row>
    <row r="803" spans="1:36" ht="13.5" customHeight="1" x14ac:dyDescent="0.2">
      <c r="A803" s="13"/>
      <c r="B803" s="13"/>
      <c r="C803" s="13"/>
      <c r="D803" s="13"/>
      <c r="E803" s="13"/>
      <c r="F803" s="13"/>
      <c r="G803" s="13"/>
      <c r="H803" s="13"/>
      <c r="I803" s="13"/>
      <c r="J803" s="13"/>
      <c r="K803" s="13"/>
      <c r="L803" s="13"/>
      <c r="M803" s="13"/>
      <c r="N803" s="13"/>
      <c r="O803" s="13"/>
      <c r="P803" s="13"/>
      <c r="Q803" s="13"/>
      <c r="R803" s="13"/>
      <c r="S803" s="13"/>
      <c r="T803" s="13"/>
      <c r="U803" s="13"/>
      <c r="V803" s="13"/>
      <c r="W803" s="13"/>
      <c r="X803" s="13"/>
      <c r="Y803" s="13"/>
      <c r="Z803" s="13"/>
      <c r="AA803" s="13"/>
      <c r="AB803" s="13"/>
      <c r="AC803" s="13"/>
      <c r="AD803" s="13"/>
      <c r="AE803" s="13"/>
      <c r="AF803" s="13"/>
      <c r="AG803" s="13"/>
      <c r="AH803" s="13"/>
      <c r="AI803" s="13"/>
      <c r="AJ803" s="13"/>
    </row>
    <row r="804" spans="1:36" ht="13.5" customHeight="1" x14ac:dyDescent="0.2">
      <c r="A804" s="13"/>
      <c r="B804" s="13"/>
      <c r="C804" s="13"/>
      <c r="D804" s="13"/>
      <c r="E804" s="13"/>
      <c r="F804" s="13"/>
      <c r="G804" s="13"/>
      <c r="H804" s="13"/>
      <c r="I804" s="13"/>
      <c r="J804" s="13"/>
      <c r="K804" s="13"/>
      <c r="L804" s="13"/>
      <c r="M804" s="13"/>
      <c r="N804" s="13"/>
      <c r="O804" s="13"/>
      <c r="P804" s="13"/>
      <c r="Q804" s="13"/>
      <c r="R804" s="13"/>
      <c r="S804" s="13"/>
      <c r="T804" s="13"/>
      <c r="U804" s="13"/>
      <c r="V804" s="13"/>
      <c r="W804" s="13"/>
      <c r="X804" s="13"/>
      <c r="Y804" s="13"/>
      <c r="Z804" s="13"/>
      <c r="AA804" s="13"/>
      <c r="AB804" s="13"/>
      <c r="AC804" s="13"/>
      <c r="AD804" s="13"/>
      <c r="AE804" s="13"/>
      <c r="AF804" s="13"/>
      <c r="AG804" s="13"/>
      <c r="AH804" s="13"/>
      <c r="AI804" s="13"/>
      <c r="AJ804" s="13"/>
    </row>
    <row r="805" spans="1:36" ht="13.5" customHeight="1" x14ac:dyDescent="0.2">
      <c r="A805" s="13"/>
      <c r="B805" s="13"/>
      <c r="C805" s="13"/>
      <c r="D805" s="13"/>
      <c r="E805" s="13"/>
      <c r="F805" s="13"/>
      <c r="G805" s="13"/>
      <c r="H805" s="13"/>
      <c r="I805" s="13"/>
      <c r="J805" s="13"/>
      <c r="K805" s="13"/>
      <c r="L805" s="13"/>
      <c r="M805" s="13"/>
      <c r="N805" s="13"/>
      <c r="O805" s="13"/>
      <c r="P805" s="13"/>
      <c r="Q805" s="13"/>
      <c r="R805" s="13"/>
      <c r="S805" s="13"/>
      <c r="T805" s="13"/>
      <c r="U805" s="13"/>
      <c r="V805" s="13"/>
      <c r="W805" s="13"/>
      <c r="X805" s="13"/>
      <c r="Y805" s="13"/>
      <c r="Z805" s="13"/>
      <c r="AA805" s="13"/>
      <c r="AB805" s="13"/>
      <c r="AC805" s="13"/>
      <c r="AD805" s="13"/>
      <c r="AE805" s="13"/>
      <c r="AF805" s="13"/>
      <c r="AG805" s="13"/>
      <c r="AH805" s="13"/>
      <c r="AI805" s="13"/>
      <c r="AJ805" s="13"/>
    </row>
    <row r="806" spans="1:36" ht="13.5" customHeight="1" x14ac:dyDescent="0.2">
      <c r="A806" s="13"/>
      <c r="B806" s="13"/>
      <c r="C806" s="13"/>
      <c r="D806" s="13"/>
      <c r="E806" s="13"/>
      <c r="F806" s="13"/>
      <c r="G806" s="13"/>
      <c r="H806" s="13"/>
      <c r="I806" s="13"/>
      <c r="J806" s="13"/>
      <c r="K806" s="13"/>
      <c r="L806" s="13"/>
      <c r="M806" s="13"/>
      <c r="N806" s="13"/>
      <c r="O806" s="13"/>
      <c r="P806" s="13"/>
      <c r="Q806" s="13"/>
      <c r="R806" s="13"/>
      <c r="S806" s="13"/>
      <c r="T806" s="13"/>
      <c r="U806" s="13"/>
      <c r="V806" s="13"/>
      <c r="W806" s="13"/>
      <c r="X806" s="13"/>
      <c r="Y806" s="13"/>
      <c r="Z806" s="13"/>
      <c r="AA806" s="13"/>
      <c r="AB806" s="13"/>
      <c r="AC806" s="13"/>
      <c r="AD806" s="13"/>
      <c r="AE806" s="13"/>
      <c r="AF806" s="13"/>
      <c r="AG806" s="13"/>
      <c r="AH806" s="13"/>
      <c r="AI806" s="13"/>
      <c r="AJ806" s="13"/>
    </row>
    <row r="807" spans="1:36" ht="13.5" customHeight="1" x14ac:dyDescent="0.2">
      <c r="A807" s="13"/>
      <c r="B807" s="13"/>
      <c r="C807" s="13"/>
      <c r="D807" s="13"/>
      <c r="E807" s="13"/>
      <c r="F807" s="13"/>
      <c r="G807" s="13"/>
      <c r="H807" s="13"/>
      <c r="I807" s="13"/>
      <c r="J807" s="13"/>
      <c r="K807" s="13"/>
      <c r="L807" s="13"/>
      <c r="M807" s="13"/>
      <c r="N807" s="13"/>
      <c r="O807" s="13"/>
      <c r="P807" s="13"/>
      <c r="Q807" s="13"/>
      <c r="R807" s="13"/>
      <c r="S807" s="13"/>
      <c r="T807" s="13"/>
      <c r="U807" s="13"/>
      <c r="V807" s="13"/>
      <c r="W807" s="13"/>
      <c r="X807" s="13"/>
      <c r="Y807" s="13"/>
      <c r="Z807" s="13"/>
      <c r="AA807" s="13"/>
      <c r="AB807" s="13"/>
      <c r="AC807" s="13"/>
      <c r="AD807" s="13"/>
      <c r="AE807" s="13"/>
      <c r="AF807" s="13"/>
      <c r="AG807" s="13"/>
      <c r="AH807" s="13"/>
      <c r="AI807" s="13"/>
      <c r="AJ807" s="13"/>
    </row>
    <row r="808" spans="1:36" ht="13.5" customHeight="1" x14ac:dyDescent="0.2">
      <c r="A808" s="13"/>
      <c r="B808" s="13"/>
      <c r="C808" s="13"/>
      <c r="D808" s="13"/>
      <c r="E808" s="13"/>
      <c r="F808" s="13"/>
      <c r="G808" s="13"/>
      <c r="H808" s="13"/>
      <c r="I808" s="13"/>
      <c r="J808" s="13"/>
      <c r="K808" s="13"/>
      <c r="L808" s="13"/>
      <c r="M808" s="13"/>
      <c r="N808" s="13"/>
      <c r="O808" s="13"/>
      <c r="P808" s="13"/>
      <c r="Q808" s="13"/>
      <c r="R808" s="13"/>
      <c r="S808" s="13"/>
      <c r="T808" s="13"/>
      <c r="U808" s="13"/>
      <c r="V808" s="13"/>
      <c r="W808" s="13"/>
      <c r="X808" s="13"/>
      <c r="Y808" s="13"/>
      <c r="Z808" s="13"/>
      <c r="AA808" s="13"/>
      <c r="AB808" s="13"/>
      <c r="AC808" s="13"/>
      <c r="AD808" s="13"/>
      <c r="AE808" s="13"/>
      <c r="AF808" s="13"/>
      <c r="AG808" s="13"/>
      <c r="AH808" s="13"/>
      <c r="AI808" s="13"/>
      <c r="AJ808" s="13"/>
    </row>
    <row r="809" spans="1:36" ht="13.5" customHeight="1" x14ac:dyDescent="0.2">
      <c r="A809" s="13"/>
      <c r="B809" s="13"/>
      <c r="C809" s="13"/>
      <c r="D809" s="13"/>
      <c r="E809" s="13"/>
      <c r="F809" s="13"/>
      <c r="G809" s="13"/>
      <c r="H809" s="13"/>
      <c r="I809" s="13"/>
      <c r="J809" s="13"/>
      <c r="K809" s="13"/>
      <c r="L809" s="13"/>
      <c r="M809" s="13"/>
      <c r="N809" s="13"/>
      <c r="O809" s="13"/>
      <c r="P809" s="13"/>
      <c r="Q809" s="13"/>
      <c r="R809" s="13"/>
      <c r="S809" s="13"/>
      <c r="T809" s="13"/>
      <c r="U809" s="13"/>
      <c r="V809" s="13"/>
      <c r="W809" s="13"/>
      <c r="X809" s="13"/>
      <c r="Y809" s="13"/>
      <c r="Z809" s="13"/>
      <c r="AA809" s="13"/>
      <c r="AB809" s="13"/>
      <c r="AC809" s="13"/>
      <c r="AD809" s="13"/>
      <c r="AE809" s="13"/>
      <c r="AF809" s="13"/>
      <c r="AG809" s="13"/>
      <c r="AH809" s="13"/>
      <c r="AI809" s="13"/>
      <c r="AJ809" s="13"/>
    </row>
    <row r="810" spans="1:36" ht="13.5" customHeight="1" x14ac:dyDescent="0.2">
      <c r="A810" s="13"/>
      <c r="B810" s="13"/>
      <c r="C810" s="13"/>
      <c r="D810" s="13"/>
      <c r="E810" s="13"/>
      <c r="F810" s="13"/>
      <c r="G810" s="13"/>
      <c r="H810" s="13"/>
      <c r="I810" s="13"/>
      <c r="J810" s="13"/>
      <c r="K810" s="13"/>
      <c r="L810" s="13"/>
      <c r="M810" s="13"/>
      <c r="N810" s="13"/>
      <c r="O810" s="13"/>
      <c r="P810" s="13"/>
      <c r="Q810" s="13"/>
      <c r="R810" s="13"/>
      <c r="S810" s="13"/>
      <c r="T810" s="13"/>
      <c r="U810" s="13"/>
      <c r="V810" s="13"/>
      <c r="W810" s="13"/>
      <c r="X810" s="13"/>
      <c r="Y810" s="13"/>
      <c r="Z810" s="13"/>
      <c r="AA810" s="13"/>
      <c r="AB810" s="13"/>
      <c r="AC810" s="13"/>
      <c r="AD810" s="13"/>
      <c r="AE810" s="13"/>
      <c r="AF810" s="13"/>
      <c r="AG810" s="13"/>
      <c r="AH810" s="13"/>
      <c r="AI810" s="13"/>
      <c r="AJ810" s="13"/>
    </row>
    <row r="811" spans="1:36" ht="13.5" customHeight="1" x14ac:dyDescent="0.2">
      <c r="A811" s="13"/>
      <c r="B811" s="13"/>
      <c r="C811" s="13"/>
      <c r="D811" s="13"/>
      <c r="E811" s="13"/>
      <c r="F811" s="13"/>
      <c r="G811" s="13"/>
      <c r="H811" s="13"/>
      <c r="I811" s="13"/>
      <c r="J811" s="13"/>
      <c r="K811" s="13"/>
      <c r="L811" s="13"/>
      <c r="M811" s="13"/>
      <c r="N811" s="13"/>
      <c r="O811" s="13"/>
      <c r="P811" s="13"/>
      <c r="Q811" s="13"/>
      <c r="R811" s="13"/>
      <c r="S811" s="13"/>
      <c r="T811" s="13"/>
      <c r="U811" s="13"/>
      <c r="V811" s="13"/>
      <c r="W811" s="13"/>
      <c r="X811" s="13"/>
      <c r="Y811" s="13"/>
      <c r="Z811" s="13"/>
      <c r="AA811" s="13"/>
      <c r="AB811" s="13"/>
      <c r="AC811" s="13"/>
      <c r="AD811" s="13"/>
      <c r="AE811" s="13"/>
      <c r="AF811" s="13"/>
      <c r="AG811" s="13"/>
      <c r="AH811" s="13"/>
      <c r="AI811" s="13"/>
      <c r="AJ811" s="13"/>
    </row>
    <row r="812" spans="1:36" ht="13.5" customHeight="1" x14ac:dyDescent="0.2">
      <c r="A812" s="13"/>
      <c r="B812" s="13"/>
      <c r="C812" s="13"/>
      <c r="D812" s="13"/>
      <c r="E812" s="13"/>
      <c r="F812" s="13"/>
      <c r="G812" s="13"/>
      <c r="H812" s="13"/>
      <c r="I812" s="13"/>
      <c r="J812" s="13"/>
      <c r="K812" s="13"/>
      <c r="L812" s="13"/>
      <c r="M812" s="13"/>
      <c r="N812" s="13"/>
      <c r="O812" s="13"/>
      <c r="P812" s="13"/>
      <c r="Q812" s="13"/>
      <c r="R812" s="13"/>
      <c r="S812" s="13"/>
      <c r="T812" s="13"/>
      <c r="U812" s="13"/>
      <c r="V812" s="13"/>
      <c r="W812" s="13"/>
      <c r="X812" s="13"/>
      <c r="Y812" s="13"/>
      <c r="Z812" s="13"/>
      <c r="AA812" s="13"/>
      <c r="AB812" s="13"/>
      <c r="AC812" s="13"/>
      <c r="AD812" s="13"/>
      <c r="AE812" s="13"/>
      <c r="AF812" s="13"/>
      <c r="AG812" s="13"/>
      <c r="AH812" s="13"/>
      <c r="AI812" s="13"/>
      <c r="AJ812" s="13"/>
    </row>
    <row r="813" spans="1:36" ht="13.5" customHeight="1" x14ac:dyDescent="0.2">
      <c r="A813" s="13"/>
      <c r="B813" s="13"/>
      <c r="C813" s="13"/>
      <c r="D813" s="13"/>
      <c r="E813" s="13"/>
      <c r="F813" s="13"/>
      <c r="G813" s="13"/>
      <c r="H813" s="13"/>
      <c r="I813" s="13"/>
      <c r="J813" s="13"/>
      <c r="K813" s="13"/>
      <c r="L813" s="13"/>
      <c r="M813" s="13"/>
      <c r="N813" s="13"/>
      <c r="O813" s="13"/>
      <c r="P813" s="13"/>
      <c r="Q813" s="13"/>
      <c r="R813" s="13"/>
      <c r="S813" s="13"/>
      <c r="T813" s="13"/>
      <c r="U813" s="13"/>
      <c r="V813" s="13"/>
      <c r="W813" s="13"/>
      <c r="X813" s="13"/>
      <c r="Y813" s="13"/>
      <c r="Z813" s="13"/>
      <c r="AA813" s="13"/>
      <c r="AB813" s="13"/>
      <c r="AC813" s="13"/>
      <c r="AD813" s="13"/>
      <c r="AE813" s="13"/>
      <c r="AF813" s="13"/>
      <c r="AG813" s="13"/>
      <c r="AH813" s="13"/>
      <c r="AI813" s="13"/>
      <c r="AJ813" s="13"/>
    </row>
    <row r="814" spans="1:36" ht="13.5" customHeight="1" x14ac:dyDescent="0.2">
      <c r="A814" s="13"/>
      <c r="B814" s="13"/>
      <c r="C814" s="13"/>
      <c r="D814" s="13"/>
      <c r="E814" s="13"/>
      <c r="F814" s="13"/>
      <c r="G814" s="13"/>
      <c r="H814" s="13"/>
      <c r="I814" s="13"/>
      <c r="J814" s="13"/>
      <c r="K814" s="13"/>
      <c r="L814" s="13"/>
      <c r="M814" s="13"/>
      <c r="N814" s="13"/>
      <c r="O814" s="13"/>
      <c r="P814" s="13"/>
      <c r="Q814" s="13"/>
      <c r="R814" s="13"/>
      <c r="S814" s="13"/>
      <c r="T814" s="13"/>
      <c r="U814" s="13"/>
      <c r="V814" s="13"/>
      <c r="W814" s="13"/>
      <c r="X814" s="13"/>
      <c r="Y814" s="13"/>
      <c r="Z814" s="13"/>
      <c r="AA814" s="13"/>
      <c r="AB814" s="13"/>
      <c r="AC814" s="13"/>
      <c r="AD814" s="13"/>
      <c r="AE814" s="13"/>
      <c r="AF814" s="13"/>
      <c r="AG814" s="13"/>
      <c r="AH814" s="13"/>
      <c r="AI814" s="13"/>
      <c r="AJ814" s="13"/>
    </row>
    <row r="815" spans="1:36" ht="13.5" customHeight="1" x14ac:dyDescent="0.2">
      <c r="A815" s="13"/>
      <c r="B815" s="13"/>
      <c r="C815" s="13"/>
      <c r="D815" s="13"/>
      <c r="E815" s="13"/>
      <c r="F815" s="13"/>
      <c r="G815" s="13"/>
      <c r="H815" s="13"/>
      <c r="I815" s="13"/>
      <c r="J815" s="13"/>
      <c r="K815" s="13"/>
      <c r="L815" s="13"/>
      <c r="M815" s="13"/>
      <c r="N815" s="13"/>
      <c r="O815" s="13"/>
      <c r="P815" s="13"/>
      <c r="Q815" s="13"/>
      <c r="R815" s="13"/>
      <c r="S815" s="13"/>
      <c r="T815" s="13"/>
      <c r="U815" s="13"/>
      <c r="V815" s="13"/>
      <c r="W815" s="13"/>
      <c r="X815" s="13"/>
      <c r="Y815" s="13"/>
      <c r="Z815" s="13"/>
      <c r="AA815" s="13"/>
      <c r="AB815" s="13"/>
      <c r="AC815" s="13"/>
      <c r="AD815" s="13"/>
      <c r="AE815" s="13"/>
      <c r="AF815" s="13"/>
      <c r="AG815" s="13"/>
      <c r="AH815" s="13"/>
      <c r="AI815" s="13"/>
      <c r="AJ815" s="13"/>
    </row>
    <row r="816" spans="1:36" ht="13.5" customHeight="1" x14ac:dyDescent="0.2">
      <c r="A816" s="13"/>
      <c r="B816" s="13"/>
      <c r="C816" s="13"/>
      <c r="D816" s="13"/>
      <c r="E816" s="13"/>
      <c r="F816" s="13"/>
      <c r="G816" s="13"/>
      <c r="H816" s="13"/>
      <c r="I816" s="13"/>
      <c r="J816" s="13"/>
      <c r="K816" s="13"/>
      <c r="L816" s="13"/>
      <c r="M816" s="13"/>
      <c r="N816" s="13"/>
      <c r="O816" s="13"/>
      <c r="P816" s="13"/>
      <c r="Q816" s="13"/>
      <c r="R816" s="13"/>
      <c r="S816" s="13"/>
      <c r="T816" s="13"/>
      <c r="U816" s="13"/>
      <c r="V816" s="13"/>
      <c r="W816" s="13"/>
      <c r="X816" s="13"/>
      <c r="Y816" s="13"/>
      <c r="Z816" s="13"/>
      <c r="AA816" s="13"/>
      <c r="AB816" s="13"/>
      <c r="AC816" s="13"/>
      <c r="AD816" s="13"/>
      <c r="AE816" s="13"/>
      <c r="AF816" s="13"/>
      <c r="AG816" s="13"/>
      <c r="AH816" s="13"/>
      <c r="AI816" s="13"/>
      <c r="AJ816" s="13"/>
    </row>
    <row r="817" spans="1:36" ht="13.5" customHeight="1" x14ac:dyDescent="0.2">
      <c r="A817" s="13"/>
      <c r="B817" s="13"/>
      <c r="C817" s="13"/>
      <c r="D817" s="13"/>
      <c r="E817" s="13"/>
      <c r="F817" s="13"/>
      <c r="G817" s="13"/>
      <c r="H817" s="13"/>
      <c r="I817" s="13"/>
      <c r="J817" s="13"/>
      <c r="K817" s="13"/>
      <c r="L817" s="13"/>
      <c r="M817" s="13"/>
      <c r="N817" s="13"/>
      <c r="O817" s="13"/>
      <c r="P817" s="13"/>
      <c r="Q817" s="13"/>
      <c r="R817" s="13"/>
      <c r="S817" s="13"/>
      <c r="T817" s="13"/>
      <c r="U817" s="13"/>
      <c r="V817" s="13"/>
      <c r="W817" s="13"/>
      <c r="X817" s="13"/>
      <c r="Y817" s="13"/>
      <c r="Z817" s="13"/>
      <c r="AA817" s="13"/>
      <c r="AB817" s="13"/>
      <c r="AC817" s="13"/>
      <c r="AD817" s="13"/>
      <c r="AE817" s="13"/>
      <c r="AF817" s="13"/>
      <c r="AG817" s="13"/>
      <c r="AH817" s="13"/>
      <c r="AI817" s="13"/>
      <c r="AJ817" s="13"/>
    </row>
    <row r="818" spans="1:36" ht="13.5" customHeight="1" x14ac:dyDescent="0.2">
      <c r="A818" s="13"/>
      <c r="B818" s="13"/>
      <c r="C818" s="13"/>
      <c r="D818" s="13"/>
      <c r="E818" s="13"/>
      <c r="F818" s="13"/>
      <c r="G818" s="13"/>
      <c r="H818" s="13"/>
      <c r="I818" s="13"/>
      <c r="J818" s="13"/>
      <c r="K818" s="13"/>
      <c r="L818" s="13"/>
      <c r="M818" s="13"/>
      <c r="N818" s="13"/>
      <c r="O818" s="13"/>
      <c r="P818" s="13"/>
      <c r="Q818" s="13"/>
      <c r="R818" s="13"/>
      <c r="S818" s="13"/>
      <c r="T818" s="13"/>
      <c r="U818" s="13"/>
      <c r="V818" s="13"/>
      <c r="W818" s="13"/>
      <c r="X818" s="13"/>
      <c r="Y818" s="13"/>
      <c r="Z818" s="13"/>
      <c r="AA818" s="13"/>
      <c r="AB818" s="13"/>
      <c r="AC818" s="13"/>
      <c r="AD818" s="13"/>
      <c r="AE818" s="13"/>
      <c r="AF818" s="13"/>
      <c r="AG818" s="13"/>
      <c r="AH818" s="13"/>
      <c r="AI818" s="13"/>
      <c r="AJ818" s="13"/>
    </row>
    <row r="819" spans="1:36" ht="13.5" customHeight="1" x14ac:dyDescent="0.2">
      <c r="A819" s="13"/>
      <c r="B819" s="13"/>
      <c r="C819" s="13"/>
      <c r="D819" s="13"/>
      <c r="E819" s="13"/>
      <c r="F819" s="13"/>
      <c r="G819" s="13"/>
      <c r="H819" s="13"/>
      <c r="I819" s="13"/>
      <c r="J819" s="13"/>
      <c r="K819" s="13"/>
      <c r="L819" s="13"/>
      <c r="M819" s="13"/>
      <c r="N819" s="13"/>
      <c r="O819" s="13"/>
      <c r="P819" s="13"/>
      <c r="Q819" s="13"/>
      <c r="R819" s="13"/>
      <c r="S819" s="13"/>
      <c r="T819" s="13"/>
      <c r="U819" s="13"/>
      <c r="V819" s="13"/>
      <c r="W819" s="13"/>
      <c r="X819" s="13"/>
      <c r="Y819" s="13"/>
      <c r="Z819" s="13"/>
      <c r="AA819" s="13"/>
      <c r="AB819" s="13"/>
      <c r="AC819" s="13"/>
      <c r="AD819" s="13"/>
      <c r="AE819" s="13"/>
      <c r="AF819" s="13"/>
      <c r="AG819" s="13"/>
      <c r="AH819" s="13"/>
      <c r="AI819" s="13"/>
      <c r="AJ819" s="13"/>
    </row>
    <row r="820" spans="1:36" ht="13.5" customHeight="1" x14ac:dyDescent="0.2">
      <c r="A820" s="13"/>
      <c r="B820" s="13"/>
      <c r="C820" s="13"/>
      <c r="D820" s="13"/>
      <c r="E820" s="13"/>
      <c r="F820" s="13"/>
      <c r="G820" s="13"/>
      <c r="H820" s="13"/>
      <c r="I820" s="13"/>
      <c r="J820" s="13"/>
      <c r="K820" s="13"/>
      <c r="L820" s="13"/>
      <c r="M820" s="13"/>
      <c r="N820" s="13"/>
      <c r="O820" s="13"/>
      <c r="P820" s="13"/>
      <c r="Q820" s="13"/>
      <c r="R820" s="13"/>
      <c r="S820" s="13"/>
      <c r="T820" s="13"/>
      <c r="U820" s="13"/>
      <c r="V820" s="13"/>
      <c r="W820" s="13"/>
      <c r="X820" s="13"/>
      <c r="Y820" s="13"/>
      <c r="Z820" s="13"/>
      <c r="AA820" s="13"/>
      <c r="AB820" s="13"/>
      <c r="AC820" s="13"/>
      <c r="AD820" s="13"/>
      <c r="AE820" s="13"/>
      <c r="AF820" s="13"/>
      <c r="AG820" s="13"/>
      <c r="AH820" s="13"/>
      <c r="AI820" s="13"/>
      <c r="AJ820" s="13"/>
    </row>
    <row r="821" spans="1:36" ht="13.5" customHeight="1" x14ac:dyDescent="0.2">
      <c r="A821" s="13"/>
      <c r="B821" s="13"/>
      <c r="C821" s="13"/>
      <c r="D821" s="13"/>
      <c r="E821" s="13"/>
      <c r="F821" s="13"/>
      <c r="G821" s="13"/>
      <c r="H821" s="13"/>
      <c r="I821" s="13"/>
      <c r="J821" s="13"/>
      <c r="K821" s="13"/>
      <c r="L821" s="13"/>
      <c r="M821" s="13"/>
      <c r="N821" s="13"/>
      <c r="O821" s="13"/>
      <c r="P821" s="13"/>
      <c r="Q821" s="13"/>
      <c r="R821" s="13"/>
      <c r="S821" s="13"/>
      <c r="T821" s="13"/>
      <c r="U821" s="13"/>
      <c r="V821" s="13"/>
      <c r="W821" s="13"/>
      <c r="X821" s="13"/>
      <c r="Y821" s="13"/>
      <c r="Z821" s="13"/>
      <c r="AA821" s="13"/>
      <c r="AB821" s="13"/>
      <c r="AC821" s="13"/>
      <c r="AD821" s="13"/>
      <c r="AE821" s="13"/>
      <c r="AF821" s="13"/>
      <c r="AG821" s="13"/>
      <c r="AH821" s="13"/>
      <c r="AI821" s="13"/>
      <c r="AJ821" s="13"/>
    </row>
    <row r="822" spans="1:36" ht="13.5" customHeight="1" x14ac:dyDescent="0.2">
      <c r="A822" s="13"/>
      <c r="B822" s="13"/>
      <c r="C822" s="13"/>
      <c r="D822" s="13"/>
      <c r="E822" s="13"/>
      <c r="F822" s="13"/>
      <c r="G822" s="13"/>
      <c r="H822" s="13"/>
      <c r="I822" s="13"/>
      <c r="J822" s="13"/>
      <c r="K822" s="13"/>
      <c r="L822" s="13"/>
      <c r="M822" s="13"/>
      <c r="N822" s="13"/>
      <c r="O822" s="13"/>
      <c r="P822" s="13"/>
      <c r="Q822" s="13"/>
      <c r="R822" s="13"/>
      <c r="S822" s="13"/>
      <c r="T822" s="13"/>
      <c r="U822" s="13"/>
      <c r="V822" s="13"/>
      <c r="W822" s="13"/>
      <c r="X822" s="13"/>
      <c r="Y822" s="13"/>
      <c r="Z822" s="13"/>
      <c r="AA822" s="13"/>
      <c r="AB822" s="13"/>
      <c r="AC822" s="13"/>
      <c r="AD822" s="13"/>
      <c r="AE822" s="13"/>
      <c r="AF822" s="13"/>
      <c r="AG822" s="13"/>
      <c r="AH822" s="13"/>
      <c r="AI822" s="13"/>
      <c r="AJ822" s="13"/>
    </row>
    <row r="823" spans="1:36" ht="13.5" customHeight="1" x14ac:dyDescent="0.2">
      <c r="A823" s="13"/>
      <c r="B823" s="13"/>
      <c r="C823" s="13"/>
      <c r="D823" s="13"/>
      <c r="E823" s="13"/>
      <c r="F823" s="13"/>
      <c r="G823" s="13"/>
      <c r="H823" s="13"/>
      <c r="I823" s="13"/>
      <c r="J823" s="13"/>
      <c r="K823" s="13"/>
      <c r="L823" s="13"/>
      <c r="M823" s="13"/>
      <c r="N823" s="13"/>
      <c r="O823" s="13"/>
      <c r="P823" s="13"/>
      <c r="Q823" s="13"/>
      <c r="R823" s="13"/>
      <c r="S823" s="13"/>
      <c r="T823" s="13"/>
      <c r="U823" s="13"/>
      <c r="V823" s="13"/>
      <c r="W823" s="13"/>
      <c r="X823" s="13"/>
      <c r="Y823" s="13"/>
      <c r="Z823" s="13"/>
      <c r="AA823" s="13"/>
      <c r="AB823" s="13"/>
      <c r="AC823" s="13"/>
      <c r="AD823" s="13"/>
      <c r="AE823" s="13"/>
      <c r="AF823" s="13"/>
      <c r="AG823" s="13"/>
      <c r="AH823" s="13"/>
      <c r="AI823" s="13"/>
      <c r="AJ823" s="13"/>
    </row>
    <row r="824" spans="1:36" ht="13.5" customHeight="1" x14ac:dyDescent="0.2">
      <c r="A824" s="13"/>
      <c r="B824" s="13"/>
      <c r="C824" s="13"/>
      <c r="D824" s="13"/>
      <c r="E824" s="13"/>
      <c r="F824" s="13"/>
      <c r="G824" s="13"/>
      <c r="H824" s="13"/>
      <c r="I824" s="13"/>
      <c r="J824" s="13"/>
      <c r="K824" s="13"/>
      <c r="L824" s="13"/>
      <c r="M824" s="13"/>
      <c r="N824" s="13"/>
      <c r="O824" s="13"/>
      <c r="P824" s="13"/>
      <c r="Q824" s="13"/>
      <c r="R824" s="13"/>
      <c r="S824" s="13"/>
      <c r="T824" s="13"/>
      <c r="U824" s="13"/>
      <c r="V824" s="13"/>
      <c r="W824" s="13"/>
      <c r="X824" s="13"/>
      <c r="Y824" s="13"/>
      <c r="Z824" s="13"/>
      <c r="AA824" s="13"/>
      <c r="AB824" s="13"/>
      <c r="AC824" s="13"/>
      <c r="AD824" s="13"/>
      <c r="AE824" s="13"/>
      <c r="AF824" s="13"/>
      <c r="AG824" s="13"/>
      <c r="AH824" s="13"/>
      <c r="AI824" s="13"/>
      <c r="AJ824" s="13"/>
    </row>
    <row r="825" spans="1:36" ht="13.5" customHeight="1" x14ac:dyDescent="0.2">
      <c r="A825" s="13"/>
      <c r="B825" s="13"/>
      <c r="C825" s="13"/>
      <c r="D825" s="13"/>
      <c r="E825" s="13"/>
      <c r="F825" s="13"/>
      <c r="G825" s="13"/>
      <c r="H825" s="13"/>
      <c r="I825" s="13"/>
      <c r="J825" s="13"/>
      <c r="K825" s="13"/>
      <c r="L825" s="13"/>
      <c r="M825" s="13"/>
      <c r="N825" s="13"/>
      <c r="O825" s="13"/>
      <c r="P825" s="13"/>
      <c r="Q825" s="13"/>
      <c r="R825" s="13"/>
      <c r="S825" s="13"/>
      <c r="T825" s="13"/>
      <c r="U825" s="13"/>
      <c r="V825" s="13"/>
      <c r="W825" s="13"/>
      <c r="X825" s="13"/>
      <c r="Y825" s="13"/>
      <c r="Z825" s="13"/>
      <c r="AA825" s="13"/>
      <c r="AB825" s="13"/>
      <c r="AC825" s="13"/>
      <c r="AD825" s="13"/>
      <c r="AE825" s="13"/>
      <c r="AF825" s="13"/>
      <c r="AG825" s="13"/>
      <c r="AH825" s="13"/>
      <c r="AI825" s="13"/>
      <c r="AJ825" s="13"/>
    </row>
    <row r="826" spans="1:36" ht="13.5" customHeight="1" x14ac:dyDescent="0.2">
      <c r="A826" s="13"/>
      <c r="B826" s="13"/>
      <c r="C826" s="13"/>
      <c r="D826" s="13"/>
      <c r="E826" s="13"/>
      <c r="F826" s="13"/>
      <c r="G826" s="13"/>
      <c r="H826" s="13"/>
      <c r="I826" s="13"/>
      <c r="J826" s="13"/>
      <c r="K826" s="13"/>
      <c r="L826" s="13"/>
      <c r="M826" s="13"/>
      <c r="N826" s="13"/>
      <c r="O826" s="13"/>
      <c r="P826" s="13"/>
      <c r="Q826" s="13"/>
      <c r="R826" s="13"/>
      <c r="S826" s="13"/>
      <c r="T826" s="13"/>
      <c r="U826" s="13"/>
      <c r="V826" s="13"/>
      <c r="W826" s="13"/>
      <c r="X826" s="13"/>
      <c r="Y826" s="13"/>
      <c r="Z826" s="13"/>
      <c r="AA826" s="13"/>
      <c r="AB826" s="13"/>
      <c r="AC826" s="13"/>
      <c r="AD826" s="13"/>
      <c r="AE826" s="13"/>
      <c r="AF826" s="13"/>
      <c r="AG826" s="13"/>
      <c r="AH826" s="13"/>
      <c r="AI826" s="13"/>
      <c r="AJ826" s="13"/>
    </row>
    <row r="827" spans="1:36" ht="13.5" customHeight="1" x14ac:dyDescent="0.2">
      <c r="A827" s="13"/>
      <c r="B827" s="13"/>
      <c r="C827" s="13"/>
      <c r="D827" s="13"/>
      <c r="E827" s="13"/>
      <c r="F827" s="13"/>
      <c r="G827" s="13"/>
      <c r="H827" s="13"/>
      <c r="I827" s="13"/>
      <c r="J827" s="13"/>
      <c r="K827" s="13"/>
      <c r="L827" s="13"/>
      <c r="M827" s="13"/>
      <c r="N827" s="13"/>
      <c r="O827" s="13"/>
      <c r="P827" s="13"/>
      <c r="Q827" s="13"/>
      <c r="R827" s="13"/>
      <c r="S827" s="13"/>
      <c r="T827" s="13"/>
      <c r="U827" s="13"/>
      <c r="V827" s="13"/>
      <c r="W827" s="13"/>
      <c r="X827" s="13"/>
      <c r="Y827" s="13"/>
      <c r="Z827" s="13"/>
      <c r="AA827" s="13"/>
      <c r="AB827" s="13"/>
      <c r="AC827" s="13"/>
      <c r="AD827" s="13"/>
      <c r="AE827" s="13"/>
      <c r="AF827" s="13"/>
      <c r="AG827" s="13"/>
      <c r="AH827" s="13"/>
      <c r="AI827" s="13"/>
      <c r="AJ827" s="13"/>
    </row>
    <row r="828" spans="1:36" ht="13.5" customHeight="1" x14ac:dyDescent="0.2">
      <c r="A828" s="13"/>
      <c r="B828" s="13"/>
      <c r="C828" s="13"/>
      <c r="D828" s="13"/>
      <c r="E828" s="13"/>
      <c r="F828" s="13"/>
      <c r="G828" s="13"/>
      <c r="H828" s="13"/>
      <c r="I828" s="13"/>
      <c r="J828" s="13"/>
      <c r="K828" s="13"/>
      <c r="L828" s="13"/>
      <c r="M828" s="13"/>
      <c r="N828" s="13"/>
      <c r="O828" s="13"/>
      <c r="P828" s="13"/>
      <c r="Q828" s="13"/>
      <c r="R828" s="13"/>
      <c r="S828" s="13"/>
      <c r="T828" s="13"/>
      <c r="U828" s="13"/>
      <c r="V828" s="13"/>
      <c r="W828" s="13"/>
      <c r="X828" s="13"/>
      <c r="Y828" s="13"/>
      <c r="Z828" s="13"/>
      <c r="AA828" s="13"/>
      <c r="AB828" s="13"/>
      <c r="AC828" s="13"/>
      <c r="AD828" s="13"/>
      <c r="AE828" s="13"/>
      <c r="AF828" s="13"/>
      <c r="AG828" s="13"/>
      <c r="AH828" s="13"/>
      <c r="AI828" s="13"/>
      <c r="AJ828" s="13"/>
    </row>
    <row r="829" spans="1:36" ht="13.5" customHeight="1" x14ac:dyDescent="0.2">
      <c r="A829" s="13"/>
      <c r="B829" s="13"/>
      <c r="C829" s="13"/>
      <c r="D829" s="13"/>
      <c r="E829" s="13"/>
      <c r="F829" s="13"/>
      <c r="G829" s="13"/>
      <c r="H829" s="13"/>
      <c r="I829" s="13"/>
      <c r="J829" s="13"/>
      <c r="K829" s="13"/>
      <c r="L829" s="13"/>
      <c r="M829" s="13"/>
      <c r="N829" s="13"/>
      <c r="O829" s="13"/>
      <c r="P829" s="13"/>
      <c r="Q829" s="13"/>
      <c r="R829" s="13"/>
      <c r="S829" s="13"/>
      <c r="T829" s="13"/>
      <c r="U829" s="13"/>
      <c r="V829" s="13"/>
      <c r="W829" s="13"/>
      <c r="X829" s="13"/>
      <c r="Y829" s="13"/>
      <c r="Z829" s="13"/>
      <c r="AA829" s="13"/>
      <c r="AB829" s="13"/>
      <c r="AC829" s="13"/>
      <c r="AD829" s="13"/>
      <c r="AE829" s="13"/>
      <c r="AF829" s="13"/>
      <c r="AG829" s="13"/>
      <c r="AH829" s="13"/>
      <c r="AI829" s="13"/>
      <c r="AJ829" s="13"/>
    </row>
    <row r="830" spans="1:36" ht="13.5" customHeight="1" x14ac:dyDescent="0.2">
      <c r="A830" s="13"/>
      <c r="B830" s="13"/>
      <c r="C830" s="13"/>
      <c r="D830" s="13"/>
      <c r="E830" s="13"/>
      <c r="F830" s="13"/>
      <c r="G830" s="13"/>
      <c r="H830" s="13"/>
      <c r="I830" s="13"/>
      <c r="J830" s="13"/>
      <c r="K830" s="13"/>
      <c r="L830" s="13"/>
      <c r="M830" s="13"/>
      <c r="N830" s="13"/>
      <c r="O830" s="13"/>
      <c r="P830" s="13"/>
      <c r="Q830" s="13"/>
      <c r="R830" s="13"/>
      <c r="S830" s="13"/>
      <c r="T830" s="13"/>
      <c r="U830" s="13"/>
      <c r="V830" s="13"/>
      <c r="W830" s="13"/>
      <c r="X830" s="13"/>
      <c r="Y830" s="13"/>
      <c r="Z830" s="13"/>
      <c r="AA830" s="13"/>
      <c r="AB830" s="13"/>
      <c r="AC830" s="13"/>
      <c r="AD830" s="13"/>
      <c r="AE830" s="13"/>
      <c r="AF830" s="13"/>
      <c r="AG830" s="13"/>
      <c r="AH830" s="13"/>
      <c r="AI830" s="13"/>
      <c r="AJ830" s="13"/>
    </row>
    <row r="831" spans="1:36" ht="13.5" customHeight="1" x14ac:dyDescent="0.2">
      <c r="A831" s="13"/>
      <c r="B831" s="13"/>
      <c r="C831" s="13"/>
      <c r="D831" s="13"/>
      <c r="E831" s="13"/>
      <c r="F831" s="13"/>
      <c r="G831" s="13"/>
      <c r="H831" s="13"/>
      <c r="I831" s="13"/>
      <c r="J831" s="13"/>
      <c r="K831" s="13"/>
      <c r="L831" s="13"/>
      <c r="M831" s="13"/>
      <c r="N831" s="13"/>
      <c r="O831" s="13"/>
      <c r="P831" s="13"/>
      <c r="Q831" s="13"/>
      <c r="R831" s="13"/>
      <c r="S831" s="13"/>
      <c r="T831" s="13"/>
      <c r="U831" s="13"/>
      <c r="V831" s="13"/>
      <c r="W831" s="13"/>
      <c r="X831" s="13"/>
      <c r="Y831" s="13"/>
      <c r="Z831" s="13"/>
      <c r="AA831" s="13"/>
      <c r="AB831" s="13"/>
      <c r="AC831" s="13"/>
      <c r="AD831" s="13"/>
      <c r="AE831" s="13"/>
      <c r="AF831" s="13"/>
      <c r="AG831" s="13"/>
      <c r="AH831" s="13"/>
      <c r="AI831" s="13"/>
      <c r="AJ831" s="13"/>
    </row>
    <row r="832" spans="1:36" ht="13.5" customHeight="1" x14ac:dyDescent="0.2">
      <c r="A832" s="13"/>
      <c r="B832" s="13"/>
      <c r="C832" s="13"/>
      <c r="D832" s="13"/>
      <c r="E832" s="13"/>
      <c r="F832" s="13"/>
      <c r="G832" s="13"/>
      <c r="H832" s="13"/>
      <c r="I832" s="13"/>
      <c r="J832" s="13"/>
      <c r="K832" s="13"/>
      <c r="L832" s="13"/>
      <c r="M832" s="13"/>
      <c r="N832" s="13"/>
      <c r="O832" s="13"/>
      <c r="P832" s="13"/>
      <c r="Q832" s="13"/>
      <c r="R832" s="13"/>
      <c r="S832" s="13"/>
      <c r="T832" s="13"/>
      <c r="U832" s="13"/>
      <c r="V832" s="13"/>
      <c r="W832" s="13"/>
      <c r="X832" s="13"/>
      <c r="Y832" s="13"/>
      <c r="Z832" s="13"/>
      <c r="AA832" s="13"/>
      <c r="AB832" s="13"/>
      <c r="AC832" s="13"/>
      <c r="AD832" s="13"/>
      <c r="AE832" s="13"/>
      <c r="AF832" s="13"/>
      <c r="AG832" s="13"/>
      <c r="AH832" s="13"/>
      <c r="AI832" s="13"/>
      <c r="AJ832" s="13"/>
    </row>
    <row r="833" spans="1:36" ht="13.5" customHeight="1" x14ac:dyDescent="0.2">
      <c r="A833" s="13"/>
      <c r="B833" s="13"/>
      <c r="C833" s="13"/>
      <c r="D833" s="13"/>
      <c r="E833" s="13"/>
      <c r="F833" s="13"/>
      <c r="G833" s="13"/>
      <c r="H833" s="13"/>
      <c r="I833" s="13"/>
      <c r="J833" s="13"/>
      <c r="K833" s="13"/>
      <c r="L833" s="13"/>
      <c r="M833" s="13"/>
      <c r="N833" s="13"/>
      <c r="O833" s="13"/>
      <c r="P833" s="13"/>
      <c r="Q833" s="13"/>
      <c r="R833" s="13"/>
      <c r="S833" s="13"/>
      <c r="T833" s="13"/>
      <c r="U833" s="13"/>
      <c r="V833" s="13"/>
      <c r="W833" s="13"/>
      <c r="X833" s="13"/>
      <c r="Y833" s="13"/>
      <c r="Z833" s="13"/>
      <c r="AA833" s="13"/>
      <c r="AB833" s="13"/>
      <c r="AC833" s="13"/>
      <c r="AD833" s="13"/>
      <c r="AE833" s="13"/>
      <c r="AF833" s="13"/>
      <c r="AG833" s="13"/>
      <c r="AH833" s="13"/>
      <c r="AI833" s="13"/>
      <c r="AJ833" s="13"/>
    </row>
    <row r="834" spans="1:36" ht="13.5" customHeight="1" x14ac:dyDescent="0.2">
      <c r="A834" s="13"/>
      <c r="B834" s="13"/>
      <c r="C834" s="13"/>
      <c r="D834" s="13"/>
      <c r="E834" s="13"/>
      <c r="F834" s="13"/>
      <c r="G834" s="13"/>
      <c r="H834" s="13"/>
      <c r="I834" s="13"/>
      <c r="J834" s="13"/>
      <c r="K834" s="13"/>
      <c r="L834" s="13"/>
      <c r="M834" s="13"/>
      <c r="N834" s="13"/>
      <c r="O834" s="13"/>
      <c r="P834" s="13"/>
      <c r="Q834" s="13"/>
      <c r="R834" s="13"/>
      <c r="S834" s="13"/>
      <c r="T834" s="13"/>
      <c r="U834" s="13"/>
      <c r="V834" s="13"/>
      <c r="W834" s="13"/>
      <c r="X834" s="13"/>
      <c r="Y834" s="13"/>
      <c r="Z834" s="13"/>
      <c r="AA834" s="13"/>
      <c r="AB834" s="13"/>
      <c r="AC834" s="13"/>
      <c r="AD834" s="13"/>
      <c r="AE834" s="13"/>
      <c r="AF834" s="13"/>
      <c r="AG834" s="13"/>
      <c r="AH834" s="13"/>
      <c r="AI834" s="13"/>
      <c r="AJ834" s="13"/>
    </row>
    <row r="835" spans="1:36" ht="13.5" customHeight="1" x14ac:dyDescent="0.2">
      <c r="A835" s="13"/>
      <c r="B835" s="13"/>
      <c r="C835" s="13"/>
      <c r="D835" s="13"/>
      <c r="E835" s="13"/>
      <c r="F835" s="13"/>
      <c r="G835" s="13"/>
      <c r="H835" s="13"/>
      <c r="I835" s="13"/>
      <c r="J835" s="13"/>
      <c r="K835" s="13"/>
      <c r="L835" s="13"/>
      <c r="M835" s="13"/>
      <c r="N835" s="13"/>
      <c r="O835" s="13"/>
      <c r="P835" s="13"/>
      <c r="Q835" s="13"/>
      <c r="R835" s="13"/>
      <c r="S835" s="13"/>
      <c r="T835" s="13"/>
      <c r="U835" s="13"/>
      <c r="V835" s="13"/>
      <c r="W835" s="13"/>
      <c r="X835" s="13"/>
      <c r="Y835" s="13"/>
      <c r="Z835" s="13"/>
      <c r="AA835" s="13"/>
      <c r="AB835" s="13"/>
      <c r="AC835" s="13"/>
      <c r="AD835" s="13"/>
      <c r="AE835" s="13"/>
      <c r="AF835" s="13"/>
      <c r="AG835" s="13"/>
      <c r="AH835" s="13"/>
      <c r="AI835" s="13"/>
      <c r="AJ835" s="13"/>
    </row>
    <row r="836" spans="1:36" ht="13.5" customHeight="1" x14ac:dyDescent="0.2">
      <c r="A836" s="13"/>
      <c r="B836" s="13"/>
      <c r="C836" s="13"/>
      <c r="D836" s="13"/>
      <c r="E836" s="13"/>
      <c r="F836" s="13"/>
      <c r="G836" s="13"/>
      <c r="H836" s="13"/>
      <c r="I836" s="13"/>
      <c r="J836" s="13"/>
      <c r="K836" s="13"/>
      <c r="L836" s="13"/>
      <c r="M836" s="13"/>
      <c r="N836" s="13"/>
      <c r="O836" s="13"/>
      <c r="P836" s="13"/>
      <c r="Q836" s="13"/>
      <c r="R836" s="13"/>
      <c r="S836" s="13"/>
      <c r="T836" s="13"/>
      <c r="U836" s="13"/>
      <c r="V836" s="13"/>
      <c r="W836" s="13"/>
      <c r="X836" s="13"/>
      <c r="Y836" s="13"/>
      <c r="Z836" s="13"/>
      <c r="AA836" s="13"/>
      <c r="AB836" s="13"/>
      <c r="AC836" s="13"/>
      <c r="AD836" s="13"/>
      <c r="AE836" s="13"/>
      <c r="AF836" s="13"/>
      <c r="AG836" s="13"/>
      <c r="AH836" s="13"/>
      <c r="AI836" s="13"/>
      <c r="AJ836" s="13"/>
    </row>
    <row r="837" spans="1:36" ht="13.5" customHeight="1" x14ac:dyDescent="0.2">
      <c r="A837" s="13"/>
      <c r="B837" s="13"/>
      <c r="C837" s="13"/>
      <c r="D837" s="13"/>
      <c r="E837" s="13"/>
      <c r="F837" s="13"/>
      <c r="G837" s="13"/>
      <c r="H837" s="13"/>
      <c r="I837" s="13"/>
      <c r="J837" s="13"/>
      <c r="K837" s="13"/>
      <c r="L837" s="13"/>
      <c r="M837" s="13"/>
      <c r="N837" s="13"/>
      <c r="O837" s="13"/>
      <c r="P837" s="13"/>
      <c r="Q837" s="13"/>
      <c r="R837" s="13"/>
      <c r="S837" s="13"/>
      <c r="T837" s="13"/>
      <c r="U837" s="13"/>
      <c r="V837" s="13"/>
      <c r="W837" s="13"/>
      <c r="X837" s="13"/>
      <c r="Y837" s="13"/>
      <c r="Z837" s="13"/>
      <c r="AA837" s="13"/>
      <c r="AB837" s="13"/>
      <c r="AC837" s="13"/>
      <c r="AD837" s="13"/>
      <c r="AE837" s="13"/>
      <c r="AF837" s="13"/>
      <c r="AG837" s="13"/>
      <c r="AH837" s="13"/>
      <c r="AI837" s="13"/>
      <c r="AJ837" s="13"/>
    </row>
    <row r="838" spans="1:36" ht="13.5" customHeight="1" x14ac:dyDescent="0.2">
      <c r="A838" s="13"/>
      <c r="B838" s="13"/>
      <c r="C838" s="13"/>
      <c r="D838" s="13"/>
      <c r="E838" s="13"/>
      <c r="F838" s="13"/>
      <c r="G838" s="13"/>
      <c r="H838" s="13"/>
      <c r="I838" s="13"/>
      <c r="J838" s="13"/>
      <c r="K838" s="13"/>
      <c r="L838" s="13"/>
      <c r="M838" s="13"/>
      <c r="N838" s="13"/>
      <c r="O838" s="13"/>
      <c r="P838" s="13"/>
      <c r="Q838" s="13"/>
      <c r="R838" s="13"/>
      <c r="S838" s="13"/>
      <c r="T838" s="13"/>
      <c r="U838" s="13"/>
      <c r="V838" s="13"/>
      <c r="W838" s="13"/>
      <c r="X838" s="13"/>
      <c r="Y838" s="13"/>
      <c r="Z838" s="13"/>
      <c r="AA838" s="13"/>
      <c r="AB838" s="13"/>
      <c r="AC838" s="13"/>
      <c r="AD838" s="13"/>
      <c r="AE838" s="13"/>
      <c r="AF838" s="13"/>
      <c r="AG838" s="13"/>
      <c r="AH838" s="13"/>
      <c r="AI838" s="13"/>
      <c r="AJ838" s="13"/>
    </row>
    <row r="839" spans="1:36" ht="13.5" customHeight="1" x14ac:dyDescent="0.2">
      <c r="A839" s="13"/>
      <c r="B839" s="13"/>
      <c r="C839" s="13"/>
      <c r="D839" s="13"/>
      <c r="E839" s="13"/>
      <c r="F839" s="13"/>
      <c r="G839" s="13"/>
      <c r="H839" s="13"/>
      <c r="I839" s="13"/>
      <c r="J839" s="13"/>
      <c r="K839" s="13"/>
      <c r="L839" s="13"/>
      <c r="M839" s="13"/>
      <c r="N839" s="13"/>
      <c r="O839" s="13"/>
      <c r="P839" s="13"/>
      <c r="Q839" s="13"/>
      <c r="R839" s="13"/>
      <c r="S839" s="13"/>
      <c r="T839" s="13"/>
      <c r="U839" s="13"/>
      <c r="V839" s="13"/>
      <c r="W839" s="13"/>
      <c r="X839" s="13"/>
      <c r="Y839" s="13"/>
      <c r="Z839" s="13"/>
      <c r="AA839" s="13"/>
      <c r="AB839" s="13"/>
      <c r="AC839" s="13"/>
      <c r="AD839" s="13"/>
      <c r="AE839" s="13"/>
      <c r="AF839" s="13"/>
      <c r="AG839" s="13"/>
      <c r="AH839" s="13"/>
      <c r="AI839" s="13"/>
      <c r="AJ839" s="13"/>
    </row>
    <row r="840" spans="1:36" ht="13.5" customHeight="1" x14ac:dyDescent="0.2">
      <c r="A840" s="13"/>
      <c r="B840" s="13"/>
      <c r="C840" s="13"/>
      <c r="D840" s="13"/>
      <c r="E840" s="13"/>
      <c r="F840" s="13"/>
      <c r="G840" s="13"/>
      <c r="H840" s="13"/>
      <c r="I840" s="13"/>
      <c r="J840" s="13"/>
      <c r="K840" s="13"/>
      <c r="L840" s="13"/>
      <c r="M840" s="13"/>
      <c r="N840" s="13"/>
      <c r="O840" s="13"/>
      <c r="P840" s="13"/>
      <c r="Q840" s="13"/>
      <c r="R840" s="13"/>
      <c r="S840" s="13"/>
      <c r="T840" s="13"/>
      <c r="U840" s="13"/>
      <c r="V840" s="13"/>
      <c r="W840" s="13"/>
      <c r="X840" s="13"/>
      <c r="Y840" s="13"/>
      <c r="Z840" s="13"/>
      <c r="AA840" s="13"/>
      <c r="AB840" s="13"/>
      <c r="AC840" s="13"/>
      <c r="AD840" s="13"/>
      <c r="AE840" s="13"/>
      <c r="AF840" s="13"/>
      <c r="AG840" s="13"/>
      <c r="AH840" s="13"/>
      <c r="AI840" s="13"/>
      <c r="AJ840" s="13"/>
    </row>
    <row r="841" spans="1:36" ht="13.5" customHeight="1" x14ac:dyDescent="0.2">
      <c r="A841" s="13"/>
      <c r="B841" s="13"/>
      <c r="C841" s="13"/>
      <c r="D841" s="13"/>
      <c r="E841" s="13"/>
      <c r="F841" s="13"/>
      <c r="G841" s="13"/>
      <c r="H841" s="13"/>
      <c r="I841" s="13"/>
      <c r="J841" s="13"/>
      <c r="K841" s="13"/>
      <c r="L841" s="13"/>
      <c r="M841" s="13"/>
      <c r="N841" s="13"/>
      <c r="O841" s="13"/>
      <c r="P841" s="13"/>
      <c r="Q841" s="13"/>
      <c r="R841" s="13"/>
      <c r="S841" s="13"/>
      <c r="T841" s="13"/>
      <c r="U841" s="13"/>
      <c r="V841" s="13"/>
      <c r="W841" s="13"/>
      <c r="X841" s="13"/>
      <c r="Y841" s="13"/>
      <c r="Z841" s="13"/>
      <c r="AA841" s="13"/>
      <c r="AB841" s="13"/>
      <c r="AC841" s="13"/>
      <c r="AD841" s="13"/>
      <c r="AE841" s="13"/>
      <c r="AF841" s="13"/>
      <c r="AG841" s="13"/>
      <c r="AH841" s="13"/>
      <c r="AI841" s="13"/>
      <c r="AJ841" s="13"/>
    </row>
    <row r="842" spans="1:36" ht="13.5" customHeight="1" x14ac:dyDescent="0.2">
      <c r="A842" s="13"/>
      <c r="B842" s="13"/>
      <c r="C842" s="13"/>
      <c r="D842" s="13"/>
      <c r="E842" s="13"/>
      <c r="F842" s="13"/>
      <c r="G842" s="13"/>
      <c r="H842" s="13"/>
      <c r="I842" s="13"/>
      <c r="J842" s="13"/>
      <c r="K842" s="13"/>
      <c r="L842" s="13"/>
      <c r="M842" s="13"/>
      <c r="N842" s="13"/>
      <c r="O842" s="13"/>
      <c r="P842" s="13"/>
      <c r="Q842" s="13"/>
      <c r="R842" s="13"/>
      <c r="S842" s="13"/>
      <c r="T842" s="13"/>
      <c r="U842" s="13"/>
      <c r="V842" s="13"/>
      <c r="W842" s="13"/>
      <c r="X842" s="13"/>
      <c r="Y842" s="13"/>
      <c r="Z842" s="13"/>
      <c r="AA842" s="13"/>
      <c r="AB842" s="13"/>
      <c r="AC842" s="13"/>
      <c r="AD842" s="13"/>
      <c r="AE842" s="13"/>
      <c r="AF842" s="13"/>
      <c r="AG842" s="13"/>
      <c r="AH842" s="13"/>
      <c r="AI842" s="13"/>
      <c r="AJ842" s="13"/>
    </row>
    <row r="843" spans="1:36" ht="13.5" customHeight="1" x14ac:dyDescent="0.2">
      <c r="A843" s="13"/>
      <c r="B843" s="13"/>
      <c r="C843" s="13"/>
      <c r="D843" s="13"/>
      <c r="E843" s="13"/>
      <c r="F843" s="13"/>
      <c r="G843" s="13"/>
      <c r="H843" s="13"/>
      <c r="I843" s="13"/>
      <c r="J843" s="13"/>
      <c r="K843" s="13"/>
      <c r="L843" s="13"/>
      <c r="M843" s="13"/>
      <c r="N843" s="13"/>
      <c r="O843" s="13"/>
      <c r="P843" s="13"/>
      <c r="Q843" s="13"/>
      <c r="R843" s="13"/>
      <c r="S843" s="13"/>
      <c r="T843" s="13"/>
      <c r="U843" s="13"/>
      <c r="V843" s="13"/>
      <c r="W843" s="13"/>
      <c r="X843" s="13"/>
      <c r="Y843" s="13"/>
      <c r="Z843" s="13"/>
      <c r="AA843" s="13"/>
      <c r="AB843" s="13"/>
      <c r="AC843" s="13"/>
      <c r="AD843" s="13"/>
      <c r="AE843" s="13"/>
      <c r="AF843" s="13"/>
      <c r="AG843" s="13"/>
      <c r="AH843" s="13"/>
      <c r="AI843" s="13"/>
      <c r="AJ843" s="13"/>
    </row>
    <row r="844" spans="1:36" ht="13.5" customHeight="1" x14ac:dyDescent="0.2">
      <c r="A844" s="13"/>
      <c r="B844" s="13"/>
      <c r="C844" s="13"/>
      <c r="D844" s="13"/>
      <c r="E844" s="13"/>
      <c r="F844" s="13"/>
      <c r="G844" s="13"/>
      <c r="H844" s="13"/>
      <c r="I844" s="13"/>
      <c r="J844" s="13"/>
      <c r="K844" s="13"/>
      <c r="L844" s="13"/>
      <c r="M844" s="13"/>
      <c r="N844" s="13"/>
      <c r="O844" s="13"/>
      <c r="P844" s="13"/>
      <c r="Q844" s="13"/>
      <c r="R844" s="13"/>
      <c r="S844" s="13"/>
      <c r="T844" s="13"/>
      <c r="U844" s="13"/>
      <c r="V844" s="13"/>
      <c r="W844" s="13"/>
      <c r="X844" s="13"/>
      <c r="Y844" s="13"/>
      <c r="Z844" s="13"/>
      <c r="AA844" s="13"/>
      <c r="AB844" s="13"/>
      <c r="AC844" s="13"/>
      <c r="AD844" s="13"/>
      <c r="AE844" s="13"/>
      <c r="AF844" s="13"/>
      <c r="AG844" s="13"/>
      <c r="AH844" s="13"/>
      <c r="AI844" s="13"/>
      <c r="AJ844" s="13"/>
    </row>
    <row r="845" spans="1:36" ht="13.5" customHeight="1" x14ac:dyDescent="0.2">
      <c r="A845" s="13"/>
      <c r="B845" s="13"/>
      <c r="C845" s="13"/>
      <c r="D845" s="13"/>
      <c r="E845" s="13"/>
      <c r="F845" s="13"/>
      <c r="G845" s="13"/>
      <c r="H845" s="13"/>
      <c r="I845" s="13"/>
      <c r="J845" s="13"/>
      <c r="K845" s="13"/>
      <c r="L845" s="13"/>
      <c r="M845" s="13"/>
      <c r="N845" s="13"/>
      <c r="O845" s="13"/>
      <c r="P845" s="13"/>
      <c r="Q845" s="13"/>
      <c r="R845" s="13"/>
      <c r="S845" s="13"/>
      <c r="T845" s="13"/>
      <c r="U845" s="13"/>
      <c r="V845" s="13"/>
      <c r="W845" s="13"/>
      <c r="X845" s="13"/>
      <c r="Y845" s="13"/>
      <c r="Z845" s="13"/>
      <c r="AA845" s="13"/>
      <c r="AB845" s="13"/>
      <c r="AC845" s="13"/>
      <c r="AD845" s="13"/>
      <c r="AE845" s="13"/>
      <c r="AF845" s="13"/>
      <c r="AG845" s="13"/>
      <c r="AH845" s="13"/>
      <c r="AI845" s="13"/>
      <c r="AJ845" s="13"/>
    </row>
    <row r="846" spans="1:36" ht="13.5" customHeight="1" x14ac:dyDescent="0.2">
      <c r="A846" s="13"/>
      <c r="B846" s="13"/>
      <c r="C846" s="13"/>
      <c r="D846" s="13"/>
      <c r="E846" s="13"/>
      <c r="F846" s="13"/>
      <c r="G846" s="13"/>
      <c r="H846" s="13"/>
      <c r="I846" s="13"/>
      <c r="J846" s="13"/>
      <c r="K846" s="13"/>
      <c r="L846" s="13"/>
      <c r="M846" s="13"/>
      <c r="N846" s="13"/>
      <c r="O846" s="13"/>
      <c r="P846" s="13"/>
      <c r="Q846" s="13"/>
      <c r="R846" s="13"/>
      <c r="S846" s="13"/>
      <c r="T846" s="13"/>
      <c r="U846" s="13"/>
      <c r="V846" s="13"/>
      <c r="W846" s="13"/>
      <c r="X846" s="13"/>
      <c r="Y846" s="13"/>
      <c r="Z846" s="13"/>
      <c r="AA846" s="13"/>
      <c r="AB846" s="13"/>
      <c r="AC846" s="13"/>
      <c r="AD846" s="13"/>
      <c r="AE846" s="13"/>
      <c r="AF846" s="13"/>
      <c r="AG846" s="13"/>
      <c r="AH846" s="13"/>
      <c r="AI846" s="13"/>
      <c r="AJ846" s="13"/>
    </row>
    <row r="847" spans="1:36" ht="13.5" customHeight="1" x14ac:dyDescent="0.2">
      <c r="A847" s="13"/>
      <c r="B847" s="13"/>
      <c r="C847" s="13"/>
      <c r="D847" s="13"/>
      <c r="E847" s="13"/>
      <c r="F847" s="13"/>
      <c r="G847" s="13"/>
      <c r="H847" s="13"/>
      <c r="I847" s="13"/>
      <c r="J847" s="13"/>
      <c r="K847" s="13"/>
      <c r="L847" s="13"/>
      <c r="M847" s="13"/>
      <c r="N847" s="13"/>
      <c r="O847" s="13"/>
      <c r="P847" s="13"/>
      <c r="Q847" s="13"/>
      <c r="R847" s="13"/>
      <c r="S847" s="13"/>
      <c r="T847" s="13"/>
      <c r="U847" s="13"/>
      <c r="V847" s="13"/>
      <c r="W847" s="13"/>
      <c r="X847" s="13"/>
      <c r="Y847" s="13"/>
      <c r="Z847" s="13"/>
      <c r="AA847" s="13"/>
      <c r="AB847" s="13"/>
      <c r="AC847" s="13"/>
      <c r="AD847" s="13"/>
      <c r="AE847" s="13"/>
      <c r="AF847" s="13"/>
      <c r="AG847" s="13"/>
      <c r="AH847" s="13"/>
      <c r="AI847" s="13"/>
      <c r="AJ847" s="13"/>
    </row>
    <row r="848" spans="1:36" ht="13.5" customHeight="1" x14ac:dyDescent="0.2">
      <c r="A848" s="13"/>
      <c r="B848" s="13"/>
      <c r="C848" s="13"/>
      <c r="D848" s="13"/>
      <c r="E848" s="13"/>
      <c r="F848" s="13"/>
      <c r="G848" s="13"/>
      <c r="H848" s="13"/>
      <c r="I848" s="13"/>
      <c r="J848" s="13"/>
      <c r="K848" s="13"/>
      <c r="L848" s="13"/>
      <c r="M848" s="13"/>
      <c r="N848" s="13"/>
      <c r="O848" s="13"/>
      <c r="P848" s="13"/>
      <c r="Q848" s="13"/>
      <c r="R848" s="13"/>
      <c r="S848" s="13"/>
      <c r="T848" s="13"/>
      <c r="U848" s="13"/>
      <c r="V848" s="13"/>
      <c r="W848" s="13"/>
      <c r="X848" s="13"/>
      <c r="Y848" s="13"/>
      <c r="Z848" s="13"/>
      <c r="AA848" s="13"/>
      <c r="AB848" s="13"/>
      <c r="AC848" s="13"/>
      <c r="AD848" s="13"/>
      <c r="AE848" s="13"/>
      <c r="AF848" s="13"/>
      <c r="AG848" s="13"/>
      <c r="AH848" s="13"/>
      <c r="AI848" s="13"/>
      <c r="AJ848" s="13"/>
    </row>
    <row r="849" spans="1:36" ht="13.5" customHeight="1" x14ac:dyDescent="0.2">
      <c r="A849" s="13"/>
      <c r="B849" s="13"/>
      <c r="C849" s="13"/>
      <c r="D849" s="13"/>
      <c r="E849" s="13"/>
      <c r="F849" s="13"/>
      <c r="G849" s="13"/>
      <c r="H849" s="13"/>
      <c r="I849" s="13"/>
      <c r="J849" s="13"/>
      <c r="K849" s="13"/>
      <c r="L849" s="13"/>
      <c r="M849" s="13"/>
      <c r="N849" s="13"/>
      <c r="O849" s="13"/>
      <c r="P849" s="13"/>
      <c r="Q849" s="13"/>
      <c r="R849" s="13"/>
      <c r="S849" s="13"/>
      <c r="T849" s="13"/>
      <c r="U849" s="13"/>
      <c r="V849" s="13"/>
      <c r="W849" s="13"/>
      <c r="X849" s="13"/>
      <c r="Y849" s="13"/>
      <c r="Z849" s="13"/>
      <c r="AA849" s="13"/>
      <c r="AB849" s="13"/>
      <c r="AC849" s="13"/>
      <c r="AD849" s="13"/>
      <c r="AE849" s="13"/>
      <c r="AF849" s="13"/>
      <c r="AG849" s="13"/>
      <c r="AH849" s="13"/>
      <c r="AI849" s="13"/>
      <c r="AJ849" s="13"/>
    </row>
    <row r="850" spans="1:36" ht="13.5" customHeight="1" x14ac:dyDescent="0.2">
      <c r="A850" s="13"/>
      <c r="B850" s="13"/>
      <c r="C850" s="13"/>
      <c r="D850" s="13"/>
      <c r="E850" s="13"/>
      <c r="F850" s="13"/>
      <c r="G850" s="13"/>
      <c r="H850" s="13"/>
      <c r="I850" s="13"/>
      <c r="J850" s="13"/>
      <c r="K850" s="13"/>
      <c r="L850" s="13"/>
      <c r="M850" s="13"/>
      <c r="N850" s="13"/>
      <c r="O850" s="13"/>
      <c r="P850" s="13"/>
      <c r="Q850" s="13"/>
      <c r="R850" s="13"/>
      <c r="S850" s="13"/>
      <c r="T850" s="13"/>
      <c r="U850" s="13"/>
      <c r="V850" s="13"/>
      <c r="W850" s="13"/>
      <c r="X850" s="13"/>
      <c r="Y850" s="13"/>
      <c r="Z850" s="13"/>
      <c r="AA850" s="13"/>
      <c r="AB850" s="13"/>
      <c r="AC850" s="13"/>
      <c r="AD850" s="13"/>
      <c r="AE850" s="13"/>
      <c r="AF850" s="13"/>
      <c r="AG850" s="13"/>
      <c r="AH850" s="13"/>
      <c r="AI850" s="13"/>
      <c r="AJ850" s="13"/>
    </row>
    <row r="851" spans="1:36" ht="13.5" customHeight="1" x14ac:dyDescent="0.2">
      <c r="A851" s="13"/>
      <c r="B851" s="13"/>
      <c r="C851" s="13"/>
      <c r="D851" s="13"/>
      <c r="E851" s="13"/>
      <c r="F851" s="13"/>
      <c r="G851" s="13"/>
      <c r="H851" s="13"/>
      <c r="I851" s="13"/>
      <c r="J851" s="13"/>
      <c r="K851" s="13"/>
      <c r="L851" s="13"/>
      <c r="M851" s="13"/>
      <c r="N851" s="13"/>
      <c r="O851" s="13"/>
      <c r="P851" s="13"/>
      <c r="Q851" s="13"/>
      <c r="R851" s="13"/>
      <c r="S851" s="13"/>
      <c r="T851" s="13"/>
      <c r="U851" s="13"/>
      <c r="V851" s="13"/>
      <c r="W851" s="13"/>
      <c r="X851" s="13"/>
      <c r="Y851" s="13"/>
      <c r="Z851" s="13"/>
      <c r="AA851" s="13"/>
      <c r="AB851" s="13"/>
      <c r="AC851" s="13"/>
      <c r="AD851" s="13"/>
      <c r="AE851" s="13"/>
      <c r="AF851" s="13"/>
      <c r="AG851" s="13"/>
      <c r="AH851" s="13"/>
      <c r="AI851" s="13"/>
      <c r="AJ851" s="13"/>
    </row>
    <row r="852" spans="1:36" ht="13.5" customHeight="1" x14ac:dyDescent="0.2">
      <c r="A852" s="13"/>
      <c r="B852" s="13"/>
      <c r="C852" s="13"/>
      <c r="D852" s="13"/>
      <c r="E852" s="13"/>
      <c r="F852" s="13"/>
      <c r="G852" s="13"/>
      <c r="H852" s="13"/>
      <c r="I852" s="13"/>
      <c r="J852" s="13"/>
      <c r="K852" s="13"/>
      <c r="L852" s="13"/>
      <c r="M852" s="13"/>
      <c r="N852" s="13"/>
      <c r="O852" s="13"/>
      <c r="P852" s="13"/>
      <c r="Q852" s="13"/>
      <c r="R852" s="13"/>
      <c r="S852" s="13"/>
      <c r="T852" s="13"/>
      <c r="U852" s="13"/>
      <c r="V852" s="13"/>
      <c r="W852" s="13"/>
      <c r="X852" s="13"/>
      <c r="Y852" s="13"/>
      <c r="Z852" s="13"/>
      <c r="AA852" s="13"/>
      <c r="AB852" s="13"/>
      <c r="AC852" s="13"/>
      <c r="AD852" s="13"/>
      <c r="AE852" s="13"/>
      <c r="AF852" s="13"/>
      <c r="AG852" s="13"/>
      <c r="AH852" s="13"/>
      <c r="AI852" s="13"/>
      <c r="AJ852" s="13"/>
    </row>
    <row r="853" spans="1:36" ht="13.5" customHeight="1" x14ac:dyDescent="0.2">
      <c r="A853" s="13"/>
      <c r="B853" s="13"/>
      <c r="C853" s="13"/>
      <c r="D853" s="13"/>
      <c r="E853" s="13"/>
      <c r="F853" s="13"/>
      <c r="G853" s="13"/>
      <c r="H853" s="13"/>
      <c r="I853" s="13"/>
      <c r="J853" s="13"/>
      <c r="K853" s="13"/>
      <c r="L853" s="13"/>
      <c r="M853" s="13"/>
      <c r="N853" s="13"/>
      <c r="O853" s="13"/>
      <c r="P853" s="13"/>
      <c r="Q853" s="13"/>
      <c r="R853" s="13"/>
      <c r="S853" s="13"/>
      <c r="T853" s="13"/>
      <c r="U853" s="13"/>
      <c r="V853" s="13"/>
      <c r="W853" s="13"/>
      <c r="X853" s="13"/>
      <c r="Y853" s="13"/>
      <c r="Z853" s="13"/>
      <c r="AA853" s="13"/>
      <c r="AB853" s="13"/>
      <c r="AC853" s="13"/>
      <c r="AD853" s="13"/>
      <c r="AE853" s="13"/>
      <c r="AF853" s="13"/>
      <c r="AG853" s="13"/>
      <c r="AH853" s="13"/>
      <c r="AI853" s="13"/>
      <c r="AJ853" s="13"/>
    </row>
    <row r="854" spans="1:36" ht="13.5" customHeight="1" x14ac:dyDescent="0.2">
      <c r="A854" s="13"/>
      <c r="B854" s="13"/>
      <c r="C854" s="13"/>
      <c r="D854" s="13"/>
      <c r="E854" s="13"/>
      <c r="F854" s="13"/>
      <c r="G854" s="13"/>
      <c r="H854" s="13"/>
      <c r="I854" s="13"/>
      <c r="J854" s="13"/>
      <c r="K854" s="13"/>
      <c r="L854" s="13"/>
      <c r="M854" s="13"/>
      <c r="N854" s="13"/>
      <c r="O854" s="13"/>
      <c r="P854" s="13"/>
      <c r="Q854" s="13"/>
      <c r="R854" s="13"/>
      <c r="S854" s="13"/>
      <c r="T854" s="13"/>
      <c r="U854" s="13"/>
      <c r="V854" s="13"/>
      <c r="W854" s="13"/>
      <c r="X854" s="13"/>
      <c r="Y854" s="13"/>
      <c r="Z854" s="13"/>
      <c r="AA854" s="13"/>
      <c r="AB854" s="13"/>
      <c r="AC854" s="13"/>
      <c r="AD854" s="13"/>
      <c r="AE854" s="13"/>
      <c r="AF854" s="13"/>
      <c r="AG854" s="13"/>
      <c r="AH854" s="13"/>
      <c r="AI854" s="13"/>
      <c r="AJ854" s="13"/>
    </row>
    <row r="855" spans="1:36" ht="13.5" customHeight="1" x14ac:dyDescent="0.2">
      <c r="A855" s="13"/>
      <c r="B855" s="13"/>
      <c r="C855" s="13"/>
      <c r="D855" s="13"/>
      <c r="E855" s="13"/>
      <c r="F855" s="13"/>
      <c r="G855" s="13"/>
      <c r="H855" s="13"/>
      <c r="I855" s="13"/>
      <c r="J855" s="13"/>
      <c r="K855" s="13"/>
      <c r="L855" s="13"/>
      <c r="M855" s="13"/>
      <c r="N855" s="13"/>
      <c r="O855" s="13"/>
      <c r="P855" s="13"/>
      <c r="Q855" s="13"/>
      <c r="R855" s="13"/>
      <c r="S855" s="13"/>
      <c r="T855" s="13"/>
      <c r="U855" s="13"/>
      <c r="V855" s="13"/>
      <c r="W855" s="13"/>
      <c r="X855" s="13"/>
      <c r="Y855" s="13"/>
      <c r="Z855" s="13"/>
      <c r="AA855" s="13"/>
      <c r="AB855" s="13"/>
      <c r="AC855" s="13"/>
      <c r="AD855" s="13"/>
      <c r="AE855" s="13"/>
      <c r="AF855" s="13"/>
      <c r="AG855" s="13"/>
      <c r="AH855" s="13"/>
      <c r="AI855" s="13"/>
      <c r="AJ855" s="13"/>
    </row>
    <row r="856" spans="1:36" ht="13.5" customHeight="1" x14ac:dyDescent="0.2">
      <c r="A856" s="13"/>
      <c r="B856" s="13"/>
      <c r="C856" s="13"/>
      <c r="D856" s="13"/>
      <c r="E856" s="13"/>
      <c r="F856" s="13"/>
      <c r="G856" s="13"/>
      <c r="H856" s="13"/>
      <c r="I856" s="13"/>
      <c r="J856" s="13"/>
      <c r="K856" s="13"/>
      <c r="L856" s="13"/>
      <c r="M856" s="13"/>
      <c r="N856" s="13"/>
      <c r="O856" s="13"/>
      <c r="P856" s="13"/>
      <c r="Q856" s="13"/>
      <c r="R856" s="13"/>
      <c r="S856" s="13"/>
      <c r="T856" s="13"/>
      <c r="U856" s="13"/>
      <c r="V856" s="13"/>
      <c r="W856" s="13"/>
      <c r="X856" s="13"/>
      <c r="Y856" s="13"/>
      <c r="Z856" s="13"/>
      <c r="AA856" s="13"/>
      <c r="AB856" s="13"/>
      <c r="AC856" s="13"/>
      <c r="AD856" s="13"/>
      <c r="AE856" s="13"/>
      <c r="AF856" s="13"/>
      <c r="AG856" s="13"/>
      <c r="AH856" s="13"/>
      <c r="AI856" s="13"/>
      <c r="AJ856" s="13"/>
    </row>
    <row r="857" spans="1:36" ht="13.5" customHeight="1" x14ac:dyDescent="0.2">
      <c r="A857" s="13"/>
      <c r="B857" s="13"/>
      <c r="C857" s="13"/>
      <c r="D857" s="13"/>
      <c r="E857" s="13"/>
      <c r="F857" s="13"/>
      <c r="G857" s="13"/>
      <c r="H857" s="13"/>
      <c r="I857" s="13"/>
      <c r="J857" s="13"/>
      <c r="K857" s="13"/>
      <c r="L857" s="13"/>
      <c r="M857" s="13"/>
      <c r="N857" s="13"/>
      <c r="O857" s="13"/>
      <c r="P857" s="13"/>
      <c r="Q857" s="13"/>
      <c r="R857" s="13"/>
      <c r="S857" s="13"/>
      <c r="T857" s="13"/>
      <c r="U857" s="13"/>
      <c r="V857" s="13"/>
      <c r="W857" s="13"/>
      <c r="X857" s="13"/>
      <c r="Y857" s="13"/>
      <c r="Z857" s="13"/>
      <c r="AA857" s="13"/>
      <c r="AB857" s="13"/>
      <c r="AC857" s="13"/>
      <c r="AD857" s="13"/>
      <c r="AE857" s="13"/>
      <c r="AF857" s="13"/>
      <c r="AG857" s="13"/>
      <c r="AH857" s="13"/>
      <c r="AI857" s="13"/>
      <c r="AJ857" s="13"/>
    </row>
    <row r="858" spans="1:36" ht="13.5" customHeight="1" x14ac:dyDescent="0.2">
      <c r="A858" s="13"/>
      <c r="B858" s="13"/>
      <c r="C858" s="13"/>
      <c r="D858" s="13"/>
      <c r="E858" s="13"/>
      <c r="F858" s="13"/>
      <c r="G858" s="13"/>
      <c r="H858" s="13"/>
      <c r="I858" s="13"/>
      <c r="J858" s="13"/>
      <c r="K858" s="13"/>
      <c r="L858" s="13"/>
      <c r="M858" s="13"/>
      <c r="N858" s="13"/>
      <c r="O858" s="13"/>
      <c r="P858" s="13"/>
      <c r="Q858" s="13"/>
      <c r="R858" s="13"/>
      <c r="S858" s="13"/>
      <c r="T858" s="13"/>
      <c r="U858" s="13"/>
      <c r="V858" s="13"/>
      <c r="W858" s="13"/>
      <c r="X858" s="13"/>
      <c r="Y858" s="13"/>
      <c r="Z858" s="13"/>
      <c r="AA858" s="13"/>
      <c r="AB858" s="13"/>
      <c r="AC858" s="13"/>
      <c r="AD858" s="13"/>
      <c r="AE858" s="13"/>
      <c r="AF858" s="13"/>
      <c r="AG858" s="13"/>
      <c r="AH858" s="13"/>
      <c r="AI858" s="13"/>
      <c r="AJ858" s="13"/>
    </row>
    <row r="859" spans="1:36" ht="13.5" customHeight="1" x14ac:dyDescent="0.2">
      <c r="A859" s="13"/>
      <c r="B859" s="13"/>
      <c r="C859" s="13"/>
      <c r="D859" s="13"/>
      <c r="E859" s="13"/>
      <c r="F859" s="13"/>
      <c r="G859" s="13"/>
      <c r="H859" s="13"/>
      <c r="I859" s="13"/>
      <c r="J859" s="13"/>
      <c r="K859" s="13"/>
      <c r="L859" s="13"/>
      <c r="M859" s="13"/>
      <c r="N859" s="13"/>
      <c r="O859" s="13"/>
      <c r="P859" s="13"/>
      <c r="Q859" s="13"/>
      <c r="R859" s="13"/>
      <c r="S859" s="13"/>
      <c r="T859" s="13"/>
      <c r="U859" s="13"/>
      <c r="V859" s="13"/>
      <c r="W859" s="13"/>
      <c r="X859" s="13"/>
      <c r="Y859" s="13"/>
      <c r="Z859" s="13"/>
      <c r="AA859" s="13"/>
      <c r="AB859" s="13"/>
      <c r="AC859" s="13"/>
      <c r="AD859" s="13"/>
      <c r="AE859" s="13"/>
      <c r="AF859" s="13"/>
      <c r="AG859" s="13"/>
      <c r="AH859" s="13"/>
      <c r="AI859" s="13"/>
      <c r="AJ859" s="13"/>
    </row>
    <row r="860" spans="1:36" ht="13.5" customHeight="1" x14ac:dyDescent="0.2">
      <c r="A860" s="13"/>
      <c r="B860" s="13"/>
      <c r="C860" s="13"/>
      <c r="D860" s="13"/>
      <c r="E860" s="13"/>
      <c r="F860" s="13"/>
      <c r="G860" s="13"/>
      <c r="H860" s="13"/>
      <c r="I860" s="13"/>
      <c r="J860" s="13"/>
      <c r="K860" s="13"/>
      <c r="L860" s="13"/>
      <c r="M860" s="13"/>
      <c r="N860" s="13"/>
      <c r="O860" s="13"/>
      <c r="P860" s="13"/>
      <c r="Q860" s="13"/>
      <c r="R860" s="13"/>
      <c r="S860" s="13"/>
      <c r="T860" s="13"/>
      <c r="U860" s="13"/>
      <c r="V860" s="13"/>
      <c r="W860" s="13"/>
      <c r="X860" s="13"/>
      <c r="Y860" s="13"/>
      <c r="Z860" s="13"/>
      <c r="AA860" s="13"/>
      <c r="AB860" s="13"/>
      <c r="AC860" s="13"/>
      <c r="AD860" s="13"/>
      <c r="AE860" s="13"/>
      <c r="AF860" s="13"/>
      <c r="AG860" s="13"/>
      <c r="AH860" s="13"/>
      <c r="AI860" s="13"/>
      <c r="AJ860" s="13"/>
    </row>
    <row r="861" spans="1:36" ht="13.5" customHeight="1" x14ac:dyDescent="0.2">
      <c r="A861" s="13"/>
      <c r="B861" s="13"/>
      <c r="C861" s="13"/>
      <c r="D861" s="13"/>
      <c r="E861" s="13"/>
      <c r="F861" s="13"/>
      <c r="G861" s="13"/>
      <c r="H861" s="13"/>
      <c r="I861" s="13"/>
      <c r="J861" s="13"/>
      <c r="K861" s="13"/>
      <c r="L861" s="13"/>
      <c r="M861" s="13"/>
      <c r="N861" s="13"/>
      <c r="O861" s="13"/>
      <c r="P861" s="13"/>
      <c r="Q861" s="13"/>
      <c r="R861" s="13"/>
      <c r="S861" s="13"/>
      <c r="T861" s="13"/>
      <c r="U861" s="13"/>
      <c r="V861" s="13"/>
      <c r="W861" s="13"/>
      <c r="X861" s="13"/>
      <c r="Y861" s="13"/>
      <c r="Z861" s="13"/>
      <c r="AA861" s="13"/>
      <c r="AB861" s="13"/>
      <c r="AC861" s="13"/>
      <c r="AD861" s="13"/>
      <c r="AE861" s="13"/>
      <c r="AF861" s="13"/>
      <c r="AG861" s="13"/>
      <c r="AH861" s="13"/>
      <c r="AI861" s="13"/>
      <c r="AJ861" s="13"/>
    </row>
    <row r="862" spans="1:36" ht="13.5" customHeight="1" x14ac:dyDescent="0.2">
      <c r="A862" s="13"/>
      <c r="B862" s="13"/>
      <c r="C862" s="13"/>
      <c r="D862" s="13"/>
      <c r="E862" s="13"/>
      <c r="F862" s="13"/>
      <c r="G862" s="13"/>
      <c r="H862" s="13"/>
      <c r="I862" s="13"/>
      <c r="J862" s="13"/>
      <c r="K862" s="13"/>
      <c r="L862" s="13"/>
      <c r="M862" s="13"/>
      <c r="N862" s="13"/>
      <c r="O862" s="13"/>
      <c r="P862" s="13"/>
      <c r="Q862" s="13"/>
      <c r="R862" s="13"/>
      <c r="S862" s="13"/>
      <c r="T862" s="13"/>
      <c r="U862" s="13"/>
      <c r="V862" s="13"/>
      <c r="W862" s="13"/>
      <c r="X862" s="13"/>
      <c r="Y862" s="13"/>
      <c r="Z862" s="13"/>
      <c r="AA862" s="13"/>
      <c r="AB862" s="13"/>
      <c r="AC862" s="13"/>
      <c r="AD862" s="13"/>
      <c r="AE862" s="13"/>
      <c r="AF862" s="13"/>
      <c r="AG862" s="13"/>
      <c r="AH862" s="13"/>
      <c r="AI862" s="13"/>
      <c r="AJ862" s="13"/>
    </row>
    <row r="863" spans="1:36" ht="13.5" customHeight="1" x14ac:dyDescent="0.2">
      <c r="A863" s="13"/>
      <c r="B863" s="13"/>
      <c r="C863" s="13"/>
      <c r="D863" s="13"/>
      <c r="E863" s="13"/>
      <c r="F863" s="13"/>
      <c r="G863" s="13"/>
      <c r="H863" s="13"/>
      <c r="I863" s="13"/>
      <c r="J863" s="13"/>
      <c r="K863" s="13"/>
      <c r="L863" s="13"/>
      <c r="M863" s="13"/>
      <c r="N863" s="13"/>
      <c r="O863" s="13"/>
      <c r="P863" s="13"/>
      <c r="Q863" s="13"/>
      <c r="R863" s="13"/>
      <c r="S863" s="13"/>
      <c r="T863" s="13"/>
      <c r="U863" s="13"/>
      <c r="V863" s="13"/>
      <c r="W863" s="13"/>
      <c r="X863" s="13"/>
      <c r="Y863" s="13"/>
      <c r="Z863" s="13"/>
      <c r="AA863" s="13"/>
      <c r="AB863" s="13"/>
      <c r="AC863" s="13"/>
      <c r="AD863" s="13"/>
      <c r="AE863" s="13"/>
      <c r="AF863" s="13"/>
      <c r="AG863" s="13"/>
      <c r="AH863" s="13"/>
      <c r="AI863" s="13"/>
      <c r="AJ863" s="13"/>
    </row>
    <row r="864" spans="1:36" ht="13.5" customHeight="1" x14ac:dyDescent="0.2">
      <c r="A864" s="13"/>
      <c r="B864" s="13"/>
      <c r="C864" s="13"/>
      <c r="D864" s="13"/>
      <c r="E864" s="13"/>
      <c r="F864" s="13"/>
      <c r="G864" s="13"/>
      <c r="H864" s="13"/>
      <c r="I864" s="13"/>
      <c r="J864" s="13"/>
      <c r="K864" s="13"/>
      <c r="L864" s="13"/>
      <c r="M864" s="13"/>
      <c r="N864" s="13"/>
      <c r="O864" s="13"/>
      <c r="P864" s="13"/>
      <c r="Q864" s="13"/>
      <c r="R864" s="13"/>
      <c r="S864" s="13"/>
      <c r="T864" s="13"/>
      <c r="U864" s="13"/>
      <c r="V864" s="13"/>
      <c r="W864" s="13"/>
      <c r="X864" s="13"/>
      <c r="Y864" s="13"/>
      <c r="Z864" s="13"/>
      <c r="AA864" s="13"/>
      <c r="AB864" s="13"/>
      <c r="AC864" s="13"/>
      <c r="AD864" s="13"/>
      <c r="AE864" s="13"/>
      <c r="AF864" s="13"/>
      <c r="AG864" s="13"/>
      <c r="AH864" s="13"/>
      <c r="AI864" s="13"/>
      <c r="AJ864" s="13"/>
    </row>
    <row r="865" spans="1:36" ht="13.5" customHeight="1" x14ac:dyDescent="0.2">
      <c r="A865" s="13"/>
      <c r="B865" s="13"/>
      <c r="C865" s="13"/>
      <c r="D865" s="13"/>
      <c r="E865" s="13"/>
      <c r="F865" s="13"/>
      <c r="G865" s="13"/>
      <c r="H865" s="13"/>
      <c r="I865" s="13"/>
      <c r="J865" s="13"/>
      <c r="K865" s="13"/>
      <c r="L865" s="13"/>
      <c r="M865" s="13"/>
      <c r="N865" s="13"/>
      <c r="O865" s="13"/>
      <c r="P865" s="13"/>
      <c r="Q865" s="13"/>
      <c r="R865" s="13"/>
      <c r="S865" s="13"/>
      <c r="T865" s="13"/>
      <c r="U865" s="13"/>
      <c r="V865" s="13"/>
      <c r="W865" s="13"/>
      <c r="X865" s="13"/>
      <c r="Y865" s="13"/>
      <c r="Z865" s="13"/>
      <c r="AA865" s="13"/>
      <c r="AB865" s="13"/>
      <c r="AC865" s="13"/>
      <c r="AD865" s="13"/>
      <c r="AE865" s="13"/>
      <c r="AF865" s="13"/>
      <c r="AG865" s="13"/>
      <c r="AH865" s="13"/>
      <c r="AI865" s="13"/>
      <c r="AJ865" s="13"/>
    </row>
    <row r="866" spans="1:36" ht="13.5" customHeight="1" x14ac:dyDescent="0.2">
      <c r="A866" s="13"/>
      <c r="B866" s="13"/>
      <c r="C866" s="13"/>
      <c r="D866" s="13"/>
      <c r="E866" s="13"/>
      <c r="F866" s="13"/>
      <c r="G866" s="13"/>
      <c r="H866" s="13"/>
      <c r="I866" s="13"/>
      <c r="J866" s="13"/>
      <c r="K866" s="13"/>
      <c r="L866" s="13"/>
      <c r="M866" s="13"/>
      <c r="N866" s="13"/>
      <c r="O866" s="13"/>
      <c r="P866" s="13"/>
      <c r="Q866" s="13"/>
      <c r="R866" s="13"/>
      <c r="S866" s="13"/>
      <c r="T866" s="13"/>
      <c r="U866" s="13"/>
      <c r="V866" s="13"/>
      <c r="W866" s="13"/>
      <c r="X866" s="13"/>
      <c r="Y866" s="13"/>
      <c r="Z866" s="13"/>
      <c r="AA866" s="13"/>
      <c r="AB866" s="13"/>
      <c r="AC866" s="13"/>
      <c r="AD866" s="13"/>
      <c r="AE866" s="13"/>
      <c r="AF866" s="13"/>
      <c r="AG866" s="13"/>
      <c r="AH866" s="13"/>
      <c r="AI866" s="13"/>
      <c r="AJ866" s="13"/>
    </row>
    <row r="867" spans="1:36" ht="13.5" customHeight="1" x14ac:dyDescent="0.2">
      <c r="A867" s="13"/>
      <c r="B867" s="13"/>
      <c r="C867" s="13"/>
      <c r="D867" s="13"/>
      <c r="E867" s="13"/>
      <c r="F867" s="13"/>
      <c r="G867" s="13"/>
      <c r="H867" s="13"/>
      <c r="I867" s="13"/>
      <c r="J867" s="13"/>
      <c r="K867" s="13"/>
      <c r="L867" s="13"/>
      <c r="M867" s="13"/>
      <c r="N867" s="13"/>
      <c r="O867" s="13"/>
      <c r="P867" s="13"/>
      <c r="Q867" s="13"/>
      <c r="R867" s="13"/>
      <c r="S867" s="13"/>
      <c r="T867" s="13"/>
      <c r="U867" s="13"/>
      <c r="V867" s="13"/>
      <c r="W867" s="13"/>
      <c r="X867" s="13"/>
      <c r="Y867" s="13"/>
      <c r="Z867" s="13"/>
      <c r="AA867" s="13"/>
      <c r="AB867" s="13"/>
      <c r="AC867" s="13"/>
      <c r="AD867" s="13"/>
      <c r="AE867" s="13"/>
      <c r="AF867" s="13"/>
      <c r="AG867" s="13"/>
      <c r="AH867" s="13"/>
      <c r="AI867" s="13"/>
      <c r="AJ867" s="13"/>
    </row>
    <row r="868" spans="1:36" ht="13.5" customHeight="1" x14ac:dyDescent="0.2">
      <c r="A868" s="13"/>
      <c r="B868" s="13"/>
      <c r="C868" s="13"/>
      <c r="D868" s="13"/>
      <c r="E868" s="13"/>
      <c r="F868" s="13"/>
      <c r="G868" s="13"/>
      <c r="H868" s="13"/>
      <c r="I868" s="13"/>
      <c r="J868" s="13"/>
      <c r="K868" s="13"/>
      <c r="L868" s="13"/>
      <c r="M868" s="13"/>
      <c r="N868" s="13"/>
      <c r="O868" s="13"/>
      <c r="P868" s="13"/>
      <c r="Q868" s="13"/>
      <c r="R868" s="13"/>
      <c r="S868" s="13"/>
      <c r="T868" s="13"/>
      <c r="U868" s="13"/>
      <c r="V868" s="13"/>
      <c r="W868" s="13"/>
      <c r="X868" s="13"/>
      <c r="Y868" s="13"/>
      <c r="Z868" s="13"/>
      <c r="AA868" s="13"/>
      <c r="AB868" s="13"/>
      <c r="AC868" s="13"/>
      <c r="AD868" s="13"/>
      <c r="AE868" s="13"/>
      <c r="AF868" s="13"/>
      <c r="AG868" s="13"/>
      <c r="AH868" s="13"/>
      <c r="AI868" s="13"/>
      <c r="AJ868" s="13"/>
    </row>
    <row r="869" spans="1:36" ht="13.5" customHeight="1" x14ac:dyDescent="0.2">
      <c r="A869" s="13"/>
      <c r="B869" s="13"/>
      <c r="C869" s="13"/>
      <c r="D869" s="13"/>
      <c r="E869" s="13"/>
      <c r="F869" s="13"/>
      <c r="G869" s="13"/>
      <c r="H869" s="13"/>
      <c r="I869" s="13"/>
      <c r="J869" s="13"/>
      <c r="K869" s="13"/>
      <c r="L869" s="13"/>
      <c r="M869" s="13"/>
      <c r="N869" s="13"/>
      <c r="O869" s="13"/>
      <c r="P869" s="13"/>
      <c r="Q869" s="13"/>
      <c r="R869" s="13"/>
      <c r="S869" s="13"/>
      <c r="T869" s="13"/>
      <c r="U869" s="13"/>
      <c r="V869" s="13"/>
      <c r="W869" s="13"/>
      <c r="X869" s="13"/>
      <c r="Y869" s="13"/>
      <c r="Z869" s="13"/>
      <c r="AA869" s="13"/>
      <c r="AB869" s="13"/>
      <c r="AC869" s="13"/>
      <c r="AD869" s="13"/>
      <c r="AE869" s="13"/>
      <c r="AF869" s="13"/>
      <c r="AG869" s="13"/>
      <c r="AH869" s="13"/>
      <c r="AI869" s="13"/>
      <c r="AJ869" s="13"/>
    </row>
    <row r="870" spans="1:36" ht="13.5" customHeight="1" x14ac:dyDescent="0.2">
      <c r="A870" s="13"/>
      <c r="B870" s="13"/>
      <c r="C870" s="13"/>
      <c r="D870" s="13"/>
      <c r="E870" s="13"/>
      <c r="F870" s="13"/>
      <c r="G870" s="13"/>
      <c r="H870" s="13"/>
      <c r="I870" s="13"/>
      <c r="J870" s="13"/>
      <c r="K870" s="13"/>
      <c r="L870" s="13"/>
      <c r="M870" s="13"/>
      <c r="N870" s="13"/>
      <c r="O870" s="13"/>
      <c r="P870" s="13"/>
      <c r="Q870" s="13"/>
      <c r="R870" s="13"/>
      <c r="S870" s="13"/>
      <c r="T870" s="13"/>
      <c r="U870" s="13"/>
      <c r="V870" s="13"/>
      <c r="W870" s="13"/>
      <c r="X870" s="13"/>
      <c r="Y870" s="13"/>
      <c r="Z870" s="13"/>
      <c r="AA870" s="13"/>
      <c r="AB870" s="13"/>
      <c r="AC870" s="13"/>
      <c r="AD870" s="13"/>
      <c r="AE870" s="13"/>
      <c r="AF870" s="13"/>
      <c r="AG870" s="13"/>
      <c r="AH870" s="13"/>
      <c r="AI870" s="13"/>
      <c r="AJ870" s="13"/>
    </row>
    <row r="871" spans="1:36" ht="13.5" customHeight="1" x14ac:dyDescent="0.2">
      <c r="A871" s="13"/>
      <c r="B871" s="13"/>
      <c r="C871" s="13"/>
      <c r="D871" s="13"/>
      <c r="E871" s="13"/>
      <c r="F871" s="13"/>
      <c r="G871" s="13"/>
      <c r="H871" s="13"/>
      <c r="I871" s="13"/>
      <c r="J871" s="13"/>
      <c r="K871" s="13"/>
      <c r="L871" s="13"/>
      <c r="M871" s="13"/>
      <c r="N871" s="13"/>
      <c r="O871" s="13"/>
      <c r="P871" s="13"/>
      <c r="Q871" s="13"/>
      <c r="R871" s="13"/>
      <c r="S871" s="13"/>
      <c r="T871" s="13"/>
      <c r="U871" s="13"/>
      <c r="V871" s="13"/>
      <c r="W871" s="13"/>
      <c r="X871" s="13"/>
      <c r="Y871" s="13"/>
      <c r="Z871" s="13"/>
      <c r="AA871" s="13"/>
      <c r="AB871" s="13"/>
      <c r="AC871" s="13"/>
      <c r="AD871" s="13"/>
      <c r="AE871" s="13"/>
      <c r="AF871" s="13"/>
      <c r="AG871" s="13"/>
      <c r="AH871" s="13"/>
      <c r="AI871" s="13"/>
      <c r="AJ871" s="13"/>
    </row>
    <row r="872" spans="1:36" ht="13.5" customHeight="1" x14ac:dyDescent="0.2">
      <c r="A872" s="13"/>
      <c r="B872" s="13"/>
      <c r="C872" s="13"/>
      <c r="D872" s="13"/>
      <c r="E872" s="13"/>
      <c r="F872" s="13"/>
      <c r="G872" s="13"/>
      <c r="H872" s="13"/>
      <c r="I872" s="13"/>
      <c r="J872" s="13"/>
      <c r="K872" s="13"/>
      <c r="L872" s="13"/>
      <c r="M872" s="13"/>
      <c r="N872" s="13"/>
      <c r="O872" s="13"/>
      <c r="P872" s="13"/>
      <c r="Q872" s="13"/>
      <c r="R872" s="13"/>
      <c r="S872" s="13"/>
      <c r="T872" s="13"/>
      <c r="U872" s="13"/>
      <c r="V872" s="13"/>
      <c r="W872" s="13"/>
      <c r="X872" s="13"/>
      <c r="Y872" s="13"/>
      <c r="Z872" s="13"/>
      <c r="AA872" s="13"/>
      <c r="AB872" s="13"/>
      <c r="AC872" s="13"/>
      <c r="AD872" s="13"/>
      <c r="AE872" s="13"/>
      <c r="AF872" s="13"/>
      <c r="AG872" s="13"/>
      <c r="AH872" s="13"/>
      <c r="AI872" s="13"/>
      <c r="AJ872" s="13"/>
    </row>
    <row r="873" spans="1:36" ht="13.5" customHeight="1" x14ac:dyDescent="0.2">
      <c r="A873" s="13"/>
      <c r="B873" s="13"/>
      <c r="C873" s="13"/>
      <c r="D873" s="13"/>
      <c r="E873" s="13"/>
      <c r="F873" s="13"/>
      <c r="G873" s="13"/>
      <c r="H873" s="13"/>
      <c r="I873" s="13"/>
      <c r="J873" s="13"/>
      <c r="K873" s="13"/>
      <c r="L873" s="13"/>
      <c r="M873" s="13"/>
      <c r="N873" s="13"/>
      <c r="O873" s="13"/>
      <c r="P873" s="13"/>
      <c r="Q873" s="13"/>
      <c r="R873" s="13"/>
      <c r="S873" s="13"/>
      <c r="T873" s="13"/>
      <c r="U873" s="13"/>
      <c r="V873" s="13"/>
      <c r="W873" s="13"/>
      <c r="X873" s="13"/>
      <c r="Y873" s="13"/>
      <c r="Z873" s="13"/>
      <c r="AA873" s="13"/>
      <c r="AB873" s="13"/>
      <c r="AC873" s="13"/>
      <c r="AD873" s="13"/>
      <c r="AE873" s="13"/>
      <c r="AF873" s="13"/>
      <c r="AG873" s="13"/>
      <c r="AH873" s="13"/>
      <c r="AI873" s="13"/>
      <c r="AJ873" s="13"/>
    </row>
    <row r="874" spans="1:36" ht="13.5" customHeight="1" x14ac:dyDescent="0.2">
      <c r="A874" s="13"/>
      <c r="B874" s="13"/>
      <c r="C874" s="13"/>
      <c r="D874" s="13"/>
      <c r="E874" s="13"/>
      <c r="F874" s="13"/>
      <c r="G874" s="13"/>
      <c r="H874" s="13"/>
      <c r="I874" s="13"/>
      <c r="J874" s="13"/>
      <c r="K874" s="13"/>
      <c r="L874" s="13"/>
      <c r="M874" s="13"/>
      <c r="N874" s="13"/>
      <c r="O874" s="13"/>
      <c r="P874" s="13"/>
      <c r="Q874" s="13"/>
      <c r="R874" s="13"/>
      <c r="S874" s="13"/>
      <c r="T874" s="13"/>
      <c r="U874" s="13"/>
      <c r="V874" s="13"/>
      <c r="W874" s="13"/>
      <c r="X874" s="13"/>
      <c r="Y874" s="13"/>
      <c r="Z874" s="13"/>
      <c r="AA874" s="13"/>
      <c r="AB874" s="13"/>
      <c r="AC874" s="13"/>
      <c r="AD874" s="13"/>
      <c r="AE874" s="13"/>
      <c r="AF874" s="13"/>
      <c r="AG874" s="13"/>
      <c r="AH874" s="13"/>
      <c r="AI874" s="13"/>
      <c r="AJ874" s="13"/>
    </row>
    <row r="875" spans="1:36" ht="13.5" customHeight="1" x14ac:dyDescent="0.2">
      <c r="A875" s="13"/>
      <c r="B875" s="13"/>
      <c r="C875" s="13"/>
      <c r="D875" s="13"/>
      <c r="E875" s="13"/>
      <c r="F875" s="13"/>
      <c r="G875" s="13"/>
      <c r="H875" s="13"/>
      <c r="I875" s="13"/>
      <c r="J875" s="13"/>
      <c r="K875" s="13"/>
      <c r="L875" s="13"/>
      <c r="M875" s="13"/>
      <c r="N875" s="13"/>
      <c r="O875" s="13"/>
      <c r="P875" s="13"/>
      <c r="Q875" s="13"/>
      <c r="R875" s="13"/>
      <c r="S875" s="13"/>
      <c r="T875" s="13"/>
      <c r="U875" s="13"/>
      <c r="V875" s="13"/>
      <c r="W875" s="13"/>
      <c r="X875" s="13"/>
      <c r="Y875" s="13"/>
      <c r="Z875" s="13"/>
      <c r="AA875" s="13"/>
      <c r="AB875" s="13"/>
      <c r="AC875" s="13"/>
      <c r="AD875" s="13"/>
      <c r="AE875" s="13"/>
      <c r="AF875" s="13"/>
      <c r="AG875" s="13"/>
      <c r="AH875" s="13"/>
      <c r="AI875" s="13"/>
      <c r="AJ875" s="13"/>
    </row>
    <row r="876" spans="1:36" ht="13.5" customHeight="1" x14ac:dyDescent="0.2">
      <c r="A876" s="13"/>
      <c r="B876" s="13"/>
      <c r="C876" s="13"/>
      <c r="D876" s="13"/>
      <c r="E876" s="13"/>
      <c r="F876" s="13"/>
      <c r="G876" s="13"/>
      <c r="H876" s="13"/>
      <c r="I876" s="13"/>
      <c r="J876" s="13"/>
      <c r="K876" s="13"/>
      <c r="L876" s="13"/>
      <c r="M876" s="13"/>
      <c r="N876" s="13"/>
      <c r="O876" s="13"/>
      <c r="P876" s="13"/>
      <c r="Q876" s="13"/>
      <c r="R876" s="13"/>
      <c r="S876" s="13"/>
      <c r="T876" s="13"/>
      <c r="U876" s="13"/>
      <c r="V876" s="13"/>
      <c r="W876" s="13"/>
      <c r="X876" s="13"/>
      <c r="Y876" s="13"/>
      <c r="Z876" s="13"/>
      <c r="AA876" s="13"/>
      <c r="AB876" s="13"/>
      <c r="AC876" s="13"/>
      <c r="AD876" s="13"/>
      <c r="AE876" s="13"/>
      <c r="AF876" s="13"/>
      <c r="AG876" s="13"/>
      <c r="AH876" s="13"/>
      <c r="AI876" s="13"/>
      <c r="AJ876" s="13"/>
    </row>
    <row r="877" spans="1:36" ht="13.5" customHeight="1" x14ac:dyDescent="0.2">
      <c r="A877" s="13"/>
      <c r="B877" s="13"/>
      <c r="C877" s="13"/>
      <c r="D877" s="13"/>
      <c r="E877" s="13"/>
      <c r="F877" s="13"/>
      <c r="G877" s="13"/>
      <c r="H877" s="13"/>
      <c r="I877" s="13"/>
      <c r="J877" s="13"/>
      <c r="K877" s="13"/>
      <c r="L877" s="13"/>
      <c r="M877" s="13"/>
      <c r="N877" s="13"/>
      <c r="O877" s="13"/>
      <c r="P877" s="13"/>
      <c r="Q877" s="13"/>
      <c r="R877" s="13"/>
      <c r="S877" s="13"/>
      <c r="T877" s="13"/>
      <c r="U877" s="13"/>
      <c r="V877" s="13"/>
      <c r="W877" s="13"/>
      <c r="X877" s="13"/>
      <c r="Y877" s="13"/>
      <c r="Z877" s="13"/>
      <c r="AA877" s="13"/>
      <c r="AB877" s="13"/>
      <c r="AC877" s="13"/>
      <c r="AD877" s="13"/>
      <c r="AE877" s="13"/>
      <c r="AF877" s="13"/>
      <c r="AG877" s="13"/>
      <c r="AH877" s="13"/>
      <c r="AI877" s="13"/>
      <c r="AJ877" s="13"/>
    </row>
    <row r="878" spans="1:36" ht="13.5" customHeight="1" x14ac:dyDescent="0.2">
      <c r="A878" s="13"/>
      <c r="B878" s="13"/>
      <c r="C878" s="13"/>
      <c r="D878" s="13"/>
      <c r="E878" s="13"/>
      <c r="F878" s="13"/>
      <c r="G878" s="13"/>
      <c r="H878" s="13"/>
      <c r="I878" s="13"/>
      <c r="J878" s="13"/>
      <c r="K878" s="13"/>
      <c r="L878" s="13"/>
      <c r="M878" s="13"/>
      <c r="N878" s="13"/>
      <c r="O878" s="13"/>
      <c r="P878" s="13"/>
      <c r="Q878" s="13"/>
      <c r="R878" s="13"/>
      <c r="S878" s="13"/>
      <c r="T878" s="13"/>
      <c r="U878" s="13"/>
      <c r="V878" s="13"/>
      <c r="W878" s="13"/>
      <c r="X878" s="13"/>
      <c r="Y878" s="13"/>
      <c r="Z878" s="13"/>
      <c r="AA878" s="13"/>
      <c r="AB878" s="13"/>
      <c r="AC878" s="13"/>
      <c r="AD878" s="13"/>
      <c r="AE878" s="13"/>
      <c r="AF878" s="13"/>
      <c r="AG878" s="13"/>
      <c r="AH878" s="13"/>
      <c r="AI878" s="13"/>
      <c r="AJ878" s="13"/>
    </row>
    <row r="879" spans="1:36" ht="13.5" customHeight="1" x14ac:dyDescent="0.2">
      <c r="A879" s="13"/>
      <c r="B879" s="13"/>
      <c r="C879" s="13"/>
      <c r="D879" s="13"/>
      <c r="E879" s="13"/>
      <c r="F879" s="13"/>
      <c r="G879" s="13"/>
      <c r="H879" s="13"/>
      <c r="I879" s="13"/>
      <c r="J879" s="13"/>
      <c r="K879" s="13"/>
      <c r="L879" s="13"/>
      <c r="M879" s="13"/>
      <c r="N879" s="13"/>
      <c r="O879" s="13"/>
      <c r="P879" s="13"/>
      <c r="Q879" s="13"/>
      <c r="R879" s="13"/>
      <c r="S879" s="13"/>
      <c r="T879" s="13"/>
      <c r="U879" s="13"/>
      <c r="V879" s="13"/>
      <c r="W879" s="13"/>
      <c r="X879" s="13"/>
      <c r="Y879" s="13"/>
      <c r="Z879" s="13"/>
      <c r="AA879" s="13"/>
      <c r="AB879" s="13"/>
      <c r="AC879" s="13"/>
      <c r="AD879" s="13"/>
      <c r="AE879" s="13"/>
      <c r="AF879" s="13"/>
      <c r="AG879" s="13"/>
      <c r="AH879" s="13"/>
      <c r="AI879" s="13"/>
      <c r="AJ879" s="13"/>
    </row>
    <row r="880" spans="1:36" ht="13.5" customHeight="1" x14ac:dyDescent="0.2">
      <c r="A880" s="13"/>
      <c r="B880" s="13"/>
      <c r="C880" s="13"/>
      <c r="D880" s="13"/>
      <c r="E880" s="13"/>
      <c r="F880" s="13"/>
      <c r="G880" s="13"/>
      <c r="H880" s="13"/>
      <c r="I880" s="13"/>
      <c r="J880" s="13"/>
      <c r="K880" s="13"/>
      <c r="L880" s="13"/>
      <c r="M880" s="13"/>
      <c r="N880" s="13"/>
      <c r="O880" s="13"/>
      <c r="P880" s="13"/>
      <c r="Q880" s="13"/>
      <c r="R880" s="13"/>
      <c r="S880" s="13"/>
      <c r="T880" s="13"/>
      <c r="U880" s="13"/>
      <c r="V880" s="13"/>
      <c r="W880" s="13"/>
      <c r="X880" s="13"/>
      <c r="Y880" s="13"/>
      <c r="Z880" s="13"/>
      <c r="AA880" s="13"/>
      <c r="AB880" s="13"/>
      <c r="AC880" s="13"/>
      <c r="AD880" s="13"/>
      <c r="AE880" s="13"/>
      <c r="AF880" s="13"/>
      <c r="AG880" s="13"/>
      <c r="AH880" s="13"/>
      <c r="AI880" s="13"/>
      <c r="AJ880" s="13"/>
    </row>
    <row r="881" spans="1:36" ht="13.5" customHeight="1" x14ac:dyDescent="0.2">
      <c r="A881" s="13"/>
      <c r="B881" s="13"/>
      <c r="C881" s="13"/>
      <c r="D881" s="13"/>
      <c r="E881" s="13"/>
      <c r="F881" s="13"/>
      <c r="G881" s="13"/>
      <c r="H881" s="13"/>
      <c r="I881" s="13"/>
      <c r="J881" s="13"/>
      <c r="K881" s="13"/>
      <c r="L881" s="13"/>
      <c r="M881" s="13"/>
      <c r="N881" s="13"/>
      <c r="O881" s="13"/>
      <c r="P881" s="13"/>
      <c r="Q881" s="13"/>
      <c r="R881" s="13"/>
      <c r="S881" s="13"/>
      <c r="T881" s="13"/>
      <c r="U881" s="13"/>
      <c r="V881" s="13"/>
      <c r="W881" s="13"/>
      <c r="X881" s="13"/>
      <c r="Y881" s="13"/>
      <c r="Z881" s="13"/>
      <c r="AA881" s="13"/>
      <c r="AB881" s="13"/>
      <c r="AC881" s="13"/>
      <c r="AD881" s="13"/>
      <c r="AE881" s="13"/>
      <c r="AF881" s="13"/>
      <c r="AG881" s="13"/>
      <c r="AH881" s="13"/>
      <c r="AI881" s="13"/>
      <c r="AJ881" s="13"/>
    </row>
    <row r="882" spans="1:36" ht="13.5" customHeight="1" x14ac:dyDescent="0.2">
      <c r="A882" s="13"/>
      <c r="B882" s="13"/>
      <c r="C882" s="13"/>
      <c r="D882" s="13"/>
      <c r="E882" s="13"/>
      <c r="F882" s="13"/>
      <c r="G882" s="13"/>
      <c r="H882" s="13"/>
      <c r="I882" s="13"/>
      <c r="J882" s="13"/>
      <c r="K882" s="13"/>
      <c r="L882" s="13"/>
      <c r="M882" s="13"/>
      <c r="N882" s="13"/>
      <c r="O882" s="13"/>
      <c r="P882" s="13"/>
      <c r="Q882" s="13"/>
      <c r="R882" s="13"/>
      <c r="S882" s="13"/>
      <c r="T882" s="13"/>
      <c r="U882" s="13"/>
      <c r="V882" s="13"/>
      <c r="W882" s="13"/>
      <c r="X882" s="13"/>
      <c r="Y882" s="13"/>
      <c r="Z882" s="13"/>
      <c r="AA882" s="13"/>
      <c r="AB882" s="13"/>
      <c r="AC882" s="13"/>
      <c r="AD882" s="13"/>
      <c r="AE882" s="13"/>
      <c r="AF882" s="13"/>
      <c r="AG882" s="13"/>
      <c r="AH882" s="13"/>
      <c r="AI882" s="13"/>
      <c r="AJ882" s="13"/>
    </row>
    <row r="883" spans="1:36" ht="13.5" customHeight="1" x14ac:dyDescent="0.2">
      <c r="A883" s="13"/>
      <c r="B883" s="13"/>
      <c r="C883" s="13"/>
      <c r="D883" s="13"/>
      <c r="E883" s="13"/>
      <c r="F883" s="13"/>
      <c r="G883" s="13"/>
      <c r="H883" s="13"/>
      <c r="I883" s="13"/>
      <c r="J883" s="13"/>
      <c r="K883" s="13"/>
      <c r="L883" s="13"/>
      <c r="M883" s="13"/>
      <c r="N883" s="13"/>
      <c r="O883" s="13"/>
      <c r="P883" s="13"/>
      <c r="Q883" s="13"/>
      <c r="R883" s="13"/>
      <c r="S883" s="13"/>
      <c r="T883" s="13"/>
      <c r="U883" s="13"/>
      <c r="V883" s="13"/>
      <c r="W883" s="13"/>
      <c r="X883" s="13"/>
      <c r="Y883" s="13"/>
      <c r="Z883" s="13"/>
      <c r="AA883" s="13"/>
      <c r="AB883" s="13"/>
      <c r="AC883" s="13"/>
      <c r="AD883" s="13"/>
      <c r="AE883" s="13"/>
      <c r="AF883" s="13"/>
      <c r="AG883" s="13"/>
      <c r="AH883" s="13"/>
      <c r="AI883" s="13"/>
      <c r="AJ883" s="13"/>
    </row>
    <row r="884" spans="1:36" ht="13.5" customHeight="1" x14ac:dyDescent="0.2">
      <c r="A884" s="13"/>
      <c r="B884" s="13"/>
      <c r="C884" s="13"/>
      <c r="D884" s="13"/>
      <c r="E884" s="13"/>
      <c r="F884" s="13"/>
      <c r="G884" s="13"/>
      <c r="H884" s="13"/>
      <c r="I884" s="13"/>
      <c r="J884" s="13"/>
      <c r="K884" s="13"/>
      <c r="L884" s="13"/>
      <c r="M884" s="13"/>
      <c r="N884" s="13"/>
      <c r="O884" s="13"/>
      <c r="P884" s="13"/>
      <c r="Q884" s="13"/>
      <c r="R884" s="13"/>
      <c r="S884" s="13"/>
      <c r="T884" s="13"/>
      <c r="U884" s="13"/>
      <c r="V884" s="13"/>
      <c r="W884" s="13"/>
      <c r="X884" s="13"/>
      <c r="Y884" s="13"/>
      <c r="Z884" s="13"/>
      <c r="AA884" s="13"/>
      <c r="AB884" s="13"/>
      <c r="AC884" s="13"/>
      <c r="AD884" s="13"/>
      <c r="AE884" s="13"/>
      <c r="AF884" s="13"/>
      <c r="AG884" s="13"/>
      <c r="AH884" s="13"/>
      <c r="AI884" s="13"/>
      <c r="AJ884" s="13"/>
    </row>
    <row r="885" spans="1:36" ht="13.5" customHeight="1" x14ac:dyDescent="0.2">
      <c r="A885" s="13"/>
      <c r="B885" s="13"/>
      <c r="C885" s="13"/>
      <c r="D885" s="13"/>
      <c r="E885" s="13"/>
      <c r="F885" s="13"/>
      <c r="G885" s="13"/>
      <c r="H885" s="13"/>
      <c r="I885" s="13"/>
      <c r="J885" s="13"/>
      <c r="K885" s="13"/>
      <c r="L885" s="13"/>
      <c r="M885" s="13"/>
      <c r="N885" s="13"/>
      <c r="O885" s="13"/>
      <c r="P885" s="13"/>
      <c r="Q885" s="13"/>
      <c r="R885" s="13"/>
      <c r="S885" s="13"/>
      <c r="T885" s="13"/>
      <c r="U885" s="13"/>
      <c r="V885" s="13"/>
      <c r="W885" s="13"/>
      <c r="X885" s="13"/>
      <c r="Y885" s="13"/>
      <c r="Z885" s="13"/>
      <c r="AA885" s="13"/>
      <c r="AB885" s="13"/>
      <c r="AC885" s="13"/>
      <c r="AD885" s="13"/>
      <c r="AE885" s="13"/>
      <c r="AF885" s="13"/>
      <c r="AG885" s="13"/>
      <c r="AH885" s="13"/>
      <c r="AI885" s="13"/>
      <c r="AJ885" s="13"/>
    </row>
    <row r="886" spans="1:36" ht="13.5" customHeight="1" x14ac:dyDescent="0.2">
      <c r="A886" s="13"/>
      <c r="B886" s="13"/>
      <c r="C886" s="13"/>
      <c r="D886" s="13"/>
      <c r="E886" s="13"/>
      <c r="F886" s="13"/>
      <c r="G886" s="13"/>
      <c r="H886" s="13"/>
      <c r="I886" s="13"/>
      <c r="J886" s="13"/>
      <c r="K886" s="13"/>
      <c r="L886" s="13"/>
      <c r="M886" s="13"/>
      <c r="N886" s="13"/>
      <c r="O886" s="13"/>
      <c r="P886" s="13"/>
      <c r="Q886" s="13"/>
      <c r="R886" s="13"/>
      <c r="S886" s="13"/>
      <c r="T886" s="13"/>
      <c r="U886" s="13"/>
      <c r="V886" s="13"/>
      <c r="W886" s="13"/>
      <c r="X886" s="13"/>
      <c r="Y886" s="13"/>
      <c r="Z886" s="13"/>
      <c r="AA886" s="13"/>
      <c r="AB886" s="13"/>
      <c r="AC886" s="13"/>
      <c r="AD886" s="13"/>
      <c r="AE886" s="13"/>
      <c r="AF886" s="13"/>
      <c r="AG886" s="13"/>
      <c r="AH886" s="13"/>
      <c r="AI886" s="13"/>
      <c r="AJ886" s="13"/>
    </row>
    <row r="887" spans="1:36" ht="13.5" customHeight="1" x14ac:dyDescent="0.2">
      <c r="A887" s="13"/>
      <c r="B887" s="13"/>
      <c r="C887" s="13"/>
      <c r="D887" s="13"/>
      <c r="E887" s="13"/>
      <c r="F887" s="13"/>
      <c r="G887" s="13"/>
      <c r="H887" s="13"/>
      <c r="I887" s="13"/>
      <c r="J887" s="13"/>
      <c r="K887" s="13"/>
      <c r="L887" s="13"/>
      <c r="M887" s="13"/>
      <c r="N887" s="13"/>
      <c r="O887" s="13"/>
      <c r="P887" s="13"/>
      <c r="Q887" s="13"/>
      <c r="R887" s="13"/>
      <c r="S887" s="13"/>
      <c r="T887" s="13"/>
      <c r="U887" s="13"/>
      <c r="V887" s="13"/>
      <c r="W887" s="13"/>
      <c r="X887" s="13"/>
      <c r="Y887" s="13"/>
      <c r="Z887" s="13"/>
      <c r="AA887" s="13"/>
      <c r="AB887" s="13"/>
      <c r="AC887" s="13"/>
      <c r="AD887" s="13"/>
      <c r="AE887" s="13"/>
      <c r="AF887" s="13"/>
      <c r="AG887" s="13"/>
      <c r="AH887" s="13"/>
      <c r="AI887" s="13"/>
      <c r="AJ887" s="13"/>
    </row>
    <row r="888" spans="1:36" ht="13.5" customHeight="1" x14ac:dyDescent="0.2">
      <c r="A888" s="13"/>
      <c r="B888" s="13"/>
      <c r="C888" s="13"/>
      <c r="D888" s="13"/>
      <c r="E888" s="13"/>
      <c r="F888" s="13"/>
      <c r="G888" s="13"/>
      <c r="H888" s="13"/>
      <c r="I888" s="13"/>
      <c r="J888" s="13"/>
      <c r="K888" s="13"/>
      <c r="L888" s="13"/>
      <c r="M888" s="13"/>
      <c r="N888" s="13"/>
      <c r="O888" s="13"/>
      <c r="P888" s="13"/>
      <c r="Q888" s="13"/>
      <c r="R888" s="13"/>
      <c r="S888" s="13"/>
      <c r="T888" s="13"/>
      <c r="U888" s="13"/>
      <c r="V888" s="13"/>
      <c r="W888" s="13"/>
      <c r="X888" s="13"/>
      <c r="Y888" s="13"/>
      <c r="Z888" s="13"/>
      <c r="AA888" s="13"/>
      <c r="AB888" s="13"/>
      <c r="AC888" s="13"/>
      <c r="AD888" s="13"/>
      <c r="AE888" s="13"/>
      <c r="AF888" s="13"/>
      <c r="AG888" s="13"/>
      <c r="AH888" s="13"/>
      <c r="AI888" s="13"/>
      <c r="AJ888" s="13"/>
    </row>
    <row r="889" spans="1:36" ht="13.5" customHeight="1" x14ac:dyDescent="0.2">
      <c r="A889" s="13"/>
      <c r="B889" s="13"/>
      <c r="C889" s="13"/>
      <c r="D889" s="13"/>
      <c r="E889" s="13"/>
      <c r="F889" s="13"/>
      <c r="G889" s="13"/>
      <c r="H889" s="13"/>
      <c r="I889" s="13"/>
      <c r="J889" s="13"/>
      <c r="K889" s="13"/>
      <c r="L889" s="13"/>
      <c r="M889" s="13"/>
      <c r="N889" s="13"/>
      <c r="O889" s="13"/>
      <c r="P889" s="13"/>
      <c r="Q889" s="13"/>
      <c r="R889" s="13"/>
      <c r="S889" s="13"/>
      <c r="T889" s="13"/>
      <c r="U889" s="13"/>
      <c r="V889" s="13"/>
      <c r="W889" s="13"/>
      <c r="X889" s="13"/>
      <c r="Y889" s="13"/>
      <c r="Z889" s="13"/>
      <c r="AA889" s="13"/>
      <c r="AB889" s="13"/>
      <c r="AC889" s="13"/>
      <c r="AD889" s="13"/>
      <c r="AE889" s="13"/>
      <c r="AF889" s="13"/>
      <c r="AG889" s="13"/>
      <c r="AH889" s="13"/>
      <c r="AI889" s="13"/>
      <c r="AJ889" s="13"/>
    </row>
    <row r="890" spans="1:36" ht="13.5" customHeight="1" x14ac:dyDescent="0.2">
      <c r="A890" s="13"/>
      <c r="B890" s="13"/>
      <c r="C890" s="13"/>
      <c r="D890" s="13"/>
      <c r="E890" s="13"/>
      <c r="F890" s="13"/>
      <c r="G890" s="13"/>
      <c r="H890" s="13"/>
      <c r="I890" s="13"/>
      <c r="J890" s="13"/>
      <c r="K890" s="13"/>
      <c r="L890" s="13"/>
      <c r="M890" s="13"/>
      <c r="N890" s="13"/>
      <c r="O890" s="13"/>
      <c r="P890" s="13"/>
      <c r="Q890" s="13"/>
      <c r="R890" s="13"/>
      <c r="S890" s="13"/>
      <c r="T890" s="13"/>
      <c r="U890" s="13"/>
      <c r="V890" s="13"/>
      <c r="W890" s="13"/>
      <c r="X890" s="13"/>
      <c r="Y890" s="13"/>
      <c r="Z890" s="13"/>
      <c r="AA890" s="13"/>
      <c r="AB890" s="13"/>
      <c r="AC890" s="13"/>
      <c r="AD890" s="13"/>
      <c r="AE890" s="13"/>
      <c r="AF890" s="13"/>
      <c r="AG890" s="13"/>
      <c r="AH890" s="13"/>
      <c r="AI890" s="13"/>
      <c r="AJ890" s="13"/>
    </row>
    <row r="891" spans="1:36" ht="13.5" customHeight="1" x14ac:dyDescent="0.2">
      <c r="A891" s="13"/>
      <c r="B891" s="13"/>
      <c r="C891" s="13"/>
      <c r="D891" s="13"/>
      <c r="E891" s="13"/>
      <c r="F891" s="13"/>
      <c r="G891" s="13"/>
      <c r="H891" s="13"/>
      <c r="I891" s="13"/>
      <c r="J891" s="13"/>
      <c r="K891" s="13"/>
      <c r="L891" s="13"/>
      <c r="M891" s="13"/>
      <c r="N891" s="13"/>
      <c r="O891" s="13"/>
      <c r="P891" s="13"/>
      <c r="Q891" s="13"/>
      <c r="R891" s="13"/>
      <c r="S891" s="13"/>
      <c r="T891" s="13"/>
      <c r="U891" s="13"/>
      <c r="V891" s="13"/>
      <c r="W891" s="13"/>
      <c r="X891" s="13"/>
      <c r="Y891" s="13"/>
      <c r="Z891" s="13"/>
      <c r="AA891" s="13"/>
      <c r="AB891" s="13"/>
      <c r="AC891" s="13"/>
      <c r="AD891" s="13"/>
      <c r="AE891" s="13"/>
      <c r="AF891" s="13"/>
      <c r="AG891" s="13"/>
      <c r="AH891" s="13"/>
      <c r="AI891" s="13"/>
      <c r="AJ891" s="13"/>
    </row>
    <row r="892" spans="1:36" ht="13.5" customHeight="1" x14ac:dyDescent="0.2">
      <c r="A892" s="13"/>
      <c r="B892" s="13"/>
      <c r="C892" s="13"/>
      <c r="D892" s="13"/>
      <c r="E892" s="13"/>
      <c r="F892" s="13"/>
      <c r="G892" s="13"/>
      <c r="H892" s="13"/>
      <c r="I892" s="13"/>
      <c r="J892" s="13"/>
      <c r="K892" s="13"/>
      <c r="L892" s="13"/>
      <c r="M892" s="13"/>
      <c r="N892" s="13"/>
      <c r="O892" s="13"/>
      <c r="P892" s="13"/>
      <c r="Q892" s="13"/>
      <c r="R892" s="13"/>
      <c r="S892" s="13"/>
      <c r="T892" s="13"/>
      <c r="U892" s="13"/>
      <c r="V892" s="13"/>
      <c r="W892" s="13"/>
      <c r="X892" s="13"/>
      <c r="Y892" s="13"/>
      <c r="Z892" s="13"/>
      <c r="AA892" s="13"/>
      <c r="AB892" s="13"/>
      <c r="AC892" s="13"/>
      <c r="AD892" s="13"/>
      <c r="AE892" s="13"/>
      <c r="AF892" s="13"/>
      <c r="AG892" s="13"/>
      <c r="AH892" s="13"/>
      <c r="AI892" s="13"/>
      <c r="AJ892" s="13"/>
    </row>
    <row r="893" spans="1:36" ht="13.5" customHeight="1" x14ac:dyDescent="0.2">
      <c r="A893" s="13"/>
      <c r="B893" s="13"/>
      <c r="C893" s="13"/>
      <c r="D893" s="13"/>
      <c r="E893" s="13"/>
      <c r="F893" s="13"/>
      <c r="G893" s="13"/>
      <c r="H893" s="13"/>
      <c r="I893" s="13"/>
      <c r="J893" s="13"/>
      <c r="K893" s="13"/>
      <c r="L893" s="13"/>
      <c r="M893" s="13"/>
      <c r="N893" s="13"/>
      <c r="O893" s="13"/>
      <c r="P893" s="13"/>
      <c r="Q893" s="13"/>
      <c r="R893" s="13"/>
      <c r="S893" s="13"/>
      <c r="T893" s="13"/>
      <c r="U893" s="13"/>
      <c r="V893" s="13"/>
      <c r="W893" s="13"/>
      <c r="X893" s="13"/>
      <c r="Y893" s="13"/>
      <c r="Z893" s="13"/>
      <c r="AA893" s="13"/>
      <c r="AB893" s="13"/>
      <c r="AC893" s="13"/>
      <c r="AD893" s="13"/>
      <c r="AE893" s="13"/>
      <c r="AF893" s="13"/>
      <c r="AG893" s="13"/>
      <c r="AH893" s="13"/>
      <c r="AI893" s="13"/>
      <c r="AJ893" s="13"/>
    </row>
    <row r="894" spans="1:36" ht="13.5" customHeight="1" x14ac:dyDescent="0.2">
      <c r="A894" s="13"/>
      <c r="B894" s="13"/>
      <c r="C894" s="13"/>
      <c r="D894" s="13"/>
      <c r="E894" s="13"/>
      <c r="F894" s="13"/>
      <c r="G894" s="13"/>
      <c r="H894" s="13"/>
      <c r="I894" s="13"/>
      <c r="J894" s="13"/>
      <c r="K894" s="13"/>
      <c r="L894" s="13"/>
      <c r="M894" s="13"/>
      <c r="N894" s="13"/>
      <c r="O894" s="13"/>
      <c r="P894" s="13"/>
      <c r="Q894" s="13"/>
      <c r="R894" s="13"/>
      <c r="S894" s="13"/>
      <c r="T894" s="13"/>
      <c r="U894" s="13"/>
      <c r="V894" s="13"/>
      <c r="W894" s="13"/>
      <c r="X894" s="13"/>
      <c r="Y894" s="13"/>
      <c r="Z894" s="13"/>
      <c r="AA894" s="13"/>
      <c r="AB894" s="13"/>
      <c r="AC894" s="13"/>
      <c r="AD894" s="13"/>
      <c r="AE894" s="13"/>
      <c r="AF894" s="13"/>
      <c r="AG894" s="13"/>
      <c r="AH894" s="13"/>
      <c r="AI894" s="13"/>
      <c r="AJ894" s="13"/>
    </row>
    <row r="895" spans="1:36" ht="13.5" customHeight="1" x14ac:dyDescent="0.2">
      <c r="A895" s="13"/>
      <c r="B895" s="13"/>
      <c r="C895" s="13"/>
      <c r="D895" s="13"/>
      <c r="E895" s="13"/>
      <c r="F895" s="13"/>
      <c r="G895" s="13"/>
      <c r="H895" s="13"/>
      <c r="I895" s="13"/>
      <c r="J895" s="13"/>
      <c r="K895" s="13"/>
      <c r="L895" s="13"/>
      <c r="M895" s="13"/>
      <c r="N895" s="13"/>
      <c r="O895" s="13"/>
      <c r="P895" s="13"/>
      <c r="Q895" s="13"/>
      <c r="R895" s="13"/>
      <c r="S895" s="13"/>
      <c r="T895" s="13"/>
      <c r="U895" s="13"/>
      <c r="V895" s="13"/>
      <c r="W895" s="13"/>
      <c r="X895" s="13"/>
      <c r="Y895" s="13"/>
      <c r="Z895" s="13"/>
      <c r="AA895" s="13"/>
      <c r="AB895" s="13"/>
      <c r="AC895" s="13"/>
      <c r="AD895" s="13"/>
      <c r="AE895" s="13"/>
      <c r="AF895" s="13"/>
      <c r="AG895" s="13"/>
      <c r="AH895" s="13"/>
      <c r="AI895" s="13"/>
      <c r="AJ895" s="13"/>
    </row>
    <row r="896" spans="1:36" ht="13.5" customHeight="1" x14ac:dyDescent="0.2">
      <c r="A896" s="13"/>
      <c r="B896" s="13"/>
      <c r="C896" s="13"/>
      <c r="D896" s="13"/>
      <c r="E896" s="13"/>
      <c r="F896" s="13"/>
      <c r="G896" s="13"/>
      <c r="H896" s="13"/>
      <c r="I896" s="13"/>
      <c r="J896" s="13"/>
      <c r="K896" s="13"/>
      <c r="L896" s="13"/>
      <c r="M896" s="13"/>
      <c r="N896" s="13"/>
      <c r="O896" s="13"/>
      <c r="P896" s="13"/>
      <c r="Q896" s="13"/>
      <c r="R896" s="13"/>
      <c r="S896" s="13"/>
      <c r="T896" s="13"/>
      <c r="U896" s="13"/>
      <c r="V896" s="13"/>
      <c r="W896" s="13"/>
      <c r="X896" s="13"/>
      <c r="Y896" s="13"/>
      <c r="Z896" s="13"/>
      <c r="AA896" s="13"/>
      <c r="AB896" s="13"/>
      <c r="AC896" s="13"/>
      <c r="AD896" s="13"/>
      <c r="AE896" s="13"/>
      <c r="AF896" s="13"/>
      <c r="AG896" s="13"/>
      <c r="AH896" s="13"/>
      <c r="AI896" s="13"/>
      <c r="AJ896" s="13"/>
    </row>
    <row r="897" spans="1:36" ht="13.5" customHeight="1" x14ac:dyDescent="0.2">
      <c r="A897" s="13"/>
      <c r="B897" s="13"/>
      <c r="C897" s="13"/>
      <c r="D897" s="13"/>
      <c r="E897" s="13"/>
      <c r="F897" s="13"/>
      <c r="G897" s="13"/>
      <c r="H897" s="13"/>
      <c r="I897" s="13"/>
      <c r="J897" s="13"/>
      <c r="K897" s="13"/>
      <c r="L897" s="13"/>
      <c r="M897" s="13"/>
      <c r="N897" s="13"/>
      <c r="O897" s="13"/>
      <c r="P897" s="13"/>
      <c r="Q897" s="13"/>
      <c r="R897" s="13"/>
      <c r="S897" s="13"/>
      <c r="T897" s="13"/>
      <c r="U897" s="13"/>
      <c r="V897" s="13"/>
      <c r="W897" s="13"/>
      <c r="X897" s="13"/>
      <c r="Y897" s="13"/>
      <c r="Z897" s="13"/>
      <c r="AA897" s="13"/>
      <c r="AB897" s="13"/>
      <c r="AC897" s="13"/>
      <c r="AD897" s="13"/>
      <c r="AE897" s="13"/>
      <c r="AF897" s="13"/>
      <c r="AG897" s="13"/>
      <c r="AH897" s="13"/>
      <c r="AI897" s="13"/>
      <c r="AJ897" s="13"/>
    </row>
    <row r="898" spans="1:36" ht="13.5" customHeight="1" x14ac:dyDescent="0.2">
      <c r="A898" s="13"/>
      <c r="B898" s="13"/>
      <c r="C898" s="13"/>
      <c r="D898" s="13"/>
      <c r="E898" s="13"/>
      <c r="F898" s="13"/>
      <c r="G898" s="13"/>
      <c r="H898" s="13"/>
      <c r="I898" s="13"/>
      <c r="J898" s="13"/>
      <c r="K898" s="13"/>
      <c r="L898" s="13"/>
      <c r="M898" s="13"/>
      <c r="N898" s="13"/>
      <c r="O898" s="13"/>
      <c r="P898" s="13"/>
      <c r="Q898" s="13"/>
      <c r="R898" s="13"/>
      <c r="S898" s="13"/>
      <c r="T898" s="13"/>
      <c r="U898" s="13"/>
      <c r="V898" s="13"/>
      <c r="W898" s="13"/>
      <c r="X898" s="13"/>
      <c r="Y898" s="13"/>
      <c r="Z898" s="13"/>
      <c r="AA898" s="13"/>
      <c r="AB898" s="13"/>
      <c r="AC898" s="13"/>
      <c r="AD898" s="13"/>
      <c r="AE898" s="13"/>
      <c r="AF898" s="13"/>
      <c r="AG898" s="13"/>
      <c r="AH898" s="13"/>
      <c r="AI898" s="13"/>
      <c r="AJ898" s="13"/>
    </row>
    <row r="899" spans="1:36" ht="13.5" customHeight="1" x14ac:dyDescent="0.2">
      <c r="A899" s="13"/>
      <c r="B899" s="13"/>
      <c r="C899" s="13"/>
      <c r="D899" s="13"/>
      <c r="E899" s="13"/>
      <c r="F899" s="13"/>
      <c r="G899" s="13"/>
      <c r="H899" s="13"/>
      <c r="I899" s="13"/>
      <c r="J899" s="13"/>
      <c r="K899" s="13"/>
      <c r="L899" s="13"/>
      <c r="M899" s="13"/>
      <c r="N899" s="13"/>
      <c r="O899" s="13"/>
      <c r="P899" s="13"/>
      <c r="Q899" s="13"/>
      <c r="R899" s="13"/>
      <c r="S899" s="13"/>
      <c r="T899" s="13"/>
      <c r="U899" s="13"/>
      <c r="V899" s="13"/>
      <c r="W899" s="13"/>
      <c r="X899" s="13"/>
      <c r="Y899" s="13"/>
      <c r="Z899" s="13"/>
      <c r="AA899" s="13"/>
      <c r="AB899" s="13"/>
      <c r="AC899" s="13"/>
      <c r="AD899" s="13"/>
      <c r="AE899" s="13"/>
      <c r="AF899" s="13"/>
      <c r="AG899" s="13"/>
      <c r="AH899" s="13"/>
      <c r="AI899" s="13"/>
      <c r="AJ899" s="13"/>
    </row>
    <row r="900" spans="1:36" ht="13.5" customHeight="1" x14ac:dyDescent="0.2">
      <c r="A900" s="13"/>
      <c r="B900" s="13"/>
      <c r="C900" s="13"/>
      <c r="D900" s="13"/>
      <c r="E900" s="13"/>
      <c r="F900" s="13"/>
      <c r="G900" s="13"/>
      <c r="H900" s="13"/>
      <c r="I900" s="13"/>
      <c r="J900" s="13"/>
      <c r="K900" s="13"/>
      <c r="L900" s="13"/>
      <c r="M900" s="13"/>
      <c r="N900" s="13"/>
      <c r="O900" s="13"/>
      <c r="P900" s="13"/>
      <c r="Q900" s="13"/>
      <c r="R900" s="13"/>
      <c r="S900" s="13"/>
      <c r="T900" s="13"/>
      <c r="U900" s="13"/>
      <c r="V900" s="13"/>
      <c r="W900" s="13"/>
      <c r="X900" s="13"/>
      <c r="Y900" s="13"/>
      <c r="Z900" s="13"/>
      <c r="AA900" s="13"/>
      <c r="AB900" s="13"/>
      <c r="AC900" s="13"/>
      <c r="AD900" s="13"/>
      <c r="AE900" s="13"/>
      <c r="AF900" s="13"/>
      <c r="AG900" s="13"/>
      <c r="AH900" s="13"/>
      <c r="AI900" s="13"/>
      <c r="AJ900" s="13"/>
    </row>
    <row r="901" spans="1:36" ht="13.5" customHeight="1" x14ac:dyDescent="0.2">
      <c r="A901" s="13"/>
      <c r="B901" s="13"/>
      <c r="C901" s="13"/>
      <c r="D901" s="13"/>
      <c r="E901" s="13"/>
      <c r="F901" s="13"/>
      <c r="G901" s="13"/>
      <c r="H901" s="13"/>
      <c r="I901" s="13"/>
      <c r="J901" s="13"/>
      <c r="K901" s="13"/>
      <c r="L901" s="13"/>
      <c r="M901" s="13"/>
      <c r="N901" s="13"/>
      <c r="O901" s="13"/>
      <c r="P901" s="13"/>
      <c r="Q901" s="13"/>
      <c r="R901" s="13"/>
      <c r="S901" s="13"/>
      <c r="T901" s="13"/>
      <c r="U901" s="13"/>
      <c r="V901" s="13"/>
      <c r="W901" s="13"/>
      <c r="X901" s="13"/>
      <c r="Y901" s="13"/>
      <c r="Z901" s="13"/>
      <c r="AA901" s="13"/>
      <c r="AB901" s="13"/>
      <c r="AC901" s="13"/>
      <c r="AD901" s="13"/>
      <c r="AE901" s="13"/>
      <c r="AF901" s="13"/>
      <c r="AG901" s="13"/>
      <c r="AH901" s="13"/>
      <c r="AI901" s="13"/>
      <c r="AJ901" s="13"/>
    </row>
    <row r="902" spans="1:36" ht="13.5" customHeight="1" x14ac:dyDescent="0.2">
      <c r="A902" s="13"/>
      <c r="B902" s="13"/>
      <c r="C902" s="13"/>
      <c r="D902" s="13"/>
      <c r="E902" s="13"/>
      <c r="F902" s="13"/>
      <c r="G902" s="13"/>
      <c r="H902" s="13"/>
      <c r="I902" s="13"/>
      <c r="J902" s="13"/>
      <c r="K902" s="13"/>
      <c r="L902" s="13"/>
      <c r="M902" s="13"/>
      <c r="N902" s="13"/>
      <c r="O902" s="13"/>
      <c r="P902" s="13"/>
      <c r="Q902" s="13"/>
      <c r="R902" s="13"/>
      <c r="S902" s="13"/>
      <c r="T902" s="13"/>
      <c r="U902" s="13"/>
      <c r="V902" s="13"/>
      <c r="W902" s="13"/>
      <c r="X902" s="13"/>
      <c r="Y902" s="13"/>
      <c r="Z902" s="13"/>
      <c r="AA902" s="13"/>
      <c r="AB902" s="13"/>
      <c r="AC902" s="13"/>
      <c r="AD902" s="13"/>
      <c r="AE902" s="13"/>
      <c r="AF902" s="13"/>
      <c r="AG902" s="13"/>
      <c r="AH902" s="13"/>
      <c r="AI902" s="13"/>
      <c r="AJ902" s="13"/>
    </row>
    <row r="903" spans="1:36" ht="13.5" customHeight="1" x14ac:dyDescent="0.2">
      <c r="A903" s="13"/>
      <c r="B903" s="13"/>
      <c r="C903" s="13"/>
      <c r="D903" s="13"/>
      <c r="E903" s="13"/>
      <c r="F903" s="13"/>
      <c r="G903" s="13"/>
      <c r="H903" s="13"/>
      <c r="I903" s="13"/>
      <c r="J903" s="13"/>
      <c r="K903" s="13"/>
      <c r="L903" s="13"/>
      <c r="M903" s="13"/>
      <c r="N903" s="13"/>
      <c r="O903" s="13"/>
      <c r="P903" s="13"/>
      <c r="Q903" s="13"/>
      <c r="R903" s="13"/>
      <c r="S903" s="13"/>
      <c r="T903" s="13"/>
      <c r="U903" s="13"/>
      <c r="V903" s="13"/>
      <c r="W903" s="13"/>
      <c r="X903" s="13"/>
      <c r="Y903" s="13"/>
      <c r="Z903" s="13"/>
      <c r="AA903" s="13"/>
      <c r="AB903" s="13"/>
      <c r="AC903" s="13"/>
      <c r="AD903" s="13"/>
      <c r="AE903" s="13"/>
      <c r="AF903" s="13"/>
      <c r="AG903" s="13"/>
      <c r="AH903" s="13"/>
      <c r="AI903" s="13"/>
      <c r="AJ903" s="13"/>
    </row>
    <row r="904" spans="1:36" ht="13.5" customHeight="1" x14ac:dyDescent="0.2">
      <c r="A904" s="13"/>
      <c r="B904" s="13"/>
      <c r="C904" s="13"/>
      <c r="D904" s="13"/>
      <c r="E904" s="13"/>
      <c r="F904" s="13"/>
      <c r="G904" s="13"/>
      <c r="H904" s="13"/>
      <c r="I904" s="13"/>
      <c r="J904" s="13"/>
      <c r="K904" s="13"/>
      <c r="L904" s="13"/>
      <c r="M904" s="13"/>
      <c r="N904" s="13"/>
      <c r="O904" s="13"/>
      <c r="P904" s="13"/>
      <c r="Q904" s="13"/>
      <c r="R904" s="13"/>
      <c r="S904" s="13"/>
      <c r="T904" s="13"/>
      <c r="U904" s="13"/>
      <c r="V904" s="13"/>
      <c r="W904" s="13"/>
      <c r="X904" s="13"/>
      <c r="Y904" s="13"/>
      <c r="Z904" s="13"/>
      <c r="AA904" s="13"/>
      <c r="AB904" s="13"/>
      <c r="AC904" s="13"/>
      <c r="AD904" s="13"/>
      <c r="AE904" s="13"/>
      <c r="AF904" s="13"/>
      <c r="AG904" s="13"/>
      <c r="AH904" s="13"/>
      <c r="AI904" s="13"/>
      <c r="AJ904" s="13"/>
    </row>
    <row r="905" spans="1:36" ht="13.5" customHeight="1" x14ac:dyDescent="0.2">
      <c r="A905" s="13"/>
      <c r="B905" s="13"/>
      <c r="C905" s="13"/>
      <c r="D905" s="13"/>
      <c r="E905" s="13"/>
      <c r="F905" s="13"/>
      <c r="G905" s="13"/>
      <c r="H905" s="13"/>
      <c r="I905" s="13"/>
      <c r="J905" s="13"/>
      <c r="K905" s="13"/>
      <c r="L905" s="13"/>
      <c r="M905" s="13"/>
      <c r="N905" s="13"/>
      <c r="O905" s="13"/>
      <c r="P905" s="13"/>
      <c r="Q905" s="13"/>
      <c r="R905" s="13"/>
      <c r="S905" s="13"/>
      <c r="T905" s="13"/>
      <c r="U905" s="13"/>
      <c r="V905" s="13"/>
      <c r="W905" s="13"/>
      <c r="X905" s="13"/>
      <c r="Y905" s="13"/>
      <c r="Z905" s="13"/>
      <c r="AA905" s="13"/>
      <c r="AB905" s="13"/>
      <c r="AC905" s="13"/>
      <c r="AD905" s="13"/>
      <c r="AE905" s="13"/>
      <c r="AF905" s="13"/>
      <c r="AG905" s="13"/>
      <c r="AH905" s="13"/>
      <c r="AI905" s="13"/>
      <c r="AJ905" s="13"/>
    </row>
    <row r="906" spans="1:36" ht="13.5" customHeight="1" x14ac:dyDescent="0.2">
      <c r="A906" s="13"/>
      <c r="B906" s="13"/>
      <c r="C906" s="13"/>
      <c r="D906" s="13"/>
      <c r="E906" s="13"/>
      <c r="F906" s="13"/>
      <c r="G906" s="13"/>
      <c r="H906" s="13"/>
      <c r="I906" s="13"/>
      <c r="J906" s="13"/>
      <c r="K906" s="13"/>
      <c r="L906" s="13"/>
      <c r="M906" s="13"/>
      <c r="N906" s="13"/>
      <c r="O906" s="13"/>
      <c r="P906" s="13"/>
      <c r="Q906" s="13"/>
      <c r="R906" s="13"/>
      <c r="S906" s="13"/>
      <c r="T906" s="13"/>
      <c r="U906" s="13"/>
      <c r="V906" s="13"/>
      <c r="W906" s="13"/>
      <c r="X906" s="13"/>
      <c r="Y906" s="13"/>
      <c r="Z906" s="13"/>
      <c r="AA906" s="13"/>
      <c r="AB906" s="13"/>
      <c r="AC906" s="13"/>
      <c r="AD906" s="13"/>
      <c r="AE906" s="13"/>
      <c r="AF906" s="13"/>
      <c r="AG906" s="13"/>
      <c r="AH906" s="13"/>
      <c r="AI906" s="13"/>
      <c r="AJ906" s="13"/>
    </row>
    <row r="907" spans="1:36" ht="13.5" customHeight="1" x14ac:dyDescent="0.2">
      <c r="A907" s="13"/>
      <c r="B907" s="13"/>
      <c r="C907" s="13"/>
      <c r="D907" s="13"/>
      <c r="E907" s="13"/>
      <c r="F907" s="13"/>
      <c r="G907" s="13"/>
      <c r="H907" s="13"/>
      <c r="I907" s="13"/>
      <c r="J907" s="13"/>
      <c r="K907" s="13"/>
      <c r="L907" s="13"/>
      <c r="M907" s="13"/>
      <c r="N907" s="13"/>
      <c r="O907" s="13"/>
      <c r="P907" s="13"/>
      <c r="Q907" s="13"/>
      <c r="R907" s="13"/>
      <c r="S907" s="13"/>
      <c r="T907" s="13"/>
      <c r="U907" s="13"/>
      <c r="V907" s="13"/>
      <c r="W907" s="13"/>
      <c r="X907" s="13"/>
      <c r="Y907" s="13"/>
      <c r="Z907" s="13"/>
      <c r="AA907" s="13"/>
      <c r="AB907" s="13"/>
      <c r="AC907" s="13"/>
      <c r="AD907" s="13"/>
      <c r="AE907" s="13"/>
      <c r="AF907" s="13"/>
      <c r="AG907" s="13"/>
      <c r="AH907" s="13"/>
      <c r="AI907" s="13"/>
      <c r="AJ907" s="13"/>
    </row>
    <row r="908" spans="1:36" ht="13.5" customHeight="1" x14ac:dyDescent="0.2">
      <c r="A908" s="13"/>
      <c r="B908" s="13"/>
      <c r="C908" s="13"/>
      <c r="D908" s="13"/>
      <c r="E908" s="13"/>
      <c r="F908" s="13"/>
      <c r="G908" s="13"/>
      <c r="H908" s="13"/>
      <c r="I908" s="13"/>
      <c r="J908" s="13"/>
      <c r="K908" s="13"/>
      <c r="L908" s="13"/>
      <c r="M908" s="13"/>
      <c r="N908" s="13"/>
      <c r="O908" s="13"/>
      <c r="P908" s="13"/>
      <c r="Q908" s="13"/>
      <c r="R908" s="13"/>
      <c r="S908" s="13"/>
      <c r="T908" s="13"/>
      <c r="U908" s="13"/>
      <c r="V908" s="13"/>
      <c r="W908" s="13"/>
      <c r="X908" s="13"/>
      <c r="Y908" s="13"/>
      <c r="Z908" s="13"/>
      <c r="AA908" s="13"/>
      <c r="AB908" s="13"/>
      <c r="AC908" s="13"/>
      <c r="AD908" s="13"/>
      <c r="AE908" s="13"/>
      <c r="AF908" s="13"/>
      <c r="AG908" s="13"/>
      <c r="AH908" s="13"/>
      <c r="AI908" s="13"/>
      <c r="AJ908" s="13"/>
    </row>
    <row r="909" spans="1:36" ht="13.5" customHeight="1" x14ac:dyDescent="0.2">
      <c r="A909" s="13"/>
      <c r="B909" s="13"/>
      <c r="C909" s="13"/>
      <c r="D909" s="13"/>
      <c r="E909" s="13"/>
      <c r="F909" s="13"/>
      <c r="G909" s="13"/>
      <c r="H909" s="13"/>
      <c r="I909" s="13"/>
      <c r="J909" s="13"/>
      <c r="K909" s="13"/>
      <c r="L909" s="13"/>
      <c r="M909" s="13"/>
      <c r="N909" s="13"/>
      <c r="O909" s="13"/>
      <c r="P909" s="13"/>
      <c r="Q909" s="13"/>
      <c r="R909" s="13"/>
      <c r="S909" s="13"/>
      <c r="T909" s="13"/>
      <c r="U909" s="13"/>
      <c r="V909" s="13"/>
      <c r="W909" s="13"/>
      <c r="X909" s="13"/>
      <c r="Y909" s="13"/>
      <c r="Z909" s="13"/>
      <c r="AA909" s="13"/>
      <c r="AB909" s="13"/>
      <c r="AC909" s="13"/>
      <c r="AD909" s="13"/>
      <c r="AE909" s="13"/>
      <c r="AF909" s="13"/>
      <c r="AG909" s="13"/>
      <c r="AH909" s="13"/>
      <c r="AI909" s="13"/>
      <c r="AJ909" s="13"/>
    </row>
    <row r="910" spans="1:36" ht="13.5" customHeight="1" x14ac:dyDescent="0.2">
      <c r="A910" s="13"/>
      <c r="B910" s="13"/>
      <c r="C910" s="13"/>
      <c r="D910" s="13"/>
      <c r="E910" s="13"/>
      <c r="F910" s="13"/>
      <c r="G910" s="13"/>
      <c r="H910" s="13"/>
      <c r="I910" s="13"/>
      <c r="J910" s="13"/>
      <c r="K910" s="13"/>
      <c r="L910" s="13"/>
      <c r="M910" s="13"/>
      <c r="N910" s="13"/>
      <c r="O910" s="13"/>
      <c r="P910" s="13"/>
      <c r="Q910" s="13"/>
      <c r="R910" s="13"/>
      <c r="S910" s="13"/>
      <c r="T910" s="13"/>
      <c r="U910" s="13"/>
      <c r="V910" s="13"/>
      <c r="W910" s="13"/>
      <c r="X910" s="13"/>
      <c r="Y910" s="13"/>
      <c r="Z910" s="13"/>
      <c r="AA910" s="13"/>
      <c r="AB910" s="13"/>
      <c r="AC910" s="13"/>
      <c r="AD910" s="13"/>
      <c r="AE910" s="13"/>
      <c r="AF910" s="13"/>
      <c r="AG910" s="13"/>
      <c r="AH910" s="13"/>
      <c r="AI910" s="13"/>
      <c r="AJ910" s="13"/>
    </row>
    <row r="911" spans="1:36" ht="13.5" customHeight="1" x14ac:dyDescent="0.2">
      <c r="A911" s="13"/>
      <c r="B911" s="13"/>
      <c r="C911" s="13"/>
      <c r="D911" s="13"/>
      <c r="E911" s="13"/>
      <c r="F911" s="13"/>
      <c r="G911" s="13"/>
      <c r="H911" s="13"/>
      <c r="I911" s="13"/>
      <c r="J911" s="13"/>
      <c r="K911" s="13"/>
      <c r="L911" s="13"/>
      <c r="M911" s="13"/>
      <c r="N911" s="13"/>
      <c r="O911" s="13"/>
      <c r="P911" s="13"/>
      <c r="Q911" s="13"/>
      <c r="R911" s="13"/>
      <c r="S911" s="13"/>
      <c r="T911" s="13"/>
      <c r="U911" s="13"/>
      <c r="V911" s="13"/>
      <c r="W911" s="13"/>
      <c r="X911" s="13"/>
      <c r="Y911" s="13"/>
      <c r="Z911" s="13"/>
      <c r="AA911" s="13"/>
      <c r="AB911" s="13"/>
      <c r="AC911" s="13"/>
      <c r="AD911" s="13"/>
      <c r="AE911" s="13"/>
      <c r="AF911" s="13"/>
      <c r="AG911" s="13"/>
      <c r="AH911" s="13"/>
      <c r="AI911" s="13"/>
      <c r="AJ911" s="13"/>
    </row>
    <row r="912" spans="1:36" ht="13.5" customHeight="1" x14ac:dyDescent="0.2">
      <c r="A912" s="13"/>
      <c r="B912" s="13"/>
      <c r="C912" s="13"/>
      <c r="D912" s="13"/>
      <c r="E912" s="13"/>
      <c r="F912" s="13"/>
      <c r="G912" s="13"/>
      <c r="H912" s="13"/>
      <c r="I912" s="13"/>
      <c r="J912" s="13"/>
      <c r="K912" s="13"/>
      <c r="L912" s="13"/>
      <c r="M912" s="13"/>
      <c r="N912" s="13"/>
      <c r="O912" s="13"/>
      <c r="P912" s="13"/>
      <c r="Q912" s="13"/>
      <c r="R912" s="13"/>
      <c r="S912" s="13"/>
      <c r="T912" s="13"/>
      <c r="U912" s="13"/>
      <c r="V912" s="13"/>
      <c r="W912" s="13"/>
      <c r="X912" s="13"/>
      <c r="Y912" s="13"/>
      <c r="Z912" s="13"/>
      <c r="AA912" s="13"/>
      <c r="AB912" s="13"/>
      <c r="AC912" s="13"/>
      <c r="AD912" s="13"/>
      <c r="AE912" s="13"/>
      <c r="AF912" s="13"/>
      <c r="AG912" s="13"/>
      <c r="AH912" s="13"/>
      <c r="AI912" s="13"/>
      <c r="AJ912" s="13"/>
    </row>
    <row r="913" spans="1:36" ht="13.5" customHeight="1" x14ac:dyDescent="0.2">
      <c r="A913" s="13"/>
      <c r="B913" s="13"/>
      <c r="C913" s="13"/>
      <c r="D913" s="13"/>
      <c r="E913" s="13"/>
      <c r="F913" s="13"/>
      <c r="G913" s="13"/>
      <c r="H913" s="13"/>
      <c r="I913" s="13"/>
      <c r="J913" s="13"/>
      <c r="K913" s="13"/>
      <c r="L913" s="13"/>
      <c r="M913" s="13"/>
      <c r="N913" s="13"/>
      <c r="O913" s="13"/>
      <c r="P913" s="13"/>
      <c r="Q913" s="13"/>
      <c r="R913" s="13"/>
      <c r="S913" s="13"/>
      <c r="T913" s="13"/>
      <c r="U913" s="13"/>
      <c r="V913" s="13"/>
      <c r="W913" s="13"/>
      <c r="X913" s="13"/>
      <c r="Y913" s="13"/>
      <c r="Z913" s="13"/>
      <c r="AA913" s="13"/>
      <c r="AB913" s="13"/>
      <c r="AC913" s="13"/>
      <c r="AD913" s="13"/>
      <c r="AE913" s="13"/>
      <c r="AF913" s="13"/>
      <c r="AG913" s="13"/>
      <c r="AH913" s="13"/>
      <c r="AI913" s="13"/>
      <c r="AJ913" s="13"/>
    </row>
    <row r="914" spans="1:36" ht="13.5" customHeight="1" x14ac:dyDescent="0.2">
      <c r="A914" s="13"/>
      <c r="B914" s="13"/>
      <c r="C914" s="13"/>
      <c r="D914" s="13"/>
      <c r="E914" s="13"/>
      <c r="F914" s="13"/>
      <c r="G914" s="13"/>
      <c r="H914" s="13"/>
      <c r="I914" s="13"/>
      <c r="J914" s="13"/>
      <c r="K914" s="13"/>
      <c r="L914" s="13"/>
      <c r="M914" s="13"/>
      <c r="N914" s="13"/>
      <c r="O914" s="13"/>
      <c r="P914" s="13"/>
      <c r="Q914" s="13"/>
      <c r="R914" s="13"/>
      <c r="S914" s="13"/>
      <c r="T914" s="13"/>
      <c r="U914" s="13"/>
      <c r="V914" s="13"/>
      <c r="W914" s="13"/>
      <c r="X914" s="13"/>
      <c r="Y914" s="13"/>
      <c r="Z914" s="13"/>
      <c r="AA914" s="13"/>
      <c r="AB914" s="13"/>
      <c r="AC914" s="13"/>
      <c r="AD914" s="13"/>
      <c r="AE914" s="13"/>
      <c r="AF914" s="13"/>
      <c r="AG914" s="13"/>
      <c r="AH914" s="13"/>
      <c r="AI914" s="13"/>
      <c r="AJ914" s="13"/>
    </row>
    <row r="915" spans="1:36" ht="13.5" customHeight="1" x14ac:dyDescent="0.2">
      <c r="A915" s="13"/>
      <c r="B915" s="13"/>
      <c r="C915" s="13"/>
      <c r="D915" s="13"/>
      <c r="E915" s="13"/>
      <c r="F915" s="13"/>
      <c r="G915" s="13"/>
      <c r="H915" s="13"/>
      <c r="I915" s="13"/>
      <c r="J915" s="13"/>
      <c r="K915" s="13"/>
      <c r="L915" s="13"/>
      <c r="M915" s="13"/>
      <c r="N915" s="13"/>
      <c r="O915" s="13"/>
      <c r="P915" s="13"/>
      <c r="Q915" s="13"/>
      <c r="R915" s="13"/>
      <c r="S915" s="13"/>
      <c r="T915" s="13"/>
      <c r="U915" s="13"/>
      <c r="V915" s="13"/>
      <c r="W915" s="13"/>
      <c r="X915" s="13"/>
      <c r="Y915" s="13"/>
      <c r="Z915" s="13"/>
      <c r="AA915" s="13"/>
      <c r="AB915" s="13"/>
      <c r="AC915" s="13"/>
      <c r="AD915" s="13"/>
      <c r="AE915" s="13"/>
      <c r="AF915" s="13"/>
      <c r="AG915" s="13"/>
      <c r="AH915" s="13"/>
      <c r="AI915" s="13"/>
      <c r="AJ915" s="13"/>
    </row>
    <row r="916" spans="1:36" ht="13.5" customHeight="1" x14ac:dyDescent="0.2">
      <c r="A916" s="13"/>
      <c r="B916" s="13"/>
      <c r="C916" s="13"/>
      <c r="D916" s="13"/>
      <c r="E916" s="13"/>
      <c r="F916" s="13"/>
      <c r="G916" s="13"/>
      <c r="H916" s="13"/>
      <c r="I916" s="13"/>
      <c r="J916" s="13"/>
      <c r="K916" s="13"/>
      <c r="L916" s="13"/>
      <c r="M916" s="13"/>
      <c r="N916" s="13"/>
      <c r="O916" s="13"/>
      <c r="P916" s="13"/>
      <c r="Q916" s="13"/>
      <c r="R916" s="13"/>
      <c r="S916" s="13"/>
      <c r="T916" s="13"/>
      <c r="U916" s="13"/>
      <c r="V916" s="13"/>
      <c r="W916" s="13"/>
      <c r="X916" s="13"/>
      <c r="Y916" s="13"/>
      <c r="Z916" s="13"/>
      <c r="AA916" s="13"/>
      <c r="AB916" s="13"/>
      <c r="AC916" s="13"/>
      <c r="AD916" s="13"/>
      <c r="AE916" s="13"/>
      <c r="AF916" s="13"/>
      <c r="AG916" s="13"/>
      <c r="AH916" s="13"/>
      <c r="AI916" s="13"/>
      <c r="AJ916" s="13"/>
    </row>
    <row r="917" spans="1:36" ht="13.5" customHeight="1" x14ac:dyDescent="0.2">
      <c r="A917" s="13"/>
      <c r="B917" s="13"/>
      <c r="C917" s="13"/>
      <c r="D917" s="13"/>
      <c r="E917" s="13"/>
      <c r="F917" s="13"/>
      <c r="G917" s="13"/>
      <c r="H917" s="13"/>
      <c r="I917" s="13"/>
      <c r="J917" s="13"/>
      <c r="K917" s="13"/>
      <c r="L917" s="13"/>
      <c r="M917" s="13"/>
      <c r="N917" s="13"/>
      <c r="O917" s="13"/>
      <c r="P917" s="13"/>
      <c r="Q917" s="13"/>
      <c r="R917" s="13"/>
      <c r="S917" s="13"/>
      <c r="T917" s="13"/>
      <c r="U917" s="13"/>
      <c r="V917" s="13"/>
      <c r="W917" s="13"/>
      <c r="X917" s="13"/>
      <c r="Y917" s="13"/>
      <c r="Z917" s="13"/>
      <c r="AA917" s="13"/>
      <c r="AB917" s="13"/>
      <c r="AC917" s="13"/>
      <c r="AD917" s="13"/>
      <c r="AE917" s="13"/>
      <c r="AF917" s="13"/>
      <c r="AG917" s="13"/>
      <c r="AH917" s="13"/>
      <c r="AI917" s="13"/>
      <c r="AJ917" s="13"/>
    </row>
    <row r="918" spans="1:36" ht="13.5" customHeight="1" x14ac:dyDescent="0.2">
      <c r="A918" s="13"/>
      <c r="B918" s="13"/>
      <c r="C918" s="13"/>
      <c r="D918" s="13"/>
      <c r="E918" s="13"/>
      <c r="F918" s="13"/>
      <c r="G918" s="13"/>
      <c r="H918" s="13"/>
      <c r="I918" s="13"/>
      <c r="J918" s="13"/>
      <c r="K918" s="13"/>
      <c r="L918" s="13"/>
      <c r="M918" s="13"/>
      <c r="N918" s="13"/>
      <c r="O918" s="13"/>
      <c r="P918" s="13"/>
      <c r="Q918" s="13"/>
      <c r="R918" s="13"/>
      <c r="S918" s="13"/>
      <c r="T918" s="13"/>
      <c r="U918" s="13"/>
      <c r="V918" s="13"/>
      <c r="W918" s="13"/>
      <c r="X918" s="13"/>
      <c r="Y918" s="13"/>
      <c r="Z918" s="13"/>
      <c r="AA918" s="13"/>
      <c r="AB918" s="13"/>
      <c r="AC918" s="13"/>
      <c r="AD918" s="13"/>
      <c r="AE918" s="13"/>
      <c r="AF918" s="13"/>
      <c r="AG918" s="13"/>
      <c r="AH918" s="13"/>
      <c r="AI918" s="13"/>
      <c r="AJ918" s="13"/>
    </row>
    <row r="919" spans="1:36" ht="13.5" customHeight="1" x14ac:dyDescent="0.2">
      <c r="A919" s="13"/>
      <c r="B919" s="13"/>
      <c r="C919" s="13"/>
      <c r="D919" s="13"/>
      <c r="E919" s="13"/>
      <c r="F919" s="13"/>
      <c r="G919" s="13"/>
      <c r="H919" s="13"/>
      <c r="I919" s="13"/>
      <c r="J919" s="13"/>
      <c r="K919" s="13"/>
      <c r="L919" s="13"/>
      <c r="M919" s="13"/>
      <c r="N919" s="13"/>
      <c r="O919" s="13"/>
      <c r="P919" s="13"/>
      <c r="Q919" s="13"/>
      <c r="R919" s="13"/>
      <c r="S919" s="13"/>
      <c r="T919" s="13"/>
      <c r="U919" s="13"/>
      <c r="V919" s="13"/>
      <c r="W919" s="13"/>
      <c r="X919" s="13"/>
      <c r="Y919" s="13"/>
      <c r="Z919" s="13"/>
      <c r="AA919" s="13"/>
      <c r="AB919" s="13"/>
      <c r="AC919" s="13"/>
      <c r="AD919" s="13"/>
      <c r="AE919" s="13"/>
      <c r="AF919" s="13"/>
      <c r="AG919" s="13"/>
      <c r="AH919" s="13"/>
      <c r="AI919" s="13"/>
      <c r="AJ919" s="13"/>
    </row>
    <row r="920" spans="1:36" ht="13.5" customHeight="1" x14ac:dyDescent="0.2">
      <c r="A920" s="13"/>
      <c r="B920" s="13"/>
      <c r="C920" s="13"/>
      <c r="D920" s="13"/>
      <c r="E920" s="13"/>
      <c r="F920" s="13"/>
      <c r="G920" s="13"/>
      <c r="H920" s="13"/>
      <c r="I920" s="13"/>
      <c r="J920" s="13"/>
      <c r="K920" s="13"/>
      <c r="L920" s="13"/>
      <c r="M920" s="13"/>
      <c r="N920" s="13"/>
      <c r="O920" s="13"/>
      <c r="P920" s="13"/>
      <c r="Q920" s="13"/>
      <c r="R920" s="13"/>
      <c r="S920" s="13"/>
      <c r="T920" s="13"/>
      <c r="U920" s="13"/>
      <c r="V920" s="13"/>
      <c r="W920" s="13"/>
      <c r="X920" s="13"/>
      <c r="Y920" s="13"/>
      <c r="Z920" s="13"/>
      <c r="AA920" s="13"/>
      <c r="AB920" s="13"/>
      <c r="AC920" s="13"/>
      <c r="AD920" s="13"/>
      <c r="AE920" s="13"/>
      <c r="AF920" s="13"/>
      <c r="AG920" s="13"/>
      <c r="AH920" s="13"/>
      <c r="AI920" s="13"/>
      <c r="AJ920" s="13"/>
    </row>
    <row r="921" spans="1:36" ht="13.5" customHeight="1" x14ac:dyDescent="0.2">
      <c r="A921" s="13"/>
      <c r="B921" s="13"/>
      <c r="C921" s="13"/>
      <c r="D921" s="13"/>
      <c r="E921" s="13"/>
      <c r="F921" s="13"/>
      <c r="G921" s="13"/>
      <c r="H921" s="13"/>
      <c r="I921" s="13"/>
      <c r="J921" s="13"/>
      <c r="K921" s="13"/>
      <c r="L921" s="13"/>
      <c r="M921" s="13"/>
      <c r="N921" s="13"/>
      <c r="O921" s="13"/>
      <c r="P921" s="13"/>
      <c r="Q921" s="13"/>
      <c r="R921" s="13"/>
      <c r="S921" s="13"/>
      <c r="T921" s="13"/>
      <c r="U921" s="13"/>
      <c r="V921" s="13"/>
      <c r="W921" s="13"/>
      <c r="X921" s="13"/>
      <c r="Y921" s="13"/>
      <c r="Z921" s="13"/>
      <c r="AA921" s="13"/>
      <c r="AB921" s="13"/>
      <c r="AC921" s="13"/>
      <c r="AD921" s="13"/>
      <c r="AE921" s="13"/>
      <c r="AF921" s="13"/>
      <c r="AG921" s="13"/>
      <c r="AH921" s="13"/>
      <c r="AI921" s="13"/>
      <c r="AJ921" s="13"/>
    </row>
    <row r="922" spans="1:36" ht="13.5" customHeight="1" x14ac:dyDescent="0.2">
      <c r="A922" s="13"/>
      <c r="B922" s="13"/>
      <c r="C922" s="13"/>
      <c r="D922" s="13"/>
      <c r="E922" s="13"/>
      <c r="F922" s="13"/>
      <c r="G922" s="13"/>
      <c r="H922" s="13"/>
      <c r="I922" s="13"/>
      <c r="J922" s="13"/>
      <c r="K922" s="13"/>
      <c r="L922" s="13"/>
      <c r="M922" s="13"/>
      <c r="N922" s="13"/>
      <c r="O922" s="13"/>
      <c r="P922" s="13"/>
      <c r="Q922" s="13"/>
      <c r="R922" s="13"/>
      <c r="S922" s="13"/>
      <c r="T922" s="13"/>
      <c r="U922" s="13"/>
      <c r="V922" s="13"/>
      <c r="W922" s="13"/>
      <c r="X922" s="13"/>
      <c r="Y922" s="13"/>
      <c r="Z922" s="13"/>
      <c r="AA922" s="13"/>
      <c r="AB922" s="13"/>
      <c r="AC922" s="13"/>
      <c r="AD922" s="13"/>
      <c r="AE922" s="13"/>
      <c r="AF922" s="13"/>
      <c r="AG922" s="13"/>
      <c r="AH922" s="13"/>
      <c r="AI922" s="13"/>
      <c r="AJ922" s="13"/>
    </row>
    <row r="923" spans="1:36" ht="13.5" customHeight="1" x14ac:dyDescent="0.2">
      <c r="A923" s="13"/>
      <c r="B923" s="13"/>
      <c r="C923" s="13"/>
      <c r="D923" s="13"/>
      <c r="E923" s="13"/>
      <c r="F923" s="13"/>
      <c r="G923" s="13"/>
      <c r="H923" s="13"/>
      <c r="I923" s="13"/>
      <c r="J923" s="13"/>
      <c r="K923" s="13"/>
      <c r="L923" s="13"/>
      <c r="M923" s="13"/>
      <c r="N923" s="13"/>
      <c r="O923" s="13"/>
      <c r="P923" s="13"/>
      <c r="Q923" s="13"/>
      <c r="R923" s="13"/>
      <c r="S923" s="13"/>
      <c r="T923" s="13"/>
      <c r="U923" s="13"/>
      <c r="V923" s="13"/>
      <c r="W923" s="13"/>
      <c r="X923" s="13"/>
      <c r="Y923" s="13"/>
      <c r="Z923" s="13"/>
      <c r="AA923" s="13"/>
      <c r="AB923" s="13"/>
      <c r="AC923" s="13"/>
      <c r="AD923" s="13"/>
      <c r="AE923" s="13"/>
      <c r="AF923" s="13"/>
      <c r="AG923" s="13"/>
      <c r="AH923" s="13"/>
      <c r="AI923" s="13"/>
      <c r="AJ923" s="13"/>
    </row>
    <row r="924" spans="1:36" ht="13.5" customHeight="1" x14ac:dyDescent="0.2">
      <c r="A924" s="13"/>
      <c r="B924" s="13"/>
      <c r="C924" s="13"/>
      <c r="D924" s="13"/>
      <c r="E924" s="13"/>
      <c r="F924" s="13"/>
      <c r="G924" s="13"/>
      <c r="H924" s="13"/>
      <c r="I924" s="13"/>
      <c r="J924" s="13"/>
      <c r="K924" s="13"/>
      <c r="L924" s="13"/>
      <c r="M924" s="13"/>
      <c r="N924" s="13"/>
      <c r="O924" s="13"/>
      <c r="P924" s="13"/>
      <c r="Q924" s="13"/>
      <c r="R924" s="13"/>
      <c r="S924" s="13"/>
      <c r="T924" s="13"/>
      <c r="U924" s="13"/>
      <c r="V924" s="13"/>
      <c r="W924" s="13"/>
      <c r="X924" s="13"/>
      <c r="Y924" s="13"/>
      <c r="Z924" s="13"/>
      <c r="AA924" s="13"/>
      <c r="AB924" s="13"/>
      <c r="AC924" s="13"/>
      <c r="AD924" s="13"/>
      <c r="AE924" s="13"/>
      <c r="AF924" s="13"/>
      <c r="AG924" s="13"/>
      <c r="AH924" s="13"/>
      <c r="AI924" s="13"/>
      <c r="AJ924" s="13"/>
    </row>
    <row r="925" spans="1:36" ht="13.5" customHeight="1" x14ac:dyDescent="0.2">
      <c r="A925" s="13"/>
      <c r="B925" s="13"/>
      <c r="C925" s="13"/>
      <c r="D925" s="13"/>
      <c r="E925" s="13"/>
      <c r="F925" s="13"/>
      <c r="G925" s="13"/>
      <c r="H925" s="13"/>
      <c r="I925" s="13"/>
      <c r="J925" s="13"/>
      <c r="K925" s="13"/>
      <c r="L925" s="13"/>
      <c r="M925" s="13"/>
      <c r="N925" s="13"/>
      <c r="O925" s="13"/>
      <c r="P925" s="13"/>
      <c r="Q925" s="13"/>
      <c r="R925" s="13"/>
      <c r="S925" s="13"/>
      <c r="T925" s="13"/>
      <c r="U925" s="13"/>
      <c r="V925" s="13"/>
      <c r="W925" s="13"/>
      <c r="X925" s="13"/>
      <c r="Y925" s="13"/>
      <c r="Z925" s="13"/>
      <c r="AA925" s="13"/>
      <c r="AB925" s="13"/>
      <c r="AC925" s="13"/>
      <c r="AD925" s="13"/>
      <c r="AE925" s="13"/>
      <c r="AF925" s="13"/>
      <c r="AG925" s="13"/>
      <c r="AH925" s="13"/>
      <c r="AI925" s="13"/>
      <c r="AJ925" s="13"/>
    </row>
    <row r="926" spans="1:36" ht="13.5" customHeight="1" x14ac:dyDescent="0.2">
      <c r="A926" s="13"/>
      <c r="B926" s="13"/>
      <c r="C926" s="13"/>
      <c r="D926" s="13"/>
      <c r="E926" s="13"/>
      <c r="F926" s="13"/>
      <c r="G926" s="13"/>
      <c r="H926" s="13"/>
      <c r="I926" s="13"/>
      <c r="J926" s="13"/>
      <c r="K926" s="13"/>
      <c r="L926" s="13"/>
      <c r="M926" s="13"/>
      <c r="N926" s="13"/>
      <c r="O926" s="13"/>
      <c r="P926" s="13"/>
      <c r="Q926" s="13"/>
      <c r="R926" s="13"/>
      <c r="S926" s="13"/>
      <c r="T926" s="13"/>
      <c r="U926" s="13"/>
      <c r="V926" s="13"/>
      <c r="W926" s="13"/>
      <c r="X926" s="13"/>
      <c r="Y926" s="13"/>
      <c r="Z926" s="13"/>
      <c r="AA926" s="13"/>
      <c r="AB926" s="13"/>
      <c r="AC926" s="13"/>
      <c r="AD926" s="13"/>
      <c r="AE926" s="13"/>
      <c r="AF926" s="13"/>
      <c r="AG926" s="13"/>
      <c r="AH926" s="13"/>
      <c r="AI926" s="13"/>
      <c r="AJ926" s="13"/>
    </row>
    <row r="927" spans="1:36" ht="13.5" customHeight="1" x14ac:dyDescent="0.2">
      <c r="A927" s="13"/>
      <c r="B927" s="13"/>
      <c r="C927" s="13"/>
      <c r="D927" s="13"/>
      <c r="E927" s="13"/>
      <c r="F927" s="13"/>
      <c r="G927" s="13"/>
      <c r="H927" s="13"/>
      <c r="I927" s="13"/>
      <c r="J927" s="13"/>
      <c r="K927" s="13"/>
      <c r="L927" s="13"/>
      <c r="M927" s="13"/>
      <c r="N927" s="13"/>
      <c r="O927" s="13"/>
      <c r="P927" s="13"/>
      <c r="Q927" s="13"/>
      <c r="R927" s="13"/>
      <c r="S927" s="13"/>
      <c r="T927" s="13"/>
      <c r="U927" s="13"/>
      <c r="V927" s="13"/>
      <c r="W927" s="13"/>
      <c r="X927" s="13"/>
      <c r="Y927" s="13"/>
      <c r="Z927" s="13"/>
      <c r="AA927" s="13"/>
      <c r="AB927" s="13"/>
      <c r="AC927" s="13"/>
      <c r="AD927" s="13"/>
      <c r="AE927" s="13"/>
      <c r="AF927" s="13"/>
      <c r="AG927" s="13"/>
      <c r="AH927" s="13"/>
      <c r="AI927" s="13"/>
      <c r="AJ927" s="13"/>
    </row>
    <row r="928" spans="1:36" ht="13.5" customHeight="1" x14ac:dyDescent="0.2">
      <c r="A928" s="13"/>
      <c r="B928" s="13"/>
      <c r="C928" s="13"/>
      <c r="D928" s="13"/>
      <c r="E928" s="13"/>
      <c r="F928" s="13"/>
      <c r="G928" s="13"/>
      <c r="H928" s="13"/>
      <c r="I928" s="13"/>
      <c r="J928" s="13"/>
      <c r="K928" s="13"/>
      <c r="L928" s="13"/>
      <c r="M928" s="13"/>
      <c r="N928" s="13"/>
      <c r="O928" s="13"/>
      <c r="P928" s="13"/>
      <c r="Q928" s="13"/>
      <c r="R928" s="13"/>
      <c r="S928" s="13"/>
      <c r="T928" s="13"/>
      <c r="U928" s="13"/>
      <c r="V928" s="13"/>
      <c r="W928" s="13"/>
      <c r="X928" s="13"/>
      <c r="Y928" s="13"/>
      <c r="Z928" s="13"/>
      <c r="AA928" s="13"/>
      <c r="AB928" s="13"/>
      <c r="AC928" s="13"/>
      <c r="AD928" s="13"/>
      <c r="AE928" s="13"/>
      <c r="AF928" s="13"/>
      <c r="AG928" s="13"/>
      <c r="AH928" s="13"/>
      <c r="AI928" s="13"/>
      <c r="AJ928" s="13"/>
    </row>
    <row r="929" spans="1:36" ht="13.5" customHeight="1" x14ac:dyDescent="0.2">
      <c r="A929" s="13"/>
      <c r="B929" s="13"/>
      <c r="C929" s="13"/>
      <c r="D929" s="13"/>
      <c r="E929" s="13"/>
      <c r="F929" s="13"/>
      <c r="G929" s="13"/>
      <c r="H929" s="13"/>
      <c r="I929" s="13"/>
      <c r="J929" s="13"/>
      <c r="K929" s="13"/>
      <c r="L929" s="13"/>
      <c r="M929" s="13"/>
      <c r="N929" s="13"/>
      <c r="O929" s="13"/>
      <c r="P929" s="13"/>
      <c r="Q929" s="13"/>
      <c r="R929" s="13"/>
      <c r="S929" s="13"/>
      <c r="T929" s="13"/>
      <c r="U929" s="13"/>
      <c r="V929" s="13"/>
      <c r="W929" s="13"/>
      <c r="X929" s="13"/>
      <c r="Y929" s="13"/>
      <c r="Z929" s="13"/>
      <c r="AA929" s="13"/>
      <c r="AB929" s="13"/>
      <c r="AC929" s="13"/>
      <c r="AD929" s="13"/>
      <c r="AE929" s="13"/>
      <c r="AF929" s="13"/>
      <c r="AG929" s="13"/>
      <c r="AH929" s="13"/>
      <c r="AI929" s="13"/>
      <c r="AJ929" s="13"/>
    </row>
    <row r="930" spans="1:36" ht="13.5" customHeight="1" x14ac:dyDescent="0.2">
      <c r="A930" s="13"/>
      <c r="B930" s="13"/>
      <c r="C930" s="13"/>
      <c r="D930" s="13"/>
      <c r="E930" s="13"/>
      <c r="F930" s="13"/>
      <c r="G930" s="13"/>
      <c r="H930" s="13"/>
      <c r="I930" s="13"/>
      <c r="J930" s="13"/>
      <c r="K930" s="13"/>
      <c r="L930" s="13"/>
      <c r="M930" s="13"/>
      <c r="N930" s="13"/>
      <c r="O930" s="13"/>
      <c r="P930" s="13"/>
      <c r="Q930" s="13"/>
      <c r="R930" s="13"/>
      <c r="S930" s="13"/>
      <c r="T930" s="13"/>
      <c r="U930" s="13"/>
      <c r="V930" s="13"/>
      <c r="W930" s="13"/>
      <c r="X930" s="13"/>
      <c r="Y930" s="13"/>
      <c r="Z930" s="13"/>
      <c r="AA930" s="13"/>
      <c r="AB930" s="13"/>
      <c r="AC930" s="13"/>
      <c r="AD930" s="13"/>
      <c r="AE930" s="13"/>
      <c r="AF930" s="13"/>
      <c r="AG930" s="13"/>
      <c r="AH930" s="13"/>
      <c r="AI930" s="13"/>
      <c r="AJ930" s="13"/>
    </row>
    <row r="931" spans="1:36" ht="13.5" customHeight="1" x14ac:dyDescent="0.2">
      <c r="A931" s="13"/>
      <c r="B931" s="13"/>
      <c r="C931" s="13"/>
      <c r="D931" s="13"/>
      <c r="E931" s="13"/>
      <c r="F931" s="13"/>
      <c r="G931" s="13"/>
      <c r="H931" s="13"/>
      <c r="I931" s="13"/>
      <c r="J931" s="13"/>
      <c r="K931" s="13"/>
      <c r="L931" s="13"/>
      <c r="M931" s="13"/>
      <c r="N931" s="13"/>
      <c r="O931" s="13"/>
      <c r="P931" s="13"/>
      <c r="Q931" s="13"/>
      <c r="R931" s="13"/>
      <c r="S931" s="13"/>
      <c r="T931" s="13"/>
      <c r="U931" s="13"/>
      <c r="V931" s="13"/>
      <c r="W931" s="13"/>
      <c r="X931" s="13"/>
      <c r="Y931" s="13"/>
      <c r="Z931" s="13"/>
      <c r="AA931" s="13"/>
      <c r="AB931" s="13"/>
      <c r="AC931" s="13"/>
      <c r="AD931" s="13"/>
      <c r="AE931" s="13"/>
      <c r="AF931" s="13"/>
      <c r="AG931" s="13"/>
      <c r="AH931" s="13"/>
      <c r="AI931" s="13"/>
      <c r="AJ931" s="13"/>
    </row>
    <row r="932" spans="1:36" ht="13.5" customHeight="1" x14ac:dyDescent="0.2">
      <c r="A932" s="13"/>
      <c r="B932" s="13"/>
      <c r="C932" s="13"/>
      <c r="D932" s="13"/>
      <c r="E932" s="13"/>
      <c r="F932" s="13"/>
      <c r="G932" s="13"/>
      <c r="H932" s="13"/>
      <c r="I932" s="13"/>
      <c r="J932" s="13"/>
      <c r="K932" s="13"/>
      <c r="L932" s="13"/>
      <c r="M932" s="13"/>
      <c r="N932" s="13"/>
      <c r="O932" s="13"/>
      <c r="P932" s="13"/>
      <c r="Q932" s="13"/>
      <c r="R932" s="13"/>
      <c r="S932" s="13"/>
      <c r="T932" s="13"/>
      <c r="U932" s="13"/>
      <c r="V932" s="13"/>
      <c r="W932" s="13"/>
      <c r="X932" s="13"/>
      <c r="Y932" s="13"/>
      <c r="Z932" s="13"/>
      <c r="AA932" s="13"/>
      <c r="AB932" s="13"/>
      <c r="AC932" s="13"/>
      <c r="AD932" s="13"/>
      <c r="AE932" s="13"/>
      <c r="AF932" s="13"/>
      <c r="AG932" s="13"/>
      <c r="AH932" s="13"/>
      <c r="AI932" s="13"/>
      <c r="AJ932" s="13"/>
    </row>
    <row r="933" spans="1:36" ht="13.5" customHeight="1" x14ac:dyDescent="0.2">
      <c r="A933" s="13"/>
      <c r="B933" s="13"/>
      <c r="C933" s="13"/>
      <c r="D933" s="13"/>
      <c r="E933" s="13"/>
      <c r="F933" s="13"/>
      <c r="G933" s="13"/>
      <c r="H933" s="13"/>
      <c r="I933" s="13"/>
      <c r="J933" s="13"/>
      <c r="K933" s="13"/>
      <c r="L933" s="13"/>
      <c r="M933" s="13"/>
      <c r="N933" s="13"/>
      <c r="O933" s="13"/>
      <c r="P933" s="13"/>
      <c r="Q933" s="13"/>
      <c r="R933" s="13"/>
      <c r="S933" s="13"/>
      <c r="T933" s="13"/>
      <c r="U933" s="13"/>
      <c r="V933" s="13"/>
      <c r="W933" s="13"/>
      <c r="X933" s="13"/>
      <c r="Y933" s="13"/>
      <c r="Z933" s="13"/>
      <c r="AA933" s="13"/>
      <c r="AB933" s="13"/>
      <c r="AC933" s="13"/>
      <c r="AD933" s="13"/>
      <c r="AE933" s="13"/>
      <c r="AF933" s="13"/>
      <c r="AG933" s="13"/>
      <c r="AH933" s="13"/>
      <c r="AI933" s="13"/>
      <c r="AJ933" s="13"/>
    </row>
    <row r="934" spans="1:36" ht="13.5" customHeight="1" x14ac:dyDescent="0.2">
      <c r="A934" s="13"/>
      <c r="B934" s="13"/>
      <c r="C934" s="13"/>
      <c r="D934" s="13"/>
      <c r="E934" s="13"/>
      <c r="F934" s="13"/>
      <c r="G934" s="13"/>
      <c r="H934" s="13"/>
      <c r="I934" s="13"/>
      <c r="J934" s="13"/>
      <c r="K934" s="13"/>
      <c r="L934" s="13"/>
      <c r="M934" s="13"/>
      <c r="N934" s="13"/>
      <c r="O934" s="13"/>
      <c r="P934" s="13"/>
      <c r="Q934" s="13"/>
      <c r="R934" s="13"/>
      <c r="S934" s="13"/>
      <c r="T934" s="13"/>
      <c r="U934" s="13"/>
      <c r="V934" s="13"/>
      <c r="W934" s="13"/>
      <c r="X934" s="13"/>
      <c r="Y934" s="13"/>
      <c r="Z934" s="13"/>
      <c r="AA934" s="13"/>
      <c r="AB934" s="13"/>
      <c r="AC934" s="13"/>
      <c r="AD934" s="13"/>
      <c r="AE934" s="13"/>
      <c r="AF934" s="13"/>
      <c r="AG934" s="13"/>
      <c r="AH934" s="13"/>
      <c r="AI934" s="13"/>
      <c r="AJ934" s="13"/>
    </row>
    <row r="935" spans="1:36" ht="13.5" customHeight="1" x14ac:dyDescent="0.2">
      <c r="A935" s="13"/>
      <c r="B935" s="13"/>
      <c r="C935" s="13"/>
      <c r="D935" s="13"/>
      <c r="E935" s="13"/>
      <c r="F935" s="13"/>
      <c r="G935" s="13"/>
      <c r="H935" s="13"/>
      <c r="I935" s="13"/>
      <c r="J935" s="13"/>
      <c r="K935" s="13"/>
      <c r="L935" s="13"/>
      <c r="M935" s="13"/>
      <c r="N935" s="13"/>
      <c r="O935" s="13"/>
      <c r="P935" s="13"/>
      <c r="Q935" s="13"/>
      <c r="R935" s="13"/>
      <c r="S935" s="13"/>
      <c r="T935" s="13"/>
      <c r="U935" s="13"/>
      <c r="V935" s="13"/>
      <c r="W935" s="13"/>
      <c r="X935" s="13"/>
      <c r="Y935" s="13"/>
      <c r="Z935" s="13"/>
      <c r="AA935" s="13"/>
      <c r="AB935" s="13"/>
      <c r="AC935" s="13"/>
      <c r="AD935" s="13"/>
      <c r="AE935" s="13"/>
      <c r="AF935" s="13"/>
      <c r="AG935" s="13"/>
      <c r="AH935" s="13"/>
      <c r="AI935" s="13"/>
      <c r="AJ935" s="13"/>
    </row>
    <row r="936" spans="1:36" ht="13.5" customHeight="1" x14ac:dyDescent="0.2">
      <c r="A936" s="13"/>
      <c r="B936" s="13"/>
      <c r="C936" s="13"/>
      <c r="D936" s="13"/>
      <c r="E936" s="13"/>
      <c r="F936" s="13"/>
      <c r="G936" s="13"/>
      <c r="H936" s="13"/>
      <c r="I936" s="13"/>
      <c r="J936" s="13"/>
      <c r="K936" s="13"/>
      <c r="L936" s="13"/>
      <c r="M936" s="13"/>
      <c r="N936" s="13"/>
      <c r="O936" s="13"/>
      <c r="P936" s="13"/>
      <c r="Q936" s="13"/>
      <c r="R936" s="13"/>
      <c r="S936" s="13"/>
      <c r="T936" s="13"/>
      <c r="U936" s="13"/>
      <c r="V936" s="13"/>
      <c r="W936" s="13"/>
      <c r="X936" s="13"/>
      <c r="Y936" s="13"/>
      <c r="Z936" s="13"/>
      <c r="AA936" s="13"/>
      <c r="AB936" s="13"/>
      <c r="AC936" s="13"/>
      <c r="AD936" s="13"/>
      <c r="AE936" s="13"/>
      <c r="AF936" s="13"/>
      <c r="AG936" s="13"/>
      <c r="AH936" s="13"/>
      <c r="AI936" s="13"/>
      <c r="AJ936" s="13"/>
    </row>
    <row r="937" spans="1:36" ht="13.5" customHeight="1" x14ac:dyDescent="0.2">
      <c r="A937" s="13"/>
      <c r="B937" s="13"/>
      <c r="C937" s="13"/>
      <c r="D937" s="13"/>
      <c r="E937" s="13"/>
      <c r="F937" s="13"/>
      <c r="G937" s="13"/>
      <c r="H937" s="13"/>
      <c r="I937" s="13"/>
      <c r="J937" s="13"/>
      <c r="K937" s="13"/>
      <c r="L937" s="13"/>
      <c r="M937" s="13"/>
      <c r="N937" s="13"/>
      <c r="O937" s="13"/>
      <c r="P937" s="13"/>
      <c r="Q937" s="13"/>
      <c r="R937" s="13"/>
      <c r="S937" s="13"/>
      <c r="T937" s="13"/>
      <c r="U937" s="13"/>
      <c r="V937" s="13"/>
      <c r="W937" s="13"/>
      <c r="X937" s="13"/>
      <c r="Y937" s="13"/>
      <c r="Z937" s="13"/>
      <c r="AA937" s="13"/>
      <c r="AB937" s="13"/>
      <c r="AC937" s="13"/>
      <c r="AD937" s="13"/>
      <c r="AE937" s="13"/>
      <c r="AF937" s="13"/>
      <c r="AG937" s="13"/>
      <c r="AH937" s="13"/>
      <c r="AI937" s="13"/>
      <c r="AJ937" s="13"/>
    </row>
    <row r="938" spans="1:36" ht="13.5" customHeight="1" x14ac:dyDescent="0.2">
      <c r="A938" s="13"/>
      <c r="B938" s="13"/>
      <c r="C938" s="13"/>
      <c r="D938" s="13"/>
      <c r="E938" s="13"/>
      <c r="F938" s="13"/>
      <c r="G938" s="13"/>
      <c r="H938" s="13"/>
      <c r="I938" s="13"/>
      <c r="J938" s="13"/>
      <c r="K938" s="13"/>
      <c r="L938" s="13"/>
      <c r="M938" s="13"/>
      <c r="N938" s="13"/>
      <c r="O938" s="13"/>
      <c r="P938" s="13"/>
      <c r="Q938" s="13"/>
      <c r="R938" s="13"/>
      <c r="S938" s="13"/>
      <c r="T938" s="13"/>
      <c r="U938" s="13"/>
      <c r="V938" s="13"/>
      <c r="W938" s="13"/>
      <c r="X938" s="13"/>
      <c r="Y938" s="13"/>
      <c r="Z938" s="13"/>
      <c r="AA938" s="13"/>
      <c r="AB938" s="13"/>
      <c r="AC938" s="13"/>
      <c r="AD938" s="13"/>
      <c r="AE938" s="13"/>
      <c r="AF938" s="13"/>
      <c r="AG938" s="13"/>
      <c r="AH938" s="13"/>
      <c r="AI938" s="13"/>
      <c r="AJ938" s="13"/>
    </row>
    <row r="939" spans="1:36" ht="13.5" customHeight="1" x14ac:dyDescent="0.2">
      <c r="A939" s="13"/>
      <c r="B939" s="13"/>
      <c r="C939" s="13"/>
      <c r="D939" s="13"/>
      <c r="E939" s="13"/>
      <c r="F939" s="13"/>
      <c r="G939" s="13"/>
      <c r="H939" s="13"/>
      <c r="I939" s="13"/>
      <c r="J939" s="13"/>
      <c r="K939" s="13"/>
      <c r="L939" s="13"/>
      <c r="M939" s="13"/>
      <c r="N939" s="13"/>
      <c r="O939" s="13"/>
      <c r="P939" s="13"/>
      <c r="Q939" s="13"/>
      <c r="R939" s="13"/>
      <c r="S939" s="13"/>
      <c r="T939" s="13"/>
      <c r="U939" s="13"/>
      <c r="V939" s="13"/>
      <c r="W939" s="13"/>
      <c r="X939" s="13"/>
      <c r="Y939" s="13"/>
      <c r="Z939" s="13"/>
      <c r="AA939" s="13"/>
      <c r="AB939" s="13"/>
      <c r="AC939" s="13"/>
      <c r="AD939" s="13"/>
      <c r="AE939" s="13"/>
      <c r="AF939" s="13"/>
      <c r="AG939" s="13"/>
      <c r="AH939" s="13"/>
      <c r="AI939" s="13"/>
      <c r="AJ939" s="13"/>
    </row>
    <row r="940" spans="1:36" ht="13.5" customHeight="1" x14ac:dyDescent="0.2">
      <c r="A940" s="13"/>
      <c r="B940" s="13"/>
      <c r="C940" s="13"/>
      <c r="D940" s="13"/>
      <c r="E940" s="13"/>
      <c r="F940" s="13"/>
      <c r="G940" s="13"/>
      <c r="H940" s="13"/>
      <c r="I940" s="13"/>
      <c r="J940" s="13"/>
      <c r="K940" s="13"/>
      <c r="L940" s="13"/>
      <c r="M940" s="13"/>
      <c r="N940" s="13"/>
      <c r="O940" s="13"/>
      <c r="P940" s="13"/>
      <c r="Q940" s="13"/>
      <c r="R940" s="13"/>
      <c r="S940" s="13"/>
      <c r="T940" s="13"/>
      <c r="U940" s="13"/>
      <c r="V940" s="13"/>
      <c r="W940" s="13"/>
      <c r="X940" s="13"/>
      <c r="Y940" s="13"/>
      <c r="Z940" s="13"/>
      <c r="AA940" s="13"/>
      <c r="AB940" s="13"/>
      <c r="AC940" s="13"/>
      <c r="AD940" s="13"/>
      <c r="AE940" s="13"/>
      <c r="AF940" s="13"/>
      <c r="AG940" s="13"/>
      <c r="AH940" s="13"/>
      <c r="AI940" s="13"/>
      <c r="AJ940" s="13"/>
    </row>
    <row r="941" spans="1:36" ht="13.5" customHeight="1" x14ac:dyDescent="0.2">
      <c r="A941" s="13"/>
      <c r="B941" s="13"/>
      <c r="C941" s="13"/>
      <c r="D941" s="13"/>
      <c r="E941" s="13"/>
      <c r="F941" s="13"/>
      <c r="G941" s="13"/>
      <c r="H941" s="13"/>
      <c r="I941" s="13"/>
      <c r="J941" s="13"/>
      <c r="K941" s="13"/>
      <c r="L941" s="13"/>
      <c r="M941" s="13"/>
      <c r="N941" s="13"/>
      <c r="O941" s="13"/>
      <c r="P941" s="13"/>
      <c r="Q941" s="13"/>
      <c r="R941" s="13"/>
      <c r="S941" s="13"/>
      <c r="T941" s="13"/>
      <c r="U941" s="13"/>
      <c r="V941" s="13"/>
      <c r="W941" s="13"/>
      <c r="X941" s="13"/>
      <c r="Y941" s="13"/>
      <c r="Z941" s="13"/>
      <c r="AA941" s="13"/>
      <c r="AB941" s="13"/>
      <c r="AC941" s="13"/>
      <c r="AD941" s="13"/>
      <c r="AE941" s="13"/>
      <c r="AF941" s="13"/>
      <c r="AG941" s="13"/>
      <c r="AH941" s="13"/>
      <c r="AI941" s="13"/>
      <c r="AJ941" s="13"/>
    </row>
    <row r="942" spans="1:36" ht="13.5" customHeight="1" x14ac:dyDescent="0.2">
      <c r="A942" s="13"/>
      <c r="B942" s="13"/>
      <c r="C942" s="13"/>
      <c r="D942" s="13"/>
      <c r="E942" s="13"/>
      <c r="F942" s="13"/>
      <c r="G942" s="13"/>
      <c r="H942" s="13"/>
      <c r="I942" s="13"/>
      <c r="J942" s="13"/>
      <c r="K942" s="13"/>
      <c r="L942" s="13"/>
      <c r="M942" s="13"/>
      <c r="N942" s="13"/>
      <c r="O942" s="13"/>
      <c r="P942" s="13"/>
      <c r="Q942" s="13"/>
      <c r="R942" s="13"/>
      <c r="S942" s="13"/>
      <c r="T942" s="13"/>
      <c r="U942" s="13"/>
      <c r="V942" s="13"/>
      <c r="W942" s="13"/>
      <c r="X942" s="13"/>
      <c r="Y942" s="13"/>
      <c r="Z942" s="13"/>
      <c r="AA942" s="13"/>
      <c r="AB942" s="13"/>
      <c r="AC942" s="13"/>
      <c r="AD942" s="13"/>
      <c r="AE942" s="13"/>
      <c r="AF942" s="13"/>
      <c r="AG942" s="13"/>
      <c r="AH942" s="13"/>
      <c r="AI942" s="13"/>
      <c r="AJ942" s="13"/>
    </row>
    <row r="943" spans="1:36" ht="13.5" customHeight="1" x14ac:dyDescent="0.2">
      <c r="A943" s="13"/>
      <c r="B943" s="13"/>
      <c r="C943" s="13"/>
      <c r="D943" s="13"/>
      <c r="E943" s="13"/>
      <c r="F943" s="13"/>
      <c r="G943" s="13"/>
      <c r="H943" s="13"/>
      <c r="I943" s="13"/>
      <c r="J943" s="13"/>
      <c r="K943" s="13"/>
      <c r="L943" s="13"/>
      <c r="M943" s="13"/>
      <c r="N943" s="13"/>
      <c r="O943" s="13"/>
      <c r="P943" s="13"/>
      <c r="Q943" s="13"/>
      <c r="R943" s="13"/>
      <c r="S943" s="13"/>
      <c r="T943" s="13"/>
      <c r="U943" s="13"/>
      <c r="V943" s="13"/>
      <c r="W943" s="13"/>
      <c r="X943" s="13"/>
      <c r="Y943" s="13"/>
      <c r="Z943" s="13"/>
      <c r="AA943" s="13"/>
      <c r="AB943" s="13"/>
      <c r="AC943" s="13"/>
      <c r="AD943" s="13"/>
      <c r="AE943" s="13"/>
      <c r="AF943" s="13"/>
      <c r="AG943" s="13"/>
      <c r="AH943" s="13"/>
      <c r="AI943" s="13"/>
      <c r="AJ943" s="13"/>
    </row>
    <row r="944" spans="1:36" ht="13.5" customHeight="1" x14ac:dyDescent="0.2">
      <c r="A944" s="13"/>
      <c r="B944" s="13"/>
      <c r="C944" s="13"/>
      <c r="D944" s="13"/>
      <c r="E944" s="13"/>
      <c r="F944" s="13"/>
      <c r="G944" s="13"/>
      <c r="H944" s="13"/>
      <c r="I944" s="13"/>
      <c r="J944" s="13"/>
      <c r="K944" s="13"/>
      <c r="L944" s="13"/>
      <c r="M944" s="13"/>
      <c r="N944" s="13"/>
      <c r="O944" s="13"/>
      <c r="P944" s="13"/>
      <c r="Q944" s="13"/>
      <c r="R944" s="13"/>
      <c r="S944" s="13"/>
      <c r="T944" s="13"/>
      <c r="U944" s="13"/>
      <c r="V944" s="13"/>
      <c r="W944" s="13"/>
      <c r="X944" s="13"/>
      <c r="Y944" s="13"/>
      <c r="Z944" s="13"/>
      <c r="AA944" s="13"/>
      <c r="AB944" s="13"/>
      <c r="AC944" s="13"/>
      <c r="AD944" s="13"/>
      <c r="AE944" s="13"/>
      <c r="AF944" s="13"/>
      <c r="AG944" s="13"/>
      <c r="AH944" s="13"/>
      <c r="AI944" s="13"/>
      <c r="AJ944" s="13"/>
    </row>
    <row r="945" spans="1:36" ht="13.5" customHeight="1" x14ac:dyDescent="0.2">
      <c r="A945" s="13"/>
      <c r="B945" s="13"/>
      <c r="C945" s="13"/>
      <c r="D945" s="13"/>
      <c r="E945" s="13"/>
      <c r="F945" s="13"/>
      <c r="G945" s="13"/>
      <c r="H945" s="13"/>
      <c r="I945" s="13"/>
      <c r="J945" s="13"/>
      <c r="K945" s="13"/>
      <c r="L945" s="13"/>
      <c r="M945" s="13"/>
      <c r="N945" s="13"/>
      <c r="O945" s="13"/>
      <c r="P945" s="13"/>
      <c r="Q945" s="13"/>
      <c r="R945" s="13"/>
      <c r="S945" s="13"/>
      <c r="T945" s="13"/>
      <c r="U945" s="13"/>
      <c r="V945" s="13"/>
      <c r="W945" s="13"/>
      <c r="X945" s="13"/>
      <c r="Y945" s="13"/>
      <c r="Z945" s="13"/>
      <c r="AA945" s="13"/>
      <c r="AB945" s="13"/>
      <c r="AC945" s="13"/>
      <c r="AD945" s="13"/>
      <c r="AE945" s="13"/>
      <c r="AF945" s="13"/>
      <c r="AG945" s="13"/>
      <c r="AH945" s="13"/>
      <c r="AI945" s="13"/>
      <c r="AJ945" s="13"/>
    </row>
    <row r="946" spans="1:36" ht="13.5" customHeight="1" x14ac:dyDescent="0.2">
      <c r="A946" s="13"/>
      <c r="B946" s="13"/>
      <c r="C946" s="13"/>
      <c r="D946" s="13"/>
      <c r="E946" s="13"/>
      <c r="F946" s="13"/>
      <c r="G946" s="13"/>
      <c r="H946" s="13"/>
      <c r="I946" s="13"/>
      <c r="J946" s="13"/>
      <c r="K946" s="13"/>
      <c r="L946" s="13"/>
      <c r="M946" s="13"/>
      <c r="N946" s="13"/>
      <c r="O946" s="13"/>
      <c r="P946" s="13"/>
      <c r="Q946" s="13"/>
      <c r="R946" s="13"/>
      <c r="S946" s="13"/>
      <c r="T946" s="13"/>
      <c r="U946" s="13"/>
      <c r="V946" s="13"/>
      <c r="W946" s="13"/>
      <c r="X946" s="13"/>
      <c r="Y946" s="13"/>
      <c r="Z946" s="13"/>
      <c r="AA946" s="13"/>
      <c r="AB946" s="13"/>
      <c r="AC946" s="13"/>
      <c r="AD946" s="13"/>
      <c r="AE946" s="13"/>
      <c r="AF946" s="13"/>
      <c r="AG946" s="13"/>
      <c r="AH946" s="13"/>
      <c r="AI946" s="13"/>
      <c r="AJ946" s="13"/>
    </row>
    <row r="947" spans="1:36" ht="13.5" customHeight="1" x14ac:dyDescent="0.2">
      <c r="A947" s="13"/>
      <c r="B947" s="13"/>
      <c r="C947" s="13"/>
      <c r="D947" s="13"/>
      <c r="E947" s="13"/>
      <c r="F947" s="13"/>
      <c r="G947" s="13"/>
      <c r="H947" s="13"/>
      <c r="I947" s="13"/>
      <c r="J947" s="13"/>
      <c r="K947" s="13"/>
      <c r="L947" s="13"/>
      <c r="M947" s="13"/>
      <c r="N947" s="13"/>
      <c r="O947" s="13"/>
      <c r="P947" s="13"/>
      <c r="Q947" s="13"/>
      <c r="R947" s="13"/>
      <c r="S947" s="13"/>
      <c r="T947" s="13"/>
      <c r="U947" s="13"/>
      <c r="V947" s="13"/>
      <c r="W947" s="13"/>
      <c r="X947" s="13"/>
      <c r="Y947" s="13"/>
      <c r="Z947" s="13"/>
      <c r="AA947" s="13"/>
      <c r="AB947" s="13"/>
      <c r="AC947" s="13"/>
      <c r="AD947" s="13"/>
      <c r="AE947" s="13"/>
      <c r="AF947" s="13"/>
      <c r="AG947" s="13"/>
      <c r="AH947" s="13"/>
      <c r="AI947" s="13"/>
      <c r="AJ947" s="13"/>
    </row>
    <row r="948" spans="1:36" ht="13.5" customHeight="1" x14ac:dyDescent="0.2">
      <c r="A948" s="13"/>
      <c r="B948" s="13"/>
      <c r="C948" s="13"/>
      <c r="D948" s="13"/>
      <c r="E948" s="13"/>
      <c r="F948" s="13"/>
      <c r="G948" s="13"/>
      <c r="H948" s="13"/>
      <c r="I948" s="13"/>
      <c r="J948" s="13"/>
      <c r="K948" s="13"/>
      <c r="L948" s="13"/>
      <c r="M948" s="13"/>
      <c r="N948" s="13"/>
      <c r="O948" s="13"/>
      <c r="P948" s="13"/>
      <c r="Q948" s="13"/>
      <c r="R948" s="13"/>
      <c r="S948" s="13"/>
      <c r="T948" s="13"/>
      <c r="U948" s="13"/>
      <c r="V948" s="13"/>
      <c r="W948" s="13"/>
      <c r="X948" s="13"/>
      <c r="Y948" s="13"/>
      <c r="Z948" s="13"/>
      <c r="AA948" s="13"/>
      <c r="AB948" s="13"/>
      <c r="AC948" s="13"/>
      <c r="AD948" s="13"/>
      <c r="AE948" s="13"/>
      <c r="AF948" s="13"/>
      <c r="AG948" s="13"/>
      <c r="AH948" s="13"/>
      <c r="AI948" s="13"/>
      <c r="AJ948" s="13"/>
    </row>
    <row r="949" spans="1:36" ht="13.5" customHeight="1" x14ac:dyDescent="0.2">
      <c r="A949" s="13"/>
      <c r="B949" s="13"/>
      <c r="C949" s="13"/>
      <c r="D949" s="13"/>
      <c r="E949" s="13"/>
      <c r="F949" s="13"/>
      <c r="G949" s="13"/>
      <c r="H949" s="13"/>
      <c r="I949" s="13"/>
      <c r="J949" s="13"/>
      <c r="K949" s="13"/>
      <c r="L949" s="13"/>
      <c r="M949" s="13"/>
      <c r="N949" s="13"/>
      <c r="O949" s="13"/>
      <c r="P949" s="13"/>
      <c r="Q949" s="13"/>
      <c r="R949" s="13"/>
      <c r="S949" s="13"/>
      <c r="T949" s="13"/>
      <c r="U949" s="13"/>
      <c r="V949" s="13"/>
      <c r="W949" s="13"/>
      <c r="X949" s="13"/>
      <c r="Y949" s="13"/>
      <c r="Z949" s="13"/>
      <c r="AA949" s="13"/>
      <c r="AB949" s="13"/>
      <c r="AC949" s="13"/>
      <c r="AD949" s="13"/>
      <c r="AE949" s="13"/>
      <c r="AF949" s="13"/>
      <c r="AG949" s="13"/>
      <c r="AH949" s="13"/>
      <c r="AI949" s="13"/>
      <c r="AJ949" s="13"/>
    </row>
    <row r="950" spans="1:36" ht="13.5" customHeight="1" x14ac:dyDescent="0.2">
      <c r="A950" s="13"/>
      <c r="B950" s="13"/>
      <c r="C950" s="13"/>
      <c r="D950" s="13"/>
      <c r="E950" s="13"/>
      <c r="F950" s="13"/>
      <c r="G950" s="13"/>
      <c r="H950" s="13"/>
      <c r="I950" s="13"/>
      <c r="J950" s="13"/>
      <c r="K950" s="13"/>
      <c r="L950" s="13"/>
      <c r="M950" s="13"/>
      <c r="N950" s="13"/>
      <c r="O950" s="13"/>
      <c r="P950" s="13"/>
      <c r="Q950" s="13"/>
      <c r="R950" s="13"/>
      <c r="S950" s="13"/>
      <c r="T950" s="13"/>
      <c r="U950" s="13"/>
      <c r="V950" s="13"/>
      <c r="W950" s="13"/>
      <c r="X950" s="13"/>
      <c r="Y950" s="13"/>
      <c r="Z950" s="13"/>
      <c r="AA950" s="13"/>
      <c r="AB950" s="13"/>
      <c r="AC950" s="13"/>
      <c r="AD950" s="13"/>
      <c r="AE950" s="13"/>
      <c r="AF950" s="13"/>
      <c r="AG950" s="13"/>
      <c r="AH950" s="13"/>
      <c r="AI950" s="13"/>
      <c r="AJ950" s="13"/>
    </row>
    <row r="951" spans="1:36" ht="13.5" customHeight="1" x14ac:dyDescent="0.2">
      <c r="A951" s="13"/>
      <c r="B951" s="13"/>
      <c r="C951" s="13"/>
      <c r="D951" s="13"/>
      <c r="E951" s="13"/>
      <c r="F951" s="13"/>
      <c r="G951" s="13"/>
      <c r="H951" s="13"/>
      <c r="I951" s="13"/>
      <c r="J951" s="13"/>
      <c r="K951" s="13"/>
      <c r="L951" s="13"/>
      <c r="M951" s="13"/>
      <c r="N951" s="13"/>
      <c r="O951" s="13"/>
      <c r="P951" s="13"/>
      <c r="Q951" s="13"/>
      <c r="R951" s="13"/>
      <c r="S951" s="13"/>
      <c r="T951" s="13"/>
      <c r="U951" s="13"/>
      <c r="V951" s="13"/>
      <c r="W951" s="13"/>
      <c r="X951" s="13"/>
      <c r="Y951" s="13"/>
      <c r="Z951" s="13"/>
      <c r="AA951" s="13"/>
      <c r="AB951" s="13"/>
      <c r="AC951" s="13"/>
      <c r="AD951" s="13"/>
      <c r="AE951" s="13"/>
      <c r="AF951" s="13"/>
      <c r="AG951" s="13"/>
      <c r="AH951" s="13"/>
      <c r="AI951" s="13"/>
      <c r="AJ951" s="13"/>
    </row>
    <row r="952" spans="1:36" ht="13.5" customHeight="1" x14ac:dyDescent="0.2">
      <c r="A952" s="13"/>
      <c r="B952" s="13"/>
      <c r="C952" s="13"/>
      <c r="D952" s="13"/>
      <c r="E952" s="13"/>
      <c r="F952" s="13"/>
      <c r="G952" s="13"/>
      <c r="H952" s="13"/>
      <c r="I952" s="13"/>
      <c r="J952" s="13"/>
      <c r="K952" s="13"/>
      <c r="L952" s="13"/>
      <c r="M952" s="13"/>
      <c r="N952" s="13"/>
      <c r="O952" s="13"/>
      <c r="P952" s="13"/>
      <c r="Q952" s="13"/>
      <c r="R952" s="13"/>
      <c r="S952" s="13"/>
      <c r="T952" s="13"/>
      <c r="U952" s="13"/>
      <c r="V952" s="13"/>
      <c r="W952" s="13"/>
      <c r="X952" s="13"/>
      <c r="Y952" s="13"/>
      <c r="Z952" s="13"/>
      <c r="AA952" s="13"/>
      <c r="AB952" s="13"/>
      <c r="AC952" s="13"/>
      <c r="AD952" s="13"/>
      <c r="AE952" s="13"/>
      <c r="AF952" s="13"/>
      <c r="AG952" s="13"/>
      <c r="AH952" s="13"/>
      <c r="AI952" s="13"/>
      <c r="AJ952" s="13"/>
    </row>
    <row r="953" spans="1:36" ht="13.5" customHeight="1" x14ac:dyDescent="0.2">
      <c r="A953" s="13"/>
      <c r="B953" s="13"/>
      <c r="C953" s="13"/>
      <c r="D953" s="13"/>
      <c r="E953" s="13"/>
      <c r="F953" s="13"/>
      <c r="G953" s="13"/>
      <c r="H953" s="13"/>
      <c r="I953" s="13"/>
      <c r="J953" s="13"/>
      <c r="K953" s="13"/>
      <c r="L953" s="13"/>
      <c r="M953" s="13"/>
      <c r="N953" s="13"/>
      <c r="O953" s="13"/>
      <c r="P953" s="13"/>
      <c r="Q953" s="13"/>
      <c r="R953" s="13"/>
      <c r="S953" s="13"/>
      <c r="T953" s="13"/>
      <c r="U953" s="13"/>
      <c r="V953" s="13"/>
      <c r="W953" s="13"/>
      <c r="X953" s="13"/>
      <c r="Y953" s="13"/>
      <c r="Z953" s="13"/>
      <c r="AA953" s="13"/>
      <c r="AB953" s="13"/>
      <c r="AC953" s="13"/>
      <c r="AD953" s="13"/>
      <c r="AE953" s="13"/>
      <c r="AF953" s="13"/>
      <c r="AG953" s="13"/>
      <c r="AH953" s="13"/>
      <c r="AI953" s="13"/>
      <c r="AJ953" s="13"/>
    </row>
    <row r="954" spans="1:36" ht="13.5" customHeight="1" x14ac:dyDescent="0.2">
      <c r="A954" s="13"/>
      <c r="B954" s="13"/>
      <c r="C954" s="13"/>
      <c r="D954" s="13"/>
      <c r="E954" s="13"/>
      <c r="F954" s="13"/>
      <c r="G954" s="13"/>
      <c r="H954" s="13"/>
      <c r="I954" s="13"/>
      <c r="J954" s="13"/>
      <c r="K954" s="13"/>
      <c r="L954" s="13"/>
      <c r="M954" s="13"/>
      <c r="N954" s="13"/>
      <c r="O954" s="13"/>
      <c r="P954" s="13"/>
      <c r="Q954" s="13"/>
      <c r="R954" s="13"/>
      <c r="S954" s="13"/>
      <c r="T954" s="13"/>
      <c r="U954" s="13"/>
      <c r="V954" s="13"/>
      <c r="W954" s="13"/>
      <c r="X954" s="13"/>
      <c r="Y954" s="13"/>
      <c r="Z954" s="13"/>
      <c r="AA954" s="13"/>
      <c r="AB954" s="13"/>
      <c r="AC954" s="13"/>
      <c r="AD954" s="13"/>
      <c r="AE954" s="13"/>
      <c r="AF954" s="13"/>
      <c r="AG954" s="13"/>
      <c r="AH954" s="13"/>
      <c r="AI954" s="13"/>
      <c r="AJ954" s="13"/>
    </row>
    <row r="955" spans="1:36" ht="13.5" customHeight="1" x14ac:dyDescent="0.2">
      <c r="A955" s="13"/>
      <c r="B955" s="13"/>
      <c r="C955" s="13"/>
      <c r="D955" s="13"/>
      <c r="E955" s="13"/>
      <c r="F955" s="13"/>
      <c r="G955" s="13"/>
      <c r="H955" s="13"/>
      <c r="I955" s="13"/>
      <c r="J955" s="13"/>
      <c r="K955" s="13"/>
      <c r="L955" s="13"/>
      <c r="M955" s="13"/>
      <c r="N955" s="13"/>
      <c r="O955" s="13"/>
      <c r="P955" s="13"/>
      <c r="Q955" s="13"/>
      <c r="R955" s="13"/>
      <c r="S955" s="13"/>
      <c r="T955" s="13"/>
      <c r="U955" s="13"/>
      <c r="V955" s="13"/>
      <c r="W955" s="13"/>
      <c r="X955" s="13"/>
      <c r="Y955" s="13"/>
      <c r="Z955" s="13"/>
      <c r="AA955" s="13"/>
      <c r="AB955" s="13"/>
      <c r="AC955" s="13"/>
      <c r="AD955" s="13"/>
      <c r="AE955" s="13"/>
      <c r="AF955" s="13"/>
      <c r="AG955" s="13"/>
      <c r="AH955" s="13"/>
      <c r="AI955" s="13"/>
      <c r="AJ955" s="13"/>
    </row>
    <row r="956" spans="1:36" ht="13.5" customHeight="1" x14ac:dyDescent="0.2">
      <c r="A956" s="13"/>
      <c r="B956" s="13"/>
      <c r="C956" s="13"/>
      <c r="D956" s="13"/>
      <c r="E956" s="13"/>
      <c r="F956" s="13"/>
      <c r="G956" s="13"/>
      <c r="H956" s="13"/>
      <c r="I956" s="13"/>
      <c r="J956" s="13"/>
      <c r="K956" s="13"/>
      <c r="L956" s="13"/>
      <c r="M956" s="13"/>
      <c r="N956" s="13"/>
      <c r="O956" s="13"/>
      <c r="P956" s="13"/>
      <c r="Q956" s="13"/>
      <c r="R956" s="13"/>
      <c r="S956" s="13"/>
      <c r="T956" s="13"/>
      <c r="U956" s="13"/>
      <c r="V956" s="13"/>
      <c r="W956" s="13"/>
      <c r="X956" s="13"/>
      <c r="Y956" s="13"/>
      <c r="Z956" s="13"/>
      <c r="AA956" s="13"/>
      <c r="AB956" s="13"/>
      <c r="AC956" s="13"/>
      <c r="AD956" s="13"/>
      <c r="AE956" s="13"/>
      <c r="AF956" s="13"/>
      <c r="AG956" s="13"/>
      <c r="AH956" s="13"/>
      <c r="AI956" s="13"/>
      <c r="AJ956" s="13"/>
    </row>
    <row r="957" spans="1:36" ht="13.5" customHeight="1" x14ac:dyDescent="0.2">
      <c r="A957" s="13"/>
      <c r="B957" s="13"/>
      <c r="C957" s="13"/>
      <c r="D957" s="13"/>
      <c r="E957" s="13"/>
      <c r="F957" s="13"/>
      <c r="G957" s="13"/>
      <c r="H957" s="13"/>
      <c r="I957" s="13"/>
      <c r="J957" s="13"/>
      <c r="K957" s="13"/>
      <c r="L957" s="13"/>
      <c r="M957" s="13"/>
      <c r="N957" s="13"/>
      <c r="O957" s="13"/>
      <c r="P957" s="13"/>
      <c r="Q957" s="13"/>
      <c r="R957" s="13"/>
      <c r="S957" s="13"/>
      <c r="T957" s="13"/>
      <c r="U957" s="13"/>
      <c r="V957" s="13"/>
      <c r="W957" s="13"/>
      <c r="X957" s="13"/>
      <c r="Y957" s="13"/>
      <c r="Z957" s="13"/>
      <c r="AA957" s="13"/>
      <c r="AB957" s="13"/>
      <c r="AC957" s="13"/>
      <c r="AD957" s="13"/>
      <c r="AE957" s="13"/>
      <c r="AF957" s="13"/>
      <c r="AG957" s="13"/>
      <c r="AH957" s="13"/>
      <c r="AI957" s="13"/>
      <c r="AJ957" s="13"/>
    </row>
    <row r="958" spans="1:36" ht="13.5" customHeight="1" x14ac:dyDescent="0.2">
      <c r="A958" s="13"/>
      <c r="B958" s="13"/>
      <c r="C958" s="13"/>
      <c r="D958" s="13"/>
      <c r="E958" s="13"/>
      <c r="F958" s="13"/>
      <c r="G958" s="13"/>
      <c r="H958" s="13"/>
      <c r="I958" s="13"/>
      <c r="J958" s="13"/>
      <c r="K958" s="13"/>
      <c r="L958" s="13"/>
      <c r="M958" s="13"/>
      <c r="N958" s="13"/>
      <c r="O958" s="13"/>
      <c r="P958" s="13"/>
      <c r="Q958" s="13"/>
      <c r="R958" s="13"/>
      <c r="S958" s="13"/>
      <c r="T958" s="13"/>
      <c r="U958" s="13"/>
      <c r="V958" s="13"/>
      <c r="W958" s="13"/>
      <c r="X958" s="13"/>
      <c r="Y958" s="13"/>
      <c r="Z958" s="13"/>
      <c r="AA958" s="13"/>
      <c r="AB958" s="13"/>
      <c r="AC958" s="13"/>
      <c r="AD958" s="13"/>
      <c r="AE958" s="13"/>
      <c r="AF958" s="13"/>
      <c r="AG958" s="13"/>
      <c r="AH958" s="13"/>
      <c r="AI958" s="13"/>
      <c r="AJ958" s="13"/>
    </row>
    <row r="959" spans="1:36" ht="13.5" customHeight="1" x14ac:dyDescent="0.2">
      <c r="A959" s="13"/>
      <c r="B959" s="13"/>
      <c r="C959" s="13"/>
      <c r="D959" s="13"/>
      <c r="E959" s="13"/>
      <c r="F959" s="13"/>
      <c r="G959" s="13"/>
      <c r="H959" s="13"/>
      <c r="I959" s="13"/>
      <c r="J959" s="13"/>
      <c r="K959" s="13"/>
      <c r="L959" s="13"/>
      <c r="M959" s="13"/>
      <c r="N959" s="13"/>
      <c r="O959" s="13"/>
      <c r="P959" s="13"/>
      <c r="Q959" s="13"/>
      <c r="R959" s="13"/>
      <c r="S959" s="13"/>
      <c r="T959" s="13"/>
      <c r="U959" s="13"/>
      <c r="V959" s="13"/>
      <c r="W959" s="13"/>
      <c r="X959" s="13"/>
      <c r="Y959" s="13"/>
      <c r="Z959" s="13"/>
      <c r="AA959" s="13"/>
      <c r="AB959" s="13"/>
      <c r="AC959" s="13"/>
      <c r="AD959" s="13"/>
      <c r="AE959" s="13"/>
      <c r="AF959" s="13"/>
      <c r="AG959" s="13"/>
      <c r="AH959" s="13"/>
      <c r="AI959" s="13"/>
      <c r="AJ959" s="13"/>
    </row>
    <row r="960" spans="1:36" ht="13.5" customHeight="1" x14ac:dyDescent="0.2">
      <c r="A960" s="13"/>
      <c r="B960" s="13"/>
      <c r="C960" s="13"/>
      <c r="D960" s="13"/>
      <c r="E960" s="13"/>
      <c r="F960" s="13"/>
      <c r="G960" s="13"/>
      <c r="H960" s="13"/>
      <c r="I960" s="13"/>
      <c r="J960" s="13"/>
      <c r="K960" s="13"/>
      <c r="L960" s="13"/>
      <c r="M960" s="13"/>
      <c r="N960" s="13"/>
      <c r="O960" s="13"/>
      <c r="P960" s="13"/>
      <c r="Q960" s="13"/>
      <c r="R960" s="13"/>
      <c r="S960" s="13"/>
      <c r="T960" s="13"/>
      <c r="U960" s="13"/>
      <c r="V960" s="13"/>
      <c r="W960" s="13"/>
      <c r="X960" s="13"/>
      <c r="Y960" s="13"/>
      <c r="Z960" s="13"/>
      <c r="AA960" s="13"/>
      <c r="AB960" s="13"/>
      <c r="AC960" s="13"/>
      <c r="AD960" s="13"/>
      <c r="AE960" s="13"/>
      <c r="AF960" s="13"/>
      <c r="AG960" s="13"/>
      <c r="AH960" s="13"/>
      <c r="AI960" s="13"/>
      <c r="AJ960" s="13"/>
    </row>
    <row r="961" spans="1:36" ht="13.5" customHeight="1" x14ac:dyDescent="0.2">
      <c r="A961" s="13"/>
      <c r="B961" s="13"/>
      <c r="C961" s="13"/>
      <c r="D961" s="13"/>
      <c r="E961" s="13"/>
      <c r="F961" s="13"/>
      <c r="G961" s="13"/>
      <c r="H961" s="13"/>
      <c r="I961" s="13"/>
      <c r="J961" s="13"/>
      <c r="K961" s="13"/>
      <c r="L961" s="13"/>
      <c r="M961" s="13"/>
      <c r="N961" s="13"/>
      <c r="O961" s="13"/>
      <c r="P961" s="13"/>
      <c r="Q961" s="13"/>
      <c r="R961" s="13"/>
      <c r="S961" s="13"/>
      <c r="T961" s="13"/>
      <c r="U961" s="13"/>
      <c r="V961" s="13"/>
      <c r="W961" s="13"/>
      <c r="X961" s="13"/>
      <c r="Y961" s="13"/>
      <c r="Z961" s="13"/>
      <c r="AA961" s="13"/>
      <c r="AB961" s="13"/>
      <c r="AC961" s="13"/>
      <c r="AD961" s="13"/>
      <c r="AE961" s="13"/>
      <c r="AF961" s="13"/>
      <c r="AG961" s="13"/>
      <c r="AH961" s="13"/>
      <c r="AI961" s="13"/>
      <c r="AJ961" s="13"/>
    </row>
    <row r="962" spans="1:36" ht="13.5" customHeight="1" x14ac:dyDescent="0.2">
      <c r="A962" s="13"/>
      <c r="B962" s="13"/>
      <c r="C962" s="13"/>
      <c r="D962" s="13"/>
      <c r="E962" s="13"/>
      <c r="F962" s="13"/>
      <c r="G962" s="13"/>
      <c r="H962" s="13"/>
      <c r="I962" s="13"/>
      <c r="J962" s="13"/>
      <c r="K962" s="13"/>
      <c r="L962" s="13"/>
      <c r="M962" s="13"/>
      <c r="N962" s="13"/>
      <c r="O962" s="13"/>
      <c r="P962" s="13"/>
      <c r="Q962" s="13"/>
      <c r="R962" s="13"/>
      <c r="S962" s="13"/>
      <c r="T962" s="13"/>
      <c r="U962" s="13"/>
      <c r="V962" s="13"/>
      <c r="W962" s="13"/>
      <c r="X962" s="13"/>
      <c r="Y962" s="13"/>
      <c r="Z962" s="13"/>
      <c r="AA962" s="13"/>
      <c r="AB962" s="13"/>
      <c r="AC962" s="13"/>
      <c r="AD962" s="13"/>
      <c r="AE962" s="13"/>
      <c r="AF962" s="13"/>
      <c r="AG962" s="13"/>
      <c r="AH962" s="13"/>
      <c r="AI962" s="13"/>
      <c r="AJ962" s="13"/>
    </row>
    <row r="963" spans="1:36" ht="13.5" customHeight="1" x14ac:dyDescent="0.2">
      <c r="A963" s="13"/>
      <c r="B963" s="13"/>
      <c r="C963" s="13"/>
      <c r="D963" s="13"/>
      <c r="E963" s="13"/>
      <c r="F963" s="13"/>
      <c r="G963" s="13"/>
      <c r="H963" s="13"/>
      <c r="I963" s="13"/>
      <c r="J963" s="13"/>
      <c r="K963" s="13"/>
      <c r="L963" s="13"/>
      <c r="M963" s="13"/>
      <c r="N963" s="13"/>
      <c r="O963" s="13"/>
      <c r="P963" s="13"/>
      <c r="Q963" s="13"/>
      <c r="R963" s="13"/>
      <c r="S963" s="13"/>
      <c r="T963" s="13"/>
      <c r="U963" s="13"/>
      <c r="V963" s="13"/>
      <c r="W963" s="13"/>
      <c r="X963" s="13"/>
      <c r="Y963" s="13"/>
      <c r="Z963" s="13"/>
      <c r="AA963" s="13"/>
      <c r="AB963" s="13"/>
      <c r="AC963" s="13"/>
      <c r="AD963" s="13"/>
      <c r="AE963" s="13"/>
      <c r="AF963" s="13"/>
      <c r="AG963" s="13"/>
      <c r="AH963" s="13"/>
      <c r="AI963" s="13"/>
      <c r="AJ963" s="13"/>
    </row>
    <row r="964" spans="1:36" ht="13.5" customHeight="1" x14ac:dyDescent="0.2">
      <c r="A964" s="13"/>
      <c r="B964" s="13"/>
      <c r="C964" s="13"/>
      <c r="D964" s="13"/>
      <c r="E964" s="13"/>
      <c r="F964" s="13"/>
      <c r="G964" s="13"/>
      <c r="H964" s="13"/>
      <c r="I964" s="13"/>
      <c r="J964" s="13"/>
      <c r="K964" s="13"/>
      <c r="L964" s="13"/>
      <c r="M964" s="13"/>
      <c r="N964" s="13"/>
      <c r="O964" s="13"/>
      <c r="P964" s="13"/>
      <c r="Q964" s="13"/>
      <c r="R964" s="13"/>
      <c r="S964" s="13"/>
      <c r="T964" s="13"/>
      <c r="U964" s="13"/>
      <c r="V964" s="13"/>
      <c r="W964" s="13"/>
      <c r="X964" s="13"/>
      <c r="Y964" s="13"/>
      <c r="Z964" s="13"/>
      <c r="AA964" s="13"/>
      <c r="AB964" s="13"/>
      <c r="AC964" s="13"/>
      <c r="AD964" s="13"/>
      <c r="AE964" s="13"/>
      <c r="AF964" s="13"/>
      <c r="AG964" s="13"/>
      <c r="AH964" s="13"/>
      <c r="AI964" s="13"/>
      <c r="AJ964" s="13"/>
    </row>
    <row r="965" spans="1:36" ht="13.5" customHeight="1" x14ac:dyDescent="0.2">
      <c r="A965" s="13"/>
      <c r="B965" s="13"/>
      <c r="C965" s="13"/>
      <c r="D965" s="13"/>
      <c r="E965" s="13"/>
      <c r="F965" s="13"/>
      <c r="G965" s="13"/>
      <c r="H965" s="13"/>
      <c r="I965" s="13"/>
      <c r="J965" s="13"/>
      <c r="K965" s="13"/>
      <c r="L965" s="13"/>
      <c r="M965" s="13"/>
      <c r="N965" s="13"/>
      <c r="O965" s="13"/>
      <c r="P965" s="13"/>
      <c r="Q965" s="13"/>
      <c r="R965" s="13"/>
      <c r="S965" s="13"/>
      <c r="T965" s="13"/>
      <c r="U965" s="13"/>
      <c r="V965" s="13"/>
      <c r="W965" s="13"/>
      <c r="X965" s="13"/>
      <c r="Y965" s="13"/>
      <c r="Z965" s="13"/>
      <c r="AA965" s="13"/>
      <c r="AB965" s="13"/>
      <c r="AC965" s="13"/>
      <c r="AD965" s="13"/>
      <c r="AE965" s="13"/>
      <c r="AF965" s="13"/>
      <c r="AG965" s="13"/>
      <c r="AH965" s="13"/>
      <c r="AI965" s="13"/>
      <c r="AJ965" s="13"/>
    </row>
    <row r="966" spans="1:36" ht="13.5" customHeight="1" x14ac:dyDescent="0.2">
      <c r="A966" s="13"/>
      <c r="B966" s="13"/>
      <c r="C966" s="13"/>
      <c r="D966" s="13"/>
      <c r="E966" s="13"/>
      <c r="F966" s="13"/>
      <c r="G966" s="13"/>
      <c r="H966" s="13"/>
      <c r="I966" s="13"/>
      <c r="J966" s="13"/>
      <c r="K966" s="13"/>
      <c r="L966" s="13"/>
      <c r="M966" s="13"/>
      <c r="N966" s="13"/>
      <c r="O966" s="13"/>
      <c r="P966" s="13"/>
      <c r="Q966" s="13"/>
      <c r="R966" s="13"/>
      <c r="S966" s="13"/>
      <c r="T966" s="13"/>
      <c r="U966" s="13"/>
      <c r="V966" s="13"/>
      <c r="W966" s="13"/>
      <c r="X966" s="13"/>
      <c r="Y966" s="13"/>
      <c r="Z966" s="13"/>
      <c r="AA966" s="13"/>
      <c r="AB966" s="13"/>
      <c r="AC966" s="13"/>
      <c r="AD966" s="13"/>
      <c r="AE966" s="13"/>
      <c r="AF966" s="13"/>
      <c r="AG966" s="13"/>
      <c r="AH966" s="13"/>
      <c r="AI966" s="13"/>
      <c r="AJ966" s="13"/>
    </row>
    <row r="967" spans="1:36" ht="13.5" customHeight="1" x14ac:dyDescent="0.2">
      <c r="A967" s="13"/>
      <c r="B967" s="13"/>
      <c r="C967" s="13"/>
      <c r="D967" s="13"/>
      <c r="E967" s="13"/>
      <c r="F967" s="13"/>
      <c r="G967" s="13"/>
      <c r="H967" s="13"/>
      <c r="I967" s="13"/>
      <c r="J967" s="13"/>
      <c r="K967" s="13"/>
      <c r="L967" s="13"/>
      <c r="M967" s="13"/>
      <c r="N967" s="13"/>
      <c r="O967" s="13"/>
      <c r="P967" s="13"/>
      <c r="Q967" s="13"/>
      <c r="R967" s="13"/>
      <c r="S967" s="13"/>
      <c r="T967" s="13"/>
      <c r="U967" s="13"/>
      <c r="V967" s="13"/>
      <c r="W967" s="13"/>
      <c r="X967" s="13"/>
      <c r="Y967" s="13"/>
      <c r="Z967" s="13"/>
      <c r="AA967" s="13"/>
      <c r="AB967" s="13"/>
      <c r="AC967" s="13"/>
      <c r="AD967" s="13"/>
      <c r="AE967" s="13"/>
      <c r="AF967" s="13"/>
      <c r="AG967" s="13"/>
      <c r="AH967" s="13"/>
      <c r="AI967" s="13"/>
      <c r="AJ967" s="13"/>
    </row>
    <row r="968" spans="1:36" ht="13.5" customHeight="1" x14ac:dyDescent="0.2">
      <c r="A968" s="13"/>
      <c r="B968" s="13"/>
      <c r="C968" s="13"/>
      <c r="D968" s="13"/>
      <c r="E968" s="13"/>
      <c r="F968" s="13"/>
      <c r="G968" s="13"/>
      <c r="H968" s="13"/>
      <c r="I968" s="13"/>
      <c r="J968" s="13"/>
      <c r="K968" s="13"/>
      <c r="L968" s="13"/>
      <c r="M968" s="13"/>
      <c r="N968" s="13"/>
      <c r="O968" s="13"/>
      <c r="P968" s="13"/>
      <c r="Q968" s="13"/>
      <c r="R968" s="13"/>
      <c r="S968" s="13"/>
      <c r="T968" s="13"/>
      <c r="U968" s="13"/>
      <c r="V968" s="13"/>
      <c r="W968" s="13"/>
      <c r="X968" s="13"/>
      <c r="Y968" s="13"/>
      <c r="Z968" s="13"/>
      <c r="AA968" s="13"/>
      <c r="AB968" s="13"/>
      <c r="AC968" s="13"/>
      <c r="AD968" s="13"/>
      <c r="AE968" s="13"/>
      <c r="AF968" s="13"/>
      <c r="AG968" s="13"/>
      <c r="AH968" s="13"/>
      <c r="AI968" s="13"/>
      <c r="AJ968" s="13"/>
    </row>
    <row r="969" spans="1:36" ht="13.5" customHeight="1" x14ac:dyDescent="0.2">
      <c r="A969" s="13"/>
      <c r="B969" s="13"/>
      <c r="C969" s="13"/>
      <c r="D969" s="13"/>
      <c r="E969" s="13"/>
      <c r="F969" s="13"/>
      <c r="G969" s="13"/>
      <c r="H969" s="13"/>
      <c r="I969" s="13"/>
      <c r="J969" s="13"/>
      <c r="K969" s="13"/>
      <c r="L969" s="13"/>
      <c r="M969" s="13"/>
      <c r="N969" s="13"/>
      <c r="O969" s="13"/>
      <c r="P969" s="13"/>
      <c r="Q969" s="13"/>
      <c r="R969" s="13"/>
      <c r="S969" s="13"/>
      <c r="T969" s="13"/>
      <c r="U969" s="13"/>
      <c r="V969" s="13"/>
      <c r="W969" s="13"/>
      <c r="X969" s="13"/>
      <c r="Y969" s="13"/>
      <c r="Z969" s="13"/>
      <c r="AA969" s="13"/>
      <c r="AB969" s="13"/>
      <c r="AC969" s="13"/>
      <c r="AD969" s="13"/>
      <c r="AE969" s="13"/>
      <c r="AF969" s="13"/>
      <c r="AG969" s="13"/>
      <c r="AH969" s="13"/>
      <c r="AI969" s="13"/>
      <c r="AJ969" s="13"/>
    </row>
    <row r="970" spans="1:36" ht="13.5" customHeight="1" x14ac:dyDescent="0.2">
      <c r="A970" s="13"/>
      <c r="B970" s="13"/>
      <c r="C970" s="13"/>
      <c r="D970" s="13"/>
      <c r="E970" s="13"/>
      <c r="F970" s="13"/>
      <c r="G970" s="13"/>
      <c r="H970" s="13"/>
      <c r="I970" s="13"/>
      <c r="J970" s="13"/>
      <c r="K970" s="13"/>
      <c r="L970" s="13"/>
      <c r="M970" s="13"/>
      <c r="N970" s="13"/>
      <c r="O970" s="13"/>
      <c r="P970" s="13"/>
      <c r="Q970" s="13"/>
      <c r="R970" s="13"/>
      <c r="S970" s="13"/>
      <c r="T970" s="13"/>
      <c r="U970" s="13"/>
      <c r="V970" s="13"/>
      <c r="W970" s="13"/>
      <c r="X970" s="13"/>
      <c r="Y970" s="13"/>
      <c r="Z970" s="13"/>
      <c r="AA970" s="13"/>
      <c r="AB970" s="13"/>
      <c r="AC970" s="13"/>
      <c r="AD970" s="13"/>
      <c r="AE970" s="13"/>
      <c r="AF970" s="13"/>
      <c r="AG970" s="13"/>
      <c r="AH970" s="13"/>
      <c r="AI970" s="13"/>
      <c r="AJ970" s="13"/>
    </row>
    <row r="971" spans="1:36" ht="13.5" customHeight="1" x14ac:dyDescent="0.2">
      <c r="A971" s="13"/>
      <c r="B971" s="13"/>
      <c r="C971" s="13"/>
      <c r="D971" s="13"/>
      <c r="E971" s="13"/>
      <c r="F971" s="13"/>
      <c r="G971" s="13"/>
      <c r="H971" s="13"/>
      <c r="I971" s="13"/>
      <c r="J971" s="13"/>
      <c r="K971" s="13"/>
      <c r="L971" s="13"/>
      <c r="M971" s="13"/>
      <c r="N971" s="13"/>
      <c r="O971" s="13"/>
      <c r="P971" s="13"/>
      <c r="Q971" s="13"/>
      <c r="R971" s="13"/>
      <c r="S971" s="13"/>
      <c r="T971" s="13"/>
      <c r="U971" s="13"/>
      <c r="V971" s="13"/>
      <c r="W971" s="13"/>
      <c r="X971" s="13"/>
      <c r="Y971" s="13"/>
      <c r="Z971" s="13"/>
      <c r="AA971" s="13"/>
      <c r="AB971" s="13"/>
      <c r="AC971" s="13"/>
      <c r="AD971" s="13"/>
      <c r="AE971" s="13"/>
      <c r="AF971" s="13"/>
      <c r="AG971" s="13"/>
      <c r="AH971" s="13"/>
      <c r="AI971" s="13"/>
      <c r="AJ971" s="13"/>
    </row>
    <row r="972" spans="1:36" ht="13.5" customHeight="1" x14ac:dyDescent="0.2">
      <c r="A972" s="13"/>
      <c r="B972" s="13"/>
      <c r="C972" s="13"/>
      <c r="D972" s="13"/>
      <c r="E972" s="13"/>
      <c r="F972" s="13"/>
      <c r="G972" s="13"/>
      <c r="H972" s="13"/>
      <c r="I972" s="13"/>
      <c r="J972" s="13"/>
      <c r="K972" s="13"/>
      <c r="L972" s="13"/>
      <c r="M972" s="13"/>
      <c r="N972" s="13"/>
      <c r="O972" s="13"/>
      <c r="P972" s="13"/>
      <c r="Q972" s="13"/>
      <c r="R972" s="13"/>
      <c r="S972" s="13"/>
      <c r="T972" s="13"/>
      <c r="U972" s="13"/>
      <c r="V972" s="13"/>
      <c r="W972" s="13"/>
      <c r="X972" s="13"/>
      <c r="Y972" s="13"/>
      <c r="Z972" s="13"/>
      <c r="AA972" s="13"/>
      <c r="AB972" s="13"/>
      <c r="AC972" s="13"/>
      <c r="AD972" s="13"/>
      <c r="AE972" s="13"/>
      <c r="AF972" s="13"/>
      <c r="AG972" s="13"/>
      <c r="AH972" s="13"/>
      <c r="AI972" s="13"/>
      <c r="AJ972" s="13"/>
    </row>
    <row r="973" spans="1:36" ht="13.5" customHeight="1" x14ac:dyDescent="0.2">
      <c r="A973" s="13"/>
      <c r="B973" s="13"/>
      <c r="C973" s="13"/>
      <c r="D973" s="13"/>
      <c r="E973" s="13"/>
      <c r="F973" s="13"/>
      <c r="G973" s="13"/>
      <c r="H973" s="13"/>
      <c r="I973" s="13"/>
      <c r="J973" s="13"/>
      <c r="K973" s="13"/>
      <c r="L973" s="13"/>
      <c r="M973" s="13"/>
      <c r="N973" s="13"/>
      <c r="O973" s="13"/>
      <c r="P973" s="13"/>
      <c r="Q973" s="13"/>
      <c r="R973" s="13"/>
      <c r="S973" s="13"/>
      <c r="T973" s="13"/>
      <c r="U973" s="13"/>
      <c r="V973" s="13"/>
      <c r="W973" s="13"/>
      <c r="X973" s="13"/>
      <c r="Y973" s="13"/>
      <c r="Z973" s="13"/>
      <c r="AA973" s="13"/>
      <c r="AB973" s="13"/>
      <c r="AC973" s="13"/>
      <c r="AD973" s="13"/>
      <c r="AE973" s="13"/>
      <c r="AF973" s="13"/>
      <c r="AG973" s="13"/>
      <c r="AH973" s="13"/>
      <c r="AI973" s="13"/>
      <c r="AJ973" s="13"/>
    </row>
    <row r="974" spans="1:36" ht="13.5" customHeight="1" x14ac:dyDescent="0.2">
      <c r="A974" s="13"/>
      <c r="B974" s="13"/>
      <c r="C974" s="13"/>
      <c r="D974" s="13"/>
      <c r="E974" s="13"/>
      <c r="F974" s="13"/>
      <c r="G974" s="13"/>
      <c r="H974" s="13"/>
      <c r="I974" s="13"/>
      <c r="J974" s="13"/>
      <c r="K974" s="13"/>
      <c r="L974" s="13"/>
      <c r="M974" s="13"/>
      <c r="N974" s="13"/>
      <c r="O974" s="13"/>
      <c r="P974" s="13"/>
      <c r="Q974" s="13"/>
      <c r="R974" s="13"/>
      <c r="S974" s="13"/>
      <c r="T974" s="13"/>
      <c r="U974" s="13"/>
      <c r="V974" s="13"/>
      <c r="W974" s="13"/>
      <c r="X974" s="13"/>
      <c r="Y974" s="13"/>
      <c r="Z974" s="13"/>
      <c r="AA974" s="13"/>
      <c r="AB974" s="13"/>
      <c r="AC974" s="13"/>
      <c r="AD974" s="13"/>
      <c r="AE974" s="13"/>
      <c r="AF974" s="13"/>
      <c r="AG974" s="13"/>
      <c r="AH974" s="13"/>
      <c r="AI974" s="13"/>
      <c r="AJ974" s="13"/>
    </row>
    <row r="975" spans="1:36" ht="13.5" customHeight="1" x14ac:dyDescent="0.2">
      <c r="A975" s="13"/>
      <c r="B975" s="13"/>
      <c r="C975" s="13"/>
      <c r="D975" s="13"/>
      <c r="E975" s="13"/>
      <c r="F975" s="13"/>
      <c r="G975" s="13"/>
      <c r="H975" s="13"/>
      <c r="I975" s="13"/>
      <c r="J975" s="13"/>
      <c r="K975" s="13"/>
      <c r="L975" s="13"/>
      <c r="M975" s="13"/>
      <c r="N975" s="13"/>
      <c r="O975" s="13"/>
      <c r="P975" s="13"/>
      <c r="Q975" s="13"/>
      <c r="R975" s="13"/>
      <c r="S975" s="13"/>
      <c r="T975" s="13"/>
      <c r="U975" s="13"/>
      <c r="V975" s="13"/>
      <c r="W975" s="13"/>
      <c r="X975" s="13"/>
      <c r="Y975" s="13"/>
      <c r="Z975" s="13"/>
      <c r="AA975" s="13"/>
      <c r="AB975" s="13"/>
      <c r="AC975" s="13"/>
      <c r="AD975" s="13"/>
      <c r="AE975" s="13"/>
      <c r="AF975" s="13"/>
      <c r="AG975" s="13"/>
      <c r="AH975" s="13"/>
      <c r="AI975" s="13"/>
      <c r="AJ975" s="13"/>
    </row>
    <row r="976" spans="1:36" ht="13.5" customHeight="1" x14ac:dyDescent="0.2">
      <c r="A976" s="13"/>
      <c r="B976" s="13"/>
      <c r="C976" s="13"/>
      <c r="D976" s="13"/>
      <c r="E976" s="13"/>
      <c r="F976" s="13"/>
      <c r="G976" s="13"/>
      <c r="H976" s="13"/>
      <c r="I976" s="13"/>
      <c r="J976" s="13"/>
      <c r="K976" s="13"/>
      <c r="L976" s="13"/>
      <c r="M976" s="13"/>
      <c r="N976" s="13"/>
      <c r="O976" s="13"/>
      <c r="P976" s="13"/>
      <c r="Q976" s="13"/>
      <c r="R976" s="13"/>
      <c r="S976" s="13"/>
      <c r="T976" s="13"/>
      <c r="U976" s="13"/>
      <c r="V976" s="13"/>
      <c r="W976" s="13"/>
      <c r="X976" s="13"/>
      <c r="Y976" s="13"/>
      <c r="Z976" s="13"/>
      <c r="AA976" s="13"/>
      <c r="AB976" s="13"/>
      <c r="AC976" s="13"/>
      <c r="AD976" s="13"/>
      <c r="AE976" s="13"/>
      <c r="AF976" s="13"/>
      <c r="AG976" s="13"/>
      <c r="AH976" s="13"/>
      <c r="AI976" s="13"/>
      <c r="AJ976" s="13"/>
    </row>
    <row r="977" spans="1:36" ht="13.5" customHeight="1" x14ac:dyDescent="0.2">
      <c r="A977" s="13"/>
      <c r="B977" s="13"/>
      <c r="C977" s="13"/>
      <c r="D977" s="13"/>
      <c r="E977" s="13"/>
      <c r="F977" s="13"/>
      <c r="G977" s="13"/>
      <c r="H977" s="13"/>
      <c r="I977" s="13"/>
      <c r="J977" s="13"/>
      <c r="K977" s="13"/>
      <c r="L977" s="13"/>
      <c r="M977" s="13"/>
      <c r="N977" s="13"/>
      <c r="O977" s="13"/>
      <c r="P977" s="13"/>
      <c r="Q977" s="13"/>
      <c r="R977" s="13"/>
      <c r="S977" s="13"/>
      <c r="T977" s="13"/>
      <c r="U977" s="13"/>
      <c r="V977" s="13"/>
      <c r="W977" s="13"/>
      <c r="X977" s="13"/>
      <c r="Y977" s="13"/>
      <c r="Z977" s="13"/>
      <c r="AA977" s="13"/>
      <c r="AB977" s="13"/>
      <c r="AC977" s="13"/>
      <c r="AD977" s="13"/>
      <c r="AE977" s="13"/>
      <c r="AF977" s="13"/>
      <c r="AG977" s="13"/>
      <c r="AH977" s="13"/>
      <c r="AI977" s="13"/>
      <c r="AJ977" s="13"/>
    </row>
    <row r="978" spans="1:36" ht="13.5" customHeight="1" x14ac:dyDescent="0.2">
      <c r="A978" s="13"/>
      <c r="B978" s="13"/>
      <c r="C978" s="13"/>
      <c r="D978" s="13"/>
      <c r="E978" s="13"/>
      <c r="F978" s="13"/>
      <c r="G978" s="13"/>
      <c r="H978" s="13"/>
      <c r="I978" s="13"/>
      <c r="J978" s="13"/>
      <c r="K978" s="13"/>
      <c r="L978" s="13"/>
      <c r="M978" s="13"/>
      <c r="N978" s="13"/>
      <c r="O978" s="13"/>
      <c r="P978" s="13"/>
      <c r="Q978" s="13"/>
      <c r="R978" s="13"/>
      <c r="S978" s="13"/>
      <c r="T978" s="13"/>
      <c r="U978" s="13"/>
      <c r="V978" s="13"/>
      <c r="W978" s="13"/>
      <c r="X978" s="13"/>
      <c r="Y978" s="13"/>
      <c r="Z978" s="13"/>
      <c r="AA978" s="13"/>
      <c r="AB978" s="13"/>
      <c r="AC978" s="13"/>
      <c r="AD978" s="13"/>
      <c r="AE978" s="13"/>
      <c r="AF978" s="13"/>
      <c r="AG978" s="13"/>
      <c r="AH978" s="13"/>
      <c r="AI978" s="13"/>
      <c r="AJ978" s="13"/>
    </row>
    <row r="979" spans="1:36" ht="13.5" customHeight="1" x14ac:dyDescent="0.2">
      <c r="A979" s="13"/>
      <c r="B979" s="13"/>
      <c r="C979" s="13"/>
      <c r="D979" s="13"/>
      <c r="E979" s="13"/>
      <c r="F979" s="13"/>
      <c r="G979" s="13"/>
      <c r="H979" s="13"/>
      <c r="I979" s="13"/>
      <c r="J979" s="13"/>
      <c r="K979" s="13"/>
      <c r="L979" s="13"/>
      <c r="M979" s="13"/>
      <c r="N979" s="13"/>
      <c r="O979" s="13"/>
      <c r="P979" s="13"/>
      <c r="Q979" s="13"/>
      <c r="R979" s="13"/>
      <c r="S979" s="13"/>
      <c r="T979" s="13"/>
      <c r="U979" s="13"/>
      <c r="V979" s="13"/>
      <c r="W979" s="13"/>
      <c r="X979" s="13"/>
      <c r="Y979" s="13"/>
      <c r="Z979" s="13"/>
      <c r="AA979" s="13"/>
      <c r="AB979" s="13"/>
      <c r="AC979" s="13"/>
      <c r="AD979" s="13"/>
      <c r="AE979" s="13"/>
      <c r="AF979" s="13"/>
      <c r="AG979" s="13"/>
      <c r="AH979" s="13"/>
      <c r="AI979" s="13"/>
      <c r="AJ979" s="13"/>
    </row>
    <row r="980" spans="1:36" ht="13.5" customHeight="1" x14ac:dyDescent="0.2">
      <c r="A980" s="13"/>
      <c r="B980" s="13"/>
      <c r="C980" s="13"/>
      <c r="D980" s="13"/>
      <c r="E980" s="13"/>
      <c r="F980" s="13"/>
      <c r="G980" s="13"/>
      <c r="H980" s="13"/>
      <c r="I980" s="13"/>
      <c r="J980" s="13"/>
      <c r="K980" s="13"/>
      <c r="L980" s="13"/>
      <c r="M980" s="13"/>
      <c r="N980" s="13"/>
      <c r="O980" s="13"/>
      <c r="P980" s="13"/>
      <c r="Q980" s="13"/>
      <c r="R980" s="13"/>
      <c r="S980" s="13"/>
      <c r="T980" s="13"/>
      <c r="U980" s="13"/>
      <c r="V980" s="13"/>
      <c r="W980" s="13"/>
      <c r="X980" s="13"/>
      <c r="Y980" s="13"/>
      <c r="Z980" s="13"/>
      <c r="AA980" s="13"/>
      <c r="AB980" s="13"/>
      <c r="AC980" s="13"/>
      <c r="AD980" s="13"/>
      <c r="AE980" s="13"/>
      <c r="AF980" s="13"/>
      <c r="AG980" s="13"/>
      <c r="AH980" s="13"/>
      <c r="AI980" s="13"/>
      <c r="AJ980" s="13"/>
    </row>
    <row r="981" spans="1:36" ht="13.5" customHeight="1" x14ac:dyDescent="0.2">
      <c r="A981" s="13"/>
      <c r="B981" s="13"/>
      <c r="C981" s="13"/>
      <c r="D981" s="13"/>
      <c r="E981" s="13"/>
      <c r="F981" s="13"/>
      <c r="G981" s="13"/>
      <c r="H981" s="13"/>
      <c r="I981" s="13"/>
      <c r="J981" s="13"/>
      <c r="K981" s="13"/>
      <c r="L981" s="13"/>
      <c r="M981" s="13"/>
      <c r="N981" s="13"/>
      <c r="O981" s="13"/>
      <c r="P981" s="13"/>
      <c r="Q981" s="13"/>
      <c r="R981" s="13"/>
      <c r="S981" s="13"/>
      <c r="T981" s="13"/>
      <c r="U981" s="13"/>
      <c r="V981" s="13"/>
      <c r="W981" s="13"/>
      <c r="X981" s="13"/>
      <c r="Y981" s="13"/>
      <c r="Z981" s="13"/>
      <c r="AA981" s="13"/>
      <c r="AB981" s="13"/>
      <c r="AC981" s="13"/>
      <c r="AD981" s="13"/>
      <c r="AE981" s="13"/>
      <c r="AF981" s="13"/>
      <c r="AG981" s="13"/>
      <c r="AH981" s="13"/>
      <c r="AI981" s="13"/>
      <c r="AJ981" s="13"/>
    </row>
    <row r="982" spans="1:36" ht="13.5" customHeight="1" x14ac:dyDescent="0.2">
      <c r="A982" s="13"/>
      <c r="B982" s="13"/>
      <c r="C982" s="13"/>
      <c r="D982" s="13"/>
      <c r="E982" s="13"/>
      <c r="F982" s="13"/>
      <c r="G982" s="13"/>
      <c r="H982" s="13"/>
      <c r="I982" s="13"/>
      <c r="J982" s="13"/>
      <c r="K982" s="13"/>
      <c r="L982" s="13"/>
      <c r="M982" s="13"/>
      <c r="N982" s="13"/>
      <c r="O982" s="13"/>
      <c r="P982" s="13"/>
      <c r="Q982" s="13"/>
      <c r="R982" s="13"/>
      <c r="S982" s="13"/>
      <c r="T982" s="13"/>
      <c r="U982" s="13"/>
      <c r="V982" s="13"/>
      <c r="W982" s="13"/>
      <c r="X982" s="13"/>
      <c r="Y982" s="13"/>
      <c r="Z982" s="13"/>
      <c r="AA982" s="13"/>
      <c r="AB982" s="13"/>
      <c r="AC982" s="13"/>
      <c r="AD982" s="13"/>
      <c r="AE982" s="13"/>
      <c r="AF982" s="13"/>
      <c r="AG982" s="13"/>
      <c r="AH982" s="13"/>
      <c r="AI982" s="13"/>
      <c r="AJ982" s="13"/>
    </row>
    <row r="983" spans="1:36" ht="13.5" customHeight="1" x14ac:dyDescent="0.2">
      <c r="A983" s="13"/>
      <c r="B983" s="13"/>
      <c r="C983" s="13"/>
      <c r="D983" s="13"/>
      <c r="E983" s="13"/>
      <c r="F983" s="13"/>
      <c r="G983" s="13"/>
      <c r="H983" s="13"/>
      <c r="I983" s="13"/>
      <c r="J983" s="13"/>
      <c r="K983" s="13"/>
      <c r="L983" s="13"/>
      <c r="M983" s="13"/>
      <c r="N983" s="13"/>
      <c r="O983" s="13"/>
      <c r="P983" s="13"/>
      <c r="Q983" s="13"/>
      <c r="R983" s="13"/>
      <c r="S983" s="13"/>
      <c r="T983" s="13"/>
      <c r="U983" s="13"/>
      <c r="V983" s="13"/>
      <c r="W983" s="13"/>
      <c r="X983" s="13"/>
      <c r="Y983" s="13"/>
      <c r="Z983" s="13"/>
      <c r="AA983" s="13"/>
      <c r="AB983" s="13"/>
      <c r="AC983" s="13"/>
      <c r="AD983" s="13"/>
      <c r="AE983" s="13"/>
      <c r="AF983" s="13"/>
      <c r="AG983" s="13"/>
      <c r="AH983" s="13"/>
      <c r="AI983" s="13"/>
      <c r="AJ983" s="13"/>
    </row>
    <row r="984" spans="1:36" ht="13.5" customHeight="1" x14ac:dyDescent="0.2">
      <c r="A984" s="13"/>
      <c r="B984" s="13"/>
      <c r="C984" s="13"/>
      <c r="D984" s="13"/>
      <c r="E984" s="13"/>
      <c r="F984" s="13"/>
      <c r="G984" s="13"/>
      <c r="H984" s="13"/>
      <c r="I984" s="13"/>
      <c r="J984" s="13"/>
      <c r="K984" s="13"/>
      <c r="L984" s="13"/>
      <c r="M984" s="13"/>
      <c r="N984" s="13"/>
      <c r="O984" s="13"/>
      <c r="P984" s="13"/>
      <c r="Q984" s="13"/>
      <c r="R984" s="13"/>
      <c r="S984" s="13"/>
      <c r="T984" s="13"/>
      <c r="U984" s="13"/>
      <c r="V984" s="13"/>
      <c r="W984" s="13"/>
      <c r="X984" s="13"/>
      <c r="Y984" s="13"/>
      <c r="Z984" s="13"/>
      <c r="AA984" s="13"/>
      <c r="AB984" s="13"/>
      <c r="AC984" s="13"/>
      <c r="AD984" s="13"/>
      <c r="AE984" s="13"/>
      <c r="AF984" s="13"/>
      <c r="AG984" s="13"/>
      <c r="AH984" s="13"/>
      <c r="AI984" s="13"/>
      <c r="AJ984" s="13"/>
    </row>
    <row r="985" spans="1:36" ht="13.5" customHeight="1" x14ac:dyDescent="0.2">
      <c r="A985" s="13"/>
      <c r="B985" s="13"/>
      <c r="C985" s="13"/>
      <c r="D985" s="13"/>
      <c r="E985" s="13"/>
      <c r="F985" s="13"/>
      <c r="G985" s="13"/>
      <c r="H985" s="13"/>
      <c r="I985" s="13"/>
      <c r="J985" s="13"/>
      <c r="K985" s="13"/>
      <c r="L985" s="13"/>
      <c r="M985" s="13"/>
      <c r="N985" s="13"/>
      <c r="O985" s="13"/>
      <c r="P985" s="13"/>
      <c r="Q985" s="13"/>
      <c r="R985" s="13"/>
      <c r="S985" s="13"/>
      <c r="T985" s="13"/>
      <c r="U985" s="13"/>
      <c r="V985" s="13"/>
      <c r="W985" s="13"/>
      <c r="X985" s="13"/>
      <c r="Y985" s="13"/>
      <c r="Z985" s="13"/>
      <c r="AA985" s="13"/>
      <c r="AB985" s="13"/>
      <c r="AC985" s="13"/>
      <c r="AD985" s="13"/>
      <c r="AE985" s="13"/>
      <c r="AF985" s="13"/>
      <c r="AG985" s="13"/>
      <c r="AH985" s="13"/>
      <c r="AI985" s="13"/>
      <c r="AJ985" s="13"/>
    </row>
    <row r="986" spans="1:36" ht="13.5" customHeight="1" x14ac:dyDescent="0.2">
      <c r="A986" s="13"/>
      <c r="B986" s="13"/>
      <c r="C986" s="13"/>
      <c r="D986" s="13"/>
      <c r="E986" s="13"/>
      <c r="F986" s="13"/>
      <c r="G986" s="13"/>
      <c r="H986" s="13"/>
      <c r="I986" s="13"/>
      <c r="J986" s="13"/>
      <c r="K986" s="13"/>
      <c r="L986" s="13"/>
      <c r="M986" s="13"/>
      <c r="N986" s="13"/>
      <c r="O986" s="13"/>
      <c r="P986" s="13"/>
      <c r="Q986" s="13"/>
      <c r="R986" s="13"/>
      <c r="S986" s="13"/>
      <c r="T986" s="13"/>
      <c r="U986" s="13"/>
      <c r="V986" s="13"/>
      <c r="W986" s="13"/>
      <c r="X986" s="13"/>
      <c r="Y986" s="13"/>
      <c r="Z986" s="13"/>
      <c r="AA986" s="13"/>
      <c r="AB986" s="13"/>
      <c r="AC986" s="13"/>
      <c r="AD986" s="13"/>
      <c r="AE986" s="13"/>
      <c r="AF986" s="13"/>
      <c r="AG986" s="13"/>
      <c r="AH986" s="13"/>
      <c r="AI986" s="13"/>
      <c r="AJ986" s="13"/>
    </row>
    <row r="987" spans="1:36" ht="13.5" customHeight="1" x14ac:dyDescent="0.2">
      <c r="A987" s="13"/>
      <c r="B987" s="13"/>
      <c r="C987" s="13"/>
      <c r="D987" s="13"/>
      <c r="E987" s="13"/>
      <c r="F987" s="13"/>
      <c r="G987" s="13"/>
      <c r="H987" s="13"/>
      <c r="I987" s="13"/>
      <c r="J987" s="13"/>
      <c r="K987" s="13"/>
      <c r="L987" s="13"/>
      <c r="M987" s="13"/>
      <c r="N987" s="13"/>
      <c r="O987" s="13"/>
      <c r="P987" s="13"/>
      <c r="Q987" s="13"/>
      <c r="R987" s="13"/>
      <c r="S987" s="13"/>
      <c r="T987" s="13"/>
      <c r="U987" s="13"/>
      <c r="V987" s="13"/>
      <c r="W987" s="13"/>
      <c r="X987" s="13"/>
      <c r="Y987" s="13"/>
      <c r="Z987" s="13"/>
      <c r="AA987" s="13"/>
      <c r="AB987" s="13"/>
      <c r="AC987" s="13"/>
      <c r="AD987" s="13"/>
      <c r="AE987" s="13"/>
      <c r="AF987" s="13"/>
      <c r="AG987" s="13"/>
      <c r="AH987" s="13"/>
      <c r="AI987" s="13"/>
      <c r="AJ987" s="13"/>
    </row>
    <row r="988" spans="1:36" ht="13.5" customHeight="1" x14ac:dyDescent="0.2">
      <c r="A988" s="13"/>
      <c r="B988" s="13"/>
      <c r="C988" s="13"/>
      <c r="D988" s="13"/>
      <c r="E988" s="13"/>
      <c r="F988" s="13"/>
      <c r="G988" s="13"/>
      <c r="H988" s="13"/>
      <c r="I988" s="13"/>
      <c r="J988" s="13"/>
      <c r="K988" s="13"/>
      <c r="L988" s="13"/>
      <c r="M988" s="13"/>
      <c r="N988" s="13"/>
      <c r="O988" s="13"/>
      <c r="P988" s="13"/>
      <c r="Q988" s="13"/>
      <c r="R988" s="13"/>
      <c r="S988" s="13"/>
      <c r="T988" s="13"/>
      <c r="U988" s="13"/>
      <c r="V988" s="13"/>
      <c r="W988" s="13"/>
      <c r="X988" s="13"/>
      <c r="Y988" s="13"/>
      <c r="Z988" s="13"/>
      <c r="AA988" s="13"/>
      <c r="AB988" s="13"/>
      <c r="AC988" s="13"/>
      <c r="AD988" s="13"/>
      <c r="AE988" s="13"/>
      <c r="AF988" s="13"/>
      <c r="AG988" s="13"/>
      <c r="AH988" s="13"/>
      <c r="AI988" s="13"/>
      <c r="AJ988" s="13"/>
    </row>
    <row r="989" spans="1:36" ht="13.5" customHeight="1" x14ac:dyDescent="0.2">
      <c r="A989" s="13"/>
      <c r="B989" s="13"/>
      <c r="C989" s="13"/>
      <c r="D989" s="13"/>
      <c r="E989" s="13"/>
      <c r="F989" s="13"/>
      <c r="G989" s="13"/>
      <c r="H989" s="13"/>
      <c r="I989" s="13"/>
      <c r="J989" s="13"/>
      <c r="K989" s="13"/>
      <c r="L989" s="13"/>
      <c r="M989" s="13"/>
      <c r="N989" s="13"/>
      <c r="O989" s="13"/>
      <c r="P989" s="13"/>
      <c r="Q989" s="13"/>
      <c r="R989" s="13"/>
      <c r="S989" s="13"/>
      <c r="T989" s="13"/>
      <c r="U989" s="13"/>
      <c r="V989" s="13"/>
      <c r="W989" s="13"/>
      <c r="X989" s="13"/>
      <c r="Y989" s="13"/>
      <c r="Z989" s="13"/>
      <c r="AA989" s="13"/>
      <c r="AB989" s="13"/>
      <c r="AC989" s="13"/>
      <c r="AD989" s="13"/>
      <c r="AE989" s="13"/>
      <c r="AF989" s="13"/>
      <c r="AG989" s="13"/>
      <c r="AH989" s="13"/>
      <c r="AI989" s="13"/>
      <c r="AJ989" s="13"/>
    </row>
    <row r="990" spans="1:36" ht="13.5" customHeight="1" x14ac:dyDescent="0.2">
      <c r="A990" s="13"/>
      <c r="B990" s="13"/>
      <c r="C990" s="13"/>
      <c r="D990" s="13"/>
      <c r="E990" s="13"/>
      <c r="F990" s="13"/>
      <c r="G990" s="13"/>
      <c r="H990" s="13"/>
      <c r="I990" s="13"/>
      <c r="J990" s="13"/>
      <c r="K990" s="13"/>
      <c r="L990" s="13"/>
      <c r="M990" s="13"/>
      <c r="N990" s="13"/>
      <c r="O990" s="13"/>
      <c r="P990" s="13"/>
      <c r="Q990" s="13"/>
      <c r="R990" s="13"/>
      <c r="S990" s="13"/>
      <c r="T990" s="13"/>
      <c r="U990" s="13"/>
      <c r="V990" s="13"/>
      <c r="W990" s="13"/>
      <c r="X990" s="13"/>
      <c r="Y990" s="13"/>
      <c r="Z990" s="13"/>
      <c r="AA990" s="13"/>
      <c r="AB990" s="13"/>
      <c r="AC990" s="13"/>
      <c r="AD990" s="13"/>
      <c r="AE990" s="13"/>
      <c r="AF990" s="13"/>
      <c r="AG990" s="13"/>
      <c r="AH990" s="13"/>
      <c r="AI990" s="13"/>
      <c r="AJ990" s="13"/>
    </row>
    <row r="991" spans="1:36" ht="13.5" customHeight="1" x14ac:dyDescent="0.2">
      <c r="A991" s="13"/>
      <c r="B991" s="13"/>
      <c r="C991" s="13"/>
      <c r="D991" s="13"/>
      <c r="E991" s="13"/>
      <c r="F991" s="13"/>
      <c r="G991" s="13"/>
      <c r="H991" s="13"/>
      <c r="I991" s="13"/>
      <c r="J991" s="13"/>
      <c r="K991" s="13"/>
      <c r="L991" s="13"/>
      <c r="M991" s="13"/>
      <c r="N991" s="13"/>
      <c r="O991" s="13"/>
      <c r="P991" s="13"/>
      <c r="Q991" s="13"/>
      <c r="R991" s="13"/>
      <c r="S991" s="13"/>
      <c r="T991" s="13"/>
      <c r="U991" s="13"/>
      <c r="V991" s="13"/>
      <c r="W991" s="13"/>
      <c r="X991" s="13"/>
      <c r="Y991" s="13"/>
      <c r="Z991" s="13"/>
      <c r="AA991" s="13"/>
      <c r="AB991" s="13"/>
      <c r="AC991" s="13"/>
      <c r="AD991" s="13"/>
      <c r="AE991" s="13"/>
      <c r="AF991" s="13"/>
      <c r="AG991" s="13"/>
      <c r="AH991" s="13"/>
      <c r="AI991" s="13"/>
      <c r="AJ991" s="13"/>
    </row>
    <row r="992" spans="1:36" ht="13.5" customHeight="1" x14ac:dyDescent="0.2">
      <c r="A992" s="13"/>
      <c r="B992" s="13"/>
      <c r="C992" s="13"/>
      <c r="D992" s="13"/>
      <c r="E992" s="13"/>
      <c r="F992" s="13"/>
      <c r="G992" s="13"/>
      <c r="H992" s="13"/>
      <c r="I992" s="13"/>
      <c r="J992" s="13"/>
      <c r="K992" s="13"/>
      <c r="L992" s="13"/>
      <c r="M992" s="13"/>
      <c r="N992" s="13"/>
      <c r="O992" s="13"/>
      <c r="P992" s="13"/>
      <c r="Q992" s="13"/>
      <c r="R992" s="13"/>
      <c r="S992" s="13"/>
      <c r="T992" s="13"/>
      <c r="U992" s="13"/>
      <c r="V992" s="13"/>
      <c r="W992" s="13"/>
      <c r="X992" s="13"/>
      <c r="Y992" s="13"/>
      <c r="Z992" s="13"/>
      <c r="AA992" s="13"/>
      <c r="AB992" s="13"/>
      <c r="AC992" s="13"/>
      <c r="AD992" s="13"/>
      <c r="AE992" s="13"/>
      <c r="AF992" s="13"/>
      <c r="AG992" s="13"/>
      <c r="AH992" s="13"/>
      <c r="AI992" s="13"/>
      <c r="AJ992" s="13"/>
    </row>
    <row r="993" spans="1:36" ht="13.5" customHeight="1" x14ac:dyDescent="0.2">
      <c r="A993" s="13"/>
      <c r="B993" s="13"/>
      <c r="C993" s="13"/>
      <c r="D993" s="13"/>
      <c r="E993" s="13"/>
      <c r="F993" s="13"/>
      <c r="G993" s="13"/>
      <c r="H993" s="13"/>
      <c r="I993" s="13"/>
      <c r="J993" s="13"/>
      <c r="K993" s="13"/>
      <c r="L993" s="13"/>
      <c r="M993" s="13"/>
      <c r="N993" s="13"/>
      <c r="O993" s="13"/>
      <c r="P993" s="13"/>
      <c r="Q993" s="13"/>
      <c r="R993" s="13"/>
      <c r="S993" s="13"/>
      <c r="T993" s="13"/>
      <c r="U993" s="13"/>
      <c r="V993" s="13"/>
      <c r="W993" s="13"/>
      <c r="X993" s="13"/>
      <c r="Y993" s="13"/>
      <c r="Z993" s="13"/>
      <c r="AA993" s="13"/>
      <c r="AB993" s="13"/>
      <c r="AC993" s="13"/>
      <c r="AD993" s="13"/>
      <c r="AE993" s="13"/>
      <c r="AF993" s="13"/>
      <c r="AG993" s="13"/>
      <c r="AH993" s="13"/>
      <c r="AI993" s="13"/>
      <c r="AJ993" s="13"/>
    </row>
    <row r="994" spans="1:36" ht="13.5" customHeight="1" x14ac:dyDescent="0.2">
      <c r="A994" s="13"/>
      <c r="B994" s="13"/>
      <c r="C994" s="13"/>
      <c r="D994" s="13"/>
      <c r="E994" s="13"/>
      <c r="F994" s="13"/>
      <c r="G994" s="13"/>
      <c r="H994" s="13"/>
      <c r="I994" s="13"/>
      <c r="J994" s="13"/>
      <c r="K994" s="13"/>
      <c r="L994" s="13"/>
      <c r="M994" s="13"/>
      <c r="N994" s="13"/>
      <c r="O994" s="13"/>
      <c r="P994" s="13"/>
      <c r="Q994" s="13"/>
      <c r="R994" s="13"/>
      <c r="S994" s="13"/>
      <c r="T994" s="13"/>
      <c r="U994" s="13"/>
      <c r="V994" s="13"/>
      <c r="W994" s="13"/>
      <c r="X994" s="13"/>
      <c r="Y994" s="13"/>
      <c r="Z994" s="13"/>
      <c r="AA994" s="13"/>
      <c r="AB994" s="13"/>
      <c r="AC994" s="13"/>
      <c r="AD994" s="13"/>
      <c r="AE994" s="13"/>
      <c r="AF994" s="13"/>
      <c r="AG994" s="13"/>
      <c r="AH994" s="13"/>
      <c r="AI994" s="13"/>
      <c r="AJ994" s="13"/>
    </row>
    <row r="995" spans="1:36" ht="13.5" customHeight="1" x14ac:dyDescent="0.2">
      <c r="A995" s="13"/>
      <c r="B995" s="13"/>
      <c r="C995" s="13"/>
      <c r="D995" s="13"/>
      <c r="E995" s="13"/>
      <c r="F995" s="13"/>
      <c r="G995" s="13"/>
      <c r="H995" s="13"/>
      <c r="I995" s="13"/>
      <c r="J995" s="13"/>
      <c r="K995" s="13"/>
      <c r="L995" s="13"/>
      <c r="M995" s="13"/>
      <c r="N995" s="13"/>
      <c r="O995" s="13"/>
      <c r="P995" s="13"/>
      <c r="Q995" s="13"/>
      <c r="R995" s="13"/>
      <c r="S995" s="13"/>
      <c r="T995" s="13"/>
      <c r="U995" s="13"/>
      <c r="V995" s="13"/>
      <c r="W995" s="13"/>
      <c r="X995" s="13"/>
      <c r="Y995" s="13"/>
      <c r="Z995" s="13"/>
      <c r="AA995" s="13"/>
      <c r="AB995" s="13"/>
      <c r="AC995" s="13"/>
      <c r="AD995" s="13"/>
      <c r="AE995" s="13"/>
      <c r="AF995" s="13"/>
      <c r="AG995" s="13"/>
      <c r="AH995" s="13"/>
      <c r="AI995" s="13"/>
      <c r="AJ995" s="13"/>
    </row>
    <row r="996" spans="1:36" ht="13.5" customHeight="1" x14ac:dyDescent="0.2">
      <c r="A996" s="13"/>
      <c r="B996" s="13"/>
      <c r="C996" s="13"/>
      <c r="D996" s="13"/>
      <c r="E996" s="13"/>
      <c r="F996" s="13"/>
      <c r="G996" s="13"/>
      <c r="H996" s="13"/>
      <c r="I996" s="13"/>
      <c r="J996" s="13"/>
      <c r="K996" s="13"/>
      <c r="L996" s="13"/>
      <c r="M996" s="13"/>
      <c r="N996" s="13"/>
      <c r="O996" s="13"/>
      <c r="P996" s="13"/>
      <c r="Q996" s="13"/>
      <c r="R996" s="13"/>
      <c r="S996" s="13"/>
      <c r="T996" s="13"/>
      <c r="U996" s="13"/>
      <c r="V996" s="13"/>
      <c r="W996" s="13"/>
      <c r="X996" s="13"/>
      <c r="Y996" s="13"/>
      <c r="Z996" s="13"/>
      <c r="AA996" s="13"/>
      <c r="AB996" s="13"/>
      <c r="AC996" s="13"/>
      <c r="AD996" s="13"/>
      <c r="AE996" s="13"/>
      <c r="AF996" s="13"/>
      <c r="AG996" s="13"/>
      <c r="AH996" s="13"/>
      <c r="AI996" s="13"/>
      <c r="AJ996" s="13"/>
    </row>
    <row r="997" spans="1:36" ht="13.5" customHeight="1" x14ac:dyDescent="0.2">
      <c r="A997" s="13"/>
      <c r="B997" s="13"/>
      <c r="C997" s="13"/>
      <c r="D997" s="13"/>
      <c r="E997" s="13"/>
      <c r="F997" s="13"/>
      <c r="G997" s="13"/>
      <c r="H997" s="13"/>
      <c r="I997" s="13"/>
      <c r="J997" s="13"/>
      <c r="K997" s="13"/>
      <c r="L997" s="13"/>
      <c r="M997" s="13"/>
      <c r="N997" s="13"/>
      <c r="O997" s="13"/>
      <c r="P997" s="13"/>
      <c r="Q997" s="13"/>
      <c r="R997" s="13"/>
      <c r="S997" s="13"/>
      <c r="T997" s="13"/>
      <c r="U997" s="13"/>
      <c r="V997" s="13"/>
      <c r="W997" s="13"/>
      <c r="X997" s="13"/>
      <c r="Y997" s="13"/>
      <c r="Z997" s="13"/>
      <c r="AA997" s="13"/>
      <c r="AB997" s="13"/>
      <c r="AC997" s="13"/>
      <c r="AD997" s="13"/>
      <c r="AE997" s="13"/>
      <c r="AF997" s="13"/>
      <c r="AG997" s="13"/>
      <c r="AH997" s="13"/>
      <c r="AI997" s="13"/>
      <c r="AJ997" s="13"/>
    </row>
    <row r="998" spans="1:36" ht="13.5" customHeight="1" x14ac:dyDescent="0.2">
      <c r="A998" s="13"/>
      <c r="B998" s="13"/>
      <c r="C998" s="13"/>
      <c r="D998" s="13"/>
      <c r="E998" s="13"/>
      <c r="F998" s="13"/>
      <c r="G998" s="13"/>
      <c r="H998" s="13"/>
      <c r="I998" s="13"/>
      <c r="J998" s="13"/>
      <c r="K998" s="13"/>
      <c r="L998" s="13"/>
      <c r="M998" s="13"/>
      <c r="N998" s="13"/>
      <c r="O998" s="13"/>
      <c r="P998" s="13"/>
      <c r="Q998" s="13"/>
      <c r="R998" s="13"/>
      <c r="S998" s="13"/>
      <c r="T998" s="13"/>
      <c r="U998" s="13"/>
      <c r="V998" s="13"/>
      <c r="W998" s="13"/>
      <c r="X998" s="13"/>
      <c r="Y998" s="13"/>
      <c r="Z998" s="13"/>
      <c r="AA998" s="13"/>
      <c r="AB998" s="13"/>
      <c r="AC998" s="13"/>
      <c r="AD998" s="13"/>
      <c r="AE998" s="13"/>
      <c r="AF998" s="13"/>
      <c r="AG998" s="13"/>
      <c r="AH998" s="13"/>
      <c r="AI998" s="13"/>
      <c r="AJ998" s="13"/>
    </row>
    <row r="999" spans="1:36" ht="13.5" customHeight="1" x14ac:dyDescent="0.2">
      <c r="A999" s="13"/>
      <c r="B999" s="13"/>
      <c r="C999" s="13"/>
      <c r="D999" s="13"/>
      <c r="E999" s="13"/>
      <c r="F999" s="13"/>
      <c r="G999" s="13"/>
      <c r="H999" s="13"/>
      <c r="I999" s="13"/>
      <c r="J999" s="13"/>
      <c r="K999" s="13"/>
      <c r="L999" s="13"/>
      <c r="M999" s="13"/>
      <c r="N999" s="13"/>
      <c r="O999" s="13"/>
      <c r="P999" s="13"/>
      <c r="Q999" s="13"/>
      <c r="R999" s="13"/>
      <c r="S999" s="13"/>
      <c r="T999" s="13"/>
      <c r="U999" s="13"/>
      <c r="V999" s="13"/>
      <c r="W999" s="13"/>
      <c r="X999" s="13"/>
      <c r="Y999" s="13"/>
      <c r="Z999" s="13"/>
      <c r="AA999" s="13"/>
      <c r="AB999" s="13"/>
      <c r="AC999" s="13"/>
      <c r="AD999" s="13"/>
      <c r="AE999" s="13"/>
      <c r="AF999" s="13"/>
      <c r="AG999" s="13"/>
      <c r="AH999" s="13"/>
      <c r="AI999" s="13"/>
      <c r="AJ999" s="13"/>
    </row>
    <row r="1000" spans="1:36" ht="13.5" customHeight="1" x14ac:dyDescent="0.2">
      <c r="A1000" s="13"/>
      <c r="B1000" s="13"/>
      <c r="C1000" s="13"/>
      <c r="D1000" s="13"/>
      <c r="E1000" s="13"/>
      <c r="F1000" s="13"/>
      <c r="G1000" s="13"/>
      <c r="H1000" s="13"/>
      <c r="I1000" s="13"/>
      <c r="J1000" s="13"/>
      <c r="K1000" s="13"/>
      <c r="L1000" s="13"/>
      <c r="M1000" s="13"/>
      <c r="N1000" s="13"/>
      <c r="O1000" s="13"/>
      <c r="P1000" s="13"/>
      <c r="Q1000" s="13"/>
      <c r="R1000" s="13"/>
      <c r="S1000" s="13"/>
      <c r="T1000" s="13"/>
      <c r="U1000" s="13"/>
      <c r="V1000" s="13"/>
      <c r="W1000" s="13"/>
      <c r="X1000" s="13"/>
      <c r="Y1000" s="13"/>
      <c r="Z1000" s="13"/>
      <c r="AA1000" s="13"/>
      <c r="AB1000" s="13"/>
      <c r="AC1000" s="13"/>
      <c r="AD1000" s="13"/>
      <c r="AE1000" s="13"/>
      <c r="AF1000" s="13"/>
      <c r="AG1000" s="13"/>
      <c r="AH1000" s="13"/>
      <c r="AI1000" s="13"/>
      <c r="AJ1000" s="13"/>
    </row>
  </sheetData>
  <conditionalFormatting sqref="S12:S13">
    <cfRule type="expression" dxfId="30" priority="2">
      <formula>AND(NOT(_xludf.isformula(S12)),ISNUMBER(S12))</formula>
    </cfRule>
  </conditionalFormatting>
  <conditionalFormatting sqref="S15">
    <cfRule type="expression" dxfId="29" priority="3">
      <formula>AND(NOT(_xludf.isformula(S15)),ISNUMBER(S15))</formula>
    </cfRule>
  </conditionalFormatting>
  <conditionalFormatting sqref="S19:S22">
    <cfRule type="expression" dxfId="28" priority="4">
      <formula>AND(NOT(_xludf.isformula(S19)),ISNUMBER(S19))</formula>
    </cfRule>
  </conditionalFormatting>
  <conditionalFormatting sqref="S24:S26">
    <cfRule type="expression" dxfId="27" priority="5">
      <formula>AND(NOT(_xludf.isformula(S24)),ISNUMBER(S24))</formula>
    </cfRule>
  </conditionalFormatting>
  <conditionalFormatting sqref="S28:S31">
    <cfRule type="expression" dxfId="26" priority="6">
      <formula>AND(NOT(_xludf.isformula(S28)),ISNUMBER(S28))</formula>
    </cfRule>
  </conditionalFormatting>
  <conditionalFormatting sqref="S38:S42">
    <cfRule type="expression" dxfId="25" priority="7">
      <formula>AND(NOT(_xludf.isformula(S38)),ISNUMBER(S38))</formula>
    </cfRule>
  </conditionalFormatting>
  <conditionalFormatting sqref="S44:S50">
    <cfRule type="expression" dxfId="24" priority="8">
      <formula>AND(NOT(_xludf.isformula(S44)),ISNUMBER(S44))</formula>
    </cfRule>
  </conditionalFormatting>
  <conditionalFormatting sqref="S58:S60">
    <cfRule type="expression" dxfId="23" priority="9">
      <formula>AND(NOT(_xludf.isformula(S58)),ISNUMBER(S58))</formula>
    </cfRule>
  </conditionalFormatting>
  <conditionalFormatting sqref="S62">
    <cfRule type="expression" dxfId="22" priority="10">
      <formula>AND(NOT(_xludf.isformula(S62)),ISNUMBER(S62))</formula>
    </cfRule>
  </conditionalFormatting>
  <conditionalFormatting sqref="S70:S72">
    <cfRule type="expression" dxfId="21" priority="11">
      <formula>AND(NOT(_xludf.isformula(S70)),ISNUMBER(S70))</formula>
    </cfRule>
  </conditionalFormatting>
  <conditionalFormatting sqref="S74:S80">
    <cfRule type="expression" dxfId="20" priority="12">
      <formula>AND(NOT(_xludf.isformula(S74)),ISNUMBER(S74))</formula>
    </cfRule>
  </conditionalFormatting>
  <conditionalFormatting sqref="S82:S86">
    <cfRule type="expression" dxfId="19" priority="13">
      <formula>AND(NOT(_xludf.isformula(S82)),ISNUMBER(S82))</formula>
    </cfRule>
  </conditionalFormatting>
  <conditionalFormatting sqref="S88:S115">
    <cfRule type="expression" dxfId="18" priority="14">
      <formula>AND(NOT(_xludf.isformula(S88)),ISNUMBER(S88))</formula>
    </cfRule>
  </conditionalFormatting>
  <conditionalFormatting sqref="S120:S121">
    <cfRule type="expression" dxfId="17" priority="15">
      <formula>AND(NOT(_xludf.isformula(S120)),ISNUMBER(S120))</formula>
    </cfRule>
  </conditionalFormatting>
  <conditionalFormatting sqref="S124:S129">
    <cfRule type="expression" dxfId="16" priority="16">
      <formula>AND(NOT(_xludf.isformula(S124)),ISNUMBER(S124))</formula>
    </cfRule>
  </conditionalFormatting>
  <dataValidations count="2">
    <dataValidation type="decimal" allowBlank="1" showInputMessage="1" showErrorMessage="1" prompt="Numbers only - Please enter a number (no text)." sqref="S12:AF13 S15:AF15 S19:AF22 S24:AF26 S28:AF31 S38:AF42 S44:AF50 S58:AF60 S62:AF62 S70:AF72 S74:AF80 S82:AF86 S88:AF115 S120:AF121 S124:AF129" xr:uid="{00000000-0002-0000-0500-000000000000}">
      <formula1>-1000000000000000</formula1>
      <formula2>1000000000000000</formula2>
    </dataValidation>
    <dataValidation type="list" allowBlank="1" showErrorMessage="1" sqref="R12:R13 R15 R19:R22 R24:R26 R28:R31 R38:R42 R44:R50 R58:R60 R62 R70:R72 R74:R80 R82:R86 R88:R115 R120:R121 R124:R129" xr:uid="{00000000-0002-0000-0500-000001000000}">
      <formula1>"Even,YOY Growth,Manual"</formula1>
      <formula2>0</formula2>
    </dataValidation>
  </dataValidations>
  <pageMargins left="0.75" right="0.75" top="1" bottom="1"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B3E5A1"/>
  </sheetPr>
  <dimension ref="A1:AJ1000"/>
  <sheetViews>
    <sheetView zoomScaleNormal="100" workbookViewId="0">
      <pane xSplit="1" ySplit="8" topLeftCell="B9" activePane="bottomRight" state="frozen"/>
      <selection pane="topRight" activeCell="B1" sqref="B1"/>
      <selection pane="bottomLeft" activeCell="A9" sqref="A9"/>
      <selection pane="bottomRight" activeCell="B9" sqref="B9"/>
    </sheetView>
  </sheetViews>
  <sheetFormatPr baseColWidth="10" defaultColWidth="14.5" defaultRowHeight="15" outlineLevelCol="1" x14ac:dyDescent="0.2"/>
  <cols>
    <col min="1" max="1" width="54.6640625" customWidth="1"/>
    <col min="2" max="13" width="11.33203125" customWidth="1" outlineLevel="1"/>
    <col min="14" max="14" width="14.33203125" customWidth="1"/>
    <col min="15" max="15" width="12.6640625" customWidth="1"/>
    <col min="16" max="17" width="6.6640625" customWidth="1"/>
    <col min="18" max="18" width="15" customWidth="1"/>
    <col min="19" max="19" width="13.6640625" customWidth="1"/>
    <col min="20" max="20" width="12.6640625" customWidth="1"/>
    <col min="21" max="32" width="11.33203125" customWidth="1" outlineLevel="1"/>
    <col min="33" max="33" width="14.33203125" customWidth="1"/>
    <col min="34" max="34" width="12.6640625" customWidth="1"/>
    <col min="35" max="35" width="7.5" customWidth="1"/>
    <col min="36" max="36" width="13.1640625" customWidth="1"/>
  </cols>
  <sheetData>
    <row r="1" spans="1:36" ht="13.5" customHeight="1" x14ac:dyDescent="0.25">
      <c r="A1" s="58" t="s">
        <v>1346</v>
      </c>
      <c r="B1" s="13"/>
      <c r="C1" s="13"/>
      <c r="D1" s="13"/>
      <c r="E1" s="13"/>
      <c r="F1" s="13"/>
      <c r="G1" s="13"/>
      <c r="H1" s="13"/>
      <c r="I1" s="13"/>
      <c r="J1" s="13"/>
      <c r="K1" s="13"/>
      <c r="L1" s="13"/>
      <c r="M1" s="13"/>
      <c r="N1" s="13"/>
      <c r="O1" s="13"/>
      <c r="P1" s="13"/>
      <c r="Q1" s="13"/>
      <c r="R1" s="13"/>
      <c r="S1" s="13"/>
      <c r="T1" s="13"/>
      <c r="U1" s="59"/>
      <c r="V1" s="59"/>
      <c r="W1" s="59"/>
      <c r="X1" s="59"/>
      <c r="Y1" s="59"/>
      <c r="Z1" s="59"/>
      <c r="AA1" s="59"/>
      <c r="AB1" s="59"/>
      <c r="AC1" s="59"/>
      <c r="AD1" s="59"/>
      <c r="AE1" s="59"/>
      <c r="AF1" s="59"/>
      <c r="AG1" s="13"/>
      <c r="AH1" s="13"/>
      <c r="AI1" s="13"/>
      <c r="AJ1" s="13"/>
    </row>
    <row r="2" spans="1:36" ht="13.5" customHeight="1" x14ac:dyDescent="0.2">
      <c r="A2" s="14" t="s">
        <v>1174</v>
      </c>
      <c r="B2" s="13"/>
      <c r="C2" s="13"/>
      <c r="D2" s="13"/>
      <c r="E2" s="13"/>
      <c r="F2" s="13"/>
      <c r="G2" s="13"/>
      <c r="H2" s="13"/>
      <c r="I2" s="13"/>
      <c r="J2" s="13"/>
      <c r="K2" s="13"/>
      <c r="L2" s="13"/>
      <c r="M2" s="13"/>
      <c r="N2" s="13"/>
      <c r="O2" s="13"/>
      <c r="P2" s="13"/>
      <c r="Q2" s="13"/>
      <c r="R2" s="13"/>
      <c r="S2" s="13"/>
      <c r="T2" s="13"/>
      <c r="U2" s="59"/>
      <c r="V2" s="59"/>
      <c r="W2" s="59"/>
      <c r="X2" s="59"/>
      <c r="Y2" s="59"/>
      <c r="Z2" s="59"/>
      <c r="AA2" s="59"/>
      <c r="AB2" s="59"/>
      <c r="AC2" s="59"/>
      <c r="AD2" s="59"/>
      <c r="AE2" s="59"/>
      <c r="AF2" s="59"/>
      <c r="AG2" s="13"/>
      <c r="AH2" s="13"/>
      <c r="AI2" s="13"/>
      <c r="AJ2" s="13"/>
    </row>
    <row r="3" spans="1:36" ht="13.5" customHeight="1" x14ac:dyDescent="0.2">
      <c r="A3" s="13"/>
      <c r="B3" s="13"/>
      <c r="C3" s="13"/>
      <c r="D3" s="13"/>
      <c r="E3" s="13"/>
      <c r="F3" s="13"/>
      <c r="G3" s="13"/>
      <c r="H3" s="13"/>
      <c r="I3" s="13"/>
      <c r="J3" s="13"/>
      <c r="K3" s="13"/>
      <c r="L3" s="13"/>
      <c r="M3" s="13"/>
      <c r="N3" s="13"/>
      <c r="O3" s="13"/>
      <c r="P3" s="13"/>
      <c r="Q3" s="13"/>
      <c r="R3" s="13"/>
      <c r="S3" s="13"/>
      <c r="T3" s="13"/>
      <c r="U3" s="13"/>
      <c r="V3" s="13"/>
      <c r="W3" s="13"/>
      <c r="X3" s="13"/>
      <c r="Y3" s="13"/>
      <c r="Z3" s="13"/>
      <c r="AA3" s="13"/>
      <c r="AB3" s="13"/>
      <c r="AC3" s="13"/>
      <c r="AD3" s="13"/>
      <c r="AE3" s="13"/>
      <c r="AF3" s="13"/>
      <c r="AG3" s="13"/>
      <c r="AH3" s="13"/>
      <c r="AI3" s="13"/>
      <c r="AJ3" s="13"/>
    </row>
    <row r="4" spans="1:36" ht="13.5" customHeight="1" x14ac:dyDescent="0.2">
      <c r="B4" s="13"/>
      <c r="C4" s="13"/>
      <c r="D4" s="13"/>
      <c r="E4" s="13"/>
      <c r="F4" s="13"/>
      <c r="G4" s="13"/>
      <c r="H4" s="13"/>
      <c r="I4" s="13"/>
      <c r="J4" s="13"/>
      <c r="K4" s="13"/>
      <c r="L4" s="13"/>
      <c r="M4" s="13"/>
      <c r="N4" s="13"/>
      <c r="O4" s="13"/>
      <c r="P4" s="13"/>
      <c r="Q4" s="13"/>
      <c r="R4" s="13"/>
      <c r="S4" s="13"/>
      <c r="T4" s="13"/>
      <c r="U4" s="13"/>
      <c r="V4" s="13"/>
      <c r="W4" s="13"/>
      <c r="X4" s="13"/>
      <c r="Y4" s="13"/>
      <c r="Z4" s="13"/>
      <c r="AA4" s="13"/>
      <c r="AB4" s="13"/>
      <c r="AC4" s="13"/>
      <c r="AD4" s="13"/>
      <c r="AE4" s="13"/>
      <c r="AF4" s="13"/>
      <c r="AG4" s="13"/>
      <c r="AH4" s="13"/>
      <c r="AI4" s="13"/>
      <c r="AJ4" s="13"/>
    </row>
    <row r="5" spans="1:36" ht="13.5" customHeight="1" x14ac:dyDescent="0.2">
      <c r="A5" s="13"/>
      <c r="B5" s="13"/>
      <c r="C5" s="13"/>
      <c r="D5" s="13"/>
      <c r="E5" s="13"/>
      <c r="F5" s="13"/>
      <c r="G5" s="13"/>
      <c r="H5" s="13"/>
      <c r="I5" s="13"/>
      <c r="J5" s="13"/>
      <c r="K5" s="13"/>
      <c r="L5" s="13"/>
      <c r="M5" s="13"/>
      <c r="N5" s="13"/>
      <c r="O5" s="13"/>
      <c r="P5" s="13"/>
      <c r="Q5" s="13"/>
      <c r="R5" s="13"/>
      <c r="S5" s="13"/>
      <c r="T5" s="13"/>
      <c r="U5" s="60"/>
      <c r="V5" s="60"/>
      <c r="W5" s="60"/>
      <c r="X5" s="60"/>
      <c r="Y5" s="60"/>
      <c r="Z5" s="60"/>
      <c r="AA5" s="60"/>
      <c r="AB5" s="60"/>
      <c r="AC5" s="60"/>
      <c r="AD5" s="60"/>
      <c r="AE5" s="60"/>
      <c r="AF5" s="60"/>
      <c r="AG5" s="13"/>
      <c r="AH5" s="13"/>
      <c r="AI5" s="13"/>
      <c r="AJ5" s="13"/>
    </row>
    <row r="6" spans="1:36" ht="13.5" customHeight="1" x14ac:dyDescent="0.2">
      <c r="A6" s="13"/>
      <c r="B6" s="13"/>
      <c r="C6" s="13"/>
      <c r="D6" s="13"/>
      <c r="E6" s="13"/>
      <c r="F6" s="13"/>
      <c r="G6" s="13"/>
      <c r="H6" s="13"/>
      <c r="I6" s="13"/>
      <c r="J6" s="13"/>
      <c r="K6" s="13"/>
      <c r="L6" s="13"/>
      <c r="M6" s="13"/>
      <c r="N6" s="13"/>
      <c r="O6" s="13"/>
      <c r="P6" s="13"/>
      <c r="Q6" s="13"/>
      <c r="R6" s="13"/>
      <c r="S6" s="13"/>
      <c r="T6" s="13"/>
      <c r="U6" s="13"/>
      <c r="V6" s="13"/>
      <c r="W6" s="13"/>
      <c r="X6" s="13"/>
      <c r="Y6" s="13"/>
      <c r="Z6" s="13"/>
      <c r="AA6" s="13"/>
      <c r="AB6" s="13"/>
      <c r="AC6" s="13"/>
      <c r="AD6" s="13"/>
      <c r="AE6" s="13"/>
      <c r="AF6" s="13"/>
      <c r="AG6" s="13"/>
      <c r="AH6" s="13"/>
      <c r="AI6" s="13"/>
      <c r="AJ6" s="13"/>
    </row>
    <row r="7" spans="1:36" ht="13.5" customHeight="1" x14ac:dyDescent="0.2">
      <c r="A7" s="17"/>
      <c r="B7" s="18" t="s">
        <v>1175</v>
      </c>
      <c r="C7" s="18" t="s">
        <v>1175</v>
      </c>
      <c r="D7" s="18" t="s">
        <v>1175</v>
      </c>
      <c r="E7" s="18" t="s">
        <v>1175</v>
      </c>
      <c r="F7" s="18" t="s">
        <v>1175</v>
      </c>
      <c r="G7" s="18" t="s">
        <v>1175</v>
      </c>
      <c r="H7" s="18" t="s">
        <v>1175</v>
      </c>
      <c r="I7" s="18" t="s">
        <v>1175</v>
      </c>
      <c r="J7" s="19" t="s">
        <v>1176</v>
      </c>
      <c r="K7" s="19" t="s">
        <v>1176</v>
      </c>
      <c r="L7" s="19" t="s">
        <v>1176</v>
      </c>
      <c r="M7" s="19" t="s">
        <v>1176</v>
      </c>
      <c r="N7" s="19" t="s">
        <v>1176</v>
      </c>
      <c r="O7" s="19" t="s">
        <v>1176</v>
      </c>
      <c r="P7" s="13"/>
      <c r="Q7" s="13"/>
      <c r="R7" s="61"/>
      <c r="S7" s="62" t="s">
        <v>1323</v>
      </c>
      <c r="T7" s="62" t="s">
        <v>1178</v>
      </c>
      <c r="U7" s="20" t="s">
        <v>1177</v>
      </c>
      <c r="V7" s="20" t="s">
        <v>1177</v>
      </c>
      <c r="W7" s="20" t="s">
        <v>1177</v>
      </c>
      <c r="X7" s="20" t="s">
        <v>1177</v>
      </c>
      <c r="Y7" s="20" t="s">
        <v>1177</v>
      </c>
      <c r="Z7" s="20" t="s">
        <v>1177</v>
      </c>
      <c r="AA7" s="20" t="s">
        <v>1177</v>
      </c>
      <c r="AB7" s="20" t="s">
        <v>1177</v>
      </c>
      <c r="AC7" s="20" t="s">
        <v>1177</v>
      </c>
      <c r="AD7" s="20" t="s">
        <v>1177</v>
      </c>
      <c r="AE7" s="20" t="s">
        <v>1177</v>
      </c>
      <c r="AF7" s="20" t="s">
        <v>1177</v>
      </c>
      <c r="AG7" s="20" t="s">
        <v>1177</v>
      </c>
      <c r="AH7" s="20" t="s">
        <v>1177</v>
      </c>
      <c r="AI7" s="13"/>
      <c r="AJ7" s="21" t="s">
        <v>1178</v>
      </c>
    </row>
    <row r="8" spans="1:36" ht="13.5" customHeight="1" x14ac:dyDescent="0.2">
      <c r="A8" s="17" t="s">
        <v>1179</v>
      </c>
      <c r="B8" s="22" t="s">
        <v>1180</v>
      </c>
      <c r="C8" s="22" t="s">
        <v>1181</v>
      </c>
      <c r="D8" s="22" t="s">
        <v>1182</v>
      </c>
      <c r="E8" s="22" t="s">
        <v>1183</v>
      </c>
      <c r="F8" s="22" t="s">
        <v>1184</v>
      </c>
      <c r="G8" s="22" t="s">
        <v>1185</v>
      </c>
      <c r="H8" s="22" t="s">
        <v>1186</v>
      </c>
      <c r="I8" s="22" t="s">
        <v>1187</v>
      </c>
      <c r="J8" s="22" t="s">
        <v>1188</v>
      </c>
      <c r="K8" s="22" t="s">
        <v>1189</v>
      </c>
      <c r="L8" s="22" t="s">
        <v>1190</v>
      </c>
      <c r="M8" s="22" t="s">
        <v>1191</v>
      </c>
      <c r="N8" s="18">
        <v>2026</v>
      </c>
      <c r="O8" s="18" t="s">
        <v>1192</v>
      </c>
      <c r="P8" s="13"/>
      <c r="Q8" s="13"/>
      <c r="R8" s="61" t="s">
        <v>1324</v>
      </c>
      <c r="S8" s="62" t="s">
        <v>1325</v>
      </c>
      <c r="T8" s="62" t="s">
        <v>1326</v>
      </c>
      <c r="U8" s="23" t="s">
        <v>1180</v>
      </c>
      <c r="V8" s="23" t="s">
        <v>1181</v>
      </c>
      <c r="W8" s="23" t="s">
        <v>1182</v>
      </c>
      <c r="X8" s="23" t="s">
        <v>1183</v>
      </c>
      <c r="Y8" s="23" t="s">
        <v>1184</v>
      </c>
      <c r="Z8" s="23" t="s">
        <v>1185</v>
      </c>
      <c r="AA8" s="23" t="s">
        <v>1186</v>
      </c>
      <c r="AB8" s="23" t="s">
        <v>1187</v>
      </c>
      <c r="AC8" s="23" t="s">
        <v>1188</v>
      </c>
      <c r="AD8" s="23" t="s">
        <v>1189</v>
      </c>
      <c r="AE8" s="23" t="s">
        <v>1190</v>
      </c>
      <c r="AF8" s="23" t="s">
        <v>1191</v>
      </c>
      <c r="AG8" s="23" t="s">
        <v>1193</v>
      </c>
      <c r="AH8" s="20" t="s">
        <v>1192</v>
      </c>
      <c r="AI8" s="13"/>
      <c r="AJ8" s="24" t="s">
        <v>1194</v>
      </c>
    </row>
    <row r="9" spans="1:36" ht="13.5" customHeight="1" x14ac:dyDescent="0.2">
      <c r="A9" s="25" t="s">
        <v>1195</v>
      </c>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3"/>
      <c r="AI9" s="13"/>
      <c r="AJ9" s="13"/>
    </row>
    <row r="10" spans="1:36" ht="13.5" customHeight="1" x14ac:dyDescent="0.2">
      <c r="A10" s="26" t="s">
        <v>1196</v>
      </c>
      <c r="B10" s="16"/>
      <c r="C10" s="16"/>
      <c r="D10" s="16"/>
      <c r="E10" s="16"/>
      <c r="F10" s="16"/>
      <c r="G10" s="16"/>
      <c r="H10" s="16"/>
      <c r="I10" s="16"/>
      <c r="J10" s="16"/>
      <c r="K10" s="16"/>
      <c r="L10" s="16"/>
      <c r="M10" s="16"/>
      <c r="N10" s="16"/>
      <c r="O10" s="16"/>
      <c r="P10" s="16"/>
      <c r="Q10" s="16"/>
      <c r="R10" s="16"/>
      <c r="S10" s="16"/>
      <c r="T10" s="16"/>
      <c r="U10" s="16"/>
      <c r="V10" s="16"/>
      <c r="W10" s="16"/>
      <c r="X10" s="16"/>
      <c r="Y10" s="16"/>
      <c r="Z10" s="16"/>
      <c r="AA10" s="16"/>
      <c r="AB10" s="16"/>
      <c r="AC10" s="16"/>
      <c r="AD10" s="16"/>
      <c r="AE10" s="16"/>
      <c r="AF10" s="16"/>
      <c r="AG10" s="16"/>
      <c r="AH10" s="13"/>
      <c r="AI10" s="13"/>
      <c r="AJ10" s="13"/>
    </row>
    <row r="11" spans="1:36" ht="13.5" customHeight="1" x14ac:dyDescent="0.2">
      <c r="A11" s="26" t="s">
        <v>1197</v>
      </c>
      <c r="B11" s="16"/>
      <c r="C11" s="16"/>
      <c r="D11" s="16"/>
      <c r="E11" s="16"/>
      <c r="F11" s="16"/>
      <c r="G11" s="16"/>
      <c r="H11" s="16"/>
      <c r="I11" s="16"/>
      <c r="J11" s="16"/>
      <c r="K11" s="16"/>
      <c r="L11" s="16"/>
      <c r="M11" s="16"/>
      <c r="N11" s="16"/>
      <c r="O11" s="16"/>
      <c r="P11" s="16"/>
      <c r="Q11" s="16"/>
      <c r="R11" s="16"/>
      <c r="S11" s="16"/>
      <c r="T11" s="16"/>
      <c r="U11" s="16"/>
      <c r="V11" s="16"/>
      <c r="W11" s="16"/>
      <c r="X11" s="16"/>
      <c r="Y11" s="16"/>
      <c r="Z11" s="16"/>
      <c r="AA11" s="16"/>
      <c r="AB11" s="16"/>
      <c r="AC11" s="16"/>
      <c r="AD11" s="16"/>
      <c r="AE11" s="16"/>
      <c r="AF11" s="16"/>
      <c r="AG11" s="16"/>
      <c r="AH11" s="13"/>
      <c r="AI11" s="13"/>
      <c r="AJ11" s="13"/>
    </row>
    <row r="12" spans="1:36" ht="13.5" customHeight="1" x14ac:dyDescent="0.2">
      <c r="A12" s="27" t="s">
        <v>1198</v>
      </c>
      <c r="B12" s="16">
        <v>0</v>
      </c>
      <c r="C12" s="16">
        <v>0</v>
      </c>
      <c r="D12" s="16">
        <v>0</v>
      </c>
      <c r="E12" s="16">
        <v>0</v>
      </c>
      <c r="F12" s="16">
        <v>0</v>
      </c>
      <c r="G12" s="16">
        <v>0</v>
      </c>
      <c r="H12" s="16">
        <v>0</v>
      </c>
      <c r="I12" s="16">
        <v>0</v>
      </c>
      <c r="J12" s="63"/>
      <c r="K12" s="63"/>
      <c r="L12" s="63"/>
      <c r="M12" s="63"/>
      <c r="N12" s="16">
        <f>SUM(B12:M12)</f>
        <v>0</v>
      </c>
      <c r="O12" s="28" t="str">
        <f>IFERROR(N12/N$16,"")</f>
        <v/>
      </c>
      <c r="P12" s="16"/>
      <c r="Q12" s="16"/>
      <c r="R12" s="64" t="s">
        <v>1327</v>
      </c>
      <c r="S12" s="65"/>
      <c r="T12" s="66">
        <v>0.05</v>
      </c>
      <c r="U12" s="63">
        <f t="shared" ref="U12:AF13" si="0">IF($R12="Manual","",IFERROR(IF($R12="YOY Growth",$N12*(1+$T12)/12,$S12/12),""))</f>
        <v>0</v>
      </c>
      <c r="V12" s="63">
        <f t="shared" si="0"/>
        <v>0</v>
      </c>
      <c r="W12" s="63">
        <f t="shared" si="0"/>
        <v>0</v>
      </c>
      <c r="X12" s="63">
        <f t="shared" si="0"/>
        <v>0</v>
      </c>
      <c r="Y12" s="63">
        <f t="shared" si="0"/>
        <v>0</v>
      </c>
      <c r="Z12" s="63">
        <f t="shared" si="0"/>
        <v>0</v>
      </c>
      <c r="AA12" s="63">
        <f t="shared" si="0"/>
        <v>0</v>
      </c>
      <c r="AB12" s="63">
        <f t="shared" si="0"/>
        <v>0</v>
      </c>
      <c r="AC12" s="63">
        <f t="shared" si="0"/>
        <v>0</v>
      </c>
      <c r="AD12" s="63">
        <f t="shared" si="0"/>
        <v>0</v>
      </c>
      <c r="AE12" s="63">
        <f t="shared" si="0"/>
        <v>0</v>
      </c>
      <c r="AF12" s="63">
        <f t="shared" si="0"/>
        <v>0</v>
      </c>
      <c r="AG12" s="16">
        <f>SUM(U12:AF12)</f>
        <v>0</v>
      </c>
      <c r="AH12" s="28" t="str">
        <f>IFERROR(AG12/AG$16,"")</f>
        <v/>
      </c>
      <c r="AI12" s="13"/>
      <c r="AJ12" s="16">
        <f>AG12-N12</f>
        <v>0</v>
      </c>
    </row>
    <row r="13" spans="1:36" ht="13.5" customHeight="1" x14ac:dyDescent="0.2">
      <c r="A13" s="27" t="s">
        <v>1199</v>
      </c>
      <c r="B13" s="16">
        <v>0</v>
      </c>
      <c r="C13" s="16">
        <v>0</v>
      </c>
      <c r="D13" s="16">
        <v>0</v>
      </c>
      <c r="E13" s="16">
        <v>0</v>
      </c>
      <c r="F13" s="16">
        <v>0</v>
      </c>
      <c r="G13" s="16">
        <v>0</v>
      </c>
      <c r="H13" s="16">
        <v>0</v>
      </c>
      <c r="I13" s="16">
        <v>0</v>
      </c>
      <c r="J13" s="63"/>
      <c r="K13" s="63"/>
      <c r="L13" s="63"/>
      <c r="M13" s="63"/>
      <c r="N13" s="16">
        <f>SUM(B13:M13)</f>
        <v>0</v>
      </c>
      <c r="O13" s="28" t="str">
        <f>IFERROR(N13/N$16,"")</f>
        <v/>
      </c>
      <c r="P13" s="16"/>
      <c r="Q13" s="16"/>
      <c r="R13" s="64" t="s">
        <v>1327</v>
      </c>
      <c r="S13" s="65">
        <v>0</v>
      </c>
      <c r="T13" s="66">
        <v>0.05</v>
      </c>
      <c r="U13" s="63">
        <f t="shared" si="0"/>
        <v>0</v>
      </c>
      <c r="V13" s="63">
        <f t="shared" si="0"/>
        <v>0</v>
      </c>
      <c r="W13" s="63">
        <f t="shared" si="0"/>
        <v>0</v>
      </c>
      <c r="X13" s="63">
        <f t="shared" si="0"/>
        <v>0</v>
      </c>
      <c r="Y13" s="63">
        <f t="shared" si="0"/>
        <v>0</v>
      </c>
      <c r="Z13" s="63">
        <f t="shared" si="0"/>
        <v>0</v>
      </c>
      <c r="AA13" s="63">
        <f t="shared" si="0"/>
        <v>0</v>
      </c>
      <c r="AB13" s="63">
        <f t="shared" si="0"/>
        <v>0</v>
      </c>
      <c r="AC13" s="63">
        <f t="shared" si="0"/>
        <v>0</v>
      </c>
      <c r="AD13" s="63">
        <f t="shared" si="0"/>
        <v>0</v>
      </c>
      <c r="AE13" s="63">
        <f t="shared" si="0"/>
        <v>0</v>
      </c>
      <c r="AF13" s="63">
        <f t="shared" si="0"/>
        <v>0</v>
      </c>
      <c r="AG13" s="16">
        <f>SUM(U13:AF13)</f>
        <v>0</v>
      </c>
      <c r="AH13" s="28" t="str">
        <f>IFERROR(AG13/AG$16,"")</f>
        <v/>
      </c>
      <c r="AI13" s="13"/>
      <c r="AJ13" s="16">
        <f>AG13-N13</f>
        <v>0</v>
      </c>
    </row>
    <row r="14" spans="1:36" ht="13.5" customHeight="1" x14ac:dyDescent="0.2">
      <c r="A14" s="30" t="s">
        <v>1200</v>
      </c>
      <c r="B14" s="31">
        <f t="shared" ref="B14:M14" si="1">SUM(B12:B13)</f>
        <v>0</v>
      </c>
      <c r="C14" s="31">
        <f t="shared" si="1"/>
        <v>0</v>
      </c>
      <c r="D14" s="31">
        <f t="shared" si="1"/>
        <v>0</v>
      </c>
      <c r="E14" s="31">
        <f t="shared" si="1"/>
        <v>0</v>
      </c>
      <c r="F14" s="31">
        <f t="shared" si="1"/>
        <v>0</v>
      </c>
      <c r="G14" s="31">
        <f t="shared" si="1"/>
        <v>0</v>
      </c>
      <c r="H14" s="31">
        <f t="shared" si="1"/>
        <v>0</v>
      </c>
      <c r="I14" s="31">
        <f t="shared" si="1"/>
        <v>0</v>
      </c>
      <c r="J14" s="31">
        <f t="shared" si="1"/>
        <v>0</v>
      </c>
      <c r="K14" s="31">
        <f t="shared" si="1"/>
        <v>0</v>
      </c>
      <c r="L14" s="31">
        <f t="shared" si="1"/>
        <v>0</v>
      </c>
      <c r="M14" s="31">
        <f t="shared" si="1"/>
        <v>0</v>
      </c>
      <c r="N14" s="31">
        <f>SUM(B14:M14)</f>
        <v>0</v>
      </c>
      <c r="O14" s="32">
        <f>SUM(O12:O13)</f>
        <v>0</v>
      </c>
      <c r="P14" s="16"/>
      <c r="Q14" s="16"/>
      <c r="R14" s="67"/>
      <c r="S14" s="67"/>
      <c r="T14" s="67"/>
      <c r="U14" s="31">
        <f t="shared" ref="U14:AF14" si="2">SUM(U12:U13)</f>
        <v>0</v>
      </c>
      <c r="V14" s="31">
        <f t="shared" si="2"/>
        <v>0</v>
      </c>
      <c r="W14" s="31">
        <f t="shared" si="2"/>
        <v>0</v>
      </c>
      <c r="X14" s="31">
        <f t="shared" si="2"/>
        <v>0</v>
      </c>
      <c r="Y14" s="31">
        <f t="shared" si="2"/>
        <v>0</v>
      </c>
      <c r="Z14" s="31">
        <f t="shared" si="2"/>
        <v>0</v>
      </c>
      <c r="AA14" s="31">
        <f t="shared" si="2"/>
        <v>0</v>
      </c>
      <c r="AB14" s="31">
        <f t="shared" si="2"/>
        <v>0</v>
      </c>
      <c r="AC14" s="31">
        <f t="shared" si="2"/>
        <v>0</v>
      </c>
      <c r="AD14" s="31">
        <f t="shared" si="2"/>
        <v>0</v>
      </c>
      <c r="AE14" s="31">
        <f t="shared" si="2"/>
        <v>0</v>
      </c>
      <c r="AF14" s="31">
        <f t="shared" si="2"/>
        <v>0</v>
      </c>
      <c r="AG14" s="31">
        <f>SUM(U14:AF14)</f>
        <v>0</v>
      </c>
      <c r="AH14" s="32">
        <f>SUM(AH12:AH13)</f>
        <v>0</v>
      </c>
      <c r="AI14" s="13"/>
      <c r="AJ14" s="31">
        <f>AG14-N14</f>
        <v>0</v>
      </c>
    </row>
    <row r="15" spans="1:36" ht="13.5" customHeight="1" x14ac:dyDescent="0.2">
      <c r="A15" s="27" t="s">
        <v>1201</v>
      </c>
      <c r="B15" s="16">
        <v>0</v>
      </c>
      <c r="C15" s="16">
        <v>0</v>
      </c>
      <c r="D15" s="16">
        <v>0</v>
      </c>
      <c r="E15" s="16">
        <v>0</v>
      </c>
      <c r="F15" s="16">
        <v>0</v>
      </c>
      <c r="G15" s="16">
        <v>0</v>
      </c>
      <c r="H15" s="16">
        <v>0</v>
      </c>
      <c r="I15" s="16">
        <v>0</v>
      </c>
      <c r="J15" s="63"/>
      <c r="K15" s="63"/>
      <c r="L15" s="63"/>
      <c r="M15" s="63"/>
      <c r="N15" s="16">
        <f>SUM(B15:M15)</f>
        <v>0</v>
      </c>
      <c r="O15" s="28" t="str">
        <f>IFERROR(N15/N$16,"")</f>
        <v/>
      </c>
      <c r="P15" s="16"/>
      <c r="Q15" s="16"/>
      <c r="R15" s="64" t="s">
        <v>1327</v>
      </c>
      <c r="S15" s="65">
        <v>0</v>
      </c>
      <c r="T15" s="66">
        <v>0.05</v>
      </c>
      <c r="U15" s="63">
        <f t="shared" ref="U15:AF15" si="3">IF($R15="Manual","",IFERROR(IF($R15="YOY Growth",$N15*(1+$T15)/12,$S15/12),""))</f>
        <v>0</v>
      </c>
      <c r="V15" s="63">
        <f t="shared" si="3"/>
        <v>0</v>
      </c>
      <c r="W15" s="63">
        <f t="shared" si="3"/>
        <v>0</v>
      </c>
      <c r="X15" s="63">
        <f t="shared" si="3"/>
        <v>0</v>
      </c>
      <c r="Y15" s="63">
        <f t="shared" si="3"/>
        <v>0</v>
      </c>
      <c r="Z15" s="63">
        <f t="shared" si="3"/>
        <v>0</v>
      </c>
      <c r="AA15" s="63">
        <f t="shared" si="3"/>
        <v>0</v>
      </c>
      <c r="AB15" s="63">
        <f t="shared" si="3"/>
        <v>0</v>
      </c>
      <c r="AC15" s="63">
        <f t="shared" si="3"/>
        <v>0</v>
      </c>
      <c r="AD15" s="63">
        <f t="shared" si="3"/>
        <v>0</v>
      </c>
      <c r="AE15" s="63">
        <f t="shared" si="3"/>
        <v>0</v>
      </c>
      <c r="AF15" s="63">
        <f t="shared" si="3"/>
        <v>0</v>
      </c>
      <c r="AG15" s="16">
        <f>SUM(U15:AF15)</f>
        <v>0</v>
      </c>
      <c r="AH15" s="28" t="str">
        <f>IFERROR(AG15/AG$16,"")</f>
        <v/>
      </c>
      <c r="AI15" s="13"/>
      <c r="AJ15" s="16">
        <f>AG15-N15</f>
        <v>0</v>
      </c>
    </row>
    <row r="16" spans="1:36" ht="13.5" customHeight="1" x14ac:dyDescent="0.2">
      <c r="A16" s="30" t="s">
        <v>1202</v>
      </c>
      <c r="B16" s="31">
        <f t="shared" ref="B16:M16" si="4">B14+B15</f>
        <v>0</v>
      </c>
      <c r="C16" s="31">
        <f t="shared" si="4"/>
        <v>0</v>
      </c>
      <c r="D16" s="31">
        <f t="shared" si="4"/>
        <v>0</v>
      </c>
      <c r="E16" s="31">
        <f t="shared" si="4"/>
        <v>0</v>
      </c>
      <c r="F16" s="31">
        <f t="shared" si="4"/>
        <v>0</v>
      </c>
      <c r="G16" s="31">
        <f t="shared" si="4"/>
        <v>0</v>
      </c>
      <c r="H16" s="31">
        <f t="shared" si="4"/>
        <v>0</v>
      </c>
      <c r="I16" s="31">
        <f t="shared" si="4"/>
        <v>0</v>
      </c>
      <c r="J16" s="31">
        <f t="shared" si="4"/>
        <v>0</v>
      </c>
      <c r="K16" s="31">
        <f t="shared" si="4"/>
        <v>0</v>
      </c>
      <c r="L16" s="31">
        <f t="shared" si="4"/>
        <v>0</v>
      </c>
      <c r="M16" s="31">
        <f t="shared" si="4"/>
        <v>0</v>
      </c>
      <c r="N16" s="31">
        <f>SUM(B16:M16)</f>
        <v>0</v>
      </c>
      <c r="O16" s="32">
        <f>SUM(O14:O15)</f>
        <v>0</v>
      </c>
      <c r="P16" s="16"/>
      <c r="Q16" s="16"/>
      <c r="R16" s="67"/>
      <c r="S16" s="67"/>
      <c r="T16" s="67"/>
      <c r="U16" s="31">
        <f t="shared" ref="U16:AF16" si="5">U14+U15</f>
        <v>0</v>
      </c>
      <c r="V16" s="31">
        <f t="shared" si="5"/>
        <v>0</v>
      </c>
      <c r="W16" s="31">
        <f t="shared" si="5"/>
        <v>0</v>
      </c>
      <c r="X16" s="31">
        <f t="shared" si="5"/>
        <v>0</v>
      </c>
      <c r="Y16" s="31">
        <f t="shared" si="5"/>
        <v>0</v>
      </c>
      <c r="Z16" s="31">
        <f t="shared" si="5"/>
        <v>0</v>
      </c>
      <c r="AA16" s="31">
        <f t="shared" si="5"/>
        <v>0</v>
      </c>
      <c r="AB16" s="31">
        <f t="shared" si="5"/>
        <v>0</v>
      </c>
      <c r="AC16" s="31">
        <f t="shared" si="5"/>
        <v>0</v>
      </c>
      <c r="AD16" s="31">
        <f t="shared" si="5"/>
        <v>0</v>
      </c>
      <c r="AE16" s="31">
        <f t="shared" si="5"/>
        <v>0</v>
      </c>
      <c r="AF16" s="31">
        <f t="shared" si="5"/>
        <v>0</v>
      </c>
      <c r="AG16" s="31">
        <f>SUM(U16:AF16)</f>
        <v>0</v>
      </c>
      <c r="AH16" s="32">
        <f>SUM(AH14:AH15)</f>
        <v>0</v>
      </c>
      <c r="AI16" s="13"/>
      <c r="AJ16" s="31">
        <f>AG16-N16</f>
        <v>0</v>
      </c>
    </row>
    <row r="17" spans="1:36" ht="13.5" customHeight="1" x14ac:dyDescent="0.2">
      <c r="A17" s="26" t="s">
        <v>1203</v>
      </c>
      <c r="B17" s="16"/>
      <c r="C17" s="16"/>
      <c r="D17" s="16"/>
      <c r="E17" s="16"/>
      <c r="F17" s="16"/>
      <c r="G17" s="16"/>
      <c r="H17" s="16"/>
      <c r="I17" s="16"/>
      <c r="J17" s="16"/>
      <c r="K17" s="16"/>
      <c r="L17" s="16"/>
      <c r="M17" s="16"/>
      <c r="N17" s="16"/>
      <c r="O17" s="28"/>
      <c r="P17" s="16"/>
      <c r="Q17" s="16"/>
      <c r="R17" s="67"/>
      <c r="S17" s="67"/>
      <c r="T17" s="67"/>
      <c r="U17" s="16"/>
      <c r="V17" s="16"/>
      <c r="W17" s="16"/>
      <c r="X17" s="16"/>
      <c r="Y17" s="16"/>
      <c r="Z17" s="16"/>
      <c r="AA17" s="16"/>
      <c r="AB17" s="16"/>
      <c r="AC17" s="16"/>
      <c r="AD17" s="16"/>
      <c r="AE17" s="16"/>
      <c r="AF17" s="16"/>
      <c r="AG17" s="16"/>
      <c r="AH17" s="28"/>
      <c r="AI17" s="13"/>
      <c r="AJ17" s="16"/>
    </row>
    <row r="18" spans="1:36" ht="13.5" customHeight="1" x14ac:dyDescent="0.2">
      <c r="A18" s="26" t="s">
        <v>1204</v>
      </c>
      <c r="B18" s="16"/>
      <c r="C18" s="16"/>
      <c r="D18" s="16"/>
      <c r="E18" s="16"/>
      <c r="F18" s="16"/>
      <c r="G18" s="16"/>
      <c r="H18" s="16"/>
      <c r="I18" s="16"/>
      <c r="J18" s="16"/>
      <c r="K18" s="16"/>
      <c r="L18" s="16"/>
      <c r="M18" s="16"/>
      <c r="N18" s="16"/>
      <c r="O18" s="28"/>
      <c r="P18" s="16"/>
      <c r="Q18" s="16"/>
      <c r="R18" s="67"/>
      <c r="S18" s="67"/>
      <c r="T18" s="67"/>
      <c r="U18" s="16"/>
      <c r="V18" s="16"/>
      <c r="W18" s="16"/>
      <c r="X18" s="16"/>
      <c r="Y18" s="16"/>
      <c r="Z18" s="16"/>
      <c r="AA18" s="16"/>
      <c r="AB18" s="16"/>
      <c r="AC18" s="16"/>
      <c r="AD18" s="16"/>
      <c r="AE18" s="16"/>
      <c r="AF18" s="16"/>
      <c r="AG18" s="16"/>
      <c r="AH18" s="28"/>
      <c r="AI18" s="13"/>
      <c r="AJ18" s="16"/>
    </row>
    <row r="19" spans="1:36" ht="13.5" customHeight="1" x14ac:dyDescent="0.2">
      <c r="A19" s="27" t="s">
        <v>1205</v>
      </c>
      <c r="B19" s="16">
        <v>0</v>
      </c>
      <c r="C19" s="16">
        <v>0</v>
      </c>
      <c r="D19" s="16">
        <v>0</v>
      </c>
      <c r="E19" s="16">
        <v>0</v>
      </c>
      <c r="F19" s="16">
        <v>0</v>
      </c>
      <c r="G19" s="16">
        <v>0</v>
      </c>
      <c r="H19" s="16">
        <v>0</v>
      </c>
      <c r="I19" s="16">
        <v>0</v>
      </c>
      <c r="J19" s="63"/>
      <c r="K19" s="63"/>
      <c r="L19" s="63"/>
      <c r="M19" s="63"/>
      <c r="N19" s="16">
        <f>SUM(B19:M19)</f>
        <v>0</v>
      </c>
      <c r="O19" s="28" t="str">
        <f>IFERROR(N19/N$16,"")</f>
        <v/>
      </c>
      <c r="P19" s="16"/>
      <c r="Q19" s="16"/>
      <c r="R19" s="64" t="s">
        <v>1327</v>
      </c>
      <c r="S19" s="65">
        <v>0</v>
      </c>
      <c r="T19" s="66">
        <v>0.05</v>
      </c>
      <c r="U19" s="63">
        <f t="shared" ref="U19:AF22" si="6">IF($R19="Manual","",IFERROR(IF($R19="YOY Growth",$N19*(1+$T19)/12,$S19/12),""))</f>
        <v>0</v>
      </c>
      <c r="V19" s="63">
        <f t="shared" si="6"/>
        <v>0</v>
      </c>
      <c r="W19" s="63">
        <f t="shared" si="6"/>
        <v>0</v>
      </c>
      <c r="X19" s="63">
        <f t="shared" si="6"/>
        <v>0</v>
      </c>
      <c r="Y19" s="63">
        <f t="shared" si="6"/>
        <v>0</v>
      </c>
      <c r="Z19" s="63">
        <f t="shared" si="6"/>
        <v>0</v>
      </c>
      <c r="AA19" s="63">
        <f t="shared" si="6"/>
        <v>0</v>
      </c>
      <c r="AB19" s="63">
        <f t="shared" si="6"/>
        <v>0</v>
      </c>
      <c r="AC19" s="63">
        <f t="shared" si="6"/>
        <v>0</v>
      </c>
      <c r="AD19" s="63">
        <f t="shared" si="6"/>
        <v>0</v>
      </c>
      <c r="AE19" s="63">
        <f t="shared" si="6"/>
        <v>0</v>
      </c>
      <c r="AF19" s="63">
        <f t="shared" si="6"/>
        <v>0</v>
      </c>
      <c r="AG19" s="16">
        <f>SUM(U19:AF19)</f>
        <v>0</v>
      </c>
      <c r="AH19" s="28" t="str">
        <f>IFERROR(AG19/AG$16,"")</f>
        <v/>
      </c>
      <c r="AI19" s="13"/>
      <c r="AJ19" s="16">
        <f>N19-AG19</f>
        <v>0</v>
      </c>
    </row>
    <row r="20" spans="1:36" ht="13.5" customHeight="1" x14ac:dyDescent="0.2">
      <c r="A20" s="27" t="s">
        <v>1206</v>
      </c>
      <c r="B20" s="16">
        <v>0</v>
      </c>
      <c r="C20" s="16">
        <v>0</v>
      </c>
      <c r="D20" s="16">
        <v>0</v>
      </c>
      <c r="E20" s="16">
        <v>0</v>
      </c>
      <c r="F20" s="16">
        <v>0</v>
      </c>
      <c r="G20" s="16">
        <v>0</v>
      </c>
      <c r="H20" s="16">
        <v>0</v>
      </c>
      <c r="I20" s="16">
        <v>0</v>
      </c>
      <c r="J20" s="63"/>
      <c r="K20" s="63"/>
      <c r="L20" s="63"/>
      <c r="M20" s="63"/>
      <c r="N20" s="16">
        <f>SUM(B20:M20)</f>
        <v>0</v>
      </c>
      <c r="O20" s="28" t="str">
        <f>IFERROR(N20/N$16,"")</f>
        <v/>
      </c>
      <c r="P20" s="16"/>
      <c r="Q20" s="16"/>
      <c r="R20" s="64" t="s">
        <v>1327</v>
      </c>
      <c r="S20" s="65">
        <v>0</v>
      </c>
      <c r="T20" s="66">
        <v>0.05</v>
      </c>
      <c r="U20" s="63">
        <f t="shared" si="6"/>
        <v>0</v>
      </c>
      <c r="V20" s="63">
        <f t="shared" si="6"/>
        <v>0</v>
      </c>
      <c r="W20" s="63">
        <f t="shared" si="6"/>
        <v>0</v>
      </c>
      <c r="X20" s="63">
        <f t="shared" si="6"/>
        <v>0</v>
      </c>
      <c r="Y20" s="63">
        <f t="shared" si="6"/>
        <v>0</v>
      </c>
      <c r="Z20" s="63">
        <f t="shared" si="6"/>
        <v>0</v>
      </c>
      <c r="AA20" s="63">
        <f t="shared" si="6"/>
        <v>0</v>
      </c>
      <c r="AB20" s="63">
        <f t="shared" si="6"/>
        <v>0</v>
      </c>
      <c r="AC20" s="63">
        <f t="shared" si="6"/>
        <v>0</v>
      </c>
      <c r="AD20" s="63">
        <f t="shared" si="6"/>
        <v>0</v>
      </c>
      <c r="AE20" s="63">
        <f t="shared" si="6"/>
        <v>0</v>
      </c>
      <c r="AF20" s="63">
        <f t="shared" si="6"/>
        <v>0</v>
      </c>
      <c r="AG20" s="16">
        <f>SUM(U20:AF20)</f>
        <v>0</v>
      </c>
      <c r="AH20" s="28" t="str">
        <f>IFERROR(AG20/AG$16,"")</f>
        <v/>
      </c>
      <c r="AI20" s="13"/>
      <c r="AJ20" s="16">
        <f>N20-AG20</f>
        <v>0</v>
      </c>
    </row>
    <row r="21" spans="1:36" ht="13.5" customHeight="1" x14ac:dyDescent="0.2">
      <c r="A21" s="27" t="s">
        <v>1207</v>
      </c>
      <c r="B21" s="16">
        <v>0</v>
      </c>
      <c r="C21" s="16">
        <v>0</v>
      </c>
      <c r="D21" s="16">
        <v>0</v>
      </c>
      <c r="E21" s="16">
        <v>0</v>
      </c>
      <c r="F21" s="16">
        <v>0</v>
      </c>
      <c r="G21" s="16">
        <v>0</v>
      </c>
      <c r="H21" s="16">
        <v>0</v>
      </c>
      <c r="I21" s="16">
        <v>0</v>
      </c>
      <c r="J21" s="63"/>
      <c r="K21" s="63"/>
      <c r="L21" s="63"/>
      <c r="M21" s="63"/>
      <c r="N21" s="16">
        <f>SUM(B21:M21)</f>
        <v>0</v>
      </c>
      <c r="O21" s="28" t="str">
        <f>IFERROR(N21/N$16,"")</f>
        <v/>
      </c>
      <c r="P21" s="16"/>
      <c r="Q21" s="16"/>
      <c r="R21" s="64" t="s">
        <v>1327</v>
      </c>
      <c r="S21" s="65">
        <v>0</v>
      </c>
      <c r="T21" s="66">
        <v>0.05</v>
      </c>
      <c r="U21" s="63">
        <f t="shared" si="6"/>
        <v>0</v>
      </c>
      <c r="V21" s="63">
        <f t="shared" si="6"/>
        <v>0</v>
      </c>
      <c r="W21" s="63">
        <f t="shared" si="6"/>
        <v>0</v>
      </c>
      <c r="X21" s="63">
        <f t="shared" si="6"/>
        <v>0</v>
      </c>
      <c r="Y21" s="63">
        <f t="shared" si="6"/>
        <v>0</v>
      </c>
      <c r="Z21" s="63">
        <f t="shared" si="6"/>
        <v>0</v>
      </c>
      <c r="AA21" s="63">
        <f t="shared" si="6"/>
        <v>0</v>
      </c>
      <c r="AB21" s="63">
        <f t="shared" si="6"/>
        <v>0</v>
      </c>
      <c r="AC21" s="63">
        <f t="shared" si="6"/>
        <v>0</v>
      </c>
      <c r="AD21" s="63">
        <f t="shared" si="6"/>
        <v>0</v>
      </c>
      <c r="AE21" s="63">
        <f t="shared" si="6"/>
        <v>0</v>
      </c>
      <c r="AF21" s="63">
        <f t="shared" si="6"/>
        <v>0</v>
      </c>
      <c r="AG21" s="16">
        <f>SUM(U21:AF21)</f>
        <v>0</v>
      </c>
      <c r="AH21" s="28" t="str">
        <f>IFERROR(AG21/AG$16,"")</f>
        <v/>
      </c>
      <c r="AI21" s="13"/>
      <c r="AJ21" s="16">
        <f>N21-AG21</f>
        <v>0</v>
      </c>
    </row>
    <row r="22" spans="1:36" ht="13.5" customHeight="1" x14ac:dyDescent="0.2">
      <c r="A22" s="27" t="s">
        <v>1208</v>
      </c>
      <c r="B22" s="16">
        <v>0</v>
      </c>
      <c r="C22" s="16">
        <v>0</v>
      </c>
      <c r="D22" s="16">
        <v>0</v>
      </c>
      <c r="E22" s="16">
        <v>0</v>
      </c>
      <c r="F22" s="16">
        <v>0</v>
      </c>
      <c r="G22" s="16">
        <v>0</v>
      </c>
      <c r="H22" s="16">
        <v>0</v>
      </c>
      <c r="I22" s="16">
        <v>0</v>
      </c>
      <c r="J22" s="63"/>
      <c r="K22" s="63"/>
      <c r="L22" s="63"/>
      <c r="M22" s="63"/>
      <c r="N22" s="16">
        <f>SUM(B22:M22)</f>
        <v>0</v>
      </c>
      <c r="O22" s="28" t="str">
        <f>IFERROR(N22/N$16,"")</f>
        <v/>
      </c>
      <c r="P22" s="16"/>
      <c r="Q22" s="16"/>
      <c r="R22" s="64" t="s">
        <v>1327</v>
      </c>
      <c r="S22" s="65">
        <v>0</v>
      </c>
      <c r="T22" s="66">
        <v>0.05</v>
      </c>
      <c r="U22" s="63">
        <f t="shared" si="6"/>
        <v>0</v>
      </c>
      <c r="V22" s="63">
        <f t="shared" si="6"/>
        <v>0</v>
      </c>
      <c r="W22" s="63">
        <f t="shared" si="6"/>
        <v>0</v>
      </c>
      <c r="X22" s="63">
        <f t="shared" si="6"/>
        <v>0</v>
      </c>
      <c r="Y22" s="63">
        <f t="shared" si="6"/>
        <v>0</v>
      </c>
      <c r="Z22" s="63">
        <f t="shared" si="6"/>
        <v>0</v>
      </c>
      <c r="AA22" s="63">
        <f t="shared" si="6"/>
        <v>0</v>
      </c>
      <c r="AB22" s="63">
        <f t="shared" si="6"/>
        <v>0</v>
      </c>
      <c r="AC22" s="63">
        <f t="shared" si="6"/>
        <v>0</v>
      </c>
      <c r="AD22" s="63">
        <f t="shared" si="6"/>
        <v>0</v>
      </c>
      <c r="AE22" s="63">
        <f t="shared" si="6"/>
        <v>0</v>
      </c>
      <c r="AF22" s="63">
        <f t="shared" si="6"/>
        <v>0</v>
      </c>
      <c r="AG22" s="16">
        <f>SUM(U22:AF22)</f>
        <v>0</v>
      </c>
      <c r="AH22" s="28" t="str">
        <f>IFERROR(AG22/AG$16,"")</f>
        <v/>
      </c>
      <c r="AI22" s="13"/>
      <c r="AJ22" s="16">
        <f>N22-AG22</f>
        <v>0</v>
      </c>
    </row>
    <row r="23" spans="1:36" ht="13.5" customHeight="1" x14ac:dyDescent="0.2">
      <c r="A23" s="26" t="s">
        <v>1209</v>
      </c>
      <c r="B23" s="16"/>
      <c r="C23" s="16"/>
      <c r="D23" s="16"/>
      <c r="E23" s="16"/>
      <c r="F23" s="16"/>
      <c r="G23" s="16"/>
      <c r="H23" s="16"/>
      <c r="I23" s="16"/>
      <c r="J23" s="16"/>
      <c r="K23" s="16"/>
      <c r="L23" s="16"/>
      <c r="M23" s="16"/>
      <c r="N23" s="16"/>
      <c r="O23" s="28"/>
      <c r="P23" s="16"/>
      <c r="Q23" s="16"/>
      <c r="R23" s="67"/>
      <c r="S23" s="67"/>
      <c r="T23" s="67"/>
      <c r="U23" s="16"/>
      <c r="V23" s="16"/>
      <c r="W23" s="16"/>
      <c r="X23" s="16"/>
      <c r="Y23" s="16"/>
      <c r="Z23" s="16"/>
      <c r="AA23" s="16"/>
      <c r="AB23" s="16"/>
      <c r="AC23" s="16"/>
      <c r="AD23" s="16"/>
      <c r="AE23" s="16"/>
      <c r="AF23" s="16"/>
      <c r="AG23" s="16"/>
      <c r="AH23" s="28"/>
      <c r="AI23" s="13"/>
      <c r="AJ23" s="16"/>
    </row>
    <row r="24" spans="1:36" ht="13.5" customHeight="1" x14ac:dyDescent="0.2">
      <c r="A24" s="27" t="s">
        <v>1209</v>
      </c>
      <c r="B24" s="16">
        <v>0</v>
      </c>
      <c r="C24" s="16">
        <v>0</v>
      </c>
      <c r="D24" s="16">
        <v>0</v>
      </c>
      <c r="E24" s="16">
        <v>0</v>
      </c>
      <c r="F24" s="16">
        <v>0</v>
      </c>
      <c r="G24" s="16">
        <v>0</v>
      </c>
      <c r="H24" s="16">
        <v>0</v>
      </c>
      <c r="I24" s="16">
        <v>0</v>
      </c>
      <c r="J24" s="68">
        <v>0</v>
      </c>
      <c r="K24" s="68">
        <v>0</v>
      </c>
      <c r="L24" s="68">
        <v>0</v>
      </c>
      <c r="M24" s="68">
        <v>0</v>
      </c>
      <c r="N24" s="16">
        <f t="shared" ref="N24:N31" si="7">SUM(B24:M24)</f>
        <v>0</v>
      </c>
      <c r="O24" s="28" t="str">
        <f t="shared" ref="O24:O31" si="8">IFERROR(N24/N$16,"")</f>
        <v/>
      </c>
      <c r="P24" s="16"/>
      <c r="Q24" s="16"/>
      <c r="R24" s="64" t="s">
        <v>1327</v>
      </c>
      <c r="S24" s="65">
        <v>0</v>
      </c>
      <c r="T24" s="66">
        <v>0.05</v>
      </c>
      <c r="U24" s="63">
        <f t="shared" ref="U24:AF26" si="9">IF($R24="Manual","",IFERROR(IF($R24="YOY Growth",$N24*(1+$T24)/12,$S24/12),""))</f>
        <v>0</v>
      </c>
      <c r="V24" s="63">
        <f t="shared" si="9"/>
        <v>0</v>
      </c>
      <c r="W24" s="63">
        <f t="shared" si="9"/>
        <v>0</v>
      </c>
      <c r="X24" s="63">
        <f t="shared" si="9"/>
        <v>0</v>
      </c>
      <c r="Y24" s="63">
        <f t="shared" si="9"/>
        <v>0</v>
      </c>
      <c r="Z24" s="63">
        <f t="shared" si="9"/>
        <v>0</v>
      </c>
      <c r="AA24" s="63">
        <f t="shared" si="9"/>
        <v>0</v>
      </c>
      <c r="AB24" s="63">
        <f t="shared" si="9"/>
        <v>0</v>
      </c>
      <c r="AC24" s="63">
        <f t="shared" si="9"/>
        <v>0</v>
      </c>
      <c r="AD24" s="63">
        <f t="shared" si="9"/>
        <v>0</v>
      </c>
      <c r="AE24" s="63">
        <f t="shared" si="9"/>
        <v>0</v>
      </c>
      <c r="AF24" s="63">
        <f t="shared" si="9"/>
        <v>0</v>
      </c>
      <c r="AG24" s="16">
        <f t="shared" ref="AG24:AG31" si="10">SUM(U24:AF24)</f>
        <v>0</v>
      </c>
      <c r="AH24" s="28" t="str">
        <f t="shared" ref="AH24:AH31" si="11">IFERROR(AG24/AG$16,"")</f>
        <v/>
      </c>
      <c r="AI24" s="13"/>
      <c r="AJ24" s="16">
        <f t="shared" ref="AJ24:AJ31" si="12">N24-AG24</f>
        <v>0</v>
      </c>
    </row>
    <row r="25" spans="1:36" ht="13.5" customHeight="1" x14ac:dyDescent="0.2">
      <c r="A25" s="27" t="s">
        <v>1210</v>
      </c>
      <c r="B25" s="16">
        <v>0</v>
      </c>
      <c r="C25" s="16">
        <v>0</v>
      </c>
      <c r="D25" s="16">
        <v>0</v>
      </c>
      <c r="E25" s="16">
        <v>0</v>
      </c>
      <c r="F25" s="16">
        <v>0</v>
      </c>
      <c r="G25" s="16">
        <v>0</v>
      </c>
      <c r="H25" s="16">
        <v>0</v>
      </c>
      <c r="I25" s="16">
        <v>0</v>
      </c>
      <c r="J25" s="68">
        <v>0</v>
      </c>
      <c r="K25" s="68">
        <v>0</v>
      </c>
      <c r="L25" s="68">
        <v>0</v>
      </c>
      <c r="M25" s="68">
        <v>0</v>
      </c>
      <c r="N25" s="16">
        <f t="shared" si="7"/>
        <v>0</v>
      </c>
      <c r="O25" s="28" t="str">
        <f t="shared" si="8"/>
        <v/>
      </c>
      <c r="P25" s="16"/>
      <c r="Q25" s="16"/>
      <c r="R25" s="64" t="s">
        <v>1327</v>
      </c>
      <c r="S25" s="65">
        <v>0</v>
      </c>
      <c r="T25" s="66">
        <v>0.05</v>
      </c>
      <c r="U25" s="63">
        <f t="shared" si="9"/>
        <v>0</v>
      </c>
      <c r="V25" s="63">
        <f t="shared" si="9"/>
        <v>0</v>
      </c>
      <c r="W25" s="63">
        <f t="shared" si="9"/>
        <v>0</v>
      </c>
      <c r="X25" s="63">
        <f t="shared" si="9"/>
        <v>0</v>
      </c>
      <c r="Y25" s="63">
        <f t="shared" si="9"/>
        <v>0</v>
      </c>
      <c r="Z25" s="63">
        <f t="shared" si="9"/>
        <v>0</v>
      </c>
      <c r="AA25" s="63">
        <f t="shared" si="9"/>
        <v>0</v>
      </c>
      <c r="AB25" s="63">
        <f t="shared" si="9"/>
        <v>0</v>
      </c>
      <c r="AC25" s="63">
        <f t="shared" si="9"/>
        <v>0</v>
      </c>
      <c r="AD25" s="63">
        <f t="shared" si="9"/>
        <v>0</v>
      </c>
      <c r="AE25" s="63">
        <f t="shared" si="9"/>
        <v>0</v>
      </c>
      <c r="AF25" s="63">
        <f t="shared" si="9"/>
        <v>0</v>
      </c>
      <c r="AG25" s="16">
        <f t="shared" si="10"/>
        <v>0</v>
      </c>
      <c r="AH25" s="28" t="str">
        <f t="shared" si="11"/>
        <v/>
      </c>
      <c r="AI25" s="13"/>
      <c r="AJ25" s="16">
        <f t="shared" si="12"/>
        <v>0</v>
      </c>
    </row>
    <row r="26" spans="1:36" ht="13.5" customHeight="1" x14ac:dyDescent="0.2">
      <c r="A26" s="27" t="s">
        <v>1211</v>
      </c>
      <c r="B26" s="16">
        <v>0</v>
      </c>
      <c r="C26" s="16">
        <v>0</v>
      </c>
      <c r="D26" s="16">
        <v>0</v>
      </c>
      <c r="E26" s="16">
        <v>0</v>
      </c>
      <c r="F26" s="16">
        <v>0</v>
      </c>
      <c r="G26" s="16">
        <v>0</v>
      </c>
      <c r="H26" s="16">
        <v>0</v>
      </c>
      <c r="I26" s="16">
        <v>0</v>
      </c>
      <c r="J26" s="68">
        <v>0</v>
      </c>
      <c r="K26" s="68">
        <v>0</v>
      </c>
      <c r="L26" s="68">
        <v>0</v>
      </c>
      <c r="M26" s="68">
        <v>0</v>
      </c>
      <c r="N26" s="16">
        <f t="shared" si="7"/>
        <v>0</v>
      </c>
      <c r="O26" s="28" t="str">
        <f t="shared" si="8"/>
        <v/>
      </c>
      <c r="P26" s="16"/>
      <c r="Q26" s="16"/>
      <c r="R26" s="64" t="s">
        <v>1327</v>
      </c>
      <c r="S26" s="65">
        <v>0</v>
      </c>
      <c r="T26" s="66">
        <v>0.05</v>
      </c>
      <c r="U26" s="63">
        <f t="shared" si="9"/>
        <v>0</v>
      </c>
      <c r="V26" s="63">
        <f t="shared" si="9"/>
        <v>0</v>
      </c>
      <c r="W26" s="63">
        <f t="shared" si="9"/>
        <v>0</v>
      </c>
      <c r="X26" s="63">
        <f t="shared" si="9"/>
        <v>0</v>
      </c>
      <c r="Y26" s="63">
        <f t="shared" si="9"/>
        <v>0</v>
      </c>
      <c r="Z26" s="63">
        <f t="shared" si="9"/>
        <v>0</v>
      </c>
      <c r="AA26" s="63">
        <f t="shared" si="9"/>
        <v>0</v>
      </c>
      <c r="AB26" s="63">
        <f t="shared" si="9"/>
        <v>0</v>
      </c>
      <c r="AC26" s="63">
        <f t="shared" si="9"/>
        <v>0</v>
      </c>
      <c r="AD26" s="63">
        <f t="shared" si="9"/>
        <v>0</v>
      </c>
      <c r="AE26" s="63">
        <f t="shared" si="9"/>
        <v>0</v>
      </c>
      <c r="AF26" s="63">
        <f t="shared" si="9"/>
        <v>0</v>
      </c>
      <c r="AG26" s="16">
        <f t="shared" si="10"/>
        <v>0</v>
      </c>
      <c r="AH26" s="28" t="str">
        <f t="shared" si="11"/>
        <v/>
      </c>
      <c r="AI26" s="13"/>
      <c r="AJ26" s="16">
        <f t="shared" si="12"/>
        <v>0</v>
      </c>
    </row>
    <row r="27" spans="1:36" ht="13.5" customHeight="1" x14ac:dyDescent="0.2">
      <c r="A27" s="30" t="s">
        <v>1212</v>
      </c>
      <c r="B27" s="31">
        <f t="shared" ref="B27:M27" si="13">SUM(B24:B26)</f>
        <v>0</v>
      </c>
      <c r="C27" s="31">
        <f t="shared" si="13"/>
        <v>0</v>
      </c>
      <c r="D27" s="31">
        <f t="shared" si="13"/>
        <v>0</v>
      </c>
      <c r="E27" s="31">
        <f t="shared" si="13"/>
        <v>0</v>
      </c>
      <c r="F27" s="31">
        <f t="shared" si="13"/>
        <v>0</v>
      </c>
      <c r="G27" s="31">
        <f t="shared" si="13"/>
        <v>0</v>
      </c>
      <c r="H27" s="31">
        <f t="shared" si="13"/>
        <v>0</v>
      </c>
      <c r="I27" s="31">
        <f t="shared" si="13"/>
        <v>0</v>
      </c>
      <c r="J27" s="31">
        <f t="shared" si="13"/>
        <v>0</v>
      </c>
      <c r="K27" s="31">
        <f t="shared" si="13"/>
        <v>0</v>
      </c>
      <c r="L27" s="31">
        <f t="shared" si="13"/>
        <v>0</v>
      </c>
      <c r="M27" s="31">
        <f t="shared" si="13"/>
        <v>0</v>
      </c>
      <c r="N27" s="31">
        <f t="shared" si="7"/>
        <v>0</v>
      </c>
      <c r="O27" s="32" t="str">
        <f t="shared" si="8"/>
        <v/>
      </c>
      <c r="P27" s="16"/>
      <c r="Q27" s="16"/>
      <c r="R27" s="67"/>
      <c r="S27" s="67"/>
      <c r="T27" s="67"/>
      <c r="U27" s="31">
        <f t="shared" ref="U27:AF27" si="14">SUM(U24:U26)</f>
        <v>0</v>
      </c>
      <c r="V27" s="31">
        <f t="shared" si="14"/>
        <v>0</v>
      </c>
      <c r="W27" s="31">
        <f t="shared" si="14"/>
        <v>0</v>
      </c>
      <c r="X27" s="31">
        <f t="shared" si="14"/>
        <v>0</v>
      </c>
      <c r="Y27" s="31">
        <f t="shared" si="14"/>
        <v>0</v>
      </c>
      <c r="Z27" s="31">
        <f t="shared" si="14"/>
        <v>0</v>
      </c>
      <c r="AA27" s="31">
        <f t="shared" si="14"/>
        <v>0</v>
      </c>
      <c r="AB27" s="31">
        <f t="shared" si="14"/>
        <v>0</v>
      </c>
      <c r="AC27" s="31">
        <f t="shared" si="14"/>
        <v>0</v>
      </c>
      <c r="AD27" s="31">
        <f t="shared" si="14"/>
        <v>0</v>
      </c>
      <c r="AE27" s="31">
        <f t="shared" si="14"/>
        <v>0</v>
      </c>
      <c r="AF27" s="31">
        <f t="shared" si="14"/>
        <v>0</v>
      </c>
      <c r="AG27" s="31">
        <f t="shared" si="10"/>
        <v>0</v>
      </c>
      <c r="AH27" s="32" t="str">
        <f t="shared" si="11"/>
        <v/>
      </c>
      <c r="AI27" s="13"/>
      <c r="AJ27" s="31">
        <f t="shared" si="12"/>
        <v>0</v>
      </c>
    </row>
    <row r="28" spans="1:36" ht="13.5" customHeight="1" x14ac:dyDescent="0.2">
      <c r="A28" s="27" t="s">
        <v>1213</v>
      </c>
      <c r="B28" s="16">
        <v>39.880000000000003</v>
      </c>
      <c r="C28" s="16">
        <v>1540.02</v>
      </c>
      <c r="D28" s="16">
        <v>137.24</v>
      </c>
      <c r="E28" s="16">
        <v>42.45</v>
      </c>
      <c r="F28" s="16">
        <v>0</v>
      </c>
      <c r="G28" s="16">
        <v>232.93</v>
      </c>
      <c r="H28" s="16">
        <v>375.64</v>
      </c>
      <c r="I28" s="16">
        <v>5222.07</v>
      </c>
      <c r="J28" s="68">
        <v>0</v>
      </c>
      <c r="K28" s="68">
        <v>0</v>
      </c>
      <c r="L28" s="68">
        <v>0</v>
      </c>
      <c r="M28" s="68">
        <v>0</v>
      </c>
      <c r="N28" s="16">
        <f t="shared" si="7"/>
        <v>7590.23</v>
      </c>
      <c r="O28" s="28" t="str">
        <f t="shared" si="8"/>
        <v/>
      </c>
      <c r="P28" s="16"/>
      <c r="Q28" s="16"/>
      <c r="R28" s="64" t="s">
        <v>1327</v>
      </c>
      <c r="S28" s="65">
        <v>0</v>
      </c>
      <c r="T28" s="66">
        <v>0.05</v>
      </c>
      <c r="U28" s="63">
        <f t="shared" ref="U28:AF31" si="15">IF($R28="Manual","",IFERROR(IF($R28="YOY Growth",$N28*(1+$T28)/12,$S28/12),""))</f>
        <v>0</v>
      </c>
      <c r="V28" s="63">
        <f t="shared" si="15"/>
        <v>0</v>
      </c>
      <c r="W28" s="63">
        <f t="shared" si="15"/>
        <v>0</v>
      </c>
      <c r="X28" s="63">
        <f t="shared" si="15"/>
        <v>0</v>
      </c>
      <c r="Y28" s="63">
        <f t="shared" si="15"/>
        <v>0</v>
      </c>
      <c r="Z28" s="63">
        <f t="shared" si="15"/>
        <v>0</v>
      </c>
      <c r="AA28" s="63">
        <f t="shared" si="15"/>
        <v>0</v>
      </c>
      <c r="AB28" s="63">
        <f t="shared" si="15"/>
        <v>0</v>
      </c>
      <c r="AC28" s="63">
        <f t="shared" si="15"/>
        <v>0</v>
      </c>
      <c r="AD28" s="63">
        <f t="shared" si="15"/>
        <v>0</v>
      </c>
      <c r="AE28" s="63">
        <f t="shared" si="15"/>
        <v>0</v>
      </c>
      <c r="AF28" s="63">
        <f t="shared" si="15"/>
        <v>0</v>
      </c>
      <c r="AG28" s="16">
        <f t="shared" si="10"/>
        <v>0</v>
      </c>
      <c r="AH28" s="28" t="str">
        <f t="shared" si="11"/>
        <v/>
      </c>
      <c r="AI28" s="13"/>
      <c r="AJ28" s="16">
        <f t="shared" si="12"/>
        <v>7590.23</v>
      </c>
    </row>
    <row r="29" spans="1:36" ht="13.5" customHeight="1" x14ac:dyDescent="0.2">
      <c r="A29" s="27" t="s">
        <v>1214</v>
      </c>
      <c r="B29" s="16">
        <v>0</v>
      </c>
      <c r="C29" s="16">
        <v>0</v>
      </c>
      <c r="D29" s="16">
        <v>0</v>
      </c>
      <c r="E29" s="16">
        <v>0</v>
      </c>
      <c r="F29" s="16">
        <v>0</v>
      </c>
      <c r="G29" s="16">
        <v>0</v>
      </c>
      <c r="H29" s="16">
        <v>0</v>
      </c>
      <c r="I29" s="16">
        <v>0</v>
      </c>
      <c r="J29" s="68">
        <v>0</v>
      </c>
      <c r="K29" s="68">
        <v>0</v>
      </c>
      <c r="L29" s="68">
        <v>0</v>
      </c>
      <c r="M29" s="68">
        <v>0</v>
      </c>
      <c r="N29" s="16">
        <f t="shared" si="7"/>
        <v>0</v>
      </c>
      <c r="O29" s="28" t="str">
        <f t="shared" si="8"/>
        <v/>
      </c>
      <c r="P29" s="16"/>
      <c r="Q29" s="16"/>
      <c r="R29" s="64" t="s">
        <v>1327</v>
      </c>
      <c r="S29" s="65">
        <v>0</v>
      </c>
      <c r="T29" s="66">
        <v>0.05</v>
      </c>
      <c r="U29" s="63">
        <f t="shared" si="15"/>
        <v>0</v>
      </c>
      <c r="V29" s="63">
        <f t="shared" si="15"/>
        <v>0</v>
      </c>
      <c r="W29" s="63">
        <f t="shared" si="15"/>
        <v>0</v>
      </c>
      <c r="X29" s="63">
        <f t="shared" si="15"/>
        <v>0</v>
      </c>
      <c r="Y29" s="63">
        <f t="shared" si="15"/>
        <v>0</v>
      </c>
      <c r="Z29" s="63">
        <f t="shared" si="15"/>
        <v>0</v>
      </c>
      <c r="AA29" s="63">
        <f t="shared" si="15"/>
        <v>0</v>
      </c>
      <c r="AB29" s="63">
        <f t="shared" si="15"/>
        <v>0</v>
      </c>
      <c r="AC29" s="63">
        <f t="shared" si="15"/>
        <v>0</v>
      </c>
      <c r="AD29" s="63">
        <f t="shared" si="15"/>
        <v>0</v>
      </c>
      <c r="AE29" s="63">
        <f t="shared" si="15"/>
        <v>0</v>
      </c>
      <c r="AF29" s="63">
        <f t="shared" si="15"/>
        <v>0</v>
      </c>
      <c r="AG29" s="16">
        <f t="shared" si="10"/>
        <v>0</v>
      </c>
      <c r="AH29" s="28" t="str">
        <f t="shared" si="11"/>
        <v/>
      </c>
      <c r="AI29" s="13"/>
      <c r="AJ29" s="16">
        <f t="shared" si="12"/>
        <v>0</v>
      </c>
    </row>
    <row r="30" spans="1:36" ht="13.5" customHeight="1" x14ac:dyDescent="0.2">
      <c r="A30" s="27" t="s">
        <v>1215</v>
      </c>
      <c r="B30" s="16">
        <v>0</v>
      </c>
      <c r="C30" s="16">
        <v>0</v>
      </c>
      <c r="D30" s="16">
        <v>0</v>
      </c>
      <c r="E30" s="16">
        <v>0</v>
      </c>
      <c r="F30" s="16">
        <v>0</v>
      </c>
      <c r="G30" s="16">
        <v>0</v>
      </c>
      <c r="H30" s="16">
        <v>0</v>
      </c>
      <c r="I30" s="16">
        <v>0</v>
      </c>
      <c r="J30" s="68">
        <v>0</v>
      </c>
      <c r="K30" s="68">
        <v>0</v>
      </c>
      <c r="L30" s="68">
        <v>0</v>
      </c>
      <c r="M30" s="68">
        <v>0</v>
      </c>
      <c r="N30" s="16">
        <f t="shared" si="7"/>
        <v>0</v>
      </c>
      <c r="O30" s="28" t="str">
        <f t="shared" si="8"/>
        <v/>
      </c>
      <c r="P30" s="16"/>
      <c r="Q30" s="16"/>
      <c r="R30" s="64" t="s">
        <v>1327</v>
      </c>
      <c r="S30" s="65">
        <v>0</v>
      </c>
      <c r="T30" s="66">
        <v>0.05</v>
      </c>
      <c r="U30" s="63">
        <f t="shared" si="15"/>
        <v>0</v>
      </c>
      <c r="V30" s="63">
        <f t="shared" si="15"/>
        <v>0</v>
      </c>
      <c r="W30" s="63">
        <f t="shared" si="15"/>
        <v>0</v>
      </c>
      <c r="X30" s="63">
        <f t="shared" si="15"/>
        <v>0</v>
      </c>
      <c r="Y30" s="63">
        <f t="shared" si="15"/>
        <v>0</v>
      </c>
      <c r="Z30" s="63">
        <f t="shared" si="15"/>
        <v>0</v>
      </c>
      <c r="AA30" s="63">
        <f t="shared" si="15"/>
        <v>0</v>
      </c>
      <c r="AB30" s="63">
        <f t="shared" si="15"/>
        <v>0</v>
      </c>
      <c r="AC30" s="63">
        <f t="shared" si="15"/>
        <v>0</v>
      </c>
      <c r="AD30" s="63">
        <f t="shared" si="15"/>
        <v>0</v>
      </c>
      <c r="AE30" s="63">
        <f t="shared" si="15"/>
        <v>0</v>
      </c>
      <c r="AF30" s="63">
        <f t="shared" si="15"/>
        <v>0</v>
      </c>
      <c r="AG30" s="16">
        <f t="shared" si="10"/>
        <v>0</v>
      </c>
      <c r="AH30" s="28" t="str">
        <f t="shared" si="11"/>
        <v/>
      </c>
      <c r="AI30" s="13"/>
      <c r="AJ30" s="16">
        <f t="shared" si="12"/>
        <v>0</v>
      </c>
    </row>
    <row r="31" spans="1:36" ht="13.5" customHeight="1" x14ac:dyDescent="0.2">
      <c r="A31" s="27" t="s">
        <v>1216</v>
      </c>
      <c r="B31" s="16">
        <v>0</v>
      </c>
      <c r="C31" s="16">
        <v>0</v>
      </c>
      <c r="D31" s="16">
        <v>0</v>
      </c>
      <c r="E31" s="16">
        <v>0</v>
      </c>
      <c r="F31" s="16">
        <v>0</v>
      </c>
      <c r="G31" s="16">
        <v>0</v>
      </c>
      <c r="H31" s="16">
        <v>0</v>
      </c>
      <c r="I31" s="16">
        <v>0</v>
      </c>
      <c r="J31" s="68">
        <v>0</v>
      </c>
      <c r="K31" s="68">
        <v>0</v>
      </c>
      <c r="L31" s="68">
        <v>0</v>
      </c>
      <c r="M31" s="68">
        <v>0</v>
      </c>
      <c r="N31" s="16">
        <f t="shared" si="7"/>
        <v>0</v>
      </c>
      <c r="O31" s="28" t="str">
        <f t="shared" si="8"/>
        <v/>
      </c>
      <c r="P31" s="16"/>
      <c r="Q31" s="16"/>
      <c r="R31" s="64" t="s">
        <v>1327</v>
      </c>
      <c r="S31" s="65">
        <v>0</v>
      </c>
      <c r="T31" s="66">
        <v>0.05</v>
      </c>
      <c r="U31" s="63">
        <f t="shared" si="15"/>
        <v>0</v>
      </c>
      <c r="V31" s="63">
        <f t="shared" si="15"/>
        <v>0</v>
      </c>
      <c r="W31" s="63">
        <f t="shared" si="15"/>
        <v>0</v>
      </c>
      <c r="X31" s="63">
        <f t="shared" si="15"/>
        <v>0</v>
      </c>
      <c r="Y31" s="63">
        <f t="shared" si="15"/>
        <v>0</v>
      </c>
      <c r="Z31" s="63">
        <f t="shared" si="15"/>
        <v>0</v>
      </c>
      <c r="AA31" s="63">
        <f t="shared" si="15"/>
        <v>0</v>
      </c>
      <c r="AB31" s="63">
        <f t="shared" si="15"/>
        <v>0</v>
      </c>
      <c r="AC31" s="63">
        <f t="shared" si="15"/>
        <v>0</v>
      </c>
      <c r="AD31" s="63">
        <f t="shared" si="15"/>
        <v>0</v>
      </c>
      <c r="AE31" s="63">
        <f t="shared" si="15"/>
        <v>0</v>
      </c>
      <c r="AF31" s="63">
        <f t="shared" si="15"/>
        <v>0</v>
      </c>
      <c r="AG31" s="16">
        <f t="shared" si="10"/>
        <v>0</v>
      </c>
      <c r="AH31" s="28" t="str">
        <f t="shared" si="11"/>
        <v/>
      </c>
      <c r="AI31" s="13"/>
      <c r="AJ31" s="16">
        <f t="shared" si="12"/>
        <v>0</v>
      </c>
    </row>
    <row r="32" spans="1:36" ht="13.5" customHeight="1" x14ac:dyDescent="0.2">
      <c r="A32" s="26" t="s">
        <v>1217</v>
      </c>
      <c r="B32" s="16"/>
      <c r="C32" s="16"/>
      <c r="D32" s="16"/>
      <c r="E32" s="16"/>
      <c r="F32" s="16"/>
      <c r="G32" s="16"/>
      <c r="H32" s="16"/>
      <c r="I32" s="16"/>
      <c r="J32" s="16"/>
      <c r="K32" s="16"/>
      <c r="L32" s="16"/>
      <c r="M32" s="16"/>
      <c r="N32" s="16"/>
      <c r="O32" s="28"/>
      <c r="P32" s="16"/>
      <c r="Q32" s="16"/>
      <c r="R32" s="67"/>
      <c r="S32" s="67"/>
      <c r="T32" s="67"/>
      <c r="U32" s="16"/>
      <c r="V32" s="16"/>
      <c r="W32" s="16"/>
      <c r="X32" s="16"/>
      <c r="Y32" s="16"/>
      <c r="Z32" s="16"/>
      <c r="AA32" s="16"/>
      <c r="AB32" s="16"/>
      <c r="AC32" s="16"/>
      <c r="AD32" s="16"/>
      <c r="AE32" s="16"/>
      <c r="AF32" s="16"/>
      <c r="AG32" s="16"/>
      <c r="AH32" s="28"/>
      <c r="AI32" s="13"/>
      <c r="AJ32" s="16"/>
    </row>
    <row r="33" spans="1:36" ht="13.5" customHeight="1" x14ac:dyDescent="0.2">
      <c r="A33" s="27" t="s">
        <v>1218</v>
      </c>
      <c r="B33" s="16">
        <v>0</v>
      </c>
      <c r="C33" s="16">
        <v>0</v>
      </c>
      <c r="D33" s="16">
        <v>65376.84</v>
      </c>
      <c r="E33" s="16">
        <v>0</v>
      </c>
      <c r="F33" s="16">
        <v>0</v>
      </c>
      <c r="G33" s="16">
        <v>0</v>
      </c>
      <c r="H33" s="16">
        <v>0</v>
      </c>
      <c r="I33" s="16">
        <v>0</v>
      </c>
      <c r="J33" s="68">
        <v>0</v>
      </c>
      <c r="K33" s="68">
        <v>0</v>
      </c>
      <c r="L33" s="68">
        <v>0</v>
      </c>
      <c r="M33" s="68">
        <v>0</v>
      </c>
      <c r="N33" s="16">
        <f t="shared" ref="N33:N42" si="16">SUM(B33:M33)</f>
        <v>65376.84</v>
      </c>
      <c r="O33" s="28" t="str">
        <f t="shared" ref="O33:O42" si="17">IFERROR(N33/N$16,"")</f>
        <v/>
      </c>
      <c r="P33" s="16"/>
      <c r="Q33" s="16"/>
      <c r="R33" s="70"/>
      <c r="S33" s="70"/>
      <c r="T33" s="70"/>
      <c r="U33" s="70"/>
      <c r="V33" s="70"/>
      <c r="W33" s="70"/>
      <c r="X33" s="70"/>
      <c r="Y33" s="70"/>
      <c r="Z33" s="70"/>
      <c r="AA33" s="70"/>
      <c r="AB33" s="70"/>
      <c r="AC33" s="70"/>
      <c r="AD33" s="70"/>
      <c r="AE33" s="70"/>
      <c r="AF33" s="70"/>
      <c r="AG33" s="16">
        <f t="shared" ref="AG33:AG42" si="18">SUM(U33:AF33)</f>
        <v>0</v>
      </c>
      <c r="AH33" s="28" t="str">
        <f t="shared" ref="AH33:AH42" si="19">IFERROR(AG33/AG$16,"")</f>
        <v/>
      </c>
      <c r="AI33" s="13"/>
      <c r="AJ33" s="16">
        <f t="shared" ref="AJ33:AJ42" si="20">N33-AG33</f>
        <v>65376.84</v>
      </c>
    </row>
    <row r="34" spans="1:36" ht="13.5" customHeight="1" x14ac:dyDescent="0.2">
      <c r="A34" s="27" t="s">
        <v>1219</v>
      </c>
      <c r="B34" s="16">
        <v>0</v>
      </c>
      <c r="C34" s="16">
        <v>0</v>
      </c>
      <c r="D34" s="16">
        <v>2360.75</v>
      </c>
      <c r="E34" s="16">
        <v>0</v>
      </c>
      <c r="F34" s="16">
        <v>0</v>
      </c>
      <c r="G34" s="16">
        <v>0</v>
      </c>
      <c r="H34" s="16">
        <v>0</v>
      </c>
      <c r="I34" s="16">
        <v>0</v>
      </c>
      <c r="J34" s="68">
        <v>0</v>
      </c>
      <c r="K34" s="68">
        <v>0</v>
      </c>
      <c r="L34" s="68">
        <v>0</v>
      </c>
      <c r="M34" s="68">
        <v>0</v>
      </c>
      <c r="N34" s="16">
        <f t="shared" si="16"/>
        <v>2360.75</v>
      </c>
      <c r="O34" s="28" t="str">
        <f t="shared" si="17"/>
        <v/>
      </c>
      <c r="P34" s="16"/>
      <c r="Q34" s="16"/>
      <c r="R34" s="70"/>
      <c r="S34" s="70"/>
      <c r="T34" s="70"/>
      <c r="U34" s="70"/>
      <c r="V34" s="70"/>
      <c r="W34" s="70"/>
      <c r="X34" s="70"/>
      <c r="Y34" s="70"/>
      <c r="Z34" s="70"/>
      <c r="AA34" s="70"/>
      <c r="AB34" s="70"/>
      <c r="AC34" s="70"/>
      <c r="AD34" s="70"/>
      <c r="AE34" s="70"/>
      <c r="AF34" s="70"/>
      <c r="AG34" s="16">
        <f t="shared" si="18"/>
        <v>0</v>
      </c>
      <c r="AH34" s="28" t="str">
        <f t="shared" si="19"/>
        <v/>
      </c>
      <c r="AI34" s="13"/>
      <c r="AJ34" s="16">
        <f t="shared" si="20"/>
        <v>2360.75</v>
      </c>
    </row>
    <row r="35" spans="1:36" ht="13.5" customHeight="1" x14ac:dyDescent="0.2">
      <c r="A35" s="27" t="s">
        <v>1220</v>
      </c>
      <c r="B35" s="16">
        <v>-54670.96</v>
      </c>
      <c r="C35" s="16">
        <v>0</v>
      </c>
      <c r="D35" s="16">
        <v>-1593.15</v>
      </c>
      <c r="E35" s="16">
        <v>0</v>
      </c>
      <c r="F35" s="16">
        <v>0</v>
      </c>
      <c r="G35" s="16">
        <v>0</v>
      </c>
      <c r="H35" s="16">
        <v>0</v>
      </c>
      <c r="I35" s="16">
        <v>0</v>
      </c>
      <c r="J35" s="68">
        <v>0</v>
      </c>
      <c r="K35" s="68">
        <v>0</v>
      </c>
      <c r="L35" s="68">
        <v>0</v>
      </c>
      <c r="M35" s="68">
        <v>0</v>
      </c>
      <c r="N35" s="16">
        <f t="shared" si="16"/>
        <v>-56264.11</v>
      </c>
      <c r="O35" s="28" t="str">
        <f t="shared" si="17"/>
        <v/>
      </c>
      <c r="P35" s="16"/>
      <c r="Q35" s="16"/>
      <c r="R35" s="70"/>
      <c r="S35" s="70"/>
      <c r="T35" s="70"/>
      <c r="U35" s="70"/>
      <c r="V35" s="70"/>
      <c r="W35" s="70"/>
      <c r="X35" s="70"/>
      <c r="Y35" s="70"/>
      <c r="Z35" s="70"/>
      <c r="AA35" s="70"/>
      <c r="AB35" s="70"/>
      <c r="AC35" s="70"/>
      <c r="AD35" s="70"/>
      <c r="AE35" s="70"/>
      <c r="AF35" s="70"/>
      <c r="AG35" s="16">
        <f t="shared" si="18"/>
        <v>0</v>
      </c>
      <c r="AH35" s="28" t="str">
        <f t="shared" si="19"/>
        <v/>
      </c>
      <c r="AI35" s="13"/>
      <c r="AJ35" s="16">
        <f t="shared" si="20"/>
        <v>-56264.11</v>
      </c>
    </row>
    <row r="36" spans="1:36" ht="13.5" customHeight="1" x14ac:dyDescent="0.2">
      <c r="A36" s="30" t="s">
        <v>1221</v>
      </c>
      <c r="B36" s="31">
        <f t="shared" ref="B36:M36" si="21">SUM(B33:B35)</f>
        <v>-54670.96</v>
      </c>
      <c r="C36" s="31">
        <f t="shared" si="21"/>
        <v>0</v>
      </c>
      <c r="D36" s="31">
        <f t="shared" si="21"/>
        <v>66144.44</v>
      </c>
      <c r="E36" s="31">
        <f t="shared" si="21"/>
        <v>0</v>
      </c>
      <c r="F36" s="31">
        <f t="shared" si="21"/>
        <v>0</v>
      </c>
      <c r="G36" s="31">
        <f t="shared" si="21"/>
        <v>0</v>
      </c>
      <c r="H36" s="31">
        <f t="shared" si="21"/>
        <v>0</v>
      </c>
      <c r="I36" s="31">
        <f t="shared" si="21"/>
        <v>0</v>
      </c>
      <c r="J36" s="31">
        <f t="shared" si="21"/>
        <v>0</v>
      </c>
      <c r="K36" s="31">
        <f t="shared" si="21"/>
        <v>0</v>
      </c>
      <c r="L36" s="31">
        <f t="shared" si="21"/>
        <v>0</v>
      </c>
      <c r="M36" s="31">
        <f t="shared" si="21"/>
        <v>0</v>
      </c>
      <c r="N36" s="31">
        <f t="shared" si="16"/>
        <v>11473.480000000003</v>
      </c>
      <c r="O36" s="32" t="str">
        <f t="shared" si="17"/>
        <v/>
      </c>
      <c r="P36" s="16"/>
      <c r="Q36" s="16"/>
      <c r="R36" s="67"/>
      <c r="S36" s="67"/>
      <c r="T36" s="67"/>
      <c r="U36" s="31">
        <f t="shared" ref="U36:AF36" si="22">SUM(U33:U35)</f>
        <v>0</v>
      </c>
      <c r="V36" s="31">
        <f t="shared" si="22"/>
        <v>0</v>
      </c>
      <c r="W36" s="31">
        <f t="shared" si="22"/>
        <v>0</v>
      </c>
      <c r="X36" s="31">
        <f t="shared" si="22"/>
        <v>0</v>
      </c>
      <c r="Y36" s="31">
        <f t="shared" si="22"/>
        <v>0</v>
      </c>
      <c r="Z36" s="31">
        <f t="shared" si="22"/>
        <v>0</v>
      </c>
      <c r="AA36" s="31">
        <f t="shared" si="22"/>
        <v>0</v>
      </c>
      <c r="AB36" s="31">
        <f t="shared" si="22"/>
        <v>0</v>
      </c>
      <c r="AC36" s="31">
        <f t="shared" si="22"/>
        <v>0</v>
      </c>
      <c r="AD36" s="31">
        <f t="shared" si="22"/>
        <v>0</v>
      </c>
      <c r="AE36" s="31">
        <f t="shared" si="22"/>
        <v>0</v>
      </c>
      <c r="AF36" s="31">
        <f t="shared" si="22"/>
        <v>0</v>
      </c>
      <c r="AG36" s="31">
        <f t="shared" si="18"/>
        <v>0</v>
      </c>
      <c r="AH36" s="32" t="str">
        <f t="shared" si="19"/>
        <v/>
      </c>
      <c r="AI36" s="13"/>
      <c r="AJ36" s="31">
        <f t="shared" si="20"/>
        <v>11473.480000000003</v>
      </c>
    </row>
    <row r="37" spans="1:36" ht="13.5" customHeight="1" x14ac:dyDescent="0.2">
      <c r="A37" s="30" t="s">
        <v>1222</v>
      </c>
      <c r="B37" s="31">
        <f t="shared" ref="B37:M37" si="23">B19+B22+B27+B28+B29+B30+B31+B36+B20+B21</f>
        <v>-54631.08</v>
      </c>
      <c r="C37" s="31">
        <f t="shared" si="23"/>
        <v>1540.02</v>
      </c>
      <c r="D37" s="31">
        <f t="shared" si="23"/>
        <v>66281.680000000008</v>
      </c>
      <c r="E37" s="31">
        <f t="shared" si="23"/>
        <v>42.45</v>
      </c>
      <c r="F37" s="31">
        <f t="shared" si="23"/>
        <v>0</v>
      </c>
      <c r="G37" s="31">
        <f t="shared" si="23"/>
        <v>232.93</v>
      </c>
      <c r="H37" s="31">
        <f t="shared" si="23"/>
        <v>375.64</v>
      </c>
      <c r="I37" s="31">
        <f t="shared" si="23"/>
        <v>5222.07</v>
      </c>
      <c r="J37" s="31">
        <f t="shared" si="23"/>
        <v>0</v>
      </c>
      <c r="K37" s="31">
        <f t="shared" si="23"/>
        <v>0</v>
      </c>
      <c r="L37" s="31">
        <f t="shared" si="23"/>
        <v>0</v>
      </c>
      <c r="M37" s="31">
        <f t="shared" si="23"/>
        <v>0</v>
      </c>
      <c r="N37" s="31">
        <f t="shared" si="16"/>
        <v>19063.710000000003</v>
      </c>
      <c r="O37" s="32" t="str">
        <f t="shared" si="17"/>
        <v/>
      </c>
      <c r="P37" s="16"/>
      <c r="Q37" s="16"/>
      <c r="R37" s="67"/>
      <c r="S37" s="67"/>
      <c r="T37" s="67"/>
      <c r="U37" s="31">
        <f t="shared" ref="U37:AF37" si="24">U19+U22+U27+U28+U29+U30+U31+U36+U20+U21</f>
        <v>0</v>
      </c>
      <c r="V37" s="31">
        <f t="shared" si="24"/>
        <v>0</v>
      </c>
      <c r="W37" s="31">
        <f t="shared" si="24"/>
        <v>0</v>
      </c>
      <c r="X37" s="31">
        <f t="shared" si="24"/>
        <v>0</v>
      </c>
      <c r="Y37" s="31">
        <f t="shared" si="24"/>
        <v>0</v>
      </c>
      <c r="Z37" s="31">
        <f t="shared" si="24"/>
        <v>0</v>
      </c>
      <c r="AA37" s="31">
        <f t="shared" si="24"/>
        <v>0</v>
      </c>
      <c r="AB37" s="31">
        <f t="shared" si="24"/>
        <v>0</v>
      </c>
      <c r="AC37" s="31">
        <f t="shared" si="24"/>
        <v>0</v>
      </c>
      <c r="AD37" s="31">
        <f t="shared" si="24"/>
        <v>0</v>
      </c>
      <c r="AE37" s="31">
        <f t="shared" si="24"/>
        <v>0</v>
      </c>
      <c r="AF37" s="31">
        <f t="shared" si="24"/>
        <v>0</v>
      </c>
      <c r="AG37" s="31">
        <f t="shared" si="18"/>
        <v>0</v>
      </c>
      <c r="AH37" s="32" t="str">
        <f t="shared" si="19"/>
        <v/>
      </c>
      <c r="AI37" s="13"/>
      <c r="AJ37" s="31">
        <f t="shared" si="20"/>
        <v>19063.710000000003</v>
      </c>
    </row>
    <row r="38" spans="1:36" ht="13.5" customHeight="1" x14ac:dyDescent="0.2">
      <c r="A38" s="27" t="s">
        <v>1223</v>
      </c>
      <c r="B38" s="16">
        <v>0</v>
      </c>
      <c r="C38" s="16">
        <v>0</v>
      </c>
      <c r="D38" s="16">
        <v>0</v>
      </c>
      <c r="E38" s="16">
        <v>0</v>
      </c>
      <c r="F38" s="16">
        <v>0</v>
      </c>
      <c r="G38" s="16">
        <v>0</v>
      </c>
      <c r="H38" s="16">
        <v>0</v>
      </c>
      <c r="I38" s="16">
        <v>0</v>
      </c>
      <c r="J38" s="68">
        <v>0</v>
      </c>
      <c r="K38" s="68">
        <v>0</v>
      </c>
      <c r="L38" s="68">
        <v>0</v>
      </c>
      <c r="M38" s="68">
        <v>0</v>
      </c>
      <c r="N38" s="16">
        <f t="shared" si="16"/>
        <v>0</v>
      </c>
      <c r="O38" s="28" t="str">
        <f t="shared" si="17"/>
        <v/>
      </c>
      <c r="P38" s="16"/>
      <c r="Q38" s="16"/>
      <c r="R38" s="64" t="s">
        <v>1327</v>
      </c>
      <c r="S38" s="65">
        <v>0</v>
      </c>
      <c r="T38" s="66">
        <v>0.05</v>
      </c>
      <c r="U38" s="63">
        <f t="shared" ref="U38:AF42" si="25">IF($R38="Manual","",IFERROR(IF($R38="YOY Growth",$N38*(1+$T38)/12,$S38/12),""))</f>
        <v>0</v>
      </c>
      <c r="V38" s="63">
        <f t="shared" si="25"/>
        <v>0</v>
      </c>
      <c r="W38" s="63">
        <f t="shared" si="25"/>
        <v>0</v>
      </c>
      <c r="X38" s="63">
        <f t="shared" si="25"/>
        <v>0</v>
      </c>
      <c r="Y38" s="63">
        <f t="shared" si="25"/>
        <v>0</v>
      </c>
      <c r="Z38" s="63">
        <f t="shared" si="25"/>
        <v>0</v>
      </c>
      <c r="AA38" s="63">
        <f t="shared" si="25"/>
        <v>0</v>
      </c>
      <c r="AB38" s="63">
        <f t="shared" si="25"/>
        <v>0</v>
      </c>
      <c r="AC38" s="63">
        <f t="shared" si="25"/>
        <v>0</v>
      </c>
      <c r="AD38" s="63">
        <f t="shared" si="25"/>
        <v>0</v>
      </c>
      <c r="AE38" s="63">
        <f t="shared" si="25"/>
        <v>0</v>
      </c>
      <c r="AF38" s="63">
        <f t="shared" si="25"/>
        <v>0</v>
      </c>
      <c r="AG38" s="16">
        <f t="shared" si="18"/>
        <v>0</v>
      </c>
      <c r="AH38" s="28" t="str">
        <f t="shared" si="19"/>
        <v/>
      </c>
      <c r="AI38" s="13"/>
      <c r="AJ38" s="16">
        <f t="shared" si="20"/>
        <v>0</v>
      </c>
    </row>
    <row r="39" spans="1:36" ht="13.5" customHeight="1" x14ac:dyDescent="0.2">
      <c r="A39" s="27" t="s">
        <v>1224</v>
      </c>
      <c r="B39" s="16">
        <v>0</v>
      </c>
      <c r="C39" s="16">
        <v>0</v>
      </c>
      <c r="D39" s="16">
        <v>0</v>
      </c>
      <c r="E39" s="16">
        <v>0</v>
      </c>
      <c r="F39" s="16">
        <v>0</v>
      </c>
      <c r="G39" s="16">
        <v>0</v>
      </c>
      <c r="H39" s="16">
        <v>0</v>
      </c>
      <c r="I39" s="16">
        <v>4693.58</v>
      </c>
      <c r="J39" s="68">
        <v>0</v>
      </c>
      <c r="K39" s="68">
        <v>0</v>
      </c>
      <c r="L39" s="68">
        <v>0</v>
      </c>
      <c r="M39" s="68">
        <v>0</v>
      </c>
      <c r="N39" s="16">
        <f t="shared" si="16"/>
        <v>4693.58</v>
      </c>
      <c r="O39" s="28" t="str">
        <f t="shared" si="17"/>
        <v/>
      </c>
      <c r="P39" s="16"/>
      <c r="Q39" s="16"/>
      <c r="R39" s="64" t="s">
        <v>1327</v>
      </c>
      <c r="S39" s="65">
        <v>0</v>
      </c>
      <c r="T39" s="66">
        <v>0.05</v>
      </c>
      <c r="U39" s="63">
        <f t="shared" si="25"/>
        <v>0</v>
      </c>
      <c r="V39" s="63">
        <f t="shared" si="25"/>
        <v>0</v>
      </c>
      <c r="W39" s="63">
        <f t="shared" si="25"/>
        <v>0</v>
      </c>
      <c r="X39" s="63">
        <f t="shared" si="25"/>
        <v>0</v>
      </c>
      <c r="Y39" s="63">
        <f t="shared" si="25"/>
        <v>0</v>
      </c>
      <c r="Z39" s="63">
        <f t="shared" si="25"/>
        <v>0</v>
      </c>
      <c r="AA39" s="63">
        <f t="shared" si="25"/>
        <v>0</v>
      </c>
      <c r="AB39" s="63">
        <f t="shared" si="25"/>
        <v>0</v>
      </c>
      <c r="AC39" s="63">
        <f t="shared" si="25"/>
        <v>0</v>
      </c>
      <c r="AD39" s="63">
        <f t="shared" si="25"/>
        <v>0</v>
      </c>
      <c r="AE39" s="63">
        <f t="shared" si="25"/>
        <v>0</v>
      </c>
      <c r="AF39" s="63">
        <f t="shared" si="25"/>
        <v>0</v>
      </c>
      <c r="AG39" s="16">
        <f t="shared" si="18"/>
        <v>0</v>
      </c>
      <c r="AH39" s="28" t="str">
        <f t="shared" si="19"/>
        <v/>
      </c>
      <c r="AI39" s="13"/>
      <c r="AJ39" s="16">
        <f t="shared" si="20"/>
        <v>4693.58</v>
      </c>
    </row>
    <row r="40" spans="1:36" ht="13.5" customHeight="1" x14ac:dyDescent="0.2">
      <c r="A40" s="27" t="s">
        <v>1225</v>
      </c>
      <c r="B40" s="16">
        <v>0</v>
      </c>
      <c r="C40" s="16">
        <v>0</v>
      </c>
      <c r="D40" s="16">
        <v>0</v>
      </c>
      <c r="E40" s="16">
        <v>0</v>
      </c>
      <c r="F40" s="16">
        <v>0</v>
      </c>
      <c r="G40" s="16">
        <v>0</v>
      </c>
      <c r="H40" s="16">
        <v>0</v>
      </c>
      <c r="I40" s="16">
        <v>0</v>
      </c>
      <c r="J40" s="68">
        <v>0</v>
      </c>
      <c r="K40" s="68">
        <v>0</v>
      </c>
      <c r="L40" s="68">
        <v>0</v>
      </c>
      <c r="M40" s="68">
        <v>0</v>
      </c>
      <c r="N40" s="16">
        <f t="shared" si="16"/>
        <v>0</v>
      </c>
      <c r="O40" s="28" t="str">
        <f t="shared" si="17"/>
        <v/>
      </c>
      <c r="P40" s="16"/>
      <c r="Q40" s="16"/>
      <c r="R40" s="64" t="s">
        <v>1327</v>
      </c>
      <c r="S40" s="65">
        <v>0</v>
      </c>
      <c r="T40" s="66">
        <v>0.05</v>
      </c>
      <c r="U40" s="63">
        <f t="shared" si="25"/>
        <v>0</v>
      </c>
      <c r="V40" s="63">
        <f t="shared" si="25"/>
        <v>0</v>
      </c>
      <c r="W40" s="63">
        <f t="shared" si="25"/>
        <v>0</v>
      </c>
      <c r="X40" s="63">
        <f t="shared" si="25"/>
        <v>0</v>
      </c>
      <c r="Y40" s="63">
        <f t="shared" si="25"/>
        <v>0</v>
      </c>
      <c r="Z40" s="63">
        <f t="shared" si="25"/>
        <v>0</v>
      </c>
      <c r="AA40" s="63">
        <f t="shared" si="25"/>
        <v>0</v>
      </c>
      <c r="AB40" s="63">
        <f t="shared" si="25"/>
        <v>0</v>
      </c>
      <c r="AC40" s="63">
        <f t="shared" si="25"/>
        <v>0</v>
      </c>
      <c r="AD40" s="63">
        <f t="shared" si="25"/>
        <v>0</v>
      </c>
      <c r="AE40" s="63">
        <f t="shared" si="25"/>
        <v>0</v>
      </c>
      <c r="AF40" s="63">
        <f t="shared" si="25"/>
        <v>0</v>
      </c>
      <c r="AG40" s="16">
        <f t="shared" si="18"/>
        <v>0</v>
      </c>
      <c r="AH40" s="28" t="str">
        <f t="shared" si="19"/>
        <v/>
      </c>
      <c r="AI40" s="13"/>
      <c r="AJ40" s="16">
        <f t="shared" si="20"/>
        <v>0</v>
      </c>
    </row>
    <row r="41" spans="1:36" ht="13.5" customHeight="1" x14ac:dyDescent="0.2">
      <c r="A41" s="27" t="s">
        <v>1226</v>
      </c>
      <c r="B41" s="16">
        <v>0</v>
      </c>
      <c r="C41" s="16">
        <v>0</v>
      </c>
      <c r="D41" s="16">
        <v>0</v>
      </c>
      <c r="E41" s="16">
        <v>0</v>
      </c>
      <c r="F41" s="16">
        <v>0</v>
      </c>
      <c r="G41" s="16">
        <v>0</v>
      </c>
      <c r="H41" s="16">
        <v>0</v>
      </c>
      <c r="I41" s="16">
        <v>0</v>
      </c>
      <c r="J41" s="68"/>
      <c r="K41" s="68"/>
      <c r="L41" s="68"/>
      <c r="M41" s="68"/>
      <c r="N41" s="16">
        <f t="shared" si="16"/>
        <v>0</v>
      </c>
      <c r="O41" s="28" t="str">
        <f t="shared" si="17"/>
        <v/>
      </c>
      <c r="P41" s="16"/>
      <c r="Q41" s="16"/>
      <c r="R41" s="64" t="s">
        <v>1327</v>
      </c>
      <c r="S41" s="65">
        <v>0</v>
      </c>
      <c r="T41" s="66">
        <v>0.05</v>
      </c>
      <c r="U41" s="63">
        <f t="shared" si="25"/>
        <v>0</v>
      </c>
      <c r="V41" s="63">
        <f t="shared" si="25"/>
        <v>0</v>
      </c>
      <c r="W41" s="63">
        <f t="shared" si="25"/>
        <v>0</v>
      </c>
      <c r="X41" s="63">
        <f t="shared" si="25"/>
        <v>0</v>
      </c>
      <c r="Y41" s="63">
        <f t="shared" si="25"/>
        <v>0</v>
      </c>
      <c r="Z41" s="63">
        <f t="shared" si="25"/>
        <v>0</v>
      </c>
      <c r="AA41" s="63">
        <f t="shared" si="25"/>
        <v>0</v>
      </c>
      <c r="AB41" s="63">
        <f t="shared" si="25"/>
        <v>0</v>
      </c>
      <c r="AC41" s="63">
        <f t="shared" si="25"/>
        <v>0</v>
      </c>
      <c r="AD41" s="63">
        <f t="shared" si="25"/>
        <v>0</v>
      </c>
      <c r="AE41" s="63">
        <f t="shared" si="25"/>
        <v>0</v>
      </c>
      <c r="AF41" s="63">
        <f t="shared" si="25"/>
        <v>0</v>
      </c>
      <c r="AG41" s="16">
        <f t="shared" si="18"/>
        <v>0</v>
      </c>
      <c r="AH41" s="28" t="str">
        <f t="shared" si="19"/>
        <v/>
      </c>
      <c r="AI41" s="13"/>
      <c r="AJ41" s="16">
        <f t="shared" si="20"/>
        <v>0</v>
      </c>
    </row>
    <row r="42" spans="1:36" ht="13.5" customHeight="1" x14ac:dyDescent="0.2">
      <c r="A42" s="27" t="s">
        <v>1227</v>
      </c>
      <c r="B42" s="16">
        <v>0</v>
      </c>
      <c r="C42" s="16">
        <v>0</v>
      </c>
      <c r="D42" s="16">
        <v>0</v>
      </c>
      <c r="E42" s="16">
        <v>0</v>
      </c>
      <c r="F42" s="16">
        <v>0</v>
      </c>
      <c r="G42" s="16">
        <v>0</v>
      </c>
      <c r="H42" s="16">
        <v>0</v>
      </c>
      <c r="I42" s="16">
        <v>0</v>
      </c>
      <c r="J42" s="68">
        <v>0</v>
      </c>
      <c r="K42" s="68">
        <v>0</v>
      </c>
      <c r="L42" s="68">
        <v>0</v>
      </c>
      <c r="M42" s="68">
        <v>0</v>
      </c>
      <c r="N42" s="16">
        <f t="shared" si="16"/>
        <v>0</v>
      </c>
      <c r="O42" s="28" t="str">
        <f t="shared" si="17"/>
        <v/>
      </c>
      <c r="P42" s="16"/>
      <c r="Q42" s="16"/>
      <c r="R42" s="64" t="s">
        <v>1327</v>
      </c>
      <c r="S42" s="65">
        <v>0</v>
      </c>
      <c r="T42" s="66">
        <v>0.05</v>
      </c>
      <c r="U42" s="63">
        <f t="shared" si="25"/>
        <v>0</v>
      </c>
      <c r="V42" s="63">
        <f t="shared" si="25"/>
        <v>0</v>
      </c>
      <c r="W42" s="63">
        <f t="shared" si="25"/>
        <v>0</v>
      </c>
      <c r="X42" s="63">
        <f t="shared" si="25"/>
        <v>0</v>
      </c>
      <c r="Y42" s="63">
        <f t="shared" si="25"/>
        <v>0</v>
      </c>
      <c r="Z42" s="63">
        <f t="shared" si="25"/>
        <v>0</v>
      </c>
      <c r="AA42" s="63">
        <f t="shared" si="25"/>
        <v>0</v>
      </c>
      <c r="AB42" s="63">
        <f t="shared" si="25"/>
        <v>0</v>
      </c>
      <c r="AC42" s="63">
        <f t="shared" si="25"/>
        <v>0</v>
      </c>
      <c r="AD42" s="63">
        <f t="shared" si="25"/>
        <v>0</v>
      </c>
      <c r="AE42" s="63">
        <f t="shared" si="25"/>
        <v>0</v>
      </c>
      <c r="AF42" s="63">
        <f t="shared" si="25"/>
        <v>0</v>
      </c>
      <c r="AG42" s="16">
        <f t="shared" si="18"/>
        <v>0</v>
      </c>
      <c r="AH42" s="28" t="str">
        <f t="shared" si="19"/>
        <v/>
      </c>
      <c r="AI42" s="13"/>
      <c r="AJ42" s="16">
        <f t="shared" si="20"/>
        <v>0</v>
      </c>
    </row>
    <row r="43" spans="1:36" ht="13.5" customHeight="1" x14ac:dyDescent="0.2">
      <c r="A43" s="26" t="s">
        <v>1228</v>
      </c>
      <c r="B43" s="16"/>
      <c r="C43" s="16"/>
      <c r="D43" s="16"/>
      <c r="E43" s="16"/>
      <c r="F43" s="16"/>
      <c r="G43" s="16"/>
      <c r="H43" s="16"/>
      <c r="I43" s="16"/>
      <c r="J43" s="16"/>
      <c r="K43" s="16"/>
      <c r="L43" s="16"/>
      <c r="M43" s="16"/>
      <c r="N43" s="16"/>
      <c r="O43" s="28"/>
      <c r="P43" s="16"/>
      <c r="Q43" s="16"/>
      <c r="R43" s="67"/>
      <c r="S43" s="67"/>
      <c r="T43" s="67"/>
      <c r="U43" s="16"/>
      <c r="V43" s="16"/>
      <c r="W43" s="16"/>
      <c r="X43" s="16"/>
      <c r="Y43" s="16"/>
      <c r="Z43" s="16"/>
      <c r="AA43" s="16"/>
      <c r="AB43" s="16"/>
      <c r="AC43" s="16"/>
      <c r="AD43" s="16"/>
      <c r="AE43" s="16"/>
      <c r="AF43" s="16"/>
      <c r="AG43" s="16"/>
      <c r="AH43" s="28"/>
      <c r="AI43" s="13"/>
      <c r="AJ43" s="16"/>
    </row>
    <row r="44" spans="1:36" ht="13.5" customHeight="1" x14ac:dyDescent="0.2">
      <c r="A44" s="27" t="s">
        <v>1229</v>
      </c>
      <c r="B44" s="16">
        <v>0</v>
      </c>
      <c r="C44" s="16">
        <v>0</v>
      </c>
      <c r="D44" s="16">
        <v>0</v>
      </c>
      <c r="E44" s="16">
        <v>0</v>
      </c>
      <c r="F44" s="16">
        <v>0</v>
      </c>
      <c r="G44" s="16">
        <v>0</v>
      </c>
      <c r="H44" s="16">
        <v>0</v>
      </c>
      <c r="I44" s="16">
        <v>0</v>
      </c>
      <c r="J44" s="68">
        <v>0</v>
      </c>
      <c r="K44" s="68">
        <v>0</v>
      </c>
      <c r="L44" s="68">
        <v>0</v>
      </c>
      <c r="M44" s="68">
        <v>0</v>
      </c>
      <c r="N44" s="16">
        <f t="shared" ref="N44:N50" si="26">SUM(B44:M44)</f>
        <v>0</v>
      </c>
      <c r="O44" s="28" t="str">
        <f t="shared" ref="O44:O50" si="27">IFERROR(N44/N$16,"")</f>
        <v/>
      </c>
      <c r="P44" s="16"/>
      <c r="Q44" s="16"/>
      <c r="R44" s="64" t="s">
        <v>1327</v>
      </c>
      <c r="S44" s="65">
        <v>0</v>
      </c>
      <c r="T44" s="66">
        <v>0.05</v>
      </c>
      <c r="U44" s="63">
        <f t="shared" ref="U44:AF50" si="28">IF($R44="Manual","",IFERROR(IF($R44="YOY Growth",$N44*(1+$T44)/12,$S44/12),""))</f>
        <v>0</v>
      </c>
      <c r="V44" s="63">
        <f t="shared" si="28"/>
        <v>0</v>
      </c>
      <c r="W44" s="63">
        <f t="shared" si="28"/>
        <v>0</v>
      </c>
      <c r="X44" s="63">
        <f t="shared" si="28"/>
        <v>0</v>
      </c>
      <c r="Y44" s="63">
        <f t="shared" si="28"/>
        <v>0</v>
      </c>
      <c r="Z44" s="63">
        <f t="shared" si="28"/>
        <v>0</v>
      </c>
      <c r="AA44" s="63">
        <f t="shared" si="28"/>
        <v>0</v>
      </c>
      <c r="AB44" s="63">
        <f t="shared" si="28"/>
        <v>0</v>
      </c>
      <c r="AC44" s="63">
        <f t="shared" si="28"/>
        <v>0</v>
      </c>
      <c r="AD44" s="63">
        <f t="shared" si="28"/>
        <v>0</v>
      </c>
      <c r="AE44" s="63">
        <f t="shared" si="28"/>
        <v>0</v>
      </c>
      <c r="AF44" s="63">
        <f t="shared" si="28"/>
        <v>0</v>
      </c>
      <c r="AG44" s="16">
        <f t="shared" ref="AG44:AG50" si="29">SUM(U44:AF44)</f>
        <v>0</v>
      </c>
      <c r="AH44" s="28" t="str">
        <f t="shared" ref="AH44:AH50" si="30">IFERROR(AG44/AG$16,"")</f>
        <v/>
      </c>
      <c r="AI44" s="13"/>
      <c r="AJ44" s="16">
        <f t="shared" ref="AJ44:AJ50" si="31">N44-AG44</f>
        <v>0</v>
      </c>
    </row>
    <row r="45" spans="1:36" ht="13.5" customHeight="1" x14ac:dyDescent="0.2">
      <c r="A45" s="27" t="s">
        <v>1230</v>
      </c>
      <c r="B45" s="16">
        <v>0</v>
      </c>
      <c r="C45" s="16">
        <v>0</v>
      </c>
      <c r="D45" s="16">
        <v>0</v>
      </c>
      <c r="E45" s="16">
        <v>0</v>
      </c>
      <c r="F45" s="16">
        <v>0</v>
      </c>
      <c r="G45" s="16">
        <v>0</v>
      </c>
      <c r="H45" s="16">
        <v>0</v>
      </c>
      <c r="I45" s="16">
        <v>0</v>
      </c>
      <c r="J45" s="68">
        <v>0</v>
      </c>
      <c r="K45" s="68">
        <v>0</v>
      </c>
      <c r="L45" s="68">
        <v>0</v>
      </c>
      <c r="M45" s="68">
        <v>0</v>
      </c>
      <c r="N45" s="16">
        <f t="shared" si="26"/>
        <v>0</v>
      </c>
      <c r="O45" s="28" t="str">
        <f t="shared" si="27"/>
        <v/>
      </c>
      <c r="P45" s="16"/>
      <c r="Q45" s="16"/>
      <c r="R45" s="64" t="s">
        <v>1327</v>
      </c>
      <c r="S45" s="65">
        <v>0</v>
      </c>
      <c r="T45" s="66">
        <v>0.05</v>
      </c>
      <c r="U45" s="63">
        <f t="shared" si="28"/>
        <v>0</v>
      </c>
      <c r="V45" s="63">
        <f t="shared" si="28"/>
        <v>0</v>
      </c>
      <c r="W45" s="63">
        <f t="shared" si="28"/>
        <v>0</v>
      </c>
      <c r="X45" s="63">
        <f t="shared" si="28"/>
        <v>0</v>
      </c>
      <c r="Y45" s="63">
        <f t="shared" si="28"/>
        <v>0</v>
      </c>
      <c r="Z45" s="63">
        <f t="shared" si="28"/>
        <v>0</v>
      </c>
      <c r="AA45" s="63">
        <f t="shared" si="28"/>
        <v>0</v>
      </c>
      <c r="AB45" s="63">
        <f t="shared" si="28"/>
        <v>0</v>
      </c>
      <c r="AC45" s="63">
        <f t="shared" si="28"/>
        <v>0</v>
      </c>
      <c r="AD45" s="63">
        <f t="shared" si="28"/>
        <v>0</v>
      </c>
      <c r="AE45" s="63">
        <f t="shared" si="28"/>
        <v>0</v>
      </c>
      <c r="AF45" s="63">
        <f t="shared" si="28"/>
        <v>0</v>
      </c>
      <c r="AG45" s="16">
        <f t="shared" si="29"/>
        <v>0</v>
      </c>
      <c r="AH45" s="28" t="str">
        <f t="shared" si="30"/>
        <v/>
      </c>
      <c r="AI45" s="13"/>
      <c r="AJ45" s="16">
        <f t="shared" si="31"/>
        <v>0</v>
      </c>
    </row>
    <row r="46" spans="1:36" ht="13.5" customHeight="1" x14ac:dyDescent="0.2">
      <c r="A46" s="27" t="s">
        <v>1231</v>
      </c>
      <c r="B46" s="16">
        <v>0</v>
      </c>
      <c r="C46" s="16">
        <v>0</v>
      </c>
      <c r="D46" s="16">
        <v>0</v>
      </c>
      <c r="E46" s="16">
        <v>0</v>
      </c>
      <c r="F46" s="16">
        <v>0</v>
      </c>
      <c r="G46" s="16">
        <v>0</v>
      </c>
      <c r="H46" s="16">
        <v>0</v>
      </c>
      <c r="I46" s="16">
        <v>0</v>
      </c>
      <c r="J46" s="68">
        <v>0</v>
      </c>
      <c r="K46" s="68">
        <v>0</v>
      </c>
      <c r="L46" s="68">
        <v>0</v>
      </c>
      <c r="M46" s="68">
        <v>0</v>
      </c>
      <c r="N46" s="16">
        <f t="shared" si="26"/>
        <v>0</v>
      </c>
      <c r="O46" s="28" t="str">
        <f t="shared" si="27"/>
        <v/>
      </c>
      <c r="P46" s="16"/>
      <c r="Q46" s="16"/>
      <c r="R46" s="64" t="s">
        <v>1327</v>
      </c>
      <c r="S46" s="65">
        <v>0</v>
      </c>
      <c r="T46" s="66">
        <v>0.05</v>
      </c>
      <c r="U46" s="63">
        <f t="shared" si="28"/>
        <v>0</v>
      </c>
      <c r="V46" s="63">
        <f t="shared" si="28"/>
        <v>0</v>
      </c>
      <c r="W46" s="63">
        <f t="shared" si="28"/>
        <v>0</v>
      </c>
      <c r="X46" s="63">
        <f t="shared" si="28"/>
        <v>0</v>
      </c>
      <c r="Y46" s="63">
        <f t="shared" si="28"/>
        <v>0</v>
      </c>
      <c r="Z46" s="63">
        <f t="shared" si="28"/>
        <v>0</v>
      </c>
      <c r="AA46" s="63">
        <f t="shared" si="28"/>
        <v>0</v>
      </c>
      <c r="AB46" s="63">
        <f t="shared" si="28"/>
        <v>0</v>
      </c>
      <c r="AC46" s="63">
        <f t="shared" si="28"/>
        <v>0</v>
      </c>
      <c r="AD46" s="63">
        <f t="shared" si="28"/>
        <v>0</v>
      </c>
      <c r="AE46" s="63">
        <f t="shared" si="28"/>
        <v>0</v>
      </c>
      <c r="AF46" s="63">
        <f t="shared" si="28"/>
        <v>0</v>
      </c>
      <c r="AG46" s="16">
        <f t="shared" si="29"/>
        <v>0</v>
      </c>
      <c r="AH46" s="28" t="str">
        <f t="shared" si="30"/>
        <v/>
      </c>
      <c r="AI46" s="13"/>
      <c r="AJ46" s="16">
        <f t="shared" si="31"/>
        <v>0</v>
      </c>
    </row>
    <row r="47" spans="1:36" ht="13.5" customHeight="1" x14ac:dyDescent="0.2">
      <c r="A47" s="27" t="s">
        <v>1232</v>
      </c>
      <c r="B47" s="16">
        <v>0</v>
      </c>
      <c r="C47" s="16">
        <v>0</v>
      </c>
      <c r="D47" s="16">
        <v>0</v>
      </c>
      <c r="E47" s="16">
        <v>0</v>
      </c>
      <c r="F47" s="16">
        <v>0</v>
      </c>
      <c r="G47" s="16">
        <v>0</v>
      </c>
      <c r="H47" s="16">
        <v>0</v>
      </c>
      <c r="I47" s="16">
        <v>0</v>
      </c>
      <c r="J47" s="68">
        <v>0</v>
      </c>
      <c r="K47" s="68">
        <v>0</v>
      </c>
      <c r="L47" s="68">
        <v>0</v>
      </c>
      <c r="M47" s="68">
        <v>0</v>
      </c>
      <c r="N47" s="16">
        <f t="shared" si="26"/>
        <v>0</v>
      </c>
      <c r="O47" s="28" t="str">
        <f t="shared" si="27"/>
        <v/>
      </c>
      <c r="P47" s="16"/>
      <c r="Q47" s="16"/>
      <c r="R47" s="64" t="s">
        <v>1327</v>
      </c>
      <c r="S47" s="65">
        <v>0</v>
      </c>
      <c r="T47" s="66">
        <v>0.05</v>
      </c>
      <c r="U47" s="63">
        <f t="shared" si="28"/>
        <v>0</v>
      </c>
      <c r="V47" s="63">
        <f t="shared" si="28"/>
        <v>0</v>
      </c>
      <c r="W47" s="63">
        <f t="shared" si="28"/>
        <v>0</v>
      </c>
      <c r="X47" s="63">
        <f t="shared" si="28"/>
        <v>0</v>
      </c>
      <c r="Y47" s="63">
        <f t="shared" si="28"/>
        <v>0</v>
      </c>
      <c r="Z47" s="63">
        <f t="shared" si="28"/>
        <v>0</v>
      </c>
      <c r="AA47" s="63">
        <f t="shared" si="28"/>
        <v>0</v>
      </c>
      <c r="AB47" s="63">
        <f t="shared" si="28"/>
        <v>0</v>
      </c>
      <c r="AC47" s="63">
        <f t="shared" si="28"/>
        <v>0</v>
      </c>
      <c r="AD47" s="63">
        <f t="shared" si="28"/>
        <v>0</v>
      </c>
      <c r="AE47" s="63">
        <f t="shared" si="28"/>
        <v>0</v>
      </c>
      <c r="AF47" s="63">
        <f t="shared" si="28"/>
        <v>0</v>
      </c>
      <c r="AG47" s="16">
        <f t="shared" si="29"/>
        <v>0</v>
      </c>
      <c r="AH47" s="28" t="str">
        <f t="shared" si="30"/>
        <v/>
      </c>
      <c r="AI47" s="13"/>
      <c r="AJ47" s="16">
        <f t="shared" si="31"/>
        <v>0</v>
      </c>
    </row>
    <row r="48" spans="1:36" ht="13.5" customHeight="1" x14ac:dyDescent="0.2">
      <c r="A48" s="27" t="s">
        <v>1233</v>
      </c>
      <c r="B48" s="16">
        <v>0</v>
      </c>
      <c r="C48" s="16">
        <v>0</v>
      </c>
      <c r="D48" s="16">
        <v>0</v>
      </c>
      <c r="E48" s="16">
        <v>0</v>
      </c>
      <c r="F48" s="16">
        <v>0</v>
      </c>
      <c r="G48" s="16">
        <v>0</v>
      </c>
      <c r="H48" s="16">
        <v>0</v>
      </c>
      <c r="I48" s="16">
        <v>0</v>
      </c>
      <c r="J48" s="68">
        <v>0</v>
      </c>
      <c r="K48" s="68">
        <v>0</v>
      </c>
      <c r="L48" s="68">
        <v>0</v>
      </c>
      <c r="M48" s="68">
        <v>0</v>
      </c>
      <c r="N48" s="16">
        <f t="shared" si="26"/>
        <v>0</v>
      </c>
      <c r="O48" s="28" t="str">
        <f t="shared" si="27"/>
        <v/>
      </c>
      <c r="P48" s="16"/>
      <c r="Q48" s="16"/>
      <c r="R48" s="64" t="s">
        <v>1327</v>
      </c>
      <c r="S48" s="65">
        <v>0</v>
      </c>
      <c r="T48" s="66">
        <v>0.05</v>
      </c>
      <c r="U48" s="63">
        <f t="shared" si="28"/>
        <v>0</v>
      </c>
      <c r="V48" s="63">
        <f t="shared" si="28"/>
        <v>0</v>
      </c>
      <c r="W48" s="63">
        <f t="shared" si="28"/>
        <v>0</v>
      </c>
      <c r="X48" s="63">
        <f t="shared" si="28"/>
        <v>0</v>
      </c>
      <c r="Y48" s="63">
        <f t="shared" si="28"/>
        <v>0</v>
      </c>
      <c r="Z48" s="63">
        <f t="shared" si="28"/>
        <v>0</v>
      </c>
      <c r="AA48" s="63">
        <f t="shared" si="28"/>
        <v>0</v>
      </c>
      <c r="AB48" s="63">
        <f t="shared" si="28"/>
        <v>0</v>
      </c>
      <c r="AC48" s="63">
        <f t="shared" si="28"/>
        <v>0</v>
      </c>
      <c r="AD48" s="63">
        <f t="shared" si="28"/>
        <v>0</v>
      </c>
      <c r="AE48" s="63">
        <f t="shared" si="28"/>
        <v>0</v>
      </c>
      <c r="AF48" s="63">
        <f t="shared" si="28"/>
        <v>0</v>
      </c>
      <c r="AG48" s="16">
        <f t="shared" si="29"/>
        <v>0</v>
      </c>
      <c r="AH48" s="28" t="str">
        <f t="shared" si="30"/>
        <v/>
      </c>
      <c r="AI48" s="13"/>
      <c r="AJ48" s="16">
        <f t="shared" si="31"/>
        <v>0</v>
      </c>
    </row>
    <row r="49" spans="1:36" ht="13.5" customHeight="1" x14ac:dyDescent="0.2">
      <c r="A49" s="27" t="s">
        <v>1234</v>
      </c>
      <c r="B49" s="16">
        <v>0</v>
      </c>
      <c r="C49" s="16">
        <v>0</v>
      </c>
      <c r="D49" s="16">
        <v>0</v>
      </c>
      <c r="E49" s="16">
        <v>0</v>
      </c>
      <c r="F49" s="16">
        <v>0</v>
      </c>
      <c r="G49" s="16">
        <v>0</v>
      </c>
      <c r="H49" s="16">
        <v>0</v>
      </c>
      <c r="I49" s="16">
        <v>0</v>
      </c>
      <c r="J49" s="68">
        <v>0</v>
      </c>
      <c r="K49" s="68">
        <v>0</v>
      </c>
      <c r="L49" s="68">
        <v>0</v>
      </c>
      <c r="M49" s="68">
        <v>0</v>
      </c>
      <c r="N49" s="16">
        <f t="shared" si="26"/>
        <v>0</v>
      </c>
      <c r="O49" s="28" t="str">
        <f t="shared" si="27"/>
        <v/>
      </c>
      <c r="P49" s="16"/>
      <c r="Q49" s="16"/>
      <c r="R49" s="64" t="s">
        <v>1327</v>
      </c>
      <c r="S49" s="65">
        <v>0</v>
      </c>
      <c r="T49" s="66">
        <v>0.05</v>
      </c>
      <c r="U49" s="63">
        <f t="shared" si="28"/>
        <v>0</v>
      </c>
      <c r="V49" s="63">
        <f t="shared" si="28"/>
        <v>0</v>
      </c>
      <c r="W49" s="63">
        <f t="shared" si="28"/>
        <v>0</v>
      </c>
      <c r="X49" s="63">
        <f t="shared" si="28"/>
        <v>0</v>
      </c>
      <c r="Y49" s="63">
        <f t="shared" si="28"/>
        <v>0</v>
      </c>
      <c r="Z49" s="63">
        <f t="shared" si="28"/>
        <v>0</v>
      </c>
      <c r="AA49" s="63">
        <f t="shared" si="28"/>
        <v>0</v>
      </c>
      <c r="AB49" s="63">
        <f t="shared" si="28"/>
        <v>0</v>
      </c>
      <c r="AC49" s="63">
        <f t="shared" si="28"/>
        <v>0</v>
      </c>
      <c r="AD49" s="63">
        <f t="shared" si="28"/>
        <v>0</v>
      </c>
      <c r="AE49" s="63">
        <f t="shared" si="28"/>
        <v>0</v>
      </c>
      <c r="AF49" s="63">
        <f t="shared" si="28"/>
        <v>0</v>
      </c>
      <c r="AG49" s="16">
        <f t="shared" si="29"/>
        <v>0</v>
      </c>
      <c r="AH49" s="28" t="str">
        <f t="shared" si="30"/>
        <v/>
      </c>
      <c r="AI49" s="13"/>
      <c r="AJ49" s="16">
        <f t="shared" si="31"/>
        <v>0</v>
      </c>
    </row>
    <row r="50" spans="1:36" ht="13.5" customHeight="1" x14ac:dyDescent="0.2">
      <c r="A50" s="27" t="s">
        <v>1235</v>
      </c>
      <c r="B50" s="16">
        <v>0</v>
      </c>
      <c r="C50" s="16">
        <v>0</v>
      </c>
      <c r="D50" s="16">
        <v>0</v>
      </c>
      <c r="E50" s="16">
        <v>0</v>
      </c>
      <c r="F50" s="16">
        <v>0</v>
      </c>
      <c r="G50" s="16">
        <v>0</v>
      </c>
      <c r="H50" s="16">
        <v>0</v>
      </c>
      <c r="I50" s="16">
        <v>0</v>
      </c>
      <c r="J50" s="68">
        <v>0</v>
      </c>
      <c r="K50" s="68">
        <v>0</v>
      </c>
      <c r="L50" s="68">
        <v>0</v>
      </c>
      <c r="M50" s="68">
        <v>0</v>
      </c>
      <c r="N50" s="16">
        <f t="shared" si="26"/>
        <v>0</v>
      </c>
      <c r="O50" s="28" t="str">
        <f t="shared" si="27"/>
        <v/>
      </c>
      <c r="P50" s="16"/>
      <c r="Q50" s="16"/>
      <c r="R50" s="64" t="s">
        <v>1327</v>
      </c>
      <c r="S50" s="65">
        <v>0</v>
      </c>
      <c r="T50" s="66">
        <v>0.05</v>
      </c>
      <c r="U50" s="63">
        <f t="shared" si="28"/>
        <v>0</v>
      </c>
      <c r="V50" s="63">
        <f t="shared" si="28"/>
        <v>0</v>
      </c>
      <c r="W50" s="63">
        <f t="shared" si="28"/>
        <v>0</v>
      </c>
      <c r="X50" s="63">
        <f t="shared" si="28"/>
        <v>0</v>
      </c>
      <c r="Y50" s="63">
        <f t="shared" si="28"/>
        <v>0</v>
      </c>
      <c r="Z50" s="63">
        <f t="shared" si="28"/>
        <v>0</v>
      </c>
      <c r="AA50" s="63">
        <f t="shared" si="28"/>
        <v>0</v>
      </c>
      <c r="AB50" s="63">
        <f t="shared" si="28"/>
        <v>0</v>
      </c>
      <c r="AC50" s="63">
        <f t="shared" si="28"/>
        <v>0</v>
      </c>
      <c r="AD50" s="63">
        <f t="shared" si="28"/>
        <v>0</v>
      </c>
      <c r="AE50" s="63">
        <f t="shared" si="28"/>
        <v>0</v>
      </c>
      <c r="AF50" s="63">
        <f t="shared" si="28"/>
        <v>0</v>
      </c>
      <c r="AG50" s="16">
        <f t="shared" si="29"/>
        <v>0</v>
      </c>
      <c r="AH50" s="28" t="str">
        <f t="shared" si="30"/>
        <v/>
      </c>
      <c r="AI50" s="13"/>
      <c r="AJ50" s="16">
        <f t="shared" si="31"/>
        <v>0</v>
      </c>
    </row>
    <row r="51" spans="1:36" ht="13.5" customHeight="1" x14ac:dyDescent="0.2">
      <c r="A51" s="26" t="s">
        <v>1236</v>
      </c>
      <c r="B51" s="16"/>
      <c r="C51" s="16"/>
      <c r="D51" s="16"/>
      <c r="E51" s="16"/>
      <c r="F51" s="16"/>
      <c r="G51" s="16"/>
      <c r="H51" s="16"/>
      <c r="I51" s="16"/>
      <c r="J51" s="16"/>
      <c r="K51" s="16"/>
      <c r="L51" s="16"/>
      <c r="M51" s="16"/>
      <c r="N51" s="16"/>
      <c r="O51" s="28"/>
      <c r="P51" s="16"/>
      <c r="Q51" s="16"/>
      <c r="R51" s="67"/>
      <c r="S51" s="67"/>
      <c r="T51" s="67"/>
      <c r="U51" s="16"/>
      <c r="V51" s="16"/>
      <c r="W51" s="16"/>
      <c r="X51" s="16"/>
      <c r="Y51" s="16"/>
      <c r="Z51" s="16"/>
      <c r="AA51" s="16"/>
      <c r="AB51" s="16"/>
      <c r="AC51" s="16"/>
      <c r="AD51" s="16"/>
      <c r="AE51" s="16"/>
      <c r="AF51" s="16"/>
      <c r="AG51" s="16"/>
      <c r="AH51" s="28"/>
      <c r="AI51" s="13"/>
      <c r="AJ51" s="16"/>
    </row>
    <row r="52" spans="1:36" ht="13.5" customHeight="1" x14ac:dyDescent="0.2">
      <c r="A52" s="27" t="s">
        <v>1237</v>
      </c>
      <c r="B52" s="16">
        <v>0</v>
      </c>
      <c r="C52" s="16">
        <v>0</v>
      </c>
      <c r="D52" s="16">
        <v>0</v>
      </c>
      <c r="E52" s="16">
        <v>0</v>
      </c>
      <c r="F52" s="16">
        <v>0</v>
      </c>
      <c r="G52" s="16">
        <v>0</v>
      </c>
      <c r="H52" s="16">
        <v>0</v>
      </c>
      <c r="I52" s="16">
        <v>0</v>
      </c>
      <c r="J52" s="68">
        <v>0</v>
      </c>
      <c r="K52" s="68">
        <v>0</v>
      </c>
      <c r="L52" s="68">
        <v>0</v>
      </c>
      <c r="M52" s="68">
        <v>0</v>
      </c>
      <c r="N52" s="16">
        <f>SUM(B52:M52)</f>
        <v>0</v>
      </c>
      <c r="O52" s="28" t="str">
        <f>IFERROR(N52/N$16,"")</f>
        <v/>
      </c>
      <c r="P52" s="16"/>
      <c r="Q52" s="16"/>
      <c r="R52" s="70"/>
      <c r="S52" s="70"/>
      <c r="T52" s="70"/>
      <c r="U52" s="70"/>
      <c r="V52" s="70"/>
      <c r="W52" s="70"/>
      <c r="X52" s="70"/>
      <c r="Y52" s="70"/>
      <c r="Z52" s="70"/>
      <c r="AA52" s="70"/>
      <c r="AB52" s="70"/>
      <c r="AC52" s="70"/>
      <c r="AD52" s="70"/>
      <c r="AE52" s="70"/>
      <c r="AF52" s="70"/>
      <c r="AG52" s="16">
        <f>SUM(U52:AF52)</f>
        <v>0</v>
      </c>
      <c r="AH52" s="28" t="str">
        <f>IFERROR(AG52/AG$16,"")</f>
        <v/>
      </c>
      <c r="AI52" s="13"/>
      <c r="AJ52" s="16">
        <f>N52-AG52</f>
        <v>0</v>
      </c>
    </row>
    <row r="53" spans="1:36" ht="13.5" customHeight="1" x14ac:dyDescent="0.2">
      <c r="A53" s="27" t="s">
        <v>1238</v>
      </c>
      <c r="B53" s="16">
        <v>0</v>
      </c>
      <c r="C53" s="16">
        <v>0</v>
      </c>
      <c r="D53" s="16">
        <v>0</v>
      </c>
      <c r="E53" s="16">
        <v>0</v>
      </c>
      <c r="F53" s="16">
        <v>0</v>
      </c>
      <c r="G53" s="16">
        <v>0</v>
      </c>
      <c r="H53" s="16">
        <v>0</v>
      </c>
      <c r="I53" s="16">
        <v>0</v>
      </c>
      <c r="J53" s="68">
        <v>0</v>
      </c>
      <c r="K53" s="68">
        <v>0</v>
      </c>
      <c r="L53" s="68">
        <v>0</v>
      </c>
      <c r="M53" s="68">
        <v>0</v>
      </c>
      <c r="N53" s="16">
        <f>SUM(B53:M53)</f>
        <v>0</v>
      </c>
      <c r="O53" s="28" t="str">
        <f>IFERROR(N53/N$16,"")</f>
        <v/>
      </c>
      <c r="P53" s="16"/>
      <c r="Q53" s="16"/>
      <c r="R53" s="70"/>
      <c r="S53" s="70"/>
      <c r="T53" s="70"/>
      <c r="U53" s="70"/>
      <c r="V53" s="70"/>
      <c r="W53" s="70"/>
      <c r="X53" s="70"/>
      <c r="Y53" s="70"/>
      <c r="Z53" s="70"/>
      <c r="AA53" s="70"/>
      <c r="AB53" s="70"/>
      <c r="AC53" s="70"/>
      <c r="AD53" s="70"/>
      <c r="AE53" s="70"/>
      <c r="AF53" s="70"/>
      <c r="AG53" s="16">
        <f>SUM(U53:AF53)</f>
        <v>0</v>
      </c>
      <c r="AH53" s="28" t="str">
        <f>IFERROR(AG53/AG$16,"")</f>
        <v/>
      </c>
      <c r="AI53" s="13"/>
      <c r="AJ53" s="16">
        <f>N53-AG53</f>
        <v>0</v>
      </c>
    </row>
    <row r="54" spans="1:36" ht="13.5" customHeight="1" x14ac:dyDescent="0.2">
      <c r="A54" s="27" t="s">
        <v>1239</v>
      </c>
      <c r="B54" s="16">
        <v>0</v>
      </c>
      <c r="C54" s="16">
        <v>0</v>
      </c>
      <c r="D54" s="16">
        <v>0</v>
      </c>
      <c r="E54" s="16">
        <v>0</v>
      </c>
      <c r="F54" s="16">
        <v>0</v>
      </c>
      <c r="G54" s="16">
        <v>0</v>
      </c>
      <c r="H54" s="16">
        <v>0</v>
      </c>
      <c r="I54" s="16">
        <v>0</v>
      </c>
      <c r="J54" s="68">
        <v>0</v>
      </c>
      <c r="K54" s="68">
        <v>0</v>
      </c>
      <c r="L54" s="68">
        <v>0</v>
      </c>
      <c r="M54" s="68">
        <v>0</v>
      </c>
      <c r="N54" s="16">
        <f>SUM(B54:M54)</f>
        <v>0</v>
      </c>
      <c r="O54" s="28" t="str">
        <f>IFERROR(N54/N$16,"")</f>
        <v/>
      </c>
      <c r="P54" s="16"/>
      <c r="Q54" s="16"/>
      <c r="R54" s="70"/>
      <c r="S54" s="70"/>
      <c r="T54" s="70"/>
      <c r="U54" s="70"/>
      <c r="V54" s="70"/>
      <c r="W54" s="70"/>
      <c r="X54" s="70"/>
      <c r="Y54" s="70"/>
      <c r="Z54" s="70"/>
      <c r="AA54" s="70"/>
      <c r="AB54" s="70"/>
      <c r="AC54" s="70"/>
      <c r="AD54" s="70"/>
      <c r="AE54" s="70"/>
      <c r="AF54" s="70"/>
      <c r="AG54" s="16">
        <f>SUM(U54:AF54)</f>
        <v>0</v>
      </c>
      <c r="AH54" s="28" t="str">
        <f>IFERROR(AG54/AG$16,"")</f>
        <v/>
      </c>
      <c r="AI54" s="13"/>
      <c r="AJ54" s="16">
        <f>N54-AG54</f>
        <v>0</v>
      </c>
    </row>
    <row r="55" spans="1:36" ht="13.5" customHeight="1" x14ac:dyDescent="0.2">
      <c r="A55" s="30" t="s">
        <v>1240</v>
      </c>
      <c r="B55" s="31">
        <f t="shared" ref="B55:M55" si="32">SUM(B52:B54)</f>
        <v>0</v>
      </c>
      <c r="C55" s="31">
        <f t="shared" si="32"/>
        <v>0</v>
      </c>
      <c r="D55" s="31">
        <f t="shared" si="32"/>
        <v>0</v>
      </c>
      <c r="E55" s="31">
        <f t="shared" si="32"/>
        <v>0</v>
      </c>
      <c r="F55" s="31">
        <f t="shared" si="32"/>
        <v>0</v>
      </c>
      <c r="G55" s="31">
        <f t="shared" si="32"/>
        <v>0</v>
      </c>
      <c r="H55" s="31">
        <f t="shared" si="32"/>
        <v>0</v>
      </c>
      <c r="I55" s="31">
        <f t="shared" si="32"/>
        <v>0</v>
      </c>
      <c r="J55" s="31">
        <f t="shared" si="32"/>
        <v>0</v>
      </c>
      <c r="K55" s="31">
        <f t="shared" si="32"/>
        <v>0</v>
      </c>
      <c r="L55" s="31">
        <f t="shared" si="32"/>
        <v>0</v>
      </c>
      <c r="M55" s="31">
        <f t="shared" si="32"/>
        <v>0</v>
      </c>
      <c r="N55" s="31">
        <f>SUM(B55:M55)</f>
        <v>0</v>
      </c>
      <c r="O55" s="32" t="str">
        <f>IFERROR(N55/N$16,"")</f>
        <v/>
      </c>
      <c r="P55" s="16"/>
      <c r="Q55" s="16"/>
      <c r="R55" s="72"/>
      <c r="S55" s="72"/>
      <c r="T55" s="72"/>
      <c r="U55" s="31">
        <f t="shared" ref="U55:AF55" si="33">SUM(U52:U54)</f>
        <v>0</v>
      </c>
      <c r="V55" s="31">
        <f t="shared" si="33"/>
        <v>0</v>
      </c>
      <c r="W55" s="31">
        <f t="shared" si="33"/>
        <v>0</v>
      </c>
      <c r="X55" s="31">
        <f t="shared" si="33"/>
        <v>0</v>
      </c>
      <c r="Y55" s="31">
        <f t="shared" si="33"/>
        <v>0</v>
      </c>
      <c r="Z55" s="31">
        <f t="shared" si="33"/>
        <v>0</v>
      </c>
      <c r="AA55" s="31">
        <f t="shared" si="33"/>
        <v>0</v>
      </c>
      <c r="AB55" s="31">
        <f t="shared" si="33"/>
        <v>0</v>
      </c>
      <c r="AC55" s="31">
        <f t="shared" si="33"/>
        <v>0</v>
      </c>
      <c r="AD55" s="31">
        <f t="shared" si="33"/>
        <v>0</v>
      </c>
      <c r="AE55" s="31">
        <f t="shared" si="33"/>
        <v>0</v>
      </c>
      <c r="AF55" s="31">
        <f t="shared" si="33"/>
        <v>0</v>
      </c>
      <c r="AG55" s="31">
        <f>SUM(U55:AF55)</f>
        <v>0</v>
      </c>
      <c r="AH55" s="32" t="str">
        <f>IFERROR(AG55/AG$16,"")</f>
        <v/>
      </c>
      <c r="AI55" s="13"/>
      <c r="AJ55" s="31">
        <f>N55-AG55</f>
        <v>0</v>
      </c>
    </row>
    <row r="56" spans="1:36" ht="13.5" customHeight="1" x14ac:dyDescent="0.2">
      <c r="A56" s="30" t="s">
        <v>1241</v>
      </c>
      <c r="B56" s="31">
        <f t="shared" ref="B56:M56" si="34">B44+B45+B46+B47+B48+B49+B50+B55</f>
        <v>0</v>
      </c>
      <c r="C56" s="31">
        <f t="shared" si="34"/>
        <v>0</v>
      </c>
      <c r="D56" s="31">
        <f t="shared" si="34"/>
        <v>0</v>
      </c>
      <c r="E56" s="31">
        <f t="shared" si="34"/>
        <v>0</v>
      </c>
      <c r="F56" s="31">
        <f t="shared" si="34"/>
        <v>0</v>
      </c>
      <c r="G56" s="31">
        <f t="shared" si="34"/>
        <v>0</v>
      </c>
      <c r="H56" s="31">
        <f t="shared" si="34"/>
        <v>0</v>
      </c>
      <c r="I56" s="31">
        <f t="shared" si="34"/>
        <v>0</v>
      </c>
      <c r="J56" s="31">
        <f t="shared" si="34"/>
        <v>0</v>
      </c>
      <c r="K56" s="31">
        <f t="shared" si="34"/>
        <v>0</v>
      </c>
      <c r="L56" s="31">
        <f t="shared" si="34"/>
        <v>0</v>
      </c>
      <c r="M56" s="31">
        <f t="shared" si="34"/>
        <v>0</v>
      </c>
      <c r="N56" s="31">
        <f>SUM(B56:M56)</f>
        <v>0</v>
      </c>
      <c r="O56" s="32" t="str">
        <f>IFERROR(N56/N$16,"")</f>
        <v/>
      </c>
      <c r="P56" s="16"/>
      <c r="Q56" s="16"/>
      <c r="R56" s="67"/>
      <c r="S56" s="67"/>
      <c r="T56" s="67"/>
      <c r="U56" s="31">
        <f t="shared" ref="U56:AF56" si="35">U44+U45+U46+U47+U48+U49+U50+U55</f>
        <v>0</v>
      </c>
      <c r="V56" s="31">
        <f t="shared" si="35"/>
        <v>0</v>
      </c>
      <c r="W56" s="31">
        <f t="shared" si="35"/>
        <v>0</v>
      </c>
      <c r="X56" s="31">
        <f t="shared" si="35"/>
        <v>0</v>
      </c>
      <c r="Y56" s="31">
        <f t="shared" si="35"/>
        <v>0</v>
      </c>
      <c r="Z56" s="31">
        <f t="shared" si="35"/>
        <v>0</v>
      </c>
      <c r="AA56" s="31">
        <f t="shared" si="35"/>
        <v>0</v>
      </c>
      <c r="AB56" s="31">
        <f t="shared" si="35"/>
        <v>0</v>
      </c>
      <c r="AC56" s="31">
        <f t="shared" si="35"/>
        <v>0</v>
      </c>
      <c r="AD56" s="31">
        <f t="shared" si="35"/>
        <v>0</v>
      </c>
      <c r="AE56" s="31">
        <f t="shared" si="35"/>
        <v>0</v>
      </c>
      <c r="AF56" s="31">
        <f t="shared" si="35"/>
        <v>0</v>
      </c>
      <c r="AG56" s="31">
        <f>SUM(U56:AF56)</f>
        <v>0</v>
      </c>
      <c r="AH56" s="32" t="str">
        <f>IFERROR(AG56/AG$16,"")</f>
        <v/>
      </c>
      <c r="AI56" s="13"/>
      <c r="AJ56" s="31">
        <f>N56-AG56</f>
        <v>0</v>
      </c>
    </row>
    <row r="57" spans="1:36" ht="13.5" customHeight="1" x14ac:dyDescent="0.2">
      <c r="A57" s="26" t="s">
        <v>1242</v>
      </c>
      <c r="B57" s="16"/>
      <c r="C57" s="16"/>
      <c r="D57" s="16"/>
      <c r="E57" s="16"/>
      <c r="F57" s="16"/>
      <c r="G57" s="16"/>
      <c r="H57" s="16"/>
      <c r="I57" s="16"/>
      <c r="J57" s="16"/>
      <c r="K57" s="16"/>
      <c r="L57" s="16"/>
      <c r="M57" s="16"/>
      <c r="N57" s="16"/>
      <c r="O57" s="28"/>
      <c r="P57" s="16"/>
      <c r="Q57" s="16"/>
      <c r="R57" s="67"/>
      <c r="S57" s="67"/>
      <c r="T57" s="67"/>
      <c r="U57" s="16"/>
      <c r="V57" s="16"/>
      <c r="W57" s="16"/>
      <c r="X57" s="16"/>
      <c r="Y57" s="16"/>
      <c r="Z57" s="16"/>
      <c r="AA57" s="16"/>
      <c r="AB57" s="16"/>
      <c r="AC57" s="16"/>
      <c r="AD57" s="16"/>
      <c r="AE57" s="16"/>
      <c r="AF57" s="16"/>
      <c r="AG57" s="16"/>
      <c r="AH57" s="28"/>
      <c r="AI57" s="13"/>
      <c r="AJ57" s="16"/>
    </row>
    <row r="58" spans="1:36" ht="13.5" customHeight="1" x14ac:dyDescent="0.2">
      <c r="A58" s="27" t="s">
        <v>1243</v>
      </c>
      <c r="B58" s="16">
        <v>0</v>
      </c>
      <c r="C58" s="16">
        <v>0</v>
      </c>
      <c r="D58" s="16">
        <v>0</v>
      </c>
      <c r="E58" s="16">
        <v>34.99</v>
      </c>
      <c r="F58" s="16">
        <v>0</v>
      </c>
      <c r="G58" s="16">
        <v>0</v>
      </c>
      <c r="H58" s="16">
        <v>0</v>
      </c>
      <c r="I58" s="16">
        <v>0</v>
      </c>
      <c r="J58" s="68">
        <v>0</v>
      </c>
      <c r="K58" s="68">
        <v>0</v>
      </c>
      <c r="L58" s="68">
        <v>0</v>
      </c>
      <c r="M58" s="68">
        <v>0</v>
      </c>
      <c r="N58" s="16">
        <f t="shared" ref="N58:N64" si="36">SUM(B58:M58)</f>
        <v>34.99</v>
      </c>
      <c r="O58" s="28" t="str">
        <f t="shared" ref="O58:O64" si="37">IFERROR(N58/N$16,"")</f>
        <v/>
      </c>
      <c r="P58" s="16"/>
      <c r="Q58" s="16"/>
      <c r="R58" s="64" t="s">
        <v>1327</v>
      </c>
      <c r="S58" s="65">
        <v>0</v>
      </c>
      <c r="T58" s="66">
        <v>0.05</v>
      </c>
      <c r="U58" s="63">
        <f t="shared" ref="U58:AF60" si="38">IF($R58="Manual","",IFERROR(IF($R58="YOY Growth",$N58*(1+$T58)/12,$S58/12),""))</f>
        <v>0</v>
      </c>
      <c r="V58" s="63">
        <f t="shared" si="38"/>
        <v>0</v>
      </c>
      <c r="W58" s="63">
        <f t="shared" si="38"/>
        <v>0</v>
      </c>
      <c r="X58" s="63">
        <f t="shared" si="38"/>
        <v>0</v>
      </c>
      <c r="Y58" s="63">
        <f t="shared" si="38"/>
        <v>0</v>
      </c>
      <c r="Z58" s="63">
        <f t="shared" si="38"/>
        <v>0</v>
      </c>
      <c r="AA58" s="63">
        <f t="shared" si="38"/>
        <v>0</v>
      </c>
      <c r="AB58" s="63">
        <f t="shared" si="38"/>
        <v>0</v>
      </c>
      <c r="AC58" s="63">
        <f t="shared" si="38"/>
        <v>0</v>
      </c>
      <c r="AD58" s="63">
        <f t="shared" si="38"/>
        <v>0</v>
      </c>
      <c r="AE58" s="63">
        <f t="shared" si="38"/>
        <v>0</v>
      </c>
      <c r="AF58" s="63">
        <f t="shared" si="38"/>
        <v>0</v>
      </c>
      <c r="AG58" s="16">
        <f t="shared" ref="AG58:AG64" si="39">SUM(U58:AF58)</f>
        <v>0</v>
      </c>
      <c r="AH58" s="28" t="str">
        <f t="shared" ref="AH58:AH64" si="40">IFERROR(AG58/AG$16,"")</f>
        <v/>
      </c>
      <c r="AI58" s="13"/>
      <c r="AJ58" s="16">
        <f t="shared" ref="AJ58:AJ63" si="41">N58-AG58</f>
        <v>34.99</v>
      </c>
    </row>
    <row r="59" spans="1:36" ht="13.5" customHeight="1" x14ac:dyDescent="0.2">
      <c r="A59" s="27" t="s">
        <v>1244</v>
      </c>
      <c r="B59" s="16">
        <v>0</v>
      </c>
      <c r="C59" s="16">
        <v>0</v>
      </c>
      <c r="D59" s="16">
        <v>0</v>
      </c>
      <c r="E59" s="16">
        <v>0</v>
      </c>
      <c r="F59" s="16">
        <v>0</v>
      </c>
      <c r="G59" s="16">
        <v>0</v>
      </c>
      <c r="H59" s="16">
        <v>0</v>
      </c>
      <c r="I59" s="16">
        <v>0</v>
      </c>
      <c r="J59" s="68">
        <v>0</v>
      </c>
      <c r="K59" s="68">
        <v>0</v>
      </c>
      <c r="L59" s="68">
        <v>0</v>
      </c>
      <c r="M59" s="68">
        <v>0</v>
      </c>
      <c r="N59" s="16">
        <f t="shared" si="36"/>
        <v>0</v>
      </c>
      <c r="O59" s="28" t="str">
        <f t="shared" si="37"/>
        <v/>
      </c>
      <c r="P59" s="16"/>
      <c r="Q59" s="16"/>
      <c r="R59" s="64" t="s">
        <v>1327</v>
      </c>
      <c r="S59" s="65">
        <v>0</v>
      </c>
      <c r="T59" s="66">
        <v>0.05</v>
      </c>
      <c r="U59" s="63">
        <f t="shared" si="38"/>
        <v>0</v>
      </c>
      <c r="V59" s="63">
        <f t="shared" si="38"/>
        <v>0</v>
      </c>
      <c r="W59" s="63">
        <f t="shared" si="38"/>
        <v>0</v>
      </c>
      <c r="X59" s="63">
        <f t="shared" si="38"/>
        <v>0</v>
      </c>
      <c r="Y59" s="63">
        <f t="shared" si="38"/>
        <v>0</v>
      </c>
      <c r="Z59" s="63">
        <f t="shared" si="38"/>
        <v>0</v>
      </c>
      <c r="AA59" s="63">
        <f t="shared" si="38"/>
        <v>0</v>
      </c>
      <c r="AB59" s="63">
        <f t="shared" si="38"/>
        <v>0</v>
      </c>
      <c r="AC59" s="63">
        <f t="shared" si="38"/>
        <v>0</v>
      </c>
      <c r="AD59" s="63">
        <f t="shared" si="38"/>
        <v>0</v>
      </c>
      <c r="AE59" s="63">
        <f t="shared" si="38"/>
        <v>0</v>
      </c>
      <c r="AF59" s="63">
        <f t="shared" si="38"/>
        <v>0</v>
      </c>
      <c r="AG59" s="16">
        <f t="shared" si="39"/>
        <v>0</v>
      </c>
      <c r="AH59" s="28" t="str">
        <f t="shared" si="40"/>
        <v/>
      </c>
      <c r="AI59" s="13"/>
      <c r="AJ59" s="16">
        <f t="shared" si="41"/>
        <v>0</v>
      </c>
    </row>
    <row r="60" spans="1:36" ht="13.5" customHeight="1" x14ac:dyDescent="0.2">
      <c r="A60" s="27" t="s">
        <v>1245</v>
      </c>
      <c r="B60" s="16">
        <v>0</v>
      </c>
      <c r="C60" s="16">
        <v>0</v>
      </c>
      <c r="D60" s="16">
        <v>0</v>
      </c>
      <c r="E60" s="16">
        <v>0</v>
      </c>
      <c r="F60" s="16">
        <v>0</v>
      </c>
      <c r="G60" s="16">
        <v>0</v>
      </c>
      <c r="H60" s="16">
        <v>0</v>
      </c>
      <c r="I60" s="16">
        <v>321.5</v>
      </c>
      <c r="J60" s="68">
        <v>0</v>
      </c>
      <c r="K60" s="68">
        <v>0</v>
      </c>
      <c r="L60" s="68">
        <v>0</v>
      </c>
      <c r="M60" s="68">
        <v>0</v>
      </c>
      <c r="N60" s="16">
        <f t="shared" si="36"/>
        <v>321.5</v>
      </c>
      <c r="O60" s="28" t="str">
        <f t="shared" si="37"/>
        <v/>
      </c>
      <c r="P60" s="16"/>
      <c r="Q60" s="16"/>
      <c r="R60" s="64" t="s">
        <v>1327</v>
      </c>
      <c r="S60" s="65">
        <v>0</v>
      </c>
      <c r="T60" s="66">
        <v>0.05</v>
      </c>
      <c r="U60" s="63">
        <f t="shared" si="38"/>
        <v>0</v>
      </c>
      <c r="V60" s="63">
        <f t="shared" si="38"/>
        <v>0</v>
      </c>
      <c r="W60" s="63">
        <f t="shared" si="38"/>
        <v>0</v>
      </c>
      <c r="X60" s="63">
        <f t="shared" si="38"/>
        <v>0</v>
      </c>
      <c r="Y60" s="63">
        <f t="shared" si="38"/>
        <v>0</v>
      </c>
      <c r="Z60" s="63">
        <f t="shared" si="38"/>
        <v>0</v>
      </c>
      <c r="AA60" s="63">
        <f t="shared" si="38"/>
        <v>0</v>
      </c>
      <c r="AB60" s="63">
        <f t="shared" si="38"/>
        <v>0</v>
      </c>
      <c r="AC60" s="63">
        <f t="shared" si="38"/>
        <v>0</v>
      </c>
      <c r="AD60" s="63">
        <f t="shared" si="38"/>
        <v>0</v>
      </c>
      <c r="AE60" s="63">
        <f t="shared" si="38"/>
        <v>0</v>
      </c>
      <c r="AF60" s="63">
        <f t="shared" si="38"/>
        <v>0</v>
      </c>
      <c r="AG60" s="16">
        <f t="shared" si="39"/>
        <v>0</v>
      </c>
      <c r="AH60" s="28" t="str">
        <f t="shared" si="40"/>
        <v/>
      </c>
      <c r="AI60" s="13"/>
      <c r="AJ60" s="16">
        <f t="shared" si="41"/>
        <v>321.5</v>
      </c>
    </row>
    <row r="61" spans="1:36" ht="13.5" customHeight="1" x14ac:dyDescent="0.2">
      <c r="A61" s="30" t="s">
        <v>1246</v>
      </c>
      <c r="B61" s="36">
        <f t="shared" ref="B61:M61" si="42">SUM(B58:B60)</f>
        <v>0</v>
      </c>
      <c r="C61" s="36">
        <f t="shared" si="42"/>
        <v>0</v>
      </c>
      <c r="D61" s="36">
        <f t="shared" si="42"/>
        <v>0</v>
      </c>
      <c r="E61" s="36">
        <f t="shared" si="42"/>
        <v>34.99</v>
      </c>
      <c r="F61" s="36">
        <f t="shared" si="42"/>
        <v>0</v>
      </c>
      <c r="G61" s="36">
        <f t="shared" si="42"/>
        <v>0</v>
      </c>
      <c r="H61" s="36">
        <f t="shared" si="42"/>
        <v>0</v>
      </c>
      <c r="I61" s="36">
        <f t="shared" si="42"/>
        <v>321.5</v>
      </c>
      <c r="J61" s="36">
        <f t="shared" si="42"/>
        <v>0</v>
      </c>
      <c r="K61" s="36">
        <f t="shared" si="42"/>
        <v>0</v>
      </c>
      <c r="L61" s="36">
        <f t="shared" si="42"/>
        <v>0</v>
      </c>
      <c r="M61" s="36">
        <f t="shared" si="42"/>
        <v>0</v>
      </c>
      <c r="N61" s="36">
        <f t="shared" si="36"/>
        <v>356.49</v>
      </c>
      <c r="O61" s="37" t="str">
        <f t="shared" si="37"/>
        <v/>
      </c>
      <c r="P61" s="16"/>
      <c r="Q61" s="16"/>
      <c r="R61" s="67"/>
      <c r="S61" s="67"/>
      <c r="T61" s="67"/>
      <c r="U61" s="36">
        <f t="shared" ref="U61:AF61" si="43">SUM(U58:U60)</f>
        <v>0</v>
      </c>
      <c r="V61" s="36">
        <f t="shared" si="43"/>
        <v>0</v>
      </c>
      <c r="W61" s="36">
        <f t="shared" si="43"/>
        <v>0</v>
      </c>
      <c r="X61" s="36">
        <f t="shared" si="43"/>
        <v>0</v>
      </c>
      <c r="Y61" s="36">
        <f t="shared" si="43"/>
        <v>0</v>
      </c>
      <c r="Z61" s="36">
        <f t="shared" si="43"/>
        <v>0</v>
      </c>
      <c r="AA61" s="36">
        <f t="shared" si="43"/>
        <v>0</v>
      </c>
      <c r="AB61" s="36">
        <f t="shared" si="43"/>
        <v>0</v>
      </c>
      <c r="AC61" s="36">
        <f t="shared" si="43"/>
        <v>0</v>
      </c>
      <c r="AD61" s="36">
        <f t="shared" si="43"/>
        <v>0</v>
      </c>
      <c r="AE61" s="36">
        <f t="shared" si="43"/>
        <v>0</v>
      </c>
      <c r="AF61" s="36">
        <f t="shared" si="43"/>
        <v>0</v>
      </c>
      <c r="AG61" s="36">
        <f t="shared" si="39"/>
        <v>0</v>
      </c>
      <c r="AH61" s="37" t="str">
        <f t="shared" si="40"/>
        <v/>
      </c>
      <c r="AI61" s="13"/>
      <c r="AJ61" s="31">
        <f t="shared" si="41"/>
        <v>356.49</v>
      </c>
    </row>
    <row r="62" spans="1:36" ht="13.5" customHeight="1" x14ac:dyDescent="0.2">
      <c r="A62" s="38" t="s">
        <v>1247</v>
      </c>
      <c r="B62" s="16">
        <v>0</v>
      </c>
      <c r="C62" s="16">
        <v>0</v>
      </c>
      <c r="D62" s="16">
        <v>0</v>
      </c>
      <c r="E62" s="16">
        <v>0</v>
      </c>
      <c r="F62" s="16">
        <v>0</v>
      </c>
      <c r="G62" s="16">
        <v>0</v>
      </c>
      <c r="H62" s="16">
        <v>0</v>
      </c>
      <c r="I62" s="16">
        <v>0</v>
      </c>
      <c r="J62" s="68">
        <v>0</v>
      </c>
      <c r="K62" s="68">
        <v>0</v>
      </c>
      <c r="L62" s="68">
        <v>0</v>
      </c>
      <c r="M62" s="68">
        <v>0</v>
      </c>
      <c r="N62" s="16">
        <f t="shared" si="36"/>
        <v>0</v>
      </c>
      <c r="O62" s="28" t="str">
        <f t="shared" si="37"/>
        <v/>
      </c>
      <c r="P62" s="16"/>
      <c r="Q62" s="16"/>
      <c r="R62" s="64" t="s">
        <v>1327</v>
      </c>
      <c r="S62" s="65">
        <v>0</v>
      </c>
      <c r="T62" s="66">
        <v>0.05</v>
      </c>
      <c r="U62" s="63">
        <f t="shared" ref="U62:AF62" si="44">IF($R62="Manual","",IFERROR(IF($R62="YOY Growth",$N62*(1+$T62)/12,$S62/12),""))</f>
        <v>0</v>
      </c>
      <c r="V62" s="63">
        <f t="shared" si="44"/>
        <v>0</v>
      </c>
      <c r="W62" s="63">
        <f t="shared" si="44"/>
        <v>0</v>
      </c>
      <c r="X62" s="63">
        <f t="shared" si="44"/>
        <v>0</v>
      </c>
      <c r="Y62" s="63">
        <f t="shared" si="44"/>
        <v>0</v>
      </c>
      <c r="Z62" s="63">
        <f t="shared" si="44"/>
        <v>0</v>
      </c>
      <c r="AA62" s="63">
        <f t="shared" si="44"/>
        <v>0</v>
      </c>
      <c r="AB62" s="63">
        <f t="shared" si="44"/>
        <v>0</v>
      </c>
      <c r="AC62" s="63">
        <f t="shared" si="44"/>
        <v>0</v>
      </c>
      <c r="AD62" s="63">
        <f t="shared" si="44"/>
        <v>0</v>
      </c>
      <c r="AE62" s="63">
        <f t="shared" si="44"/>
        <v>0</v>
      </c>
      <c r="AF62" s="63">
        <f t="shared" si="44"/>
        <v>0</v>
      </c>
      <c r="AG62" s="16">
        <f t="shared" si="39"/>
        <v>0</v>
      </c>
      <c r="AH62" s="28" t="str">
        <f t="shared" si="40"/>
        <v/>
      </c>
      <c r="AI62" s="13"/>
      <c r="AJ62" s="16">
        <f t="shared" si="41"/>
        <v>0</v>
      </c>
    </row>
    <row r="63" spans="1:36" ht="13.5" customHeight="1" x14ac:dyDescent="0.2">
      <c r="A63" s="30" t="s">
        <v>1248</v>
      </c>
      <c r="B63" s="31">
        <f t="shared" ref="B63:M63" si="45">B37+B38+B39+B40+B41+B42+B56+B61+B62</f>
        <v>-54631.08</v>
      </c>
      <c r="C63" s="31">
        <f t="shared" si="45"/>
        <v>1540.02</v>
      </c>
      <c r="D63" s="31">
        <f t="shared" si="45"/>
        <v>66281.680000000008</v>
      </c>
      <c r="E63" s="31">
        <f t="shared" si="45"/>
        <v>77.44</v>
      </c>
      <c r="F63" s="31">
        <f t="shared" si="45"/>
        <v>0</v>
      </c>
      <c r="G63" s="31">
        <f t="shared" si="45"/>
        <v>232.93</v>
      </c>
      <c r="H63" s="31">
        <f t="shared" si="45"/>
        <v>375.64</v>
      </c>
      <c r="I63" s="31">
        <f t="shared" si="45"/>
        <v>10237.15</v>
      </c>
      <c r="J63" s="31">
        <f t="shared" si="45"/>
        <v>0</v>
      </c>
      <c r="K63" s="31">
        <f t="shared" si="45"/>
        <v>0</v>
      </c>
      <c r="L63" s="31">
        <f t="shared" si="45"/>
        <v>0</v>
      </c>
      <c r="M63" s="31">
        <f t="shared" si="45"/>
        <v>0</v>
      </c>
      <c r="N63" s="31">
        <f t="shared" si="36"/>
        <v>24113.780000000002</v>
      </c>
      <c r="O63" s="32" t="str">
        <f t="shared" si="37"/>
        <v/>
      </c>
      <c r="P63" s="16"/>
      <c r="Q63" s="16"/>
      <c r="R63" s="67"/>
      <c r="S63" s="67"/>
      <c r="T63" s="67"/>
      <c r="U63" s="31">
        <f t="shared" ref="U63:AF63" si="46">U37+U38+U39+U40+U41+U42+U56+U61+U62</f>
        <v>0</v>
      </c>
      <c r="V63" s="31">
        <f t="shared" si="46"/>
        <v>0</v>
      </c>
      <c r="W63" s="31">
        <f t="shared" si="46"/>
        <v>0</v>
      </c>
      <c r="X63" s="31">
        <f t="shared" si="46"/>
        <v>0</v>
      </c>
      <c r="Y63" s="31">
        <f t="shared" si="46"/>
        <v>0</v>
      </c>
      <c r="Z63" s="31">
        <f t="shared" si="46"/>
        <v>0</v>
      </c>
      <c r="AA63" s="31">
        <f t="shared" si="46"/>
        <v>0</v>
      </c>
      <c r="AB63" s="31">
        <f t="shared" si="46"/>
        <v>0</v>
      </c>
      <c r="AC63" s="31">
        <f t="shared" si="46"/>
        <v>0</v>
      </c>
      <c r="AD63" s="31">
        <f t="shared" si="46"/>
        <v>0</v>
      </c>
      <c r="AE63" s="31">
        <f t="shared" si="46"/>
        <v>0</v>
      </c>
      <c r="AF63" s="31">
        <f t="shared" si="46"/>
        <v>0</v>
      </c>
      <c r="AG63" s="31">
        <f t="shared" si="39"/>
        <v>0</v>
      </c>
      <c r="AH63" s="32" t="str">
        <f t="shared" si="40"/>
        <v/>
      </c>
      <c r="AI63" s="13"/>
      <c r="AJ63" s="31">
        <f t="shared" si="41"/>
        <v>24113.780000000002</v>
      </c>
    </row>
    <row r="64" spans="1:36" ht="13.5" customHeight="1" x14ac:dyDescent="0.2">
      <c r="A64" s="73" t="s">
        <v>3</v>
      </c>
      <c r="B64" s="31">
        <f t="shared" ref="B64:M64" si="47">B16-B63</f>
        <v>54631.08</v>
      </c>
      <c r="C64" s="31">
        <f t="shared" si="47"/>
        <v>-1540.02</v>
      </c>
      <c r="D64" s="31">
        <f t="shared" si="47"/>
        <v>-66281.680000000008</v>
      </c>
      <c r="E64" s="31">
        <f t="shared" si="47"/>
        <v>-77.44</v>
      </c>
      <c r="F64" s="31">
        <f t="shared" si="47"/>
        <v>0</v>
      </c>
      <c r="G64" s="31">
        <f t="shared" si="47"/>
        <v>-232.93</v>
      </c>
      <c r="H64" s="31">
        <f t="shared" si="47"/>
        <v>-375.64</v>
      </c>
      <c r="I64" s="31">
        <f t="shared" si="47"/>
        <v>-10237.15</v>
      </c>
      <c r="J64" s="31">
        <f t="shared" si="47"/>
        <v>0</v>
      </c>
      <c r="K64" s="31">
        <f t="shared" si="47"/>
        <v>0</v>
      </c>
      <c r="L64" s="31">
        <f t="shared" si="47"/>
        <v>0</v>
      </c>
      <c r="M64" s="31">
        <f t="shared" si="47"/>
        <v>0</v>
      </c>
      <c r="N64" s="31">
        <f t="shared" si="36"/>
        <v>-24113.780000000002</v>
      </c>
      <c r="O64" s="32" t="str">
        <f t="shared" si="37"/>
        <v/>
      </c>
      <c r="P64" s="16"/>
      <c r="Q64" s="16"/>
      <c r="R64" s="67"/>
      <c r="S64" s="67"/>
      <c r="T64" s="67"/>
      <c r="U64" s="31">
        <f t="shared" ref="U64:AF64" si="48">U16-U63</f>
        <v>0</v>
      </c>
      <c r="V64" s="31">
        <f t="shared" si="48"/>
        <v>0</v>
      </c>
      <c r="W64" s="31">
        <f t="shared" si="48"/>
        <v>0</v>
      </c>
      <c r="X64" s="31">
        <f t="shared" si="48"/>
        <v>0</v>
      </c>
      <c r="Y64" s="31">
        <f t="shared" si="48"/>
        <v>0</v>
      </c>
      <c r="Z64" s="31">
        <f t="shared" si="48"/>
        <v>0</v>
      </c>
      <c r="AA64" s="31">
        <f t="shared" si="48"/>
        <v>0</v>
      </c>
      <c r="AB64" s="31">
        <f t="shared" si="48"/>
        <v>0</v>
      </c>
      <c r="AC64" s="31">
        <f t="shared" si="48"/>
        <v>0</v>
      </c>
      <c r="AD64" s="31">
        <f t="shared" si="48"/>
        <v>0</v>
      </c>
      <c r="AE64" s="31">
        <f t="shared" si="48"/>
        <v>0</v>
      </c>
      <c r="AF64" s="31">
        <f t="shared" si="48"/>
        <v>0</v>
      </c>
      <c r="AG64" s="31">
        <f t="shared" si="39"/>
        <v>0</v>
      </c>
      <c r="AH64" s="32" t="str">
        <f t="shared" si="40"/>
        <v/>
      </c>
      <c r="AI64" s="13"/>
      <c r="AJ64" s="31">
        <f>AG64-N64</f>
        <v>24113.780000000002</v>
      </c>
    </row>
    <row r="65" spans="1:36" ht="13.5" customHeight="1" x14ac:dyDescent="0.2">
      <c r="A65" s="26" t="s">
        <v>1249</v>
      </c>
      <c r="B65" s="28"/>
      <c r="C65" s="28"/>
      <c r="D65" s="28"/>
      <c r="E65" s="28"/>
      <c r="F65" s="28"/>
      <c r="G65" s="28"/>
      <c r="H65" s="28"/>
      <c r="I65" s="28"/>
      <c r="J65" s="28"/>
      <c r="K65" s="28"/>
      <c r="L65" s="28"/>
      <c r="M65" s="28"/>
      <c r="N65" s="28"/>
      <c r="O65" s="28"/>
      <c r="P65" s="16"/>
      <c r="Q65" s="16"/>
      <c r="R65" s="67"/>
      <c r="S65" s="67"/>
      <c r="T65" s="67"/>
      <c r="U65" s="28"/>
      <c r="V65" s="28"/>
      <c r="W65" s="28"/>
      <c r="X65" s="28"/>
      <c r="Y65" s="28"/>
      <c r="Z65" s="28"/>
      <c r="AA65" s="28"/>
      <c r="AB65" s="28"/>
      <c r="AC65" s="28"/>
      <c r="AD65" s="28"/>
      <c r="AE65" s="28"/>
      <c r="AF65" s="28"/>
      <c r="AG65" s="28"/>
      <c r="AH65" s="28"/>
      <c r="AI65" s="13"/>
      <c r="AJ65" s="28"/>
    </row>
    <row r="66" spans="1:36" ht="13.5" customHeight="1" x14ac:dyDescent="0.2">
      <c r="A66" s="26" t="s">
        <v>1250</v>
      </c>
      <c r="B66" s="16"/>
      <c r="C66" s="16"/>
      <c r="D66" s="16"/>
      <c r="E66" s="16"/>
      <c r="F66" s="16"/>
      <c r="G66" s="16"/>
      <c r="H66" s="16"/>
      <c r="I66" s="16"/>
      <c r="J66" s="16"/>
      <c r="K66" s="16"/>
      <c r="L66" s="16"/>
      <c r="M66" s="16"/>
      <c r="N66" s="16"/>
      <c r="O66" s="28"/>
      <c r="P66" s="16"/>
      <c r="Q66" s="16"/>
      <c r="R66" s="67"/>
      <c r="S66" s="67"/>
      <c r="T66" s="67"/>
      <c r="U66" s="16"/>
      <c r="V66" s="16"/>
      <c r="W66" s="16"/>
      <c r="X66" s="16"/>
      <c r="Y66" s="16"/>
      <c r="Z66" s="16"/>
      <c r="AA66" s="16"/>
      <c r="AB66" s="16"/>
      <c r="AC66" s="16"/>
      <c r="AD66" s="16"/>
      <c r="AE66" s="16"/>
      <c r="AF66" s="16"/>
      <c r="AG66" s="16"/>
      <c r="AH66" s="28"/>
      <c r="AI66" s="13"/>
      <c r="AJ66" s="16"/>
    </row>
    <row r="67" spans="1:36" ht="13.5" customHeight="1" x14ac:dyDescent="0.2">
      <c r="A67" s="27" t="s">
        <v>1251</v>
      </c>
      <c r="B67" s="16">
        <v>73651.56</v>
      </c>
      <c r="C67" s="16">
        <v>27724.99</v>
      </c>
      <c r="D67" s="16">
        <v>28018.639999999999</v>
      </c>
      <c r="E67" s="16">
        <v>30558.3</v>
      </c>
      <c r="F67" s="16">
        <v>91088.28</v>
      </c>
      <c r="G67" s="16">
        <v>90396.46</v>
      </c>
      <c r="H67" s="16">
        <v>94365.88</v>
      </c>
      <c r="I67" s="16">
        <v>103467.64</v>
      </c>
      <c r="J67" s="68">
        <v>122800</v>
      </c>
      <c r="K67" s="68">
        <v>125500</v>
      </c>
      <c r="L67" s="68">
        <v>125500</v>
      </c>
      <c r="M67" s="68">
        <v>135100</v>
      </c>
      <c r="N67" s="16">
        <f t="shared" ref="N67:N80" si="49">SUM(B67:M67)</f>
        <v>1048171.75</v>
      </c>
      <c r="O67" s="28" t="str">
        <f t="shared" ref="O67:O80" si="50">IFERROR(N67/N$16,"")</f>
        <v/>
      </c>
      <c r="P67" s="16"/>
      <c r="Q67" s="16"/>
      <c r="R67" s="79"/>
      <c r="S67" s="79"/>
      <c r="T67" s="79"/>
      <c r="U67" s="79">
        <v>89166.25</v>
      </c>
      <c r="V67" s="79">
        <v>89166.25</v>
      </c>
      <c r="W67" s="79">
        <v>89166.25</v>
      </c>
      <c r="X67" s="79">
        <v>89166.25</v>
      </c>
      <c r="Y67" s="79">
        <v>89166.25</v>
      </c>
      <c r="Z67" s="79">
        <v>89166.25</v>
      </c>
      <c r="AA67" s="79">
        <v>89166.25</v>
      </c>
      <c r="AB67" s="79">
        <v>89166.25</v>
      </c>
      <c r="AC67" s="79">
        <v>89166.25</v>
      </c>
      <c r="AD67" s="79">
        <v>91841.237500000003</v>
      </c>
      <c r="AE67" s="79">
        <v>91841.237500000003</v>
      </c>
      <c r="AF67" s="79">
        <v>91841.237500000003</v>
      </c>
      <c r="AG67" s="16">
        <f t="shared" ref="AG67:AG80" si="51">SUM(U67:AF67)</f>
        <v>1078019.9625000001</v>
      </c>
      <c r="AH67" s="28" t="str">
        <f t="shared" ref="AH67:AH80" si="52">IFERROR(AG67/AG$16,"")</f>
        <v/>
      </c>
      <c r="AI67" s="13"/>
      <c r="AJ67" s="16">
        <f t="shared" ref="AJ67:AJ80" si="53">N67-AG67</f>
        <v>-29848.21250000014</v>
      </c>
    </row>
    <row r="68" spans="1:36" ht="13.5" customHeight="1" x14ac:dyDescent="0.2">
      <c r="A68" s="27" t="s">
        <v>1252</v>
      </c>
      <c r="B68" s="16">
        <v>3695.16</v>
      </c>
      <c r="C68" s="16">
        <v>1055.23</v>
      </c>
      <c r="D68" s="16">
        <v>1011.75</v>
      </c>
      <c r="E68" s="16">
        <v>1042.8699999999999</v>
      </c>
      <c r="F68" s="16">
        <v>3064.28</v>
      </c>
      <c r="G68" s="16">
        <v>3071.67</v>
      </c>
      <c r="H68" s="16">
        <v>3332.95</v>
      </c>
      <c r="I68" s="16">
        <v>4964.72</v>
      </c>
      <c r="J68" s="68">
        <v>4421</v>
      </c>
      <c r="K68" s="68">
        <v>4518</v>
      </c>
      <c r="L68" s="68">
        <v>4518</v>
      </c>
      <c r="M68" s="68">
        <v>4864</v>
      </c>
      <c r="N68" s="16">
        <f t="shared" si="49"/>
        <v>39559.630000000005</v>
      </c>
      <c r="O68" s="28" t="str">
        <f t="shared" si="50"/>
        <v/>
      </c>
      <c r="P68" s="16"/>
      <c r="Q68" s="16"/>
      <c r="R68" s="79"/>
      <c r="S68" s="79"/>
      <c r="T68" s="79"/>
      <c r="U68" s="79">
        <v>3184.54248759661</v>
      </c>
      <c r="V68" s="79">
        <v>3184.54248759661</v>
      </c>
      <c r="W68" s="79">
        <v>3184.54248759661</v>
      </c>
      <c r="X68" s="79">
        <v>3184.54248759661</v>
      </c>
      <c r="Y68" s="79">
        <v>3184.54248759661</v>
      </c>
      <c r="Z68" s="79">
        <v>3184.54248759661</v>
      </c>
      <c r="AA68" s="79">
        <v>3184.54248759661</v>
      </c>
      <c r="AB68" s="79">
        <v>3184.54248759661</v>
      </c>
      <c r="AC68" s="79">
        <v>3184.54248759661</v>
      </c>
      <c r="AD68" s="79">
        <v>3280.0787622245098</v>
      </c>
      <c r="AE68" s="79">
        <v>3280.0787622245098</v>
      </c>
      <c r="AF68" s="79">
        <v>3280.0787622245098</v>
      </c>
      <c r="AG68" s="16">
        <f t="shared" si="51"/>
        <v>38501.118675043021</v>
      </c>
      <c r="AH68" s="28" t="str">
        <f t="shared" si="52"/>
        <v/>
      </c>
      <c r="AI68" s="13"/>
      <c r="AJ68" s="16">
        <f t="shared" si="53"/>
        <v>1058.511324956984</v>
      </c>
    </row>
    <row r="69" spans="1:36" ht="13.5" customHeight="1" x14ac:dyDescent="0.2">
      <c r="A69" s="27" t="s">
        <v>1253</v>
      </c>
      <c r="B69" s="16">
        <v>61159.6</v>
      </c>
      <c r="C69" s="16">
        <v>17771.740000000002</v>
      </c>
      <c r="D69" s="16">
        <v>10616.78</v>
      </c>
      <c r="E69" s="16">
        <v>10961.94</v>
      </c>
      <c r="F69" s="16">
        <v>5752.25</v>
      </c>
      <c r="G69" s="16">
        <v>7975.89</v>
      </c>
      <c r="H69" s="16">
        <v>7066.98</v>
      </c>
      <c r="I69" s="16">
        <v>11912.99</v>
      </c>
      <c r="J69" s="68">
        <v>8842</v>
      </c>
      <c r="K69" s="68">
        <v>9036</v>
      </c>
      <c r="L69" s="68">
        <v>9036</v>
      </c>
      <c r="M69" s="68">
        <v>9727</v>
      </c>
      <c r="N69" s="16">
        <f t="shared" si="49"/>
        <v>169859.16999999998</v>
      </c>
      <c r="O69" s="28" t="str">
        <f t="shared" si="50"/>
        <v/>
      </c>
      <c r="P69" s="16"/>
      <c r="Q69" s="16"/>
      <c r="R69" s="79"/>
      <c r="S69" s="79"/>
      <c r="T69" s="79"/>
      <c r="U69" s="79">
        <v>7867.3457092512299</v>
      </c>
      <c r="V69" s="79">
        <v>7867.3457092512299</v>
      </c>
      <c r="W69" s="79">
        <v>7867.3457092512299</v>
      </c>
      <c r="X69" s="79">
        <v>7867.3457092512299</v>
      </c>
      <c r="Y69" s="79">
        <v>7867.3457092512299</v>
      </c>
      <c r="Z69" s="79">
        <v>7867.3457092512299</v>
      </c>
      <c r="AA69" s="79">
        <v>7867.3457092512299</v>
      </c>
      <c r="AB69" s="79">
        <v>7867.3457092512299</v>
      </c>
      <c r="AC69" s="79">
        <v>7867.3457092512299</v>
      </c>
      <c r="AD69" s="79">
        <v>8103.36608052876</v>
      </c>
      <c r="AE69" s="79">
        <v>8103.36608052876</v>
      </c>
      <c r="AF69" s="79">
        <v>8103.36608052876</v>
      </c>
      <c r="AG69" s="16">
        <f t="shared" si="51"/>
        <v>95116.209624847368</v>
      </c>
      <c r="AH69" s="28" t="str">
        <f t="shared" si="52"/>
        <v/>
      </c>
      <c r="AI69" s="13"/>
      <c r="AJ69" s="16">
        <f t="shared" si="53"/>
        <v>74742.960375152616</v>
      </c>
    </row>
    <row r="70" spans="1:36" ht="13.5" customHeight="1" x14ac:dyDescent="0.2">
      <c r="A70" s="27" t="s">
        <v>1254</v>
      </c>
      <c r="B70" s="16">
        <v>0</v>
      </c>
      <c r="C70" s="16">
        <v>0</v>
      </c>
      <c r="D70" s="16">
        <v>0</v>
      </c>
      <c r="E70" s="16">
        <v>0</v>
      </c>
      <c r="F70" s="16">
        <v>0</v>
      </c>
      <c r="G70" s="16">
        <v>0</v>
      </c>
      <c r="H70" s="16">
        <v>0</v>
      </c>
      <c r="I70" s="16">
        <v>0</v>
      </c>
      <c r="J70" s="68">
        <v>0</v>
      </c>
      <c r="K70" s="68">
        <v>0</v>
      </c>
      <c r="L70" s="68">
        <v>0</v>
      </c>
      <c r="M70" s="68">
        <v>0</v>
      </c>
      <c r="N70" s="16">
        <f t="shared" si="49"/>
        <v>0</v>
      </c>
      <c r="O70" s="28" t="str">
        <f t="shared" si="50"/>
        <v/>
      </c>
      <c r="P70" s="16"/>
      <c r="Q70" s="16"/>
      <c r="R70" s="64" t="s">
        <v>1327</v>
      </c>
      <c r="S70" s="65">
        <v>0</v>
      </c>
      <c r="T70" s="66">
        <v>0.05</v>
      </c>
      <c r="U70" s="63">
        <f t="shared" ref="U70:AF72" si="54">IF($R70="Manual","",IFERROR(IF($R70="YOY Growth",$N70*(1+$T70)/12,$S70/12),""))</f>
        <v>0</v>
      </c>
      <c r="V70" s="63">
        <f t="shared" si="54"/>
        <v>0</v>
      </c>
      <c r="W70" s="63">
        <f t="shared" si="54"/>
        <v>0</v>
      </c>
      <c r="X70" s="63">
        <f t="shared" si="54"/>
        <v>0</v>
      </c>
      <c r="Y70" s="63">
        <f t="shared" si="54"/>
        <v>0</v>
      </c>
      <c r="Z70" s="63">
        <f t="shared" si="54"/>
        <v>0</v>
      </c>
      <c r="AA70" s="63">
        <f t="shared" si="54"/>
        <v>0</v>
      </c>
      <c r="AB70" s="63">
        <f t="shared" si="54"/>
        <v>0</v>
      </c>
      <c r="AC70" s="63">
        <f t="shared" si="54"/>
        <v>0</v>
      </c>
      <c r="AD70" s="63">
        <f t="shared" si="54"/>
        <v>0</v>
      </c>
      <c r="AE70" s="63">
        <f t="shared" si="54"/>
        <v>0</v>
      </c>
      <c r="AF70" s="63">
        <f t="shared" si="54"/>
        <v>0</v>
      </c>
      <c r="AG70" s="16">
        <f t="shared" si="51"/>
        <v>0</v>
      </c>
      <c r="AH70" s="28" t="str">
        <f t="shared" si="52"/>
        <v/>
      </c>
      <c r="AI70" s="13"/>
      <c r="AJ70" s="16">
        <f t="shared" si="53"/>
        <v>0</v>
      </c>
    </row>
    <row r="71" spans="1:36" ht="13.5" customHeight="1" x14ac:dyDescent="0.2">
      <c r="A71" s="27" t="s">
        <v>1255</v>
      </c>
      <c r="B71" s="16">
        <v>0</v>
      </c>
      <c r="C71" s="16">
        <v>0</v>
      </c>
      <c r="D71" s="16">
        <v>0</v>
      </c>
      <c r="E71" s="16">
        <v>0</v>
      </c>
      <c r="F71" s="16">
        <v>0</v>
      </c>
      <c r="G71" s="16">
        <v>0</v>
      </c>
      <c r="H71" s="16">
        <v>0</v>
      </c>
      <c r="I71" s="16">
        <v>0</v>
      </c>
      <c r="J71" s="68">
        <v>0</v>
      </c>
      <c r="K71" s="68">
        <v>0</v>
      </c>
      <c r="L71" s="68">
        <v>0</v>
      </c>
      <c r="M71" s="68">
        <v>0</v>
      </c>
      <c r="N71" s="16">
        <f t="shared" si="49"/>
        <v>0</v>
      </c>
      <c r="O71" s="28" t="str">
        <f t="shared" si="50"/>
        <v/>
      </c>
      <c r="P71" s="16"/>
      <c r="Q71" s="16"/>
      <c r="R71" s="64" t="s">
        <v>1327</v>
      </c>
      <c r="S71" s="65">
        <v>0</v>
      </c>
      <c r="T71" s="66">
        <v>0.05</v>
      </c>
      <c r="U71" s="63">
        <f t="shared" si="54"/>
        <v>0</v>
      </c>
      <c r="V71" s="63">
        <f t="shared" si="54"/>
        <v>0</v>
      </c>
      <c r="W71" s="63">
        <f t="shared" si="54"/>
        <v>0</v>
      </c>
      <c r="X71" s="63">
        <f t="shared" si="54"/>
        <v>0</v>
      </c>
      <c r="Y71" s="63">
        <f t="shared" si="54"/>
        <v>0</v>
      </c>
      <c r="Z71" s="63">
        <f t="shared" si="54"/>
        <v>0</v>
      </c>
      <c r="AA71" s="63">
        <f t="shared" si="54"/>
        <v>0</v>
      </c>
      <c r="AB71" s="63">
        <f t="shared" si="54"/>
        <v>0</v>
      </c>
      <c r="AC71" s="63">
        <f t="shared" si="54"/>
        <v>0</v>
      </c>
      <c r="AD71" s="63">
        <f t="shared" si="54"/>
        <v>0</v>
      </c>
      <c r="AE71" s="63">
        <f t="shared" si="54"/>
        <v>0</v>
      </c>
      <c r="AF71" s="63">
        <f t="shared" si="54"/>
        <v>0</v>
      </c>
      <c r="AG71" s="16">
        <f t="shared" si="51"/>
        <v>0</v>
      </c>
      <c r="AH71" s="28" t="str">
        <f t="shared" si="52"/>
        <v/>
      </c>
      <c r="AI71" s="13"/>
      <c r="AJ71" s="16">
        <f t="shared" si="53"/>
        <v>0</v>
      </c>
    </row>
    <row r="72" spans="1:36" ht="13.5" customHeight="1" x14ac:dyDescent="0.2">
      <c r="A72" s="27" t="s">
        <v>1256</v>
      </c>
      <c r="B72" s="16">
        <v>0</v>
      </c>
      <c r="C72" s="16">
        <v>0</v>
      </c>
      <c r="D72" s="16">
        <v>0</v>
      </c>
      <c r="E72" s="16">
        <v>0</v>
      </c>
      <c r="F72" s="16">
        <v>0</v>
      </c>
      <c r="G72" s="16">
        <v>0</v>
      </c>
      <c r="H72" s="16">
        <v>0</v>
      </c>
      <c r="I72" s="16">
        <v>0</v>
      </c>
      <c r="J72" s="68">
        <v>0</v>
      </c>
      <c r="K72" s="68">
        <v>0</v>
      </c>
      <c r="L72" s="68">
        <v>0</v>
      </c>
      <c r="M72" s="68">
        <v>0</v>
      </c>
      <c r="N72" s="16">
        <f t="shared" si="49"/>
        <v>0</v>
      </c>
      <c r="O72" s="28" t="str">
        <f t="shared" si="50"/>
        <v/>
      </c>
      <c r="P72" s="16"/>
      <c r="Q72" s="16"/>
      <c r="R72" s="64" t="s">
        <v>1327</v>
      </c>
      <c r="S72" s="65">
        <v>0</v>
      </c>
      <c r="T72" s="66">
        <v>0.05</v>
      </c>
      <c r="U72" s="63">
        <f t="shared" si="54"/>
        <v>0</v>
      </c>
      <c r="V72" s="63">
        <f t="shared" si="54"/>
        <v>0</v>
      </c>
      <c r="W72" s="63">
        <f t="shared" si="54"/>
        <v>0</v>
      </c>
      <c r="X72" s="63">
        <f t="shared" si="54"/>
        <v>0</v>
      </c>
      <c r="Y72" s="63">
        <f t="shared" si="54"/>
        <v>0</v>
      </c>
      <c r="Z72" s="63">
        <f t="shared" si="54"/>
        <v>0</v>
      </c>
      <c r="AA72" s="63">
        <f t="shared" si="54"/>
        <v>0</v>
      </c>
      <c r="AB72" s="63">
        <f t="shared" si="54"/>
        <v>0</v>
      </c>
      <c r="AC72" s="63">
        <f t="shared" si="54"/>
        <v>0</v>
      </c>
      <c r="AD72" s="63">
        <f t="shared" si="54"/>
        <v>0</v>
      </c>
      <c r="AE72" s="63">
        <f t="shared" si="54"/>
        <v>0</v>
      </c>
      <c r="AF72" s="63">
        <f t="shared" si="54"/>
        <v>0</v>
      </c>
      <c r="AG72" s="16">
        <f t="shared" si="51"/>
        <v>0</v>
      </c>
      <c r="AH72" s="28" t="str">
        <f t="shared" si="52"/>
        <v/>
      </c>
      <c r="AI72" s="13"/>
      <c r="AJ72" s="16">
        <f t="shared" si="53"/>
        <v>0</v>
      </c>
    </row>
    <row r="73" spans="1:36" ht="13.5" customHeight="1" x14ac:dyDescent="0.2">
      <c r="A73" s="30" t="s">
        <v>1257</v>
      </c>
      <c r="B73" s="31">
        <f t="shared" ref="B73:M73" si="55">SUM(B67:B72)</f>
        <v>138506.32</v>
      </c>
      <c r="C73" s="31">
        <f t="shared" si="55"/>
        <v>46551.960000000006</v>
      </c>
      <c r="D73" s="31">
        <f t="shared" si="55"/>
        <v>39647.17</v>
      </c>
      <c r="E73" s="31">
        <f t="shared" si="55"/>
        <v>42563.11</v>
      </c>
      <c r="F73" s="31">
        <f t="shared" si="55"/>
        <v>99904.81</v>
      </c>
      <c r="G73" s="31">
        <f t="shared" si="55"/>
        <v>101444.02</v>
      </c>
      <c r="H73" s="31">
        <f t="shared" si="55"/>
        <v>104765.81</v>
      </c>
      <c r="I73" s="31">
        <f t="shared" si="55"/>
        <v>120345.35</v>
      </c>
      <c r="J73" s="31">
        <f t="shared" si="55"/>
        <v>136063</v>
      </c>
      <c r="K73" s="31">
        <f t="shared" si="55"/>
        <v>139054</v>
      </c>
      <c r="L73" s="31">
        <f t="shared" si="55"/>
        <v>139054</v>
      </c>
      <c r="M73" s="31">
        <f t="shared" si="55"/>
        <v>149691</v>
      </c>
      <c r="N73" s="31">
        <f t="shared" si="49"/>
        <v>1257590.5499999998</v>
      </c>
      <c r="O73" s="32" t="str">
        <f t="shared" si="50"/>
        <v/>
      </c>
      <c r="P73" s="16"/>
      <c r="Q73" s="16"/>
      <c r="R73" s="67"/>
      <c r="S73" s="67"/>
      <c r="T73" s="67"/>
      <c r="U73" s="31">
        <f t="shared" ref="U73:AF73" si="56">SUM(U67:U72)</f>
        <v>100218.13819684784</v>
      </c>
      <c r="V73" s="31">
        <f t="shared" si="56"/>
        <v>100218.13819684784</v>
      </c>
      <c r="W73" s="31">
        <f t="shared" si="56"/>
        <v>100218.13819684784</v>
      </c>
      <c r="X73" s="31">
        <f t="shared" si="56"/>
        <v>100218.13819684784</v>
      </c>
      <c r="Y73" s="31">
        <f t="shared" si="56"/>
        <v>100218.13819684784</v>
      </c>
      <c r="Z73" s="31">
        <f t="shared" si="56"/>
        <v>100218.13819684784</v>
      </c>
      <c r="AA73" s="31">
        <f t="shared" si="56"/>
        <v>100218.13819684784</v>
      </c>
      <c r="AB73" s="31">
        <f t="shared" si="56"/>
        <v>100218.13819684784</v>
      </c>
      <c r="AC73" s="31">
        <f t="shared" si="56"/>
        <v>100218.13819684784</v>
      </c>
      <c r="AD73" s="31">
        <f t="shared" si="56"/>
        <v>103224.68234275328</v>
      </c>
      <c r="AE73" s="31">
        <f t="shared" si="56"/>
        <v>103224.68234275328</v>
      </c>
      <c r="AF73" s="31">
        <f t="shared" si="56"/>
        <v>103224.68234275328</v>
      </c>
      <c r="AG73" s="31">
        <f t="shared" si="51"/>
        <v>1211637.2907998906</v>
      </c>
      <c r="AH73" s="32" t="str">
        <f t="shared" si="52"/>
        <v/>
      </c>
      <c r="AI73" s="13"/>
      <c r="AJ73" s="31">
        <f t="shared" si="53"/>
        <v>45953.259200109169</v>
      </c>
    </row>
    <row r="74" spans="1:36" ht="13.5" customHeight="1" x14ac:dyDescent="0.2">
      <c r="A74" s="27" t="s">
        <v>1258</v>
      </c>
      <c r="B74" s="16">
        <v>0</v>
      </c>
      <c r="C74" s="16">
        <v>0</v>
      </c>
      <c r="D74" s="16">
        <v>0</v>
      </c>
      <c r="E74" s="16">
        <v>235.12</v>
      </c>
      <c r="F74" s="16">
        <v>0</v>
      </c>
      <c r="G74" s="16">
        <v>0</v>
      </c>
      <c r="H74" s="16">
        <v>0</v>
      </c>
      <c r="I74" s="16">
        <v>0</v>
      </c>
      <c r="J74" s="68">
        <v>500</v>
      </c>
      <c r="K74" s="68">
        <v>500</v>
      </c>
      <c r="L74" s="68">
        <v>500</v>
      </c>
      <c r="M74" s="68">
        <v>500</v>
      </c>
      <c r="N74" s="16">
        <f t="shared" si="49"/>
        <v>2235.12</v>
      </c>
      <c r="O74" s="28" t="str">
        <f t="shared" si="50"/>
        <v/>
      </c>
      <c r="P74" s="16"/>
      <c r="Q74" s="16"/>
      <c r="R74" s="64" t="s">
        <v>1327</v>
      </c>
      <c r="S74" s="65">
        <v>6000</v>
      </c>
      <c r="T74" s="66">
        <v>0.05</v>
      </c>
      <c r="U74" s="63">
        <f t="shared" ref="U74:V80" si="57">IF($R74="Manual","",IFERROR(IF($R74="YOY Growth",$N74*(1+$T74)/12,$S74/12),""))</f>
        <v>500</v>
      </c>
      <c r="V74" s="63">
        <f t="shared" si="57"/>
        <v>500</v>
      </c>
      <c r="W74" s="63">
        <v>1500</v>
      </c>
      <c r="X74" s="63">
        <v>1500</v>
      </c>
      <c r="Y74" s="63">
        <v>2000</v>
      </c>
      <c r="Z74" s="63">
        <v>2000</v>
      </c>
      <c r="AA74" s="63">
        <v>2500</v>
      </c>
      <c r="AB74" s="63">
        <v>2500</v>
      </c>
      <c r="AC74" s="63">
        <v>3000</v>
      </c>
      <c r="AD74" s="63">
        <v>3000</v>
      </c>
      <c r="AE74" s="63">
        <v>3500</v>
      </c>
      <c r="AF74" s="63">
        <v>4000</v>
      </c>
      <c r="AG74" s="16">
        <f t="shared" si="51"/>
        <v>26500</v>
      </c>
      <c r="AH74" s="28" t="str">
        <f t="shared" si="52"/>
        <v/>
      </c>
      <c r="AI74" s="13" t="s">
        <v>1347</v>
      </c>
      <c r="AJ74" s="16">
        <f t="shared" si="53"/>
        <v>-24264.880000000001</v>
      </c>
    </row>
    <row r="75" spans="1:36" ht="13.5" customHeight="1" x14ac:dyDescent="0.2">
      <c r="A75" s="27" t="s">
        <v>1259</v>
      </c>
      <c r="B75" s="16">
        <v>0</v>
      </c>
      <c r="C75" s="16">
        <v>0</v>
      </c>
      <c r="D75" s="16">
        <v>0</v>
      </c>
      <c r="E75" s="16">
        <v>20</v>
      </c>
      <c r="F75" s="16">
        <v>0</v>
      </c>
      <c r="G75" s="16">
        <v>0</v>
      </c>
      <c r="H75" s="16">
        <v>0</v>
      </c>
      <c r="I75" s="16">
        <v>232.33</v>
      </c>
      <c r="J75" s="68">
        <v>0</v>
      </c>
      <c r="K75" s="68">
        <v>0</v>
      </c>
      <c r="L75" s="68">
        <v>0</v>
      </c>
      <c r="M75" s="68">
        <v>0</v>
      </c>
      <c r="N75" s="16">
        <f t="shared" si="49"/>
        <v>252.33</v>
      </c>
      <c r="O75" s="28" t="str">
        <f t="shared" si="50"/>
        <v/>
      </c>
      <c r="P75" s="16"/>
      <c r="Q75" s="16"/>
      <c r="R75" s="64" t="s">
        <v>1327</v>
      </c>
      <c r="S75" s="65">
        <v>0</v>
      </c>
      <c r="T75" s="66">
        <v>0.05</v>
      </c>
      <c r="U75" s="63">
        <f t="shared" si="57"/>
        <v>0</v>
      </c>
      <c r="V75" s="63">
        <f t="shared" si="57"/>
        <v>0</v>
      </c>
      <c r="W75" s="63">
        <f t="shared" ref="W75:AF75" si="58">IF($R75="Manual","",IFERROR(IF($R75="YOY Growth",$N75*(1+$T75)/12,$S75/12),""))</f>
        <v>0</v>
      </c>
      <c r="X75" s="63">
        <f t="shared" si="58"/>
        <v>0</v>
      </c>
      <c r="Y75" s="63">
        <f t="shared" si="58"/>
        <v>0</v>
      </c>
      <c r="Z75" s="63">
        <f t="shared" si="58"/>
        <v>0</v>
      </c>
      <c r="AA75" s="63">
        <f t="shared" si="58"/>
        <v>0</v>
      </c>
      <c r="AB75" s="63">
        <f t="shared" si="58"/>
        <v>0</v>
      </c>
      <c r="AC75" s="63">
        <f t="shared" si="58"/>
        <v>0</v>
      </c>
      <c r="AD75" s="63">
        <f t="shared" si="58"/>
        <v>0</v>
      </c>
      <c r="AE75" s="63">
        <f t="shared" si="58"/>
        <v>0</v>
      </c>
      <c r="AF75" s="63">
        <f t="shared" si="58"/>
        <v>0</v>
      </c>
      <c r="AG75" s="16">
        <f t="shared" si="51"/>
        <v>0</v>
      </c>
      <c r="AH75" s="28" t="str">
        <f t="shared" si="52"/>
        <v/>
      </c>
      <c r="AI75" s="13"/>
      <c r="AJ75" s="16">
        <f t="shared" si="53"/>
        <v>252.33</v>
      </c>
    </row>
    <row r="76" spans="1:36" ht="13.5" customHeight="1" x14ac:dyDescent="0.2">
      <c r="A76" s="27" t="s">
        <v>1260</v>
      </c>
      <c r="B76" s="16">
        <v>68.3</v>
      </c>
      <c r="C76" s="16">
        <v>0</v>
      </c>
      <c r="D76" s="16">
        <v>0</v>
      </c>
      <c r="E76" s="16">
        <v>0</v>
      </c>
      <c r="F76" s="16">
        <v>0</v>
      </c>
      <c r="G76" s="16">
        <v>0</v>
      </c>
      <c r="H76" s="16">
        <v>0</v>
      </c>
      <c r="I76" s="16">
        <v>119.7</v>
      </c>
      <c r="J76" s="68">
        <v>100</v>
      </c>
      <c r="K76" s="68">
        <v>100</v>
      </c>
      <c r="L76" s="68">
        <v>100</v>
      </c>
      <c r="M76" s="68">
        <v>100</v>
      </c>
      <c r="N76" s="16">
        <f t="shared" si="49"/>
        <v>588</v>
      </c>
      <c r="O76" s="28" t="str">
        <f t="shared" si="50"/>
        <v/>
      </c>
      <c r="P76" s="16"/>
      <c r="Q76" s="16"/>
      <c r="R76" s="64" t="s">
        <v>1327</v>
      </c>
      <c r="S76" s="65">
        <v>1200</v>
      </c>
      <c r="T76" s="66">
        <v>0.05</v>
      </c>
      <c r="U76" s="63">
        <f t="shared" si="57"/>
        <v>100</v>
      </c>
      <c r="V76" s="63">
        <f t="shared" si="57"/>
        <v>100</v>
      </c>
      <c r="W76" s="63">
        <v>300</v>
      </c>
      <c r="X76" s="63">
        <f t="shared" ref="X76:AF76" si="59">IF($R76="Manual","",IFERROR(IF($R76="YOY Growth",$N76*(1+$T76)/12,$S76/12),""))*(X74/$V$74)</f>
        <v>300</v>
      </c>
      <c r="Y76" s="63">
        <f t="shared" si="59"/>
        <v>400</v>
      </c>
      <c r="Z76" s="63">
        <f t="shared" si="59"/>
        <v>400</v>
      </c>
      <c r="AA76" s="63">
        <f t="shared" si="59"/>
        <v>500</v>
      </c>
      <c r="AB76" s="63">
        <f t="shared" si="59"/>
        <v>500</v>
      </c>
      <c r="AC76" s="63">
        <f t="shared" si="59"/>
        <v>600</v>
      </c>
      <c r="AD76" s="63">
        <f t="shared" si="59"/>
        <v>600</v>
      </c>
      <c r="AE76" s="63">
        <f t="shared" si="59"/>
        <v>700</v>
      </c>
      <c r="AF76" s="63">
        <f t="shared" si="59"/>
        <v>800</v>
      </c>
      <c r="AG76" s="16">
        <f t="shared" si="51"/>
        <v>5300</v>
      </c>
      <c r="AH76" s="28" t="str">
        <f t="shared" si="52"/>
        <v/>
      </c>
      <c r="AI76" s="13"/>
      <c r="AJ76" s="16">
        <f t="shared" si="53"/>
        <v>-4712</v>
      </c>
    </row>
    <row r="77" spans="1:36" ht="13.5" customHeight="1" x14ac:dyDescent="0.2">
      <c r="A77" s="27" t="s">
        <v>1261</v>
      </c>
      <c r="B77" s="16">
        <v>0</v>
      </c>
      <c r="C77" s="16">
        <v>0</v>
      </c>
      <c r="D77" s="16">
        <v>0</v>
      </c>
      <c r="E77" s="16">
        <v>0</v>
      </c>
      <c r="F77" s="16">
        <v>0</v>
      </c>
      <c r="G77" s="16">
        <v>0</v>
      </c>
      <c r="H77" s="16">
        <v>0</v>
      </c>
      <c r="I77" s="16">
        <v>0</v>
      </c>
      <c r="J77" s="68">
        <v>0</v>
      </c>
      <c r="K77" s="68">
        <v>0</v>
      </c>
      <c r="L77" s="68">
        <v>0</v>
      </c>
      <c r="M77" s="68">
        <v>0</v>
      </c>
      <c r="N77" s="16">
        <f t="shared" si="49"/>
        <v>0</v>
      </c>
      <c r="O77" s="28" t="str">
        <f t="shared" si="50"/>
        <v/>
      </c>
      <c r="P77" s="16"/>
      <c r="Q77" s="16"/>
      <c r="R77" s="64" t="s">
        <v>1327</v>
      </c>
      <c r="S77" s="65">
        <v>0</v>
      </c>
      <c r="T77" s="66">
        <v>0.05</v>
      </c>
      <c r="U77" s="63">
        <f t="shared" si="57"/>
        <v>0</v>
      </c>
      <c r="V77" s="63">
        <f t="shared" si="57"/>
        <v>0</v>
      </c>
      <c r="W77" s="63">
        <f t="shared" ref="W77:AF80" si="60">IF($R77="Manual","",IFERROR(IF($R77="YOY Growth",$N77*(1+$T77)/12,$S77/12),""))</f>
        <v>0</v>
      </c>
      <c r="X77" s="63">
        <f t="shared" si="60"/>
        <v>0</v>
      </c>
      <c r="Y77" s="63">
        <f t="shared" si="60"/>
        <v>0</v>
      </c>
      <c r="Z77" s="63">
        <f t="shared" si="60"/>
        <v>0</v>
      </c>
      <c r="AA77" s="63">
        <f t="shared" si="60"/>
        <v>0</v>
      </c>
      <c r="AB77" s="63">
        <f t="shared" si="60"/>
        <v>0</v>
      </c>
      <c r="AC77" s="63">
        <f t="shared" si="60"/>
        <v>0</v>
      </c>
      <c r="AD77" s="63">
        <f t="shared" si="60"/>
        <v>0</v>
      </c>
      <c r="AE77" s="63">
        <f t="shared" si="60"/>
        <v>0</v>
      </c>
      <c r="AF77" s="63">
        <f t="shared" si="60"/>
        <v>0</v>
      </c>
      <c r="AG77" s="16">
        <f t="shared" si="51"/>
        <v>0</v>
      </c>
      <c r="AH77" s="28" t="str">
        <f t="shared" si="52"/>
        <v/>
      </c>
      <c r="AI77" s="13"/>
      <c r="AJ77" s="16">
        <f t="shared" si="53"/>
        <v>0</v>
      </c>
    </row>
    <row r="78" spans="1:36" ht="13.5" customHeight="1" x14ac:dyDescent="0.2">
      <c r="A78" s="27" t="s">
        <v>1262</v>
      </c>
      <c r="B78" s="16">
        <v>0</v>
      </c>
      <c r="C78" s="16">
        <v>0</v>
      </c>
      <c r="D78" s="16">
        <v>0</v>
      </c>
      <c r="E78" s="16">
        <v>0</v>
      </c>
      <c r="F78" s="16">
        <v>0</v>
      </c>
      <c r="G78" s="16">
        <v>0</v>
      </c>
      <c r="H78" s="16">
        <v>0</v>
      </c>
      <c r="I78" s="16">
        <v>0</v>
      </c>
      <c r="J78" s="68">
        <v>300</v>
      </c>
      <c r="K78" s="68">
        <v>300</v>
      </c>
      <c r="L78" s="68">
        <v>300</v>
      </c>
      <c r="M78" s="68">
        <v>300</v>
      </c>
      <c r="N78" s="16">
        <f t="shared" si="49"/>
        <v>1200</v>
      </c>
      <c r="O78" s="28" t="str">
        <f t="shared" si="50"/>
        <v/>
      </c>
      <c r="P78" s="16"/>
      <c r="Q78" s="16"/>
      <c r="R78" s="64" t="s">
        <v>1327</v>
      </c>
      <c r="S78" s="65"/>
      <c r="T78" s="66">
        <v>0.05</v>
      </c>
      <c r="U78" s="63">
        <f t="shared" si="57"/>
        <v>0</v>
      </c>
      <c r="V78" s="63">
        <f t="shared" si="57"/>
        <v>0</v>
      </c>
      <c r="W78" s="63">
        <f t="shared" si="60"/>
        <v>0</v>
      </c>
      <c r="X78" s="63">
        <f t="shared" si="60"/>
        <v>0</v>
      </c>
      <c r="Y78" s="63">
        <f t="shared" si="60"/>
        <v>0</v>
      </c>
      <c r="Z78" s="63">
        <f t="shared" si="60"/>
        <v>0</v>
      </c>
      <c r="AA78" s="63">
        <f t="shared" si="60"/>
        <v>0</v>
      </c>
      <c r="AB78" s="63">
        <f t="shared" si="60"/>
        <v>0</v>
      </c>
      <c r="AC78" s="63">
        <f t="shared" si="60"/>
        <v>0</v>
      </c>
      <c r="AD78" s="63">
        <f t="shared" si="60"/>
        <v>0</v>
      </c>
      <c r="AE78" s="63">
        <f t="shared" si="60"/>
        <v>0</v>
      </c>
      <c r="AF78" s="63">
        <f t="shared" si="60"/>
        <v>0</v>
      </c>
      <c r="AG78" s="16">
        <f t="shared" si="51"/>
        <v>0</v>
      </c>
      <c r="AH78" s="28" t="str">
        <f t="shared" si="52"/>
        <v/>
      </c>
      <c r="AI78" s="13"/>
      <c r="AJ78" s="16">
        <f t="shared" si="53"/>
        <v>1200</v>
      </c>
    </row>
    <row r="79" spans="1:36" ht="13.5" customHeight="1" x14ac:dyDescent="0.2">
      <c r="A79" s="27" t="s">
        <v>1263</v>
      </c>
      <c r="B79" s="16">
        <v>0</v>
      </c>
      <c r="C79" s="16">
        <v>0</v>
      </c>
      <c r="D79" s="16">
        <v>0</v>
      </c>
      <c r="E79" s="16">
        <v>0</v>
      </c>
      <c r="F79" s="16">
        <v>0</v>
      </c>
      <c r="G79" s="16">
        <v>0</v>
      </c>
      <c r="H79" s="16">
        <v>0</v>
      </c>
      <c r="I79" s="16">
        <v>0</v>
      </c>
      <c r="J79" s="68">
        <v>0</v>
      </c>
      <c r="K79" s="68">
        <v>0</v>
      </c>
      <c r="L79" s="68">
        <v>0</v>
      </c>
      <c r="M79" s="68">
        <v>0</v>
      </c>
      <c r="N79" s="16">
        <f t="shared" si="49"/>
        <v>0</v>
      </c>
      <c r="O79" s="28" t="str">
        <f t="shared" si="50"/>
        <v/>
      </c>
      <c r="P79" s="16"/>
      <c r="Q79" s="16"/>
      <c r="R79" s="64" t="s">
        <v>1327</v>
      </c>
      <c r="S79" s="65">
        <v>0</v>
      </c>
      <c r="T79" s="66">
        <v>0.05</v>
      </c>
      <c r="U79" s="63">
        <f t="shared" si="57"/>
        <v>0</v>
      </c>
      <c r="V79" s="63">
        <f t="shared" si="57"/>
        <v>0</v>
      </c>
      <c r="W79" s="63">
        <f t="shared" si="60"/>
        <v>0</v>
      </c>
      <c r="X79" s="63">
        <f t="shared" si="60"/>
        <v>0</v>
      </c>
      <c r="Y79" s="63">
        <f t="shared" si="60"/>
        <v>0</v>
      </c>
      <c r="Z79" s="63">
        <f t="shared" si="60"/>
        <v>0</v>
      </c>
      <c r="AA79" s="63">
        <f t="shared" si="60"/>
        <v>0</v>
      </c>
      <c r="AB79" s="63">
        <f t="shared" si="60"/>
        <v>0</v>
      </c>
      <c r="AC79" s="63">
        <f t="shared" si="60"/>
        <v>0</v>
      </c>
      <c r="AD79" s="63">
        <f t="shared" si="60"/>
        <v>0</v>
      </c>
      <c r="AE79" s="63">
        <f t="shared" si="60"/>
        <v>0</v>
      </c>
      <c r="AF79" s="63">
        <f t="shared" si="60"/>
        <v>0</v>
      </c>
      <c r="AG79" s="16">
        <f t="shared" si="51"/>
        <v>0</v>
      </c>
      <c r="AH79" s="28" t="str">
        <f t="shared" si="52"/>
        <v/>
      </c>
      <c r="AI79" s="13"/>
      <c r="AJ79" s="16">
        <f t="shared" si="53"/>
        <v>0</v>
      </c>
    </row>
    <row r="80" spans="1:36" ht="13.5" customHeight="1" x14ac:dyDescent="0.2">
      <c r="A80" s="27" t="s">
        <v>1264</v>
      </c>
      <c r="B80" s="16">
        <v>34.99</v>
      </c>
      <c r="C80" s="16">
        <v>60</v>
      </c>
      <c r="D80" s="16">
        <v>220</v>
      </c>
      <c r="E80" s="16">
        <v>240</v>
      </c>
      <c r="F80" s="16">
        <v>34.99</v>
      </c>
      <c r="G80" s="16">
        <v>0</v>
      </c>
      <c r="H80" s="16">
        <v>0</v>
      </c>
      <c r="I80" s="16">
        <v>0</v>
      </c>
      <c r="J80" s="68">
        <v>150</v>
      </c>
      <c r="K80" s="68">
        <v>150</v>
      </c>
      <c r="L80" s="68">
        <v>150</v>
      </c>
      <c r="M80" s="68">
        <v>150</v>
      </c>
      <c r="N80" s="16">
        <f t="shared" si="49"/>
        <v>1189.98</v>
      </c>
      <c r="O80" s="28" t="str">
        <f t="shared" si="50"/>
        <v/>
      </c>
      <c r="P80" s="16"/>
      <c r="Q80" s="16"/>
      <c r="R80" s="64" t="s">
        <v>1327</v>
      </c>
      <c r="S80" s="65">
        <v>1800</v>
      </c>
      <c r="T80" s="66">
        <v>0.05</v>
      </c>
      <c r="U80" s="63">
        <f t="shared" si="57"/>
        <v>150</v>
      </c>
      <c r="V80" s="63">
        <f t="shared" si="57"/>
        <v>150</v>
      </c>
      <c r="W80" s="63">
        <f t="shared" si="60"/>
        <v>150</v>
      </c>
      <c r="X80" s="63">
        <f t="shared" si="60"/>
        <v>150</v>
      </c>
      <c r="Y80" s="63">
        <f t="shared" si="60"/>
        <v>150</v>
      </c>
      <c r="Z80" s="63">
        <f t="shared" si="60"/>
        <v>150</v>
      </c>
      <c r="AA80" s="63">
        <f t="shared" si="60"/>
        <v>150</v>
      </c>
      <c r="AB80" s="63">
        <f t="shared" si="60"/>
        <v>150</v>
      </c>
      <c r="AC80" s="63">
        <f t="shared" si="60"/>
        <v>150</v>
      </c>
      <c r="AD80" s="63">
        <f t="shared" si="60"/>
        <v>150</v>
      </c>
      <c r="AE80" s="63">
        <f t="shared" si="60"/>
        <v>150</v>
      </c>
      <c r="AF80" s="63">
        <f t="shared" si="60"/>
        <v>150</v>
      </c>
      <c r="AG80" s="16">
        <f t="shared" si="51"/>
        <v>1800</v>
      </c>
      <c r="AH80" s="28" t="str">
        <f t="shared" si="52"/>
        <v/>
      </c>
      <c r="AI80" s="13"/>
      <c r="AJ80" s="16">
        <f t="shared" si="53"/>
        <v>-610.02</v>
      </c>
    </row>
    <row r="81" spans="1:36" ht="13.5" customHeight="1" x14ac:dyDescent="0.2">
      <c r="A81" s="26" t="s">
        <v>1265</v>
      </c>
      <c r="B81" s="16"/>
      <c r="C81" s="16"/>
      <c r="D81" s="16"/>
      <c r="E81" s="16"/>
      <c r="F81" s="16"/>
      <c r="G81" s="16"/>
      <c r="H81" s="16"/>
      <c r="I81" s="16"/>
      <c r="J81" s="16"/>
      <c r="K81" s="16"/>
      <c r="L81" s="16"/>
      <c r="M81" s="16"/>
      <c r="N81" s="16"/>
      <c r="O81" s="28"/>
      <c r="P81" s="16"/>
      <c r="Q81" s="16"/>
      <c r="R81" s="67"/>
      <c r="S81" s="67"/>
      <c r="T81" s="67"/>
      <c r="U81" s="16"/>
      <c r="V81" s="16"/>
      <c r="W81" s="16"/>
      <c r="X81" s="16"/>
      <c r="Y81" s="16"/>
      <c r="Z81" s="16"/>
      <c r="AA81" s="16"/>
      <c r="AB81" s="16"/>
      <c r="AC81" s="16"/>
      <c r="AD81" s="16"/>
      <c r="AE81" s="16"/>
      <c r="AF81" s="16"/>
      <c r="AG81" s="16"/>
      <c r="AH81" s="28"/>
      <c r="AI81" s="13"/>
      <c r="AJ81" s="16"/>
    </row>
    <row r="82" spans="1:36" ht="13.5" customHeight="1" x14ac:dyDescent="0.2">
      <c r="A82" s="27" t="s">
        <v>1266</v>
      </c>
      <c r="B82" s="16">
        <v>0</v>
      </c>
      <c r="C82" s="16">
        <v>0</v>
      </c>
      <c r="D82" s="16">
        <v>0</v>
      </c>
      <c r="E82" s="16">
        <v>0</v>
      </c>
      <c r="F82" s="16">
        <v>0</v>
      </c>
      <c r="G82" s="16">
        <v>0</v>
      </c>
      <c r="H82" s="16">
        <v>0</v>
      </c>
      <c r="I82" s="16">
        <v>0</v>
      </c>
      <c r="J82" s="68">
        <v>0</v>
      </c>
      <c r="K82" s="68">
        <v>0</v>
      </c>
      <c r="L82" s="68">
        <v>0</v>
      </c>
      <c r="M82" s="68">
        <v>0</v>
      </c>
      <c r="N82" s="16">
        <f t="shared" ref="N82:N117" si="61">SUM(B82:M82)</f>
        <v>0</v>
      </c>
      <c r="O82" s="28" t="str">
        <f t="shared" ref="O82:O117" si="62">IFERROR(N82/N$16,"")</f>
        <v/>
      </c>
      <c r="P82" s="16"/>
      <c r="Q82" s="16"/>
      <c r="R82" s="64" t="s">
        <v>1327</v>
      </c>
      <c r="S82" s="65">
        <v>0</v>
      </c>
      <c r="T82" s="66">
        <v>0.05</v>
      </c>
      <c r="U82" s="63">
        <f t="shared" ref="U82:AF86" si="63">IF($R82="Manual","",IFERROR(IF($R82="YOY Growth",$N82*(1+$T82)/12,$S82/12),""))</f>
        <v>0</v>
      </c>
      <c r="V82" s="63">
        <f t="shared" si="63"/>
        <v>0</v>
      </c>
      <c r="W82" s="63">
        <f t="shared" si="63"/>
        <v>0</v>
      </c>
      <c r="X82" s="63">
        <f t="shared" si="63"/>
        <v>0</v>
      </c>
      <c r="Y82" s="63">
        <f t="shared" si="63"/>
        <v>0</v>
      </c>
      <c r="Z82" s="63">
        <f t="shared" si="63"/>
        <v>0</v>
      </c>
      <c r="AA82" s="63">
        <f t="shared" si="63"/>
        <v>0</v>
      </c>
      <c r="AB82" s="63">
        <f t="shared" si="63"/>
        <v>0</v>
      </c>
      <c r="AC82" s="63">
        <f t="shared" si="63"/>
        <v>0</v>
      </c>
      <c r="AD82" s="63">
        <f t="shared" si="63"/>
        <v>0</v>
      </c>
      <c r="AE82" s="63">
        <f t="shared" si="63"/>
        <v>0</v>
      </c>
      <c r="AF82" s="63">
        <f t="shared" si="63"/>
        <v>0</v>
      </c>
      <c r="AG82" s="16">
        <f t="shared" ref="AG82:AG117" si="64">SUM(U82:AF82)</f>
        <v>0</v>
      </c>
      <c r="AH82" s="28" t="str">
        <f t="shared" ref="AH82:AH117" si="65">IFERROR(AG82/AG$16,"")</f>
        <v/>
      </c>
      <c r="AI82" s="13"/>
      <c r="AJ82" s="16">
        <f t="shared" ref="AJ82:AJ116" si="66">N82-AG82</f>
        <v>0</v>
      </c>
    </row>
    <row r="83" spans="1:36" ht="13.5" customHeight="1" x14ac:dyDescent="0.2">
      <c r="A83" s="27" t="s">
        <v>1267</v>
      </c>
      <c r="B83" s="16">
        <v>0</v>
      </c>
      <c r="C83" s="16">
        <v>0</v>
      </c>
      <c r="D83" s="16">
        <v>0</v>
      </c>
      <c r="E83" s="16">
        <v>0</v>
      </c>
      <c r="F83" s="16">
        <v>0</v>
      </c>
      <c r="G83" s="16">
        <v>0</v>
      </c>
      <c r="H83" s="16">
        <v>0</v>
      </c>
      <c r="I83" s="16">
        <v>0</v>
      </c>
      <c r="J83" s="68">
        <v>0</v>
      </c>
      <c r="K83" s="68">
        <v>0</v>
      </c>
      <c r="L83" s="68">
        <v>0</v>
      </c>
      <c r="M83" s="68">
        <v>0</v>
      </c>
      <c r="N83" s="16">
        <f t="shared" si="61"/>
        <v>0</v>
      </c>
      <c r="O83" s="28" t="str">
        <f t="shared" si="62"/>
        <v/>
      </c>
      <c r="P83" s="16"/>
      <c r="Q83" s="16"/>
      <c r="R83" s="64" t="s">
        <v>1327</v>
      </c>
      <c r="S83" s="65">
        <v>0</v>
      </c>
      <c r="T83" s="66">
        <v>0.05</v>
      </c>
      <c r="U83" s="63">
        <f t="shared" si="63"/>
        <v>0</v>
      </c>
      <c r="V83" s="63">
        <f t="shared" si="63"/>
        <v>0</v>
      </c>
      <c r="W83" s="63">
        <f t="shared" si="63"/>
        <v>0</v>
      </c>
      <c r="X83" s="63">
        <f t="shared" si="63"/>
        <v>0</v>
      </c>
      <c r="Y83" s="63">
        <f t="shared" si="63"/>
        <v>0</v>
      </c>
      <c r="Z83" s="63">
        <f t="shared" si="63"/>
        <v>0</v>
      </c>
      <c r="AA83" s="63">
        <f t="shared" si="63"/>
        <v>0</v>
      </c>
      <c r="AB83" s="63">
        <f t="shared" si="63"/>
        <v>0</v>
      </c>
      <c r="AC83" s="63">
        <f t="shared" si="63"/>
        <v>0</v>
      </c>
      <c r="AD83" s="63">
        <f t="shared" si="63"/>
        <v>0</v>
      </c>
      <c r="AE83" s="63">
        <f t="shared" si="63"/>
        <v>0</v>
      </c>
      <c r="AF83" s="63">
        <f t="shared" si="63"/>
        <v>0</v>
      </c>
      <c r="AG83" s="16">
        <f t="shared" si="64"/>
        <v>0</v>
      </c>
      <c r="AH83" s="28" t="str">
        <f t="shared" si="65"/>
        <v/>
      </c>
      <c r="AI83" s="13"/>
      <c r="AJ83" s="16">
        <f t="shared" si="66"/>
        <v>0</v>
      </c>
    </row>
    <row r="84" spans="1:36" ht="13.5" customHeight="1" x14ac:dyDescent="0.2">
      <c r="A84" s="27" t="s">
        <v>1268</v>
      </c>
      <c r="B84" s="16">
        <v>0</v>
      </c>
      <c r="C84" s="16">
        <v>0</v>
      </c>
      <c r="D84" s="16">
        <v>0</v>
      </c>
      <c r="E84" s="16">
        <v>0</v>
      </c>
      <c r="F84" s="16">
        <v>0</v>
      </c>
      <c r="G84" s="16">
        <v>0</v>
      </c>
      <c r="H84" s="16">
        <v>0</v>
      </c>
      <c r="I84" s="16">
        <v>0</v>
      </c>
      <c r="J84" s="68">
        <v>0</v>
      </c>
      <c r="K84" s="68">
        <v>0</v>
      </c>
      <c r="L84" s="68">
        <v>0</v>
      </c>
      <c r="M84" s="68">
        <v>0</v>
      </c>
      <c r="N84" s="16">
        <f t="shared" si="61"/>
        <v>0</v>
      </c>
      <c r="O84" s="28" t="str">
        <f t="shared" si="62"/>
        <v/>
      </c>
      <c r="P84" s="16"/>
      <c r="Q84" s="16"/>
      <c r="R84" s="64" t="s">
        <v>1327</v>
      </c>
      <c r="S84" s="65">
        <v>0</v>
      </c>
      <c r="T84" s="66">
        <v>0.05</v>
      </c>
      <c r="U84" s="63">
        <f t="shared" si="63"/>
        <v>0</v>
      </c>
      <c r="V84" s="63">
        <f t="shared" si="63"/>
        <v>0</v>
      </c>
      <c r="W84" s="63">
        <f t="shared" si="63"/>
        <v>0</v>
      </c>
      <c r="X84" s="63">
        <f t="shared" si="63"/>
        <v>0</v>
      </c>
      <c r="Y84" s="63">
        <f t="shared" si="63"/>
        <v>0</v>
      </c>
      <c r="Z84" s="63">
        <f t="shared" si="63"/>
        <v>0</v>
      </c>
      <c r="AA84" s="63">
        <f t="shared" si="63"/>
        <v>0</v>
      </c>
      <c r="AB84" s="63">
        <f t="shared" si="63"/>
        <v>0</v>
      </c>
      <c r="AC84" s="63">
        <f t="shared" si="63"/>
        <v>0</v>
      </c>
      <c r="AD84" s="63">
        <f t="shared" si="63"/>
        <v>0</v>
      </c>
      <c r="AE84" s="63">
        <f t="shared" si="63"/>
        <v>0</v>
      </c>
      <c r="AF84" s="63">
        <f t="shared" si="63"/>
        <v>0</v>
      </c>
      <c r="AG84" s="16">
        <f t="shared" si="64"/>
        <v>0</v>
      </c>
      <c r="AH84" s="28" t="str">
        <f t="shared" si="65"/>
        <v/>
      </c>
      <c r="AI84" s="13"/>
      <c r="AJ84" s="16">
        <f t="shared" si="66"/>
        <v>0</v>
      </c>
    </row>
    <row r="85" spans="1:36" ht="13.5" customHeight="1" x14ac:dyDescent="0.2">
      <c r="A85" s="27" t="s">
        <v>1269</v>
      </c>
      <c r="B85" s="16">
        <v>0</v>
      </c>
      <c r="C85" s="16">
        <v>0</v>
      </c>
      <c r="D85" s="16">
        <v>0</v>
      </c>
      <c r="E85" s="16">
        <v>0</v>
      </c>
      <c r="F85" s="16">
        <v>0</v>
      </c>
      <c r="G85" s="16">
        <v>0</v>
      </c>
      <c r="H85" s="16">
        <v>0</v>
      </c>
      <c r="I85" s="16">
        <v>0</v>
      </c>
      <c r="J85" s="68">
        <v>0</v>
      </c>
      <c r="K85" s="68">
        <v>0</v>
      </c>
      <c r="L85" s="68">
        <v>0</v>
      </c>
      <c r="M85" s="68">
        <v>0</v>
      </c>
      <c r="N85" s="16">
        <f t="shared" si="61"/>
        <v>0</v>
      </c>
      <c r="O85" s="28" t="str">
        <f t="shared" si="62"/>
        <v/>
      </c>
      <c r="P85" s="16"/>
      <c r="Q85" s="16"/>
      <c r="R85" s="64" t="s">
        <v>1327</v>
      </c>
      <c r="S85" s="65">
        <v>0</v>
      </c>
      <c r="T85" s="66">
        <v>0.05</v>
      </c>
      <c r="U85" s="63">
        <f t="shared" si="63"/>
        <v>0</v>
      </c>
      <c r="V85" s="63">
        <f t="shared" si="63"/>
        <v>0</v>
      </c>
      <c r="W85" s="63">
        <f t="shared" si="63"/>
        <v>0</v>
      </c>
      <c r="X85" s="63">
        <f t="shared" si="63"/>
        <v>0</v>
      </c>
      <c r="Y85" s="63">
        <f t="shared" si="63"/>
        <v>0</v>
      </c>
      <c r="Z85" s="63">
        <f t="shared" si="63"/>
        <v>0</v>
      </c>
      <c r="AA85" s="63">
        <f t="shared" si="63"/>
        <v>0</v>
      </c>
      <c r="AB85" s="63">
        <f t="shared" si="63"/>
        <v>0</v>
      </c>
      <c r="AC85" s="63">
        <f t="shared" si="63"/>
        <v>0</v>
      </c>
      <c r="AD85" s="63">
        <f t="shared" si="63"/>
        <v>0</v>
      </c>
      <c r="AE85" s="63">
        <f t="shared" si="63"/>
        <v>0</v>
      </c>
      <c r="AF85" s="63">
        <f t="shared" si="63"/>
        <v>0</v>
      </c>
      <c r="AG85" s="16">
        <f t="shared" si="64"/>
        <v>0</v>
      </c>
      <c r="AH85" s="28" t="str">
        <f t="shared" si="65"/>
        <v/>
      </c>
      <c r="AI85" s="13"/>
      <c r="AJ85" s="16">
        <f t="shared" si="66"/>
        <v>0</v>
      </c>
    </row>
    <row r="86" spans="1:36" ht="13.5" customHeight="1" x14ac:dyDescent="0.2">
      <c r="A86" s="27" t="s">
        <v>1270</v>
      </c>
      <c r="B86" s="16">
        <v>0</v>
      </c>
      <c r="C86" s="16">
        <v>0</v>
      </c>
      <c r="D86" s="16">
        <v>0</v>
      </c>
      <c r="E86" s="16">
        <v>0</v>
      </c>
      <c r="F86" s="16">
        <v>0</v>
      </c>
      <c r="G86" s="16">
        <v>0</v>
      </c>
      <c r="H86" s="16">
        <v>0</v>
      </c>
      <c r="I86" s="16">
        <v>0</v>
      </c>
      <c r="J86" s="68">
        <v>0</v>
      </c>
      <c r="K86" s="68">
        <v>0</v>
      </c>
      <c r="L86" s="68">
        <v>0</v>
      </c>
      <c r="M86" s="68">
        <v>0</v>
      </c>
      <c r="N86" s="16">
        <f t="shared" si="61"/>
        <v>0</v>
      </c>
      <c r="O86" s="28" t="str">
        <f t="shared" si="62"/>
        <v/>
      </c>
      <c r="P86" s="16"/>
      <c r="Q86" s="16"/>
      <c r="R86" s="64" t="s">
        <v>1327</v>
      </c>
      <c r="S86" s="65">
        <v>0</v>
      </c>
      <c r="T86" s="66">
        <v>0.05</v>
      </c>
      <c r="U86" s="63">
        <f t="shared" si="63"/>
        <v>0</v>
      </c>
      <c r="V86" s="63">
        <f t="shared" si="63"/>
        <v>0</v>
      </c>
      <c r="W86" s="63">
        <f t="shared" si="63"/>
        <v>0</v>
      </c>
      <c r="X86" s="63">
        <f t="shared" si="63"/>
        <v>0</v>
      </c>
      <c r="Y86" s="63">
        <f t="shared" si="63"/>
        <v>0</v>
      </c>
      <c r="Z86" s="63">
        <f t="shared" si="63"/>
        <v>0</v>
      </c>
      <c r="AA86" s="63">
        <f t="shared" si="63"/>
        <v>0</v>
      </c>
      <c r="AB86" s="63">
        <f t="shared" si="63"/>
        <v>0</v>
      </c>
      <c r="AC86" s="63">
        <f t="shared" si="63"/>
        <v>0</v>
      </c>
      <c r="AD86" s="63">
        <f t="shared" si="63"/>
        <v>0</v>
      </c>
      <c r="AE86" s="63">
        <f t="shared" si="63"/>
        <v>0</v>
      </c>
      <c r="AF86" s="63">
        <f t="shared" si="63"/>
        <v>0</v>
      </c>
      <c r="AG86" s="16">
        <f t="shared" si="64"/>
        <v>0</v>
      </c>
      <c r="AH86" s="28" t="str">
        <f t="shared" si="65"/>
        <v/>
      </c>
      <c r="AI86" s="13"/>
      <c r="AJ86" s="16">
        <f t="shared" si="66"/>
        <v>0</v>
      </c>
    </row>
    <row r="87" spans="1:36" ht="13.5" customHeight="1" x14ac:dyDescent="0.2">
      <c r="A87" s="30" t="s">
        <v>1271</v>
      </c>
      <c r="B87" s="31">
        <f t="shared" ref="B87:M87" si="67">SUM(B82:B86)</f>
        <v>0</v>
      </c>
      <c r="C87" s="31">
        <f t="shared" si="67"/>
        <v>0</v>
      </c>
      <c r="D87" s="31">
        <f t="shared" si="67"/>
        <v>0</v>
      </c>
      <c r="E87" s="31">
        <f t="shared" si="67"/>
        <v>0</v>
      </c>
      <c r="F87" s="31">
        <f t="shared" si="67"/>
        <v>0</v>
      </c>
      <c r="G87" s="31">
        <f t="shared" si="67"/>
        <v>0</v>
      </c>
      <c r="H87" s="31">
        <f t="shared" si="67"/>
        <v>0</v>
      </c>
      <c r="I87" s="31">
        <f t="shared" si="67"/>
        <v>0</v>
      </c>
      <c r="J87" s="31">
        <f t="shared" si="67"/>
        <v>0</v>
      </c>
      <c r="K87" s="31">
        <f t="shared" si="67"/>
        <v>0</v>
      </c>
      <c r="L87" s="31">
        <f t="shared" si="67"/>
        <v>0</v>
      </c>
      <c r="M87" s="31">
        <f t="shared" si="67"/>
        <v>0</v>
      </c>
      <c r="N87" s="31">
        <f t="shared" si="61"/>
        <v>0</v>
      </c>
      <c r="O87" s="32" t="str">
        <f t="shared" si="62"/>
        <v/>
      </c>
      <c r="P87" s="16"/>
      <c r="Q87" s="16"/>
      <c r="R87" s="67"/>
      <c r="S87" s="67"/>
      <c r="T87" s="67"/>
      <c r="U87" s="31">
        <f t="shared" ref="U87:AF87" si="68">SUM(U82:U86)</f>
        <v>0</v>
      </c>
      <c r="V87" s="31">
        <f t="shared" si="68"/>
        <v>0</v>
      </c>
      <c r="W87" s="31">
        <f t="shared" si="68"/>
        <v>0</v>
      </c>
      <c r="X87" s="31">
        <f t="shared" si="68"/>
        <v>0</v>
      </c>
      <c r="Y87" s="31">
        <f t="shared" si="68"/>
        <v>0</v>
      </c>
      <c r="Z87" s="31">
        <f t="shared" si="68"/>
        <v>0</v>
      </c>
      <c r="AA87" s="31">
        <f t="shared" si="68"/>
        <v>0</v>
      </c>
      <c r="AB87" s="31">
        <f t="shared" si="68"/>
        <v>0</v>
      </c>
      <c r="AC87" s="31">
        <f t="shared" si="68"/>
        <v>0</v>
      </c>
      <c r="AD87" s="31">
        <f t="shared" si="68"/>
        <v>0</v>
      </c>
      <c r="AE87" s="31">
        <f t="shared" si="68"/>
        <v>0</v>
      </c>
      <c r="AF87" s="31">
        <f t="shared" si="68"/>
        <v>0</v>
      </c>
      <c r="AG87" s="31">
        <f t="shared" si="64"/>
        <v>0</v>
      </c>
      <c r="AH87" s="32" t="str">
        <f t="shared" si="65"/>
        <v/>
      </c>
      <c r="AI87" s="13"/>
      <c r="AJ87" s="31">
        <f t="shared" si="66"/>
        <v>0</v>
      </c>
    </row>
    <row r="88" spans="1:36" ht="13.5" customHeight="1" x14ac:dyDescent="0.2">
      <c r="A88" s="27" t="s">
        <v>1272</v>
      </c>
      <c r="B88" s="16">
        <v>0</v>
      </c>
      <c r="C88" s="16">
        <v>0</v>
      </c>
      <c r="D88" s="16">
        <v>0</v>
      </c>
      <c r="E88" s="16">
        <v>0</v>
      </c>
      <c r="F88" s="16">
        <v>0</v>
      </c>
      <c r="G88" s="16">
        <v>0</v>
      </c>
      <c r="H88" s="16">
        <v>0</v>
      </c>
      <c r="I88" s="16">
        <v>0</v>
      </c>
      <c r="J88" s="68">
        <v>0</v>
      </c>
      <c r="K88" s="68">
        <v>0</v>
      </c>
      <c r="L88" s="68">
        <v>0</v>
      </c>
      <c r="M88" s="68">
        <v>0</v>
      </c>
      <c r="N88" s="16">
        <f t="shared" si="61"/>
        <v>0</v>
      </c>
      <c r="O88" s="28" t="str">
        <f t="shared" si="62"/>
        <v/>
      </c>
      <c r="P88" s="16"/>
      <c r="Q88" s="16"/>
      <c r="R88" s="64" t="s">
        <v>1327</v>
      </c>
      <c r="S88" s="65">
        <v>0</v>
      </c>
      <c r="T88" s="66">
        <v>0.05</v>
      </c>
      <c r="U88" s="63">
        <f t="shared" ref="U88:AF92" si="69">IF($R88="Manual","",IFERROR(IF($R88="YOY Growth",$N88*(1+$T88)/12,$S88/12),""))</f>
        <v>0</v>
      </c>
      <c r="V88" s="63">
        <f t="shared" si="69"/>
        <v>0</v>
      </c>
      <c r="W88" s="63">
        <f t="shared" si="69"/>
        <v>0</v>
      </c>
      <c r="X88" s="63">
        <f t="shared" si="69"/>
        <v>0</v>
      </c>
      <c r="Y88" s="63">
        <f t="shared" si="69"/>
        <v>0</v>
      </c>
      <c r="Z88" s="63">
        <f t="shared" si="69"/>
        <v>0</v>
      </c>
      <c r="AA88" s="63">
        <f t="shared" si="69"/>
        <v>0</v>
      </c>
      <c r="AB88" s="63">
        <f t="shared" si="69"/>
        <v>0</v>
      </c>
      <c r="AC88" s="63">
        <f t="shared" si="69"/>
        <v>0</v>
      </c>
      <c r="AD88" s="63">
        <f t="shared" si="69"/>
        <v>0</v>
      </c>
      <c r="AE88" s="63">
        <f t="shared" si="69"/>
        <v>0</v>
      </c>
      <c r="AF88" s="63">
        <f t="shared" si="69"/>
        <v>0</v>
      </c>
      <c r="AG88" s="16">
        <f t="shared" si="64"/>
        <v>0</v>
      </c>
      <c r="AH88" s="28" t="str">
        <f t="shared" si="65"/>
        <v/>
      </c>
      <c r="AI88" s="13"/>
      <c r="AJ88" s="16">
        <f t="shared" si="66"/>
        <v>0</v>
      </c>
    </row>
    <row r="89" spans="1:36" ht="13.5" customHeight="1" x14ac:dyDescent="0.2">
      <c r="A89" s="27" t="s">
        <v>1273</v>
      </c>
      <c r="B89" s="16">
        <v>0</v>
      </c>
      <c r="C89" s="16">
        <v>0</v>
      </c>
      <c r="D89" s="16">
        <v>0</v>
      </c>
      <c r="E89" s="16">
        <v>0</v>
      </c>
      <c r="F89" s="16">
        <v>0</v>
      </c>
      <c r="G89" s="16">
        <v>0</v>
      </c>
      <c r="H89" s="16">
        <v>0</v>
      </c>
      <c r="I89" s="16">
        <v>0</v>
      </c>
      <c r="J89" s="68">
        <v>0</v>
      </c>
      <c r="K89" s="68">
        <v>0</v>
      </c>
      <c r="L89" s="68">
        <v>0</v>
      </c>
      <c r="M89" s="68">
        <v>0</v>
      </c>
      <c r="N89" s="16">
        <f t="shared" si="61"/>
        <v>0</v>
      </c>
      <c r="O89" s="28" t="str">
        <f t="shared" si="62"/>
        <v/>
      </c>
      <c r="P89" s="16"/>
      <c r="Q89" s="16"/>
      <c r="R89" s="64" t="s">
        <v>1327</v>
      </c>
      <c r="S89" s="65">
        <v>0</v>
      </c>
      <c r="T89" s="66">
        <v>0.05</v>
      </c>
      <c r="U89" s="63">
        <f t="shared" si="69"/>
        <v>0</v>
      </c>
      <c r="V89" s="63">
        <f t="shared" si="69"/>
        <v>0</v>
      </c>
      <c r="W89" s="63">
        <f t="shared" si="69"/>
        <v>0</v>
      </c>
      <c r="X89" s="63">
        <f t="shared" si="69"/>
        <v>0</v>
      </c>
      <c r="Y89" s="63">
        <f t="shared" si="69"/>
        <v>0</v>
      </c>
      <c r="Z89" s="63">
        <f t="shared" si="69"/>
        <v>0</v>
      </c>
      <c r="AA89" s="63">
        <f t="shared" si="69"/>
        <v>0</v>
      </c>
      <c r="AB89" s="63">
        <f t="shared" si="69"/>
        <v>0</v>
      </c>
      <c r="AC89" s="63">
        <f t="shared" si="69"/>
        <v>0</v>
      </c>
      <c r="AD89" s="63">
        <f t="shared" si="69"/>
        <v>0</v>
      </c>
      <c r="AE89" s="63">
        <f t="shared" si="69"/>
        <v>0</v>
      </c>
      <c r="AF89" s="63">
        <f t="shared" si="69"/>
        <v>0</v>
      </c>
      <c r="AG89" s="16">
        <f t="shared" si="64"/>
        <v>0</v>
      </c>
      <c r="AH89" s="28" t="str">
        <f t="shared" si="65"/>
        <v/>
      </c>
      <c r="AI89" s="13"/>
      <c r="AJ89" s="16">
        <f t="shared" si="66"/>
        <v>0</v>
      </c>
    </row>
    <row r="90" spans="1:36" ht="13.5" customHeight="1" x14ac:dyDescent="0.2">
      <c r="A90" s="27" t="s">
        <v>1274</v>
      </c>
      <c r="B90" s="16">
        <v>0</v>
      </c>
      <c r="C90" s="16">
        <v>0</v>
      </c>
      <c r="D90" s="16">
        <v>0</v>
      </c>
      <c r="E90" s="16">
        <v>0</v>
      </c>
      <c r="F90" s="16">
        <v>0</v>
      </c>
      <c r="G90" s="16">
        <v>0</v>
      </c>
      <c r="H90" s="16">
        <v>0</v>
      </c>
      <c r="I90" s="16">
        <v>0</v>
      </c>
      <c r="J90" s="68">
        <v>0</v>
      </c>
      <c r="K90" s="68">
        <v>0</v>
      </c>
      <c r="L90" s="68">
        <v>0</v>
      </c>
      <c r="M90" s="68">
        <v>0</v>
      </c>
      <c r="N90" s="16">
        <f t="shared" si="61"/>
        <v>0</v>
      </c>
      <c r="O90" s="28" t="str">
        <f t="shared" si="62"/>
        <v/>
      </c>
      <c r="P90" s="16"/>
      <c r="Q90" s="16"/>
      <c r="R90" s="64" t="s">
        <v>1327</v>
      </c>
      <c r="S90" s="65">
        <v>0</v>
      </c>
      <c r="T90" s="66">
        <v>0.05</v>
      </c>
      <c r="U90" s="63">
        <f t="shared" si="69"/>
        <v>0</v>
      </c>
      <c r="V90" s="63">
        <f t="shared" si="69"/>
        <v>0</v>
      </c>
      <c r="W90" s="63">
        <f t="shared" si="69"/>
        <v>0</v>
      </c>
      <c r="X90" s="63">
        <f t="shared" si="69"/>
        <v>0</v>
      </c>
      <c r="Y90" s="63">
        <f t="shared" si="69"/>
        <v>0</v>
      </c>
      <c r="Z90" s="63">
        <f t="shared" si="69"/>
        <v>0</v>
      </c>
      <c r="AA90" s="63">
        <f t="shared" si="69"/>
        <v>0</v>
      </c>
      <c r="AB90" s="63">
        <f t="shared" si="69"/>
        <v>0</v>
      </c>
      <c r="AC90" s="63">
        <f t="shared" si="69"/>
        <v>0</v>
      </c>
      <c r="AD90" s="63">
        <f t="shared" si="69"/>
        <v>0</v>
      </c>
      <c r="AE90" s="63">
        <f t="shared" si="69"/>
        <v>0</v>
      </c>
      <c r="AF90" s="63">
        <f t="shared" si="69"/>
        <v>0</v>
      </c>
      <c r="AG90" s="16">
        <f t="shared" si="64"/>
        <v>0</v>
      </c>
      <c r="AH90" s="28" t="str">
        <f t="shared" si="65"/>
        <v/>
      </c>
      <c r="AI90" s="13"/>
      <c r="AJ90" s="16">
        <f t="shared" si="66"/>
        <v>0</v>
      </c>
    </row>
    <row r="91" spans="1:36" ht="13.5" customHeight="1" x14ac:dyDescent="0.2">
      <c r="A91" s="27" t="s">
        <v>1275</v>
      </c>
      <c r="B91" s="16">
        <v>0</v>
      </c>
      <c r="C91" s="16">
        <v>0</v>
      </c>
      <c r="D91" s="16">
        <v>0</v>
      </c>
      <c r="E91" s="16">
        <v>0</v>
      </c>
      <c r="F91" s="16">
        <v>0</v>
      </c>
      <c r="G91" s="16">
        <v>0</v>
      </c>
      <c r="H91" s="16">
        <v>0</v>
      </c>
      <c r="I91" s="16">
        <v>0</v>
      </c>
      <c r="J91" s="68">
        <v>0</v>
      </c>
      <c r="K91" s="68">
        <v>0</v>
      </c>
      <c r="L91" s="68">
        <v>0</v>
      </c>
      <c r="M91" s="68">
        <v>0</v>
      </c>
      <c r="N91" s="16">
        <f t="shared" si="61"/>
        <v>0</v>
      </c>
      <c r="O91" s="28" t="str">
        <f t="shared" si="62"/>
        <v/>
      </c>
      <c r="P91" s="16"/>
      <c r="Q91" s="16"/>
      <c r="R91" s="64" t="s">
        <v>1327</v>
      </c>
      <c r="S91" s="65">
        <v>0</v>
      </c>
      <c r="T91" s="66">
        <v>0.05</v>
      </c>
      <c r="U91" s="63">
        <f t="shared" si="69"/>
        <v>0</v>
      </c>
      <c r="V91" s="63">
        <f t="shared" si="69"/>
        <v>0</v>
      </c>
      <c r="W91" s="63">
        <f t="shared" si="69"/>
        <v>0</v>
      </c>
      <c r="X91" s="63">
        <f t="shared" si="69"/>
        <v>0</v>
      </c>
      <c r="Y91" s="63">
        <f t="shared" si="69"/>
        <v>0</v>
      </c>
      <c r="Z91" s="63">
        <f t="shared" si="69"/>
        <v>0</v>
      </c>
      <c r="AA91" s="63">
        <f t="shared" si="69"/>
        <v>0</v>
      </c>
      <c r="AB91" s="63">
        <f t="shared" si="69"/>
        <v>0</v>
      </c>
      <c r="AC91" s="63">
        <f t="shared" si="69"/>
        <v>0</v>
      </c>
      <c r="AD91" s="63">
        <f t="shared" si="69"/>
        <v>0</v>
      </c>
      <c r="AE91" s="63">
        <f t="shared" si="69"/>
        <v>0</v>
      </c>
      <c r="AF91" s="63">
        <f t="shared" si="69"/>
        <v>0</v>
      </c>
      <c r="AG91" s="16">
        <f t="shared" si="64"/>
        <v>0</v>
      </c>
      <c r="AH91" s="28" t="str">
        <f t="shared" si="65"/>
        <v/>
      </c>
      <c r="AI91" s="13"/>
      <c r="AJ91" s="16">
        <f t="shared" si="66"/>
        <v>0</v>
      </c>
    </row>
    <row r="92" spans="1:36" ht="13.5" customHeight="1" x14ac:dyDescent="0.2">
      <c r="A92" s="27" t="s">
        <v>1276</v>
      </c>
      <c r="B92" s="16">
        <v>0</v>
      </c>
      <c r="C92" s="16">
        <v>0</v>
      </c>
      <c r="D92" s="16">
        <v>0</v>
      </c>
      <c r="E92" s="16">
        <v>0</v>
      </c>
      <c r="F92" s="16">
        <v>0</v>
      </c>
      <c r="G92" s="16">
        <v>34.99</v>
      </c>
      <c r="H92" s="16">
        <v>0</v>
      </c>
      <c r="I92" s="16">
        <v>0</v>
      </c>
      <c r="J92" s="68">
        <v>0</v>
      </c>
      <c r="K92" s="68">
        <v>0</v>
      </c>
      <c r="L92" s="68">
        <v>0</v>
      </c>
      <c r="M92" s="68">
        <v>0</v>
      </c>
      <c r="N92" s="16">
        <f t="shared" si="61"/>
        <v>34.99</v>
      </c>
      <c r="O92" s="28" t="str">
        <f t="shared" si="62"/>
        <v/>
      </c>
      <c r="P92" s="16"/>
      <c r="Q92" s="16"/>
      <c r="R92" s="64" t="s">
        <v>1327</v>
      </c>
      <c r="S92" s="65">
        <v>0</v>
      </c>
      <c r="T92" s="66">
        <v>0.05</v>
      </c>
      <c r="U92" s="63">
        <f t="shared" si="69"/>
        <v>0</v>
      </c>
      <c r="V92" s="63">
        <f t="shared" si="69"/>
        <v>0</v>
      </c>
      <c r="W92" s="63">
        <f t="shared" si="69"/>
        <v>0</v>
      </c>
      <c r="X92" s="63">
        <f t="shared" si="69"/>
        <v>0</v>
      </c>
      <c r="Y92" s="63">
        <f t="shared" si="69"/>
        <v>0</v>
      </c>
      <c r="Z92" s="63">
        <f t="shared" si="69"/>
        <v>0</v>
      </c>
      <c r="AA92" s="63">
        <f t="shared" si="69"/>
        <v>0</v>
      </c>
      <c r="AB92" s="63">
        <f t="shared" si="69"/>
        <v>0</v>
      </c>
      <c r="AC92" s="63">
        <f t="shared" si="69"/>
        <v>0</v>
      </c>
      <c r="AD92" s="63">
        <f t="shared" si="69"/>
        <v>0</v>
      </c>
      <c r="AE92" s="63">
        <f t="shared" si="69"/>
        <v>0</v>
      </c>
      <c r="AF92" s="63">
        <f t="shared" si="69"/>
        <v>0</v>
      </c>
      <c r="AG92" s="16">
        <f t="shared" si="64"/>
        <v>0</v>
      </c>
      <c r="AH92" s="28" t="str">
        <f t="shared" si="65"/>
        <v/>
      </c>
      <c r="AI92" s="13"/>
      <c r="AJ92" s="16">
        <f t="shared" si="66"/>
        <v>34.99</v>
      </c>
    </row>
    <row r="93" spans="1:36" ht="13.5" customHeight="1" x14ac:dyDescent="0.2">
      <c r="A93" s="27" t="s">
        <v>1277</v>
      </c>
      <c r="B93" s="16">
        <v>0</v>
      </c>
      <c r="C93" s="16">
        <v>303.06</v>
      </c>
      <c r="D93" s="16">
        <v>0</v>
      </c>
      <c r="E93" s="16">
        <v>0</v>
      </c>
      <c r="F93" s="16">
        <v>0</v>
      </c>
      <c r="G93" s="16">
        <v>25.44</v>
      </c>
      <c r="H93" s="16">
        <v>0</v>
      </c>
      <c r="I93" s="16">
        <v>19.07</v>
      </c>
      <c r="J93" s="68">
        <v>700</v>
      </c>
      <c r="K93" s="68">
        <v>700</v>
      </c>
      <c r="L93" s="68">
        <v>700</v>
      </c>
      <c r="M93" s="68">
        <v>700</v>
      </c>
      <c r="N93" s="16">
        <f t="shared" si="61"/>
        <v>3147.5699999999997</v>
      </c>
      <c r="O93" s="28" t="str">
        <f t="shared" si="62"/>
        <v/>
      </c>
      <c r="P93" s="16"/>
      <c r="Q93" s="16"/>
      <c r="R93" s="64" t="s">
        <v>1327</v>
      </c>
      <c r="S93" s="65">
        <v>8400</v>
      </c>
      <c r="T93" s="66">
        <v>0.05</v>
      </c>
      <c r="U93" s="63">
        <f t="shared" ref="U93:X115" si="70">IF($R93="Manual","",IFERROR(IF($R93="YOY Growth",$N93*(1+$T93)/12,$S93/12),""))</f>
        <v>700</v>
      </c>
      <c r="V93" s="63">
        <f t="shared" si="70"/>
        <v>700</v>
      </c>
      <c r="W93" s="63">
        <f t="shared" si="70"/>
        <v>700</v>
      </c>
      <c r="X93" s="63">
        <f t="shared" si="70"/>
        <v>700</v>
      </c>
      <c r="Y93" s="63">
        <f t="shared" ref="Y93:AE93" si="71">IF($R93="Manual","",IFERROR(IF($R93="YOY Growth",$N93*(1+$T93)/12,$S93/12),""))*Y146</f>
        <v>735</v>
      </c>
      <c r="Z93" s="63">
        <f t="shared" si="71"/>
        <v>770.00000000000011</v>
      </c>
      <c r="AA93" s="63">
        <f t="shared" si="71"/>
        <v>804.99999999999989</v>
      </c>
      <c r="AB93" s="63">
        <f t="shared" si="71"/>
        <v>840</v>
      </c>
      <c r="AC93" s="63">
        <f t="shared" si="71"/>
        <v>875</v>
      </c>
      <c r="AD93" s="63">
        <f t="shared" si="71"/>
        <v>910</v>
      </c>
      <c r="AE93" s="63">
        <f t="shared" si="71"/>
        <v>945.00000000000011</v>
      </c>
      <c r="AF93" s="63">
        <f t="shared" ref="AF93:AF115" si="72">IF($R93="Manual","",IFERROR(IF($R93="YOY Growth",$N93*(1+$T93)/12,$S93/12),""))</f>
        <v>700</v>
      </c>
      <c r="AG93" s="16">
        <f t="shared" si="64"/>
        <v>9380</v>
      </c>
      <c r="AH93" s="28" t="str">
        <f t="shared" si="65"/>
        <v/>
      </c>
      <c r="AI93" s="13"/>
      <c r="AJ93" s="16">
        <f t="shared" si="66"/>
        <v>-6232.43</v>
      </c>
    </row>
    <row r="94" spans="1:36" ht="13.5" customHeight="1" x14ac:dyDescent="0.2">
      <c r="A94" s="27" t="s">
        <v>1278</v>
      </c>
      <c r="B94" s="16">
        <v>0</v>
      </c>
      <c r="C94" s="16">
        <v>0</v>
      </c>
      <c r="D94" s="16">
        <v>0</v>
      </c>
      <c r="E94" s="16">
        <v>0</v>
      </c>
      <c r="F94" s="16">
        <v>0</v>
      </c>
      <c r="G94" s="16">
        <v>0</v>
      </c>
      <c r="H94" s="16">
        <v>0</v>
      </c>
      <c r="I94" s="16">
        <v>0</v>
      </c>
      <c r="J94" s="68">
        <v>0</v>
      </c>
      <c r="K94" s="68">
        <v>0</v>
      </c>
      <c r="L94" s="68">
        <v>0</v>
      </c>
      <c r="M94" s="68">
        <v>0</v>
      </c>
      <c r="N94" s="16">
        <f t="shared" si="61"/>
        <v>0</v>
      </c>
      <c r="O94" s="28" t="str">
        <f t="shared" si="62"/>
        <v/>
      </c>
      <c r="P94" s="16"/>
      <c r="Q94" s="16"/>
      <c r="R94" s="64" t="s">
        <v>1327</v>
      </c>
      <c r="S94" s="65">
        <v>0</v>
      </c>
      <c r="T94" s="66">
        <v>0.05</v>
      </c>
      <c r="U94" s="63">
        <f t="shared" si="70"/>
        <v>0</v>
      </c>
      <c r="V94" s="63">
        <f t="shared" si="70"/>
        <v>0</v>
      </c>
      <c r="W94" s="63">
        <f t="shared" si="70"/>
        <v>0</v>
      </c>
      <c r="X94" s="63">
        <f t="shared" si="70"/>
        <v>0</v>
      </c>
      <c r="Y94" s="63">
        <f t="shared" ref="Y94:AE94" si="73">IF($R94="Manual","",IFERROR(IF($R94="YOY Growth",$N94*(1+$T94)/12,$S94/12),""))</f>
        <v>0</v>
      </c>
      <c r="Z94" s="63">
        <f t="shared" si="73"/>
        <v>0</v>
      </c>
      <c r="AA94" s="63">
        <f t="shared" si="73"/>
        <v>0</v>
      </c>
      <c r="AB94" s="63">
        <f t="shared" si="73"/>
        <v>0</v>
      </c>
      <c r="AC94" s="63">
        <f t="shared" si="73"/>
        <v>0</v>
      </c>
      <c r="AD94" s="63">
        <f t="shared" si="73"/>
        <v>0</v>
      </c>
      <c r="AE94" s="63">
        <f t="shared" si="73"/>
        <v>0</v>
      </c>
      <c r="AF94" s="63">
        <f t="shared" si="72"/>
        <v>0</v>
      </c>
      <c r="AG94" s="16">
        <f t="shared" si="64"/>
        <v>0</v>
      </c>
      <c r="AH94" s="28" t="str">
        <f t="shared" si="65"/>
        <v/>
      </c>
      <c r="AI94" s="13"/>
      <c r="AJ94" s="16">
        <f t="shared" si="66"/>
        <v>0</v>
      </c>
    </row>
    <row r="95" spans="1:36" ht="13.5" customHeight="1" x14ac:dyDescent="0.2">
      <c r="A95" s="27" t="s">
        <v>1279</v>
      </c>
      <c r="B95" s="16">
        <v>2825.54</v>
      </c>
      <c r="C95" s="16">
        <v>0</v>
      </c>
      <c r="D95" s="16">
        <v>1968.65</v>
      </c>
      <c r="E95" s="16">
        <v>2282.91</v>
      </c>
      <c r="F95" s="16">
        <v>2569.77</v>
      </c>
      <c r="G95" s="16">
        <v>274.27999999999997</v>
      </c>
      <c r="H95" s="16">
        <v>516.4</v>
      </c>
      <c r="I95" s="16">
        <v>467.43</v>
      </c>
      <c r="J95" s="68">
        <v>2700</v>
      </c>
      <c r="K95" s="68">
        <v>2700</v>
      </c>
      <c r="L95" s="68">
        <v>2700</v>
      </c>
      <c r="M95" s="68">
        <v>2700</v>
      </c>
      <c r="N95" s="16">
        <f t="shared" si="61"/>
        <v>21704.980000000003</v>
      </c>
      <c r="O95" s="28" t="str">
        <f t="shared" si="62"/>
        <v/>
      </c>
      <c r="P95" s="16"/>
      <c r="Q95" s="16"/>
      <c r="R95" s="64" t="s">
        <v>1327</v>
      </c>
      <c r="S95" s="65">
        <v>32400</v>
      </c>
      <c r="T95" s="66">
        <v>0.05</v>
      </c>
      <c r="U95" s="63">
        <f t="shared" si="70"/>
        <v>2700</v>
      </c>
      <c r="V95" s="63">
        <f t="shared" si="70"/>
        <v>2700</v>
      </c>
      <c r="W95" s="63">
        <f t="shared" si="70"/>
        <v>2700</v>
      </c>
      <c r="X95" s="63">
        <f t="shared" si="70"/>
        <v>2700</v>
      </c>
      <c r="Y95" s="63">
        <f t="shared" ref="Y95:AE95" si="74">IF($R95="Manual","",IFERROR(IF($R95="YOY Growth",$N95*(1+$T95)/12,$S95/12),""))*Y146</f>
        <v>2835</v>
      </c>
      <c r="Z95" s="63">
        <f t="shared" si="74"/>
        <v>2970.0000000000005</v>
      </c>
      <c r="AA95" s="63">
        <f t="shared" si="74"/>
        <v>3104.9999999999995</v>
      </c>
      <c r="AB95" s="63">
        <f t="shared" si="74"/>
        <v>3240</v>
      </c>
      <c r="AC95" s="63">
        <f t="shared" si="74"/>
        <v>3375</v>
      </c>
      <c r="AD95" s="63">
        <f t="shared" si="74"/>
        <v>3510</v>
      </c>
      <c r="AE95" s="63">
        <f t="shared" si="74"/>
        <v>3645.0000000000005</v>
      </c>
      <c r="AF95" s="63">
        <f t="shared" si="72"/>
        <v>2700</v>
      </c>
      <c r="AG95" s="16">
        <f t="shared" si="64"/>
        <v>36180</v>
      </c>
      <c r="AH95" s="28" t="str">
        <f t="shared" si="65"/>
        <v/>
      </c>
      <c r="AI95" s="13"/>
      <c r="AJ95" s="16">
        <f t="shared" si="66"/>
        <v>-14475.019999999997</v>
      </c>
    </row>
    <row r="96" spans="1:36" ht="13.5" customHeight="1" x14ac:dyDescent="0.2">
      <c r="A96" s="27" t="s">
        <v>1280</v>
      </c>
      <c r="B96" s="16">
        <v>0</v>
      </c>
      <c r="C96" s="16">
        <v>0</v>
      </c>
      <c r="D96" s="16">
        <v>0</v>
      </c>
      <c r="E96" s="16">
        <v>0</v>
      </c>
      <c r="F96" s="16">
        <v>0</v>
      </c>
      <c r="G96" s="16">
        <v>0</v>
      </c>
      <c r="H96" s="16">
        <v>0</v>
      </c>
      <c r="I96" s="16">
        <v>0</v>
      </c>
      <c r="J96" s="68">
        <v>0</v>
      </c>
      <c r="K96" s="68">
        <v>0</v>
      </c>
      <c r="L96" s="68">
        <v>0</v>
      </c>
      <c r="M96" s="68">
        <v>0</v>
      </c>
      <c r="N96" s="16">
        <f t="shared" si="61"/>
        <v>0</v>
      </c>
      <c r="O96" s="28" t="str">
        <f t="shared" si="62"/>
        <v/>
      </c>
      <c r="P96" s="16"/>
      <c r="Q96" s="16"/>
      <c r="R96" s="64" t="s">
        <v>1327</v>
      </c>
      <c r="S96" s="65">
        <v>0</v>
      </c>
      <c r="T96" s="66">
        <v>0.05</v>
      </c>
      <c r="U96" s="63">
        <f t="shared" si="70"/>
        <v>0</v>
      </c>
      <c r="V96" s="63">
        <f t="shared" si="70"/>
        <v>0</v>
      </c>
      <c r="W96" s="63">
        <f t="shared" si="70"/>
        <v>0</v>
      </c>
      <c r="X96" s="63">
        <f t="shared" si="70"/>
        <v>0</v>
      </c>
      <c r="Y96" s="63">
        <f t="shared" ref="Y96:AE101" si="75">IF($R96="Manual","",IFERROR(IF($R96="YOY Growth",$N96*(1+$T96)/12,$S96/12),""))</f>
        <v>0</v>
      </c>
      <c r="Z96" s="63">
        <f t="shared" si="75"/>
        <v>0</v>
      </c>
      <c r="AA96" s="63">
        <f t="shared" si="75"/>
        <v>0</v>
      </c>
      <c r="AB96" s="63">
        <f t="shared" si="75"/>
        <v>0</v>
      </c>
      <c r="AC96" s="63">
        <f t="shared" si="75"/>
        <v>0</v>
      </c>
      <c r="AD96" s="63">
        <f t="shared" si="75"/>
        <v>0</v>
      </c>
      <c r="AE96" s="63">
        <f t="shared" si="75"/>
        <v>0</v>
      </c>
      <c r="AF96" s="63">
        <f t="shared" si="72"/>
        <v>0</v>
      </c>
      <c r="AG96" s="16">
        <f t="shared" si="64"/>
        <v>0</v>
      </c>
      <c r="AH96" s="28" t="str">
        <f t="shared" si="65"/>
        <v/>
      </c>
      <c r="AI96" s="13"/>
      <c r="AJ96" s="16">
        <f t="shared" si="66"/>
        <v>0</v>
      </c>
    </row>
    <row r="97" spans="1:36" ht="13.5" customHeight="1" x14ac:dyDescent="0.2">
      <c r="A97" s="27" t="s">
        <v>1281</v>
      </c>
      <c r="B97" s="16">
        <v>0</v>
      </c>
      <c r="C97" s="16">
        <v>0</v>
      </c>
      <c r="D97" s="16">
        <v>0</v>
      </c>
      <c r="E97" s="16">
        <v>0</v>
      </c>
      <c r="F97" s="16">
        <v>0</v>
      </c>
      <c r="G97" s="16">
        <v>0</v>
      </c>
      <c r="H97" s="16">
        <v>0</v>
      </c>
      <c r="I97" s="16">
        <v>0</v>
      </c>
      <c r="J97" s="68">
        <v>0</v>
      </c>
      <c r="K97" s="68">
        <v>0</v>
      </c>
      <c r="L97" s="68">
        <v>0</v>
      </c>
      <c r="M97" s="68">
        <v>0</v>
      </c>
      <c r="N97" s="16">
        <f t="shared" si="61"/>
        <v>0</v>
      </c>
      <c r="O97" s="28" t="str">
        <f t="shared" si="62"/>
        <v/>
      </c>
      <c r="P97" s="16"/>
      <c r="Q97" s="16"/>
      <c r="R97" s="64" t="s">
        <v>1327</v>
      </c>
      <c r="S97" s="65">
        <v>0</v>
      </c>
      <c r="T97" s="66">
        <v>0.05</v>
      </c>
      <c r="U97" s="63">
        <f t="shared" si="70"/>
        <v>0</v>
      </c>
      <c r="V97" s="63">
        <f t="shared" si="70"/>
        <v>0</v>
      </c>
      <c r="W97" s="63">
        <f t="shared" si="70"/>
        <v>0</v>
      </c>
      <c r="X97" s="63">
        <f t="shared" si="70"/>
        <v>0</v>
      </c>
      <c r="Y97" s="63">
        <f t="shared" si="75"/>
        <v>0</v>
      </c>
      <c r="Z97" s="63">
        <f t="shared" si="75"/>
        <v>0</v>
      </c>
      <c r="AA97" s="63">
        <f t="shared" si="75"/>
        <v>0</v>
      </c>
      <c r="AB97" s="63">
        <f t="shared" si="75"/>
        <v>0</v>
      </c>
      <c r="AC97" s="63">
        <f t="shared" si="75"/>
        <v>0</v>
      </c>
      <c r="AD97" s="63">
        <f t="shared" si="75"/>
        <v>0</v>
      </c>
      <c r="AE97" s="63">
        <f t="shared" si="75"/>
        <v>0</v>
      </c>
      <c r="AF97" s="63">
        <f t="shared" si="72"/>
        <v>0</v>
      </c>
      <c r="AG97" s="16">
        <f t="shared" si="64"/>
        <v>0</v>
      </c>
      <c r="AH97" s="28" t="str">
        <f t="shared" si="65"/>
        <v/>
      </c>
      <c r="AI97" s="13"/>
      <c r="AJ97" s="16">
        <f t="shared" si="66"/>
        <v>0</v>
      </c>
    </row>
    <row r="98" spans="1:36" ht="13.5" customHeight="1" x14ac:dyDescent="0.2">
      <c r="A98" s="27" t="s">
        <v>1282</v>
      </c>
      <c r="B98" s="16">
        <v>0</v>
      </c>
      <c r="C98" s="16">
        <v>0</v>
      </c>
      <c r="D98" s="16">
        <v>0</v>
      </c>
      <c r="E98" s="16">
        <v>0</v>
      </c>
      <c r="F98" s="16">
        <v>0</v>
      </c>
      <c r="G98" s="16">
        <v>0</v>
      </c>
      <c r="H98" s="16">
        <v>0</v>
      </c>
      <c r="I98" s="16">
        <v>0</v>
      </c>
      <c r="J98" s="68">
        <v>0</v>
      </c>
      <c r="K98" s="68">
        <v>0</v>
      </c>
      <c r="L98" s="68">
        <v>0</v>
      </c>
      <c r="M98" s="68">
        <v>0</v>
      </c>
      <c r="N98" s="16">
        <f t="shared" si="61"/>
        <v>0</v>
      </c>
      <c r="O98" s="28" t="str">
        <f t="shared" si="62"/>
        <v/>
      </c>
      <c r="P98" s="16"/>
      <c r="Q98" s="16"/>
      <c r="R98" s="64" t="s">
        <v>1327</v>
      </c>
      <c r="S98" s="65">
        <v>0</v>
      </c>
      <c r="T98" s="66">
        <v>0.05</v>
      </c>
      <c r="U98" s="63">
        <f t="shared" si="70"/>
        <v>0</v>
      </c>
      <c r="V98" s="63">
        <f t="shared" si="70"/>
        <v>0</v>
      </c>
      <c r="W98" s="63">
        <f t="shared" si="70"/>
        <v>0</v>
      </c>
      <c r="X98" s="63">
        <f t="shared" si="70"/>
        <v>0</v>
      </c>
      <c r="Y98" s="63">
        <f t="shared" si="75"/>
        <v>0</v>
      </c>
      <c r="Z98" s="63">
        <f t="shared" si="75"/>
        <v>0</v>
      </c>
      <c r="AA98" s="63">
        <f t="shared" si="75"/>
        <v>0</v>
      </c>
      <c r="AB98" s="63">
        <f t="shared" si="75"/>
        <v>0</v>
      </c>
      <c r="AC98" s="63">
        <f t="shared" si="75"/>
        <v>0</v>
      </c>
      <c r="AD98" s="63">
        <f t="shared" si="75"/>
        <v>0</v>
      </c>
      <c r="AE98" s="63">
        <f t="shared" si="75"/>
        <v>0</v>
      </c>
      <c r="AF98" s="63">
        <f t="shared" si="72"/>
        <v>0</v>
      </c>
      <c r="AG98" s="16">
        <f t="shared" si="64"/>
        <v>0</v>
      </c>
      <c r="AH98" s="28" t="str">
        <f t="shared" si="65"/>
        <v/>
      </c>
      <c r="AI98" s="13"/>
      <c r="AJ98" s="16">
        <f t="shared" si="66"/>
        <v>0</v>
      </c>
    </row>
    <row r="99" spans="1:36" ht="13.5" customHeight="1" x14ac:dyDescent="0.2">
      <c r="A99" s="27" t="s">
        <v>1283</v>
      </c>
      <c r="B99" s="16">
        <v>108.95</v>
      </c>
      <c r="C99" s="16">
        <v>653.16999999999996</v>
      </c>
      <c r="D99" s="16">
        <v>183.94</v>
      </c>
      <c r="E99" s="16">
        <v>108.95</v>
      </c>
      <c r="F99" s="16">
        <v>0</v>
      </c>
      <c r="G99" s="16">
        <v>48.95</v>
      </c>
      <c r="H99" s="16">
        <v>125.05</v>
      </c>
      <c r="I99" s="16">
        <v>64.2</v>
      </c>
      <c r="J99" s="68">
        <v>450</v>
      </c>
      <c r="K99" s="68">
        <v>450</v>
      </c>
      <c r="L99" s="68">
        <v>450</v>
      </c>
      <c r="M99" s="68">
        <v>450</v>
      </c>
      <c r="N99" s="16">
        <f t="shared" si="61"/>
        <v>3093.21</v>
      </c>
      <c r="O99" s="28" t="str">
        <f t="shared" si="62"/>
        <v/>
      </c>
      <c r="P99" s="16"/>
      <c r="Q99" s="16"/>
      <c r="R99" s="64" t="s">
        <v>1327</v>
      </c>
      <c r="S99" s="65">
        <v>5400</v>
      </c>
      <c r="T99" s="66">
        <v>0.05</v>
      </c>
      <c r="U99" s="63">
        <f t="shared" si="70"/>
        <v>450</v>
      </c>
      <c r="V99" s="63">
        <f t="shared" si="70"/>
        <v>450</v>
      </c>
      <c r="W99" s="63">
        <f t="shared" si="70"/>
        <v>450</v>
      </c>
      <c r="X99" s="63">
        <f t="shared" si="70"/>
        <v>450</v>
      </c>
      <c r="Y99" s="63">
        <f t="shared" si="75"/>
        <v>450</v>
      </c>
      <c r="Z99" s="63">
        <f t="shared" si="75"/>
        <v>450</v>
      </c>
      <c r="AA99" s="63">
        <f t="shared" si="75"/>
        <v>450</v>
      </c>
      <c r="AB99" s="63">
        <f t="shared" si="75"/>
        <v>450</v>
      </c>
      <c r="AC99" s="63">
        <f t="shared" si="75"/>
        <v>450</v>
      </c>
      <c r="AD99" s="63">
        <f t="shared" si="75"/>
        <v>450</v>
      </c>
      <c r="AE99" s="63">
        <f t="shared" si="75"/>
        <v>450</v>
      </c>
      <c r="AF99" s="63">
        <f t="shared" si="72"/>
        <v>450</v>
      </c>
      <c r="AG99" s="16">
        <f t="shared" si="64"/>
        <v>5400</v>
      </c>
      <c r="AH99" s="28" t="str">
        <f t="shared" si="65"/>
        <v/>
      </c>
      <c r="AI99" s="13"/>
      <c r="AJ99" s="16">
        <f t="shared" si="66"/>
        <v>-2306.79</v>
      </c>
    </row>
    <row r="100" spans="1:36" ht="13.5" customHeight="1" x14ac:dyDescent="0.2">
      <c r="A100" s="27" t="s">
        <v>1284</v>
      </c>
      <c r="B100" s="16">
        <v>0</v>
      </c>
      <c r="C100" s="16">
        <v>0</v>
      </c>
      <c r="D100" s="16">
        <v>0</v>
      </c>
      <c r="E100" s="16">
        <v>0</v>
      </c>
      <c r="F100" s="16">
        <v>0</v>
      </c>
      <c r="G100" s="16">
        <v>0</v>
      </c>
      <c r="H100" s="16">
        <v>0</v>
      </c>
      <c r="I100" s="16">
        <v>0</v>
      </c>
      <c r="J100" s="68">
        <v>0</v>
      </c>
      <c r="K100" s="68">
        <v>0</v>
      </c>
      <c r="L100" s="68">
        <v>0</v>
      </c>
      <c r="M100" s="68">
        <v>0</v>
      </c>
      <c r="N100" s="16">
        <f t="shared" si="61"/>
        <v>0</v>
      </c>
      <c r="O100" s="28" t="str">
        <f t="shared" si="62"/>
        <v/>
      </c>
      <c r="P100" s="16"/>
      <c r="Q100" s="16"/>
      <c r="R100" s="64" t="s">
        <v>1327</v>
      </c>
      <c r="S100" s="65">
        <v>0</v>
      </c>
      <c r="T100" s="66">
        <v>0.05</v>
      </c>
      <c r="U100" s="63">
        <f t="shared" si="70"/>
        <v>0</v>
      </c>
      <c r="V100" s="63">
        <f t="shared" si="70"/>
        <v>0</v>
      </c>
      <c r="W100" s="63">
        <f t="shared" si="70"/>
        <v>0</v>
      </c>
      <c r="X100" s="63">
        <f t="shared" si="70"/>
        <v>0</v>
      </c>
      <c r="Y100" s="63">
        <f t="shared" si="75"/>
        <v>0</v>
      </c>
      <c r="Z100" s="63">
        <f t="shared" si="75"/>
        <v>0</v>
      </c>
      <c r="AA100" s="63">
        <f t="shared" si="75"/>
        <v>0</v>
      </c>
      <c r="AB100" s="63">
        <f t="shared" si="75"/>
        <v>0</v>
      </c>
      <c r="AC100" s="63">
        <f t="shared" si="75"/>
        <v>0</v>
      </c>
      <c r="AD100" s="63">
        <f t="shared" si="75"/>
        <v>0</v>
      </c>
      <c r="AE100" s="63">
        <f t="shared" si="75"/>
        <v>0</v>
      </c>
      <c r="AF100" s="63">
        <f t="shared" si="72"/>
        <v>0</v>
      </c>
      <c r="AG100" s="16">
        <f t="shared" si="64"/>
        <v>0</v>
      </c>
      <c r="AH100" s="28" t="str">
        <f t="shared" si="65"/>
        <v/>
      </c>
      <c r="AI100" s="13"/>
      <c r="AJ100" s="16">
        <f t="shared" si="66"/>
        <v>0</v>
      </c>
    </row>
    <row r="101" spans="1:36" ht="13.5" customHeight="1" x14ac:dyDescent="0.2">
      <c r="A101" s="27" t="s">
        <v>1285</v>
      </c>
      <c r="B101" s="16">
        <v>0</v>
      </c>
      <c r="C101" s="16">
        <v>0</v>
      </c>
      <c r="D101" s="16">
        <v>0</v>
      </c>
      <c r="E101" s="16">
        <v>0</v>
      </c>
      <c r="F101" s="16">
        <v>0</v>
      </c>
      <c r="G101" s="16">
        <v>0</v>
      </c>
      <c r="H101" s="16">
        <v>0</v>
      </c>
      <c r="I101" s="16">
        <v>0</v>
      </c>
      <c r="J101" s="68">
        <v>0</v>
      </c>
      <c r="K101" s="68">
        <v>0</v>
      </c>
      <c r="L101" s="68">
        <v>0</v>
      </c>
      <c r="M101" s="68">
        <v>0</v>
      </c>
      <c r="N101" s="16">
        <f t="shared" si="61"/>
        <v>0</v>
      </c>
      <c r="O101" s="28" t="str">
        <f t="shared" si="62"/>
        <v/>
      </c>
      <c r="P101" s="16"/>
      <c r="Q101" s="16"/>
      <c r="R101" s="64" t="s">
        <v>1327</v>
      </c>
      <c r="S101" s="65">
        <v>0</v>
      </c>
      <c r="T101" s="66">
        <v>0.05</v>
      </c>
      <c r="U101" s="63">
        <f t="shared" si="70"/>
        <v>0</v>
      </c>
      <c r="V101" s="63">
        <f t="shared" si="70"/>
        <v>0</v>
      </c>
      <c r="W101" s="63">
        <f t="shared" si="70"/>
        <v>0</v>
      </c>
      <c r="X101" s="63">
        <f t="shared" si="70"/>
        <v>0</v>
      </c>
      <c r="Y101" s="63">
        <f t="shared" si="75"/>
        <v>0</v>
      </c>
      <c r="Z101" s="63">
        <f t="shared" si="75"/>
        <v>0</v>
      </c>
      <c r="AA101" s="63">
        <f t="shared" si="75"/>
        <v>0</v>
      </c>
      <c r="AB101" s="63">
        <f t="shared" si="75"/>
        <v>0</v>
      </c>
      <c r="AC101" s="63">
        <f t="shared" si="75"/>
        <v>0</v>
      </c>
      <c r="AD101" s="63">
        <f t="shared" si="75"/>
        <v>0</v>
      </c>
      <c r="AE101" s="63">
        <f t="shared" si="75"/>
        <v>0</v>
      </c>
      <c r="AF101" s="63">
        <f t="shared" si="72"/>
        <v>0</v>
      </c>
      <c r="AG101" s="16">
        <f t="shared" si="64"/>
        <v>0</v>
      </c>
      <c r="AH101" s="28" t="str">
        <f t="shared" si="65"/>
        <v/>
      </c>
      <c r="AI101" s="13"/>
      <c r="AJ101" s="16">
        <f t="shared" si="66"/>
        <v>0</v>
      </c>
    </row>
    <row r="102" spans="1:36" ht="13.5" customHeight="1" x14ac:dyDescent="0.2">
      <c r="A102" s="27" t="s">
        <v>1286</v>
      </c>
      <c r="B102" s="16">
        <v>0</v>
      </c>
      <c r="C102" s="16">
        <v>188.66</v>
      </c>
      <c r="D102" s="16">
        <v>0</v>
      </c>
      <c r="E102" s="16">
        <v>0</v>
      </c>
      <c r="F102" s="16">
        <v>0</v>
      </c>
      <c r="G102" s="16">
        <v>0</v>
      </c>
      <c r="H102" s="16">
        <v>0</v>
      </c>
      <c r="I102" s="16">
        <v>34.99</v>
      </c>
      <c r="J102" s="68">
        <v>0</v>
      </c>
      <c r="K102" s="68">
        <v>0</v>
      </c>
      <c r="L102" s="68">
        <v>0</v>
      </c>
      <c r="M102" s="68">
        <v>0</v>
      </c>
      <c r="N102" s="16">
        <f t="shared" si="61"/>
        <v>223.65</v>
      </c>
      <c r="O102" s="28" t="str">
        <f t="shared" si="62"/>
        <v/>
      </c>
      <c r="P102" s="16"/>
      <c r="Q102" s="16"/>
      <c r="R102" s="64" t="s">
        <v>1327</v>
      </c>
      <c r="S102" s="65"/>
      <c r="T102" s="66">
        <v>0.05</v>
      </c>
      <c r="U102" s="63">
        <f t="shared" si="70"/>
        <v>0</v>
      </c>
      <c r="V102" s="63">
        <f t="shared" si="70"/>
        <v>0</v>
      </c>
      <c r="W102" s="63">
        <f t="shared" si="70"/>
        <v>0</v>
      </c>
      <c r="X102" s="63">
        <f t="shared" si="70"/>
        <v>0</v>
      </c>
      <c r="Y102" s="63">
        <f t="shared" ref="Y102:AE102" si="76">IF($R102="Manual","",IFERROR(IF($R102="YOY Growth",$N102*(1+$T102)/12,$S102/12),""))*Y146</f>
        <v>0</v>
      </c>
      <c r="Z102" s="63">
        <f t="shared" si="76"/>
        <v>0</v>
      </c>
      <c r="AA102" s="63">
        <f t="shared" si="76"/>
        <v>0</v>
      </c>
      <c r="AB102" s="63">
        <f t="shared" si="76"/>
        <v>0</v>
      </c>
      <c r="AC102" s="63">
        <f t="shared" si="76"/>
        <v>0</v>
      </c>
      <c r="AD102" s="63">
        <f t="shared" si="76"/>
        <v>0</v>
      </c>
      <c r="AE102" s="63">
        <f t="shared" si="76"/>
        <v>0</v>
      </c>
      <c r="AF102" s="63">
        <f t="shared" si="72"/>
        <v>0</v>
      </c>
      <c r="AG102" s="16">
        <f t="shared" si="64"/>
        <v>0</v>
      </c>
      <c r="AH102" s="28" t="str">
        <f t="shared" si="65"/>
        <v/>
      </c>
      <c r="AI102" s="13"/>
      <c r="AJ102" s="16">
        <f t="shared" si="66"/>
        <v>223.65</v>
      </c>
    </row>
    <row r="103" spans="1:36" ht="13.5" customHeight="1" x14ac:dyDescent="0.2">
      <c r="A103" s="27" t="s">
        <v>1287</v>
      </c>
      <c r="B103" s="16">
        <v>0</v>
      </c>
      <c r="C103" s="16">
        <v>0</v>
      </c>
      <c r="D103" s="16">
        <v>0</v>
      </c>
      <c r="E103" s="16">
        <v>0</v>
      </c>
      <c r="F103" s="16">
        <v>0</v>
      </c>
      <c r="G103" s="16">
        <v>0</v>
      </c>
      <c r="H103" s="16">
        <v>0</v>
      </c>
      <c r="I103" s="16">
        <v>0</v>
      </c>
      <c r="J103" s="68">
        <v>0</v>
      </c>
      <c r="K103" s="68">
        <v>0</v>
      </c>
      <c r="L103" s="68">
        <v>0</v>
      </c>
      <c r="M103" s="68">
        <v>0</v>
      </c>
      <c r="N103" s="16">
        <f t="shared" si="61"/>
        <v>0</v>
      </c>
      <c r="O103" s="28" t="str">
        <f t="shared" si="62"/>
        <v/>
      </c>
      <c r="P103" s="16"/>
      <c r="Q103" s="16"/>
      <c r="R103" s="64" t="s">
        <v>1327</v>
      </c>
      <c r="S103" s="65">
        <v>0</v>
      </c>
      <c r="T103" s="66">
        <v>0.05</v>
      </c>
      <c r="U103" s="63">
        <f t="shared" si="70"/>
        <v>0</v>
      </c>
      <c r="V103" s="63">
        <f t="shared" si="70"/>
        <v>0</v>
      </c>
      <c r="W103" s="63">
        <f t="shared" si="70"/>
        <v>0</v>
      </c>
      <c r="X103" s="63">
        <f t="shared" si="70"/>
        <v>0</v>
      </c>
      <c r="Y103" s="63">
        <f t="shared" ref="Y103:AE115" si="77">IF($R103="Manual","",IFERROR(IF($R103="YOY Growth",$N103*(1+$T103)/12,$S103/12),""))</f>
        <v>0</v>
      </c>
      <c r="Z103" s="63">
        <f t="shared" si="77"/>
        <v>0</v>
      </c>
      <c r="AA103" s="63">
        <f t="shared" si="77"/>
        <v>0</v>
      </c>
      <c r="AB103" s="63">
        <f t="shared" si="77"/>
        <v>0</v>
      </c>
      <c r="AC103" s="63">
        <f t="shared" si="77"/>
        <v>0</v>
      </c>
      <c r="AD103" s="63">
        <f t="shared" si="77"/>
        <v>0</v>
      </c>
      <c r="AE103" s="63">
        <f t="shared" si="77"/>
        <v>0</v>
      </c>
      <c r="AF103" s="63">
        <f t="shared" si="72"/>
        <v>0</v>
      </c>
      <c r="AG103" s="16">
        <f t="shared" si="64"/>
        <v>0</v>
      </c>
      <c r="AH103" s="28" t="str">
        <f t="shared" si="65"/>
        <v/>
      </c>
      <c r="AI103" s="13"/>
      <c r="AJ103" s="16">
        <f t="shared" si="66"/>
        <v>0</v>
      </c>
    </row>
    <row r="104" spans="1:36" ht="13.5" customHeight="1" x14ac:dyDescent="0.2">
      <c r="A104" s="27" t="s">
        <v>1288</v>
      </c>
      <c r="B104" s="16">
        <v>0</v>
      </c>
      <c r="C104" s="16">
        <v>0</v>
      </c>
      <c r="D104" s="16">
        <v>0</v>
      </c>
      <c r="E104" s="16">
        <v>0</v>
      </c>
      <c r="F104" s="16">
        <v>0</v>
      </c>
      <c r="G104" s="16">
        <v>0</v>
      </c>
      <c r="H104" s="16">
        <v>0</v>
      </c>
      <c r="I104" s="16">
        <v>0</v>
      </c>
      <c r="J104" s="68">
        <v>0</v>
      </c>
      <c r="K104" s="68">
        <v>0</v>
      </c>
      <c r="L104" s="68">
        <v>0</v>
      </c>
      <c r="M104" s="68">
        <v>0</v>
      </c>
      <c r="N104" s="16">
        <f t="shared" si="61"/>
        <v>0</v>
      </c>
      <c r="O104" s="28" t="str">
        <f t="shared" si="62"/>
        <v/>
      </c>
      <c r="P104" s="16"/>
      <c r="Q104" s="16"/>
      <c r="R104" s="64" t="s">
        <v>1327</v>
      </c>
      <c r="S104" s="65">
        <v>0</v>
      </c>
      <c r="T104" s="66">
        <v>0.05</v>
      </c>
      <c r="U104" s="63">
        <f t="shared" si="70"/>
        <v>0</v>
      </c>
      <c r="V104" s="63">
        <f t="shared" si="70"/>
        <v>0</v>
      </c>
      <c r="W104" s="63">
        <f t="shared" si="70"/>
        <v>0</v>
      </c>
      <c r="X104" s="63">
        <f t="shared" si="70"/>
        <v>0</v>
      </c>
      <c r="Y104" s="63">
        <f t="shared" si="77"/>
        <v>0</v>
      </c>
      <c r="Z104" s="63">
        <f t="shared" si="77"/>
        <v>0</v>
      </c>
      <c r="AA104" s="63">
        <f t="shared" si="77"/>
        <v>0</v>
      </c>
      <c r="AB104" s="63">
        <f t="shared" si="77"/>
        <v>0</v>
      </c>
      <c r="AC104" s="63">
        <f t="shared" si="77"/>
        <v>0</v>
      </c>
      <c r="AD104" s="63">
        <f t="shared" si="77"/>
        <v>0</v>
      </c>
      <c r="AE104" s="63">
        <f t="shared" si="77"/>
        <v>0</v>
      </c>
      <c r="AF104" s="63">
        <f t="shared" si="72"/>
        <v>0</v>
      </c>
      <c r="AG104" s="16">
        <f t="shared" si="64"/>
        <v>0</v>
      </c>
      <c r="AH104" s="28" t="str">
        <f t="shared" si="65"/>
        <v/>
      </c>
      <c r="AI104" s="13"/>
      <c r="AJ104" s="16">
        <f t="shared" si="66"/>
        <v>0</v>
      </c>
    </row>
    <row r="105" spans="1:36" ht="13.5" customHeight="1" x14ac:dyDescent="0.2">
      <c r="A105" s="27" t="s">
        <v>1289</v>
      </c>
      <c r="B105" s="16">
        <v>0</v>
      </c>
      <c r="C105" s="16">
        <v>0</v>
      </c>
      <c r="D105" s="16">
        <v>0</v>
      </c>
      <c r="E105" s="16">
        <v>0</v>
      </c>
      <c r="F105" s="16">
        <v>0</v>
      </c>
      <c r="G105" s="16">
        <v>0</v>
      </c>
      <c r="H105" s="16">
        <v>0</v>
      </c>
      <c r="I105" s="16">
        <v>0</v>
      </c>
      <c r="J105" s="68">
        <v>0</v>
      </c>
      <c r="K105" s="68">
        <v>0</v>
      </c>
      <c r="L105" s="68">
        <v>0</v>
      </c>
      <c r="M105" s="68">
        <v>0</v>
      </c>
      <c r="N105" s="16">
        <f t="shared" si="61"/>
        <v>0</v>
      </c>
      <c r="O105" s="28" t="str">
        <f t="shared" si="62"/>
        <v/>
      </c>
      <c r="P105" s="16"/>
      <c r="Q105" s="16"/>
      <c r="R105" s="64" t="s">
        <v>1327</v>
      </c>
      <c r="S105" s="65">
        <v>0</v>
      </c>
      <c r="T105" s="66">
        <v>0.05</v>
      </c>
      <c r="U105" s="63">
        <f t="shared" si="70"/>
        <v>0</v>
      </c>
      <c r="V105" s="63">
        <f t="shared" si="70"/>
        <v>0</v>
      </c>
      <c r="W105" s="63">
        <f t="shared" si="70"/>
        <v>0</v>
      </c>
      <c r="X105" s="63">
        <f t="shared" si="70"/>
        <v>0</v>
      </c>
      <c r="Y105" s="63">
        <f t="shared" si="77"/>
        <v>0</v>
      </c>
      <c r="Z105" s="63">
        <f t="shared" si="77"/>
        <v>0</v>
      </c>
      <c r="AA105" s="63">
        <f t="shared" si="77"/>
        <v>0</v>
      </c>
      <c r="AB105" s="63">
        <f t="shared" si="77"/>
        <v>0</v>
      </c>
      <c r="AC105" s="63">
        <f t="shared" si="77"/>
        <v>0</v>
      </c>
      <c r="AD105" s="63">
        <f t="shared" si="77"/>
        <v>0</v>
      </c>
      <c r="AE105" s="63">
        <f t="shared" si="77"/>
        <v>0</v>
      </c>
      <c r="AF105" s="63">
        <f t="shared" si="72"/>
        <v>0</v>
      </c>
      <c r="AG105" s="16">
        <f t="shared" si="64"/>
        <v>0</v>
      </c>
      <c r="AH105" s="28" t="str">
        <f t="shared" si="65"/>
        <v/>
      </c>
      <c r="AI105" s="13"/>
      <c r="AJ105" s="16">
        <f t="shared" si="66"/>
        <v>0</v>
      </c>
    </row>
    <row r="106" spans="1:36" ht="13.5" customHeight="1" x14ac:dyDescent="0.2">
      <c r="A106" s="27" t="s">
        <v>1290</v>
      </c>
      <c r="B106" s="16">
        <v>0</v>
      </c>
      <c r="C106" s="16">
        <v>0</v>
      </c>
      <c r="D106" s="16">
        <v>0</v>
      </c>
      <c r="E106" s="16">
        <v>0</v>
      </c>
      <c r="F106" s="16">
        <v>0</v>
      </c>
      <c r="G106" s="16">
        <v>0</v>
      </c>
      <c r="H106" s="16">
        <v>0</v>
      </c>
      <c r="I106" s="16">
        <v>0</v>
      </c>
      <c r="J106" s="68">
        <v>0</v>
      </c>
      <c r="K106" s="68">
        <v>0</v>
      </c>
      <c r="L106" s="68">
        <v>0</v>
      </c>
      <c r="M106" s="68">
        <v>0</v>
      </c>
      <c r="N106" s="16">
        <f t="shared" si="61"/>
        <v>0</v>
      </c>
      <c r="O106" s="28" t="str">
        <f t="shared" si="62"/>
        <v/>
      </c>
      <c r="P106" s="16"/>
      <c r="Q106" s="16"/>
      <c r="R106" s="64" t="s">
        <v>1327</v>
      </c>
      <c r="S106" s="65">
        <v>0</v>
      </c>
      <c r="T106" s="66">
        <v>0.05</v>
      </c>
      <c r="U106" s="63">
        <f t="shared" si="70"/>
        <v>0</v>
      </c>
      <c r="V106" s="63">
        <f t="shared" si="70"/>
        <v>0</v>
      </c>
      <c r="W106" s="63">
        <f t="shared" si="70"/>
        <v>0</v>
      </c>
      <c r="X106" s="63">
        <f t="shared" si="70"/>
        <v>0</v>
      </c>
      <c r="Y106" s="63">
        <f t="shared" si="77"/>
        <v>0</v>
      </c>
      <c r="Z106" s="63">
        <f t="shared" si="77"/>
        <v>0</v>
      </c>
      <c r="AA106" s="63">
        <f t="shared" si="77"/>
        <v>0</v>
      </c>
      <c r="AB106" s="63">
        <f t="shared" si="77"/>
        <v>0</v>
      </c>
      <c r="AC106" s="63">
        <f t="shared" si="77"/>
        <v>0</v>
      </c>
      <c r="AD106" s="63">
        <f t="shared" si="77"/>
        <v>0</v>
      </c>
      <c r="AE106" s="63">
        <f t="shared" si="77"/>
        <v>0</v>
      </c>
      <c r="AF106" s="63">
        <f t="shared" si="72"/>
        <v>0</v>
      </c>
      <c r="AG106" s="16">
        <f t="shared" si="64"/>
        <v>0</v>
      </c>
      <c r="AH106" s="28" t="str">
        <f t="shared" si="65"/>
        <v/>
      </c>
      <c r="AI106" s="13"/>
      <c r="AJ106" s="16">
        <f t="shared" si="66"/>
        <v>0</v>
      </c>
    </row>
    <row r="107" spans="1:36" ht="13.5" customHeight="1" x14ac:dyDescent="0.2">
      <c r="A107" s="27" t="s">
        <v>1291</v>
      </c>
      <c r="B107" s="16">
        <v>0</v>
      </c>
      <c r="C107" s="16">
        <v>0</v>
      </c>
      <c r="D107" s="16">
        <v>0</v>
      </c>
      <c r="E107" s="16">
        <v>0</v>
      </c>
      <c r="F107" s="16">
        <v>0</v>
      </c>
      <c r="G107" s="16">
        <v>0</v>
      </c>
      <c r="H107" s="16">
        <v>0</v>
      </c>
      <c r="I107" s="16">
        <v>0</v>
      </c>
      <c r="J107" s="68">
        <v>0</v>
      </c>
      <c r="K107" s="68">
        <v>0</v>
      </c>
      <c r="L107" s="68">
        <v>0</v>
      </c>
      <c r="M107" s="68">
        <v>0</v>
      </c>
      <c r="N107" s="16">
        <f t="shared" si="61"/>
        <v>0</v>
      </c>
      <c r="O107" s="28" t="str">
        <f t="shared" si="62"/>
        <v/>
      </c>
      <c r="P107" s="16"/>
      <c r="Q107" s="16"/>
      <c r="R107" s="64" t="s">
        <v>1327</v>
      </c>
      <c r="S107" s="65">
        <v>0</v>
      </c>
      <c r="T107" s="66">
        <v>0.05</v>
      </c>
      <c r="U107" s="63">
        <f t="shared" si="70"/>
        <v>0</v>
      </c>
      <c r="V107" s="63">
        <f t="shared" si="70"/>
        <v>0</v>
      </c>
      <c r="W107" s="63">
        <f t="shared" si="70"/>
        <v>0</v>
      </c>
      <c r="X107" s="63">
        <f t="shared" si="70"/>
        <v>0</v>
      </c>
      <c r="Y107" s="63">
        <f t="shared" si="77"/>
        <v>0</v>
      </c>
      <c r="Z107" s="63">
        <f t="shared" si="77"/>
        <v>0</v>
      </c>
      <c r="AA107" s="63">
        <f t="shared" si="77"/>
        <v>0</v>
      </c>
      <c r="AB107" s="63">
        <f t="shared" si="77"/>
        <v>0</v>
      </c>
      <c r="AC107" s="63">
        <f t="shared" si="77"/>
        <v>0</v>
      </c>
      <c r="AD107" s="63">
        <f t="shared" si="77"/>
        <v>0</v>
      </c>
      <c r="AE107" s="63">
        <f t="shared" si="77"/>
        <v>0</v>
      </c>
      <c r="AF107" s="63">
        <f t="shared" si="72"/>
        <v>0</v>
      </c>
      <c r="AG107" s="16">
        <f t="shared" si="64"/>
        <v>0</v>
      </c>
      <c r="AH107" s="28" t="str">
        <f t="shared" si="65"/>
        <v/>
      </c>
      <c r="AI107" s="13"/>
      <c r="AJ107" s="16">
        <f t="shared" si="66"/>
        <v>0</v>
      </c>
    </row>
    <row r="108" spans="1:36" ht="13.5" customHeight="1" x14ac:dyDescent="0.2">
      <c r="A108" s="27" t="s">
        <v>1292</v>
      </c>
      <c r="B108" s="16">
        <v>0</v>
      </c>
      <c r="C108" s="16">
        <v>0</v>
      </c>
      <c r="D108" s="16">
        <v>0</v>
      </c>
      <c r="E108" s="16">
        <v>0</v>
      </c>
      <c r="F108" s="16">
        <v>0</v>
      </c>
      <c r="G108" s="16">
        <v>0</v>
      </c>
      <c r="H108" s="16">
        <v>0</v>
      </c>
      <c r="I108" s="16">
        <v>0</v>
      </c>
      <c r="J108" s="68">
        <v>0</v>
      </c>
      <c r="K108" s="68">
        <v>0</v>
      </c>
      <c r="L108" s="68">
        <v>0</v>
      </c>
      <c r="M108" s="68">
        <v>0</v>
      </c>
      <c r="N108" s="16">
        <f t="shared" si="61"/>
        <v>0</v>
      </c>
      <c r="O108" s="28" t="str">
        <f t="shared" si="62"/>
        <v/>
      </c>
      <c r="P108" s="16"/>
      <c r="Q108" s="16"/>
      <c r="R108" s="64" t="s">
        <v>1327</v>
      </c>
      <c r="S108" s="65">
        <v>0</v>
      </c>
      <c r="T108" s="66">
        <v>0.05</v>
      </c>
      <c r="U108" s="63">
        <f t="shared" si="70"/>
        <v>0</v>
      </c>
      <c r="V108" s="63">
        <f t="shared" si="70"/>
        <v>0</v>
      </c>
      <c r="W108" s="63">
        <f t="shared" si="70"/>
        <v>0</v>
      </c>
      <c r="X108" s="63">
        <f t="shared" si="70"/>
        <v>0</v>
      </c>
      <c r="Y108" s="63">
        <f t="shared" si="77"/>
        <v>0</v>
      </c>
      <c r="Z108" s="63">
        <f t="shared" si="77"/>
        <v>0</v>
      </c>
      <c r="AA108" s="63">
        <f t="shared" si="77"/>
        <v>0</v>
      </c>
      <c r="AB108" s="63">
        <f t="shared" si="77"/>
        <v>0</v>
      </c>
      <c r="AC108" s="63">
        <f t="shared" si="77"/>
        <v>0</v>
      </c>
      <c r="AD108" s="63">
        <f t="shared" si="77"/>
        <v>0</v>
      </c>
      <c r="AE108" s="63">
        <f t="shared" si="77"/>
        <v>0</v>
      </c>
      <c r="AF108" s="63">
        <f t="shared" si="72"/>
        <v>0</v>
      </c>
      <c r="AG108" s="16">
        <f t="shared" si="64"/>
        <v>0</v>
      </c>
      <c r="AH108" s="28" t="str">
        <f t="shared" si="65"/>
        <v/>
      </c>
      <c r="AI108" s="13"/>
      <c r="AJ108" s="16">
        <f t="shared" si="66"/>
        <v>0</v>
      </c>
    </row>
    <row r="109" spans="1:36" ht="13.5" customHeight="1" x14ac:dyDescent="0.2">
      <c r="A109" s="27" t="s">
        <v>1293</v>
      </c>
      <c r="B109" s="16">
        <v>0</v>
      </c>
      <c r="C109" s="16">
        <v>0</v>
      </c>
      <c r="D109" s="16">
        <v>0</v>
      </c>
      <c r="E109" s="16">
        <v>0</v>
      </c>
      <c r="F109" s="16">
        <v>0</v>
      </c>
      <c r="G109" s="16">
        <v>0</v>
      </c>
      <c r="H109" s="16">
        <v>0</v>
      </c>
      <c r="I109" s="16">
        <v>0</v>
      </c>
      <c r="J109" s="68">
        <v>0</v>
      </c>
      <c r="K109" s="68">
        <v>0</v>
      </c>
      <c r="L109" s="68">
        <v>0</v>
      </c>
      <c r="M109" s="68">
        <v>0</v>
      </c>
      <c r="N109" s="16">
        <f t="shared" si="61"/>
        <v>0</v>
      </c>
      <c r="O109" s="28" t="str">
        <f t="shared" si="62"/>
        <v/>
      </c>
      <c r="P109" s="16"/>
      <c r="Q109" s="16"/>
      <c r="R109" s="64" t="s">
        <v>1327</v>
      </c>
      <c r="S109" s="65">
        <v>0</v>
      </c>
      <c r="T109" s="66">
        <v>0.05</v>
      </c>
      <c r="U109" s="63">
        <f t="shared" si="70"/>
        <v>0</v>
      </c>
      <c r="V109" s="63">
        <f t="shared" si="70"/>
        <v>0</v>
      </c>
      <c r="W109" s="63">
        <f t="shared" si="70"/>
        <v>0</v>
      </c>
      <c r="X109" s="63">
        <f t="shared" si="70"/>
        <v>0</v>
      </c>
      <c r="Y109" s="63">
        <f t="shared" si="77"/>
        <v>0</v>
      </c>
      <c r="Z109" s="63">
        <f t="shared" si="77"/>
        <v>0</v>
      </c>
      <c r="AA109" s="63">
        <f t="shared" si="77"/>
        <v>0</v>
      </c>
      <c r="AB109" s="63">
        <f t="shared" si="77"/>
        <v>0</v>
      </c>
      <c r="AC109" s="63">
        <f t="shared" si="77"/>
        <v>0</v>
      </c>
      <c r="AD109" s="63">
        <f t="shared" si="77"/>
        <v>0</v>
      </c>
      <c r="AE109" s="63">
        <f t="shared" si="77"/>
        <v>0</v>
      </c>
      <c r="AF109" s="63">
        <f t="shared" si="72"/>
        <v>0</v>
      </c>
      <c r="AG109" s="16">
        <f t="shared" si="64"/>
        <v>0</v>
      </c>
      <c r="AH109" s="28" t="str">
        <f t="shared" si="65"/>
        <v/>
      </c>
      <c r="AI109" s="13"/>
      <c r="AJ109" s="16">
        <f t="shared" si="66"/>
        <v>0</v>
      </c>
    </row>
    <row r="110" spans="1:36" ht="13.5" customHeight="1" x14ac:dyDescent="0.2">
      <c r="A110" s="27" t="s">
        <v>1294</v>
      </c>
      <c r="B110" s="16">
        <v>0</v>
      </c>
      <c r="C110" s="16">
        <v>0</v>
      </c>
      <c r="D110" s="16">
        <v>0</v>
      </c>
      <c r="E110" s="16">
        <v>0</v>
      </c>
      <c r="F110" s="16">
        <v>0</v>
      </c>
      <c r="G110" s="16">
        <v>0</v>
      </c>
      <c r="H110" s="16">
        <v>0</v>
      </c>
      <c r="I110" s="16">
        <v>0</v>
      </c>
      <c r="J110" s="68">
        <v>0</v>
      </c>
      <c r="K110" s="68">
        <v>0</v>
      </c>
      <c r="L110" s="68">
        <v>0</v>
      </c>
      <c r="M110" s="68">
        <v>0</v>
      </c>
      <c r="N110" s="16">
        <f t="shared" si="61"/>
        <v>0</v>
      </c>
      <c r="O110" s="28" t="str">
        <f t="shared" si="62"/>
        <v/>
      </c>
      <c r="P110" s="16"/>
      <c r="Q110" s="16"/>
      <c r="R110" s="64" t="s">
        <v>1327</v>
      </c>
      <c r="S110" s="65">
        <v>0</v>
      </c>
      <c r="T110" s="66">
        <v>0.05</v>
      </c>
      <c r="U110" s="63">
        <f t="shared" si="70"/>
        <v>0</v>
      </c>
      <c r="V110" s="63">
        <f t="shared" si="70"/>
        <v>0</v>
      </c>
      <c r="W110" s="63">
        <f t="shared" si="70"/>
        <v>0</v>
      </c>
      <c r="X110" s="63">
        <f t="shared" si="70"/>
        <v>0</v>
      </c>
      <c r="Y110" s="63">
        <f t="shared" si="77"/>
        <v>0</v>
      </c>
      <c r="Z110" s="63">
        <f t="shared" si="77"/>
        <v>0</v>
      </c>
      <c r="AA110" s="63">
        <f t="shared" si="77"/>
        <v>0</v>
      </c>
      <c r="AB110" s="63">
        <f t="shared" si="77"/>
        <v>0</v>
      </c>
      <c r="AC110" s="63">
        <f t="shared" si="77"/>
        <v>0</v>
      </c>
      <c r="AD110" s="63">
        <f t="shared" si="77"/>
        <v>0</v>
      </c>
      <c r="AE110" s="63">
        <f t="shared" si="77"/>
        <v>0</v>
      </c>
      <c r="AF110" s="63">
        <f t="shared" si="72"/>
        <v>0</v>
      </c>
      <c r="AG110" s="16">
        <f t="shared" si="64"/>
        <v>0</v>
      </c>
      <c r="AH110" s="28" t="str">
        <f t="shared" si="65"/>
        <v/>
      </c>
      <c r="AI110" s="13"/>
      <c r="AJ110" s="16">
        <f t="shared" si="66"/>
        <v>0</v>
      </c>
    </row>
    <row r="111" spans="1:36" ht="13.5" customHeight="1" x14ac:dyDescent="0.2">
      <c r="A111" s="27" t="s">
        <v>1295</v>
      </c>
      <c r="B111" s="16">
        <v>0</v>
      </c>
      <c r="C111" s="16">
        <v>0</v>
      </c>
      <c r="D111" s="16">
        <v>0</v>
      </c>
      <c r="E111" s="16">
        <v>0</v>
      </c>
      <c r="F111" s="16">
        <v>0</v>
      </c>
      <c r="G111" s="16">
        <v>0</v>
      </c>
      <c r="H111" s="16">
        <v>0</v>
      </c>
      <c r="I111" s="16">
        <v>0</v>
      </c>
      <c r="J111" s="68">
        <v>0</v>
      </c>
      <c r="K111" s="68">
        <v>0</v>
      </c>
      <c r="L111" s="68">
        <v>0</v>
      </c>
      <c r="M111" s="68">
        <v>0</v>
      </c>
      <c r="N111" s="16">
        <f t="shared" si="61"/>
        <v>0</v>
      </c>
      <c r="O111" s="28" t="str">
        <f t="shared" si="62"/>
        <v/>
      </c>
      <c r="P111" s="16"/>
      <c r="Q111" s="16"/>
      <c r="R111" s="64" t="s">
        <v>1327</v>
      </c>
      <c r="S111" s="65">
        <v>0</v>
      </c>
      <c r="T111" s="66">
        <v>0.05</v>
      </c>
      <c r="U111" s="63">
        <f t="shared" si="70"/>
        <v>0</v>
      </c>
      <c r="V111" s="63">
        <f t="shared" si="70"/>
        <v>0</v>
      </c>
      <c r="W111" s="63">
        <f t="shared" si="70"/>
        <v>0</v>
      </c>
      <c r="X111" s="63">
        <f t="shared" si="70"/>
        <v>0</v>
      </c>
      <c r="Y111" s="63">
        <f t="shared" si="77"/>
        <v>0</v>
      </c>
      <c r="Z111" s="63">
        <f t="shared" si="77"/>
        <v>0</v>
      </c>
      <c r="AA111" s="63">
        <f t="shared" si="77"/>
        <v>0</v>
      </c>
      <c r="AB111" s="63">
        <f t="shared" si="77"/>
        <v>0</v>
      </c>
      <c r="AC111" s="63">
        <f t="shared" si="77"/>
        <v>0</v>
      </c>
      <c r="AD111" s="63">
        <f t="shared" si="77"/>
        <v>0</v>
      </c>
      <c r="AE111" s="63">
        <f t="shared" si="77"/>
        <v>0</v>
      </c>
      <c r="AF111" s="63">
        <f t="shared" si="72"/>
        <v>0</v>
      </c>
      <c r="AG111" s="16">
        <f t="shared" si="64"/>
        <v>0</v>
      </c>
      <c r="AH111" s="28" t="str">
        <f t="shared" si="65"/>
        <v/>
      </c>
      <c r="AI111" s="13"/>
      <c r="AJ111" s="16">
        <f t="shared" si="66"/>
        <v>0</v>
      </c>
    </row>
    <row r="112" spans="1:36" ht="13.5" customHeight="1" x14ac:dyDescent="0.2">
      <c r="A112" s="27" t="s">
        <v>1296</v>
      </c>
      <c r="B112" s="16">
        <v>0</v>
      </c>
      <c r="C112" s="16">
        <v>0</v>
      </c>
      <c r="D112" s="16">
        <v>0</v>
      </c>
      <c r="E112" s="16">
        <v>0</v>
      </c>
      <c r="F112" s="16">
        <v>0</v>
      </c>
      <c r="G112" s="16">
        <v>0</v>
      </c>
      <c r="H112" s="16">
        <v>0</v>
      </c>
      <c r="I112" s="16">
        <v>0</v>
      </c>
      <c r="J112" s="68">
        <v>0</v>
      </c>
      <c r="K112" s="68">
        <v>0</v>
      </c>
      <c r="L112" s="68">
        <v>0</v>
      </c>
      <c r="M112" s="68">
        <v>0</v>
      </c>
      <c r="N112" s="16">
        <f t="shared" si="61"/>
        <v>0</v>
      </c>
      <c r="O112" s="28" t="str">
        <f t="shared" si="62"/>
        <v/>
      </c>
      <c r="P112" s="16"/>
      <c r="Q112" s="16"/>
      <c r="R112" s="64" t="s">
        <v>1327</v>
      </c>
      <c r="S112" s="65">
        <v>0</v>
      </c>
      <c r="T112" s="66">
        <v>0.05</v>
      </c>
      <c r="U112" s="63">
        <f t="shared" si="70"/>
        <v>0</v>
      </c>
      <c r="V112" s="63">
        <f t="shared" si="70"/>
        <v>0</v>
      </c>
      <c r="W112" s="63">
        <f t="shared" si="70"/>
        <v>0</v>
      </c>
      <c r="X112" s="63">
        <f t="shared" si="70"/>
        <v>0</v>
      </c>
      <c r="Y112" s="63">
        <f t="shared" si="77"/>
        <v>0</v>
      </c>
      <c r="Z112" s="63">
        <f t="shared" si="77"/>
        <v>0</v>
      </c>
      <c r="AA112" s="63">
        <f t="shared" si="77"/>
        <v>0</v>
      </c>
      <c r="AB112" s="63">
        <f t="shared" si="77"/>
        <v>0</v>
      </c>
      <c r="AC112" s="63">
        <f t="shared" si="77"/>
        <v>0</v>
      </c>
      <c r="AD112" s="63">
        <f t="shared" si="77"/>
        <v>0</v>
      </c>
      <c r="AE112" s="63">
        <f t="shared" si="77"/>
        <v>0</v>
      </c>
      <c r="AF112" s="63">
        <f t="shared" si="72"/>
        <v>0</v>
      </c>
      <c r="AG112" s="16">
        <f t="shared" si="64"/>
        <v>0</v>
      </c>
      <c r="AH112" s="28" t="str">
        <f t="shared" si="65"/>
        <v/>
      </c>
      <c r="AI112" s="13"/>
      <c r="AJ112" s="16">
        <f t="shared" si="66"/>
        <v>0</v>
      </c>
    </row>
    <row r="113" spans="1:36" ht="13.5" customHeight="1" x14ac:dyDescent="0.2">
      <c r="A113" s="27" t="s">
        <v>1297</v>
      </c>
      <c r="B113" s="16">
        <v>0</v>
      </c>
      <c r="C113" s="16">
        <v>0</v>
      </c>
      <c r="D113" s="16">
        <v>0</v>
      </c>
      <c r="E113" s="16">
        <v>0</v>
      </c>
      <c r="F113" s="16">
        <v>0</v>
      </c>
      <c r="G113" s="16">
        <v>0</v>
      </c>
      <c r="H113" s="16">
        <v>0</v>
      </c>
      <c r="I113" s="16">
        <v>0</v>
      </c>
      <c r="J113" s="68">
        <v>0</v>
      </c>
      <c r="K113" s="68">
        <v>0</v>
      </c>
      <c r="L113" s="68">
        <v>0</v>
      </c>
      <c r="M113" s="68">
        <v>0</v>
      </c>
      <c r="N113" s="16">
        <f t="shared" si="61"/>
        <v>0</v>
      </c>
      <c r="O113" s="28" t="str">
        <f t="shared" si="62"/>
        <v/>
      </c>
      <c r="P113" s="16"/>
      <c r="Q113" s="16"/>
      <c r="R113" s="64" t="s">
        <v>1327</v>
      </c>
      <c r="S113" s="65">
        <v>0</v>
      </c>
      <c r="T113" s="66">
        <v>0.05</v>
      </c>
      <c r="U113" s="63">
        <f t="shared" si="70"/>
        <v>0</v>
      </c>
      <c r="V113" s="63">
        <f t="shared" si="70"/>
        <v>0</v>
      </c>
      <c r="W113" s="63">
        <f t="shared" si="70"/>
        <v>0</v>
      </c>
      <c r="X113" s="63">
        <f t="shared" si="70"/>
        <v>0</v>
      </c>
      <c r="Y113" s="63">
        <f t="shared" si="77"/>
        <v>0</v>
      </c>
      <c r="Z113" s="63">
        <f t="shared" si="77"/>
        <v>0</v>
      </c>
      <c r="AA113" s="63">
        <f t="shared" si="77"/>
        <v>0</v>
      </c>
      <c r="AB113" s="63">
        <f t="shared" si="77"/>
        <v>0</v>
      </c>
      <c r="AC113" s="63">
        <f t="shared" si="77"/>
        <v>0</v>
      </c>
      <c r="AD113" s="63">
        <f t="shared" si="77"/>
        <v>0</v>
      </c>
      <c r="AE113" s="63">
        <f t="shared" si="77"/>
        <v>0</v>
      </c>
      <c r="AF113" s="63">
        <f t="shared" si="72"/>
        <v>0</v>
      </c>
      <c r="AG113" s="16">
        <f t="shared" si="64"/>
        <v>0</v>
      </c>
      <c r="AH113" s="28" t="str">
        <f t="shared" si="65"/>
        <v/>
      </c>
      <c r="AI113" s="13"/>
      <c r="AJ113" s="16">
        <f t="shared" si="66"/>
        <v>0</v>
      </c>
    </row>
    <row r="114" spans="1:36" ht="13.5" customHeight="1" x14ac:dyDescent="0.2">
      <c r="A114" s="27" t="s">
        <v>1298</v>
      </c>
      <c r="B114" s="16">
        <v>0</v>
      </c>
      <c r="C114" s="16">
        <v>0</v>
      </c>
      <c r="D114" s="16">
        <v>0</v>
      </c>
      <c r="E114" s="16">
        <v>0</v>
      </c>
      <c r="F114" s="16">
        <v>0</v>
      </c>
      <c r="G114" s="16">
        <v>0</v>
      </c>
      <c r="H114" s="16">
        <v>0</v>
      </c>
      <c r="I114" s="16">
        <v>0</v>
      </c>
      <c r="J114" s="68">
        <v>0</v>
      </c>
      <c r="K114" s="68">
        <v>0</v>
      </c>
      <c r="L114" s="68">
        <v>0</v>
      </c>
      <c r="M114" s="68">
        <v>0</v>
      </c>
      <c r="N114" s="16">
        <f t="shared" si="61"/>
        <v>0</v>
      </c>
      <c r="O114" s="28" t="str">
        <f t="shared" si="62"/>
        <v/>
      </c>
      <c r="P114" s="16"/>
      <c r="Q114" s="16"/>
      <c r="R114" s="64" t="s">
        <v>1327</v>
      </c>
      <c r="S114" s="65">
        <v>0</v>
      </c>
      <c r="T114" s="66">
        <v>0.05</v>
      </c>
      <c r="U114" s="63">
        <f t="shared" si="70"/>
        <v>0</v>
      </c>
      <c r="V114" s="63">
        <f t="shared" si="70"/>
        <v>0</v>
      </c>
      <c r="W114" s="63">
        <f t="shared" si="70"/>
        <v>0</v>
      </c>
      <c r="X114" s="63">
        <f t="shared" si="70"/>
        <v>0</v>
      </c>
      <c r="Y114" s="63">
        <f t="shared" si="77"/>
        <v>0</v>
      </c>
      <c r="Z114" s="63">
        <f t="shared" si="77"/>
        <v>0</v>
      </c>
      <c r="AA114" s="63">
        <f t="shared" si="77"/>
        <v>0</v>
      </c>
      <c r="AB114" s="63">
        <f t="shared" si="77"/>
        <v>0</v>
      </c>
      <c r="AC114" s="63">
        <f t="shared" si="77"/>
        <v>0</v>
      </c>
      <c r="AD114" s="63">
        <f t="shared" si="77"/>
        <v>0</v>
      </c>
      <c r="AE114" s="63">
        <f t="shared" si="77"/>
        <v>0</v>
      </c>
      <c r="AF114" s="63">
        <f t="shared" si="72"/>
        <v>0</v>
      </c>
      <c r="AG114" s="16">
        <f t="shared" si="64"/>
        <v>0</v>
      </c>
      <c r="AH114" s="28" t="str">
        <f t="shared" si="65"/>
        <v/>
      </c>
      <c r="AI114" s="13"/>
      <c r="AJ114" s="16">
        <f t="shared" si="66"/>
        <v>0</v>
      </c>
    </row>
    <row r="115" spans="1:36" ht="13.5" customHeight="1" x14ac:dyDescent="0.2">
      <c r="A115" s="27" t="s">
        <v>1299</v>
      </c>
      <c r="B115" s="16">
        <v>0</v>
      </c>
      <c r="C115" s="16">
        <v>0</v>
      </c>
      <c r="D115" s="16">
        <v>0</v>
      </c>
      <c r="E115" s="16">
        <v>0</v>
      </c>
      <c r="F115" s="16">
        <v>0</v>
      </c>
      <c r="G115" s="16">
        <v>0</v>
      </c>
      <c r="H115" s="16">
        <v>0</v>
      </c>
      <c r="I115" s="16">
        <v>0</v>
      </c>
      <c r="J115" s="68">
        <v>0</v>
      </c>
      <c r="K115" s="68">
        <v>0</v>
      </c>
      <c r="L115" s="68">
        <v>0</v>
      </c>
      <c r="M115" s="68">
        <v>0</v>
      </c>
      <c r="N115" s="16">
        <f t="shared" si="61"/>
        <v>0</v>
      </c>
      <c r="O115" s="28" t="str">
        <f t="shared" si="62"/>
        <v/>
      </c>
      <c r="P115" s="16"/>
      <c r="Q115" s="16"/>
      <c r="R115" s="64" t="s">
        <v>1327</v>
      </c>
      <c r="S115" s="65">
        <v>0</v>
      </c>
      <c r="T115" s="66">
        <v>0.05</v>
      </c>
      <c r="U115" s="63">
        <f t="shared" si="70"/>
        <v>0</v>
      </c>
      <c r="V115" s="63">
        <f t="shared" si="70"/>
        <v>0</v>
      </c>
      <c r="W115" s="63">
        <f t="shared" si="70"/>
        <v>0</v>
      </c>
      <c r="X115" s="63">
        <f t="shared" si="70"/>
        <v>0</v>
      </c>
      <c r="Y115" s="63">
        <f t="shared" si="77"/>
        <v>0</v>
      </c>
      <c r="Z115" s="63">
        <f t="shared" si="77"/>
        <v>0</v>
      </c>
      <c r="AA115" s="63">
        <f t="shared" si="77"/>
        <v>0</v>
      </c>
      <c r="AB115" s="63">
        <f t="shared" si="77"/>
        <v>0</v>
      </c>
      <c r="AC115" s="63">
        <f t="shared" si="77"/>
        <v>0</v>
      </c>
      <c r="AD115" s="63">
        <f t="shared" si="77"/>
        <v>0</v>
      </c>
      <c r="AE115" s="63">
        <f t="shared" si="77"/>
        <v>0</v>
      </c>
      <c r="AF115" s="63">
        <f t="shared" si="72"/>
        <v>0</v>
      </c>
      <c r="AG115" s="16">
        <f t="shared" si="64"/>
        <v>0</v>
      </c>
      <c r="AH115" s="28" t="str">
        <f t="shared" si="65"/>
        <v/>
      </c>
      <c r="AI115" s="13"/>
      <c r="AJ115" s="16">
        <f t="shared" si="66"/>
        <v>0</v>
      </c>
    </row>
    <row r="116" spans="1:36" ht="13.5" customHeight="1" x14ac:dyDescent="0.2">
      <c r="A116" s="30" t="s">
        <v>1300</v>
      </c>
      <c r="B116" s="31">
        <f t="shared" ref="B116:M116" si="78">B73+SUM(B74:B80)+B87+SUM(B88:B115)</f>
        <v>141544.1</v>
      </c>
      <c r="C116" s="31">
        <f t="shared" si="78"/>
        <v>47756.850000000006</v>
      </c>
      <c r="D116" s="31">
        <f t="shared" si="78"/>
        <v>42019.759999999995</v>
      </c>
      <c r="E116" s="31">
        <f t="shared" si="78"/>
        <v>45450.090000000004</v>
      </c>
      <c r="F116" s="31">
        <f t="shared" si="78"/>
        <v>102509.57</v>
      </c>
      <c r="G116" s="31">
        <f t="shared" si="78"/>
        <v>101827.68000000001</v>
      </c>
      <c r="H116" s="31">
        <f t="shared" si="78"/>
        <v>105407.26</v>
      </c>
      <c r="I116" s="31">
        <f t="shared" si="78"/>
        <v>121283.07</v>
      </c>
      <c r="J116" s="31">
        <f t="shared" si="78"/>
        <v>140963</v>
      </c>
      <c r="K116" s="31">
        <f t="shared" si="78"/>
        <v>143954</v>
      </c>
      <c r="L116" s="31">
        <f t="shared" si="78"/>
        <v>143954</v>
      </c>
      <c r="M116" s="31">
        <f t="shared" si="78"/>
        <v>154591</v>
      </c>
      <c r="N116" s="31">
        <f t="shared" si="61"/>
        <v>1291260.3800000001</v>
      </c>
      <c r="O116" s="32" t="str">
        <f t="shared" si="62"/>
        <v/>
      </c>
      <c r="P116" s="16"/>
      <c r="Q116" s="16"/>
      <c r="R116" s="67"/>
      <c r="S116" s="67"/>
      <c r="T116" s="67"/>
      <c r="U116" s="31">
        <f t="shared" ref="U116:AF116" si="79">U73+SUM(U74:U80)+U87+SUM(U88:U115)</f>
        <v>104818.13819684784</v>
      </c>
      <c r="V116" s="31">
        <f t="shared" si="79"/>
        <v>104818.13819684784</v>
      </c>
      <c r="W116" s="31">
        <f t="shared" si="79"/>
        <v>106018.13819684784</v>
      </c>
      <c r="X116" s="31">
        <f t="shared" si="79"/>
        <v>106018.13819684784</v>
      </c>
      <c r="Y116" s="31">
        <f t="shared" si="79"/>
        <v>106788.13819684784</v>
      </c>
      <c r="Z116" s="31">
        <f t="shared" si="79"/>
        <v>106958.13819684784</v>
      </c>
      <c r="AA116" s="31">
        <f t="shared" si="79"/>
        <v>107728.13819684784</v>
      </c>
      <c r="AB116" s="31">
        <f t="shared" si="79"/>
        <v>107898.13819684784</v>
      </c>
      <c r="AC116" s="31">
        <f t="shared" si="79"/>
        <v>108668.13819684784</v>
      </c>
      <c r="AD116" s="31">
        <f t="shared" si="79"/>
        <v>111844.68234275328</v>
      </c>
      <c r="AE116" s="31">
        <f t="shared" si="79"/>
        <v>112614.68234275328</v>
      </c>
      <c r="AF116" s="31">
        <f t="shared" si="79"/>
        <v>112024.68234275328</v>
      </c>
      <c r="AG116" s="31">
        <f t="shared" si="64"/>
        <v>1296197.2907998906</v>
      </c>
      <c r="AH116" s="32" t="str">
        <f t="shared" si="65"/>
        <v/>
      </c>
      <c r="AI116" s="13"/>
      <c r="AJ116" s="31">
        <f t="shared" si="66"/>
        <v>-4936.9107998905238</v>
      </c>
    </row>
    <row r="117" spans="1:36" ht="13.5" customHeight="1" x14ac:dyDescent="0.2">
      <c r="A117" s="45" t="s">
        <v>1301</v>
      </c>
      <c r="B117" s="31">
        <f t="shared" ref="B117:M117" si="80">B64-B116</f>
        <v>-86913.02</v>
      </c>
      <c r="C117" s="31">
        <f t="shared" si="80"/>
        <v>-49296.87</v>
      </c>
      <c r="D117" s="31">
        <f t="shared" si="80"/>
        <v>-108301.44</v>
      </c>
      <c r="E117" s="31">
        <f t="shared" si="80"/>
        <v>-45527.530000000006</v>
      </c>
      <c r="F117" s="31">
        <f t="shared" si="80"/>
        <v>-102509.57</v>
      </c>
      <c r="G117" s="31">
        <f t="shared" si="80"/>
        <v>-102060.61</v>
      </c>
      <c r="H117" s="31">
        <f t="shared" si="80"/>
        <v>-105782.9</v>
      </c>
      <c r="I117" s="31">
        <f t="shared" si="80"/>
        <v>-131520.22</v>
      </c>
      <c r="J117" s="31">
        <f t="shared" si="80"/>
        <v>-140963</v>
      </c>
      <c r="K117" s="31">
        <f t="shared" si="80"/>
        <v>-143954</v>
      </c>
      <c r="L117" s="31">
        <f t="shared" si="80"/>
        <v>-143954</v>
      </c>
      <c r="M117" s="31">
        <f t="shared" si="80"/>
        <v>-154591</v>
      </c>
      <c r="N117" s="31">
        <f t="shared" si="61"/>
        <v>-1315374.1600000001</v>
      </c>
      <c r="O117" s="32" t="str">
        <f t="shared" si="62"/>
        <v/>
      </c>
      <c r="P117" s="16"/>
      <c r="Q117" s="16"/>
      <c r="R117" s="67"/>
      <c r="S117" s="67"/>
      <c r="T117" s="67"/>
      <c r="U117" s="31">
        <f t="shared" ref="U117:AF117" si="81">U64-U116</f>
        <v>-104818.13819684784</v>
      </c>
      <c r="V117" s="31">
        <f t="shared" si="81"/>
        <v>-104818.13819684784</v>
      </c>
      <c r="W117" s="31">
        <f t="shared" si="81"/>
        <v>-106018.13819684784</v>
      </c>
      <c r="X117" s="31">
        <f t="shared" si="81"/>
        <v>-106018.13819684784</v>
      </c>
      <c r="Y117" s="31">
        <f t="shared" si="81"/>
        <v>-106788.13819684784</v>
      </c>
      <c r="Z117" s="31">
        <f t="shared" si="81"/>
        <v>-106958.13819684784</v>
      </c>
      <c r="AA117" s="31">
        <f t="shared" si="81"/>
        <v>-107728.13819684784</v>
      </c>
      <c r="AB117" s="31">
        <f t="shared" si="81"/>
        <v>-107898.13819684784</v>
      </c>
      <c r="AC117" s="31">
        <f t="shared" si="81"/>
        <v>-108668.13819684784</v>
      </c>
      <c r="AD117" s="31">
        <f t="shared" si="81"/>
        <v>-111844.68234275328</v>
      </c>
      <c r="AE117" s="31">
        <f t="shared" si="81"/>
        <v>-112614.68234275328</v>
      </c>
      <c r="AF117" s="31">
        <f t="shared" si="81"/>
        <v>-112024.68234275328</v>
      </c>
      <c r="AG117" s="31">
        <f t="shared" si="64"/>
        <v>-1296197.2907998906</v>
      </c>
      <c r="AH117" s="32" t="str">
        <f t="shared" si="65"/>
        <v/>
      </c>
      <c r="AI117" s="13"/>
      <c r="AJ117" s="31">
        <f>AG117-N117</f>
        <v>19176.869200109504</v>
      </c>
    </row>
    <row r="118" spans="1:36" ht="13.5" customHeight="1" x14ac:dyDescent="0.2">
      <c r="A118" s="25" t="s">
        <v>1302</v>
      </c>
      <c r="B118" s="16"/>
      <c r="C118" s="16"/>
      <c r="D118" s="16"/>
      <c r="E118" s="16"/>
      <c r="F118" s="16"/>
      <c r="G118" s="16"/>
      <c r="H118" s="16"/>
      <c r="I118" s="16"/>
      <c r="J118" s="16"/>
      <c r="K118" s="16"/>
      <c r="L118" s="16"/>
      <c r="M118" s="16"/>
      <c r="N118" s="16"/>
      <c r="O118" s="28"/>
      <c r="P118" s="16"/>
      <c r="Q118" s="16"/>
      <c r="R118" s="67"/>
      <c r="S118" s="67"/>
      <c r="T118" s="67"/>
      <c r="U118" s="16"/>
      <c r="V118" s="16"/>
      <c r="W118" s="16"/>
      <c r="X118" s="16"/>
      <c r="Y118" s="16"/>
      <c r="Z118" s="16"/>
      <c r="AA118" s="16"/>
      <c r="AB118" s="16"/>
      <c r="AC118" s="16"/>
      <c r="AD118" s="16"/>
      <c r="AE118" s="16"/>
      <c r="AF118" s="16"/>
      <c r="AG118" s="16"/>
      <c r="AH118" s="28"/>
      <c r="AI118" s="13"/>
      <c r="AJ118" s="16"/>
    </row>
    <row r="119" spans="1:36" ht="13.5" customHeight="1" x14ac:dyDescent="0.2">
      <c r="A119" s="26" t="s">
        <v>1303</v>
      </c>
      <c r="B119" s="16"/>
      <c r="C119" s="16"/>
      <c r="D119" s="16"/>
      <c r="E119" s="16"/>
      <c r="F119" s="16"/>
      <c r="G119" s="16"/>
      <c r="H119" s="16"/>
      <c r="I119" s="16"/>
      <c r="J119" s="16"/>
      <c r="K119" s="16"/>
      <c r="L119" s="16"/>
      <c r="M119" s="16"/>
      <c r="N119" s="16"/>
      <c r="O119" s="28"/>
      <c r="P119" s="16"/>
      <c r="Q119" s="16"/>
      <c r="R119" s="67"/>
      <c r="S119" s="67"/>
      <c r="T119" s="67"/>
      <c r="U119" s="16"/>
      <c r="V119" s="16"/>
      <c r="W119" s="16"/>
      <c r="X119" s="16"/>
      <c r="Y119" s="16"/>
      <c r="Z119" s="16"/>
      <c r="AA119" s="16"/>
      <c r="AB119" s="16"/>
      <c r="AC119" s="16"/>
      <c r="AD119" s="16"/>
      <c r="AE119" s="16"/>
      <c r="AF119" s="16"/>
      <c r="AG119" s="16"/>
      <c r="AH119" s="28"/>
      <c r="AI119" s="13"/>
      <c r="AJ119" s="16"/>
    </row>
    <row r="120" spans="1:36" ht="13.5" customHeight="1" x14ac:dyDescent="0.2">
      <c r="A120" s="27" t="s">
        <v>1304</v>
      </c>
      <c r="B120" s="16">
        <v>0</v>
      </c>
      <c r="C120" s="16">
        <v>0</v>
      </c>
      <c r="D120" s="16">
        <v>0</v>
      </c>
      <c r="E120" s="16">
        <v>0</v>
      </c>
      <c r="F120" s="16">
        <v>0</v>
      </c>
      <c r="G120" s="16">
        <v>0</v>
      </c>
      <c r="H120" s="16">
        <v>0</v>
      </c>
      <c r="I120" s="16">
        <v>0</v>
      </c>
      <c r="J120" s="68">
        <v>0</v>
      </c>
      <c r="K120" s="68">
        <v>0</v>
      </c>
      <c r="L120" s="68">
        <v>0</v>
      </c>
      <c r="M120" s="68">
        <v>0</v>
      </c>
      <c r="N120" s="16">
        <f>SUM(B120:M120)</f>
        <v>0</v>
      </c>
      <c r="O120" s="28" t="str">
        <f>IFERROR(N120/N$16,"")</f>
        <v/>
      </c>
      <c r="P120" s="16"/>
      <c r="Q120" s="16"/>
      <c r="R120" s="64" t="s">
        <v>1327</v>
      </c>
      <c r="S120" s="65">
        <v>0</v>
      </c>
      <c r="T120" s="66">
        <v>0.05</v>
      </c>
      <c r="U120" s="63">
        <f t="shared" ref="U120:AF121" si="82">IF($R120="Manual","",IFERROR(IF($R120="YOY Growth",$N120*(1+$T120)/12,$S120/12),""))</f>
        <v>0</v>
      </c>
      <c r="V120" s="63">
        <f t="shared" si="82"/>
        <v>0</v>
      </c>
      <c r="W120" s="63">
        <f t="shared" si="82"/>
        <v>0</v>
      </c>
      <c r="X120" s="63">
        <f t="shared" si="82"/>
        <v>0</v>
      </c>
      <c r="Y120" s="63">
        <f t="shared" si="82"/>
        <v>0</v>
      </c>
      <c r="Z120" s="63">
        <f t="shared" si="82"/>
        <v>0</v>
      </c>
      <c r="AA120" s="63">
        <f t="shared" si="82"/>
        <v>0</v>
      </c>
      <c r="AB120" s="63">
        <f t="shared" si="82"/>
        <v>0</v>
      </c>
      <c r="AC120" s="63">
        <f t="shared" si="82"/>
        <v>0</v>
      </c>
      <c r="AD120" s="63">
        <f t="shared" si="82"/>
        <v>0</v>
      </c>
      <c r="AE120" s="63">
        <f t="shared" si="82"/>
        <v>0</v>
      </c>
      <c r="AF120" s="63">
        <f t="shared" si="82"/>
        <v>0</v>
      </c>
      <c r="AG120" s="16">
        <f>SUM(U120:AF120)</f>
        <v>0</v>
      </c>
      <c r="AH120" s="28" t="str">
        <f>IFERROR(AG120/AG$16,"")</f>
        <v/>
      </c>
      <c r="AI120" s="13"/>
      <c r="AJ120" s="16">
        <f>AG120-N120</f>
        <v>0</v>
      </c>
    </row>
    <row r="121" spans="1:36" ht="13.5" customHeight="1" x14ac:dyDescent="0.2">
      <c r="A121" s="27" t="s">
        <v>1305</v>
      </c>
      <c r="B121" s="16">
        <v>0</v>
      </c>
      <c r="C121" s="16">
        <v>0</v>
      </c>
      <c r="D121" s="16">
        <v>0</v>
      </c>
      <c r="E121" s="16">
        <v>0</v>
      </c>
      <c r="F121" s="16">
        <v>0</v>
      </c>
      <c r="G121" s="16">
        <v>0</v>
      </c>
      <c r="H121" s="16">
        <v>0</v>
      </c>
      <c r="I121" s="16">
        <v>0</v>
      </c>
      <c r="J121" s="68">
        <v>0</v>
      </c>
      <c r="K121" s="68">
        <v>0</v>
      </c>
      <c r="L121" s="68">
        <v>0</v>
      </c>
      <c r="M121" s="68">
        <v>0</v>
      </c>
      <c r="N121" s="16">
        <f>SUM(B121:M121)</f>
        <v>0</v>
      </c>
      <c r="O121" s="28" t="str">
        <f>IFERROR(N121/N$16,"")</f>
        <v/>
      </c>
      <c r="P121" s="16"/>
      <c r="Q121" s="16"/>
      <c r="R121" s="64" t="s">
        <v>1327</v>
      </c>
      <c r="S121" s="65">
        <v>0</v>
      </c>
      <c r="T121" s="66">
        <v>0.05</v>
      </c>
      <c r="U121" s="63">
        <f t="shared" si="82"/>
        <v>0</v>
      </c>
      <c r="V121" s="63">
        <f t="shared" si="82"/>
        <v>0</v>
      </c>
      <c r="W121" s="63">
        <f t="shared" si="82"/>
        <v>0</v>
      </c>
      <c r="X121" s="63">
        <f t="shared" si="82"/>
        <v>0</v>
      </c>
      <c r="Y121" s="63">
        <f t="shared" si="82"/>
        <v>0</v>
      </c>
      <c r="Z121" s="63">
        <f t="shared" si="82"/>
        <v>0</v>
      </c>
      <c r="AA121" s="63">
        <f t="shared" si="82"/>
        <v>0</v>
      </c>
      <c r="AB121" s="63">
        <f t="shared" si="82"/>
        <v>0</v>
      </c>
      <c r="AC121" s="63">
        <f t="shared" si="82"/>
        <v>0</v>
      </c>
      <c r="AD121" s="63">
        <f t="shared" si="82"/>
        <v>0</v>
      </c>
      <c r="AE121" s="63">
        <f t="shared" si="82"/>
        <v>0</v>
      </c>
      <c r="AF121" s="63">
        <f t="shared" si="82"/>
        <v>0</v>
      </c>
      <c r="AG121" s="16">
        <f>SUM(U121:AF121)</f>
        <v>0</v>
      </c>
      <c r="AH121" s="28" t="str">
        <f>IFERROR(AG121/AG$16,"")</f>
        <v/>
      </c>
      <c r="AI121" s="13"/>
      <c r="AJ121" s="16">
        <f>AG121-N121</f>
        <v>0</v>
      </c>
    </row>
    <row r="122" spans="1:36" ht="13.5" customHeight="1" x14ac:dyDescent="0.2">
      <c r="A122" s="30" t="s">
        <v>1306</v>
      </c>
      <c r="B122" s="31">
        <f t="shared" ref="B122:M122" si="83">SUM(B120:B121)</f>
        <v>0</v>
      </c>
      <c r="C122" s="31">
        <f t="shared" si="83"/>
        <v>0</v>
      </c>
      <c r="D122" s="31">
        <f t="shared" si="83"/>
        <v>0</v>
      </c>
      <c r="E122" s="31">
        <f t="shared" si="83"/>
        <v>0</v>
      </c>
      <c r="F122" s="31">
        <f t="shared" si="83"/>
        <v>0</v>
      </c>
      <c r="G122" s="31">
        <f t="shared" si="83"/>
        <v>0</v>
      </c>
      <c r="H122" s="31">
        <f t="shared" si="83"/>
        <v>0</v>
      </c>
      <c r="I122" s="31">
        <f t="shared" si="83"/>
        <v>0</v>
      </c>
      <c r="J122" s="31">
        <f t="shared" si="83"/>
        <v>0</v>
      </c>
      <c r="K122" s="31">
        <f t="shared" si="83"/>
        <v>0</v>
      </c>
      <c r="L122" s="31">
        <f t="shared" si="83"/>
        <v>0</v>
      </c>
      <c r="M122" s="31">
        <f t="shared" si="83"/>
        <v>0</v>
      </c>
      <c r="N122" s="31">
        <f>SUM(B122:M122)</f>
        <v>0</v>
      </c>
      <c r="O122" s="32" t="str">
        <f>IFERROR(N122/N$16,"")</f>
        <v/>
      </c>
      <c r="P122" s="16"/>
      <c r="Q122" s="16"/>
      <c r="R122" s="67"/>
      <c r="S122" s="67"/>
      <c r="T122" s="67"/>
      <c r="U122" s="31">
        <f t="shared" ref="U122:AF122" si="84">SUM(U120:U121)</f>
        <v>0</v>
      </c>
      <c r="V122" s="31">
        <f t="shared" si="84"/>
        <v>0</v>
      </c>
      <c r="W122" s="31">
        <f t="shared" si="84"/>
        <v>0</v>
      </c>
      <c r="X122" s="31">
        <f t="shared" si="84"/>
        <v>0</v>
      </c>
      <c r="Y122" s="31">
        <f t="shared" si="84"/>
        <v>0</v>
      </c>
      <c r="Z122" s="31">
        <f t="shared" si="84"/>
        <v>0</v>
      </c>
      <c r="AA122" s="31">
        <f t="shared" si="84"/>
        <v>0</v>
      </c>
      <c r="AB122" s="31">
        <f t="shared" si="84"/>
        <v>0</v>
      </c>
      <c r="AC122" s="31">
        <f t="shared" si="84"/>
        <v>0</v>
      </c>
      <c r="AD122" s="31">
        <f t="shared" si="84"/>
        <v>0</v>
      </c>
      <c r="AE122" s="31">
        <f t="shared" si="84"/>
        <v>0</v>
      </c>
      <c r="AF122" s="31">
        <f t="shared" si="84"/>
        <v>0</v>
      </c>
      <c r="AG122" s="31">
        <f>SUM(U122:AF122)</f>
        <v>0</v>
      </c>
      <c r="AH122" s="32" t="str">
        <f>IFERROR(AG122/AG$16,"")</f>
        <v/>
      </c>
      <c r="AI122" s="13"/>
      <c r="AJ122" s="31">
        <f>AG122-N122</f>
        <v>0</v>
      </c>
    </row>
    <row r="123" spans="1:36" ht="13.5" customHeight="1" x14ac:dyDescent="0.2">
      <c r="A123" s="26" t="s">
        <v>1307</v>
      </c>
      <c r="B123" s="16"/>
      <c r="C123" s="16"/>
      <c r="D123" s="16"/>
      <c r="E123" s="16"/>
      <c r="F123" s="16"/>
      <c r="G123" s="16"/>
      <c r="H123" s="16"/>
      <c r="I123" s="16"/>
      <c r="J123" s="16"/>
      <c r="K123" s="16"/>
      <c r="L123" s="16"/>
      <c r="M123" s="16"/>
      <c r="N123" s="16"/>
      <c r="O123" s="28"/>
      <c r="P123" s="16"/>
      <c r="Q123" s="16"/>
      <c r="R123" s="67"/>
      <c r="S123" s="67"/>
      <c r="T123" s="67"/>
      <c r="U123" s="16"/>
      <c r="V123" s="16"/>
      <c r="W123" s="16"/>
      <c r="X123" s="16"/>
      <c r="Y123" s="16"/>
      <c r="Z123" s="16"/>
      <c r="AA123" s="16"/>
      <c r="AB123" s="16"/>
      <c r="AC123" s="16"/>
      <c r="AD123" s="16"/>
      <c r="AE123" s="16"/>
      <c r="AF123" s="16"/>
      <c r="AG123" s="16"/>
      <c r="AH123" s="28"/>
      <c r="AI123" s="13"/>
      <c r="AJ123" s="16"/>
    </row>
    <row r="124" spans="1:36" ht="13.5" customHeight="1" x14ac:dyDescent="0.2">
      <c r="A124" s="38" t="s">
        <v>1308</v>
      </c>
      <c r="B124" s="16">
        <v>0</v>
      </c>
      <c r="C124" s="16">
        <v>0</v>
      </c>
      <c r="D124" s="16">
        <v>0</v>
      </c>
      <c r="E124" s="16">
        <v>0</v>
      </c>
      <c r="F124" s="16">
        <v>0</v>
      </c>
      <c r="G124" s="16">
        <v>0</v>
      </c>
      <c r="H124" s="16">
        <v>0</v>
      </c>
      <c r="I124" s="16">
        <v>0</v>
      </c>
      <c r="J124" s="68"/>
      <c r="K124" s="68"/>
      <c r="L124" s="68"/>
      <c r="M124" s="68"/>
      <c r="N124" s="16">
        <v>0</v>
      </c>
      <c r="O124" s="28" t="str">
        <f>IFERROR(N124/N$16,"")</f>
        <v/>
      </c>
      <c r="P124" s="16"/>
      <c r="Q124" s="16"/>
      <c r="R124" s="64" t="s">
        <v>1327</v>
      </c>
      <c r="S124" s="65">
        <v>0</v>
      </c>
      <c r="T124" s="66">
        <v>0.05</v>
      </c>
      <c r="U124" s="63">
        <f t="shared" ref="U124:AF129" si="85">IF($R124="Manual","",IFERROR(IF($R124="YOY Growth",$N124*(1+$T124)/12,$S124/12),""))</f>
        <v>0</v>
      </c>
      <c r="V124" s="63">
        <f t="shared" si="85"/>
        <v>0</v>
      </c>
      <c r="W124" s="63">
        <f t="shared" si="85"/>
        <v>0</v>
      </c>
      <c r="X124" s="63">
        <f t="shared" si="85"/>
        <v>0</v>
      </c>
      <c r="Y124" s="63">
        <f t="shared" si="85"/>
        <v>0</v>
      </c>
      <c r="Z124" s="63">
        <f t="shared" si="85"/>
        <v>0</v>
      </c>
      <c r="AA124" s="63">
        <f t="shared" si="85"/>
        <v>0</v>
      </c>
      <c r="AB124" s="63">
        <f t="shared" si="85"/>
        <v>0</v>
      </c>
      <c r="AC124" s="63">
        <f t="shared" si="85"/>
        <v>0</v>
      </c>
      <c r="AD124" s="63">
        <f t="shared" si="85"/>
        <v>0</v>
      </c>
      <c r="AE124" s="63">
        <f t="shared" si="85"/>
        <v>0</v>
      </c>
      <c r="AF124" s="63">
        <f t="shared" si="85"/>
        <v>0</v>
      </c>
      <c r="AG124" s="16">
        <f>SUM(U124:AF124)</f>
        <v>0</v>
      </c>
      <c r="AH124" s="28" t="str">
        <f>IFERROR(AG124/AG$16,"")</f>
        <v/>
      </c>
      <c r="AI124" s="13"/>
      <c r="AJ124" s="16">
        <f>N124-AG124</f>
        <v>0</v>
      </c>
    </row>
    <row r="125" spans="1:36" ht="13.5" customHeight="1" x14ac:dyDescent="0.2">
      <c r="A125" s="27" t="s">
        <v>1309</v>
      </c>
      <c r="B125" s="16">
        <v>0</v>
      </c>
      <c r="C125" s="16">
        <v>0</v>
      </c>
      <c r="D125" s="16">
        <v>0</v>
      </c>
      <c r="E125" s="16">
        <v>0</v>
      </c>
      <c r="F125" s="16">
        <v>0</v>
      </c>
      <c r="G125" s="16">
        <v>0</v>
      </c>
      <c r="H125" s="16">
        <v>0</v>
      </c>
      <c r="I125" s="16">
        <v>0</v>
      </c>
      <c r="J125" s="68">
        <v>0</v>
      </c>
      <c r="K125" s="68">
        <v>0</v>
      </c>
      <c r="L125" s="68">
        <v>0</v>
      </c>
      <c r="M125" s="68">
        <v>0</v>
      </c>
      <c r="N125" s="16">
        <f>SUM(B125:M125)</f>
        <v>0</v>
      </c>
      <c r="O125" s="28" t="str">
        <f>IFERROR(N125/N$16,"")</f>
        <v/>
      </c>
      <c r="P125" s="16"/>
      <c r="Q125" s="16"/>
      <c r="R125" s="64" t="s">
        <v>1327</v>
      </c>
      <c r="S125" s="65">
        <v>0</v>
      </c>
      <c r="T125" s="66">
        <v>0.05</v>
      </c>
      <c r="U125" s="63">
        <f t="shared" si="85"/>
        <v>0</v>
      </c>
      <c r="V125" s="63">
        <f t="shared" si="85"/>
        <v>0</v>
      </c>
      <c r="W125" s="63">
        <f t="shared" si="85"/>
        <v>0</v>
      </c>
      <c r="X125" s="63">
        <f t="shared" si="85"/>
        <v>0</v>
      </c>
      <c r="Y125" s="63">
        <f t="shared" si="85"/>
        <v>0</v>
      </c>
      <c r="Z125" s="63">
        <f t="shared" si="85"/>
        <v>0</v>
      </c>
      <c r="AA125" s="63">
        <f t="shared" si="85"/>
        <v>0</v>
      </c>
      <c r="AB125" s="63">
        <f t="shared" si="85"/>
        <v>0</v>
      </c>
      <c r="AC125" s="63">
        <f t="shared" si="85"/>
        <v>0</v>
      </c>
      <c r="AD125" s="63">
        <f t="shared" si="85"/>
        <v>0</v>
      </c>
      <c r="AE125" s="63">
        <f t="shared" si="85"/>
        <v>0</v>
      </c>
      <c r="AF125" s="63">
        <f t="shared" si="85"/>
        <v>0</v>
      </c>
      <c r="AG125" s="16">
        <f>SUM(U125:AF125)</f>
        <v>0</v>
      </c>
      <c r="AH125" s="28" t="str">
        <f>IFERROR(AG125/AG$16,"")</f>
        <v/>
      </c>
      <c r="AI125" s="13"/>
      <c r="AJ125" s="16">
        <f>N125-AG125</f>
        <v>0</v>
      </c>
    </row>
    <row r="126" spans="1:36" ht="13.5" customHeight="1" x14ac:dyDescent="0.2">
      <c r="A126" s="27" t="s">
        <v>1310</v>
      </c>
      <c r="B126" s="16">
        <v>0</v>
      </c>
      <c r="C126" s="16">
        <v>0</v>
      </c>
      <c r="D126" s="16">
        <v>0</v>
      </c>
      <c r="E126" s="16">
        <v>0</v>
      </c>
      <c r="F126" s="16">
        <v>0</v>
      </c>
      <c r="G126" s="16">
        <v>0</v>
      </c>
      <c r="H126" s="16">
        <v>0</v>
      </c>
      <c r="I126" s="16">
        <v>0</v>
      </c>
      <c r="J126" s="68">
        <v>0</v>
      </c>
      <c r="K126" s="68">
        <v>0</v>
      </c>
      <c r="L126" s="68">
        <v>0</v>
      </c>
      <c r="M126" s="68">
        <v>0</v>
      </c>
      <c r="N126" s="16">
        <f>SUM(B126:M126)</f>
        <v>0</v>
      </c>
      <c r="O126" s="28" t="str">
        <f>IFERROR(N126/N$16,"")</f>
        <v/>
      </c>
      <c r="P126" s="16"/>
      <c r="Q126" s="16"/>
      <c r="R126" s="64" t="s">
        <v>1327</v>
      </c>
      <c r="S126" s="65">
        <v>0</v>
      </c>
      <c r="T126" s="66">
        <v>0.05</v>
      </c>
      <c r="U126" s="63">
        <f t="shared" si="85"/>
        <v>0</v>
      </c>
      <c r="V126" s="63">
        <f t="shared" si="85"/>
        <v>0</v>
      </c>
      <c r="W126" s="63">
        <f t="shared" si="85"/>
        <v>0</v>
      </c>
      <c r="X126" s="63">
        <f t="shared" si="85"/>
        <v>0</v>
      </c>
      <c r="Y126" s="63">
        <f t="shared" si="85"/>
        <v>0</v>
      </c>
      <c r="Z126" s="63">
        <f t="shared" si="85"/>
        <v>0</v>
      </c>
      <c r="AA126" s="63">
        <f t="shared" si="85"/>
        <v>0</v>
      </c>
      <c r="AB126" s="63">
        <f t="shared" si="85"/>
        <v>0</v>
      </c>
      <c r="AC126" s="63">
        <f t="shared" si="85"/>
        <v>0</v>
      </c>
      <c r="AD126" s="63">
        <f t="shared" si="85"/>
        <v>0</v>
      </c>
      <c r="AE126" s="63">
        <f t="shared" si="85"/>
        <v>0</v>
      </c>
      <c r="AF126" s="63">
        <f t="shared" si="85"/>
        <v>0</v>
      </c>
      <c r="AG126" s="16">
        <f>SUM(U126:AF126)</f>
        <v>0</v>
      </c>
      <c r="AH126" s="28" t="str">
        <f>IFERROR(AG126/AG$16,"")</f>
        <v/>
      </c>
      <c r="AI126" s="13"/>
      <c r="AJ126" s="16">
        <f>N126-AG126</f>
        <v>0</v>
      </c>
    </row>
    <row r="127" spans="1:36" ht="13.5" customHeight="1" x14ac:dyDescent="0.2">
      <c r="A127" s="27" t="s">
        <v>1311</v>
      </c>
      <c r="B127" s="16">
        <v>0</v>
      </c>
      <c r="C127" s="16">
        <v>0</v>
      </c>
      <c r="D127" s="16">
        <v>0</v>
      </c>
      <c r="E127" s="16">
        <v>0</v>
      </c>
      <c r="F127" s="16">
        <v>0</v>
      </c>
      <c r="G127" s="16">
        <v>0</v>
      </c>
      <c r="H127" s="16">
        <v>0</v>
      </c>
      <c r="I127" s="16">
        <v>0</v>
      </c>
      <c r="J127" s="68"/>
      <c r="K127" s="68"/>
      <c r="L127" s="68"/>
      <c r="M127" s="68"/>
      <c r="N127" s="16"/>
      <c r="O127" s="28"/>
      <c r="P127" s="16"/>
      <c r="Q127" s="16"/>
      <c r="R127" s="64" t="s">
        <v>1327</v>
      </c>
      <c r="S127" s="65">
        <v>0</v>
      </c>
      <c r="T127" s="66">
        <v>0.05</v>
      </c>
      <c r="U127" s="63">
        <f t="shared" si="85"/>
        <v>0</v>
      </c>
      <c r="V127" s="63">
        <f t="shared" si="85"/>
        <v>0</v>
      </c>
      <c r="W127" s="63">
        <f t="shared" si="85"/>
        <v>0</v>
      </c>
      <c r="X127" s="63">
        <f t="shared" si="85"/>
        <v>0</v>
      </c>
      <c r="Y127" s="63">
        <f t="shared" si="85"/>
        <v>0</v>
      </c>
      <c r="Z127" s="63">
        <f t="shared" si="85"/>
        <v>0</v>
      </c>
      <c r="AA127" s="63">
        <f t="shared" si="85"/>
        <v>0</v>
      </c>
      <c r="AB127" s="63">
        <f t="shared" si="85"/>
        <v>0</v>
      </c>
      <c r="AC127" s="63">
        <f t="shared" si="85"/>
        <v>0</v>
      </c>
      <c r="AD127" s="63">
        <f t="shared" si="85"/>
        <v>0</v>
      </c>
      <c r="AE127" s="63">
        <f t="shared" si="85"/>
        <v>0</v>
      </c>
      <c r="AF127" s="63">
        <f t="shared" si="85"/>
        <v>0</v>
      </c>
      <c r="AG127" s="16"/>
      <c r="AH127" s="28"/>
      <c r="AI127" s="13"/>
      <c r="AJ127" s="16"/>
    </row>
    <row r="128" spans="1:36" ht="13.5" customHeight="1" x14ac:dyDescent="0.2">
      <c r="A128" s="27" t="s">
        <v>1312</v>
      </c>
      <c r="B128" s="16">
        <v>0</v>
      </c>
      <c r="C128" s="16">
        <v>0</v>
      </c>
      <c r="D128" s="16">
        <v>0</v>
      </c>
      <c r="E128" s="16">
        <v>0</v>
      </c>
      <c r="F128" s="16">
        <v>0</v>
      </c>
      <c r="G128" s="16">
        <v>0</v>
      </c>
      <c r="H128" s="16">
        <v>0</v>
      </c>
      <c r="I128" s="16">
        <v>0</v>
      </c>
      <c r="J128" s="68">
        <v>0</v>
      </c>
      <c r="K128" s="68">
        <v>0</v>
      </c>
      <c r="L128" s="68">
        <v>0</v>
      </c>
      <c r="M128" s="68">
        <v>0</v>
      </c>
      <c r="N128" s="16">
        <f>SUM(B128:M128)</f>
        <v>0</v>
      </c>
      <c r="O128" s="28" t="str">
        <f>IFERROR(N128/N$16,"")</f>
        <v/>
      </c>
      <c r="P128" s="16"/>
      <c r="Q128" s="16"/>
      <c r="R128" s="64" t="s">
        <v>1327</v>
      </c>
      <c r="S128" s="65">
        <v>0</v>
      </c>
      <c r="T128" s="66">
        <v>0.05</v>
      </c>
      <c r="U128" s="63">
        <f t="shared" si="85"/>
        <v>0</v>
      </c>
      <c r="V128" s="63">
        <f t="shared" si="85"/>
        <v>0</v>
      </c>
      <c r="W128" s="63">
        <f t="shared" si="85"/>
        <v>0</v>
      </c>
      <c r="X128" s="63">
        <f t="shared" si="85"/>
        <v>0</v>
      </c>
      <c r="Y128" s="63">
        <f t="shared" si="85"/>
        <v>0</v>
      </c>
      <c r="Z128" s="63">
        <f t="shared" si="85"/>
        <v>0</v>
      </c>
      <c r="AA128" s="63">
        <f t="shared" si="85"/>
        <v>0</v>
      </c>
      <c r="AB128" s="63">
        <f t="shared" si="85"/>
        <v>0</v>
      </c>
      <c r="AC128" s="63">
        <f t="shared" si="85"/>
        <v>0</v>
      </c>
      <c r="AD128" s="63">
        <f t="shared" si="85"/>
        <v>0</v>
      </c>
      <c r="AE128" s="63">
        <f t="shared" si="85"/>
        <v>0</v>
      </c>
      <c r="AF128" s="63">
        <f t="shared" si="85"/>
        <v>0</v>
      </c>
      <c r="AG128" s="16">
        <f>SUM(U128:AF128)</f>
        <v>0</v>
      </c>
      <c r="AH128" s="28" t="str">
        <f>IFERROR(AG128/AG$16,"")</f>
        <v/>
      </c>
      <c r="AI128" s="13"/>
      <c r="AJ128" s="16">
        <f>N128-AG128</f>
        <v>0</v>
      </c>
    </row>
    <row r="129" spans="1:36" ht="13.5" customHeight="1" x14ac:dyDescent="0.2">
      <c r="A129" s="27" t="s">
        <v>1313</v>
      </c>
      <c r="B129" s="16">
        <v>0</v>
      </c>
      <c r="C129" s="16">
        <v>0</v>
      </c>
      <c r="D129" s="16">
        <v>0</v>
      </c>
      <c r="E129" s="16">
        <v>0</v>
      </c>
      <c r="F129" s="16">
        <v>0</v>
      </c>
      <c r="G129" s="16">
        <v>0</v>
      </c>
      <c r="H129" s="16">
        <v>0</v>
      </c>
      <c r="I129" s="16">
        <v>0</v>
      </c>
      <c r="J129" s="68">
        <v>0</v>
      </c>
      <c r="K129" s="68">
        <v>0</v>
      </c>
      <c r="L129" s="68">
        <v>0</v>
      </c>
      <c r="M129" s="68">
        <v>0</v>
      </c>
      <c r="N129" s="16">
        <f>SUM(B129:M129)</f>
        <v>0</v>
      </c>
      <c r="O129" s="28" t="str">
        <f>IFERROR(N129/N$16,"")</f>
        <v/>
      </c>
      <c r="P129" s="16"/>
      <c r="Q129" s="16"/>
      <c r="R129" s="64" t="s">
        <v>1327</v>
      </c>
      <c r="S129" s="65">
        <v>0</v>
      </c>
      <c r="T129" s="66">
        <v>0.05</v>
      </c>
      <c r="U129" s="63">
        <f t="shared" si="85"/>
        <v>0</v>
      </c>
      <c r="V129" s="63">
        <f t="shared" si="85"/>
        <v>0</v>
      </c>
      <c r="W129" s="63">
        <f t="shared" si="85"/>
        <v>0</v>
      </c>
      <c r="X129" s="63">
        <f t="shared" si="85"/>
        <v>0</v>
      </c>
      <c r="Y129" s="63">
        <f t="shared" si="85"/>
        <v>0</v>
      </c>
      <c r="Z129" s="63">
        <f t="shared" si="85"/>
        <v>0</v>
      </c>
      <c r="AA129" s="63">
        <f t="shared" si="85"/>
        <v>0</v>
      </c>
      <c r="AB129" s="63">
        <f t="shared" si="85"/>
        <v>0</v>
      </c>
      <c r="AC129" s="63">
        <f t="shared" si="85"/>
        <v>0</v>
      </c>
      <c r="AD129" s="63">
        <f t="shared" si="85"/>
        <v>0</v>
      </c>
      <c r="AE129" s="63">
        <f t="shared" si="85"/>
        <v>0</v>
      </c>
      <c r="AF129" s="63">
        <f t="shared" si="85"/>
        <v>0</v>
      </c>
      <c r="AG129" s="16">
        <f>SUM(U129:AF129)</f>
        <v>0</v>
      </c>
      <c r="AH129" s="28" t="str">
        <f>IFERROR(AG129/AG$16,"")</f>
        <v/>
      </c>
      <c r="AI129" s="13"/>
      <c r="AJ129" s="16">
        <f>N129-AG129</f>
        <v>0</v>
      </c>
    </row>
    <row r="130" spans="1:36" ht="13.5" customHeight="1" x14ac:dyDescent="0.2">
      <c r="A130" s="30" t="s">
        <v>1314</v>
      </c>
      <c r="B130" s="31">
        <f t="shared" ref="B130:M130" si="86">SUM(B124:B129)</f>
        <v>0</v>
      </c>
      <c r="C130" s="31">
        <f t="shared" si="86"/>
        <v>0</v>
      </c>
      <c r="D130" s="31">
        <f t="shared" si="86"/>
        <v>0</v>
      </c>
      <c r="E130" s="31">
        <f t="shared" si="86"/>
        <v>0</v>
      </c>
      <c r="F130" s="31">
        <f t="shared" si="86"/>
        <v>0</v>
      </c>
      <c r="G130" s="31">
        <f t="shared" si="86"/>
        <v>0</v>
      </c>
      <c r="H130" s="31">
        <f t="shared" si="86"/>
        <v>0</v>
      </c>
      <c r="I130" s="31">
        <f t="shared" si="86"/>
        <v>0</v>
      </c>
      <c r="J130" s="31">
        <f t="shared" si="86"/>
        <v>0</v>
      </c>
      <c r="K130" s="31">
        <f t="shared" si="86"/>
        <v>0</v>
      </c>
      <c r="L130" s="31">
        <f t="shared" si="86"/>
        <v>0</v>
      </c>
      <c r="M130" s="31">
        <f t="shared" si="86"/>
        <v>0</v>
      </c>
      <c r="N130" s="31">
        <f>SUM(B130:M130)</f>
        <v>0</v>
      </c>
      <c r="O130" s="32" t="str">
        <f>IFERROR(N130/N$16,"")</f>
        <v/>
      </c>
      <c r="P130" s="16"/>
      <c r="Q130" s="16"/>
      <c r="R130" s="67"/>
      <c r="S130" s="67"/>
      <c r="T130" s="67"/>
      <c r="U130" s="31">
        <f t="shared" ref="U130:AF130" si="87">SUM(U124:U129)</f>
        <v>0</v>
      </c>
      <c r="V130" s="31">
        <f t="shared" si="87"/>
        <v>0</v>
      </c>
      <c r="W130" s="31">
        <f t="shared" si="87"/>
        <v>0</v>
      </c>
      <c r="X130" s="31">
        <f t="shared" si="87"/>
        <v>0</v>
      </c>
      <c r="Y130" s="31">
        <f t="shared" si="87"/>
        <v>0</v>
      </c>
      <c r="Z130" s="31">
        <f t="shared" si="87"/>
        <v>0</v>
      </c>
      <c r="AA130" s="31">
        <f t="shared" si="87"/>
        <v>0</v>
      </c>
      <c r="AB130" s="31">
        <f t="shared" si="87"/>
        <v>0</v>
      </c>
      <c r="AC130" s="31">
        <f t="shared" si="87"/>
        <v>0</v>
      </c>
      <c r="AD130" s="31">
        <f t="shared" si="87"/>
        <v>0</v>
      </c>
      <c r="AE130" s="31">
        <f t="shared" si="87"/>
        <v>0</v>
      </c>
      <c r="AF130" s="31">
        <f t="shared" si="87"/>
        <v>0</v>
      </c>
      <c r="AG130" s="31">
        <f>SUM(U130:AF130)</f>
        <v>0</v>
      </c>
      <c r="AH130" s="32" t="str">
        <f>IFERROR(AG130/AG$16,"")</f>
        <v/>
      </c>
      <c r="AI130" s="13"/>
      <c r="AJ130" s="31">
        <f>N130-AG130</f>
        <v>0</v>
      </c>
    </row>
    <row r="131" spans="1:36" ht="13.5" customHeight="1" x14ac:dyDescent="0.2">
      <c r="A131" s="45" t="s">
        <v>1315</v>
      </c>
      <c r="B131" s="31">
        <f t="shared" ref="B131:M131" si="88">B122-B130</f>
        <v>0</v>
      </c>
      <c r="C131" s="31">
        <f t="shared" si="88"/>
        <v>0</v>
      </c>
      <c r="D131" s="31">
        <f t="shared" si="88"/>
        <v>0</v>
      </c>
      <c r="E131" s="31">
        <f t="shared" si="88"/>
        <v>0</v>
      </c>
      <c r="F131" s="31">
        <f t="shared" si="88"/>
        <v>0</v>
      </c>
      <c r="G131" s="31">
        <f t="shared" si="88"/>
        <v>0</v>
      </c>
      <c r="H131" s="31">
        <f t="shared" si="88"/>
        <v>0</v>
      </c>
      <c r="I131" s="31">
        <f t="shared" si="88"/>
        <v>0</v>
      </c>
      <c r="J131" s="31">
        <f t="shared" si="88"/>
        <v>0</v>
      </c>
      <c r="K131" s="31">
        <f t="shared" si="88"/>
        <v>0</v>
      </c>
      <c r="L131" s="31">
        <f t="shared" si="88"/>
        <v>0</v>
      </c>
      <c r="M131" s="31">
        <f t="shared" si="88"/>
        <v>0</v>
      </c>
      <c r="N131" s="31">
        <f>SUM(B131:M131)</f>
        <v>0</v>
      </c>
      <c r="O131" s="32" t="str">
        <f>IFERROR(N131/N$16,"")</f>
        <v/>
      </c>
      <c r="P131" s="16"/>
      <c r="Q131" s="16"/>
      <c r="R131" s="67"/>
      <c r="S131" s="67"/>
      <c r="T131" s="67"/>
      <c r="U131" s="31">
        <f t="shared" ref="U131:AF131" si="89">U122-U130</f>
        <v>0</v>
      </c>
      <c r="V131" s="31">
        <f t="shared" si="89"/>
        <v>0</v>
      </c>
      <c r="W131" s="31">
        <f t="shared" si="89"/>
        <v>0</v>
      </c>
      <c r="X131" s="31">
        <f t="shared" si="89"/>
        <v>0</v>
      </c>
      <c r="Y131" s="31">
        <f t="shared" si="89"/>
        <v>0</v>
      </c>
      <c r="Z131" s="31">
        <f t="shared" si="89"/>
        <v>0</v>
      </c>
      <c r="AA131" s="31">
        <f t="shared" si="89"/>
        <v>0</v>
      </c>
      <c r="AB131" s="31">
        <f t="shared" si="89"/>
        <v>0</v>
      </c>
      <c r="AC131" s="31">
        <f t="shared" si="89"/>
        <v>0</v>
      </c>
      <c r="AD131" s="31">
        <f t="shared" si="89"/>
        <v>0</v>
      </c>
      <c r="AE131" s="31">
        <f t="shared" si="89"/>
        <v>0</v>
      </c>
      <c r="AF131" s="31">
        <f t="shared" si="89"/>
        <v>0</v>
      </c>
      <c r="AG131" s="31">
        <f>SUM(U131:AF131)</f>
        <v>0</v>
      </c>
      <c r="AH131" s="32" t="str">
        <f>IFERROR(AG131/AG$16,"")</f>
        <v/>
      </c>
      <c r="AI131" s="13"/>
      <c r="AJ131" s="31">
        <f>AG131-N131</f>
        <v>0</v>
      </c>
    </row>
    <row r="132" spans="1:36" ht="13.5" customHeight="1" x14ac:dyDescent="0.2">
      <c r="A132" s="45" t="s">
        <v>4</v>
      </c>
      <c r="B132" s="75">
        <f t="shared" ref="B132:M132" si="90">B117+B131</f>
        <v>-86913.02</v>
      </c>
      <c r="C132" s="75">
        <f t="shared" si="90"/>
        <v>-49296.87</v>
      </c>
      <c r="D132" s="75">
        <f t="shared" si="90"/>
        <v>-108301.44</v>
      </c>
      <c r="E132" s="75">
        <f t="shared" si="90"/>
        <v>-45527.530000000006</v>
      </c>
      <c r="F132" s="75">
        <f t="shared" si="90"/>
        <v>-102509.57</v>
      </c>
      <c r="G132" s="75">
        <f t="shared" si="90"/>
        <v>-102060.61</v>
      </c>
      <c r="H132" s="75">
        <f t="shared" si="90"/>
        <v>-105782.9</v>
      </c>
      <c r="I132" s="75">
        <f t="shared" si="90"/>
        <v>-131520.22</v>
      </c>
      <c r="J132" s="75">
        <f t="shared" si="90"/>
        <v>-140963</v>
      </c>
      <c r="K132" s="75">
        <f t="shared" si="90"/>
        <v>-143954</v>
      </c>
      <c r="L132" s="75">
        <f t="shared" si="90"/>
        <v>-143954</v>
      </c>
      <c r="M132" s="75">
        <f t="shared" si="90"/>
        <v>-154591</v>
      </c>
      <c r="N132" s="75">
        <f>SUM(B132:M132)</f>
        <v>-1315374.1600000001</v>
      </c>
      <c r="O132" s="76" t="str">
        <f>IFERROR(N132/N$16,"")</f>
        <v/>
      </c>
      <c r="P132" s="16"/>
      <c r="Q132" s="16"/>
      <c r="R132" s="67"/>
      <c r="S132" s="67"/>
      <c r="T132" s="67"/>
      <c r="U132" s="75">
        <f t="shared" ref="U132:AF132" si="91">U117+U131</f>
        <v>-104818.13819684784</v>
      </c>
      <c r="V132" s="75">
        <f t="shared" si="91"/>
        <v>-104818.13819684784</v>
      </c>
      <c r="W132" s="75">
        <f t="shared" si="91"/>
        <v>-106018.13819684784</v>
      </c>
      <c r="X132" s="75">
        <f t="shared" si="91"/>
        <v>-106018.13819684784</v>
      </c>
      <c r="Y132" s="75">
        <f t="shared" si="91"/>
        <v>-106788.13819684784</v>
      </c>
      <c r="Z132" s="75">
        <f t="shared" si="91"/>
        <v>-106958.13819684784</v>
      </c>
      <c r="AA132" s="75">
        <f t="shared" si="91"/>
        <v>-107728.13819684784</v>
      </c>
      <c r="AB132" s="75">
        <f t="shared" si="91"/>
        <v>-107898.13819684784</v>
      </c>
      <c r="AC132" s="75">
        <f t="shared" si="91"/>
        <v>-108668.13819684784</v>
      </c>
      <c r="AD132" s="75">
        <f t="shared" si="91"/>
        <v>-111844.68234275328</v>
      </c>
      <c r="AE132" s="75">
        <f t="shared" si="91"/>
        <v>-112614.68234275328</v>
      </c>
      <c r="AF132" s="75">
        <f t="shared" si="91"/>
        <v>-112024.68234275328</v>
      </c>
      <c r="AG132" s="75">
        <f>SUM(U132:AF132)</f>
        <v>-1296197.2907998906</v>
      </c>
      <c r="AH132" s="76" t="str">
        <f>IFERROR(AG132/AG$16,"")</f>
        <v/>
      </c>
      <c r="AI132" s="13"/>
      <c r="AJ132" s="75">
        <f>AG132-N132</f>
        <v>19176.869200109504</v>
      </c>
    </row>
    <row r="133" spans="1:36" ht="13.5" customHeight="1" x14ac:dyDescent="0.2">
      <c r="A133" s="13"/>
      <c r="B133" s="77"/>
      <c r="C133" s="77"/>
      <c r="D133" s="77"/>
      <c r="E133" s="77"/>
      <c r="F133" s="77"/>
      <c r="G133" s="77"/>
      <c r="H133" s="77"/>
      <c r="I133" s="77"/>
      <c r="J133" s="77"/>
      <c r="K133" s="77"/>
      <c r="L133" s="77"/>
      <c r="M133" s="77"/>
      <c r="N133" s="77"/>
      <c r="O133" s="77"/>
      <c r="P133" s="77"/>
      <c r="Q133" s="77"/>
      <c r="R133" s="67"/>
      <c r="S133" s="67"/>
      <c r="T133" s="67"/>
      <c r="U133" s="77"/>
      <c r="V133" s="77"/>
      <c r="W133" s="77"/>
      <c r="X133" s="77"/>
      <c r="Y133" s="77"/>
      <c r="Z133" s="77"/>
      <c r="AA133" s="77"/>
      <c r="AB133" s="77"/>
      <c r="AC133" s="77"/>
      <c r="AD133" s="77"/>
      <c r="AE133" s="77"/>
      <c r="AF133" s="77"/>
      <c r="AG133" s="28"/>
      <c r="AH133" s="16"/>
      <c r="AI133" s="13"/>
      <c r="AJ133" s="13"/>
    </row>
    <row r="134" spans="1:36" ht="13.5" customHeight="1" x14ac:dyDescent="0.2">
      <c r="A134" s="13"/>
      <c r="B134" s="16"/>
      <c r="C134" s="16"/>
      <c r="D134" s="16"/>
      <c r="E134" s="16"/>
      <c r="F134" s="16"/>
      <c r="G134" s="16"/>
      <c r="H134" s="16"/>
      <c r="I134" s="16"/>
      <c r="J134" s="16"/>
      <c r="K134" s="16"/>
      <c r="L134" s="16"/>
      <c r="M134" s="16"/>
      <c r="N134" s="16"/>
      <c r="O134" s="28"/>
      <c r="P134" s="16"/>
      <c r="Q134" s="16"/>
      <c r="R134" s="67"/>
      <c r="S134" s="67"/>
      <c r="T134" s="67"/>
      <c r="U134" s="16"/>
      <c r="V134" s="16"/>
      <c r="W134" s="16"/>
      <c r="X134" s="16"/>
      <c r="Y134" s="16"/>
      <c r="Z134" s="16"/>
      <c r="AA134" s="16"/>
      <c r="AB134" s="16"/>
      <c r="AC134" s="16"/>
      <c r="AD134" s="16"/>
      <c r="AE134" s="16"/>
      <c r="AF134" s="16"/>
      <c r="AG134" s="16"/>
      <c r="AH134" s="16"/>
      <c r="AI134" s="13"/>
      <c r="AJ134" s="13"/>
    </row>
    <row r="135" spans="1:36" ht="13.5" customHeight="1" x14ac:dyDescent="0.2">
      <c r="A135" s="13"/>
      <c r="B135" s="16"/>
      <c r="C135" s="16"/>
      <c r="D135" s="16"/>
      <c r="E135" s="16"/>
      <c r="F135" s="16"/>
      <c r="G135" s="16"/>
      <c r="H135" s="16"/>
      <c r="I135" s="16"/>
      <c r="J135" s="16"/>
      <c r="K135" s="16"/>
      <c r="L135" s="16"/>
      <c r="M135" s="16"/>
      <c r="N135" s="16"/>
      <c r="O135" s="28"/>
      <c r="P135" s="16"/>
      <c r="Q135" s="16"/>
      <c r="R135" s="67"/>
      <c r="S135" s="67"/>
      <c r="T135" s="67"/>
      <c r="U135" s="16"/>
      <c r="V135" s="16"/>
      <c r="W135" s="16"/>
      <c r="X135" s="16"/>
      <c r="Y135" s="16"/>
      <c r="Z135" s="16"/>
      <c r="AA135" s="16"/>
      <c r="AB135" s="16"/>
      <c r="AC135" s="16"/>
      <c r="AD135" s="16"/>
      <c r="AE135" s="16"/>
      <c r="AF135" s="16"/>
      <c r="AG135" s="16"/>
      <c r="AH135" s="16"/>
      <c r="AI135" s="13"/>
      <c r="AJ135" s="13"/>
    </row>
    <row r="136" spans="1:36" ht="13.5" customHeight="1" x14ac:dyDescent="0.2">
      <c r="A136" s="13"/>
      <c r="B136" s="16"/>
      <c r="C136" s="16"/>
      <c r="D136" s="16"/>
      <c r="E136" s="16"/>
      <c r="F136" s="16"/>
      <c r="G136" s="16"/>
      <c r="H136" s="16"/>
      <c r="I136" s="16"/>
      <c r="J136" s="16"/>
      <c r="K136" s="16"/>
      <c r="L136" s="16"/>
      <c r="M136" s="16"/>
      <c r="N136" s="16"/>
      <c r="O136" s="28"/>
      <c r="P136" s="16"/>
      <c r="Q136" s="16"/>
      <c r="R136" s="67"/>
      <c r="S136" s="67"/>
      <c r="T136" s="67"/>
      <c r="U136" s="16"/>
      <c r="V136" s="16"/>
      <c r="W136" s="16"/>
      <c r="X136" s="16"/>
      <c r="Y136" s="16"/>
      <c r="Z136" s="16"/>
      <c r="AA136" s="16"/>
      <c r="AB136" s="16"/>
      <c r="AC136" s="16"/>
      <c r="AD136" s="16"/>
      <c r="AE136" s="16"/>
      <c r="AF136" s="16"/>
      <c r="AG136" s="16"/>
      <c r="AH136" s="16"/>
      <c r="AI136" s="13"/>
      <c r="AJ136" s="13"/>
    </row>
    <row r="137" spans="1:36" ht="13.5" customHeight="1" x14ac:dyDescent="0.2">
      <c r="A137" s="27" t="s">
        <v>1317</v>
      </c>
      <c r="B137" s="16">
        <f t="shared" ref="B137:N140" si="92">SUMIF($A$9:$A$132,"*"&amp;$A137&amp;"*",B$9:B$132)</f>
        <v>73651.56</v>
      </c>
      <c r="C137" s="16">
        <f t="shared" si="92"/>
        <v>27724.99</v>
      </c>
      <c r="D137" s="16">
        <f t="shared" si="92"/>
        <v>93395.48</v>
      </c>
      <c r="E137" s="16">
        <f t="shared" si="92"/>
        <v>30558.3</v>
      </c>
      <c r="F137" s="16">
        <f t="shared" si="92"/>
        <v>91088.28</v>
      </c>
      <c r="G137" s="16">
        <f t="shared" si="92"/>
        <v>90396.46</v>
      </c>
      <c r="H137" s="16">
        <f t="shared" si="92"/>
        <v>94365.88</v>
      </c>
      <c r="I137" s="16">
        <f t="shared" si="92"/>
        <v>103467.64</v>
      </c>
      <c r="J137" s="16">
        <f t="shared" si="92"/>
        <v>122800</v>
      </c>
      <c r="K137" s="16">
        <f t="shared" si="92"/>
        <v>125500</v>
      </c>
      <c r="L137" s="16">
        <f t="shared" si="92"/>
        <v>125500</v>
      </c>
      <c r="M137" s="16">
        <f t="shared" si="92"/>
        <v>135100</v>
      </c>
      <c r="N137" s="16">
        <f t="shared" si="92"/>
        <v>1113548.5900000001</v>
      </c>
      <c r="O137" s="28"/>
      <c r="P137" s="13"/>
      <c r="Q137" s="13"/>
      <c r="R137" s="67"/>
      <c r="S137" s="67"/>
      <c r="T137" s="67"/>
      <c r="U137" s="16">
        <f t="shared" ref="U137:AG140" si="93">SUMIF($A$9:$A$132,"*"&amp;$A137&amp;"*",U$9:U$132)</f>
        <v>89166.25</v>
      </c>
      <c r="V137" s="16">
        <f t="shared" si="93"/>
        <v>89166.25</v>
      </c>
      <c r="W137" s="16">
        <f t="shared" si="93"/>
        <v>89166.25</v>
      </c>
      <c r="X137" s="16">
        <f t="shared" si="93"/>
        <v>89166.25</v>
      </c>
      <c r="Y137" s="16">
        <f t="shared" si="93"/>
        <v>89166.25</v>
      </c>
      <c r="Z137" s="16">
        <f t="shared" si="93"/>
        <v>89166.25</v>
      </c>
      <c r="AA137" s="16">
        <f t="shared" si="93"/>
        <v>89166.25</v>
      </c>
      <c r="AB137" s="16">
        <f t="shared" si="93"/>
        <v>89166.25</v>
      </c>
      <c r="AC137" s="16">
        <f t="shared" si="93"/>
        <v>89166.25</v>
      </c>
      <c r="AD137" s="16">
        <f t="shared" si="93"/>
        <v>91841.237500000003</v>
      </c>
      <c r="AE137" s="16">
        <f t="shared" si="93"/>
        <v>91841.237500000003</v>
      </c>
      <c r="AF137" s="16">
        <f t="shared" si="93"/>
        <v>91841.237500000003</v>
      </c>
      <c r="AG137" s="16">
        <f t="shared" si="93"/>
        <v>1078019.9625000001</v>
      </c>
      <c r="AH137" s="28"/>
      <c r="AI137" s="13"/>
      <c r="AJ137" s="16"/>
    </row>
    <row r="138" spans="1:36" ht="13.5" customHeight="1" x14ac:dyDescent="0.2">
      <c r="A138" s="27" t="s">
        <v>1318</v>
      </c>
      <c r="B138" s="16">
        <f t="shared" si="92"/>
        <v>0</v>
      </c>
      <c r="C138" s="16">
        <f t="shared" si="92"/>
        <v>0</v>
      </c>
      <c r="D138" s="16">
        <f t="shared" si="92"/>
        <v>0</v>
      </c>
      <c r="E138" s="16">
        <f t="shared" si="92"/>
        <v>0</v>
      </c>
      <c r="F138" s="16">
        <f t="shared" si="92"/>
        <v>0</v>
      </c>
      <c r="G138" s="16">
        <f t="shared" si="92"/>
        <v>0</v>
      </c>
      <c r="H138" s="16">
        <f t="shared" si="92"/>
        <v>0</v>
      </c>
      <c r="I138" s="16">
        <f t="shared" si="92"/>
        <v>0</v>
      </c>
      <c r="J138" s="16">
        <f t="shared" si="92"/>
        <v>0</v>
      </c>
      <c r="K138" s="16">
        <f t="shared" si="92"/>
        <v>0</v>
      </c>
      <c r="L138" s="16">
        <f t="shared" si="92"/>
        <v>0</v>
      </c>
      <c r="M138" s="16">
        <f t="shared" si="92"/>
        <v>0</v>
      </c>
      <c r="N138" s="16">
        <f t="shared" si="92"/>
        <v>0</v>
      </c>
      <c r="O138" s="16"/>
      <c r="P138" s="16"/>
      <c r="Q138" s="16"/>
      <c r="R138" s="67"/>
      <c r="S138" s="67"/>
      <c r="T138" s="67"/>
      <c r="U138" s="16">
        <f t="shared" si="93"/>
        <v>0</v>
      </c>
      <c r="V138" s="16">
        <f t="shared" si="93"/>
        <v>0</v>
      </c>
      <c r="W138" s="16">
        <f t="shared" si="93"/>
        <v>0</v>
      </c>
      <c r="X138" s="16">
        <f t="shared" si="93"/>
        <v>0</v>
      </c>
      <c r="Y138" s="16">
        <f t="shared" si="93"/>
        <v>0</v>
      </c>
      <c r="Z138" s="16">
        <f t="shared" si="93"/>
        <v>0</v>
      </c>
      <c r="AA138" s="16">
        <f t="shared" si="93"/>
        <v>0</v>
      </c>
      <c r="AB138" s="16">
        <f t="shared" si="93"/>
        <v>0</v>
      </c>
      <c r="AC138" s="16">
        <f t="shared" si="93"/>
        <v>0</v>
      </c>
      <c r="AD138" s="16">
        <f t="shared" si="93"/>
        <v>0</v>
      </c>
      <c r="AE138" s="16">
        <f t="shared" si="93"/>
        <v>0</v>
      </c>
      <c r="AF138" s="16">
        <f t="shared" si="93"/>
        <v>0</v>
      </c>
      <c r="AG138" s="16">
        <f t="shared" si="93"/>
        <v>0</v>
      </c>
      <c r="AH138" s="16"/>
      <c r="AI138" s="13"/>
      <c r="AJ138" s="13"/>
    </row>
    <row r="139" spans="1:36" ht="13.5" customHeight="1" x14ac:dyDescent="0.2">
      <c r="A139" s="27" t="s">
        <v>1319</v>
      </c>
      <c r="B139" s="16">
        <f t="shared" si="92"/>
        <v>3695.16</v>
      </c>
      <c r="C139" s="16">
        <f t="shared" si="92"/>
        <v>1055.23</v>
      </c>
      <c r="D139" s="16">
        <f t="shared" si="92"/>
        <v>3372.5</v>
      </c>
      <c r="E139" s="16">
        <f t="shared" si="92"/>
        <v>1042.8699999999999</v>
      </c>
      <c r="F139" s="16">
        <f t="shared" si="92"/>
        <v>3064.28</v>
      </c>
      <c r="G139" s="16">
        <f t="shared" si="92"/>
        <v>3071.67</v>
      </c>
      <c r="H139" s="16">
        <f t="shared" si="92"/>
        <v>3332.95</v>
      </c>
      <c r="I139" s="16">
        <f t="shared" si="92"/>
        <v>4964.72</v>
      </c>
      <c r="J139" s="16">
        <f t="shared" si="92"/>
        <v>4421</v>
      </c>
      <c r="K139" s="16">
        <f t="shared" si="92"/>
        <v>4518</v>
      </c>
      <c r="L139" s="16">
        <f t="shared" si="92"/>
        <v>4518</v>
      </c>
      <c r="M139" s="16">
        <f t="shared" si="92"/>
        <v>4864</v>
      </c>
      <c r="N139" s="16">
        <f t="shared" si="92"/>
        <v>41920.380000000005</v>
      </c>
      <c r="O139" s="16"/>
      <c r="P139" s="16"/>
      <c r="Q139" s="16"/>
      <c r="R139" s="67"/>
      <c r="S139" s="67"/>
      <c r="T139" s="67"/>
      <c r="U139" s="16">
        <f t="shared" si="93"/>
        <v>3184.54248759661</v>
      </c>
      <c r="V139" s="16">
        <f t="shared" si="93"/>
        <v>3184.54248759661</v>
      </c>
      <c r="W139" s="16">
        <f t="shared" si="93"/>
        <v>3184.54248759661</v>
      </c>
      <c r="X139" s="16">
        <f t="shared" si="93"/>
        <v>3184.54248759661</v>
      </c>
      <c r="Y139" s="16">
        <f t="shared" si="93"/>
        <v>3184.54248759661</v>
      </c>
      <c r="Z139" s="16">
        <f t="shared" si="93"/>
        <v>3184.54248759661</v>
      </c>
      <c r="AA139" s="16">
        <f t="shared" si="93"/>
        <v>3184.54248759661</v>
      </c>
      <c r="AB139" s="16">
        <f t="shared" si="93"/>
        <v>3184.54248759661</v>
      </c>
      <c r="AC139" s="16">
        <f t="shared" si="93"/>
        <v>3184.54248759661</v>
      </c>
      <c r="AD139" s="16">
        <f t="shared" si="93"/>
        <v>3280.0787622245098</v>
      </c>
      <c r="AE139" s="16">
        <f t="shared" si="93"/>
        <v>3280.0787622245098</v>
      </c>
      <c r="AF139" s="16">
        <f t="shared" si="93"/>
        <v>3280.0787622245098</v>
      </c>
      <c r="AG139" s="16">
        <f t="shared" si="93"/>
        <v>38501.118675043021</v>
      </c>
      <c r="AH139" s="16"/>
      <c r="AI139" s="13"/>
      <c r="AJ139" s="16"/>
    </row>
    <row r="140" spans="1:36" ht="13.5" customHeight="1" x14ac:dyDescent="0.2">
      <c r="A140" s="27" t="s">
        <v>1320</v>
      </c>
      <c r="B140" s="16">
        <f t="shared" si="92"/>
        <v>6488.6399999999994</v>
      </c>
      <c r="C140" s="16">
        <f t="shared" si="92"/>
        <v>17771.740000000002</v>
      </c>
      <c r="D140" s="16">
        <f t="shared" si="92"/>
        <v>9023.630000000001</v>
      </c>
      <c r="E140" s="16">
        <f t="shared" si="92"/>
        <v>10961.94</v>
      </c>
      <c r="F140" s="16">
        <f t="shared" si="92"/>
        <v>5752.25</v>
      </c>
      <c r="G140" s="16">
        <f t="shared" si="92"/>
        <v>7975.89</v>
      </c>
      <c r="H140" s="16">
        <f t="shared" si="92"/>
        <v>7066.98</v>
      </c>
      <c r="I140" s="16">
        <f t="shared" si="92"/>
        <v>11912.99</v>
      </c>
      <c r="J140" s="16">
        <f t="shared" si="92"/>
        <v>8842</v>
      </c>
      <c r="K140" s="16">
        <f t="shared" si="92"/>
        <v>9036</v>
      </c>
      <c r="L140" s="16">
        <f t="shared" si="92"/>
        <v>9036</v>
      </c>
      <c r="M140" s="16">
        <f t="shared" si="92"/>
        <v>9727</v>
      </c>
      <c r="N140" s="16">
        <f t="shared" si="92"/>
        <v>113595.05999999998</v>
      </c>
      <c r="O140" s="16"/>
      <c r="P140" s="16"/>
      <c r="Q140" s="16"/>
      <c r="R140" s="67"/>
      <c r="S140" s="67"/>
      <c r="T140" s="67"/>
      <c r="U140" s="16">
        <f t="shared" si="93"/>
        <v>7867.3457092512299</v>
      </c>
      <c r="V140" s="16">
        <f t="shared" si="93"/>
        <v>7867.3457092512299</v>
      </c>
      <c r="W140" s="16">
        <f t="shared" si="93"/>
        <v>7867.3457092512299</v>
      </c>
      <c r="X140" s="16">
        <f t="shared" si="93"/>
        <v>7867.3457092512299</v>
      </c>
      <c r="Y140" s="16">
        <f t="shared" si="93"/>
        <v>7867.3457092512299</v>
      </c>
      <c r="Z140" s="16">
        <f t="shared" si="93"/>
        <v>7867.3457092512299</v>
      </c>
      <c r="AA140" s="16">
        <f t="shared" si="93"/>
        <v>7867.3457092512299</v>
      </c>
      <c r="AB140" s="16">
        <f t="shared" si="93"/>
        <v>7867.3457092512299</v>
      </c>
      <c r="AC140" s="16">
        <f t="shared" si="93"/>
        <v>7867.3457092512299</v>
      </c>
      <c r="AD140" s="16">
        <f t="shared" si="93"/>
        <v>8103.36608052876</v>
      </c>
      <c r="AE140" s="16">
        <f t="shared" si="93"/>
        <v>8103.36608052876</v>
      </c>
      <c r="AF140" s="16">
        <f t="shared" si="93"/>
        <v>8103.36608052876</v>
      </c>
      <c r="AG140" s="16">
        <f t="shared" si="93"/>
        <v>95116.209624847368</v>
      </c>
      <c r="AH140" s="16"/>
      <c r="AI140" s="13"/>
      <c r="AJ140" s="16"/>
    </row>
    <row r="141" spans="1:36" ht="13.5" customHeight="1" x14ac:dyDescent="0.2">
      <c r="A141" s="13"/>
      <c r="B141" s="16"/>
      <c r="C141" s="16"/>
      <c r="D141" s="16"/>
      <c r="E141" s="16"/>
      <c r="F141" s="16"/>
      <c r="G141" s="16"/>
      <c r="H141" s="16"/>
      <c r="I141" s="16"/>
      <c r="J141" s="16"/>
      <c r="K141" s="16"/>
      <c r="L141" s="16"/>
      <c r="M141" s="16"/>
      <c r="N141" s="16"/>
      <c r="O141" s="16"/>
      <c r="P141" s="16"/>
      <c r="Q141" s="16"/>
      <c r="R141" s="67"/>
      <c r="S141" s="67"/>
      <c r="T141" s="67"/>
      <c r="U141" s="16"/>
      <c r="V141" s="16"/>
      <c r="W141" s="16"/>
      <c r="X141" s="16"/>
      <c r="Y141" s="16"/>
      <c r="Z141" s="16"/>
      <c r="AA141" s="16"/>
      <c r="AB141" s="16"/>
      <c r="AC141" s="16"/>
      <c r="AD141" s="16"/>
      <c r="AE141" s="16"/>
      <c r="AF141" s="16"/>
      <c r="AG141" s="16"/>
      <c r="AH141" s="16"/>
      <c r="AI141" s="13"/>
      <c r="AJ141" s="16"/>
    </row>
    <row r="142" spans="1:36" ht="13.5" customHeight="1" x14ac:dyDescent="0.2">
      <c r="A142" s="13" t="s">
        <v>1321</v>
      </c>
      <c r="B142" s="28">
        <f t="shared" ref="B142:N142" si="94">IFERROR(SUM(B139:B140)/SUM(B137:B138),"")</f>
        <v>0.13826998369077315</v>
      </c>
      <c r="C142" s="28">
        <f t="shared" si="94"/>
        <v>0.67906138108616088</v>
      </c>
      <c r="D142" s="28">
        <f t="shared" si="94"/>
        <v>0.13272730114990577</v>
      </c>
      <c r="E142" s="28">
        <f t="shared" si="94"/>
        <v>0.39284940588972561</v>
      </c>
      <c r="F142" s="28">
        <f t="shared" si="94"/>
        <v>9.6791047102876476E-2</v>
      </c>
      <c r="G142" s="28">
        <f t="shared" si="94"/>
        <v>0.12221230787134807</v>
      </c>
      <c r="H142" s="28">
        <f t="shared" si="94"/>
        <v>0.11020858386526994</v>
      </c>
      <c r="I142" s="28">
        <f t="shared" si="94"/>
        <v>0.16312066265356009</v>
      </c>
      <c r="J142" s="28">
        <f t="shared" si="94"/>
        <v>0.10800488599348534</v>
      </c>
      <c r="K142" s="28">
        <f t="shared" si="94"/>
        <v>0.108</v>
      </c>
      <c r="L142" s="28">
        <f t="shared" si="94"/>
        <v>0.108</v>
      </c>
      <c r="M142" s="28">
        <f t="shared" si="94"/>
        <v>0.10800148038490008</v>
      </c>
      <c r="N142" s="28">
        <f t="shared" si="94"/>
        <v>0.13965752495811609</v>
      </c>
      <c r="O142" s="28"/>
      <c r="P142" s="28"/>
      <c r="Q142" s="28"/>
      <c r="R142" s="67"/>
      <c r="S142" s="67"/>
      <c r="T142" s="67"/>
      <c r="U142" s="28">
        <f t="shared" ref="U142:AG142" si="95">IFERROR(SUM(U139:U140)/SUM(U137:U138),"")</f>
        <v>0.12394698887581164</v>
      </c>
      <c r="V142" s="28">
        <f t="shared" si="95"/>
        <v>0.12394698887581164</v>
      </c>
      <c r="W142" s="28">
        <f t="shared" si="95"/>
        <v>0.12394698887581164</v>
      </c>
      <c r="X142" s="28">
        <f t="shared" si="95"/>
        <v>0.12394698887581164</v>
      </c>
      <c r="Y142" s="28">
        <f t="shared" si="95"/>
        <v>0.12394698887581164</v>
      </c>
      <c r="Z142" s="28">
        <f t="shared" si="95"/>
        <v>0.12394698887581164</v>
      </c>
      <c r="AA142" s="28">
        <f t="shared" si="95"/>
        <v>0.12394698887581164</v>
      </c>
      <c r="AB142" s="28">
        <f t="shared" si="95"/>
        <v>0.12394698887581164</v>
      </c>
      <c r="AC142" s="28">
        <f t="shared" si="95"/>
        <v>0.12394698887581164</v>
      </c>
      <c r="AD142" s="28">
        <f t="shared" si="95"/>
        <v>0.12394698887581158</v>
      </c>
      <c r="AE142" s="28">
        <f t="shared" si="95"/>
        <v>0.12394698887581158</v>
      </c>
      <c r="AF142" s="28">
        <f t="shared" si="95"/>
        <v>0.12394698887581158</v>
      </c>
      <c r="AG142" s="28">
        <f t="shared" si="95"/>
        <v>0.12394698887581163</v>
      </c>
      <c r="AH142" s="28"/>
      <c r="AI142" s="28"/>
      <c r="AJ142" s="28"/>
    </row>
    <row r="143" spans="1:36" ht="13.5" customHeight="1" x14ac:dyDescent="0.2">
      <c r="A143" s="13"/>
      <c r="B143" s="16"/>
      <c r="C143" s="16"/>
      <c r="D143" s="16"/>
      <c r="E143" s="16"/>
      <c r="F143" s="16"/>
      <c r="G143" s="16"/>
      <c r="H143" s="16"/>
      <c r="I143" s="16"/>
      <c r="J143" s="16"/>
      <c r="K143" s="16"/>
      <c r="L143" s="16"/>
      <c r="M143" s="16"/>
      <c r="N143" s="16"/>
      <c r="O143" s="28"/>
      <c r="P143" s="16"/>
      <c r="Q143" s="16"/>
      <c r="R143" s="67"/>
      <c r="S143" s="67"/>
      <c r="T143" s="67"/>
      <c r="U143" s="16"/>
      <c r="V143" s="16"/>
      <c r="W143" s="16"/>
      <c r="X143" s="16"/>
      <c r="Y143" s="16"/>
      <c r="Z143" s="16"/>
      <c r="AA143" s="16"/>
      <c r="AB143" s="16"/>
      <c r="AC143" s="16"/>
      <c r="AD143" s="16"/>
      <c r="AE143" s="16"/>
      <c r="AF143" s="16"/>
      <c r="AG143" s="16"/>
      <c r="AH143" s="16"/>
      <c r="AI143" s="16"/>
      <c r="AJ143" s="13"/>
    </row>
    <row r="144" spans="1:36" ht="13.5" customHeight="1" x14ac:dyDescent="0.2">
      <c r="A144" s="13"/>
      <c r="B144" s="16"/>
      <c r="C144" s="16"/>
      <c r="D144" s="16"/>
      <c r="E144" s="16"/>
      <c r="F144" s="16"/>
      <c r="G144" s="16"/>
      <c r="H144" s="16"/>
      <c r="I144" s="16"/>
      <c r="J144" s="16"/>
      <c r="K144" s="16"/>
      <c r="L144" s="16"/>
      <c r="M144" s="16"/>
      <c r="N144" s="16"/>
      <c r="O144" s="28"/>
      <c r="P144" s="16"/>
      <c r="Q144" s="16"/>
      <c r="R144" s="67"/>
      <c r="S144" s="67"/>
      <c r="T144" s="67"/>
      <c r="U144" s="16"/>
      <c r="V144" s="16"/>
      <c r="W144" s="16"/>
      <c r="X144" s="16"/>
      <c r="Y144" s="16"/>
      <c r="Z144" s="16"/>
      <c r="AA144" s="16"/>
      <c r="AB144" s="16"/>
      <c r="AC144" s="16"/>
      <c r="AD144" s="16"/>
      <c r="AE144" s="16"/>
      <c r="AF144" s="16"/>
      <c r="AG144" s="16"/>
      <c r="AH144" s="16"/>
      <c r="AI144" s="13"/>
      <c r="AJ144" s="13"/>
    </row>
    <row r="145" spans="1:36" ht="13.5" customHeight="1" x14ac:dyDescent="0.2">
      <c r="A145" s="13"/>
      <c r="B145" s="13"/>
      <c r="C145" s="13"/>
      <c r="D145" s="13"/>
      <c r="E145" s="13"/>
      <c r="F145" s="13"/>
      <c r="G145" s="13"/>
      <c r="H145" s="13"/>
      <c r="I145" s="13"/>
      <c r="J145" s="13"/>
      <c r="K145" s="13"/>
      <c r="L145" s="13"/>
      <c r="M145" s="13"/>
      <c r="N145" s="13"/>
      <c r="O145" s="28"/>
      <c r="P145" s="13"/>
      <c r="Q145" s="13"/>
      <c r="R145" s="78"/>
      <c r="S145" s="78"/>
      <c r="T145" s="78"/>
      <c r="U145" s="13"/>
      <c r="V145" s="13"/>
      <c r="W145" s="13"/>
      <c r="X145" s="13" t="s">
        <v>1343</v>
      </c>
      <c r="Y145" s="13"/>
      <c r="Z145" s="13"/>
      <c r="AA145" s="13"/>
      <c r="AB145" s="13"/>
      <c r="AC145" s="13"/>
      <c r="AD145" s="13"/>
      <c r="AE145" s="13"/>
      <c r="AF145" s="13"/>
      <c r="AG145" s="13"/>
      <c r="AH145" s="13"/>
      <c r="AI145" s="13"/>
      <c r="AJ145" s="13"/>
    </row>
    <row r="146" spans="1:36" ht="13.5" customHeight="1" x14ac:dyDescent="0.2">
      <c r="A146" s="13"/>
      <c r="B146" s="13"/>
      <c r="C146" s="13"/>
      <c r="D146" s="13"/>
      <c r="E146" s="13"/>
      <c r="F146" s="13"/>
      <c r="G146" s="13"/>
      <c r="H146" s="13"/>
      <c r="I146" s="13"/>
      <c r="J146" s="13"/>
      <c r="K146" s="13"/>
      <c r="L146" s="13"/>
      <c r="M146" s="13"/>
      <c r="N146" s="13"/>
      <c r="O146" s="28"/>
      <c r="P146" s="13"/>
      <c r="Q146" s="13"/>
      <c r="R146" s="78"/>
      <c r="S146" s="78"/>
      <c r="T146" s="78"/>
      <c r="U146" s="13"/>
      <c r="V146" s="13"/>
      <c r="W146" s="13"/>
      <c r="X146" s="13"/>
      <c r="Y146" s="13">
        <v>1.05</v>
      </c>
      <c r="Z146" s="13">
        <v>1.1000000000000001</v>
      </c>
      <c r="AA146" s="13">
        <v>1.1499999999999999</v>
      </c>
      <c r="AB146" s="13">
        <v>1.2</v>
      </c>
      <c r="AC146" s="13">
        <v>1.25</v>
      </c>
      <c r="AD146" s="13">
        <v>1.3</v>
      </c>
      <c r="AE146" s="13">
        <v>1.35</v>
      </c>
      <c r="AF146" s="13">
        <v>1.4</v>
      </c>
      <c r="AG146" s="13"/>
      <c r="AH146" s="13"/>
      <c r="AI146" s="13"/>
      <c r="AJ146" s="13"/>
    </row>
    <row r="147" spans="1:36" ht="13.5" customHeight="1" x14ac:dyDescent="0.2">
      <c r="A147" s="13"/>
      <c r="B147" s="13"/>
      <c r="C147" s="13"/>
      <c r="D147" s="13"/>
      <c r="E147" s="13"/>
      <c r="F147" s="13"/>
      <c r="G147" s="13"/>
      <c r="H147" s="13"/>
      <c r="I147" s="13"/>
      <c r="J147" s="13"/>
      <c r="K147" s="13"/>
      <c r="L147" s="13"/>
      <c r="M147" s="13"/>
      <c r="N147" s="13"/>
      <c r="O147" s="28"/>
      <c r="P147" s="13"/>
      <c r="Q147" s="13"/>
      <c r="R147" s="78"/>
      <c r="S147" s="78"/>
      <c r="T147" s="78"/>
      <c r="U147" s="13"/>
      <c r="V147" s="13"/>
      <c r="W147" s="13"/>
      <c r="X147" s="13"/>
      <c r="Y147" s="13"/>
      <c r="Z147" s="13"/>
      <c r="AA147" s="13"/>
      <c r="AB147" s="13"/>
      <c r="AC147" s="13"/>
      <c r="AD147" s="13"/>
      <c r="AE147" s="13"/>
      <c r="AF147" s="13"/>
      <c r="AG147" s="13"/>
      <c r="AH147" s="13"/>
      <c r="AI147" s="13"/>
      <c r="AJ147" s="13"/>
    </row>
    <row r="148" spans="1:36" ht="13.5" customHeight="1" x14ac:dyDescent="0.2">
      <c r="A148" s="13"/>
      <c r="B148" s="13"/>
      <c r="C148" s="13"/>
      <c r="D148" s="13"/>
      <c r="E148" s="13"/>
      <c r="F148" s="13"/>
      <c r="G148" s="13"/>
      <c r="H148" s="13"/>
      <c r="I148" s="13"/>
      <c r="J148" s="13"/>
      <c r="K148" s="13"/>
      <c r="L148" s="13"/>
      <c r="M148" s="13"/>
      <c r="N148" s="13"/>
      <c r="O148" s="28"/>
      <c r="P148" s="13"/>
      <c r="Q148" s="13"/>
      <c r="R148" s="78"/>
      <c r="S148" s="78"/>
      <c r="T148" s="78"/>
      <c r="U148" s="13"/>
      <c r="V148" s="13"/>
      <c r="W148" s="13"/>
      <c r="X148" s="13"/>
      <c r="Y148" s="13"/>
      <c r="Z148" s="13"/>
      <c r="AA148" s="13"/>
      <c r="AB148" s="13"/>
      <c r="AC148" s="13"/>
      <c r="AD148" s="13"/>
      <c r="AE148" s="13"/>
      <c r="AF148" s="13"/>
      <c r="AG148" s="13"/>
      <c r="AH148" s="13"/>
      <c r="AI148" s="13"/>
      <c r="AJ148" s="13"/>
    </row>
    <row r="149" spans="1:36" ht="13.5" customHeight="1" x14ac:dyDescent="0.2">
      <c r="A149" s="13"/>
      <c r="B149" s="13"/>
      <c r="C149" s="13"/>
      <c r="D149" s="13"/>
      <c r="E149" s="13"/>
      <c r="F149" s="13"/>
      <c r="G149" s="13"/>
      <c r="H149" s="13"/>
      <c r="I149" s="13"/>
      <c r="J149" s="13"/>
      <c r="K149" s="13"/>
      <c r="L149" s="13"/>
      <c r="M149" s="13"/>
      <c r="N149" s="13"/>
      <c r="O149" s="28"/>
      <c r="P149" s="13"/>
      <c r="Q149" s="13"/>
      <c r="R149" s="78"/>
      <c r="S149" s="78"/>
      <c r="T149" s="78"/>
      <c r="U149" s="13"/>
      <c r="V149" s="13"/>
      <c r="W149" s="13"/>
      <c r="X149" s="13"/>
      <c r="Y149" s="13"/>
      <c r="Z149" s="13"/>
      <c r="AA149" s="13"/>
      <c r="AB149" s="13"/>
      <c r="AC149" s="13"/>
      <c r="AD149" s="13"/>
      <c r="AE149" s="13"/>
      <c r="AF149" s="13"/>
      <c r="AG149" s="13"/>
      <c r="AH149" s="13"/>
      <c r="AI149" s="13"/>
      <c r="AJ149" s="13"/>
    </row>
    <row r="150" spans="1:36" ht="13.5" customHeight="1" x14ac:dyDescent="0.2">
      <c r="A150" s="13"/>
      <c r="B150" s="13"/>
      <c r="C150" s="13"/>
      <c r="D150" s="13"/>
      <c r="E150" s="13"/>
      <c r="F150" s="13"/>
      <c r="G150" s="13"/>
      <c r="H150" s="13"/>
      <c r="I150" s="13"/>
      <c r="J150" s="13"/>
      <c r="K150" s="13"/>
      <c r="L150" s="13"/>
      <c r="M150" s="13"/>
      <c r="N150" s="13"/>
      <c r="O150" s="28"/>
      <c r="P150" s="13"/>
      <c r="Q150" s="13"/>
      <c r="R150" s="78"/>
      <c r="S150" s="78"/>
      <c r="T150" s="78"/>
      <c r="U150" s="13"/>
      <c r="V150" s="13"/>
      <c r="W150" s="13"/>
      <c r="X150" s="13"/>
      <c r="Y150" s="13"/>
      <c r="Z150" s="13"/>
      <c r="AA150" s="13"/>
      <c r="AB150" s="13"/>
      <c r="AC150" s="13"/>
      <c r="AD150" s="13"/>
      <c r="AE150" s="13"/>
      <c r="AF150" s="13"/>
      <c r="AG150" s="13"/>
      <c r="AH150" s="13"/>
      <c r="AI150" s="13"/>
      <c r="AJ150" s="13"/>
    </row>
    <row r="151" spans="1:36" ht="13.5" customHeight="1" x14ac:dyDescent="0.2">
      <c r="A151" s="13"/>
      <c r="B151" s="13"/>
      <c r="C151" s="13"/>
      <c r="D151" s="13"/>
      <c r="E151" s="13"/>
      <c r="F151" s="13"/>
      <c r="G151" s="13"/>
      <c r="H151" s="13"/>
      <c r="I151" s="13"/>
      <c r="J151" s="13"/>
      <c r="K151" s="13"/>
      <c r="L151" s="13"/>
      <c r="M151" s="13"/>
      <c r="N151" s="13"/>
      <c r="O151" s="28"/>
      <c r="P151" s="13"/>
      <c r="Q151" s="13"/>
      <c r="R151" s="78"/>
      <c r="S151" s="78"/>
      <c r="T151" s="78"/>
      <c r="U151" s="13"/>
      <c r="V151" s="13"/>
      <c r="W151" s="13"/>
      <c r="X151" s="13"/>
      <c r="Y151" s="13"/>
      <c r="Z151" s="13"/>
      <c r="AA151" s="13"/>
      <c r="AB151" s="13"/>
      <c r="AC151" s="13"/>
      <c r="AD151" s="13"/>
      <c r="AE151" s="13"/>
      <c r="AF151" s="13"/>
      <c r="AG151" s="13"/>
      <c r="AH151" s="13"/>
      <c r="AI151" s="13"/>
      <c r="AJ151" s="13"/>
    </row>
    <row r="152" spans="1:36" ht="13.5" customHeight="1" x14ac:dyDescent="0.2">
      <c r="A152" s="13"/>
      <c r="B152" s="13"/>
      <c r="C152" s="13"/>
      <c r="D152" s="13"/>
      <c r="E152" s="13"/>
      <c r="F152" s="13"/>
      <c r="G152" s="13"/>
      <c r="H152" s="13"/>
      <c r="I152" s="13"/>
      <c r="J152" s="13"/>
      <c r="K152" s="13"/>
      <c r="L152" s="13"/>
      <c r="M152" s="13"/>
      <c r="N152" s="13"/>
      <c r="O152" s="28"/>
      <c r="P152" s="13"/>
      <c r="Q152" s="13"/>
      <c r="R152" s="78"/>
      <c r="S152" s="78"/>
      <c r="T152" s="78"/>
      <c r="U152" s="13"/>
      <c r="V152" s="13"/>
      <c r="W152" s="13"/>
      <c r="X152" s="13"/>
      <c r="Y152" s="13"/>
      <c r="Z152" s="13"/>
      <c r="AA152" s="13"/>
      <c r="AB152" s="13"/>
      <c r="AC152" s="13"/>
      <c r="AD152" s="13"/>
      <c r="AE152" s="13"/>
      <c r="AF152" s="13"/>
      <c r="AG152" s="13"/>
      <c r="AH152" s="13"/>
      <c r="AI152" s="13"/>
      <c r="AJ152" s="13"/>
    </row>
    <row r="153" spans="1:36" ht="13.5" customHeight="1" x14ac:dyDescent="0.2">
      <c r="A153" s="13"/>
      <c r="B153" s="13"/>
      <c r="C153" s="13"/>
      <c r="D153" s="13"/>
      <c r="E153" s="13"/>
      <c r="F153" s="13"/>
      <c r="G153" s="13"/>
      <c r="H153" s="13"/>
      <c r="I153" s="13"/>
      <c r="J153" s="13"/>
      <c r="K153" s="13"/>
      <c r="L153" s="13"/>
      <c r="M153" s="13"/>
      <c r="N153" s="13"/>
      <c r="O153" s="28"/>
      <c r="P153" s="13"/>
      <c r="Q153" s="13"/>
      <c r="R153" s="78"/>
      <c r="S153" s="78"/>
      <c r="T153" s="78"/>
      <c r="U153" s="13"/>
      <c r="V153" s="13"/>
      <c r="W153" s="13"/>
      <c r="X153" s="13"/>
      <c r="Y153" s="13"/>
      <c r="Z153" s="13"/>
      <c r="AA153" s="13"/>
      <c r="AB153" s="13"/>
      <c r="AC153" s="13"/>
      <c r="AD153" s="13"/>
      <c r="AE153" s="13"/>
      <c r="AF153" s="13"/>
      <c r="AG153" s="13"/>
      <c r="AH153" s="13"/>
      <c r="AI153" s="13"/>
      <c r="AJ153" s="13"/>
    </row>
    <row r="154" spans="1:36" ht="13.5" customHeight="1" x14ac:dyDescent="0.2">
      <c r="A154" s="13"/>
      <c r="B154" s="13"/>
      <c r="C154" s="13"/>
      <c r="D154" s="13"/>
      <c r="E154" s="13"/>
      <c r="F154" s="13"/>
      <c r="G154" s="13"/>
      <c r="H154" s="13"/>
      <c r="I154" s="13"/>
      <c r="J154" s="13"/>
      <c r="K154" s="13"/>
      <c r="L154" s="13"/>
      <c r="M154" s="13"/>
      <c r="N154" s="13"/>
      <c r="O154" s="28"/>
      <c r="P154" s="13"/>
      <c r="Q154" s="13"/>
      <c r="R154" s="78"/>
      <c r="S154" s="78"/>
      <c r="T154" s="78"/>
      <c r="U154" s="13"/>
      <c r="V154" s="13"/>
      <c r="W154" s="13"/>
      <c r="X154" s="13"/>
      <c r="Y154" s="13"/>
      <c r="Z154" s="13"/>
      <c r="AA154" s="13"/>
      <c r="AB154" s="13"/>
      <c r="AC154" s="13"/>
      <c r="AD154" s="13"/>
      <c r="AE154" s="13"/>
      <c r="AF154" s="13"/>
      <c r="AG154" s="13"/>
      <c r="AH154" s="13"/>
      <c r="AI154" s="13"/>
      <c r="AJ154" s="13"/>
    </row>
    <row r="155" spans="1:36" ht="13.5" customHeight="1" x14ac:dyDescent="0.2">
      <c r="A155" s="13"/>
      <c r="B155" s="13"/>
      <c r="C155" s="13"/>
      <c r="D155" s="13"/>
      <c r="E155" s="13"/>
      <c r="F155" s="13"/>
      <c r="G155" s="13"/>
      <c r="H155" s="13"/>
      <c r="I155" s="13"/>
      <c r="J155" s="13"/>
      <c r="K155" s="13"/>
      <c r="L155" s="13"/>
      <c r="M155" s="13"/>
      <c r="N155" s="13"/>
      <c r="O155" s="28"/>
      <c r="P155" s="13"/>
      <c r="Q155" s="13"/>
      <c r="R155" s="78"/>
      <c r="S155" s="78"/>
      <c r="T155" s="78"/>
      <c r="U155" s="13"/>
      <c r="V155" s="13"/>
      <c r="W155" s="13"/>
      <c r="X155" s="13"/>
      <c r="Y155" s="13"/>
      <c r="Z155" s="13"/>
      <c r="AA155" s="13"/>
      <c r="AB155" s="13"/>
      <c r="AC155" s="13"/>
      <c r="AD155" s="13"/>
      <c r="AE155" s="13"/>
      <c r="AF155" s="13"/>
      <c r="AG155" s="13"/>
      <c r="AH155" s="13"/>
      <c r="AI155" s="13"/>
      <c r="AJ155" s="13"/>
    </row>
    <row r="156" spans="1:36" ht="13.5" customHeight="1" x14ac:dyDescent="0.2">
      <c r="A156" s="13"/>
      <c r="B156" s="13"/>
      <c r="C156" s="13"/>
      <c r="D156" s="13"/>
      <c r="E156" s="13"/>
      <c r="F156" s="13"/>
      <c r="G156" s="13"/>
      <c r="H156" s="13"/>
      <c r="I156" s="13"/>
      <c r="J156" s="13"/>
      <c r="K156" s="13"/>
      <c r="L156" s="13"/>
      <c r="M156" s="13"/>
      <c r="N156" s="13"/>
      <c r="O156" s="28"/>
      <c r="P156" s="13"/>
      <c r="Q156" s="13"/>
      <c r="R156" s="78"/>
      <c r="S156" s="78"/>
      <c r="T156" s="78"/>
      <c r="U156" s="13"/>
      <c r="V156" s="13"/>
      <c r="W156" s="13"/>
      <c r="X156" s="13"/>
      <c r="Y156" s="13"/>
      <c r="Z156" s="13"/>
      <c r="AA156" s="13"/>
      <c r="AB156" s="13"/>
      <c r="AC156" s="13"/>
      <c r="AD156" s="13"/>
      <c r="AE156" s="13"/>
      <c r="AF156" s="13"/>
      <c r="AG156" s="13"/>
      <c r="AH156" s="13"/>
      <c r="AI156" s="13"/>
      <c r="AJ156" s="13"/>
    </row>
    <row r="157" spans="1:36" ht="13.5" customHeight="1" x14ac:dyDescent="0.2">
      <c r="A157" s="13"/>
      <c r="B157" s="13"/>
      <c r="C157" s="13"/>
      <c r="D157" s="13"/>
      <c r="E157" s="13"/>
      <c r="F157" s="13"/>
      <c r="G157" s="13"/>
      <c r="H157" s="13"/>
      <c r="I157" s="13"/>
      <c r="J157" s="13"/>
      <c r="K157" s="13"/>
      <c r="L157" s="13"/>
      <c r="M157" s="13"/>
      <c r="N157" s="13"/>
      <c r="O157" s="28"/>
      <c r="P157" s="13"/>
      <c r="Q157" s="13"/>
      <c r="R157" s="78"/>
      <c r="S157" s="78"/>
      <c r="T157" s="78"/>
      <c r="U157" s="13"/>
      <c r="V157" s="13"/>
      <c r="W157" s="13"/>
      <c r="X157" s="13"/>
      <c r="Y157" s="13"/>
      <c r="Z157" s="13"/>
      <c r="AA157" s="13"/>
      <c r="AB157" s="13"/>
      <c r="AC157" s="13"/>
      <c r="AD157" s="13"/>
      <c r="AE157" s="13"/>
      <c r="AF157" s="13"/>
      <c r="AG157" s="13"/>
      <c r="AH157" s="13"/>
      <c r="AI157" s="13"/>
      <c r="AJ157" s="13"/>
    </row>
    <row r="158" spans="1:36" ht="13.5" customHeight="1" x14ac:dyDescent="0.2">
      <c r="A158" s="13"/>
      <c r="B158" s="13"/>
      <c r="C158" s="13"/>
      <c r="D158" s="13"/>
      <c r="E158" s="13"/>
      <c r="F158" s="13"/>
      <c r="G158" s="13"/>
      <c r="H158" s="13"/>
      <c r="I158" s="13"/>
      <c r="J158" s="13"/>
      <c r="K158" s="13"/>
      <c r="L158" s="13"/>
      <c r="M158" s="13"/>
      <c r="N158" s="13"/>
      <c r="O158" s="28"/>
      <c r="P158" s="13"/>
      <c r="Q158" s="13"/>
      <c r="R158" s="78"/>
      <c r="S158" s="78"/>
      <c r="T158" s="78"/>
      <c r="U158" s="13"/>
      <c r="V158" s="13"/>
      <c r="W158" s="13"/>
      <c r="X158" s="13"/>
      <c r="Y158" s="13"/>
      <c r="Z158" s="13"/>
      <c r="AA158" s="13"/>
      <c r="AB158" s="13"/>
      <c r="AC158" s="13"/>
      <c r="AD158" s="13"/>
      <c r="AE158" s="13"/>
      <c r="AF158" s="13"/>
      <c r="AG158" s="13"/>
      <c r="AH158" s="13"/>
      <c r="AI158" s="13"/>
      <c r="AJ158" s="13"/>
    </row>
    <row r="159" spans="1:36" ht="13.5" customHeight="1" x14ac:dyDescent="0.2">
      <c r="A159" s="13"/>
      <c r="B159" s="13"/>
      <c r="C159" s="13"/>
      <c r="D159" s="13"/>
      <c r="E159" s="13"/>
      <c r="F159" s="13"/>
      <c r="G159" s="13"/>
      <c r="H159" s="13"/>
      <c r="I159" s="13"/>
      <c r="J159" s="13"/>
      <c r="K159" s="13"/>
      <c r="L159" s="13"/>
      <c r="M159" s="13"/>
      <c r="N159" s="13"/>
      <c r="O159" s="28"/>
      <c r="P159" s="13"/>
      <c r="Q159" s="13"/>
      <c r="R159" s="78"/>
      <c r="S159" s="78"/>
      <c r="T159" s="78"/>
      <c r="U159" s="13"/>
      <c r="V159" s="13"/>
      <c r="W159" s="13"/>
      <c r="X159" s="13"/>
      <c r="Y159" s="13"/>
      <c r="Z159" s="13"/>
      <c r="AA159" s="13"/>
      <c r="AB159" s="13"/>
      <c r="AC159" s="13"/>
      <c r="AD159" s="13"/>
      <c r="AE159" s="13"/>
      <c r="AF159" s="13"/>
      <c r="AG159" s="13"/>
      <c r="AH159" s="13"/>
      <c r="AI159" s="13"/>
      <c r="AJ159" s="13"/>
    </row>
    <row r="160" spans="1:36" ht="13.5" customHeight="1" x14ac:dyDescent="0.2">
      <c r="A160" s="13"/>
      <c r="B160" s="13"/>
      <c r="C160" s="13"/>
      <c r="D160" s="13"/>
      <c r="E160" s="13"/>
      <c r="F160" s="13"/>
      <c r="G160" s="13"/>
      <c r="H160" s="13"/>
      <c r="I160" s="13"/>
      <c r="J160" s="13"/>
      <c r="K160" s="13"/>
      <c r="L160" s="13"/>
      <c r="M160" s="13"/>
      <c r="N160" s="13"/>
      <c r="O160" s="28"/>
      <c r="P160" s="13"/>
      <c r="Q160" s="13"/>
      <c r="R160" s="78"/>
      <c r="S160" s="78"/>
      <c r="T160" s="78"/>
      <c r="U160" s="13"/>
      <c r="V160" s="13"/>
      <c r="W160" s="13"/>
      <c r="X160" s="13"/>
      <c r="Y160" s="13"/>
      <c r="Z160" s="13"/>
      <c r="AA160" s="13"/>
      <c r="AB160" s="13"/>
      <c r="AC160" s="13"/>
      <c r="AD160" s="13"/>
      <c r="AE160" s="13"/>
      <c r="AF160" s="13"/>
      <c r="AG160" s="13"/>
      <c r="AH160" s="13"/>
      <c r="AI160" s="13"/>
      <c r="AJ160" s="13"/>
    </row>
    <row r="161" spans="1:36" ht="13.5" customHeight="1" x14ac:dyDescent="0.2">
      <c r="A161" s="13"/>
      <c r="B161" s="13"/>
      <c r="C161" s="13"/>
      <c r="D161" s="13"/>
      <c r="E161" s="13"/>
      <c r="F161" s="13"/>
      <c r="G161" s="13"/>
      <c r="H161" s="13"/>
      <c r="I161" s="13"/>
      <c r="J161" s="13"/>
      <c r="K161" s="13"/>
      <c r="L161" s="13"/>
      <c r="M161" s="13"/>
      <c r="N161" s="13"/>
      <c r="O161" s="28"/>
      <c r="P161" s="13"/>
      <c r="Q161" s="13"/>
      <c r="R161" s="78"/>
      <c r="S161" s="78"/>
      <c r="T161" s="78"/>
      <c r="U161" s="13"/>
      <c r="V161" s="13"/>
      <c r="W161" s="13"/>
      <c r="X161" s="13"/>
      <c r="Y161" s="13"/>
      <c r="Z161" s="13"/>
      <c r="AA161" s="13"/>
      <c r="AB161" s="13"/>
      <c r="AC161" s="13"/>
      <c r="AD161" s="13"/>
      <c r="AE161" s="13"/>
      <c r="AF161" s="13"/>
      <c r="AG161" s="13"/>
      <c r="AH161" s="13"/>
      <c r="AI161" s="13"/>
      <c r="AJ161" s="13"/>
    </row>
    <row r="162" spans="1:36" ht="13.5" customHeight="1" x14ac:dyDescent="0.2">
      <c r="A162" s="13"/>
      <c r="B162" s="13"/>
      <c r="C162" s="13"/>
      <c r="D162" s="13"/>
      <c r="E162" s="13"/>
      <c r="F162" s="13"/>
      <c r="G162" s="13"/>
      <c r="H162" s="13"/>
      <c r="I162" s="13"/>
      <c r="J162" s="13"/>
      <c r="K162" s="13"/>
      <c r="L162" s="13"/>
      <c r="M162" s="13"/>
      <c r="N162" s="13"/>
      <c r="O162" s="28"/>
      <c r="P162" s="13"/>
      <c r="Q162" s="13"/>
      <c r="R162" s="78"/>
      <c r="S162" s="78"/>
      <c r="T162" s="78"/>
      <c r="U162" s="13"/>
      <c r="V162" s="13"/>
      <c r="W162" s="13"/>
      <c r="X162" s="13"/>
      <c r="Y162" s="13"/>
      <c r="Z162" s="13"/>
      <c r="AA162" s="13"/>
      <c r="AB162" s="13"/>
      <c r="AC162" s="13"/>
      <c r="AD162" s="13"/>
      <c r="AE162" s="13"/>
      <c r="AF162" s="13"/>
      <c r="AG162" s="13"/>
      <c r="AH162" s="13"/>
      <c r="AI162" s="13"/>
      <c r="AJ162" s="13"/>
    </row>
    <row r="163" spans="1:36" ht="13.5" customHeight="1" x14ac:dyDescent="0.2">
      <c r="A163" s="13"/>
      <c r="B163" s="13"/>
      <c r="C163" s="13"/>
      <c r="D163" s="13"/>
      <c r="E163" s="13"/>
      <c r="F163" s="13"/>
      <c r="G163" s="13"/>
      <c r="H163" s="13"/>
      <c r="I163" s="13"/>
      <c r="J163" s="13"/>
      <c r="K163" s="13"/>
      <c r="L163" s="13"/>
      <c r="M163" s="13"/>
      <c r="N163" s="13"/>
      <c r="O163" s="28"/>
      <c r="P163" s="13"/>
      <c r="Q163" s="13"/>
      <c r="R163" s="78"/>
      <c r="S163" s="78"/>
      <c r="T163" s="78"/>
      <c r="U163" s="13"/>
      <c r="V163" s="13"/>
      <c r="W163" s="13"/>
      <c r="X163" s="13"/>
      <c r="Y163" s="13"/>
      <c r="Z163" s="13"/>
      <c r="AA163" s="13"/>
      <c r="AB163" s="13"/>
      <c r="AC163" s="13"/>
      <c r="AD163" s="13"/>
      <c r="AE163" s="13"/>
      <c r="AF163" s="13"/>
      <c r="AG163" s="13"/>
      <c r="AH163" s="13"/>
      <c r="AI163" s="13"/>
      <c r="AJ163" s="13"/>
    </row>
    <row r="164" spans="1:36" ht="13.5" customHeight="1" x14ac:dyDescent="0.2">
      <c r="A164" s="13"/>
      <c r="B164" s="13"/>
      <c r="C164" s="13"/>
      <c r="D164" s="13"/>
      <c r="E164" s="13"/>
      <c r="F164" s="13"/>
      <c r="G164" s="13"/>
      <c r="H164" s="13"/>
      <c r="I164" s="13"/>
      <c r="J164" s="13"/>
      <c r="K164" s="13"/>
      <c r="L164" s="13"/>
      <c r="M164" s="13"/>
      <c r="N164" s="13"/>
      <c r="O164" s="28"/>
      <c r="P164" s="13"/>
      <c r="Q164" s="13"/>
      <c r="R164" s="78"/>
      <c r="S164" s="78"/>
      <c r="T164" s="78"/>
      <c r="U164" s="13"/>
      <c r="V164" s="13"/>
      <c r="W164" s="13"/>
      <c r="X164" s="13"/>
      <c r="Y164" s="13"/>
      <c r="Z164" s="13"/>
      <c r="AA164" s="13"/>
      <c r="AB164" s="13"/>
      <c r="AC164" s="13"/>
      <c r="AD164" s="13"/>
      <c r="AE164" s="13"/>
      <c r="AF164" s="13"/>
      <c r="AG164" s="13"/>
      <c r="AH164" s="13"/>
      <c r="AI164" s="13"/>
      <c r="AJ164" s="13"/>
    </row>
    <row r="165" spans="1:36" ht="13.5" customHeight="1" x14ac:dyDescent="0.2">
      <c r="A165" s="13"/>
      <c r="B165" s="13"/>
      <c r="C165" s="13"/>
      <c r="D165" s="13"/>
      <c r="E165" s="13"/>
      <c r="F165" s="13"/>
      <c r="G165" s="13"/>
      <c r="H165" s="13"/>
      <c r="I165" s="13"/>
      <c r="J165" s="13"/>
      <c r="K165" s="13"/>
      <c r="L165" s="13"/>
      <c r="M165" s="13"/>
      <c r="N165" s="13"/>
      <c r="O165" s="28"/>
      <c r="P165" s="13"/>
      <c r="Q165" s="13"/>
      <c r="R165" s="13"/>
      <c r="S165" s="13"/>
      <c r="T165" s="13"/>
      <c r="U165" s="13"/>
      <c r="V165" s="13"/>
      <c r="W165" s="13"/>
      <c r="X165" s="13"/>
      <c r="Y165" s="13"/>
      <c r="Z165" s="13"/>
      <c r="AA165" s="13"/>
      <c r="AB165" s="13"/>
      <c r="AC165" s="13"/>
      <c r="AD165" s="13"/>
      <c r="AE165" s="13"/>
      <c r="AF165" s="13"/>
      <c r="AG165" s="13"/>
      <c r="AH165" s="13"/>
      <c r="AI165" s="13"/>
      <c r="AJ165" s="13"/>
    </row>
    <row r="166" spans="1:36" ht="13.5" customHeight="1" x14ac:dyDescent="0.2">
      <c r="A166" s="13"/>
      <c r="B166" s="13"/>
      <c r="C166" s="13"/>
      <c r="D166" s="13"/>
      <c r="E166" s="13"/>
      <c r="F166" s="13"/>
      <c r="G166" s="13"/>
      <c r="H166" s="13"/>
      <c r="I166" s="13"/>
      <c r="J166" s="13"/>
      <c r="K166" s="13"/>
      <c r="L166" s="13"/>
      <c r="M166" s="13"/>
      <c r="N166" s="13"/>
      <c r="O166" s="28"/>
      <c r="P166" s="13"/>
      <c r="Q166" s="13"/>
      <c r="R166" s="13"/>
      <c r="S166" s="13"/>
      <c r="T166" s="13"/>
      <c r="U166" s="13"/>
      <c r="V166" s="13"/>
      <c r="W166" s="13"/>
      <c r="X166" s="13"/>
      <c r="Y166" s="13"/>
      <c r="Z166" s="13"/>
      <c r="AA166" s="13"/>
      <c r="AB166" s="13"/>
      <c r="AC166" s="13"/>
      <c r="AD166" s="13"/>
      <c r="AE166" s="13"/>
      <c r="AF166" s="13"/>
      <c r="AG166" s="13"/>
      <c r="AH166" s="13"/>
      <c r="AI166" s="13"/>
      <c r="AJ166" s="13"/>
    </row>
    <row r="167" spans="1:36" ht="13.5" customHeight="1" x14ac:dyDescent="0.2">
      <c r="A167" s="13"/>
      <c r="B167" s="13"/>
      <c r="C167" s="13"/>
      <c r="D167" s="13"/>
      <c r="E167" s="13"/>
      <c r="F167" s="13"/>
      <c r="G167" s="13"/>
      <c r="H167" s="13"/>
      <c r="I167" s="13"/>
      <c r="J167" s="13"/>
      <c r="K167" s="13"/>
      <c r="L167" s="13"/>
      <c r="M167" s="13"/>
      <c r="N167" s="13"/>
      <c r="O167" s="28"/>
      <c r="P167" s="13"/>
      <c r="Q167" s="13"/>
      <c r="R167" s="13"/>
      <c r="S167" s="13"/>
      <c r="T167" s="13"/>
      <c r="U167" s="13"/>
      <c r="V167" s="13"/>
      <c r="W167" s="13"/>
      <c r="X167" s="13"/>
      <c r="Y167" s="13"/>
      <c r="Z167" s="13"/>
      <c r="AA167" s="13"/>
      <c r="AB167" s="13"/>
      <c r="AC167" s="13"/>
      <c r="AD167" s="13"/>
      <c r="AE167" s="13"/>
      <c r="AF167" s="13"/>
      <c r="AG167" s="13"/>
      <c r="AH167" s="13"/>
      <c r="AI167" s="13"/>
      <c r="AJ167" s="13"/>
    </row>
    <row r="168" spans="1:36" ht="13.5" customHeight="1" x14ac:dyDescent="0.2">
      <c r="A168" s="13"/>
      <c r="B168" s="13"/>
      <c r="C168" s="13"/>
      <c r="D168" s="13"/>
      <c r="E168" s="13"/>
      <c r="F168" s="13"/>
      <c r="G168" s="13"/>
      <c r="H168" s="13"/>
      <c r="I168" s="13"/>
      <c r="J168" s="13"/>
      <c r="K168" s="13"/>
      <c r="L168" s="13"/>
      <c r="M168" s="13"/>
      <c r="N168" s="13"/>
      <c r="O168" s="28"/>
      <c r="P168" s="13"/>
      <c r="Q168" s="13"/>
      <c r="R168" s="13"/>
      <c r="S168" s="13"/>
      <c r="T168" s="13"/>
      <c r="U168" s="13"/>
      <c r="V168" s="13"/>
      <c r="W168" s="13"/>
      <c r="X168" s="13"/>
      <c r="Y168" s="13"/>
      <c r="Z168" s="13"/>
      <c r="AA168" s="13"/>
      <c r="AB168" s="13"/>
      <c r="AC168" s="13"/>
      <c r="AD168" s="13"/>
      <c r="AE168" s="13"/>
      <c r="AF168" s="13"/>
      <c r="AG168" s="13"/>
      <c r="AH168" s="13"/>
      <c r="AI168" s="13"/>
      <c r="AJ168" s="13"/>
    </row>
    <row r="169" spans="1:36" ht="13.5" customHeight="1" x14ac:dyDescent="0.2">
      <c r="A169" s="13"/>
      <c r="B169" s="13"/>
      <c r="C169" s="13"/>
      <c r="D169" s="13"/>
      <c r="E169" s="13"/>
      <c r="F169" s="13"/>
      <c r="G169" s="13"/>
      <c r="H169" s="13"/>
      <c r="I169" s="13"/>
      <c r="J169" s="13"/>
      <c r="K169" s="13"/>
      <c r="L169" s="13"/>
      <c r="M169" s="13"/>
      <c r="N169" s="13"/>
      <c r="O169" s="28"/>
      <c r="P169" s="13"/>
      <c r="Q169" s="13"/>
      <c r="R169" s="13"/>
      <c r="S169" s="13"/>
      <c r="T169" s="13"/>
      <c r="U169" s="13"/>
      <c r="V169" s="13"/>
      <c r="W169" s="13"/>
      <c r="X169" s="13"/>
      <c r="Y169" s="13"/>
      <c r="Z169" s="13"/>
      <c r="AA169" s="13"/>
      <c r="AB169" s="13"/>
      <c r="AC169" s="13"/>
      <c r="AD169" s="13"/>
      <c r="AE169" s="13"/>
      <c r="AF169" s="13"/>
      <c r="AG169" s="13"/>
      <c r="AH169" s="13"/>
      <c r="AI169" s="13"/>
      <c r="AJ169" s="13"/>
    </row>
    <row r="170" spans="1:36" ht="13.5" customHeight="1" x14ac:dyDescent="0.2">
      <c r="A170" s="13"/>
      <c r="B170" s="13"/>
      <c r="C170" s="13"/>
      <c r="D170" s="13"/>
      <c r="E170" s="13"/>
      <c r="F170" s="13"/>
      <c r="G170" s="13"/>
      <c r="H170" s="13"/>
      <c r="I170" s="13"/>
      <c r="J170" s="13"/>
      <c r="K170" s="13"/>
      <c r="L170" s="13"/>
      <c r="M170" s="13"/>
      <c r="N170" s="13"/>
      <c r="O170" s="28"/>
      <c r="P170" s="13"/>
      <c r="Q170" s="13"/>
      <c r="R170" s="13"/>
      <c r="S170" s="13"/>
      <c r="T170" s="13"/>
      <c r="U170" s="13"/>
      <c r="V170" s="13"/>
      <c r="W170" s="13"/>
      <c r="X170" s="13"/>
      <c r="Y170" s="13"/>
      <c r="Z170" s="13"/>
      <c r="AA170" s="13"/>
      <c r="AB170" s="13"/>
      <c r="AC170" s="13"/>
      <c r="AD170" s="13"/>
      <c r="AE170" s="13"/>
      <c r="AF170" s="13"/>
      <c r="AG170" s="13"/>
      <c r="AH170" s="13"/>
      <c r="AI170" s="13"/>
      <c r="AJ170" s="13"/>
    </row>
    <row r="171" spans="1:36" ht="13.5" customHeight="1" x14ac:dyDescent="0.2">
      <c r="A171" s="13"/>
      <c r="B171" s="13"/>
      <c r="C171" s="13"/>
      <c r="D171" s="13"/>
      <c r="E171" s="13"/>
      <c r="F171" s="13"/>
      <c r="G171" s="13"/>
      <c r="H171" s="13"/>
      <c r="I171" s="13"/>
      <c r="J171" s="13"/>
      <c r="K171" s="13"/>
      <c r="L171" s="13"/>
      <c r="M171" s="13"/>
      <c r="N171" s="13"/>
      <c r="O171" s="28"/>
      <c r="P171" s="13"/>
      <c r="Q171" s="13"/>
      <c r="R171" s="13"/>
      <c r="S171" s="13"/>
      <c r="T171" s="13"/>
      <c r="U171" s="13"/>
      <c r="V171" s="13"/>
      <c r="W171" s="13"/>
      <c r="X171" s="13"/>
      <c r="Y171" s="13"/>
      <c r="Z171" s="13"/>
      <c r="AA171" s="13"/>
      <c r="AB171" s="13"/>
      <c r="AC171" s="13"/>
      <c r="AD171" s="13"/>
      <c r="AE171" s="13"/>
      <c r="AF171" s="13"/>
      <c r="AG171" s="13"/>
      <c r="AH171" s="13"/>
      <c r="AI171" s="13"/>
      <c r="AJ171" s="13"/>
    </row>
    <row r="172" spans="1:36" ht="13.5" customHeight="1" x14ac:dyDescent="0.2">
      <c r="A172" s="13"/>
      <c r="B172" s="13"/>
      <c r="C172" s="13"/>
      <c r="D172" s="13"/>
      <c r="E172" s="13"/>
      <c r="F172" s="13"/>
      <c r="G172" s="13"/>
      <c r="H172" s="13"/>
      <c r="I172" s="13"/>
      <c r="J172" s="13"/>
      <c r="K172" s="13"/>
      <c r="L172" s="13"/>
      <c r="M172" s="13"/>
      <c r="N172" s="13"/>
      <c r="O172" s="28"/>
      <c r="P172" s="13"/>
      <c r="Q172" s="13"/>
      <c r="R172" s="13"/>
      <c r="S172" s="13"/>
      <c r="T172" s="13"/>
      <c r="U172" s="13"/>
      <c r="V172" s="13"/>
      <c r="W172" s="13"/>
      <c r="X172" s="13"/>
      <c r="Y172" s="13"/>
      <c r="Z172" s="13"/>
      <c r="AA172" s="13"/>
      <c r="AB172" s="13"/>
      <c r="AC172" s="13"/>
      <c r="AD172" s="13"/>
      <c r="AE172" s="13"/>
      <c r="AF172" s="13"/>
      <c r="AG172" s="13"/>
      <c r="AH172" s="13"/>
      <c r="AI172" s="13"/>
      <c r="AJ172" s="13"/>
    </row>
    <row r="173" spans="1:36" ht="13.5" customHeight="1" x14ac:dyDescent="0.2">
      <c r="A173" s="13"/>
      <c r="B173" s="13"/>
      <c r="C173" s="13"/>
      <c r="D173" s="13"/>
      <c r="E173" s="13"/>
      <c r="F173" s="13"/>
      <c r="G173" s="13"/>
      <c r="H173" s="13"/>
      <c r="I173" s="13"/>
      <c r="J173" s="13"/>
      <c r="K173" s="13"/>
      <c r="L173" s="13"/>
      <c r="M173" s="13"/>
      <c r="N173" s="13"/>
      <c r="O173" s="28"/>
      <c r="P173" s="13"/>
      <c r="Q173" s="13"/>
      <c r="R173" s="13"/>
      <c r="S173" s="13"/>
      <c r="T173" s="13"/>
      <c r="U173" s="13"/>
      <c r="V173" s="13"/>
      <c r="W173" s="13"/>
      <c r="X173" s="13"/>
      <c r="Y173" s="13"/>
      <c r="Z173" s="13"/>
      <c r="AA173" s="13"/>
      <c r="AB173" s="13"/>
      <c r="AC173" s="13"/>
      <c r="AD173" s="13"/>
      <c r="AE173" s="13"/>
      <c r="AF173" s="13"/>
      <c r="AG173" s="13"/>
      <c r="AH173" s="13"/>
      <c r="AI173" s="13"/>
      <c r="AJ173" s="13"/>
    </row>
    <row r="174" spans="1:36" ht="13.5" customHeight="1" x14ac:dyDescent="0.2">
      <c r="A174" s="13"/>
      <c r="B174" s="13"/>
      <c r="C174" s="13"/>
      <c r="D174" s="13"/>
      <c r="E174" s="13"/>
      <c r="F174" s="13"/>
      <c r="G174" s="13"/>
      <c r="H174" s="13"/>
      <c r="I174" s="13"/>
      <c r="J174" s="13"/>
      <c r="K174" s="13"/>
      <c r="L174" s="13"/>
      <c r="M174" s="13"/>
      <c r="N174" s="13"/>
      <c r="O174" s="28"/>
      <c r="P174" s="13"/>
      <c r="Q174" s="13"/>
      <c r="R174" s="13"/>
      <c r="S174" s="13"/>
      <c r="T174" s="13"/>
      <c r="U174" s="13"/>
      <c r="V174" s="13"/>
      <c r="W174" s="13"/>
      <c r="X174" s="13"/>
      <c r="Y174" s="13"/>
      <c r="Z174" s="13"/>
      <c r="AA174" s="13"/>
      <c r="AB174" s="13"/>
      <c r="AC174" s="13"/>
      <c r="AD174" s="13"/>
      <c r="AE174" s="13"/>
      <c r="AF174" s="13"/>
      <c r="AG174" s="13"/>
      <c r="AH174" s="13"/>
      <c r="AI174" s="13"/>
      <c r="AJ174" s="13"/>
    </row>
    <row r="175" spans="1:36" ht="13.5" customHeight="1" x14ac:dyDescent="0.2">
      <c r="A175" s="13"/>
      <c r="B175" s="13"/>
      <c r="C175" s="13"/>
      <c r="D175" s="13"/>
      <c r="E175" s="13"/>
      <c r="F175" s="13"/>
      <c r="G175" s="13"/>
      <c r="H175" s="13"/>
      <c r="I175" s="13"/>
      <c r="J175" s="13"/>
      <c r="K175" s="13"/>
      <c r="L175" s="13"/>
      <c r="M175" s="13"/>
      <c r="N175" s="13"/>
      <c r="O175" s="28"/>
      <c r="P175" s="13"/>
      <c r="Q175" s="13"/>
      <c r="R175" s="13"/>
      <c r="S175" s="13"/>
      <c r="T175" s="13"/>
      <c r="U175" s="13"/>
      <c r="V175" s="13"/>
      <c r="W175" s="13"/>
      <c r="X175" s="13"/>
      <c r="Y175" s="13"/>
      <c r="Z175" s="13"/>
      <c r="AA175" s="13"/>
      <c r="AB175" s="13"/>
      <c r="AC175" s="13"/>
      <c r="AD175" s="13"/>
      <c r="AE175" s="13"/>
      <c r="AF175" s="13"/>
      <c r="AG175" s="13"/>
      <c r="AH175" s="13"/>
      <c r="AI175" s="13"/>
      <c r="AJ175" s="13"/>
    </row>
    <row r="176" spans="1:36" ht="13.5" customHeight="1" x14ac:dyDescent="0.2">
      <c r="A176" s="13"/>
      <c r="B176" s="13"/>
      <c r="C176" s="13"/>
      <c r="D176" s="13"/>
      <c r="E176" s="13"/>
      <c r="F176" s="13"/>
      <c r="G176" s="13"/>
      <c r="H176" s="13"/>
      <c r="I176" s="13"/>
      <c r="J176" s="13"/>
      <c r="K176" s="13"/>
      <c r="L176" s="13"/>
      <c r="M176" s="13"/>
      <c r="N176" s="13"/>
      <c r="O176" s="28"/>
      <c r="P176" s="13"/>
      <c r="Q176" s="13"/>
      <c r="R176" s="13"/>
      <c r="S176" s="13"/>
      <c r="T176" s="13"/>
      <c r="U176" s="13"/>
      <c r="V176" s="13"/>
      <c r="W176" s="13"/>
      <c r="X176" s="13"/>
      <c r="Y176" s="13"/>
      <c r="Z176" s="13"/>
      <c r="AA176" s="13"/>
      <c r="AB176" s="13"/>
      <c r="AC176" s="13"/>
      <c r="AD176" s="13"/>
      <c r="AE176" s="13"/>
      <c r="AF176" s="13"/>
      <c r="AG176" s="13"/>
      <c r="AH176" s="13"/>
      <c r="AI176" s="13"/>
      <c r="AJ176" s="13"/>
    </row>
    <row r="177" spans="1:36" ht="13.5" customHeight="1" x14ac:dyDescent="0.2">
      <c r="A177" s="13"/>
      <c r="B177" s="13"/>
      <c r="C177" s="13"/>
      <c r="D177" s="13"/>
      <c r="E177" s="13"/>
      <c r="F177" s="13"/>
      <c r="G177" s="13"/>
      <c r="H177" s="13"/>
      <c r="I177" s="13"/>
      <c r="J177" s="13"/>
      <c r="K177" s="13"/>
      <c r="L177" s="13"/>
      <c r="M177" s="13"/>
      <c r="N177" s="13"/>
      <c r="O177" s="28"/>
      <c r="P177" s="13"/>
      <c r="Q177" s="13"/>
      <c r="R177" s="13"/>
      <c r="S177" s="13"/>
      <c r="T177" s="13"/>
      <c r="U177" s="13"/>
      <c r="V177" s="13"/>
      <c r="W177" s="13"/>
      <c r="X177" s="13"/>
      <c r="Y177" s="13"/>
      <c r="Z177" s="13"/>
      <c r="AA177" s="13"/>
      <c r="AB177" s="13"/>
      <c r="AC177" s="13"/>
      <c r="AD177" s="13"/>
      <c r="AE177" s="13"/>
      <c r="AF177" s="13"/>
      <c r="AG177" s="13"/>
      <c r="AH177" s="13"/>
      <c r="AI177" s="13"/>
      <c r="AJ177" s="13"/>
    </row>
    <row r="178" spans="1:36" ht="13.5" customHeight="1" x14ac:dyDescent="0.2">
      <c r="A178" s="13"/>
      <c r="B178" s="13"/>
      <c r="C178" s="13"/>
      <c r="D178" s="13"/>
      <c r="E178" s="13"/>
      <c r="F178" s="13"/>
      <c r="G178" s="13"/>
      <c r="H178" s="13"/>
      <c r="I178" s="13"/>
      <c r="J178" s="13"/>
      <c r="K178" s="13"/>
      <c r="L178" s="13"/>
      <c r="M178" s="13"/>
      <c r="N178" s="13"/>
      <c r="O178" s="28"/>
      <c r="P178" s="13"/>
      <c r="Q178" s="13"/>
      <c r="R178" s="13"/>
      <c r="S178" s="13"/>
      <c r="T178" s="13"/>
      <c r="U178" s="13"/>
      <c r="V178" s="13"/>
      <c r="W178" s="13"/>
      <c r="X178" s="13"/>
      <c r="Y178" s="13"/>
      <c r="Z178" s="13"/>
      <c r="AA178" s="13"/>
      <c r="AB178" s="13"/>
      <c r="AC178" s="13"/>
      <c r="AD178" s="13"/>
      <c r="AE178" s="13"/>
      <c r="AF178" s="13"/>
      <c r="AG178" s="13"/>
      <c r="AH178" s="13"/>
      <c r="AI178" s="13"/>
      <c r="AJ178" s="13"/>
    </row>
    <row r="179" spans="1:36" ht="13.5" customHeight="1" x14ac:dyDescent="0.2">
      <c r="A179" s="13"/>
      <c r="B179" s="13"/>
      <c r="C179" s="13"/>
      <c r="D179" s="13"/>
      <c r="E179" s="13"/>
      <c r="F179" s="13"/>
      <c r="G179" s="13"/>
      <c r="H179" s="13"/>
      <c r="I179" s="13"/>
      <c r="J179" s="13"/>
      <c r="K179" s="13"/>
      <c r="L179" s="13"/>
      <c r="M179" s="13"/>
      <c r="N179" s="13"/>
      <c r="O179" s="28"/>
      <c r="P179" s="13"/>
      <c r="Q179" s="13"/>
      <c r="R179" s="13"/>
      <c r="S179" s="13"/>
      <c r="T179" s="13"/>
      <c r="U179" s="13"/>
      <c r="V179" s="13"/>
      <c r="W179" s="13"/>
      <c r="X179" s="13"/>
      <c r="Y179" s="13"/>
      <c r="Z179" s="13"/>
      <c r="AA179" s="13"/>
      <c r="AB179" s="13"/>
      <c r="AC179" s="13"/>
      <c r="AD179" s="13"/>
      <c r="AE179" s="13"/>
      <c r="AF179" s="13"/>
      <c r="AG179" s="13"/>
      <c r="AH179" s="13"/>
      <c r="AI179" s="13"/>
      <c r="AJ179" s="13"/>
    </row>
    <row r="180" spans="1:36" ht="13.5" customHeight="1" x14ac:dyDescent="0.2">
      <c r="A180" s="13"/>
      <c r="B180" s="13"/>
      <c r="C180" s="13"/>
      <c r="D180" s="13"/>
      <c r="E180" s="13"/>
      <c r="F180" s="13"/>
      <c r="G180" s="13"/>
      <c r="H180" s="13"/>
      <c r="I180" s="13"/>
      <c r="J180" s="13"/>
      <c r="K180" s="13"/>
      <c r="L180" s="13"/>
      <c r="M180" s="13"/>
      <c r="N180" s="13"/>
      <c r="O180" s="28"/>
      <c r="P180" s="13"/>
      <c r="Q180" s="13"/>
      <c r="R180" s="13"/>
      <c r="S180" s="13"/>
      <c r="T180" s="13"/>
      <c r="U180" s="13"/>
      <c r="V180" s="13"/>
      <c r="W180" s="13"/>
      <c r="X180" s="13"/>
      <c r="Y180" s="13"/>
      <c r="Z180" s="13"/>
      <c r="AA180" s="13"/>
      <c r="AB180" s="13"/>
      <c r="AC180" s="13"/>
      <c r="AD180" s="13"/>
      <c r="AE180" s="13"/>
      <c r="AF180" s="13"/>
      <c r="AG180" s="13"/>
      <c r="AH180" s="13"/>
      <c r="AI180" s="13"/>
      <c r="AJ180" s="13"/>
    </row>
    <row r="181" spans="1:36" ht="13.5" customHeight="1" x14ac:dyDescent="0.2">
      <c r="A181" s="13"/>
      <c r="B181" s="13"/>
      <c r="C181" s="13"/>
      <c r="D181" s="13"/>
      <c r="E181" s="13"/>
      <c r="F181" s="13"/>
      <c r="G181" s="13"/>
      <c r="H181" s="13"/>
      <c r="I181" s="13"/>
      <c r="J181" s="13"/>
      <c r="K181" s="13"/>
      <c r="L181" s="13"/>
      <c r="M181" s="13"/>
      <c r="N181" s="13"/>
      <c r="O181" s="28"/>
      <c r="P181" s="13"/>
      <c r="Q181" s="13"/>
      <c r="R181" s="13"/>
      <c r="S181" s="13"/>
      <c r="T181" s="13"/>
      <c r="U181" s="13"/>
      <c r="V181" s="13"/>
      <c r="W181" s="13"/>
      <c r="X181" s="13"/>
      <c r="Y181" s="13"/>
      <c r="Z181" s="13"/>
      <c r="AA181" s="13"/>
      <c r="AB181" s="13"/>
      <c r="AC181" s="13"/>
      <c r="AD181" s="13"/>
      <c r="AE181" s="13"/>
      <c r="AF181" s="13"/>
      <c r="AG181" s="13"/>
      <c r="AH181" s="13"/>
      <c r="AI181" s="13"/>
      <c r="AJ181" s="13"/>
    </row>
    <row r="182" spans="1:36" ht="13.5" customHeight="1" x14ac:dyDescent="0.2">
      <c r="A182" s="13"/>
      <c r="B182" s="13"/>
      <c r="C182" s="13"/>
      <c r="D182" s="13"/>
      <c r="E182" s="13"/>
      <c r="F182" s="13"/>
      <c r="G182" s="13"/>
      <c r="H182" s="13"/>
      <c r="I182" s="13"/>
      <c r="J182" s="13"/>
      <c r="K182" s="13"/>
      <c r="L182" s="13"/>
      <c r="M182" s="13"/>
      <c r="N182" s="13"/>
      <c r="O182" s="28"/>
      <c r="P182" s="13"/>
      <c r="Q182" s="13"/>
      <c r="R182" s="13"/>
      <c r="S182" s="13"/>
      <c r="T182" s="13"/>
      <c r="U182" s="13"/>
      <c r="V182" s="13"/>
      <c r="W182" s="13"/>
      <c r="X182" s="13"/>
      <c r="Y182" s="13"/>
      <c r="Z182" s="13"/>
      <c r="AA182" s="13"/>
      <c r="AB182" s="13"/>
      <c r="AC182" s="13"/>
      <c r="AD182" s="13"/>
      <c r="AE182" s="13"/>
      <c r="AF182" s="13"/>
      <c r="AG182" s="13"/>
      <c r="AH182" s="13"/>
      <c r="AI182" s="13"/>
      <c r="AJ182" s="13"/>
    </row>
    <row r="183" spans="1:36" ht="13.5" customHeight="1" x14ac:dyDescent="0.2">
      <c r="A183" s="13"/>
      <c r="B183" s="13"/>
      <c r="C183" s="13"/>
      <c r="D183" s="13"/>
      <c r="E183" s="13"/>
      <c r="F183" s="13"/>
      <c r="G183" s="13"/>
      <c r="H183" s="13"/>
      <c r="I183" s="13"/>
      <c r="J183" s="13"/>
      <c r="K183" s="13"/>
      <c r="L183" s="13"/>
      <c r="M183" s="13"/>
      <c r="N183" s="13"/>
      <c r="O183" s="28"/>
      <c r="P183" s="13"/>
      <c r="Q183" s="13"/>
      <c r="R183" s="13"/>
      <c r="S183" s="13"/>
      <c r="T183" s="13"/>
      <c r="U183" s="13"/>
      <c r="V183" s="13"/>
      <c r="W183" s="13"/>
      <c r="X183" s="13"/>
      <c r="Y183" s="13"/>
      <c r="Z183" s="13"/>
      <c r="AA183" s="13"/>
      <c r="AB183" s="13"/>
      <c r="AC183" s="13"/>
      <c r="AD183" s="13"/>
      <c r="AE183" s="13"/>
      <c r="AF183" s="13"/>
      <c r="AG183" s="13"/>
      <c r="AH183" s="13"/>
      <c r="AI183" s="13"/>
      <c r="AJ183" s="13"/>
    </row>
    <row r="184" spans="1:36" ht="13.5" customHeight="1" x14ac:dyDescent="0.2">
      <c r="A184" s="13"/>
      <c r="B184" s="13"/>
      <c r="C184" s="13"/>
      <c r="D184" s="13"/>
      <c r="E184" s="13"/>
      <c r="F184" s="13"/>
      <c r="G184" s="13"/>
      <c r="H184" s="13"/>
      <c r="I184" s="13"/>
      <c r="J184" s="13"/>
      <c r="K184" s="13"/>
      <c r="L184" s="13"/>
      <c r="M184" s="13"/>
      <c r="N184" s="13"/>
      <c r="O184" s="28"/>
      <c r="P184" s="13"/>
      <c r="Q184" s="13"/>
      <c r="R184" s="13"/>
      <c r="S184" s="13"/>
      <c r="T184" s="13"/>
      <c r="U184" s="13"/>
      <c r="V184" s="13"/>
      <c r="W184" s="13"/>
      <c r="X184" s="13"/>
      <c r="Y184" s="13"/>
      <c r="Z184" s="13"/>
      <c r="AA184" s="13"/>
      <c r="AB184" s="13"/>
      <c r="AC184" s="13"/>
      <c r="AD184" s="13"/>
      <c r="AE184" s="13"/>
      <c r="AF184" s="13"/>
      <c r="AG184" s="13"/>
      <c r="AH184" s="13"/>
      <c r="AI184" s="13"/>
      <c r="AJ184" s="13"/>
    </row>
    <row r="185" spans="1:36" ht="13.5" customHeight="1" x14ac:dyDescent="0.2">
      <c r="A185" s="13"/>
      <c r="B185" s="13"/>
      <c r="C185" s="13"/>
      <c r="D185" s="13"/>
      <c r="E185" s="13"/>
      <c r="F185" s="13"/>
      <c r="G185" s="13"/>
      <c r="H185" s="13"/>
      <c r="I185" s="13"/>
      <c r="J185" s="13"/>
      <c r="K185" s="13"/>
      <c r="L185" s="13"/>
      <c r="M185" s="13"/>
      <c r="N185" s="13"/>
      <c r="O185" s="28"/>
      <c r="P185" s="13"/>
      <c r="Q185" s="13"/>
      <c r="R185" s="13"/>
      <c r="S185" s="13"/>
      <c r="T185" s="13"/>
      <c r="U185" s="13"/>
      <c r="V185" s="13"/>
      <c r="W185" s="13"/>
      <c r="X185" s="13"/>
      <c r="Y185" s="13"/>
      <c r="Z185" s="13"/>
      <c r="AA185" s="13"/>
      <c r="AB185" s="13"/>
      <c r="AC185" s="13"/>
      <c r="AD185" s="13"/>
      <c r="AE185" s="13"/>
      <c r="AF185" s="13"/>
      <c r="AG185" s="13"/>
      <c r="AH185" s="13"/>
      <c r="AI185" s="13"/>
      <c r="AJ185" s="13"/>
    </row>
    <row r="186" spans="1:36" ht="13.5" customHeight="1" x14ac:dyDescent="0.2">
      <c r="A186" s="13"/>
      <c r="B186" s="13"/>
      <c r="C186" s="13"/>
      <c r="D186" s="13"/>
      <c r="E186" s="13"/>
      <c r="F186" s="13"/>
      <c r="G186" s="13"/>
      <c r="H186" s="13"/>
      <c r="I186" s="13"/>
      <c r="J186" s="13"/>
      <c r="K186" s="13"/>
      <c r="L186" s="13"/>
      <c r="M186" s="13"/>
      <c r="N186" s="13"/>
      <c r="O186" s="28"/>
      <c r="P186" s="13"/>
      <c r="Q186" s="13"/>
      <c r="R186" s="13"/>
      <c r="S186" s="13"/>
      <c r="T186" s="13"/>
      <c r="U186" s="13"/>
      <c r="V186" s="13"/>
      <c r="W186" s="13"/>
      <c r="X186" s="13"/>
      <c r="Y186" s="13"/>
      <c r="Z186" s="13"/>
      <c r="AA186" s="13"/>
      <c r="AB186" s="13"/>
      <c r="AC186" s="13"/>
      <c r="AD186" s="13"/>
      <c r="AE186" s="13"/>
      <c r="AF186" s="13"/>
      <c r="AG186" s="13"/>
      <c r="AH186" s="13"/>
      <c r="AI186" s="13"/>
      <c r="AJ186" s="13"/>
    </row>
    <row r="187" spans="1:36" ht="13.5" customHeight="1" x14ac:dyDescent="0.2">
      <c r="A187" s="13"/>
      <c r="B187" s="13"/>
      <c r="C187" s="13"/>
      <c r="D187" s="13"/>
      <c r="E187" s="13"/>
      <c r="F187" s="13"/>
      <c r="G187" s="13"/>
      <c r="H187" s="13"/>
      <c r="I187" s="13"/>
      <c r="J187" s="13"/>
      <c r="K187" s="13"/>
      <c r="L187" s="13"/>
      <c r="M187" s="13"/>
      <c r="N187" s="13"/>
      <c r="O187" s="28"/>
      <c r="P187" s="13"/>
      <c r="Q187" s="13"/>
      <c r="R187" s="13"/>
      <c r="S187" s="13"/>
      <c r="T187" s="13"/>
      <c r="U187" s="13"/>
      <c r="V187" s="13"/>
      <c r="W187" s="13"/>
      <c r="X187" s="13"/>
      <c r="Y187" s="13"/>
      <c r="Z187" s="13"/>
      <c r="AA187" s="13"/>
      <c r="AB187" s="13"/>
      <c r="AC187" s="13"/>
      <c r="AD187" s="13"/>
      <c r="AE187" s="13"/>
      <c r="AF187" s="13"/>
      <c r="AG187" s="13"/>
      <c r="AH187" s="13"/>
      <c r="AI187" s="13"/>
      <c r="AJ187" s="13"/>
    </row>
    <row r="188" spans="1:36" ht="13.5" customHeight="1" x14ac:dyDescent="0.2">
      <c r="A188" s="13"/>
      <c r="B188" s="13"/>
      <c r="C188" s="13"/>
      <c r="D188" s="13"/>
      <c r="E188" s="13"/>
      <c r="F188" s="13"/>
      <c r="G188" s="13"/>
      <c r="H188" s="13"/>
      <c r="I188" s="13"/>
      <c r="J188" s="13"/>
      <c r="K188" s="13"/>
      <c r="L188" s="13"/>
      <c r="M188" s="13"/>
      <c r="N188" s="13"/>
      <c r="O188" s="28"/>
      <c r="P188" s="13"/>
      <c r="Q188" s="13"/>
      <c r="R188" s="13"/>
      <c r="S188" s="13"/>
      <c r="T188" s="13"/>
      <c r="U188" s="13"/>
      <c r="V188" s="13"/>
      <c r="W188" s="13"/>
      <c r="X188" s="13"/>
      <c r="Y188" s="13"/>
      <c r="Z188" s="13"/>
      <c r="AA188" s="13"/>
      <c r="AB188" s="13"/>
      <c r="AC188" s="13"/>
      <c r="AD188" s="13"/>
      <c r="AE188" s="13"/>
      <c r="AF188" s="13"/>
      <c r="AG188" s="13"/>
      <c r="AH188" s="13"/>
      <c r="AI188" s="13"/>
      <c r="AJ188" s="13"/>
    </row>
    <row r="189" spans="1:36" ht="13.5" customHeight="1" x14ac:dyDescent="0.2">
      <c r="A189" s="13"/>
      <c r="B189" s="13"/>
      <c r="C189" s="13"/>
      <c r="D189" s="13"/>
      <c r="E189" s="13"/>
      <c r="F189" s="13"/>
      <c r="G189" s="13"/>
      <c r="H189" s="13"/>
      <c r="I189" s="13"/>
      <c r="J189" s="13"/>
      <c r="K189" s="13"/>
      <c r="L189" s="13"/>
      <c r="M189" s="13"/>
      <c r="N189" s="13"/>
      <c r="O189" s="28"/>
      <c r="P189" s="13"/>
      <c r="Q189" s="13"/>
      <c r="R189" s="13"/>
      <c r="S189" s="13"/>
      <c r="T189" s="13"/>
      <c r="U189" s="13"/>
      <c r="V189" s="13"/>
      <c r="W189" s="13"/>
      <c r="X189" s="13"/>
      <c r="Y189" s="13"/>
      <c r="Z189" s="13"/>
      <c r="AA189" s="13"/>
      <c r="AB189" s="13"/>
      <c r="AC189" s="13"/>
      <c r="AD189" s="13"/>
      <c r="AE189" s="13"/>
      <c r="AF189" s="13"/>
      <c r="AG189" s="13"/>
      <c r="AH189" s="13"/>
      <c r="AI189" s="13"/>
      <c r="AJ189" s="13"/>
    </row>
    <row r="190" spans="1:36" ht="13.5" customHeight="1" x14ac:dyDescent="0.2">
      <c r="A190" s="13"/>
      <c r="B190" s="13"/>
      <c r="C190" s="13"/>
      <c r="D190" s="13"/>
      <c r="E190" s="13"/>
      <c r="F190" s="13"/>
      <c r="G190" s="13"/>
      <c r="H190" s="13"/>
      <c r="I190" s="13"/>
      <c r="J190" s="13"/>
      <c r="K190" s="13"/>
      <c r="L190" s="13"/>
      <c r="M190" s="13"/>
      <c r="N190" s="13"/>
      <c r="O190" s="28"/>
      <c r="P190" s="13"/>
      <c r="Q190" s="13"/>
      <c r="R190" s="13"/>
      <c r="S190" s="13"/>
      <c r="T190" s="13"/>
      <c r="U190" s="13"/>
      <c r="V190" s="13"/>
      <c r="W190" s="13"/>
      <c r="X190" s="13"/>
      <c r="Y190" s="13"/>
      <c r="Z190" s="13"/>
      <c r="AA190" s="13"/>
      <c r="AB190" s="13"/>
      <c r="AC190" s="13"/>
      <c r="AD190" s="13"/>
      <c r="AE190" s="13"/>
      <c r="AF190" s="13"/>
      <c r="AG190" s="13"/>
      <c r="AH190" s="13"/>
      <c r="AI190" s="13"/>
      <c r="AJ190" s="13"/>
    </row>
    <row r="191" spans="1:36" ht="13.5" customHeight="1" x14ac:dyDescent="0.2">
      <c r="A191" s="13"/>
      <c r="B191" s="13"/>
      <c r="C191" s="13"/>
      <c r="D191" s="13"/>
      <c r="E191" s="13"/>
      <c r="F191" s="13"/>
      <c r="G191" s="13"/>
      <c r="H191" s="13"/>
      <c r="I191" s="13"/>
      <c r="J191" s="13"/>
      <c r="K191" s="13"/>
      <c r="L191" s="13"/>
      <c r="M191" s="13"/>
      <c r="N191" s="13"/>
      <c r="O191" s="28"/>
      <c r="P191" s="13"/>
      <c r="Q191" s="13"/>
      <c r="R191" s="13"/>
      <c r="S191" s="13"/>
      <c r="T191" s="13"/>
      <c r="U191" s="13"/>
      <c r="V191" s="13"/>
      <c r="W191" s="13"/>
      <c r="X191" s="13"/>
      <c r="Y191" s="13"/>
      <c r="Z191" s="13"/>
      <c r="AA191" s="13"/>
      <c r="AB191" s="13"/>
      <c r="AC191" s="13"/>
      <c r="AD191" s="13"/>
      <c r="AE191" s="13"/>
      <c r="AF191" s="13"/>
      <c r="AG191" s="13"/>
      <c r="AH191" s="13"/>
      <c r="AI191" s="13"/>
      <c r="AJ191" s="13"/>
    </row>
    <row r="192" spans="1:36" ht="13.5" customHeight="1" x14ac:dyDescent="0.2">
      <c r="A192" s="13"/>
      <c r="B192" s="13"/>
      <c r="C192" s="13"/>
      <c r="D192" s="13"/>
      <c r="E192" s="13"/>
      <c r="F192" s="13"/>
      <c r="G192" s="13"/>
      <c r="H192" s="13"/>
      <c r="I192" s="13"/>
      <c r="J192" s="13"/>
      <c r="K192" s="13"/>
      <c r="L192" s="13"/>
      <c r="M192" s="13"/>
      <c r="N192" s="13"/>
      <c r="O192" s="28"/>
      <c r="P192" s="13"/>
      <c r="Q192" s="13"/>
      <c r="R192" s="13"/>
      <c r="S192" s="13"/>
      <c r="T192" s="13"/>
      <c r="U192" s="13"/>
      <c r="V192" s="13"/>
      <c r="W192" s="13"/>
      <c r="X192" s="13"/>
      <c r="Y192" s="13"/>
      <c r="Z192" s="13"/>
      <c r="AA192" s="13"/>
      <c r="AB192" s="13"/>
      <c r="AC192" s="13"/>
      <c r="AD192" s="13"/>
      <c r="AE192" s="13"/>
      <c r="AF192" s="13"/>
      <c r="AG192" s="13"/>
      <c r="AH192" s="13"/>
      <c r="AI192" s="13"/>
      <c r="AJ192" s="13"/>
    </row>
    <row r="193" spans="1:36" ht="13.5" customHeight="1" x14ac:dyDescent="0.2">
      <c r="A193" s="13"/>
      <c r="B193" s="13"/>
      <c r="C193" s="13"/>
      <c r="D193" s="13"/>
      <c r="E193" s="13"/>
      <c r="F193" s="13"/>
      <c r="G193" s="13"/>
      <c r="H193" s="13"/>
      <c r="I193" s="13"/>
      <c r="J193" s="13"/>
      <c r="K193" s="13"/>
      <c r="L193" s="13"/>
      <c r="M193" s="13"/>
      <c r="N193" s="13"/>
      <c r="O193" s="28"/>
      <c r="P193" s="13"/>
      <c r="Q193" s="13"/>
      <c r="R193" s="13"/>
      <c r="S193" s="13"/>
      <c r="T193" s="13"/>
      <c r="U193" s="13"/>
      <c r="V193" s="13"/>
      <c r="W193" s="13"/>
      <c r="X193" s="13"/>
      <c r="Y193" s="13"/>
      <c r="Z193" s="13"/>
      <c r="AA193" s="13"/>
      <c r="AB193" s="13"/>
      <c r="AC193" s="13"/>
      <c r="AD193" s="13"/>
      <c r="AE193" s="13"/>
      <c r="AF193" s="13"/>
      <c r="AG193" s="13"/>
      <c r="AH193" s="13"/>
      <c r="AI193" s="13"/>
      <c r="AJ193" s="13"/>
    </row>
    <row r="194" spans="1:36" ht="13.5" customHeight="1" x14ac:dyDescent="0.2">
      <c r="A194" s="13"/>
      <c r="B194" s="13"/>
      <c r="C194" s="13"/>
      <c r="D194" s="13"/>
      <c r="E194" s="13"/>
      <c r="F194" s="13"/>
      <c r="G194" s="13"/>
      <c r="H194" s="13"/>
      <c r="I194" s="13"/>
      <c r="J194" s="13"/>
      <c r="K194" s="13"/>
      <c r="L194" s="13"/>
      <c r="M194" s="13"/>
      <c r="N194" s="13"/>
      <c r="O194" s="28"/>
      <c r="P194" s="13"/>
      <c r="Q194" s="13"/>
      <c r="R194" s="13"/>
      <c r="S194" s="13"/>
      <c r="T194" s="13"/>
      <c r="U194" s="13"/>
      <c r="V194" s="13"/>
      <c r="W194" s="13"/>
      <c r="X194" s="13"/>
      <c r="Y194" s="13"/>
      <c r="Z194" s="13"/>
      <c r="AA194" s="13"/>
      <c r="AB194" s="13"/>
      <c r="AC194" s="13"/>
      <c r="AD194" s="13"/>
      <c r="AE194" s="13"/>
      <c r="AF194" s="13"/>
      <c r="AG194" s="13"/>
      <c r="AH194" s="13"/>
      <c r="AI194" s="13"/>
      <c r="AJ194" s="13"/>
    </row>
    <row r="195" spans="1:36" ht="13.5" customHeight="1" x14ac:dyDescent="0.2">
      <c r="A195" s="13"/>
      <c r="B195" s="13"/>
      <c r="C195" s="13"/>
      <c r="D195" s="13"/>
      <c r="E195" s="13"/>
      <c r="F195" s="13"/>
      <c r="G195" s="13"/>
      <c r="H195" s="13"/>
      <c r="I195" s="13"/>
      <c r="J195" s="13"/>
      <c r="K195" s="13"/>
      <c r="L195" s="13"/>
      <c r="M195" s="13"/>
      <c r="N195" s="13"/>
      <c r="O195" s="28"/>
      <c r="P195" s="13"/>
      <c r="Q195" s="13"/>
      <c r="R195" s="13"/>
      <c r="S195" s="13"/>
      <c r="T195" s="13"/>
      <c r="U195" s="13"/>
      <c r="V195" s="13"/>
      <c r="W195" s="13"/>
      <c r="X195" s="13"/>
      <c r="Y195" s="13"/>
      <c r="Z195" s="13"/>
      <c r="AA195" s="13"/>
      <c r="AB195" s="13"/>
      <c r="AC195" s="13"/>
      <c r="AD195" s="13"/>
      <c r="AE195" s="13"/>
      <c r="AF195" s="13"/>
      <c r="AG195" s="13"/>
      <c r="AH195" s="13"/>
      <c r="AI195" s="13"/>
      <c r="AJ195" s="13"/>
    </row>
    <row r="196" spans="1:36" ht="13.5" customHeight="1" x14ac:dyDescent="0.2">
      <c r="A196" s="13"/>
      <c r="B196" s="13"/>
      <c r="C196" s="13"/>
      <c r="D196" s="13"/>
      <c r="E196" s="13"/>
      <c r="F196" s="13"/>
      <c r="G196" s="13"/>
      <c r="H196" s="13"/>
      <c r="I196" s="13"/>
      <c r="J196" s="13"/>
      <c r="K196" s="13"/>
      <c r="L196" s="13"/>
      <c r="M196" s="13"/>
      <c r="N196" s="13"/>
      <c r="O196" s="28"/>
      <c r="P196" s="13"/>
      <c r="Q196" s="13"/>
      <c r="R196" s="13"/>
      <c r="S196" s="13"/>
      <c r="T196" s="13"/>
      <c r="U196" s="13"/>
      <c r="V196" s="13"/>
      <c r="W196" s="13"/>
      <c r="X196" s="13"/>
      <c r="Y196" s="13"/>
      <c r="Z196" s="13"/>
      <c r="AA196" s="13"/>
      <c r="AB196" s="13"/>
      <c r="AC196" s="13"/>
      <c r="AD196" s="13"/>
      <c r="AE196" s="13"/>
      <c r="AF196" s="13"/>
      <c r="AG196" s="13"/>
      <c r="AH196" s="13"/>
      <c r="AI196" s="13"/>
      <c r="AJ196" s="13"/>
    </row>
    <row r="197" spans="1:36" ht="13.5" customHeight="1" x14ac:dyDescent="0.2">
      <c r="A197" s="13"/>
      <c r="B197" s="13"/>
      <c r="C197" s="13"/>
      <c r="D197" s="13"/>
      <c r="E197" s="13"/>
      <c r="F197" s="13"/>
      <c r="G197" s="13"/>
      <c r="H197" s="13"/>
      <c r="I197" s="13"/>
      <c r="J197" s="13"/>
      <c r="K197" s="13"/>
      <c r="L197" s="13"/>
      <c r="M197" s="13"/>
      <c r="N197" s="13"/>
      <c r="O197" s="28"/>
      <c r="P197" s="13"/>
      <c r="Q197" s="13"/>
      <c r="R197" s="13"/>
      <c r="S197" s="13"/>
      <c r="T197" s="13"/>
      <c r="U197" s="13"/>
      <c r="V197" s="13"/>
      <c r="W197" s="13"/>
      <c r="X197" s="13"/>
      <c r="Y197" s="13"/>
      <c r="Z197" s="13"/>
      <c r="AA197" s="13"/>
      <c r="AB197" s="13"/>
      <c r="AC197" s="13"/>
      <c r="AD197" s="13"/>
      <c r="AE197" s="13"/>
      <c r="AF197" s="13"/>
      <c r="AG197" s="13"/>
      <c r="AH197" s="13"/>
      <c r="AI197" s="13"/>
      <c r="AJ197" s="13"/>
    </row>
    <row r="198" spans="1:36" ht="13.5" customHeight="1" x14ac:dyDescent="0.2">
      <c r="A198" s="13"/>
      <c r="B198" s="13"/>
      <c r="C198" s="13"/>
      <c r="D198" s="13"/>
      <c r="E198" s="13"/>
      <c r="F198" s="13"/>
      <c r="G198" s="13"/>
      <c r="H198" s="13"/>
      <c r="I198" s="13"/>
      <c r="J198" s="13"/>
      <c r="K198" s="13"/>
      <c r="L198" s="13"/>
      <c r="M198" s="13"/>
      <c r="N198" s="13"/>
      <c r="O198" s="28"/>
      <c r="P198" s="13"/>
      <c r="Q198" s="13"/>
      <c r="R198" s="13"/>
      <c r="S198" s="13"/>
      <c r="T198" s="13"/>
      <c r="U198" s="13"/>
      <c r="V198" s="13"/>
      <c r="W198" s="13"/>
      <c r="X198" s="13"/>
      <c r="Y198" s="13"/>
      <c r="Z198" s="13"/>
      <c r="AA198" s="13"/>
      <c r="AB198" s="13"/>
      <c r="AC198" s="13"/>
      <c r="AD198" s="13"/>
      <c r="AE198" s="13"/>
      <c r="AF198" s="13"/>
      <c r="AG198" s="13"/>
      <c r="AH198" s="13"/>
      <c r="AI198" s="13"/>
      <c r="AJ198" s="13"/>
    </row>
    <row r="199" spans="1:36" ht="13.5" customHeight="1" x14ac:dyDescent="0.2">
      <c r="A199" s="13"/>
      <c r="B199" s="13"/>
      <c r="C199" s="13"/>
      <c r="D199" s="13"/>
      <c r="E199" s="13"/>
      <c r="F199" s="13"/>
      <c r="G199" s="13"/>
      <c r="H199" s="13"/>
      <c r="I199" s="13"/>
      <c r="J199" s="13"/>
      <c r="K199" s="13"/>
      <c r="L199" s="13"/>
      <c r="M199" s="13"/>
      <c r="N199" s="13"/>
      <c r="O199" s="28"/>
      <c r="P199" s="13"/>
      <c r="Q199" s="13"/>
      <c r="R199" s="13"/>
      <c r="S199" s="13"/>
      <c r="T199" s="13"/>
      <c r="U199" s="13"/>
      <c r="V199" s="13"/>
      <c r="W199" s="13"/>
      <c r="X199" s="13"/>
      <c r="Y199" s="13"/>
      <c r="Z199" s="13"/>
      <c r="AA199" s="13"/>
      <c r="AB199" s="13"/>
      <c r="AC199" s="13"/>
      <c r="AD199" s="13"/>
      <c r="AE199" s="13"/>
      <c r="AF199" s="13"/>
      <c r="AG199" s="13"/>
      <c r="AH199" s="13"/>
      <c r="AI199" s="13"/>
      <c r="AJ199" s="13"/>
    </row>
    <row r="200" spans="1:36" ht="13.5" customHeight="1" x14ac:dyDescent="0.2">
      <c r="A200" s="13"/>
      <c r="B200" s="13"/>
      <c r="C200" s="13"/>
      <c r="D200" s="13"/>
      <c r="E200" s="13"/>
      <c r="F200" s="13"/>
      <c r="G200" s="13"/>
      <c r="H200" s="13"/>
      <c r="I200" s="13"/>
      <c r="J200" s="13"/>
      <c r="K200" s="13"/>
      <c r="L200" s="13"/>
      <c r="M200" s="13"/>
      <c r="N200" s="13"/>
      <c r="O200" s="28"/>
      <c r="P200" s="13"/>
      <c r="Q200" s="13"/>
      <c r="R200" s="13"/>
      <c r="S200" s="13"/>
      <c r="T200" s="13"/>
      <c r="U200" s="13"/>
      <c r="V200" s="13"/>
      <c r="W200" s="13"/>
      <c r="X200" s="13"/>
      <c r="Y200" s="13"/>
      <c r="Z200" s="13"/>
      <c r="AA200" s="13"/>
      <c r="AB200" s="13"/>
      <c r="AC200" s="13"/>
      <c r="AD200" s="13"/>
      <c r="AE200" s="13"/>
      <c r="AF200" s="13"/>
      <c r="AG200" s="13"/>
      <c r="AH200" s="13"/>
      <c r="AI200" s="13"/>
      <c r="AJ200" s="13"/>
    </row>
    <row r="201" spans="1:36" ht="13.5" customHeight="1" x14ac:dyDescent="0.2">
      <c r="A201" s="13"/>
      <c r="B201" s="13"/>
      <c r="C201" s="13"/>
      <c r="D201" s="13"/>
      <c r="E201" s="13"/>
      <c r="F201" s="13"/>
      <c r="G201" s="13"/>
      <c r="H201" s="13"/>
      <c r="I201" s="13"/>
      <c r="J201" s="13"/>
      <c r="K201" s="13"/>
      <c r="L201" s="13"/>
      <c r="M201" s="13"/>
      <c r="N201" s="13"/>
      <c r="O201" s="13"/>
      <c r="P201" s="13"/>
      <c r="Q201" s="13"/>
      <c r="R201" s="13"/>
      <c r="S201" s="13"/>
      <c r="T201" s="13"/>
      <c r="U201" s="13"/>
      <c r="V201" s="13"/>
      <c r="W201" s="13"/>
      <c r="X201" s="13"/>
      <c r="Y201" s="13"/>
      <c r="Z201" s="13"/>
      <c r="AA201" s="13"/>
      <c r="AB201" s="13"/>
      <c r="AC201" s="13"/>
      <c r="AD201" s="13"/>
      <c r="AE201" s="13"/>
      <c r="AF201" s="13"/>
      <c r="AG201" s="13"/>
      <c r="AH201" s="13"/>
      <c r="AI201" s="13"/>
      <c r="AJ201" s="13"/>
    </row>
    <row r="202" spans="1:36" ht="13.5" customHeight="1" x14ac:dyDescent="0.2">
      <c r="A202" s="13"/>
      <c r="B202" s="13"/>
      <c r="C202" s="13"/>
      <c r="D202" s="13"/>
      <c r="E202" s="13"/>
      <c r="F202" s="13"/>
      <c r="G202" s="13"/>
      <c r="H202" s="13"/>
      <c r="I202" s="13"/>
      <c r="J202" s="13"/>
      <c r="K202" s="13"/>
      <c r="L202" s="13"/>
      <c r="M202" s="13"/>
      <c r="N202" s="13"/>
      <c r="O202" s="13"/>
      <c r="P202" s="13"/>
      <c r="Q202" s="13"/>
      <c r="R202" s="13"/>
      <c r="S202" s="13"/>
      <c r="T202" s="13"/>
      <c r="U202" s="13"/>
      <c r="V202" s="13"/>
      <c r="W202" s="13"/>
      <c r="X202" s="13"/>
      <c r="Y202" s="13"/>
      <c r="Z202" s="13"/>
      <c r="AA202" s="13"/>
      <c r="AB202" s="13"/>
      <c r="AC202" s="13"/>
      <c r="AD202" s="13"/>
      <c r="AE202" s="13"/>
      <c r="AF202" s="13"/>
      <c r="AG202" s="13"/>
      <c r="AH202" s="13"/>
      <c r="AI202" s="13"/>
      <c r="AJ202" s="13"/>
    </row>
    <row r="203" spans="1:36" ht="13.5" customHeight="1" x14ac:dyDescent="0.2">
      <c r="A203" s="13"/>
      <c r="B203" s="13"/>
      <c r="C203" s="13"/>
      <c r="D203" s="13"/>
      <c r="E203" s="13"/>
      <c r="F203" s="13"/>
      <c r="G203" s="13"/>
      <c r="H203" s="13"/>
      <c r="I203" s="13"/>
      <c r="J203" s="13"/>
      <c r="K203" s="13"/>
      <c r="L203" s="13"/>
      <c r="M203" s="13"/>
      <c r="N203" s="13"/>
      <c r="O203" s="13"/>
      <c r="P203" s="13"/>
      <c r="Q203" s="13"/>
      <c r="R203" s="13"/>
      <c r="S203" s="13"/>
      <c r="T203" s="13"/>
      <c r="U203" s="13"/>
      <c r="V203" s="13"/>
      <c r="W203" s="13"/>
      <c r="X203" s="13"/>
      <c r="Y203" s="13"/>
      <c r="Z203" s="13"/>
      <c r="AA203" s="13"/>
      <c r="AB203" s="13"/>
      <c r="AC203" s="13"/>
      <c r="AD203" s="13"/>
      <c r="AE203" s="13"/>
      <c r="AF203" s="13"/>
      <c r="AG203" s="13"/>
      <c r="AH203" s="13"/>
      <c r="AI203" s="13"/>
      <c r="AJ203" s="13"/>
    </row>
    <row r="204" spans="1:36" ht="13.5" customHeight="1" x14ac:dyDescent="0.2">
      <c r="A204" s="13"/>
      <c r="B204" s="13"/>
      <c r="C204" s="13"/>
      <c r="D204" s="13"/>
      <c r="E204" s="13"/>
      <c r="F204" s="13"/>
      <c r="G204" s="13"/>
      <c r="H204" s="13"/>
      <c r="I204" s="13"/>
      <c r="J204" s="13"/>
      <c r="K204" s="13"/>
      <c r="L204" s="13"/>
      <c r="M204" s="13"/>
      <c r="N204" s="13"/>
      <c r="O204" s="13"/>
      <c r="P204" s="13"/>
      <c r="Q204" s="13"/>
      <c r="R204" s="13"/>
      <c r="S204" s="13"/>
      <c r="T204" s="13"/>
      <c r="U204" s="13"/>
      <c r="V204" s="13"/>
      <c r="W204" s="13"/>
      <c r="X204" s="13"/>
      <c r="Y204" s="13"/>
      <c r="Z204" s="13"/>
      <c r="AA204" s="13"/>
      <c r="AB204" s="13"/>
      <c r="AC204" s="13"/>
      <c r="AD204" s="13"/>
      <c r="AE204" s="13"/>
      <c r="AF204" s="13"/>
      <c r="AG204" s="13"/>
      <c r="AH204" s="13"/>
      <c r="AI204" s="13"/>
      <c r="AJ204" s="13"/>
    </row>
    <row r="205" spans="1:36" ht="13.5" customHeight="1" x14ac:dyDescent="0.2">
      <c r="A205" s="13"/>
      <c r="B205" s="13"/>
      <c r="C205" s="13"/>
      <c r="D205" s="13"/>
      <c r="E205" s="13"/>
      <c r="F205" s="13"/>
      <c r="G205" s="13"/>
      <c r="H205" s="13"/>
      <c r="I205" s="13"/>
      <c r="J205" s="13"/>
      <c r="K205" s="13"/>
      <c r="L205" s="13"/>
      <c r="M205" s="13"/>
      <c r="N205" s="13"/>
      <c r="O205" s="13"/>
      <c r="P205" s="13"/>
      <c r="Q205" s="13"/>
      <c r="R205" s="13"/>
      <c r="S205" s="13"/>
      <c r="T205" s="13"/>
      <c r="U205" s="13"/>
      <c r="V205" s="13"/>
      <c r="W205" s="13"/>
      <c r="X205" s="13"/>
      <c r="Y205" s="13"/>
      <c r="Z205" s="13"/>
      <c r="AA205" s="13"/>
      <c r="AB205" s="13"/>
      <c r="AC205" s="13"/>
      <c r="AD205" s="13"/>
      <c r="AE205" s="13"/>
      <c r="AF205" s="13"/>
      <c r="AG205" s="13"/>
      <c r="AH205" s="13"/>
      <c r="AI205" s="13"/>
      <c r="AJ205" s="13"/>
    </row>
    <row r="206" spans="1:36" ht="13.5" customHeight="1" x14ac:dyDescent="0.2">
      <c r="A206" s="13"/>
      <c r="B206" s="13"/>
      <c r="C206" s="13"/>
      <c r="D206" s="13"/>
      <c r="E206" s="13"/>
      <c r="F206" s="13"/>
      <c r="G206" s="13"/>
      <c r="H206" s="13"/>
      <c r="I206" s="13"/>
      <c r="J206" s="13"/>
      <c r="K206" s="13"/>
      <c r="L206" s="13"/>
      <c r="M206" s="13"/>
      <c r="N206" s="13"/>
      <c r="O206" s="13"/>
      <c r="P206" s="13"/>
      <c r="Q206" s="13"/>
      <c r="R206" s="13"/>
      <c r="S206" s="13"/>
      <c r="T206" s="13"/>
      <c r="U206" s="13"/>
      <c r="V206" s="13"/>
      <c r="W206" s="13"/>
      <c r="X206" s="13"/>
      <c r="Y206" s="13"/>
      <c r="Z206" s="13"/>
      <c r="AA206" s="13"/>
      <c r="AB206" s="13"/>
      <c r="AC206" s="13"/>
      <c r="AD206" s="13"/>
      <c r="AE206" s="13"/>
      <c r="AF206" s="13"/>
      <c r="AG206" s="13"/>
      <c r="AH206" s="13"/>
      <c r="AI206" s="13"/>
      <c r="AJ206" s="13"/>
    </row>
    <row r="207" spans="1:36" ht="13.5" customHeight="1" x14ac:dyDescent="0.2">
      <c r="A207" s="13"/>
      <c r="B207" s="13"/>
      <c r="C207" s="13"/>
      <c r="D207" s="13"/>
      <c r="E207" s="13"/>
      <c r="F207" s="13"/>
      <c r="G207" s="13"/>
      <c r="H207" s="13"/>
      <c r="I207" s="13"/>
      <c r="J207" s="13"/>
      <c r="K207" s="13"/>
      <c r="L207" s="13"/>
      <c r="M207" s="13"/>
      <c r="N207" s="13"/>
      <c r="O207" s="13"/>
      <c r="P207" s="13"/>
      <c r="Q207" s="13"/>
      <c r="R207" s="13"/>
      <c r="S207" s="13"/>
      <c r="T207" s="13"/>
      <c r="U207" s="13"/>
      <c r="V207" s="13"/>
      <c r="W207" s="13"/>
      <c r="X207" s="13"/>
      <c r="Y207" s="13"/>
      <c r="Z207" s="13"/>
      <c r="AA207" s="13"/>
      <c r="AB207" s="13"/>
      <c r="AC207" s="13"/>
      <c r="AD207" s="13"/>
      <c r="AE207" s="13"/>
      <c r="AF207" s="13"/>
      <c r="AG207" s="13"/>
      <c r="AH207" s="13"/>
      <c r="AI207" s="13"/>
      <c r="AJ207" s="13"/>
    </row>
    <row r="208" spans="1:36" ht="13.5" customHeight="1" x14ac:dyDescent="0.2">
      <c r="A208" s="13"/>
      <c r="B208" s="13"/>
      <c r="C208" s="13"/>
      <c r="D208" s="13"/>
      <c r="E208" s="13"/>
      <c r="F208" s="13"/>
      <c r="G208" s="13"/>
      <c r="H208" s="13"/>
      <c r="I208" s="13"/>
      <c r="J208" s="13"/>
      <c r="K208" s="13"/>
      <c r="L208" s="13"/>
      <c r="M208" s="13"/>
      <c r="N208" s="13"/>
      <c r="O208" s="13"/>
      <c r="P208" s="13"/>
      <c r="Q208" s="13"/>
      <c r="R208" s="13"/>
      <c r="S208" s="13"/>
      <c r="T208" s="13"/>
      <c r="U208" s="13"/>
      <c r="V208" s="13"/>
      <c r="W208" s="13"/>
      <c r="X208" s="13"/>
      <c r="Y208" s="13"/>
      <c r="Z208" s="13"/>
      <c r="AA208" s="13"/>
      <c r="AB208" s="13"/>
      <c r="AC208" s="13"/>
      <c r="AD208" s="13"/>
      <c r="AE208" s="13"/>
      <c r="AF208" s="13"/>
      <c r="AG208" s="13"/>
      <c r="AH208" s="13"/>
      <c r="AI208" s="13"/>
      <c r="AJ208" s="13"/>
    </row>
    <row r="209" spans="1:36" ht="13.5" customHeight="1" x14ac:dyDescent="0.2">
      <c r="A209" s="13"/>
      <c r="B209" s="13"/>
      <c r="C209" s="13"/>
      <c r="D209" s="13"/>
      <c r="E209" s="13"/>
      <c r="F209" s="13"/>
      <c r="G209" s="13"/>
      <c r="H209" s="13"/>
      <c r="I209" s="13"/>
      <c r="J209" s="13"/>
      <c r="K209" s="13"/>
      <c r="L209" s="13"/>
      <c r="M209" s="13"/>
      <c r="N209" s="13"/>
      <c r="O209" s="13"/>
      <c r="P209" s="13"/>
      <c r="Q209" s="13"/>
      <c r="R209" s="13"/>
      <c r="S209" s="13"/>
      <c r="T209" s="13"/>
      <c r="U209" s="13"/>
      <c r="V209" s="13"/>
      <c r="W209" s="13"/>
      <c r="X209" s="13"/>
      <c r="Y209" s="13"/>
      <c r="Z209" s="13"/>
      <c r="AA209" s="13"/>
      <c r="AB209" s="13"/>
      <c r="AC209" s="13"/>
      <c r="AD209" s="13"/>
      <c r="AE209" s="13"/>
      <c r="AF209" s="13"/>
      <c r="AG209" s="13"/>
      <c r="AH209" s="13"/>
      <c r="AI209" s="13"/>
      <c r="AJ209" s="13"/>
    </row>
    <row r="210" spans="1:36" ht="13.5" customHeight="1" x14ac:dyDescent="0.2">
      <c r="A210" s="13"/>
      <c r="B210" s="13"/>
      <c r="C210" s="13"/>
      <c r="D210" s="13"/>
      <c r="E210" s="13"/>
      <c r="F210" s="13"/>
      <c r="G210" s="13"/>
      <c r="H210" s="13"/>
      <c r="I210" s="13"/>
      <c r="J210" s="13"/>
      <c r="K210" s="13"/>
      <c r="L210" s="13"/>
      <c r="M210" s="13"/>
      <c r="N210" s="13"/>
      <c r="O210" s="13"/>
      <c r="P210" s="13"/>
      <c r="Q210" s="13"/>
      <c r="R210" s="13"/>
      <c r="S210" s="13"/>
      <c r="T210" s="13"/>
      <c r="U210" s="13"/>
      <c r="V210" s="13"/>
      <c r="W210" s="13"/>
      <c r="X210" s="13"/>
      <c r="Y210" s="13"/>
      <c r="Z210" s="13"/>
      <c r="AA210" s="13"/>
      <c r="AB210" s="13"/>
      <c r="AC210" s="13"/>
      <c r="AD210" s="13"/>
      <c r="AE210" s="13"/>
      <c r="AF210" s="13"/>
      <c r="AG210" s="13"/>
      <c r="AH210" s="13"/>
      <c r="AI210" s="13"/>
      <c r="AJ210" s="13"/>
    </row>
    <row r="211" spans="1:36" ht="13.5" customHeight="1" x14ac:dyDescent="0.2">
      <c r="A211" s="13"/>
      <c r="B211" s="13"/>
      <c r="C211" s="13"/>
      <c r="D211" s="13"/>
      <c r="E211" s="13"/>
      <c r="F211" s="13"/>
      <c r="G211" s="13"/>
      <c r="H211" s="13"/>
      <c r="I211" s="13"/>
      <c r="J211" s="13"/>
      <c r="K211" s="13"/>
      <c r="L211" s="13"/>
      <c r="M211" s="13"/>
      <c r="N211" s="13"/>
      <c r="O211" s="13"/>
      <c r="P211" s="13"/>
      <c r="Q211" s="13"/>
      <c r="R211" s="13"/>
      <c r="S211" s="13"/>
      <c r="T211" s="13"/>
      <c r="U211" s="13"/>
      <c r="V211" s="13"/>
      <c r="W211" s="13"/>
      <c r="X211" s="13"/>
      <c r="Y211" s="13"/>
      <c r="Z211" s="13"/>
      <c r="AA211" s="13"/>
      <c r="AB211" s="13"/>
      <c r="AC211" s="13"/>
      <c r="AD211" s="13"/>
      <c r="AE211" s="13"/>
      <c r="AF211" s="13"/>
      <c r="AG211" s="13"/>
      <c r="AH211" s="13"/>
      <c r="AI211" s="13"/>
      <c r="AJ211" s="13"/>
    </row>
    <row r="212" spans="1:36" ht="13.5" customHeight="1" x14ac:dyDescent="0.2">
      <c r="A212" s="13"/>
      <c r="B212" s="13"/>
      <c r="C212" s="13"/>
      <c r="D212" s="13"/>
      <c r="E212" s="13"/>
      <c r="F212" s="13"/>
      <c r="G212" s="13"/>
      <c r="H212" s="13"/>
      <c r="I212" s="13"/>
      <c r="J212" s="13"/>
      <c r="K212" s="13"/>
      <c r="L212" s="13"/>
      <c r="M212" s="13"/>
      <c r="N212" s="13"/>
      <c r="O212" s="13"/>
      <c r="P212" s="13"/>
      <c r="Q212" s="13"/>
      <c r="R212" s="13"/>
      <c r="S212" s="13"/>
      <c r="T212" s="13"/>
      <c r="U212" s="13"/>
      <c r="V212" s="13"/>
      <c r="W212" s="13"/>
      <c r="X212" s="13"/>
      <c r="Y212" s="13"/>
      <c r="Z212" s="13"/>
      <c r="AA212" s="13"/>
      <c r="AB212" s="13"/>
      <c r="AC212" s="13"/>
      <c r="AD212" s="13"/>
      <c r="AE212" s="13"/>
      <c r="AF212" s="13"/>
      <c r="AG212" s="13"/>
      <c r="AH212" s="13"/>
      <c r="AI212" s="13"/>
      <c r="AJ212" s="13"/>
    </row>
    <row r="213" spans="1:36" ht="13.5" customHeight="1" x14ac:dyDescent="0.2">
      <c r="A213" s="13"/>
      <c r="B213" s="13"/>
      <c r="C213" s="13"/>
      <c r="D213" s="13"/>
      <c r="E213" s="13"/>
      <c r="F213" s="13"/>
      <c r="G213" s="13"/>
      <c r="H213" s="13"/>
      <c r="I213" s="13"/>
      <c r="J213" s="13"/>
      <c r="K213" s="13"/>
      <c r="L213" s="13"/>
      <c r="M213" s="13"/>
      <c r="N213" s="13"/>
      <c r="O213" s="13"/>
      <c r="P213" s="13"/>
      <c r="Q213" s="13"/>
      <c r="R213" s="13"/>
      <c r="S213" s="13"/>
      <c r="T213" s="13"/>
      <c r="U213" s="13"/>
      <c r="V213" s="13"/>
      <c r="W213" s="13"/>
      <c r="X213" s="13"/>
      <c r="Y213" s="13"/>
      <c r="Z213" s="13"/>
      <c r="AA213" s="13"/>
      <c r="AB213" s="13"/>
      <c r="AC213" s="13"/>
      <c r="AD213" s="13"/>
      <c r="AE213" s="13"/>
      <c r="AF213" s="13"/>
      <c r="AG213" s="13"/>
      <c r="AH213" s="13"/>
      <c r="AI213" s="13"/>
      <c r="AJ213" s="13"/>
    </row>
    <row r="214" spans="1:36" ht="13.5" customHeight="1" x14ac:dyDescent="0.2">
      <c r="A214" s="13"/>
      <c r="B214" s="13"/>
      <c r="C214" s="13"/>
      <c r="D214" s="13"/>
      <c r="E214" s="13"/>
      <c r="F214" s="13"/>
      <c r="G214" s="13"/>
      <c r="H214" s="13"/>
      <c r="I214" s="13"/>
      <c r="J214" s="13"/>
      <c r="K214" s="13"/>
      <c r="L214" s="13"/>
      <c r="M214" s="13"/>
      <c r="N214" s="13"/>
      <c r="O214" s="13"/>
      <c r="P214" s="13"/>
      <c r="Q214" s="13"/>
      <c r="R214" s="13"/>
      <c r="S214" s="13"/>
      <c r="T214" s="13"/>
      <c r="U214" s="13"/>
      <c r="V214" s="13"/>
      <c r="W214" s="13"/>
      <c r="X214" s="13"/>
      <c r="Y214" s="13"/>
      <c r="Z214" s="13"/>
      <c r="AA214" s="13"/>
      <c r="AB214" s="13"/>
      <c r="AC214" s="13"/>
      <c r="AD214" s="13"/>
      <c r="AE214" s="13"/>
      <c r="AF214" s="13"/>
      <c r="AG214" s="13"/>
      <c r="AH214" s="13"/>
      <c r="AI214" s="13"/>
      <c r="AJ214" s="13"/>
    </row>
    <row r="215" spans="1:36" ht="13.5" customHeight="1" x14ac:dyDescent="0.2">
      <c r="A215" s="13"/>
      <c r="B215" s="13"/>
      <c r="C215" s="13"/>
      <c r="D215" s="13"/>
      <c r="E215" s="13"/>
      <c r="F215" s="13"/>
      <c r="G215" s="13"/>
      <c r="H215" s="13"/>
      <c r="I215" s="13"/>
      <c r="J215" s="13"/>
      <c r="K215" s="13"/>
      <c r="L215" s="13"/>
      <c r="M215" s="13"/>
      <c r="N215" s="13"/>
      <c r="O215" s="13"/>
      <c r="P215" s="13"/>
      <c r="Q215" s="13"/>
      <c r="R215" s="13"/>
      <c r="S215" s="13"/>
      <c r="T215" s="13"/>
      <c r="U215" s="13"/>
      <c r="V215" s="13"/>
      <c r="W215" s="13"/>
      <c r="X215" s="13"/>
      <c r="Y215" s="13"/>
      <c r="Z215" s="13"/>
      <c r="AA215" s="13"/>
      <c r="AB215" s="13"/>
      <c r="AC215" s="13"/>
      <c r="AD215" s="13"/>
      <c r="AE215" s="13"/>
      <c r="AF215" s="13"/>
      <c r="AG215" s="13"/>
      <c r="AH215" s="13"/>
      <c r="AI215" s="13"/>
      <c r="AJ215" s="13"/>
    </row>
    <row r="216" spans="1:36" ht="13.5" customHeight="1" x14ac:dyDescent="0.2">
      <c r="A216" s="13"/>
      <c r="B216" s="13"/>
      <c r="C216" s="13"/>
      <c r="D216" s="13"/>
      <c r="E216" s="13"/>
      <c r="F216" s="13"/>
      <c r="G216" s="13"/>
      <c r="H216" s="13"/>
      <c r="I216" s="13"/>
      <c r="J216" s="13"/>
      <c r="K216" s="13"/>
      <c r="L216" s="13"/>
      <c r="M216" s="13"/>
      <c r="N216" s="13"/>
      <c r="O216" s="13"/>
      <c r="P216" s="13"/>
      <c r="Q216" s="13"/>
      <c r="R216" s="13"/>
      <c r="S216" s="13"/>
      <c r="T216" s="13"/>
      <c r="U216" s="13"/>
      <c r="V216" s="13"/>
      <c r="W216" s="13"/>
      <c r="X216" s="13"/>
      <c r="Y216" s="13"/>
      <c r="Z216" s="13"/>
      <c r="AA216" s="13"/>
      <c r="AB216" s="13"/>
      <c r="AC216" s="13"/>
      <c r="AD216" s="13"/>
      <c r="AE216" s="13"/>
      <c r="AF216" s="13"/>
      <c r="AG216" s="13"/>
      <c r="AH216" s="13"/>
      <c r="AI216" s="13"/>
      <c r="AJ216" s="13"/>
    </row>
    <row r="217" spans="1:36" ht="13.5" customHeight="1" x14ac:dyDescent="0.2">
      <c r="A217" s="13"/>
      <c r="B217" s="13"/>
      <c r="C217" s="13"/>
      <c r="D217" s="13"/>
      <c r="E217" s="13"/>
      <c r="F217" s="13"/>
      <c r="G217" s="13"/>
      <c r="H217" s="13"/>
      <c r="I217" s="13"/>
      <c r="J217" s="13"/>
      <c r="K217" s="13"/>
      <c r="L217" s="13"/>
      <c r="M217" s="13"/>
      <c r="N217" s="13"/>
      <c r="O217" s="13"/>
      <c r="P217" s="13"/>
      <c r="Q217" s="13"/>
      <c r="R217" s="13"/>
      <c r="S217" s="13"/>
      <c r="T217" s="13"/>
      <c r="U217" s="13"/>
      <c r="V217" s="13"/>
      <c r="W217" s="13"/>
      <c r="X217" s="13"/>
      <c r="Y217" s="13"/>
      <c r="Z217" s="13"/>
      <c r="AA217" s="13"/>
      <c r="AB217" s="13"/>
      <c r="AC217" s="13"/>
      <c r="AD217" s="13"/>
      <c r="AE217" s="13"/>
      <c r="AF217" s="13"/>
      <c r="AG217" s="13"/>
      <c r="AH217" s="13"/>
      <c r="AI217" s="13"/>
      <c r="AJ217" s="13"/>
    </row>
    <row r="218" spans="1:36" ht="13.5" customHeight="1" x14ac:dyDescent="0.2">
      <c r="A218" s="13"/>
      <c r="B218" s="13"/>
      <c r="C218" s="13"/>
      <c r="D218" s="13"/>
      <c r="E218" s="13"/>
      <c r="F218" s="13"/>
      <c r="G218" s="13"/>
      <c r="H218" s="13"/>
      <c r="I218" s="13"/>
      <c r="J218" s="13"/>
      <c r="K218" s="13"/>
      <c r="L218" s="13"/>
      <c r="M218" s="13"/>
      <c r="N218" s="13"/>
      <c r="O218" s="13"/>
      <c r="P218" s="13"/>
      <c r="Q218" s="13"/>
      <c r="R218" s="13"/>
      <c r="S218" s="13"/>
      <c r="T218" s="13"/>
      <c r="U218" s="13"/>
      <c r="V218" s="13"/>
      <c r="W218" s="13"/>
      <c r="X218" s="13"/>
      <c r="Y218" s="13"/>
      <c r="Z218" s="13"/>
      <c r="AA218" s="13"/>
      <c r="AB218" s="13"/>
      <c r="AC218" s="13"/>
      <c r="AD218" s="13"/>
      <c r="AE218" s="13"/>
      <c r="AF218" s="13"/>
      <c r="AG218" s="13"/>
      <c r="AH218" s="13"/>
      <c r="AI218" s="13"/>
      <c r="AJ218" s="13"/>
    </row>
    <row r="219" spans="1:36" ht="13.5" customHeight="1" x14ac:dyDescent="0.2">
      <c r="A219" s="13"/>
      <c r="B219" s="13"/>
      <c r="C219" s="13"/>
      <c r="D219" s="13"/>
      <c r="E219" s="13"/>
      <c r="F219" s="13"/>
      <c r="G219" s="13"/>
      <c r="H219" s="13"/>
      <c r="I219" s="13"/>
      <c r="J219" s="13"/>
      <c r="K219" s="13"/>
      <c r="L219" s="13"/>
      <c r="M219" s="13"/>
      <c r="N219" s="13"/>
      <c r="O219" s="13"/>
      <c r="P219" s="13"/>
      <c r="Q219" s="13"/>
      <c r="R219" s="13"/>
      <c r="S219" s="13"/>
      <c r="T219" s="13"/>
      <c r="U219" s="13"/>
      <c r="V219" s="13"/>
      <c r="W219" s="13"/>
      <c r="X219" s="13"/>
      <c r="Y219" s="13"/>
      <c r="Z219" s="13"/>
      <c r="AA219" s="13"/>
      <c r="AB219" s="13"/>
      <c r="AC219" s="13"/>
      <c r="AD219" s="13"/>
      <c r="AE219" s="13"/>
      <c r="AF219" s="13"/>
      <c r="AG219" s="13"/>
      <c r="AH219" s="13"/>
      <c r="AI219" s="13"/>
      <c r="AJ219" s="13"/>
    </row>
    <row r="220" spans="1:36" ht="13.5" customHeight="1" x14ac:dyDescent="0.2">
      <c r="A220" s="13"/>
      <c r="B220" s="13"/>
      <c r="C220" s="13"/>
      <c r="D220" s="13"/>
      <c r="E220" s="13"/>
      <c r="F220" s="13"/>
      <c r="G220" s="13"/>
      <c r="H220" s="13"/>
      <c r="I220" s="13"/>
      <c r="J220" s="13"/>
      <c r="K220" s="13"/>
      <c r="L220" s="13"/>
      <c r="M220" s="13"/>
      <c r="N220" s="13"/>
      <c r="O220" s="13"/>
      <c r="P220" s="13"/>
      <c r="Q220" s="13"/>
      <c r="R220" s="13"/>
      <c r="S220" s="13"/>
      <c r="T220" s="13"/>
      <c r="U220" s="13"/>
      <c r="V220" s="13"/>
      <c r="W220" s="13"/>
      <c r="X220" s="13"/>
      <c r="Y220" s="13"/>
      <c r="Z220" s="13"/>
      <c r="AA220" s="13"/>
      <c r="AB220" s="13"/>
      <c r="AC220" s="13"/>
      <c r="AD220" s="13"/>
      <c r="AE220" s="13"/>
      <c r="AF220" s="13"/>
      <c r="AG220" s="13"/>
      <c r="AH220" s="13"/>
      <c r="AI220" s="13"/>
      <c r="AJ220" s="13"/>
    </row>
    <row r="221" spans="1:36" ht="13.5" customHeight="1" x14ac:dyDescent="0.2">
      <c r="A221" s="13"/>
      <c r="B221" s="13"/>
      <c r="C221" s="13"/>
      <c r="D221" s="13"/>
      <c r="E221" s="13"/>
      <c r="F221" s="13"/>
      <c r="G221" s="13"/>
      <c r="H221" s="13"/>
      <c r="I221" s="13"/>
      <c r="J221" s="13"/>
      <c r="K221" s="13"/>
      <c r="L221" s="13"/>
      <c r="M221" s="13"/>
      <c r="N221" s="13"/>
      <c r="O221" s="13"/>
      <c r="P221" s="13"/>
      <c r="Q221" s="13"/>
      <c r="R221" s="13"/>
      <c r="S221" s="13"/>
      <c r="T221" s="13"/>
      <c r="U221" s="13"/>
      <c r="V221" s="13"/>
      <c r="W221" s="13"/>
      <c r="X221" s="13"/>
      <c r="Y221" s="13"/>
      <c r="Z221" s="13"/>
      <c r="AA221" s="13"/>
      <c r="AB221" s="13"/>
      <c r="AC221" s="13"/>
      <c r="AD221" s="13"/>
      <c r="AE221" s="13"/>
      <c r="AF221" s="13"/>
      <c r="AG221" s="13"/>
      <c r="AH221" s="13"/>
      <c r="AI221" s="13"/>
      <c r="AJ221" s="13"/>
    </row>
    <row r="222" spans="1:36" ht="13.5" customHeight="1" x14ac:dyDescent="0.2">
      <c r="A222" s="13"/>
      <c r="B222" s="13"/>
      <c r="C222" s="13"/>
      <c r="D222" s="13"/>
      <c r="E222" s="13"/>
      <c r="F222" s="13"/>
      <c r="G222" s="13"/>
      <c r="H222" s="13"/>
      <c r="I222" s="13"/>
      <c r="J222" s="13"/>
      <c r="K222" s="13"/>
      <c r="L222" s="13"/>
      <c r="M222" s="13"/>
      <c r="N222" s="13"/>
      <c r="O222" s="13"/>
      <c r="P222" s="13"/>
      <c r="Q222" s="13"/>
      <c r="R222" s="13"/>
      <c r="S222" s="13"/>
      <c r="T222" s="13"/>
      <c r="U222" s="13"/>
      <c r="V222" s="13"/>
      <c r="W222" s="13"/>
      <c r="X222" s="13"/>
      <c r="Y222" s="13"/>
      <c r="Z222" s="13"/>
      <c r="AA222" s="13"/>
      <c r="AB222" s="13"/>
      <c r="AC222" s="13"/>
      <c r="AD222" s="13"/>
      <c r="AE222" s="13"/>
      <c r="AF222" s="13"/>
      <c r="AG222" s="13"/>
      <c r="AH222" s="13"/>
      <c r="AI222" s="13"/>
      <c r="AJ222" s="13"/>
    </row>
    <row r="223" spans="1:36" ht="13.5" customHeight="1" x14ac:dyDescent="0.2">
      <c r="A223" s="13"/>
      <c r="B223" s="13"/>
      <c r="C223" s="13"/>
      <c r="D223" s="13"/>
      <c r="E223" s="13"/>
      <c r="F223" s="13"/>
      <c r="G223" s="13"/>
      <c r="H223" s="13"/>
      <c r="I223" s="13"/>
      <c r="J223" s="13"/>
      <c r="K223" s="13"/>
      <c r="L223" s="13"/>
      <c r="M223" s="13"/>
      <c r="N223" s="13"/>
      <c r="O223" s="13"/>
      <c r="P223" s="13"/>
      <c r="Q223" s="13"/>
      <c r="R223" s="13"/>
      <c r="S223" s="13"/>
      <c r="T223" s="13"/>
      <c r="U223" s="13"/>
      <c r="V223" s="13"/>
      <c r="W223" s="13"/>
      <c r="X223" s="13"/>
      <c r="Y223" s="13"/>
      <c r="Z223" s="13"/>
      <c r="AA223" s="13"/>
      <c r="AB223" s="13"/>
      <c r="AC223" s="13"/>
      <c r="AD223" s="13"/>
      <c r="AE223" s="13"/>
      <c r="AF223" s="13"/>
      <c r="AG223" s="13"/>
      <c r="AH223" s="13"/>
      <c r="AI223" s="13"/>
      <c r="AJ223" s="13"/>
    </row>
    <row r="224" spans="1:36" ht="13.5" customHeight="1" x14ac:dyDescent="0.2">
      <c r="A224" s="13"/>
      <c r="B224" s="13"/>
      <c r="C224" s="13"/>
      <c r="D224" s="13"/>
      <c r="E224" s="13"/>
      <c r="F224" s="13"/>
      <c r="G224" s="13"/>
      <c r="H224" s="13"/>
      <c r="I224" s="13"/>
      <c r="J224" s="13"/>
      <c r="K224" s="13"/>
      <c r="L224" s="13"/>
      <c r="M224" s="13"/>
      <c r="N224" s="13"/>
      <c r="O224" s="13"/>
      <c r="P224" s="13"/>
      <c r="Q224" s="13"/>
      <c r="R224" s="13"/>
      <c r="S224" s="13"/>
      <c r="T224" s="13"/>
      <c r="U224" s="13"/>
      <c r="V224" s="13"/>
      <c r="W224" s="13"/>
      <c r="X224" s="13"/>
      <c r="Y224" s="13"/>
      <c r="Z224" s="13"/>
      <c r="AA224" s="13"/>
      <c r="AB224" s="13"/>
      <c r="AC224" s="13"/>
      <c r="AD224" s="13"/>
      <c r="AE224" s="13"/>
      <c r="AF224" s="13"/>
      <c r="AG224" s="13"/>
      <c r="AH224" s="13"/>
      <c r="AI224" s="13"/>
      <c r="AJ224" s="13"/>
    </row>
    <row r="225" spans="1:36" ht="13.5" customHeight="1" x14ac:dyDescent="0.2">
      <c r="A225" s="13"/>
      <c r="B225" s="13"/>
      <c r="C225" s="13"/>
      <c r="D225" s="13"/>
      <c r="E225" s="13"/>
      <c r="F225" s="13"/>
      <c r="G225" s="13"/>
      <c r="H225" s="13"/>
      <c r="I225" s="13"/>
      <c r="J225" s="13"/>
      <c r="K225" s="13"/>
      <c r="L225" s="13"/>
      <c r="M225" s="13"/>
      <c r="N225" s="13"/>
      <c r="O225" s="13"/>
      <c r="P225" s="13"/>
      <c r="Q225" s="13"/>
      <c r="R225" s="13"/>
      <c r="S225" s="13"/>
      <c r="T225" s="13"/>
      <c r="U225" s="13"/>
      <c r="V225" s="13"/>
      <c r="W225" s="13"/>
      <c r="X225" s="13"/>
      <c r="Y225" s="13"/>
      <c r="Z225" s="13"/>
      <c r="AA225" s="13"/>
      <c r="AB225" s="13"/>
      <c r="AC225" s="13"/>
      <c r="AD225" s="13"/>
      <c r="AE225" s="13"/>
      <c r="AF225" s="13"/>
      <c r="AG225" s="13"/>
      <c r="AH225" s="13"/>
      <c r="AI225" s="13"/>
      <c r="AJ225" s="13"/>
    </row>
    <row r="226" spans="1:36" ht="13.5" customHeight="1" x14ac:dyDescent="0.2">
      <c r="A226" s="13"/>
      <c r="B226" s="13"/>
      <c r="C226" s="13"/>
      <c r="D226" s="13"/>
      <c r="E226" s="13"/>
      <c r="F226" s="13"/>
      <c r="G226" s="13"/>
      <c r="H226" s="13"/>
      <c r="I226" s="13"/>
      <c r="J226" s="13"/>
      <c r="K226" s="13"/>
      <c r="L226" s="13"/>
      <c r="M226" s="13"/>
      <c r="N226" s="13"/>
      <c r="O226" s="13"/>
      <c r="P226" s="13"/>
      <c r="Q226" s="13"/>
      <c r="R226" s="13"/>
      <c r="S226" s="13"/>
      <c r="T226" s="13"/>
      <c r="U226" s="13"/>
      <c r="V226" s="13"/>
      <c r="W226" s="13"/>
      <c r="X226" s="13"/>
      <c r="Y226" s="13"/>
      <c r="Z226" s="13"/>
      <c r="AA226" s="13"/>
      <c r="AB226" s="13"/>
      <c r="AC226" s="13"/>
      <c r="AD226" s="13"/>
      <c r="AE226" s="13"/>
      <c r="AF226" s="13"/>
      <c r="AG226" s="13"/>
      <c r="AH226" s="13"/>
      <c r="AI226" s="13"/>
      <c r="AJ226" s="13"/>
    </row>
    <row r="227" spans="1:36" ht="13.5" customHeight="1" x14ac:dyDescent="0.2">
      <c r="A227" s="13"/>
      <c r="B227" s="13"/>
      <c r="C227" s="13"/>
      <c r="D227" s="13"/>
      <c r="E227" s="13"/>
      <c r="F227" s="13"/>
      <c r="G227" s="13"/>
      <c r="H227" s="13"/>
      <c r="I227" s="13"/>
      <c r="J227" s="13"/>
      <c r="K227" s="13"/>
      <c r="L227" s="13"/>
      <c r="M227" s="13"/>
      <c r="N227" s="13"/>
      <c r="O227" s="13"/>
      <c r="P227" s="13"/>
      <c r="Q227" s="13"/>
      <c r="R227" s="13"/>
      <c r="S227" s="13"/>
      <c r="T227" s="13"/>
      <c r="U227" s="13"/>
      <c r="V227" s="13"/>
      <c r="W227" s="13"/>
      <c r="X227" s="13"/>
      <c r="Y227" s="13"/>
      <c r="Z227" s="13"/>
      <c r="AA227" s="13"/>
      <c r="AB227" s="13"/>
      <c r="AC227" s="13"/>
      <c r="AD227" s="13"/>
      <c r="AE227" s="13"/>
      <c r="AF227" s="13"/>
      <c r="AG227" s="13"/>
      <c r="AH227" s="13"/>
      <c r="AI227" s="13"/>
      <c r="AJ227" s="13"/>
    </row>
    <row r="228" spans="1:36" ht="13.5" customHeight="1" x14ac:dyDescent="0.2">
      <c r="A228" s="13"/>
      <c r="B228" s="13"/>
      <c r="C228" s="13"/>
      <c r="D228" s="13"/>
      <c r="E228" s="13"/>
      <c r="F228" s="13"/>
      <c r="G228" s="13"/>
      <c r="H228" s="13"/>
      <c r="I228" s="13"/>
      <c r="J228" s="13"/>
      <c r="K228" s="13"/>
      <c r="L228" s="13"/>
      <c r="M228" s="13"/>
      <c r="N228" s="13"/>
      <c r="O228" s="13"/>
      <c r="P228" s="13"/>
      <c r="Q228" s="13"/>
      <c r="R228" s="13"/>
      <c r="S228" s="13"/>
      <c r="T228" s="13"/>
      <c r="U228" s="13"/>
      <c r="V228" s="13"/>
      <c r="W228" s="13"/>
      <c r="X228" s="13"/>
      <c r="Y228" s="13"/>
      <c r="Z228" s="13"/>
      <c r="AA228" s="13"/>
      <c r="AB228" s="13"/>
      <c r="AC228" s="13"/>
      <c r="AD228" s="13"/>
      <c r="AE228" s="13"/>
      <c r="AF228" s="13"/>
      <c r="AG228" s="13"/>
      <c r="AH228" s="13"/>
      <c r="AI228" s="13"/>
      <c r="AJ228" s="13"/>
    </row>
    <row r="229" spans="1:36" ht="13.5" customHeight="1" x14ac:dyDescent="0.2">
      <c r="A229" s="13"/>
      <c r="B229" s="13"/>
      <c r="C229" s="13"/>
      <c r="D229" s="13"/>
      <c r="E229" s="13"/>
      <c r="F229" s="13"/>
      <c r="G229" s="13"/>
      <c r="H229" s="13"/>
      <c r="I229" s="13"/>
      <c r="J229" s="13"/>
      <c r="K229" s="13"/>
      <c r="L229" s="13"/>
      <c r="M229" s="13"/>
      <c r="N229" s="13"/>
      <c r="O229" s="13"/>
      <c r="P229" s="13"/>
      <c r="Q229" s="13"/>
      <c r="R229" s="13"/>
      <c r="S229" s="13"/>
      <c r="T229" s="13"/>
      <c r="U229" s="13"/>
      <c r="V229" s="13"/>
      <c r="W229" s="13"/>
      <c r="X229" s="13"/>
      <c r="Y229" s="13"/>
      <c r="Z229" s="13"/>
      <c r="AA229" s="13"/>
      <c r="AB229" s="13"/>
      <c r="AC229" s="13"/>
      <c r="AD229" s="13"/>
      <c r="AE229" s="13"/>
      <c r="AF229" s="13"/>
      <c r="AG229" s="13"/>
      <c r="AH229" s="13"/>
      <c r="AI229" s="13"/>
      <c r="AJ229" s="13"/>
    </row>
    <row r="230" spans="1:36" ht="13.5" customHeight="1" x14ac:dyDescent="0.2">
      <c r="A230" s="13"/>
      <c r="B230" s="13"/>
      <c r="C230" s="13"/>
      <c r="D230" s="13"/>
      <c r="E230" s="13"/>
      <c r="F230" s="13"/>
      <c r="G230" s="13"/>
      <c r="H230" s="13"/>
      <c r="I230" s="13"/>
      <c r="J230" s="13"/>
      <c r="K230" s="13"/>
      <c r="L230" s="13"/>
      <c r="M230" s="13"/>
      <c r="N230" s="13"/>
      <c r="O230" s="13"/>
      <c r="P230" s="13"/>
      <c r="Q230" s="13"/>
      <c r="R230" s="13"/>
      <c r="S230" s="13"/>
      <c r="T230" s="13"/>
      <c r="U230" s="13"/>
      <c r="V230" s="13"/>
      <c r="W230" s="13"/>
      <c r="X230" s="13"/>
      <c r="Y230" s="13"/>
      <c r="Z230" s="13"/>
      <c r="AA230" s="13"/>
      <c r="AB230" s="13"/>
      <c r="AC230" s="13"/>
      <c r="AD230" s="13"/>
      <c r="AE230" s="13"/>
      <c r="AF230" s="13"/>
      <c r="AG230" s="13"/>
      <c r="AH230" s="13"/>
      <c r="AI230" s="13"/>
      <c r="AJ230" s="13"/>
    </row>
    <row r="231" spans="1:36" ht="13.5" customHeight="1" x14ac:dyDescent="0.2">
      <c r="A231" s="13"/>
      <c r="B231" s="13"/>
      <c r="C231" s="13"/>
      <c r="D231" s="13"/>
      <c r="E231" s="13"/>
      <c r="F231" s="13"/>
      <c r="G231" s="13"/>
      <c r="H231" s="13"/>
      <c r="I231" s="13"/>
      <c r="J231" s="13"/>
      <c r="K231" s="13"/>
      <c r="L231" s="13"/>
      <c r="M231" s="13"/>
      <c r="N231" s="13"/>
      <c r="O231" s="13"/>
      <c r="P231" s="13"/>
      <c r="Q231" s="13"/>
      <c r="R231" s="13"/>
      <c r="S231" s="13"/>
      <c r="T231" s="13"/>
      <c r="U231" s="13"/>
      <c r="V231" s="13"/>
      <c r="W231" s="13"/>
      <c r="X231" s="13"/>
      <c r="Y231" s="13"/>
      <c r="Z231" s="13"/>
      <c r="AA231" s="13"/>
      <c r="AB231" s="13"/>
      <c r="AC231" s="13"/>
      <c r="AD231" s="13"/>
      <c r="AE231" s="13"/>
      <c r="AF231" s="13"/>
      <c r="AG231" s="13"/>
      <c r="AH231" s="13"/>
      <c r="AI231" s="13"/>
      <c r="AJ231" s="13"/>
    </row>
    <row r="232" spans="1:36" ht="13.5" customHeight="1" x14ac:dyDescent="0.2">
      <c r="A232" s="13"/>
      <c r="B232" s="13"/>
      <c r="C232" s="13"/>
      <c r="D232" s="13"/>
      <c r="E232" s="13"/>
      <c r="F232" s="13"/>
      <c r="G232" s="13"/>
      <c r="H232" s="13"/>
      <c r="I232" s="13"/>
      <c r="J232" s="13"/>
      <c r="K232" s="13"/>
      <c r="L232" s="13"/>
      <c r="M232" s="13"/>
      <c r="N232" s="13"/>
      <c r="O232" s="13"/>
      <c r="P232" s="13"/>
      <c r="Q232" s="13"/>
      <c r="R232" s="13"/>
      <c r="S232" s="13"/>
      <c r="T232" s="13"/>
      <c r="U232" s="13"/>
      <c r="V232" s="13"/>
      <c r="W232" s="13"/>
      <c r="X232" s="13"/>
      <c r="Y232" s="13"/>
      <c r="Z232" s="13"/>
      <c r="AA232" s="13"/>
      <c r="AB232" s="13"/>
      <c r="AC232" s="13"/>
      <c r="AD232" s="13"/>
      <c r="AE232" s="13"/>
      <c r="AF232" s="13"/>
      <c r="AG232" s="13"/>
      <c r="AH232" s="13"/>
      <c r="AI232" s="13"/>
      <c r="AJ232" s="13"/>
    </row>
    <row r="233" spans="1:36" ht="13.5" customHeight="1" x14ac:dyDescent="0.2">
      <c r="A233" s="13"/>
      <c r="B233" s="13"/>
      <c r="C233" s="13"/>
      <c r="D233" s="13"/>
      <c r="E233" s="13"/>
      <c r="F233" s="13"/>
      <c r="G233" s="13"/>
      <c r="H233" s="13"/>
      <c r="I233" s="13"/>
      <c r="J233" s="13"/>
      <c r="K233" s="13"/>
      <c r="L233" s="13"/>
      <c r="M233" s="13"/>
      <c r="N233" s="13"/>
      <c r="O233" s="13"/>
      <c r="P233" s="13"/>
      <c r="Q233" s="13"/>
      <c r="R233" s="13"/>
      <c r="S233" s="13"/>
      <c r="T233" s="13"/>
      <c r="U233" s="13"/>
      <c r="V233" s="13"/>
      <c r="W233" s="13"/>
      <c r="X233" s="13"/>
      <c r="Y233" s="13"/>
      <c r="Z233" s="13"/>
      <c r="AA233" s="13"/>
      <c r="AB233" s="13"/>
      <c r="AC233" s="13"/>
      <c r="AD233" s="13"/>
      <c r="AE233" s="13"/>
      <c r="AF233" s="13"/>
      <c r="AG233" s="13"/>
      <c r="AH233" s="13"/>
      <c r="AI233" s="13"/>
      <c r="AJ233" s="13"/>
    </row>
    <row r="234" spans="1:36" ht="13.5" customHeight="1" x14ac:dyDescent="0.2">
      <c r="A234" s="13"/>
      <c r="B234" s="13"/>
      <c r="C234" s="13"/>
      <c r="D234" s="13"/>
      <c r="E234" s="13"/>
      <c r="F234" s="13"/>
      <c r="G234" s="13"/>
      <c r="H234" s="13"/>
      <c r="I234" s="13"/>
      <c r="J234" s="13"/>
      <c r="K234" s="13"/>
      <c r="L234" s="13"/>
      <c r="M234" s="13"/>
      <c r="N234" s="13"/>
      <c r="O234" s="13"/>
      <c r="P234" s="13"/>
      <c r="Q234" s="13"/>
      <c r="R234" s="13"/>
      <c r="S234" s="13"/>
      <c r="T234" s="13"/>
      <c r="U234" s="13"/>
      <c r="V234" s="13"/>
      <c r="W234" s="13"/>
      <c r="X234" s="13"/>
      <c r="Y234" s="13"/>
      <c r="Z234" s="13"/>
      <c r="AA234" s="13"/>
      <c r="AB234" s="13"/>
      <c r="AC234" s="13"/>
      <c r="AD234" s="13"/>
      <c r="AE234" s="13"/>
      <c r="AF234" s="13"/>
      <c r="AG234" s="13"/>
      <c r="AH234" s="13"/>
      <c r="AI234" s="13"/>
      <c r="AJ234" s="13"/>
    </row>
    <row r="235" spans="1:36" ht="13.5" customHeight="1" x14ac:dyDescent="0.2">
      <c r="A235" s="13"/>
      <c r="B235" s="13"/>
      <c r="C235" s="13"/>
      <c r="D235" s="13"/>
      <c r="E235" s="13"/>
      <c r="F235" s="13"/>
      <c r="G235" s="13"/>
      <c r="H235" s="13"/>
      <c r="I235" s="13"/>
      <c r="J235" s="13"/>
      <c r="K235" s="13"/>
      <c r="L235" s="13"/>
      <c r="M235" s="13"/>
      <c r="N235" s="13"/>
      <c r="O235" s="13"/>
      <c r="P235" s="13"/>
      <c r="Q235" s="13"/>
      <c r="R235" s="13"/>
      <c r="S235" s="13"/>
      <c r="T235" s="13"/>
      <c r="U235" s="13"/>
      <c r="V235" s="13"/>
      <c r="W235" s="13"/>
      <c r="X235" s="13"/>
      <c r="Y235" s="13"/>
      <c r="Z235" s="13"/>
      <c r="AA235" s="13"/>
      <c r="AB235" s="13"/>
      <c r="AC235" s="13"/>
      <c r="AD235" s="13"/>
      <c r="AE235" s="13"/>
      <c r="AF235" s="13"/>
      <c r="AG235" s="13"/>
      <c r="AH235" s="13"/>
      <c r="AI235" s="13"/>
      <c r="AJ235" s="13"/>
    </row>
    <row r="236" spans="1:36" ht="13.5" customHeight="1" x14ac:dyDescent="0.2">
      <c r="A236" s="13"/>
      <c r="B236" s="13"/>
      <c r="C236" s="13"/>
      <c r="D236" s="13"/>
      <c r="E236" s="13"/>
      <c r="F236" s="13"/>
      <c r="G236" s="13"/>
      <c r="H236" s="13"/>
      <c r="I236" s="13"/>
      <c r="J236" s="13"/>
      <c r="K236" s="13"/>
      <c r="L236" s="13"/>
      <c r="M236" s="13"/>
      <c r="N236" s="13"/>
      <c r="O236" s="13"/>
      <c r="P236" s="13"/>
      <c r="Q236" s="13"/>
      <c r="R236" s="13"/>
      <c r="S236" s="13"/>
      <c r="T236" s="13"/>
      <c r="U236" s="13"/>
      <c r="V236" s="13"/>
      <c r="W236" s="13"/>
      <c r="X236" s="13"/>
      <c r="Y236" s="13"/>
      <c r="Z236" s="13"/>
      <c r="AA236" s="13"/>
      <c r="AB236" s="13"/>
      <c r="AC236" s="13"/>
      <c r="AD236" s="13"/>
      <c r="AE236" s="13"/>
      <c r="AF236" s="13"/>
      <c r="AG236" s="13"/>
      <c r="AH236" s="13"/>
      <c r="AI236" s="13"/>
      <c r="AJ236" s="13"/>
    </row>
    <row r="237" spans="1:36" ht="13.5" customHeight="1" x14ac:dyDescent="0.2">
      <c r="A237" s="13"/>
      <c r="B237" s="13"/>
      <c r="C237" s="13"/>
      <c r="D237" s="13"/>
      <c r="E237" s="13"/>
      <c r="F237" s="13"/>
      <c r="G237" s="13"/>
      <c r="H237" s="13"/>
      <c r="I237" s="13"/>
      <c r="J237" s="13"/>
      <c r="K237" s="13"/>
      <c r="L237" s="13"/>
      <c r="M237" s="13"/>
      <c r="N237" s="13"/>
      <c r="O237" s="13"/>
      <c r="P237" s="13"/>
      <c r="Q237" s="13"/>
      <c r="R237" s="13"/>
      <c r="S237" s="13"/>
      <c r="T237" s="13"/>
      <c r="U237" s="13"/>
      <c r="V237" s="13"/>
      <c r="W237" s="13"/>
      <c r="X237" s="13"/>
      <c r="Y237" s="13"/>
      <c r="Z237" s="13"/>
      <c r="AA237" s="13"/>
      <c r="AB237" s="13"/>
      <c r="AC237" s="13"/>
      <c r="AD237" s="13"/>
      <c r="AE237" s="13"/>
      <c r="AF237" s="13"/>
      <c r="AG237" s="13"/>
      <c r="AH237" s="13"/>
      <c r="AI237" s="13"/>
      <c r="AJ237" s="13"/>
    </row>
    <row r="238" spans="1:36" ht="13.5" customHeight="1" x14ac:dyDescent="0.2">
      <c r="A238" s="13"/>
      <c r="B238" s="13"/>
      <c r="C238" s="13"/>
      <c r="D238" s="13"/>
      <c r="E238" s="13"/>
      <c r="F238" s="13"/>
      <c r="G238" s="13"/>
      <c r="H238" s="13"/>
      <c r="I238" s="13"/>
      <c r="J238" s="13"/>
      <c r="K238" s="13"/>
      <c r="L238" s="13"/>
      <c r="M238" s="13"/>
      <c r="N238" s="13"/>
      <c r="O238" s="13"/>
      <c r="P238" s="13"/>
      <c r="Q238" s="13"/>
      <c r="R238" s="13"/>
      <c r="S238" s="13"/>
      <c r="T238" s="13"/>
      <c r="U238" s="13"/>
      <c r="V238" s="13"/>
      <c r="W238" s="13"/>
      <c r="X238" s="13"/>
      <c r="Y238" s="13"/>
      <c r="Z238" s="13"/>
      <c r="AA238" s="13"/>
      <c r="AB238" s="13"/>
      <c r="AC238" s="13"/>
      <c r="AD238" s="13"/>
      <c r="AE238" s="13"/>
      <c r="AF238" s="13"/>
      <c r="AG238" s="13"/>
      <c r="AH238" s="13"/>
      <c r="AI238" s="13"/>
      <c r="AJ238" s="13"/>
    </row>
    <row r="239" spans="1:36" ht="13.5" customHeight="1" x14ac:dyDescent="0.2">
      <c r="A239" s="13"/>
      <c r="B239" s="13"/>
      <c r="C239" s="13"/>
      <c r="D239" s="13"/>
      <c r="E239" s="13"/>
      <c r="F239" s="13"/>
      <c r="G239" s="13"/>
      <c r="H239" s="13"/>
      <c r="I239" s="13"/>
      <c r="J239" s="13"/>
      <c r="K239" s="13"/>
      <c r="L239" s="13"/>
      <c r="M239" s="13"/>
      <c r="N239" s="13"/>
      <c r="O239" s="13"/>
      <c r="P239" s="13"/>
      <c r="Q239" s="13"/>
      <c r="R239" s="13"/>
      <c r="S239" s="13"/>
      <c r="T239" s="13"/>
      <c r="U239" s="13"/>
      <c r="V239" s="13"/>
      <c r="W239" s="13"/>
      <c r="X239" s="13"/>
      <c r="Y239" s="13"/>
      <c r="Z239" s="13"/>
      <c r="AA239" s="13"/>
      <c r="AB239" s="13"/>
      <c r="AC239" s="13"/>
      <c r="AD239" s="13"/>
      <c r="AE239" s="13"/>
      <c r="AF239" s="13"/>
      <c r="AG239" s="13"/>
      <c r="AH239" s="13"/>
      <c r="AI239" s="13"/>
      <c r="AJ239" s="13"/>
    </row>
    <row r="240" spans="1:36" ht="13.5" customHeight="1" x14ac:dyDescent="0.2">
      <c r="A240" s="13"/>
      <c r="B240" s="13"/>
      <c r="C240" s="13"/>
      <c r="D240" s="13"/>
      <c r="E240" s="13"/>
      <c r="F240" s="13"/>
      <c r="G240" s="13"/>
      <c r="H240" s="13"/>
      <c r="I240" s="13"/>
      <c r="J240" s="13"/>
      <c r="K240" s="13"/>
      <c r="L240" s="13"/>
      <c r="M240" s="13"/>
      <c r="N240" s="13"/>
      <c r="O240" s="13"/>
      <c r="P240" s="13"/>
      <c r="Q240" s="13"/>
      <c r="R240" s="13"/>
      <c r="S240" s="13"/>
      <c r="T240" s="13"/>
      <c r="U240" s="13"/>
      <c r="V240" s="13"/>
      <c r="W240" s="13"/>
      <c r="X240" s="13"/>
      <c r="Y240" s="13"/>
      <c r="Z240" s="13"/>
      <c r="AA240" s="13"/>
      <c r="AB240" s="13"/>
      <c r="AC240" s="13"/>
      <c r="AD240" s="13"/>
      <c r="AE240" s="13"/>
      <c r="AF240" s="13"/>
      <c r="AG240" s="13"/>
      <c r="AH240" s="13"/>
      <c r="AI240" s="13"/>
      <c r="AJ240" s="13"/>
    </row>
    <row r="241" spans="1:36" ht="13.5" customHeight="1" x14ac:dyDescent="0.2">
      <c r="A241" s="13"/>
      <c r="B241" s="13"/>
      <c r="C241" s="13"/>
      <c r="D241" s="13"/>
      <c r="E241" s="13"/>
      <c r="F241" s="13"/>
      <c r="G241" s="13"/>
      <c r="H241" s="13"/>
      <c r="I241" s="13"/>
      <c r="J241" s="13"/>
      <c r="K241" s="13"/>
      <c r="L241" s="13"/>
      <c r="M241" s="13"/>
      <c r="N241" s="13"/>
      <c r="O241" s="13"/>
      <c r="P241" s="13"/>
      <c r="Q241" s="13"/>
      <c r="R241" s="13"/>
      <c r="S241" s="13"/>
      <c r="T241" s="13"/>
      <c r="U241" s="13"/>
      <c r="V241" s="13"/>
      <c r="W241" s="13"/>
      <c r="X241" s="13"/>
      <c r="Y241" s="13"/>
      <c r="Z241" s="13"/>
      <c r="AA241" s="13"/>
      <c r="AB241" s="13"/>
      <c r="AC241" s="13"/>
      <c r="AD241" s="13"/>
      <c r="AE241" s="13"/>
      <c r="AF241" s="13"/>
      <c r="AG241" s="13"/>
      <c r="AH241" s="13"/>
      <c r="AI241" s="13"/>
      <c r="AJ241" s="13"/>
    </row>
    <row r="242" spans="1:36" ht="13.5" customHeight="1" x14ac:dyDescent="0.2">
      <c r="A242" s="13"/>
      <c r="B242" s="13"/>
      <c r="C242" s="13"/>
      <c r="D242" s="13"/>
      <c r="E242" s="13"/>
      <c r="F242" s="13"/>
      <c r="G242" s="13"/>
      <c r="H242" s="13"/>
      <c r="I242" s="13"/>
      <c r="J242" s="13"/>
      <c r="K242" s="13"/>
      <c r="L242" s="13"/>
      <c r="M242" s="13"/>
      <c r="N242" s="13"/>
      <c r="O242" s="13"/>
      <c r="P242" s="13"/>
      <c r="Q242" s="13"/>
      <c r="R242" s="13"/>
      <c r="S242" s="13"/>
      <c r="T242" s="13"/>
      <c r="U242" s="13"/>
      <c r="V242" s="13"/>
      <c r="W242" s="13"/>
      <c r="X242" s="13"/>
      <c r="Y242" s="13"/>
      <c r="Z242" s="13"/>
      <c r="AA242" s="13"/>
      <c r="AB242" s="13"/>
      <c r="AC242" s="13"/>
      <c r="AD242" s="13"/>
      <c r="AE242" s="13"/>
      <c r="AF242" s="13"/>
      <c r="AG242" s="13"/>
      <c r="AH242" s="13"/>
      <c r="AI242" s="13"/>
      <c r="AJ242" s="13"/>
    </row>
    <row r="243" spans="1:36" ht="13.5" customHeight="1" x14ac:dyDescent="0.2">
      <c r="A243" s="13"/>
      <c r="B243" s="13"/>
      <c r="C243" s="13"/>
      <c r="D243" s="13"/>
      <c r="E243" s="13"/>
      <c r="F243" s="13"/>
      <c r="G243" s="13"/>
      <c r="H243" s="13"/>
      <c r="I243" s="13"/>
      <c r="J243" s="13"/>
      <c r="K243" s="13"/>
      <c r="L243" s="13"/>
      <c r="M243" s="13"/>
      <c r="N243" s="13"/>
      <c r="O243" s="13"/>
      <c r="P243" s="13"/>
      <c r="Q243" s="13"/>
      <c r="R243" s="13"/>
      <c r="S243" s="13"/>
      <c r="T243" s="13"/>
      <c r="U243" s="13"/>
      <c r="V243" s="13"/>
      <c r="W243" s="13"/>
      <c r="X243" s="13"/>
      <c r="Y243" s="13"/>
      <c r="Z243" s="13"/>
      <c r="AA243" s="13"/>
      <c r="AB243" s="13"/>
      <c r="AC243" s="13"/>
      <c r="AD243" s="13"/>
      <c r="AE243" s="13"/>
      <c r="AF243" s="13"/>
      <c r="AG243" s="13"/>
      <c r="AH243" s="13"/>
      <c r="AI243" s="13"/>
      <c r="AJ243" s="13"/>
    </row>
    <row r="244" spans="1:36" ht="13.5" customHeight="1" x14ac:dyDescent="0.2">
      <c r="A244" s="13"/>
      <c r="B244" s="13"/>
      <c r="C244" s="13"/>
      <c r="D244" s="13"/>
      <c r="E244" s="13"/>
      <c r="F244" s="13"/>
      <c r="G244" s="13"/>
      <c r="H244" s="13"/>
      <c r="I244" s="13"/>
      <c r="J244" s="13"/>
      <c r="K244" s="13"/>
      <c r="L244" s="13"/>
      <c r="M244" s="13"/>
      <c r="N244" s="13"/>
      <c r="O244" s="13"/>
      <c r="P244" s="13"/>
      <c r="Q244" s="13"/>
      <c r="R244" s="13"/>
      <c r="S244" s="13"/>
      <c r="T244" s="13"/>
      <c r="U244" s="13"/>
      <c r="V244" s="13"/>
      <c r="W244" s="13"/>
      <c r="X244" s="13"/>
      <c r="Y244" s="13"/>
      <c r="Z244" s="13"/>
      <c r="AA244" s="13"/>
      <c r="AB244" s="13"/>
      <c r="AC244" s="13"/>
      <c r="AD244" s="13"/>
      <c r="AE244" s="13"/>
      <c r="AF244" s="13"/>
      <c r="AG244" s="13"/>
      <c r="AH244" s="13"/>
      <c r="AI244" s="13"/>
      <c r="AJ244" s="13"/>
    </row>
    <row r="245" spans="1:36" ht="13.5" customHeight="1" x14ac:dyDescent="0.2">
      <c r="A245" s="13"/>
      <c r="B245" s="13"/>
      <c r="C245" s="13"/>
      <c r="D245" s="13"/>
      <c r="E245" s="13"/>
      <c r="F245" s="13"/>
      <c r="G245" s="13"/>
      <c r="H245" s="13"/>
      <c r="I245" s="13"/>
      <c r="J245" s="13"/>
      <c r="K245" s="13"/>
      <c r="L245" s="13"/>
      <c r="M245" s="13"/>
      <c r="N245" s="13"/>
      <c r="O245" s="13"/>
      <c r="P245" s="13"/>
      <c r="Q245" s="13"/>
      <c r="R245" s="13"/>
      <c r="S245" s="13"/>
      <c r="T245" s="13"/>
      <c r="U245" s="13"/>
      <c r="V245" s="13"/>
      <c r="W245" s="13"/>
      <c r="X245" s="13"/>
      <c r="Y245" s="13"/>
      <c r="Z245" s="13"/>
      <c r="AA245" s="13"/>
      <c r="AB245" s="13"/>
      <c r="AC245" s="13"/>
      <c r="AD245" s="13"/>
      <c r="AE245" s="13"/>
      <c r="AF245" s="13"/>
      <c r="AG245" s="13"/>
      <c r="AH245" s="13"/>
      <c r="AI245" s="13"/>
      <c r="AJ245" s="13"/>
    </row>
    <row r="246" spans="1:36" ht="13.5" customHeight="1" x14ac:dyDescent="0.2">
      <c r="A246" s="13"/>
      <c r="B246" s="13"/>
      <c r="C246" s="13"/>
      <c r="D246" s="13"/>
      <c r="E246" s="13"/>
      <c r="F246" s="13"/>
      <c r="G246" s="13"/>
      <c r="H246" s="13"/>
      <c r="I246" s="13"/>
      <c r="J246" s="13"/>
      <c r="K246" s="13"/>
      <c r="L246" s="13"/>
      <c r="M246" s="13"/>
      <c r="N246" s="13"/>
      <c r="O246" s="13"/>
      <c r="P246" s="13"/>
      <c r="Q246" s="13"/>
      <c r="R246" s="13"/>
      <c r="S246" s="13"/>
      <c r="T246" s="13"/>
      <c r="U246" s="13"/>
      <c r="V246" s="13"/>
      <c r="W246" s="13"/>
      <c r="X246" s="13"/>
      <c r="Y246" s="13"/>
      <c r="Z246" s="13"/>
      <c r="AA246" s="13"/>
      <c r="AB246" s="13"/>
      <c r="AC246" s="13"/>
      <c r="AD246" s="13"/>
      <c r="AE246" s="13"/>
      <c r="AF246" s="13"/>
      <c r="AG246" s="13"/>
      <c r="AH246" s="13"/>
      <c r="AI246" s="13"/>
      <c r="AJ246" s="13"/>
    </row>
    <row r="247" spans="1:36" ht="13.5" customHeight="1" x14ac:dyDescent="0.2">
      <c r="A247" s="13"/>
      <c r="B247" s="13"/>
      <c r="C247" s="13"/>
      <c r="D247" s="13"/>
      <c r="E247" s="13"/>
      <c r="F247" s="13"/>
      <c r="G247" s="13"/>
      <c r="H247" s="13"/>
      <c r="I247" s="13"/>
      <c r="J247" s="13"/>
      <c r="K247" s="13"/>
      <c r="L247" s="13"/>
      <c r="M247" s="13"/>
      <c r="N247" s="13"/>
      <c r="O247" s="13"/>
      <c r="P247" s="13"/>
      <c r="Q247" s="13"/>
      <c r="R247" s="13"/>
      <c r="S247" s="13"/>
      <c r="T247" s="13"/>
      <c r="U247" s="13"/>
      <c r="V247" s="13"/>
      <c r="W247" s="13"/>
      <c r="X247" s="13"/>
      <c r="Y247" s="13"/>
      <c r="Z247" s="13"/>
      <c r="AA247" s="13"/>
      <c r="AB247" s="13"/>
      <c r="AC247" s="13"/>
      <c r="AD247" s="13"/>
      <c r="AE247" s="13"/>
      <c r="AF247" s="13"/>
      <c r="AG247" s="13"/>
      <c r="AH247" s="13"/>
      <c r="AI247" s="13"/>
      <c r="AJ247" s="13"/>
    </row>
    <row r="248" spans="1:36" ht="13.5" customHeight="1" x14ac:dyDescent="0.2">
      <c r="A248" s="13"/>
      <c r="B248" s="13"/>
      <c r="C248" s="13"/>
      <c r="D248" s="13"/>
      <c r="E248" s="13"/>
      <c r="F248" s="13"/>
      <c r="G248" s="13"/>
      <c r="H248" s="13"/>
      <c r="I248" s="13"/>
      <c r="J248" s="13"/>
      <c r="K248" s="13"/>
      <c r="L248" s="13"/>
      <c r="M248" s="13"/>
      <c r="N248" s="13"/>
      <c r="O248" s="13"/>
      <c r="P248" s="13"/>
      <c r="Q248" s="13"/>
      <c r="R248" s="13"/>
      <c r="S248" s="13"/>
      <c r="T248" s="13"/>
      <c r="U248" s="13"/>
      <c r="V248" s="13"/>
      <c r="W248" s="13"/>
      <c r="X248" s="13"/>
      <c r="Y248" s="13"/>
      <c r="Z248" s="13"/>
      <c r="AA248" s="13"/>
      <c r="AB248" s="13"/>
      <c r="AC248" s="13"/>
      <c r="AD248" s="13"/>
      <c r="AE248" s="13"/>
      <c r="AF248" s="13"/>
      <c r="AG248" s="13"/>
      <c r="AH248" s="13"/>
      <c r="AI248" s="13"/>
      <c r="AJ248" s="13"/>
    </row>
    <row r="249" spans="1:36" ht="13.5" customHeight="1" x14ac:dyDescent="0.2">
      <c r="A249" s="13"/>
      <c r="B249" s="13"/>
      <c r="C249" s="13"/>
      <c r="D249" s="13"/>
      <c r="E249" s="13"/>
      <c r="F249" s="13"/>
      <c r="G249" s="13"/>
      <c r="H249" s="13"/>
      <c r="I249" s="13"/>
      <c r="J249" s="13"/>
      <c r="K249" s="13"/>
      <c r="L249" s="13"/>
      <c r="M249" s="13"/>
      <c r="N249" s="13"/>
      <c r="O249" s="13"/>
      <c r="P249" s="13"/>
      <c r="Q249" s="13"/>
      <c r="R249" s="13"/>
      <c r="S249" s="13"/>
      <c r="T249" s="13"/>
      <c r="U249" s="13"/>
      <c r="V249" s="13"/>
      <c r="W249" s="13"/>
      <c r="X249" s="13"/>
      <c r="Y249" s="13"/>
      <c r="Z249" s="13"/>
      <c r="AA249" s="13"/>
      <c r="AB249" s="13"/>
      <c r="AC249" s="13"/>
      <c r="AD249" s="13"/>
      <c r="AE249" s="13"/>
      <c r="AF249" s="13"/>
      <c r="AG249" s="13"/>
      <c r="AH249" s="13"/>
      <c r="AI249" s="13"/>
      <c r="AJ249" s="13"/>
    </row>
    <row r="250" spans="1:36" ht="13.5" customHeight="1" x14ac:dyDescent="0.2">
      <c r="A250" s="13"/>
      <c r="B250" s="13"/>
      <c r="C250" s="13"/>
      <c r="D250" s="13"/>
      <c r="E250" s="13"/>
      <c r="F250" s="13"/>
      <c r="G250" s="13"/>
      <c r="H250" s="13"/>
      <c r="I250" s="13"/>
      <c r="J250" s="13"/>
      <c r="K250" s="13"/>
      <c r="L250" s="13"/>
      <c r="M250" s="13"/>
      <c r="N250" s="13"/>
      <c r="O250" s="13"/>
      <c r="P250" s="13"/>
      <c r="Q250" s="13"/>
      <c r="R250" s="13"/>
      <c r="S250" s="13"/>
      <c r="T250" s="13"/>
      <c r="U250" s="13"/>
      <c r="V250" s="13"/>
      <c r="W250" s="13"/>
      <c r="X250" s="13"/>
      <c r="Y250" s="13"/>
      <c r="Z250" s="13"/>
      <c r="AA250" s="13"/>
      <c r="AB250" s="13"/>
      <c r="AC250" s="13"/>
      <c r="AD250" s="13"/>
      <c r="AE250" s="13"/>
      <c r="AF250" s="13"/>
      <c r="AG250" s="13"/>
      <c r="AH250" s="13"/>
      <c r="AI250" s="13"/>
      <c r="AJ250" s="13"/>
    </row>
    <row r="251" spans="1:36" ht="13.5" customHeight="1" x14ac:dyDescent="0.2">
      <c r="A251" s="13"/>
      <c r="B251" s="13"/>
      <c r="C251" s="13"/>
      <c r="D251" s="13"/>
      <c r="E251" s="13"/>
      <c r="F251" s="13"/>
      <c r="G251" s="13"/>
      <c r="H251" s="13"/>
      <c r="I251" s="13"/>
      <c r="J251" s="13"/>
      <c r="K251" s="13"/>
      <c r="L251" s="13"/>
      <c r="M251" s="13"/>
      <c r="N251" s="13"/>
      <c r="O251" s="13"/>
      <c r="P251" s="13"/>
      <c r="Q251" s="13"/>
      <c r="R251" s="13"/>
      <c r="S251" s="13"/>
      <c r="T251" s="13"/>
      <c r="U251" s="13"/>
      <c r="V251" s="13"/>
      <c r="W251" s="13"/>
      <c r="X251" s="13"/>
      <c r="Y251" s="13"/>
      <c r="Z251" s="13"/>
      <c r="AA251" s="13"/>
      <c r="AB251" s="13"/>
      <c r="AC251" s="13"/>
      <c r="AD251" s="13"/>
      <c r="AE251" s="13"/>
      <c r="AF251" s="13"/>
      <c r="AG251" s="13"/>
      <c r="AH251" s="13"/>
      <c r="AI251" s="13"/>
      <c r="AJ251" s="13"/>
    </row>
    <row r="252" spans="1:36" ht="13.5" customHeight="1" x14ac:dyDescent="0.2">
      <c r="A252" s="13"/>
      <c r="B252" s="13"/>
      <c r="C252" s="13"/>
      <c r="D252" s="13"/>
      <c r="E252" s="13"/>
      <c r="F252" s="13"/>
      <c r="G252" s="13"/>
      <c r="H252" s="13"/>
      <c r="I252" s="13"/>
      <c r="J252" s="13"/>
      <c r="K252" s="13"/>
      <c r="L252" s="13"/>
      <c r="M252" s="13"/>
      <c r="N252" s="13"/>
      <c r="O252" s="13"/>
      <c r="P252" s="13"/>
      <c r="Q252" s="13"/>
      <c r="R252" s="13"/>
      <c r="S252" s="13"/>
      <c r="T252" s="13"/>
      <c r="U252" s="13"/>
      <c r="V252" s="13"/>
      <c r="W252" s="13"/>
      <c r="X252" s="13"/>
      <c r="Y252" s="13"/>
      <c r="Z252" s="13"/>
      <c r="AA252" s="13"/>
      <c r="AB252" s="13"/>
      <c r="AC252" s="13"/>
      <c r="AD252" s="13"/>
      <c r="AE252" s="13"/>
      <c r="AF252" s="13"/>
      <c r="AG252" s="13"/>
      <c r="AH252" s="13"/>
      <c r="AI252" s="13"/>
      <c r="AJ252" s="13"/>
    </row>
    <row r="253" spans="1:36" ht="13.5" customHeight="1" x14ac:dyDescent="0.2">
      <c r="A253" s="13"/>
      <c r="B253" s="13"/>
      <c r="C253" s="13"/>
      <c r="D253" s="13"/>
      <c r="E253" s="13"/>
      <c r="F253" s="13"/>
      <c r="G253" s="13"/>
      <c r="H253" s="13"/>
      <c r="I253" s="13"/>
      <c r="J253" s="13"/>
      <c r="K253" s="13"/>
      <c r="L253" s="13"/>
      <c r="M253" s="13"/>
      <c r="N253" s="13"/>
      <c r="O253" s="13"/>
      <c r="P253" s="13"/>
      <c r="Q253" s="13"/>
      <c r="R253" s="13"/>
      <c r="S253" s="13"/>
      <c r="T253" s="13"/>
      <c r="U253" s="13"/>
      <c r="V253" s="13"/>
      <c r="W253" s="13"/>
      <c r="X253" s="13"/>
      <c r="Y253" s="13"/>
      <c r="Z253" s="13"/>
      <c r="AA253" s="13"/>
      <c r="AB253" s="13"/>
      <c r="AC253" s="13"/>
      <c r="AD253" s="13"/>
      <c r="AE253" s="13"/>
      <c r="AF253" s="13"/>
      <c r="AG253" s="13"/>
      <c r="AH253" s="13"/>
      <c r="AI253" s="13"/>
      <c r="AJ253" s="13"/>
    </row>
    <row r="254" spans="1:36" ht="13.5" customHeight="1" x14ac:dyDescent="0.2">
      <c r="A254" s="13"/>
      <c r="B254" s="13"/>
      <c r="C254" s="13"/>
      <c r="D254" s="13"/>
      <c r="E254" s="13"/>
      <c r="F254" s="13"/>
      <c r="G254" s="13"/>
      <c r="H254" s="13"/>
      <c r="I254" s="13"/>
      <c r="J254" s="13"/>
      <c r="K254" s="13"/>
      <c r="L254" s="13"/>
      <c r="M254" s="13"/>
      <c r="N254" s="13"/>
      <c r="O254" s="13"/>
      <c r="P254" s="13"/>
      <c r="Q254" s="13"/>
      <c r="R254" s="13"/>
      <c r="S254" s="13"/>
      <c r="T254" s="13"/>
      <c r="U254" s="13"/>
      <c r="V254" s="13"/>
      <c r="W254" s="13"/>
      <c r="X254" s="13"/>
      <c r="Y254" s="13"/>
      <c r="Z254" s="13"/>
      <c r="AA254" s="13"/>
      <c r="AB254" s="13"/>
      <c r="AC254" s="13"/>
      <c r="AD254" s="13"/>
      <c r="AE254" s="13"/>
      <c r="AF254" s="13"/>
      <c r="AG254" s="13"/>
      <c r="AH254" s="13"/>
      <c r="AI254" s="13"/>
      <c r="AJ254" s="13"/>
    </row>
    <row r="255" spans="1:36" ht="13.5" customHeight="1" x14ac:dyDescent="0.2">
      <c r="A255" s="13"/>
      <c r="B255" s="13"/>
      <c r="C255" s="13"/>
      <c r="D255" s="13"/>
      <c r="E255" s="13"/>
      <c r="F255" s="13"/>
      <c r="G255" s="13"/>
      <c r="H255" s="13"/>
      <c r="I255" s="13"/>
      <c r="J255" s="13"/>
      <c r="K255" s="13"/>
      <c r="L255" s="13"/>
      <c r="M255" s="13"/>
      <c r="N255" s="13"/>
      <c r="O255" s="13"/>
      <c r="P255" s="13"/>
      <c r="Q255" s="13"/>
      <c r="R255" s="13"/>
      <c r="S255" s="13"/>
      <c r="T255" s="13"/>
      <c r="U255" s="13"/>
      <c r="V255" s="13"/>
      <c r="W255" s="13"/>
      <c r="X255" s="13"/>
      <c r="Y255" s="13"/>
      <c r="Z255" s="13"/>
      <c r="AA255" s="13"/>
      <c r="AB255" s="13"/>
      <c r="AC255" s="13"/>
      <c r="AD255" s="13"/>
      <c r="AE255" s="13"/>
      <c r="AF255" s="13"/>
      <c r="AG255" s="13"/>
      <c r="AH255" s="13"/>
      <c r="AI255" s="13"/>
      <c r="AJ255" s="13"/>
    </row>
    <row r="256" spans="1:36" ht="13.5" customHeight="1" x14ac:dyDescent="0.2">
      <c r="A256" s="13"/>
      <c r="B256" s="13"/>
      <c r="C256" s="13"/>
      <c r="D256" s="13"/>
      <c r="E256" s="13"/>
      <c r="F256" s="13"/>
      <c r="G256" s="13"/>
      <c r="H256" s="13"/>
      <c r="I256" s="13"/>
      <c r="J256" s="13"/>
      <c r="K256" s="13"/>
      <c r="L256" s="13"/>
      <c r="M256" s="13"/>
      <c r="N256" s="13"/>
      <c r="O256" s="13"/>
      <c r="P256" s="13"/>
      <c r="Q256" s="13"/>
      <c r="R256" s="13"/>
      <c r="S256" s="13"/>
      <c r="T256" s="13"/>
      <c r="U256" s="13"/>
      <c r="V256" s="13"/>
      <c r="W256" s="13"/>
      <c r="X256" s="13"/>
      <c r="Y256" s="13"/>
      <c r="Z256" s="13"/>
      <c r="AA256" s="13"/>
      <c r="AB256" s="13"/>
      <c r="AC256" s="13"/>
      <c r="AD256" s="13"/>
      <c r="AE256" s="13"/>
      <c r="AF256" s="13"/>
      <c r="AG256" s="13"/>
      <c r="AH256" s="13"/>
      <c r="AI256" s="13"/>
      <c r="AJ256" s="13"/>
    </row>
    <row r="257" spans="1:36" ht="13.5" customHeight="1" x14ac:dyDescent="0.2">
      <c r="A257" s="13"/>
      <c r="B257" s="13"/>
      <c r="C257" s="13"/>
      <c r="D257" s="13"/>
      <c r="E257" s="13"/>
      <c r="F257" s="13"/>
      <c r="G257" s="13"/>
      <c r="H257" s="13"/>
      <c r="I257" s="13"/>
      <c r="J257" s="13"/>
      <c r="K257" s="13"/>
      <c r="L257" s="13"/>
      <c r="M257" s="13"/>
      <c r="N257" s="13"/>
      <c r="O257" s="13"/>
      <c r="P257" s="13"/>
      <c r="Q257" s="13"/>
      <c r="R257" s="13"/>
      <c r="S257" s="13"/>
      <c r="T257" s="13"/>
      <c r="U257" s="13"/>
      <c r="V257" s="13"/>
      <c r="W257" s="13"/>
      <c r="X257" s="13"/>
      <c r="Y257" s="13"/>
      <c r="Z257" s="13"/>
      <c r="AA257" s="13"/>
      <c r="AB257" s="13"/>
      <c r="AC257" s="13"/>
      <c r="AD257" s="13"/>
      <c r="AE257" s="13"/>
      <c r="AF257" s="13"/>
      <c r="AG257" s="13"/>
      <c r="AH257" s="13"/>
      <c r="AI257" s="13"/>
      <c r="AJ257" s="13"/>
    </row>
    <row r="258" spans="1:36" ht="13.5" customHeight="1" x14ac:dyDescent="0.2">
      <c r="A258" s="13"/>
      <c r="B258" s="13"/>
      <c r="C258" s="13"/>
      <c r="D258" s="13"/>
      <c r="E258" s="13"/>
      <c r="F258" s="13"/>
      <c r="G258" s="13"/>
      <c r="H258" s="13"/>
      <c r="I258" s="13"/>
      <c r="J258" s="13"/>
      <c r="K258" s="13"/>
      <c r="L258" s="13"/>
      <c r="M258" s="13"/>
      <c r="N258" s="13"/>
      <c r="O258" s="13"/>
      <c r="P258" s="13"/>
      <c r="Q258" s="13"/>
      <c r="R258" s="13"/>
      <c r="S258" s="13"/>
      <c r="T258" s="13"/>
      <c r="U258" s="13"/>
      <c r="V258" s="13"/>
      <c r="W258" s="13"/>
      <c r="X258" s="13"/>
      <c r="Y258" s="13"/>
      <c r="Z258" s="13"/>
      <c r="AA258" s="13"/>
      <c r="AB258" s="13"/>
      <c r="AC258" s="13"/>
      <c r="AD258" s="13"/>
      <c r="AE258" s="13"/>
      <c r="AF258" s="13"/>
      <c r="AG258" s="13"/>
      <c r="AH258" s="13"/>
      <c r="AI258" s="13"/>
      <c r="AJ258" s="13"/>
    </row>
    <row r="259" spans="1:36" ht="13.5" customHeight="1" x14ac:dyDescent="0.2">
      <c r="A259" s="13"/>
      <c r="B259" s="13"/>
      <c r="C259" s="13"/>
      <c r="D259" s="13"/>
      <c r="E259" s="13"/>
      <c r="F259" s="13"/>
      <c r="G259" s="13"/>
      <c r="H259" s="13"/>
      <c r="I259" s="13"/>
      <c r="J259" s="13"/>
      <c r="K259" s="13"/>
      <c r="L259" s="13"/>
      <c r="M259" s="13"/>
      <c r="N259" s="13"/>
      <c r="O259" s="13"/>
      <c r="P259" s="13"/>
      <c r="Q259" s="13"/>
      <c r="R259" s="13"/>
      <c r="S259" s="13"/>
      <c r="T259" s="13"/>
      <c r="U259" s="13"/>
      <c r="V259" s="13"/>
      <c r="W259" s="13"/>
      <c r="X259" s="13"/>
      <c r="Y259" s="13"/>
      <c r="Z259" s="13"/>
      <c r="AA259" s="13"/>
      <c r="AB259" s="13"/>
      <c r="AC259" s="13"/>
      <c r="AD259" s="13"/>
      <c r="AE259" s="13"/>
      <c r="AF259" s="13"/>
      <c r="AG259" s="13"/>
      <c r="AH259" s="13"/>
      <c r="AI259" s="13"/>
      <c r="AJ259" s="13"/>
    </row>
    <row r="260" spans="1:36" ht="13.5" customHeight="1" x14ac:dyDescent="0.2">
      <c r="A260" s="13"/>
      <c r="B260" s="13"/>
      <c r="C260" s="13"/>
      <c r="D260" s="13"/>
      <c r="E260" s="13"/>
      <c r="F260" s="13"/>
      <c r="G260" s="13"/>
      <c r="H260" s="13"/>
      <c r="I260" s="13"/>
      <c r="J260" s="13"/>
      <c r="K260" s="13"/>
      <c r="L260" s="13"/>
      <c r="M260" s="13"/>
      <c r="N260" s="13"/>
      <c r="O260" s="13"/>
      <c r="P260" s="13"/>
      <c r="Q260" s="13"/>
      <c r="R260" s="13"/>
      <c r="S260" s="13"/>
      <c r="T260" s="13"/>
      <c r="U260" s="13"/>
      <c r="V260" s="13"/>
      <c r="W260" s="13"/>
      <c r="X260" s="13"/>
      <c r="Y260" s="13"/>
      <c r="Z260" s="13"/>
      <c r="AA260" s="13"/>
      <c r="AB260" s="13"/>
      <c r="AC260" s="13"/>
      <c r="AD260" s="13"/>
      <c r="AE260" s="13"/>
      <c r="AF260" s="13"/>
      <c r="AG260" s="13"/>
      <c r="AH260" s="13"/>
      <c r="AI260" s="13"/>
      <c r="AJ260" s="13"/>
    </row>
    <row r="261" spans="1:36" ht="13.5" customHeight="1" x14ac:dyDescent="0.2">
      <c r="A261" s="13"/>
      <c r="B261" s="13"/>
      <c r="C261" s="13"/>
      <c r="D261" s="13"/>
      <c r="E261" s="13"/>
      <c r="F261" s="13"/>
      <c r="G261" s="13"/>
      <c r="H261" s="13"/>
      <c r="I261" s="13"/>
      <c r="J261" s="13"/>
      <c r="K261" s="13"/>
      <c r="L261" s="13"/>
      <c r="M261" s="13"/>
      <c r="N261" s="13"/>
      <c r="O261" s="13"/>
      <c r="P261" s="13"/>
      <c r="Q261" s="13"/>
      <c r="R261" s="13"/>
      <c r="S261" s="13"/>
      <c r="T261" s="13"/>
      <c r="U261" s="13"/>
      <c r="V261" s="13"/>
      <c r="W261" s="13"/>
      <c r="X261" s="13"/>
      <c r="Y261" s="13"/>
      <c r="Z261" s="13"/>
      <c r="AA261" s="13"/>
      <c r="AB261" s="13"/>
      <c r="AC261" s="13"/>
      <c r="AD261" s="13"/>
      <c r="AE261" s="13"/>
      <c r="AF261" s="13"/>
      <c r="AG261" s="13"/>
      <c r="AH261" s="13"/>
      <c r="AI261" s="13"/>
      <c r="AJ261" s="13"/>
    </row>
    <row r="262" spans="1:36" ht="13.5" customHeight="1" x14ac:dyDescent="0.2">
      <c r="A262" s="13"/>
      <c r="B262" s="13"/>
      <c r="C262" s="13"/>
      <c r="D262" s="13"/>
      <c r="E262" s="13"/>
      <c r="F262" s="13"/>
      <c r="G262" s="13"/>
      <c r="H262" s="13"/>
      <c r="I262" s="13"/>
      <c r="J262" s="13"/>
      <c r="K262" s="13"/>
      <c r="L262" s="13"/>
      <c r="M262" s="13"/>
      <c r="N262" s="13"/>
      <c r="O262" s="13"/>
      <c r="P262" s="13"/>
      <c r="Q262" s="13"/>
      <c r="R262" s="13"/>
      <c r="S262" s="13"/>
      <c r="T262" s="13"/>
      <c r="U262" s="13"/>
      <c r="V262" s="13"/>
      <c r="W262" s="13"/>
      <c r="X262" s="13"/>
      <c r="Y262" s="13"/>
      <c r="Z262" s="13"/>
      <c r="AA262" s="13"/>
      <c r="AB262" s="13"/>
      <c r="AC262" s="13"/>
      <c r="AD262" s="13"/>
      <c r="AE262" s="13"/>
      <c r="AF262" s="13"/>
      <c r="AG262" s="13"/>
      <c r="AH262" s="13"/>
      <c r="AI262" s="13"/>
      <c r="AJ262" s="13"/>
    </row>
    <row r="263" spans="1:36" ht="13.5" customHeight="1" x14ac:dyDescent="0.2">
      <c r="A263" s="13"/>
      <c r="B263" s="13"/>
      <c r="C263" s="13"/>
      <c r="D263" s="13"/>
      <c r="E263" s="13"/>
      <c r="F263" s="13"/>
      <c r="G263" s="13"/>
      <c r="H263" s="13"/>
      <c r="I263" s="13"/>
      <c r="J263" s="13"/>
      <c r="K263" s="13"/>
      <c r="L263" s="13"/>
      <c r="M263" s="13"/>
      <c r="N263" s="13"/>
      <c r="O263" s="13"/>
      <c r="P263" s="13"/>
      <c r="Q263" s="13"/>
      <c r="R263" s="13"/>
      <c r="S263" s="13"/>
      <c r="T263" s="13"/>
      <c r="U263" s="13"/>
      <c r="V263" s="13"/>
      <c r="W263" s="13"/>
      <c r="X263" s="13"/>
      <c r="Y263" s="13"/>
      <c r="Z263" s="13"/>
      <c r="AA263" s="13"/>
      <c r="AB263" s="13"/>
      <c r="AC263" s="13"/>
      <c r="AD263" s="13"/>
      <c r="AE263" s="13"/>
      <c r="AF263" s="13"/>
      <c r="AG263" s="13"/>
      <c r="AH263" s="13"/>
      <c r="AI263" s="13"/>
      <c r="AJ263" s="13"/>
    </row>
    <row r="264" spans="1:36" ht="13.5" customHeight="1" x14ac:dyDescent="0.2">
      <c r="A264" s="13"/>
      <c r="B264" s="13"/>
      <c r="C264" s="13"/>
      <c r="D264" s="13"/>
      <c r="E264" s="13"/>
      <c r="F264" s="13"/>
      <c r="G264" s="13"/>
      <c r="H264" s="13"/>
      <c r="I264" s="13"/>
      <c r="J264" s="13"/>
      <c r="K264" s="13"/>
      <c r="L264" s="13"/>
      <c r="M264" s="13"/>
      <c r="N264" s="13"/>
      <c r="O264" s="13"/>
      <c r="P264" s="13"/>
      <c r="Q264" s="13"/>
      <c r="R264" s="13"/>
      <c r="S264" s="13"/>
      <c r="T264" s="13"/>
      <c r="U264" s="13"/>
      <c r="V264" s="13"/>
      <c r="W264" s="13"/>
      <c r="X264" s="13"/>
      <c r="Y264" s="13"/>
      <c r="Z264" s="13"/>
      <c r="AA264" s="13"/>
      <c r="AB264" s="13"/>
      <c r="AC264" s="13"/>
      <c r="AD264" s="13"/>
      <c r="AE264" s="13"/>
      <c r="AF264" s="13"/>
      <c r="AG264" s="13"/>
      <c r="AH264" s="13"/>
      <c r="AI264" s="13"/>
      <c r="AJ264" s="13"/>
    </row>
    <row r="265" spans="1:36" ht="13.5" customHeight="1" x14ac:dyDescent="0.2">
      <c r="A265" s="13"/>
      <c r="B265" s="13"/>
      <c r="C265" s="13"/>
      <c r="D265" s="13"/>
      <c r="E265" s="13"/>
      <c r="F265" s="13"/>
      <c r="G265" s="13"/>
      <c r="H265" s="13"/>
      <c r="I265" s="13"/>
      <c r="J265" s="13"/>
      <c r="K265" s="13"/>
      <c r="L265" s="13"/>
      <c r="M265" s="13"/>
      <c r="N265" s="13"/>
      <c r="O265" s="13"/>
      <c r="P265" s="13"/>
      <c r="Q265" s="13"/>
      <c r="R265" s="13"/>
      <c r="S265" s="13"/>
      <c r="T265" s="13"/>
      <c r="U265" s="13"/>
      <c r="V265" s="13"/>
      <c r="W265" s="13"/>
      <c r="X265" s="13"/>
      <c r="Y265" s="13"/>
      <c r="Z265" s="13"/>
      <c r="AA265" s="13"/>
      <c r="AB265" s="13"/>
      <c r="AC265" s="13"/>
      <c r="AD265" s="13"/>
      <c r="AE265" s="13"/>
      <c r="AF265" s="13"/>
      <c r="AG265" s="13"/>
      <c r="AH265" s="13"/>
      <c r="AI265" s="13"/>
      <c r="AJ265" s="13"/>
    </row>
    <row r="266" spans="1:36" ht="13.5" customHeight="1" x14ac:dyDescent="0.2">
      <c r="A266" s="13"/>
      <c r="B266" s="13"/>
      <c r="C266" s="13"/>
      <c r="D266" s="13"/>
      <c r="E266" s="13"/>
      <c r="F266" s="13"/>
      <c r="G266" s="13"/>
      <c r="H266" s="13"/>
      <c r="I266" s="13"/>
      <c r="J266" s="13"/>
      <c r="K266" s="13"/>
      <c r="L266" s="13"/>
      <c r="M266" s="13"/>
      <c r="N266" s="13"/>
      <c r="O266" s="13"/>
      <c r="P266" s="13"/>
      <c r="Q266" s="13"/>
      <c r="R266" s="13"/>
      <c r="S266" s="13"/>
      <c r="T266" s="13"/>
      <c r="U266" s="13"/>
      <c r="V266" s="13"/>
      <c r="W266" s="13"/>
      <c r="X266" s="13"/>
      <c r="Y266" s="13"/>
      <c r="Z266" s="13"/>
      <c r="AA266" s="13"/>
      <c r="AB266" s="13"/>
      <c r="AC266" s="13"/>
      <c r="AD266" s="13"/>
      <c r="AE266" s="13"/>
      <c r="AF266" s="13"/>
      <c r="AG266" s="13"/>
      <c r="AH266" s="13"/>
      <c r="AI266" s="13"/>
      <c r="AJ266" s="13"/>
    </row>
    <row r="267" spans="1:36" ht="13.5" customHeight="1" x14ac:dyDescent="0.2">
      <c r="A267" s="13"/>
      <c r="B267" s="13"/>
      <c r="C267" s="13"/>
      <c r="D267" s="13"/>
      <c r="E267" s="13"/>
      <c r="F267" s="13"/>
      <c r="G267" s="13"/>
      <c r="H267" s="13"/>
      <c r="I267" s="13"/>
      <c r="J267" s="13"/>
      <c r="K267" s="13"/>
      <c r="L267" s="13"/>
      <c r="M267" s="13"/>
      <c r="N267" s="13"/>
      <c r="O267" s="13"/>
      <c r="P267" s="13"/>
      <c r="Q267" s="13"/>
      <c r="R267" s="13"/>
      <c r="S267" s="13"/>
      <c r="T267" s="13"/>
      <c r="U267" s="13"/>
      <c r="V267" s="13"/>
      <c r="W267" s="13"/>
      <c r="X267" s="13"/>
      <c r="Y267" s="13"/>
      <c r="Z267" s="13"/>
      <c r="AA267" s="13"/>
      <c r="AB267" s="13"/>
      <c r="AC267" s="13"/>
      <c r="AD267" s="13"/>
      <c r="AE267" s="13"/>
      <c r="AF267" s="13"/>
      <c r="AG267" s="13"/>
      <c r="AH267" s="13"/>
      <c r="AI267" s="13"/>
      <c r="AJ267" s="13"/>
    </row>
    <row r="268" spans="1:36" ht="13.5" customHeight="1" x14ac:dyDescent="0.2">
      <c r="A268" s="13"/>
      <c r="B268" s="13"/>
      <c r="C268" s="13"/>
      <c r="D268" s="13"/>
      <c r="E268" s="13"/>
      <c r="F268" s="13"/>
      <c r="G268" s="13"/>
      <c r="H268" s="13"/>
      <c r="I268" s="13"/>
      <c r="J268" s="13"/>
      <c r="K268" s="13"/>
      <c r="L268" s="13"/>
      <c r="M268" s="13"/>
      <c r="N268" s="13"/>
      <c r="O268" s="13"/>
      <c r="P268" s="13"/>
      <c r="Q268" s="13"/>
      <c r="R268" s="13"/>
      <c r="S268" s="13"/>
      <c r="T268" s="13"/>
      <c r="U268" s="13"/>
      <c r="V268" s="13"/>
      <c r="W268" s="13"/>
      <c r="X268" s="13"/>
      <c r="Y268" s="13"/>
      <c r="Z268" s="13"/>
      <c r="AA268" s="13"/>
      <c r="AB268" s="13"/>
      <c r="AC268" s="13"/>
      <c r="AD268" s="13"/>
      <c r="AE268" s="13"/>
      <c r="AF268" s="13"/>
      <c r="AG268" s="13"/>
      <c r="AH268" s="13"/>
      <c r="AI268" s="13"/>
      <c r="AJ268" s="13"/>
    </row>
    <row r="269" spans="1:36" ht="13.5" customHeight="1" x14ac:dyDescent="0.2">
      <c r="A269" s="13"/>
      <c r="B269" s="13"/>
      <c r="C269" s="13"/>
      <c r="D269" s="13"/>
      <c r="E269" s="13"/>
      <c r="F269" s="13"/>
      <c r="G269" s="13"/>
      <c r="H269" s="13"/>
      <c r="I269" s="13"/>
      <c r="J269" s="13"/>
      <c r="K269" s="13"/>
      <c r="L269" s="13"/>
      <c r="M269" s="13"/>
      <c r="N269" s="13"/>
      <c r="O269" s="13"/>
      <c r="P269" s="13"/>
      <c r="Q269" s="13"/>
      <c r="R269" s="13"/>
      <c r="S269" s="13"/>
      <c r="T269" s="13"/>
      <c r="U269" s="13"/>
      <c r="V269" s="13"/>
      <c r="W269" s="13"/>
      <c r="X269" s="13"/>
      <c r="Y269" s="13"/>
      <c r="Z269" s="13"/>
      <c r="AA269" s="13"/>
      <c r="AB269" s="13"/>
      <c r="AC269" s="13"/>
      <c r="AD269" s="13"/>
      <c r="AE269" s="13"/>
      <c r="AF269" s="13"/>
      <c r="AG269" s="13"/>
      <c r="AH269" s="13"/>
      <c r="AI269" s="13"/>
      <c r="AJ269" s="13"/>
    </row>
    <row r="270" spans="1:36" ht="13.5" customHeight="1" x14ac:dyDescent="0.2">
      <c r="A270" s="13"/>
      <c r="B270" s="13"/>
      <c r="C270" s="13"/>
      <c r="D270" s="13"/>
      <c r="E270" s="13"/>
      <c r="F270" s="13"/>
      <c r="G270" s="13"/>
      <c r="H270" s="13"/>
      <c r="I270" s="13"/>
      <c r="J270" s="13"/>
      <c r="K270" s="13"/>
      <c r="L270" s="13"/>
      <c r="M270" s="13"/>
      <c r="N270" s="13"/>
      <c r="O270" s="13"/>
      <c r="P270" s="13"/>
      <c r="Q270" s="13"/>
      <c r="R270" s="13"/>
      <c r="S270" s="13"/>
      <c r="T270" s="13"/>
      <c r="U270" s="13"/>
      <c r="V270" s="13"/>
      <c r="W270" s="13"/>
      <c r="X270" s="13"/>
      <c r="Y270" s="13"/>
      <c r="Z270" s="13"/>
      <c r="AA270" s="13"/>
      <c r="AB270" s="13"/>
      <c r="AC270" s="13"/>
      <c r="AD270" s="13"/>
      <c r="AE270" s="13"/>
      <c r="AF270" s="13"/>
      <c r="AG270" s="13"/>
      <c r="AH270" s="13"/>
      <c r="AI270" s="13"/>
      <c r="AJ270" s="13"/>
    </row>
    <row r="271" spans="1:36" ht="13.5" customHeight="1" x14ac:dyDescent="0.2">
      <c r="A271" s="13"/>
      <c r="B271" s="13"/>
      <c r="C271" s="13"/>
      <c r="D271" s="13"/>
      <c r="E271" s="13"/>
      <c r="F271" s="13"/>
      <c r="G271" s="13"/>
      <c r="H271" s="13"/>
      <c r="I271" s="13"/>
      <c r="J271" s="13"/>
      <c r="K271" s="13"/>
      <c r="L271" s="13"/>
      <c r="M271" s="13"/>
      <c r="N271" s="13"/>
      <c r="O271" s="13"/>
      <c r="P271" s="13"/>
      <c r="Q271" s="13"/>
      <c r="R271" s="13"/>
      <c r="S271" s="13"/>
      <c r="T271" s="13"/>
      <c r="U271" s="13"/>
      <c r="V271" s="13"/>
      <c r="W271" s="13"/>
      <c r="X271" s="13"/>
      <c r="Y271" s="13"/>
      <c r="Z271" s="13"/>
      <c r="AA271" s="13"/>
      <c r="AB271" s="13"/>
      <c r="AC271" s="13"/>
      <c r="AD271" s="13"/>
      <c r="AE271" s="13"/>
      <c r="AF271" s="13"/>
      <c r="AG271" s="13"/>
      <c r="AH271" s="13"/>
      <c r="AI271" s="13"/>
      <c r="AJ271" s="13"/>
    </row>
    <row r="272" spans="1:36" ht="13.5" customHeight="1" x14ac:dyDescent="0.2">
      <c r="A272" s="13"/>
      <c r="B272" s="13"/>
      <c r="C272" s="13"/>
      <c r="D272" s="13"/>
      <c r="E272" s="13"/>
      <c r="F272" s="13"/>
      <c r="G272" s="13"/>
      <c r="H272" s="13"/>
      <c r="I272" s="13"/>
      <c r="J272" s="13"/>
      <c r="K272" s="13"/>
      <c r="L272" s="13"/>
      <c r="M272" s="13"/>
      <c r="N272" s="13"/>
      <c r="O272" s="13"/>
      <c r="P272" s="13"/>
      <c r="Q272" s="13"/>
      <c r="R272" s="13"/>
      <c r="S272" s="13"/>
      <c r="T272" s="13"/>
      <c r="U272" s="13"/>
      <c r="V272" s="13"/>
      <c r="W272" s="13"/>
      <c r="X272" s="13"/>
      <c r="Y272" s="13"/>
      <c r="Z272" s="13"/>
      <c r="AA272" s="13"/>
      <c r="AB272" s="13"/>
      <c r="AC272" s="13"/>
      <c r="AD272" s="13"/>
      <c r="AE272" s="13"/>
      <c r="AF272" s="13"/>
      <c r="AG272" s="13"/>
      <c r="AH272" s="13"/>
      <c r="AI272" s="13"/>
      <c r="AJ272" s="13"/>
    </row>
    <row r="273" spans="1:36" ht="13.5" customHeight="1" x14ac:dyDescent="0.2">
      <c r="A273" s="13"/>
      <c r="B273" s="13"/>
      <c r="C273" s="13"/>
      <c r="D273" s="13"/>
      <c r="E273" s="13"/>
      <c r="F273" s="13"/>
      <c r="G273" s="13"/>
      <c r="H273" s="13"/>
      <c r="I273" s="13"/>
      <c r="J273" s="13"/>
      <c r="K273" s="13"/>
      <c r="L273" s="13"/>
      <c r="M273" s="13"/>
      <c r="N273" s="13"/>
      <c r="O273" s="13"/>
      <c r="P273" s="13"/>
      <c r="Q273" s="13"/>
      <c r="R273" s="13"/>
      <c r="S273" s="13"/>
      <c r="T273" s="13"/>
      <c r="U273" s="13"/>
      <c r="V273" s="13"/>
      <c r="W273" s="13"/>
      <c r="X273" s="13"/>
      <c r="Y273" s="13"/>
      <c r="Z273" s="13"/>
      <c r="AA273" s="13"/>
      <c r="AB273" s="13"/>
      <c r="AC273" s="13"/>
      <c r="AD273" s="13"/>
      <c r="AE273" s="13"/>
      <c r="AF273" s="13"/>
      <c r="AG273" s="13"/>
      <c r="AH273" s="13"/>
      <c r="AI273" s="13"/>
      <c r="AJ273" s="13"/>
    </row>
    <row r="274" spans="1:36" ht="13.5" customHeight="1" x14ac:dyDescent="0.2">
      <c r="A274" s="13"/>
      <c r="B274" s="13"/>
      <c r="C274" s="13"/>
      <c r="D274" s="13"/>
      <c r="E274" s="13"/>
      <c r="F274" s="13"/>
      <c r="G274" s="13"/>
      <c r="H274" s="13"/>
      <c r="I274" s="13"/>
      <c r="J274" s="13"/>
      <c r="K274" s="13"/>
      <c r="L274" s="13"/>
      <c r="M274" s="13"/>
      <c r="N274" s="13"/>
      <c r="O274" s="13"/>
      <c r="P274" s="13"/>
      <c r="Q274" s="13"/>
      <c r="R274" s="13"/>
      <c r="S274" s="13"/>
      <c r="T274" s="13"/>
      <c r="U274" s="13"/>
      <c r="V274" s="13"/>
      <c r="W274" s="13"/>
      <c r="X274" s="13"/>
      <c r="Y274" s="13"/>
      <c r="Z274" s="13"/>
      <c r="AA274" s="13"/>
      <c r="AB274" s="13"/>
      <c r="AC274" s="13"/>
      <c r="AD274" s="13"/>
      <c r="AE274" s="13"/>
      <c r="AF274" s="13"/>
      <c r="AG274" s="13"/>
      <c r="AH274" s="13"/>
      <c r="AI274" s="13"/>
      <c r="AJ274" s="13"/>
    </row>
    <row r="275" spans="1:36" ht="13.5" customHeight="1" x14ac:dyDescent="0.2">
      <c r="A275" s="13"/>
      <c r="B275" s="13"/>
      <c r="C275" s="13"/>
      <c r="D275" s="13"/>
      <c r="E275" s="13"/>
      <c r="F275" s="13"/>
      <c r="G275" s="13"/>
      <c r="H275" s="13"/>
      <c r="I275" s="13"/>
      <c r="J275" s="13"/>
      <c r="K275" s="13"/>
      <c r="L275" s="13"/>
      <c r="M275" s="13"/>
      <c r="N275" s="13"/>
      <c r="O275" s="13"/>
      <c r="P275" s="13"/>
      <c r="Q275" s="13"/>
      <c r="R275" s="13"/>
      <c r="S275" s="13"/>
      <c r="T275" s="13"/>
      <c r="U275" s="13"/>
      <c r="V275" s="13"/>
      <c r="W275" s="13"/>
      <c r="X275" s="13"/>
      <c r="Y275" s="13"/>
      <c r="Z275" s="13"/>
      <c r="AA275" s="13"/>
      <c r="AB275" s="13"/>
      <c r="AC275" s="13"/>
      <c r="AD275" s="13"/>
      <c r="AE275" s="13"/>
      <c r="AF275" s="13"/>
      <c r="AG275" s="13"/>
      <c r="AH275" s="13"/>
      <c r="AI275" s="13"/>
      <c r="AJ275" s="13"/>
    </row>
    <row r="276" spans="1:36" ht="13.5" customHeight="1" x14ac:dyDescent="0.2">
      <c r="A276" s="13"/>
      <c r="B276" s="13"/>
      <c r="C276" s="13"/>
      <c r="D276" s="13"/>
      <c r="E276" s="13"/>
      <c r="F276" s="13"/>
      <c r="G276" s="13"/>
      <c r="H276" s="13"/>
      <c r="I276" s="13"/>
      <c r="J276" s="13"/>
      <c r="K276" s="13"/>
      <c r="L276" s="13"/>
      <c r="M276" s="13"/>
      <c r="N276" s="13"/>
      <c r="O276" s="13"/>
      <c r="P276" s="13"/>
      <c r="Q276" s="13"/>
      <c r="R276" s="13"/>
      <c r="S276" s="13"/>
      <c r="T276" s="13"/>
      <c r="U276" s="13"/>
      <c r="V276" s="13"/>
      <c r="W276" s="13"/>
      <c r="X276" s="13"/>
      <c r="Y276" s="13"/>
      <c r="Z276" s="13"/>
      <c r="AA276" s="13"/>
      <c r="AB276" s="13"/>
      <c r="AC276" s="13"/>
      <c r="AD276" s="13"/>
      <c r="AE276" s="13"/>
      <c r="AF276" s="13"/>
      <c r="AG276" s="13"/>
      <c r="AH276" s="13"/>
      <c r="AI276" s="13"/>
      <c r="AJ276" s="13"/>
    </row>
    <row r="277" spans="1:36" ht="13.5" customHeight="1" x14ac:dyDescent="0.2">
      <c r="A277" s="13"/>
      <c r="B277" s="13"/>
      <c r="C277" s="13"/>
      <c r="D277" s="13"/>
      <c r="E277" s="13"/>
      <c r="F277" s="13"/>
      <c r="G277" s="13"/>
      <c r="H277" s="13"/>
      <c r="I277" s="13"/>
      <c r="J277" s="13"/>
      <c r="K277" s="13"/>
      <c r="L277" s="13"/>
      <c r="M277" s="13"/>
      <c r="N277" s="13"/>
      <c r="O277" s="13"/>
      <c r="P277" s="13"/>
      <c r="Q277" s="13"/>
      <c r="R277" s="13"/>
      <c r="S277" s="13"/>
      <c r="T277" s="13"/>
      <c r="U277" s="13"/>
      <c r="V277" s="13"/>
      <c r="W277" s="13"/>
      <c r="X277" s="13"/>
      <c r="Y277" s="13"/>
      <c r="Z277" s="13"/>
      <c r="AA277" s="13"/>
      <c r="AB277" s="13"/>
      <c r="AC277" s="13"/>
      <c r="AD277" s="13"/>
      <c r="AE277" s="13"/>
      <c r="AF277" s="13"/>
      <c r="AG277" s="13"/>
      <c r="AH277" s="13"/>
      <c r="AI277" s="13"/>
      <c r="AJ277" s="13"/>
    </row>
    <row r="278" spans="1:36" ht="13.5" customHeight="1" x14ac:dyDescent="0.2">
      <c r="A278" s="13"/>
      <c r="B278" s="13"/>
      <c r="C278" s="13"/>
      <c r="D278" s="13"/>
      <c r="E278" s="13"/>
      <c r="F278" s="13"/>
      <c r="G278" s="13"/>
      <c r="H278" s="13"/>
      <c r="I278" s="13"/>
      <c r="J278" s="13"/>
      <c r="K278" s="13"/>
      <c r="L278" s="13"/>
      <c r="M278" s="13"/>
      <c r="N278" s="13"/>
      <c r="O278" s="13"/>
      <c r="P278" s="13"/>
      <c r="Q278" s="13"/>
      <c r="R278" s="13"/>
      <c r="S278" s="13"/>
      <c r="T278" s="13"/>
      <c r="U278" s="13"/>
      <c r="V278" s="13"/>
      <c r="W278" s="13"/>
      <c r="X278" s="13"/>
      <c r="Y278" s="13"/>
      <c r="Z278" s="13"/>
      <c r="AA278" s="13"/>
      <c r="AB278" s="13"/>
      <c r="AC278" s="13"/>
      <c r="AD278" s="13"/>
      <c r="AE278" s="13"/>
      <c r="AF278" s="13"/>
      <c r="AG278" s="13"/>
      <c r="AH278" s="13"/>
      <c r="AI278" s="13"/>
      <c r="AJ278" s="13"/>
    </row>
    <row r="279" spans="1:36" ht="13.5" customHeight="1" x14ac:dyDescent="0.2">
      <c r="A279" s="13"/>
      <c r="B279" s="13"/>
      <c r="C279" s="13"/>
      <c r="D279" s="13"/>
      <c r="E279" s="13"/>
      <c r="F279" s="13"/>
      <c r="G279" s="13"/>
      <c r="H279" s="13"/>
      <c r="I279" s="13"/>
      <c r="J279" s="13"/>
      <c r="K279" s="13"/>
      <c r="L279" s="13"/>
      <c r="M279" s="13"/>
      <c r="N279" s="13"/>
      <c r="O279" s="13"/>
      <c r="P279" s="13"/>
      <c r="Q279" s="13"/>
      <c r="R279" s="13"/>
      <c r="S279" s="13"/>
      <c r="T279" s="13"/>
      <c r="U279" s="13"/>
      <c r="V279" s="13"/>
      <c r="W279" s="13"/>
      <c r="X279" s="13"/>
      <c r="Y279" s="13"/>
      <c r="Z279" s="13"/>
      <c r="AA279" s="13"/>
      <c r="AB279" s="13"/>
      <c r="AC279" s="13"/>
      <c r="AD279" s="13"/>
      <c r="AE279" s="13"/>
      <c r="AF279" s="13"/>
      <c r="AG279" s="13"/>
      <c r="AH279" s="13"/>
      <c r="AI279" s="13"/>
      <c r="AJ279" s="13"/>
    </row>
    <row r="280" spans="1:36" ht="13.5" customHeight="1" x14ac:dyDescent="0.2">
      <c r="A280" s="13"/>
      <c r="B280" s="13"/>
      <c r="C280" s="13"/>
      <c r="D280" s="13"/>
      <c r="E280" s="13"/>
      <c r="F280" s="13"/>
      <c r="G280" s="13"/>
      <c r="H280" s="13"/>
      <c r="I280" s="13"/>
      <c r="J280" s="13"/>
      <c r="K280" s="13"/>
      <c r="L280" s="13"/>
      <c r="M280" s="13"/>
      <c r="N280" s="13"/>
      <c r="O280" s="13"/>
      <c r="P280" s="13"/>
      <c r="Q280" s="13"/>
      <c r="R280" s="13"/>
      <c r="S280" s="13"/>
      <c r="T280" s="13"/>
      <c r="U280" s="13"/>
      <c r="V280" s="13"/>
      <c r="W280" s="13"/>
      <c r="X280" s="13"/>
      <c r="Y280" s="13"/>
      <c r="Z280" s="13"/>
      <c r="AA280" s="13"/>
      <c r="AB280" s="13"/>
      <c r="AC280" s="13"/>
      <c r="AD280" s="13"/>
      <c r="AE280" s="13"/>
      <c r="AF280" s="13"/>
      <c r="AG280" s="13"/>
      <c r="AH280" s="13"/>
      <c r="AI280" s="13"/>
      <c r="AJ280" s="13"/>
    </row>
    <row r="281" spans="1:36" ht="13.5" customHeight="1" x14ac:dyDescent="0.2">
      <c r="A281" s="13"/>
      <c r="B281" s="13"/>
      <c r="C281" s="13"/>
      <c r="D281" s="13"/>
      <c r="E281" s="13"/>
      <c r="F281" s="13"/>
      <c r="G281" s="13"/>
      <c r="H281" s="13"/>
      <c r="I281" s="13"/>
      <c r="J281" s="13"/>
      <c r="K281" s="13"/>
      <c r="L281" s="13"/>
      <c r="M281" s="13"/>
      <c r="N281" s="13"/>
      <c r="O281" s="13"/>
      <c r="P281" s="13"/>
      <c r="Q281" s="13"/>
      <c r="R281" s="13"/>
      <c r="S281" s="13"/>
      <c r="T281" s="13"/>
      <c r="U281" s="13"/>
      <c r="V281" s="13"/>
      <c r="W281" s="13"/>
      <c r="X281" s="13"/>
      <c r="Y281" s="13"/>
      <c r="Z281" s="13"/>
      <c r="AA281" s="13"/>
      <c r="AB281" s="13"/>
      <c r="AC281" s="13"/>
      <c r="AD281" s="13"/>
      <c r="AE281" s="13"/>
      <c r="AF281" s="13"/>
      <c r="AG281" s="13"/>
      <c r="AH281" s="13"/>
      <c r="AI281" s="13"/>
      <c r="AJ281" s="13"/>
    </row>
    <row r="282" spans="1:36" ht="13.5" customHeight="1" x14ac:dyDescent="0.2">
      <c r="A282" s="13"/>
      <c r="B282" s="13"/>
      <c r="C282" s="13"/>
      <c r="D282" s="13"/>
      <c r="E282" s="13"/>
      <c r="F282" s="13"/>
      <c r="G282" s="13"/>
      <c r="H282" s="13"/>
      <c r="I282" s="13"/>
      <c r="J282" s="13"/>
      <c r="K282" s="13"/>
      <c r="L282" s="13"/>
      <c r="M282" s="13"/>
      <c r="N282" s="13"/>
      <c r="O282" s="13"/>
      <c r="P282" s="13"/>
      <c r="Q282" s="13"/>
      <c r="R282" s="13"/>
      <c r="S282" s="13"/>
      <c r="T282" s="13"/>
      <c r="U282" s="13"/>
      <c r="V282" s="13"/>
      <c r="W282" s="13"/>
      <c r="X282" s="13"/>
      <c r="Y282" s="13"/>
      <c r="Z282" s="13"/>
      <c r="AA282" s="13"/>
      <c r="AB282" s="13"/>
      <c r="AC282" s="13"/>
      <c r="AD282" s="13"/>
      <c r="AE282" s="13"/>
      <c r="AF282" s="13"/>
      <c r="AG282" s="13"/>
      <c r="AH282" s="13"/>
      <c r="AI282" s="13"/>
      <c r="AJ282" s="13"/>
    </row>
    <row r="283" spans="1:36" ht="13.5" customHeight="1" x14ac:dyDescent="0.2">
      <c r="A283" s="13"/>
      <c r="B283" s="13"/>
      <c r="C283" s="13"/>
      <c r="D283" s="13"/>
      <c r="E283" s="13"/>
      <c r="F283" s="13"/>
      <c r="G283" s="13"/>
      <c r="H283" s="13"/>
      <c r="I283" s="13"/>
      <c r="J283" s="13"/>
      <c r="K283" s="13"/>
      <c r="L283" s="13"/>
      <c r="M283" s="13"/>
      <c r="N283" s="13"/>
      <c r="O283" s="13"/>
      <c r="P283" s="13"/>
      <c r="Q283" s="13"/>
      <c r="R283" s="13"/>
      <c r="S283" s="13"/>
      <c r="T283" s="13"/>
      <c r="U283" s="13"/>
      <c r="V283" s="13"/>
      <c r="W283" s="13"/>
      <c r="X283" s="13"/>
      <c r="Y283" s="13"/>
      <c r="Z283" s="13"/>
      <c r="AA283" s="13"/>
      <c r="AB283" s="13"/>
      <c r="AC283" s="13"/>
      <c r="AD283" s="13"/>
      <c r="AE283" s="13"/>
      <c r="AF283" s="13"/>
      <c r="AG283" s="13"/>
      <c r="AH283" s="13"/>
      <c r="AI283" s="13"/>
      <c r="AJ283" s="13"/>
    </row>
    <row r="284" spans="1:36" ht="13.5" customHeight="1" x14ac:dyDescent="0.2">
      <c r="A284" s="13"/>
      <c r="B284" s="13"/>
      <c r="C284" s="13"/>
      <c r="D284" s="13"/>
      <c r="E284" s="13"/>
      <c r="F284" s="13"/>
      <c r="G284" s="13"/>
      <c r="H284" s="13"/>
      <c r="I284" s="13"/>
      <c r="J284" s="13"/>
      <c r="K284" s="13"/>
      <c r="L284" s="13"/>
      <c r="M284" s="13"/>
      <c r="N284" s="13"/>
      <c r="O284" s="13"/>
      <c r="P284" s="13"/>
      <c r="Q284" s="13"/>
      <c r="R284" s="13"/>
      <c r="S284" s="13"/>
      <c r="T284" s="13"/>
      <c r="U284" s="13"/>
      <c r="V284" s="13"/>
      <c r="W284" s="13"/>
      <c r="X284" s="13"/>
      <c r="Y284" s="13"/>
      <c r="Z284" s="13"/>
      <c r="AA284" s="13"/>
      <c r="AB284" s="13"/>
      <c r="AC284" s="13"/>
      <c r="AD284" s="13"/>
      <c r="AE284" s="13"/>
      <c r="AF284" s="13"/>
      <c r="AG284" s="13"/>
      <c r="AH284" s="13"/>
      <c r="AI284" s="13"/>
      <c r="AJ284" s="13"/>
    </row>
    <row r="285" spans="1:36" ht="13.5" customHeight="1" x14ac:dyDescent="0.2">
      <c r="A285" s="13"/>
      <c r="B285" s="13"/>
      <c r="C285" s="13"/>
      <c r="D285" s="13"/>
      <c r="E285" s="13"/>
      <c r="F285" s="13"/>
      <c r="G285" s="13"/>
      <c r="H285" s="13"/>
      <c r="I285" s="13"/>
      <c r="J285" s="13"/>
      <c r="K285" s="13"/>
      <c r="L285" s="13"/>
      <c r="M285" s="13"/>
      <c r="N285" s="13"/>
      <c r="O285" s="13"/>
      <c r="P285" s="13"/>
      <c r="Q285" s="13"/>
      <c r="R285" s="13"/>
      <c r="S285" s="13"/>
      <c r="T285" s="13"/>
      <c r="U285" s="13"/>
      <c r="V285" s="13"/>
      <c r="W285" s="13"/>
      <c r="X285" s="13"/>
      <c r="Y285" s="13"/>
      <c r="Z285" s="13"/>
      <c r="AA285" s="13"/>
      <c r="AB285" s="13"/>
      <c r="AC285" s="13"/>
      <c r="AD285" s="13"/>
      <c r="AE285" s="13"/>
      <c r="AF285" s="13"/>
      <c r="AG285" s="13"/>
      <c r="AH285" s="13"/>
      <c r="AI285" s="13"/>
      <c r="AJ285" s="13"/>
    </row>
    <row r="286" spans="1:36" ht="13.5" customHeight="1" x14ac:dyDescent="0.2">
      <c r="A286" s="13"/>
      <c r="B286" s="13"/>
      <c r="C286" s="13"/>
      <c r="D286" s="13"/>
      <c r="E286" s="13"/>
      <c r="F286" s="13"/>
      <c r="G286" s="13"/>
      <c r="H286" s="13"/>
      <c r="I286" s="13"/>
      <c r="J286" s="13"/>
      <c r="K286" s="13"/>
      <c r="L286" s="13"/>
      <c r="M286" s="13"/>
      <c r="N286" s="13"/>
      <c r="O286" s="13"/>
      <c r="P286" s="13"/>
      <c r="Q286" s="13"/>
      <c r="R286" s="13"/>
      <c r="S286" s="13"/>
      <c r="T286" s="13"/>
      <c r="U286" s="13"/>
      <c r="V286" s="13"/>
      <c r="W286" s="13"/>
      <c r="X286" s="13"/>
      <c r="Y286" s="13"/>
      <c r="Z286" s="13"/>
      <c r="AA286" s="13"/>
      <c r="AB286" s="13"/>
      <c r="AC286" s="13"/>
      <c r="AD286" s="13"/>
      <c r="AE286" s="13"/>
      <c r="AF286" s="13"/>
      <c r="AG286" s="13"/>
      <c r="AH286" s="13"/>
      <c r="AI286" s="13"/>
      <c r="AJ286" s="13"/>
    </row>
    <row r="287" spans="1:36" ht="13.5" customHeight="1" x14ac:dyDescent="0.2">
      <c r="A287" s="13"/>
      <c r="B287" s="13"/>
      <c r="C287" s="13"/>
      <c r="D287" s="13"/>
      <c r="E287" s="13"/>
      <c r="F287" s="13"/>
      <c r="G287" s="13"/>
      <c r="H287" s="13"/>
      <c r="I287" s="13"/>
      <c r="J287" s="13"/>
      <c r="K287" s="13"/>
      <c r="L287" s="13"/>
      <c r="M287" s="13"/>
      <c r="N287" s="13"/>
      <c r="O287" s="13"/>
      <c r="P287" s="13"/>
      <c r="Q287" s="13"/>
      <c r="R287" s="13"/>
      <c r="S287" s="13"/>
      <c r="T287" s="13"/>
      <c r="U287" s="13"/>
      <c r="V287" s="13"/>
      <c r="W287" s="13"/>
      <c r="X287" s="13"/>
      <c r="Y287" s="13"/>
      <c r="Z287" s="13"/>
      <c r="AA287" s="13"/>
      <c r="AB287" s="13"/>
      <c r="AC287" s="13"/>
      <c r="AD287" s="13"/>
      <c r="AE287" s="13"/>
      <c r="AF287" s="13"/>
      <c r="AG287" s="13"/>
      <c r="AH287" s="13"/>
      <c r="AI287" s="13"/>
      <c r="AJ287" s="13"/>
    </row>
    <row r="288" spans="1:36" ht="13.5" customHeight="1" x14ac:dyDescent="0.2">
      <c r="A288" s="13"/>
      <c r="B288" s="13"/>
      <c r="C288" s="13"/>
      <c r="D288" s="13"/>
      <c r="E288" s="13"/>
      <c r="F288" s="13"/>
      <c r="G288" s="13"/>
      <c r="H288" s="13"/>
      <c r="I288" s="13"/>
      <c r="J288" s="13"/>
      <c r="K288" s="13"/>
      <c r="L288" s="13"/>
      <c r="M288" s="13"/>
      <c r="N288" s="13"/>
      <c r="O288" s="13"/>
      <c r="P288" s="13"/>
      <c r="Q288" s="13"/>
      <c r="R288" s="13"/>
      <c r="S288" s="13"/>
      <c r="T288" s="13"/>
      <c r="U288" s="13"/>
      <c r="V288" s="13"/>
      <c r="W288" s="13"/>
      <c r="X288" s="13"/>
      <c r="Y288" s="13"/>
      <c r="Z288" s="13"/>
      <c r="AA288" s="13"/>
      <c r="AB288" s="13"/>
      <c r="AC288" s="13"/>
      <c r="AD288" s="13"/>
      <c r="AE288" s="13"/>
      <c r="AF288" s="13"/>
      <c r="AG288" s="13"/>
      <c r="AH288" s="13"/>
      <c r="AI288" s="13"/>
      <c r="AJ288" s="13"/>
    </row>
    <row r="289" spans="1:36" ht="13.5" customHeight="1" x14ac:dyDescent="0.2">
      <c r="A289" s="13"/>
      <c r="B289" s="13"/>
      <c r="C289" s="13"/>
      <c r="D289" s="13"/>
      <c r="E289" s="13"/>
      <c r="F289" s="13"/>
      <c r="G289" s="13"/>
      <c r="H289" s="13"/>
      <c r="I289" s="13"/>
      <c r="J289" s="13"/>
      <c r="K289" s="13"/>
      <c r="L289" s="13"/>
      <c r="M289" s="13"/>
      <c r="N289" s="13"/>
      <c r="O289" s="13"/>
      <c r="P289" s="13"/>
      <c r="Q289" s="13"/>
      <c r="R289" s="13"/>
      <c r="S289" s="13"/>
      <c r="T289" s="13"/>
      <c r="U289" s="13"/>
      <c r="V289" s="13"/>
      <c r="W289" s="13"/>
      <c r="X289" s="13"/>
      <c r="Y289" s="13"/>
      <c r="Z289" s="13"/>
      <c r="AA289" s="13"/>
      <c r="AB289" s="13"/>
      <c r="AC289" s="13"/>
      <c r="AD289" s="13"/>
      <c r="AE289" s="13"/>
      <c r="AF289" s="13"/>
      <c r="AG289" s="13"/>
      <c r="AH289" s="13"/>
      <c r="AI289" s="13"/>
      <c r="AJ289" s="13"/>
    </row>
    <row r="290" spans="1:36" ht="13.5" customHeight="1" x14ac:dyDescent="0.2">
      <c r="A290" s="13"/>
      <c r="B290" s="13"/>
      <c r="C290" s="13"/>
      <c r="D290" s="13"/>
      <c r="E290" s="13"/>
      <c r="F290" s="13"/>
      <c r="G290" s="13"/>
      <c r="H290" s="13"/>
      <c r="I290" s="13"/>
      <c r="J290" s="13"/>
      <c r="K290" s="13"/>
      <c r="L290" s="13"/>
      <c r="M290" s="13"/>
      <c r="N290" s="13"/>
      <c r="O290" s="13"/>
      <c r="P290" s="13"/>
      <c r="Q290" s="13"/>
      <c r="R290" s="13"/>
      <c r="S290" s="13"/>
      <c r="T290" s="13"/>
      <c r="U290" s="13"/>
      <c r="V290" s="13"/>
      <c r="W290" s="13"/>
      <c r="X290" s="13"/>
      <c r="Y290" s="13"/>
      <c r="Z290" s="13"/>
      <c r="AA290" s="13"/>
      <c r="AB290" s="13"/>
      <c r="AC290" s="13"/>
      <c r="AD290" s="13"/>
      <c r="AE290" s="13"/>
      <c r="AF290" s="13"/>
      <c r="AG290" s="13"/>
      <c r="AH290" s="13"/>
      <c r="AI290" s="13"/>
      <c r="AJ290" s="13"/>
    </row>
    <row r="291" spans="1:36" ht="13.5" customHeight="1" x14ac:dyDescent="0.2">
      <c r="A291" s="13"/>
      <c r="B291" s="13"/>
      <c r="C291" s="13"/>
      <c r="D291" s="13"/>
      <c r="E291" s="13"/>
      <c r="F291" s="13"/>
      <c r="G291" s="13"/>
      <c r="H291" s="13"/>
      <c r="I291" s="13"/>
      <c r="J291" s="13"/>
      <c r="K291" s="13"/>
      <c r="L291" s="13"/>
      <c r="M291" s="13"/>
      <c r="N291" s="13"/>
      <c r="O291" s="13"/>
      <c r="P291" s="13"/>
      <c r="Q291" s="13"/>
      <c r="R291" s="13"/>
      <c r="S291" s="13"/>
      <c r="T291" s="13"/>
      <c r="U291" s="13"/>
      <c r="V291" s="13"/>
      <c r="W291" s="13"/>
      <c r="X291" s="13"/>
      <c r="Y291" s="13"/>
      <c r="Z291" s="13"/>
      <c r="AA291" s="13"/>
      <c r="AB291" s="13"/>
      <c r="AC291" s="13"/>
      <c r="AD291" s="13"/>
      <c r="AE291" s="13"/>
      <c r="AF291" s="13"/>
      <c r="AG291" s="13"/>
      <c r="AH291" s="13"/>
      <c r="AI291" s="13"/>
      <c r="AJ291" s="13"/>
    </row>
    <row r="292" spans="1:36" ht="13.5" customHeight="1" x14ac:dyDescent="0.2">
      <c r="A292" s="13"/>
      <c r="B292" s="13"/>
      <c r="C292" s="13"/>
      <c r="D292" s="13"/>
      <c r="E292" s="13"/>
      <c r="F292" s="13"/>
      <c r="G292" s="13"/>
      <c r="H292" s="13"/>
      <c r="I292" s="13"/>
      <c r="J292" s="13"/>
      <c r="K292" s="13"/>
      <c r="L292" s="13"/>
      <c r="M292" s="13"/>
      <c r="N292" s="13"/>
      <c r="O292" s="13"/>
      <c r="P292" s="13"/>
      <c r="Q292" s="13"/>
      <c r="R292" s="13"/>
      <c r="S292" s="13"/>
      <c r="T292" s="13"/>
      <c r="U292" s="13"/>
      <c r="V292" s="13"/>
      <c r="W292" s="13"/>
      <c r="X292" s="13"/>
      <c r="Y292" s="13"/>
      <c r="Z292" s="13"/>
      <c r="AA292" s="13"/>
      <c r="AB292" s="13"/>
      <c r="AC292" s="13"/>
      <c r="AD292" s="13"/>
      <c r="AE292" s="13"/>
      <c r="AF292" s="13"/>
      <c r="AG292" s="13"/>
      <c r="AH292" s="13"/>
      <c r="AI292" s="13"/>
      <c r="AJ292" s="13"/>
    </row>
    <row r="293" spans="1:36" ht="13.5" customHeight="1" x14ac:dyDescent="0.2">
      <c r="A293" s="13"/>
      <c r="B293" s="13"/>
      <c r="C293" s="13"/>
      <c r="D293" s="13"/>
      <c r="E293" s="13"/>
      <c r="F293" s="13"/>
      <c r="G293" s="13"/>
      <c r="H293" s="13"/>
      <c r="I293" s="13"/>
      <c r="J293" s="13"/>
      <c r="K293" s="13"/>
      <c r="L293" s="13"/>
      <c r="M293" s="13"/>
      <c r="N293" s="13"/>
      <c r="O293" s="13"/>
      <c r="P293" s="13"/>
      <c r="Q293" s="13"/>
      <c r="R293" s="13"/>
      <c r="S293" s="13"/>
      <c r="T293" s="13"/>
      <c r="U293" s="13"/>
      <c r="V293" s="13"/>
      <c r="W293" s="13"/>
      <c r="X293" s="13"/>
      <c r="Y293" s="13"/>
      <c r="Z293" s="13"/>
      <c r="AA293" s="13"/>
      <c r="AB293" s="13"/>
      <c r="AC293" s="13"/>
      <c r="AD293" s="13"/>
      <c r="AE293" s="13"/>
      <c r="AF293" s="13"/>
      <c r="AG293" s="13"/>
      <c r="AH293" s="13"/>
      <c r="AI293" s="13"/>
      <c r="AJ293" s="13"/>
    </row>
    <row r="294" spans="1:36" ht="13.5" customHeight="1" x14ac:dyDescent="0.2">
      <c r="A294" s="13"/>
      <c r="B294" s="13"/>
      <c r="C294" s="13"/>
      <c r="D294" s="13"/>
      <c r="E294" s="13"/>
      <c r="F294" s="13"/>
      <c r="G294" s="13"/>
      <c r="H294" s="13"/>
      <c r="I294" s="13"/>
      <c r="J294" s="13"/>
      <c r="K294" s="13"/>
      <c r="L294" s="13"/>
      <c r="M294" s="13"/>
      <c r="N294" s="13"/>
      <c r="O294" s="13"/>
      <c r="P294" s="13"/>
      <c r="Q294" s="13"/>
      <c r="R294" s="13"/>
      <c r="S294" s="13"/>
      <c r="T294" s="13"/>
      <c r="U294" s="13"/>
      <c r="V294" s="13"/>
      <c r="W294" s="13"/>
      <c r="X294" s="13"/>
      <c r="Y294" s="13"/>
      <c r="Z294" s="13"/>
      <c r="AA294" s="13"/>
      <c r="AB294" s="13"/>
      <c r="AC294" s="13"/>
      <c r="AD294" s="13"/>
      <c r="AE294" s="13"/>
      <c r="AF294" s="13"/>
      <c r="AG294" s="13"/>
      <c r="AH294" s="13"/>
      <c r="AI294" s="13"/>
      <c r="AJ294" s="13"/>
    </row>
    <row r="295" spans="1:36" ht="13.5" customHeight="1" x14ac:dyDescent="0.2">
      <c r="A295" s="13"/>
      <c r="B295" s="13"/>
      <c r="C295" s="13"/>
      <c r="D295" s="13"/>
      <c r="E295" s="13"/>
      <c r="F295" s="13"/>
      <c r="G295" s="13"/>
      <c r="H295" s="13"/>
      <c r="I295" s="13"/>
      <c r="J295" s="13"/>
      <c r="K295" s="13"/>
      <c r="L295" s="13"/>
      <c r="M295" s="13"/>
      <c r="N295" s="13"/>
      <c r="O295" s="13"/>
      <c r="P295" s="13"/>
      <c r="Q295" s="13"/>
      <c r="R295" s="13"/>
      <c r="S295" s="13"/>
      <c r="T295" s="13"/>
      <c r="U295" s="13"/>
      <c r="V295" s="13"/>
      <c r="W295" s="13"/>
      <c r="X295" s="13"/>
      <c r="Y295" s="13"/>
      <c r="Z295" s="13"/>
      <c r="AA295" s="13"/>
      <c r="AB295" s="13"/>
      <c r="AC295" s="13"/>
      <c r="AD295" s="13"/>
      <c r="AE295" s="13"/>
      <c r="AF295" s="13"/>
      <c r="AG295" s="13"/>
      <c r="AH295" s="13"/>
      <c r="AI295" s="13"/>
      <c r="AJ295" s="13"/>
    </row>
    <row r="296" spans="1:36" ht="13.5" customHeight="1" x14ac:dyDescent="0.2">
      <c r="A296" s="13"/>
      <c r="B296" s="13"/>
      <c r="C296" s="13"/>
      <c r="D296" s="13"/>
      <c r="E296" s="13"/>
      <c r="F296" s="13"/>
      <c r="G296" s="13"/>
      <c r="H296" s="13"/>
      <c r="I296" s="13"/>
      <c r="J296" s="13"/>
      <c r="K296" s="13"/>
      <c r="L296" s="13"/>
      <c r="M296" s="13"/>
      <c r="N296" s="13"/>
      <c r="O296" s="13"/>
      <c r="P296" s="13"/>
      <c r="Q296" s="13"/>
      <c r="R296" s="13"/>
      <c r="S296" s="13"/>
      <c r="T296" s="13"/>
      <c r="U296" s="13"/>
      <c r="V296" s="13"/>
      <c r="W296" s="13"/>
      <c r="X296" s="13"/>
      <c r="Y296" s="13"/>
      <c r="Z296" s="13"/>
      <c r="AA296" s="13"/>
      <c r="AB296" s="13"/>
      <c r="AC296" s="13"/>
      <c r="AD296" s="13"/>
      <c r="AE296" s="13"/>
      <c r="AF296" s="13"/>
      <c r="AG296" s="13"/>
      <c r="AH296" s="13"/>
      <c r="AI296" s="13"/>
      <c r="AJ296" s="13"/>
    </row>
    <row r="297" spans="1:36" ht="13.5" customHeight="1" x14ac:dyDescent="0.2">
      <c r="A297" s="13"/>
      <c r="B297" s="13"/>
      <c r="C297" s="13"/>
      <c r="D297" s="13"/>
      <c r="E297" s="13"/>
      <c r="F297" s="13"/>
      <c r="G297" s="13"/>
      <c r="H297" s="13"/>
      <c r="I297" s="13"/>
      <c r="J297" s="13"/>
      <c r="K297" s="13"/>
      <c r="L297" s="13"/>
      <c r="M297" s="13"/>
      <c r="N297" s="13"/>
      <c r="O297" s="13"/>
      <c r="P297" s="13"/>
      <c r="Q297" s="13"/>
      <c r="R297" s="13"/>
      <c r="S297" s="13"/>
      <c r="T297" s="13"/>
      <c r="U297" s="13"/>
      <c r="V297" s="13"/>
      <c r="W297" s="13"/>
      <c r="X297" s="13"/>
      <c r="Y297" s="13"/>
      <c r="Z297" s="13"/>
      <c r="AA297" s="13"/>
      <c r="AB297" s="13"/>
      <c r="AC297" s="13"/>
      <c r="AD297" s="13"/>
      <c r="AE297" s="13"/>
      <c r="AF297" s="13"/>
      <c r="AG297" s="13"/>
      <c r="AH297" s="13"/>
      <c r="AI297" s="13"/>
      <c r="AJ297" s="13"/>
    </row>
    <row r="298" spans="1:36" ht="13.5" customHeight="1" x14ac:dyDescent="0.2">
      <c r="A298" s="13"/>
      <c r="B298" s="13"/>
      <c r="C298" s="13"/>
      <c r="D298" s="13"/>
      <c r="E298" s="13"/>
      <c r="F298" s="13"/>
      <c r="G298" s="13"/>
      <c r="H298" s="13"/>
      <c r="I298" s="13"/>
      <c r="J298" s="13"/>
      <c r="K298" s="13"/>
      <c r="L298" s="13"/>
      <c r="M298" s="13"/>
      <c r="N298" s="13"/>
      <c r="O298" s="13"/>
      <c r="P298" s="13"/>
      <c r="Q298" s="13"/>
      <c r="R298" s="13"/>
      <c r="S298" s="13"/>
      <c r="T298" s="13"/>
      <c r="U298" s="13"/>
      <c r="V298" s="13"/>
      <c r="W298" s="13"/>
      <c r="X298" s="13"/>
      <c r="Y298" s="13"/>
      <c r="Z298" s="13"/>
      <c r="AA298" s="13"/>
      <c r="AB298" s="13"/>
      <c r="AC298" s="13"/>
      <c r="AD298" s="13"/>
      <c r="AE298" s="13"/>
      <c r="AF298" s="13"/>
      <c r="AG298" s="13"/>
      <c r="AH298" s="13"/>
      <c r="AI298" s="13"/>
      <c r="AJ298" s="13"/>
    </row>
    <row r="299" spans="1:36" ht="13.5" customHeight="1" x14ac:dyDescent="0.2">
      <c r="A299" s="13"/>
      <c r="B299" s="13"/>
      <c r="C299" s="13"/>
      <c r="D299" s="13"/>
      <c r="E299" s="13"/>
      <c r="F299" s="13"/>
      <c r="G299" s="13"/>
      <c r="H299" s="13"/>
      <c r="I299" s="13"/>
      <c r="J299" s="13"/>
      <c r="K299" s="13"/>
      <c r="L299" s="13"/>
      <c r="M299" s="13"/>
      <c r="N299" s="13"/>
      <c r="O299" s="13"/>
      <c r="P299" s="13"/>
      <c r="Q299" s="13"/>
      <c r="R299" s="13"/>
      <c r="S299" s="13"/>
      <c r="T299" s="13"/>
      <c r="U299" s="13"/>
      <c r="V299" s="13"/>
      <c r="W299" s="13"/>
      <c r="X299" s="13"/>
      <c r="Y299" s="13"/>
      <c r="Z299" s="13"/>
      <c r="AA299" s="13"/>
      <c r="AB299" s="13"/>
      <c r="AC299" s="13"/>
      <c r="AD299" s="13"/>
      <c r="AE299" s="13"/>
      <c r="AF299" s="13"/>
      <c r="AG299" s="13"/>
      <c r="AH299" s="13"/>
      <c r="AI299" s="13"/>
      <c r="AJ299" s="13"/>
    </row>
    <row r="300" spans="1:36" ht="13.5" customHeight="1" x14ac:dyDescent="0.2">
      <c r="A300" s="13"/>
      <c r="B300" s="13"/>
      <c r="C300" s="13"/>
      <c r="D300" s="13"/>
      <c r="E300" s="13"/>
      <c r="F300" s="13"/>
      <c r="G300" s="13"/>
      <c r="H300" s="13"/>
      <c r="I300" s="13"/>
      <c r="J300" s="13"/>
      <c r="K300" s="13"/>
      <c r="L300" s="13"/>
      <c r="M300" s="13"/>
      <c r="N300" s="13"/>
      <c r="O300" s="13"/>
      <c r="P300" s="13"/>
      <c r="Q300" s="13"/>
      <c r="R300" s="13"/>
      <c r="S300" s="13"/>
      <c r="T300" s="13"/>
      <c r="U300" s="13"/>
      <c r="V300" s="13"/>
      <c r="W300" s="13"/>
      <c r="X300" s="13"/>
      <c r="Y300" s="13"/>
      <c r="Z300" s="13"/>
      <c r="AA300" s="13"/>
      <c r="AB300" s="13"/>
      <c r="AC300" s="13"/>
      <c r="AD300" s="13"/>
      <c r="AE300" s="13"/>
      <c r="AF300" s="13"/>
      <c r="AG300" s="13"/>
      <c r="AH300" s="13"/>
      <c r="AI300" s="13"/>
      <c r="AJ300" s="13"/>
    </row>
    <row r="301" spans="1:36" ht="13.5" customHeight="1" x14ac:dyDescent="0.2">
      <c r="A301" s="13"/>
      <c r="B301" s="13"/>
      <c r="C301" s="13"/>
      <c r="D301" s="13"/>
      <c r="E301" s="13"/>
      <c r="F301" s="13"/>
      <c r="G301" s="13"/>
      <c r="H301" s="13"/>
      <c r="I301" s="13"/>
      <c r="J301" s="13"/>
      <c r="K301" s="13"/>
      <c r="L301" s="13"/>
      <c r="M301" s="13"/>
      <c r="N301" s="13"/>
      <c r="O301" s="13"/>
      <c r="P301" s="13"/>
      <c r="Q301" s="13"/>
      <c r="R301" s="13"/>
      <c r="S301" s="13"/>
      <c r="T301" s="13"/>
      <c r="U301" s="13"/>
      <c r="V301" s="13"/>
      <c r="W301" s="13"/>
      <c r="X301" s="13"/>
      <c r="Y301" s="13"/>
      <c r="Z301" s="13"/>
      <c r="AA301" s="13"/>
      <c r="AB301" s="13"/>
      <c r="AC301" s="13"/>
      <c r="AD301" s="13"/>
      <c r="AE301" s="13"/>
      <c r="AF301" s="13"/>
      <c r="AG301" s="13"/>
      <c r="AH301" s="13"/>
      <c r="AI301" s="13"/>
      <c r="AJ301" s="13"/>
    </row>
    <row r="302" spans="1:36" ht="13.5" customHeight="1" x14ac:dyDescent="0.2">
      <c r="A302" s="13"/>
      <c r="B302" s="13"/>
      <c r="C302" s="13"/>
      <c r="D302" s="13"/>
      <c r="E302" s="13"/>
      <c r="F302" s="13"/>
      <c r="G302" s="13"/>
      <c r="H302" s="13"/>
      <c r="I302" s="13"/>
      <c r="J302" s="13"/>
      <c r="K302" s="13"/>
      <c r="L302" s="13"/>
      <c r="M302" s="13"/>
      <c r="N302" s="13"/>
      <c r="O302" s="13"/>
      <c r="P302" s="13"/>
      <c r="Q302" s="13"/>
      <c r="R302" s="13"/>
      <c r="S302" s="13"/>
      <c r="T302" s="13"/>
      <c r="U302" s="13"/>
      <c r="V302" s="13"/>
      <c r="W302" s="13"/>
      <c r="X302" s="13"/>
      <c r="Y302" s="13"/>
      <c r="Z302" s="13"/>
      <c r="AA302" s="13"/>
      <c r="AB302" s="13"/>
      <c r="AC302" s="13"/>
      <c r="AD302" s="13"/>
      <c r="AE302" s="13"/>
      <c r="AF302" s="13"/>
      <c r="AG302" s="13"/>
      <c r="AH302" s="13"/>
      <c r="AI302" s="13"/>
      <c r="AJ302" s="13"/>
    </row>
    <row r="303" spans="1:36" ht="13.5" customHeight="1" x14ac:dyDescent="0.2">
      <c r="A303" s="13"/>
      <c r="B303" s="13"/>
      <c r="C303" s="13"/>
      <c r="D303" s="13"/>
      <c r="E303" s="13"/>
      <c r="F303" s="13"/>
      <c r="G303" s="13"/>
      <c r="H303" s="13"/>
      <c r="I303" s="13"/>
      <c r="J303" s="13"/>
      <c r="K303" s="13"/>
      <c r="L303" s="13"/>
      <c r="M303" s="13"/>
      <c r="N303" s="13"/>
      <c r="O303" s="13"/>
      <c r="P303" s="13"/>
      <c r="Q303" s="13"/>
      <c r="R303" s="13"/>
      <c r="S303" s="13"/>
      <c r="T303" s="13"/>
      <c r="U303" s="13"/>
      <c r="V303" s="13"/>
      <c r="W303" s="13"/>
      <c r="X303" s="13"/>
      <c r="Y303" s="13"/>
      <c r="Z303" s="13"/>
      <c r="AA303" s="13"/>
      <c r="AB303" s="13"/>
      <c r="AC303" s="13"/>
      <c r="AD303" s="13"/>
      <c r="AE303" s="13"/>
      <c r="AF303" s="13"/>
      <c r="AG303" s="13"/>
      <c r="AH303" s="13"/>
      <c r="AI303" s="13"/>
      <c r="AJ303" s="13"/>
    </row>
    <row r="304" spans="1:36" ht="13.5" customHeight="1" x14ac:dyDescent="0.2">
      <c r="A304" s="13"/>
      <c r="B304" s="13"/>
      <c r="C304" s="13"/>
      <c r="D304" s="13"/>
      <c r="E304" s="13"/>
      <c r="F304" s="13"/>
      <c r="G304" s="13"/>
      <c r="H304" s="13"/>
      <c r="I304" s="13"/>
      <c r="J304" s="13"/>
      <c r="K304" s="13"/>
      <c r="L304" s="13"/>
      <c r="M304" s="13"/>
      <c r="N304" s="13"/>
      <c r="O304" s="13"/>
      <c r="P304" s="13"/>
      <c r="Q304" s="13"/>
      <c r="R304" s="13"/>
      <c r="S304" s="13"/>
      <c r="T304" s="13"/>
      <c r="U304" s="13"/>
      <c r="V304" s="13"/>
      <c r="W304" s="13"/>
      <c r="X304" s="13"/>
      <c r="Y304" s="13"/>
      <c r="Z304" s="13"/>
      <c r="AA304" s="13"/>
      <c r="AB304" s="13"/>
      <c r="AC304" s="13"/>
      <c r="AD304" s="13"/>
      <c r="AE304" s="13"/>
      <c r="AF304" s="13"/>
      <c r="AG304" s="13"/>
      <c r="AH304" s="13"/>
      <c r="AI304" s="13"/>
      <c r="AJ304" s="13"/>
    </row>
    <row r="305" spans="1:36" ht="13.5" customHeight="1" x14ac:dyDescent="0.2">
      <c r="A305" s="13"/>
      <c r="B305" s="13"/>
      <c r="C305" s="13"/>
      <c r="D305" s="13"/>
      <c r="E305" s="13"/>
      <c r="F305" s="13"/>
      <c r="G305" s="13"/>
      <c r="H305" s="13"/>
      <c r="I305" s="13"/>
      <c r="J305" s="13"/>
      <c r="K305" s="13"/>
      <c r="L305" s="13"/>
      <c r="M305" s="13"/>
      <c r="N305" s="13"/>
      <c r="O305" s="13"/>
      <c r="P305" s="13"/>
      <c r="Q305" s="13"/>
      <c r="R305" s="13"/>
      <c r="S305" s="13"/>
      <c r="T305" s="13"/>
      <c r="U305" s="13"/>
      <c r="V305" s="13"/>
      <c r="W305" s="13"/>
      <c r="X305" s="13"/>
      <c r="Y305" s="13"/>
      <c r="Z305" s="13"/>
      <c r="AA305" s="13"/>
      <c r="AB305" s="13"/>
      <c r="AC305" s="13"/>
      <c r="AD305" s="13"/>
      <c r="AE305" s="13"/>
      <c r="AF305" s="13"/>
      <c r="AG305" s="13"/>
      <c r="AH305" s="13"/>
      <c r="AI305" s="13"/>
      <c r="AJ305" s="13"/>
    </row>
    <row r="306" spans="1:36" ht="13.5" customHeight="1" x14ac:dyDescent="0.2">
      <c r="A306" s="13"/>
      <c r="B306" s="13"/>
      <c r="C306" s="13"/>
      <c r="D306" s="13"/>
      <c r="E306" s="13"/>
      <c r="F306" s="13"/>
      <c r="G306" s="13"/>
      <c r="H306" s="13"/>
      <c r="I306" s="13"/>
      <c r="J306" s="13"/>
      <c r="K306" s="13"/>
      <c r="L306" s="13"/>
      <c r="M306" s="13"/>
      <c r="N306" s="13"/>
      <c r="O306" s="13"/>
      <c r="P306" s="13"/>
      <c r="Q306" s="13"/>
      <c r="R306" s="13"/>
      <c r="S306" s="13"/>
      <c r="T306" s="13"/>
      <c r="U306" s="13"/>
      <c r="V306" s="13"/>
      <c r="W306" s="13"/>
      <c r="X306" s="13"/>
      <c r="Y306" s="13"/>
      <c r="Z306" s="13"/>
      <c r="AA306" s="13"/>
      <c r="AB306" s="13"/>
      <c r="AC306" s="13"/>
      <c r="AD306" s="13"/>
      <c r="AE306" s="13"/>
      <c r="AF306" s="13"/>
      <c r="AG306" s="13"/>
      <c r="AH306" s="13"/>
      <c r="AI306" s="13"/>
      <c r="AJ306" s="13"/>
    </row>
    <row r="307" spans="1:36" ht="13.5" customHeight="1" x14ac:dyDescent="0.2">
      <c r="A307" s="13"/>
      <c r="B307" s="13"/>
      <c r="C307" s="13"/>
      <c r="D307" s="13"/>
      <c r="E307" s="13"/>
      <c r="F307" s="13"/>
      <c r="G307" s="13"/>
      <c r="H307" s="13"/>
      <c r="I307" s="13"/>
      <c r="J307" s="13"/>
      <c r="K307" s="13"/>
      <c r="L307" s="13"/>
      <c r="M307" s="13"/>
      <c r="N307" s="13"/>
      <c r="O307" s="13"/>
      <c r="P307" s="13"/>
      <c r="Q307" s="13"/>
      <c r="R307" s="13"/>
      <c r="S307" s="13"/>
      <c r="T307" s="13"/>
      <c r="U307" s="13"/>
      <c r="V307" s="13"/>
      <c r="W307" s="13"/>
      <c r="X307" s="13"/>
      <c r="Y307" s="13"/>
      <c r="Z307" s="13"/>
      <c r="AA307" s="13"/>
      <c r="AB307" s="13"/>
      <c r="AC307" s="13"/>
      <c r="AD307" s="13"/>
      <c r="AE307" s="13"/>
      <c r="AF307" s="13"/>
      <c r="AG307" s="13"/>
      <c r="AH307" s="13"/>
      <c r="AI307" s="13"/>
      <c r="AJ307" s="13"/>
    </row>
    <row r="308" spans="1:36" ht="13.5" customHeight="1" x14ac:dyDescent="0.2">
      <c r="A308" s="13"/>
      <c r="B308" s="13"/>
      <c r="C308" s="13"/>
      <c r="D308" s="13"/>
      <c r="E308" s="13"/>
      <c r="F308" s="13"/>
      <c r="G308" s="13"/>
      <c r="H308" s="13"/>
      <c r="I308" s="13"/>
      <c r="J308" s="13"/>
      <c r="K308" s="13"/>
      <c r="L308" s="13"/>
      <c r="M308" s="13"/>
      <c r="N308" s="13"/>
      <c r="O308" s="13"/>
      <c r="P308" s="13"/>
      <c r="Q308" s="13"/>
      <c r="R308" s="13"/>
      <c r="S308" s="13"/>
      <c r="T308" s="13"/>
      <c r="U308" s="13"/>
      <c r="V308" s="13"/>
      <c r="W308" s="13"/>
      <c r="X308" s="13"/>
      <c r="Y308" s="13"/>
      <c r="Z308" s="13"/>
      <c r="AA308" s="13"/>
      <c r="AB308" s="13"/>
      <c r="AC308" s="13"/>
      <c r="AD308" s="13"/>
      <c r="AE308" s="13"/>
      <c r="AF308" s="13"/>
      <c r="AG308" s="13"/>
      <c r="AH308" s="13"/>
      <c r="AI308" s="13"/>
      <c r="AJ308" s="13"/>
    </row>
    <row r="309" spans="1:36" ht="13.5" customHeight="1" x14ac:dyDescent="0.2">
      <c r="A309" s="13"/>
      <c r="B309" s="13"/>
      <c r="C309" s="13"/>
      <c r="D309" s="13"/>
      <c r="E309" s="13"/>
      <c r="F309" s="13"/>
      <c r="G309" s="13"/>
      <c r="H309" s="13"/>
      <c r="I309" s="13"/>
      <c r="J309" s="13"/>
      <c r="K309" s="13"/>
      <c r="L309" s="13"/>
      <c r="M309" s="13"/>
      <c r="N309" s="13"/>
      <c r="O309" s="13"/>
      <c r="P309" s="13"/>
      <c r="Q309" s="13"/>
      <c r="R309" s="13"/>
      <c r="S309" s="13"/>
      <c r="T309" s="13"/>
      <c r="U309" s="13"/>
      <c r="V309" s="13"/>
      <c r="W309" s="13"/>
      <c r="X309" s="13"/>
      <c r="Y309" s="13"/>
      <c r="Z309" s="13"/>
      <c r="AA309" s="13"/>
      <c r="AB309" s="13"/>
      <c r="AC309" s="13"/>
      <c r="AD309" s="13"/>
      <c r="AE309" s="13"/>
      <c r="AF309" s="13"/>
      <c r="AG309" s="13"/>
      <c r="AH309" s="13"/>
      <c r="AI309" s="13"/>
      <c r="AJ309" s="13"/>
    </row>
    <row r="310" spans="1:36" ht="13.5" customHeight="1" x14ac:dyDescent="0.2">
      <c r="A310" s="13"/>
      <c r="B310" s="13"/>
      <c r="C310" s="13"/>
      <c r="D310" s="13"/>
      <c r="E310" s="13"/>
      <c r="F310" s="13"/>
      <c r="G310" s="13"/>
      <c r="H310" s="13"/>
      <c r="I310" s="13"/>
      <c r="J310" s="13"/>
      <c r="K310" s="13"/>
      <c r="L310" s="13"/>
      <c r="M310" s="13"/>
      <c r="N310" s="13"/>
      <c r="O310" s="13"/>
      <c r="P310" s="13"/>
      <c r="Q310" s="13"/>
      <c r="R310" s="13"/>
      <c r="S310" s="13"/>
      <c r="T310" s="13"/>
      <c r="U310" s="13"/>
      <c r="V310" s="13"/>
      <c r="W310" s="13"/>
      <c r="X310" s="13"/>
      <c r="Y310" s="13"/>
      <c r="Z310" s="13"/>
      <c r="AA310" s="13"/>
      <c r="AB310" s="13"/>
      <c r="AC310" s="13"/>
      <c r="AD310" s="13"/>
      <c r="AE310" s="13"/>
      <c r="AF310" s="13"/>
      <c r="AG310" s="13"/>
      <c r="AH310" s="13"/>
      <c r="AI310" s="13"/>
      <c r="AJ310" s="13"/>
    </row>
    <row r="311" spans="1:36" ht="13.5" customHeight="1" x14ac:dyDescent="0.2">
      <c r="A311" s="13"/>
      <c r="B311" s="13"/>
      <c r="C311" s="13"/>
      <c r="D311" s="13"/>
      <c r="E311" s="13"/>
      <c r="F311" s="13"/>
      <c r="G311" s="13"/>
      <c r="H311" s="13"/>
      <c r="I311" s="13"/>
      <c r="J311" s="13"/>
      <c r="K311" s="13"/>
      <c r="L311" s="13"/>
      <c r="M311" s="13"/>
      <c r="N311" s="13"/>
      <c r="O311" s="13"/>
      <c r="P311" s="13"/>
      <c r="Q311" s="13"/>
      <c r="R311" s="13"/>
      <c r="S311" s="13"/>
      <c r="T311" s="13"/>
      <c r="U311" s="13"/>
      <c r="V311" s="13"/>
      <c r="W311" s="13"/>
      <c r="X311" s="13"/>
      <c r="Y311" s="13"/>
      <c r="Z311" s="13"/>
      <c r="AA311" s="13"/>
      <c r="AB311" s="13"/>
      <c r="AC311" s="13"/>
      <c r="AD311" s="13"/>
      <c r="AE311" s="13"/>
      <c r="AF311" s="13"/>
      <c r="AG311" s="13"/>
      <c r="AH311" s="13"/>
      <c r="AI311" s="13"/>
      <c r="AJ311" s="13"/>
    </row>
    <row r="312" spans="1:36" ht="13.5" customHeight="1" x14ac:dyDescent="0.2">
      <c r="A312" s="13"/>
      <c r="B312" s="13"/>
      <c r="C312" s="13"/>
      <c r="D312" s="13"/>
      <c r="E312" s="13"/>
      <c r="F312" s="13"/>
      <c r="G312" s="13"/>
      <c r="H312" s="13"/>
      <c r="I312" s="13"/>
      <c r="J312" s="13"/>
      <c r="K312" s="13"/>
      <c r="L312" s="13"/>
      <c r="M312" s="13"/>
      <c r="N312" s="13"/>
      <c r="O312" s="13"/>
      <c r="P312" s="13"/>
      <c r="Q312" s="13"/>
      <c r="R312" s="13"/>
      <c r="S312" s="13"/>
      <c r="T312" s="13"/>
      <c r="U312" s="13"/>
      <c r="V312" s="13"/>
      <c r="W312" s="13"/>
      <c r="X312" s="13"/>
      <c r="Y312" s="13"/>
      <c r="Z312" s="13"/>
      <c r="AA312" s="13"/>
      <c r="AB312" s="13"/>
      <c r="AC312" s="13"/>
      <c r="AD312" s="13"/>
      <c r="AE312" s="13"/>
      <c r="AF312" s="13"/>
      <c r="AG312" s="13"/>
      <c r="AH312" s="13"/>
      <c r="AI312" s="13"/>
      <c r="AJ312" s="13"/>
    </row>
    <row r="313" spans="1:36" ht="13.5" customHeight="1" x14ac:dyDescent="0.2">
      <c r="A313" s="13"/>
      <c r="B313" s="13"/>
      <c r="C313" s="13"/>
      <c r="D313" s="13"/>
      <c r="E313" s="13"/>
      <c r="F313" s="13"/>
      <c r="G313" s="13"/>
      <c r="H313" s="13"/>
      <c r="I313" s="13"/>
      <c r="J313" s="13"/>
      <c r="K313" s="13"/>
      <c r="L313" s="13"/>
      <c r="M313" s="13"/>
      <c r="N313" s="13"/>
      <c r="O313" s="13"/>
      <c r="P313" s="13"/>
      <c r="Q313" s="13"/>
      <c r="R313" s="13"/>
      <c r="S313" s="13"/>
      <c r="T313" s="13"/>
      <c r="U313" s="13"/>
      <c r="V313" s="13"/>
      <c r="W313" s="13"/>
      <c r="X313" s="13"/>
      <c r="Y313" s="13"/>
      <c r="Z313" s="13"/>
      <c r="AA313" s="13"/>
      <c r="AB313" s="13"/>
      <c r="AC313" s="13"/>
      <c r="AD313" s="13"/>
      <c r="AE313" s="13"/>
      <c r="AF313" s="13"/>
      <c r="AG313" s="13"/>
      <c r="AH313" s="13"/>
      <c r="AI313" s="13"/>
      <c r="AJ313" s="13"/>
    </row>
    <row r="314" spans="1:36" ht="13.5" customHeight="1" x14ac:dyDescent="0.2">
      <c r="A314" s="13"/>
      <c r="B314" s="13"/>
      <c r="C314" s="13"/>
      <c r="D314" s="13"/>
      <c r="E314" s="13"/>
      <c r="F314" s="13"/>
      <c r="G314" s="13"/>
      <c r="H314" s="13"/>
      <c r="I314" s="13"/>
      <c r="J314" s="13"/>
      <c r="K314" s="13"/>
      <c r="L314" s="13"/>
      <c r="M314" s="13"/>
      <c r="N314" s="13"/>
      <c r="O314" s="13"/>
      <c r="P314" s="13"/>
      <c r="Q314" s="13"/>
      <c r="R314" s="13"/>
      <c r="S314" s="13"/>
      <c r="T314" s="13"/>
      <c r="U314" s="13"/>
      <c r="V314" s="13"/>
      <c r="W314" s="13"/>
      <c r="X314" s="13"/>
      <c r="Y314" s="13"/>
      <c r="Z314" s="13"/>
      <c r="AA314" s="13"/>
      <c r="AB314" s="13"/>
      <c r="AC314" s="13"/>
      <c r="AD314" s="13"/>
      <c r="AE314" s="13"/>
      <c r="AF314" s="13"/>
      <c r="AG314" s="13"/>
      <c r="AH314" s="13"/>
      <c r="AI314" s="13"/>
      <c r="AJ314" s="13"/>
    </row>
    <row r="315" spans="1:36" ht="13.5" customHeight="1" x14ac:dyDescent="0.2">
      <c r="A315" s="13"/>
      <c r="B315" s="13"/>
      <c r="C315" s="13"/>
      <c r="D315" s="13"/>
      <c r="E315" s="13"/>
      <c r="F315" s="13"/>
      <c r="G315" s="13"/>
      <c r="H315" s="13"/>
      <c r="I315" s="13"/>
      <c r="J315" s="13"/>
      <c r="K315" s="13"/>
      <c r="L315" s="13"/>
      <c r="M315" s="13"/>
      <c r="N315" s="13"/>
      <c r="O315" s="13"/>
      <c r="P315" s="13"/>
      <c r="Q315" s="13"/>
      <c r="R315" s="13"/>
      <c r="S315" s="13"/>
      <c r="T315" s="13"/>
      <c r="U315" s="13"/>
      <c r="V315" s="13"/>
      <c r="W315" s="13"/>
      <c r="X315" s="13"/>
      <c r="Y315" s="13"/>
      <c r="Z315" s="13"/>
      <c r="AA315" s="13"/>
      <c r="AB315" s="13"/>
      <c r="AC315" s="13"/>
      <c r="AD315" s="13"/>
      <c r="AE315" s="13"/>
      <c r="AF315" s="13"/>
      <c r="AG315" s="13"/>
      <c r="AH315" s="13"/>
      <c r="AI315" s="13"/>
      <c r="AJ315" s="13"/>
    </row>
    <row r="316" spans="1:36" ht="13.5" customHeight="1" x14ac:dyDescent="0.2">
      <c r="A316" s="13"/>
      <c r="B316" s="13"/>
      <c r="C316" s="13"/>
      <c r="D316" s="13"/>
      <c r="E316" s="13"/>
      <c r="F316" s="13"/>
      <c r="G316" s="13"/>
      <c r="H316" s="13"/>
      <c r="I316" s="13"/>
      <c r="J316" s="13"/>
      <c r="K316" s="13"/>
      <c r="L316" s="13"/>
      <c r="M316" s="13"/>
      <c r="N316" s="13"/>
      <c r="O316" s="13"/>
      <c r="P316" s="13"/>
      <c r="Q316" s="13"/>
      <c r="R316" s="13"/>
      <c r="S316" s="13"/>
      <c r="T316" s="13"/>
      <c r="U316" s="13"/>
      <c r="V316" s="13"/>
      <c r="W316" s="13"/>
      <c r="X316" s="13"/>
      <c r="Y316" s="13"/>
      <c r="Z316" s="13"/>
      <c r="AA316" s="13"/>
      <c r="AB316" s="13"/>
      <c r="AC316" s="13"/>
      <c r="AD316" s="13"/>
      <c r="AE316" s="13"/>
      <c r="AF316" s="13"/>
      <c r="AG316" s="13"/>
      <c r="AH316" s="13"/>
      <c r="AI316" s="13"/>
      <c r="AJ316" s="13"/>
    </row>
    <row r="317" spans="1:36" ht="13.5" customHeight="1" x14ac:dyDescent="0.2">
      <c r="A317" s="13"/>
      <c r="B317" s="13"/>
      <c r="C317" s="13"/>
      <c r="D317" s="13"/>
      <c r="E317" s="13"/>
      <c r="F317" s="13"/>
      <c r="G317" s="13"/>
      <c r="H317" s="13"/>
      <c r="I317" s="13"/>
      <c r="J317" s="13"/>
      <c r="K317" s="13"/>
      <c r="L317" s="13"/>
      <c r="M317" s="13"/>
      <c r="N317" s="13"/>
      <c r="O317" s="13"/>
      <c r="P317" s="13"/>
      <c r="Q317" s="13"/>
      <c r="R317" s="13"/>
      <c r="S317" s="13"/>
      <c r="T317" s="13"/>
      <c r="U317" s="13"/>
      <c r="V317" s="13"/>
      <c r="W317" s="13"/>
      <c r="X317" s="13"/>
      <c r="Y317" s="13"/>
      <c r="Z317" s="13"/>
      <c r="AA317" s="13"/>
      <c r="AB317" s="13"/>
      <c r="AC317" s="13"/>
      <c r="AD317" s="13"/>
      <c r="AE317" s="13"/>
      <c r="AF317" s="13"/>
      <c r="AG317" s="13"/>
      <c r="AH317" s="13"/>
      <c r="AI317" s="13"/>
      <c r="AJ317" s="13"/>
    </row>
    <row r="318" spans="1:36" ht="13.5" customHeight="1" x14ac:dyDescent="0.2">
      <c r="A318" s="13"/>
      <c r="B318" s="13"/>
      <c r="C318" s="13"/>
      <c r="D318" s="13"/>
      <c r="E318" s="13"/>
      <c r="F318" s="13"/>
      <c r="G318" s="13"/>
      <c r="H318" s="13"/>
      <c r="I318" s="13"/>
      <c r="J318" s="13"/>
      <c r="K318" s="13"/>
      <c r="L318" s="13"/>
      <c r="M318" s="13"/>
      <c r="N318" s="13"/>
      <c r="O318" s="13"/>
      <c r="P318" s="13"/>
      <c r="Q318" s="13"/>
      <c r="R318" s="13"/>
      <c r="S318" s="13"/>
      <c r="T318" s="13"/>
      <c r="U318" s="13"/>
      <c r="V318" s="13"/>
      <c r="W318" s="13"/>
      <c r="X318" s="13"/>
      <c r="Y318" s="13"/>
      <c r="Z318" s="13"/>
      <c r="AA318" s="13"/>
      <c r="AB318" s="13"/>
      <c r="AC318" s="13"/>
      <c r="AD318" s="13"/>
      <c r="AE318" s="13"/>
      <c r="AF318" s="13"/>
      <c r="AG318" s="13"/>
      <c r="AH318" s="13"/>
      <c r="AI318" s="13"/>
      <c r="AJ318" s="13"/>
    </row>
    <row r="319" spans="1:36" ht="13.5" customHeight="1" x14ac:dyDescent="0.2">
      <c r="A319" s="13"/>
      <c r="B319" s="13"/>
      <c r="C319" s="13"/>
      <c r="D319" s="13"/>
      <c r="E319" s="13"/>
      <c r="F319" s="13"/>
      <c r="G319" s="13"/>
      <c r="H319" s="13"/>
      <c r="I319" s="13"/>
      <c r="J319" s="13"/>
      <c r="K319" s="13"/>
      <c r="L319" s="13"/>
      <c r="M319" s="13"/>
      <c r="N319" s="13"/>
      <c r="O319" s="13"/>
      <c r="P319" s="13"/>
      <c r="Q319" s="13"/>
      <c r="R319" s="13"/>
      <c r="S319" s="13"/>
      <c r="T319" s="13"/>
      <c r="U319" s="13"/>
      <c r="V319" s="13"/>
      <c r="W319" s="13"/>
      <c r="X319" s="13"/>
      <c r="Y319" s="13"/>
      <c r="Z319" s="13"/>
      <c r="AA319" s="13"/>
      <c r="AB319" s="13"/>
      <c r="AC319" s="13"/>
      <c r="AD319" s="13"/>
      <c r="AE319" s="13"/>
      <c r="AF319" s="13"/>
      <c r="AG319" s="13"/>
      <c r="AH319" s="13"/>
      <c r="AI319" s="13"/>
      <c r="AJ319" s="13"/>
    </row>
    <row r="320" spans="1:36" ht="13.5" customHeight="1" x14ac:dyDescent="0.2">
      <c r="A320" s="13"/>
      <c r="B320" s="13"/>
      <c r="C320" s="13"/>
      <c r="D320" s="13"/>
      <c r="E320" s="13"/>
      <c r="F320" s="13"/>
      <c r="G320" s="13"/>
      <c r="H320" s="13"/>
      <c r="I320" s="13"/>
      <c r="J320" s="13"/>
      <c r="K320" s="13"/>
      <c r="L320" s="13"/>
      <c r="M320" s="13"/>
      <c r="N320" s="13"/>
      <c r="O320" s="13"/>
      <c r="P320" s="13"/>
      <c r="Q320" s="13"/>
      <c r="R320" s="13"/>
      <c r="S320" s="13"/>
      <c r="T320" s="13"/>
      <c r="U320" s="13"/>
      <c r="V320" s="13"/>
      <c r="W320" s="13"/>
      <c r="X320" s="13"/>
      <c r="Y320" s="13"/>
      <c r="Z320" s="13"/>
      <c r="AA320" s="13"/>
      <c r="AB320" s="13"/>
      <c r="AC320" s="13"/>
      <c r="AD320" s="13"/>
      <c r="AE320" s="13"/>
      <c r="AF320" s="13"/>
      <c r="AG320" s="13"/>
      <c r="AH320" s="13"/>
      <c r="AI320" s="13"/>
      <c r="AJ320" s="13"/>
    </row>
    <row r="321" spans="1:36" ht="13.5" customHeight="1" x14ac:dyDescent="0.2">
      <c r="A321" s="13"/>
      <c r="B321" s="13"/>
      <c r="C321" s="13"/>
      <c r="D321" s="13"/>
      <c r="E321" s="13"/>
      <c r="F321" s="13"/>
      <c r="G321" s="13"/>
      <c r="H321" s="13"/>
      <c r="I321" s="13"/>
      <c r="J321" s="13"/>
      <c r="K321" s="13"/>
      <c r="L321" s="13"/>
      <c r="M321" s="13"/>
      <c r="N321" s="13"/>
      <c r="O321" s="13"/>
      <c r="P321" s="13"/>
      <c r="Q321" s="13"/>
      <c r="R321" s="13"/>
      <c r="S321" s="13"/>
      <c r="T321" s="13"/>
      <c r="U321" s="13"/>
      <c r="V321" s="13"/>
      <c r="W321" s="13"/>
      <c r="X321" s="13"/>
      <c r="Y321" s="13"/>
      <c r="Z321" s="13"/>
      <c r="AA321" s="13"/>
      <c r="AB321" s="13"/>
      <c r="AC321" s="13"/>
      <c r="AD321" s="13"/>
      <c r="AE321" s="13"/>
      <c r="AF321" s="13"/>
      <c r="AG321" s="13"/>
      <c r="AH321" s="13"/>
      <c r="AI321" s="13"/>
      <c r="AJ321" s="13"/>
    </row>
    <row r="322" spans="1:36" ht="13.5" customHeight="1" x14ac:dyDescent="0.2">
      <c r="A322" s="13"/>
      <c r="B322" s="13"/>
      <c r="C322" s="13"/>
      <c r="D322" s="13"/>
      <c r="E322" s="13"/>
      <c r="F322" s="13"/>
      <c r="G322" s="13"/>
      <c r="H322" s="13"/>
      <c r="I322" s="13"/>
      <c r="J322" s="13"/>
      <c r="K322" s="13"/>
      <c r="L322" s="13"/>
      <c r="M322" s="13"/>
      <c r="N322" s="13"/>
      <c r="O322" s="13"/>
      <c r="P322" s="13"/>
      <c r="Q322" s="13"/>
      <c r="R322" s="13"/>
      <c r="S322" s="13"/>
      <c r="T322" s="13"/>
      <c r="U322" s="13"/>
      <c r="V322" s="13"/>
      <c r="W322" s="13"/>
      <c r="X322" s="13"/>
      <c r="Y322" s="13"/>
      <c r="Z322" s="13"/>
      <c r="AA322" s="13"/>
      <c r="AB322" s="13"/>
      <c r="AC322" s="13"/>
      <c r="AD322" s="13"/>
      <c r="AE322" s="13"/>
      <c r="AF322" s="13"/>
      <c r="AG322" s="13"/>
      <c r="AH322" s="13"/>
      <c r="AI322" s="13"/>
      <c r="AJ322" s="13"/>
    </row>
    <row r="323" spans="1:36" ht="13.5" customHeight="1" x14ac:dyDescent="0.2">
      <c r="A323" s="13"/>
      <c r="B323" s="13"/>
      <c r="C323" s="13"/>
      <c r="D323" s="13"/>
      <c r="E323" s="13"/>
      <c r="F323" s="13"/>
      <c r="G323" s="13"/>
      <c r="H323" s="13"/>
      <c r="I323" s="13"/>
      <c r="J323" s="13"/>
      <c r="K323" s="13"/>
      <c r="L323" s="13"/>
      <c r="M323" s="13"/>
      <c r="N323" s="13"/>
      <c r="O323" s="13"/>
      <c r="P323" s="13"/>
      <c r="Q323" s="13"/>
      <c r="R323" s="13"/>
      <c r="S323" s="13"/>
      <c r="T323" s="13"/>
      <c r="U323" s="13"/>
      <c r="V323" s="13"/>
      <c r="W323" s="13"/>
      <c r="X323" s="13"/>
      <c r="Y323" s="13"/>
      <c r="Z323" s="13"/>
      <c r="AA323" s="13"/>
      <c r="AB323" s="13"/>
      <c r="AC323" s="13"/>
      <c r="AD323" s="13"/>
      <c r="AE323" s="13"/>
      <c r="AF323" s="13"/>
      <c r="AG323" s="13"/>
      <c r="AH323" s="13"/>
      <c r="AI323" s="13"/>
      <c r="AJ323" s="13"/>
    </row>
    <row r="324" spans="1:36" ht="13.5" customHeight="1" x14ac:dyDescent="0.2">
      <c r="A324" s="13"/>
      <c r="B324" s="13"/>
      <c r="C324" s="13"/>
      <c r="D324" s="13"/>
      <c r="E324" s="13"/>
      <c r="F324" s="13"/>
      <c r="G324" s="13"/>
      <c r="H324" s="13"/>
      <c r="I324" s="13"/>
      <c r="J324" s="13"/>
      <c r="K324" s="13"/>
      <c r="L324" s="13"/>
      <c r="M324" s="13"/>
      <c r="N324" s="13"/>
      <c r="O324" s="13"/>
      <c r="P324" s="13"/>
      <c r="Q324" s="13"/>
      <c r="R324" s="13"/>
      <c r="S324" s="13"/>
      <c r="T324" s="13"/>
      <c r="U324" s="13"/>
      <c r="V324" s="13"/>
      <c r="W324" s="13"/>
      <c r="X324" s="13"/>
      <c r="Y324" s="13"/>
      <c r="Z324" s="13"/>
      <c r="AA324" s="13"/>
      <c r="AB324" s="13"/>
      <c r="AC324" s="13"/>
      <c r="AD324" s="13"/>
      <c r="AE324" s="13"/>
      <c r="AF324" s="13"/>
      <c r="AG324" s="13"/>
      <c r="AH324" s="13"/>
      <c r="AI324" s="13"/>
      <c r="AJ324" s="13"/>
    </row>
    <row r="325" spans="1:36" ht="13.5" customHeight="1" x14ac:dyDescent="0.2">
      <c r="A325" s="13"/>
      <c r="B325" s="13"/>
      <c r="C325" s="13"/>
      <c r="D325" s="13"/>
      <c r="E325" s="13"/>
      <c r="F325" s="13"/>
      <c r="G325" s="13"/>
      <c r="H325" s="13"/>
      <c r="I325" s="13"/>
      <c r="J325" s="13"/>
      <c r="K325" s="13"/>
      <c r="L325" s="13"/>
      <c r="M325" s="13"/>
      <c r="N325" s="13"/>
      <c r="O325" s="13"/>
      <c r="P325" s="13"/>
      <c r="Q325" s="13"/>
      <c r="R325" s="13"/>
      <c r="S325" s="13"/>
      <c r="T325" s="13"/>
      <c r="U325" s="13"/>
      <c r="V325" s="13"/>
      <c r="W325" s="13"/>
      <c r="X325" s="13"/>
      <c r="Y325" s="13"/>
      <c r="Z325" s="13"/>
      <c r="AA325" s="13"/>
      <c r="AB325" s="13"/>
      <c r="AC325" s="13"/>
      <c r="AD325" s="13"/>
      <c r="AE325" s="13"/>
      <c r="AF325" s="13"/>
      <c r="AG325" s="13"/>
      <c r="AH325" s="13"/>
      <c r="AI325" s="13"/>
      <c r="AJ325" s="13"/>
    </row>
    <row r="326" spans="1:36" ht="13.5" customHeight="1" x14ac:dyDescent="0.2">
      <c r="A326" s="13"/>
      <c r="B326" s="13"/>
      <c r="C326" s="13"/>
      <c r="D326" s="13"/>
      <c r="E326" s="13"/>
      <c r="F326" s="13"/>
      <c r="G326" s="13"/>
      <c r="H326" s="13"/>
      <c r="I326" s="13"/>
      <c r="J326" s="13"/>
      <c r="K326" s="13"/>
      <c r="L326" s="13"/>
      <c r="M326" s="13"/>
      <c r="N326" s="13"/>
      <c r="O326" s="13"/>
      <c r="P326" s="13"/>
      <c r="Q326" s="13"/>
      <c r="R326" s="13"/>
      <c r="S326" s="13"/>
      <c r="T326" s="13"/>
      <c r="U326" s="13"/>
      <c r="V326" s="13"/>
      <c r="W326" s="13"/>
      <c r="X326" s="13"/>
      <c r="Y326" s="13"/>
      <c r="Z326" s="13"/>
      <c r="AA326" s="13"/>
      <c r="AB326" s="13"/>
      <c r="AC326" s="13"/>
      <c r="AD326" s="13"/>
      <c r="AE326" s="13"/>
      <c r="AF326" s="13"/>
      <c r="AG326" s="13"/>
      <c r="AH326" s="13"/>
      <c r="AI326" s="13"/>
      <c r="AJ326" s="13"/>
    </row>
    <row r="327" spans="1:36" ht="13.5" customHeight="1" x14ac:dyDescent="0.2">
      <c r="A327" s="13"/>
      <c r="B327" s="13"/>
      <c r="C327" s="13"/>
      <c r="D327" s="13"/>
      <c r="E327" s="13"/>
      <c r="F327" s="13"/>
      <c r="G327" s="13"/>
      <c r="H327" s="13"/>
      <c r="I327" s="13"/>
      <c r="J327" s="13"/>
      <c r="K327" s="13"/>
      <c r="L327" s="13"/>
      <c r="M327" s="13"/>
      <c r="N327" s="13"/>
      <c r="O327" s="13"/>
      <c r="P327" s="13"/>
      <c r="Q327" s="13"/>
      <c r="R327" s="13"/>
      <c r="S327" s="13"/>
      <c r="T327" s="13"/>
      <c r="U327" s="13"/>
      <c r="V327" s="13"/>
      <c r="W327" s="13"/>
      <c r="X327" s="13"/>
      <c r="Y327" s="13"/>
      <c r="Z327" s="13"/>
      <c r="AA327" s="13"/>
      <c r="AB327" s="13"/>
      <c r="AC327" s="13"/>
      <c r="AD327" s="13"/>
      <c r="AE327" s="13"/>
      <c r="AF327" s="13"/>
      <c r="AG327" s="13"/>
      <c r="AH327" s="13"/>
      <c r="AI327" s="13"/>
      <c r="AJ327" s="13"/>
    </row>
    <row r="328" spans="1:36" ht="13.5" customHeight="1" x14ac:dyDescent="0.2">
      <c r="A328" s="13"/>
      <c r="B328" s="13"/>
      <c r="C328" s="13"/>
      <c r="D328" s="13"/>
      <c r="E328" s="13"/>
      <c r="F328" s="13"/>
      <c r="G328" s="13"/>
      <c r="H328" s="13"/>
      <c r="I328" s="13"/>
      <c r="J328" s="13"/>
      <c r="K328" s="13"/>
      <c r="L328" s="13"/>
      <c r="M328" s="13"/>
      <c r="N328" s="13"/>
      <c r="O328" s="13"/>
      <c r="P328" s="13"/>
      <c r="Q328" s="13"/>
      <c r="R328" s="13"/>
      <c r="S328" s="13"/>
      <c r="T328" s="13"/>
      <c r="U328" s="13"/>
      <c r="V328" s="13"/>
      <c r="W328" s="13"/>
      <c r="X328" s="13"/>
      <c r="Y328" s="13"/>
      <c r="Z328" s="13"/>
      <c r="AA328" s="13"/>
      <c r="AB328" s="13"/>
      <c r="AC328" s="13"/>
      <c r="AD328" s="13"/>
      <c r="AE328" s="13"/>
      <c r="AF328" s="13"/>
      <c r="AG328" s="13"/>
      <c r="AH328" s="13"/>
      <c r="AI328" s="13"/>
      <c r="AJ328" s="13"/>
    </row>
    <row r="329" spans="1:36" ht="13.5" customHeight="1" x14ac:dyDescent="0.2">
      <c r="A329" s="13"/>
      <c r="B329" s="13"/>
      <c r="C329" s="13"/>
      <c r="D329" s="13"/>
      <c r="E329" s="13"/>
      <c r="F329" s="13"/>
      <c r="G329" s="13"/>
      <c r="H329" s="13"/>
      <c r="I329" s="13"/>
      <c r="J329" s="13"/>
      <c r="K329" s="13"/>
      <c r="L329" s="13"/>
      <c r="M329" s="13"/>
      <c r="N329" s="13"/>
      <c r="O329" s="13"/>
      <c r="P329" s="13"/>
      <c r="Q329" s="13"/>
      <c r="R329" s="13"/>
      <c r="S329" s="13"/>
      <c r="T329" s="13"/>
      <c r="U329" s="13"/>
      <c r="V329" s="13"/>
      <c r="W329" s="13"/>
      <c r="X329" s="13"/>
      <c r="Y329" s="13"/>
      <c r="Z329" s="13"/>
      <c r="AA329" s="13"/>
      <c r="AB329" s="13"/>
      <c r="AC329" s="13"/>
      <c r="AD329" s="13"/>
      <c r="AE329" s="13"/>
      <c r="AF329" s="13"/>
      <c r="AG329" s="13"/>
      <c r="AH329" s="13"/>
      <c r="AI329" s="13"/>
      <c r="AJ329" s="13"/>
    </row>
    <row r="330" spans="1:36" ht="13.5" customHeight="1" x14ac:dyDescent="0.2">
      <c r="A330" s="13"/>
      <c r="B330" s="13"/>
      <c r="C330" s="13"/>
      <c r="D330" s="13"/>
      <c r="E330" s="13"/>
      <c r="F330" s="13"/>
      <c r="G330" s="13"/>
      <c r="H330" s="13"/>
      <c r="I330" s="13"/>
      <c r="J330" s="13"/>
      <c r="K330" s="13"/>
      <c r="L330" s="13"/>
      <c r="M330" s="13"/>
      <c r="N330" s="13"/>
      <c r="O330" s="13"/>
      <c r="P330" s="13"/>
      <c r="Q330" s="13"/>
      <c r="R330" s="13"/>
      <c r="S330" s="13"/>
      <c r="T330" s="13"/>
      <c r="U330" s="13"/>
      <c r="V330" s="13"/>
      <c r="W330" s="13"/>
      <c r="X330" s="13"/>
      <c r="Y330" s="13"/>
      <c r="Z330" s="13"/>
      <c r="AA330" s="13"/>
      <c r="AB330" s="13"/>
      <c r="AC330" s="13"/>
      <c r="AD330" s="13"/>
      <c r="AE330" s="13"/>
      <c r="AF330" s="13"/>
      <c r="AG330" s="13"/>
      <c r="AH330" s="13"/>
      <c r="AI330" s="13"/>
      <c r="AJ330" s="13"/>
    </row>
    <row r="331" spans="1:36" ht="13.5" customHeight="1" x14ac:dyDescent="0.2">
      <c r="A331" s="13"/>
      <c r="B331" s="13"/>
      <c r="C331" s="13"/>
      <c r="D331" s="13"/>
      <c r="E331" s="13"/>
      <c r="F331" s="13"/>
      <c r="G331" s="13"/>
      <c r="H331" s="13"/>
      <c r="I331" s="13"/>
      <c r="J331" s="13"/>
      <c r="K331" s="13"/>
      <c r="L331" s="13"/>
      <c r="M331" s="13"/>
      <c r="N331" s="13"/>
      <c r="O331" s="13"/>
      <c r="P331" s="13"/>
      <c r="Q331" s="13"/>
      <c r="R331" s="13"/>
      <c r="S331" s="13"/>
      <c r="T331" s="13"/>
      <c r="U331" s="13"/>
      <c r="V331" s="13"/>
      <c r="W331" s="13"/>
      <c r="X331" s="13"/>
      <c r="Y331" s="13"/>
      <c r="Z331" s="13"/>
      <c r="AA331" s="13"/>
      <c r="AB331" s="13"/>
      <c r="AC331" s="13"/>
      <c r="AD331" s="13"/>
      <c r="AE331" s="13"/>
      <c r="AF331" s="13"/>
      <c r="AG331" s="13"/>
      <c r="AH331" s="13"/>
      <c r="AI331" s="13"/>
      <c r="AJ331" s="13"/>
    </row>
    <row r="332" spans="1:36" ht="13.5" customHeight="1" x14ac:dyDescent="0.2">
      <c r="A332" s="13"/>
      <c r="B332" s="13"/>
      <c r="C332" s="13"/>
      <c r="D332" s="13"/>
      <c r="E332" s="13"/>
      <c r="F332" s="13"/>
      <c r="G332" s="13"/>
      <c r="H332" s="13"/>
      <c r="I332" s="13"/>
      <c r="J332" s="13"/>
      <c r="K332" s="13"/>
      <c r="L332" s="13"/>
      <c r="M332" s="13"/>
      <c r="N332" s="13"/>
      <c r="O332" s="13"/>
      <c r="P332" s="13"/>
      <c r="Q332" s="13"/>
      <c r="R332" s="13"/>
      <c r="S332" s="13"/>
      <c r="T332" s="13"/>
      <c r="U332" s="13"/>
      <c r="V332" s="13"/>
      <c r="W332" s="13"/>
      <c r="X332" s="13"/>
      <c r="Y332" s="13"/>
      <c r="Z332" s="13"/>
      <c r="AA332" s="13"/>
      <c r="AB332" s="13"/>
      <c r="AC332" s="13"/>
      <c r="AD332" s="13"/>
      <c r="AE332" s="13"/>
      <c r="AF332" s="13"/>
      <c r="AG332" s="13"/>
      <c r="AH332" s="13"/>
      <c r="AI332" s="13"/>
      <c r="AJ332" s="13"/>
    </row>
    <row r="333" spans="1:36" ht="13.5" customHeight="1" x14ac:dyDescent="0.2">
      <c r="A333" s="13"/>
      <c r="B333" s="13"/>
      <c r="C333" s="13"/>
      <c r="D333" s="13"/>
      <c r="E333" s="13"/>
      <c r="F333" s="13"/>
      <c r="G333" s="13"/>
      <c r="H333" s="13"/>
      <c r="I333" s="13"/>
      <c r="J333" s="13"/>
      <c r="K333" s="13"/>
      <c r="L333" s="13"/>
      <c r="M333" s="13"/>
      <c r="N333" s="13"/>
      <c r="O333" s="13"/>
      <c r="P333" s="13"/>
      <c r="Q333" s="13"/>
      <c r="R333" s="13"/>
      <c r="S333" s="13"/>
      <c r="T333" s="13"/>
      <c r="U333" s="13"/>
      <c r="V333" s="13"/>
      <c r="W333" s="13"/>
      <c r="X333" s="13"/>
      <c r="Y333" s="13"/>
      <c r="Z333" s="13"/>
      <c r="AA333" s="13"/>
      <c r="AB333" s="13"/>
      <c r="AC333" s="13"/>
      <c r="AD333" s="13"/>
      <c r="AE333" s="13"/>
      <c r="AF333" s="13"/>
      <c r="AG333" s="13"/>
      <c r="AH333" s="13"/>
      <c r="AI333" s="13"/>
      <c r="AJ333" s="13"/>
    </row>
    <row r="334" spans="1:36" ht="13.5" customHeight="1" x14ac:dyDescent="0.2">
      <c r="A334" s="13"/>
      <c r="B334" s="13"/>
      <c r="C334" s="13"/>
      <c r="D334" s="13"/>
      <c r="E334" s="13"/>
      <c r="F334" s="13"/>
      <c r="G334" s="13"/>
      <c r="H334" s="13"/>
      <c r="I334" s="13"/>
      <c r="J334" s="13"/>
      <c r="K334" s="13"/>
      <c r="L334" s="13"/>
      <c r="M334" s="13"/>
      <c r="N334" s="13"/>
      <c r="O334" s="13"/>
      <c r="P334" s="13"/>
      <c r="Q334" s="13"/>
      <c r="R334" s="13"/>
      <c r="S334" s="13"/>
      <c r="T334" s="13"/>
      <c r="U334" s="13"/>
      <c r="V334" s="13"/>
      <c r="W334" s="13"/>
      <c r="X334" s="13"/>
      <c r="Y334" s="13"/>
      <c r="Z334" s="13"/>
      <c r="AA334" s="13"/>
      <c r="AB334" s="13"/>
      <c r="AC334" s="13"/>
      <c r="AD334" s="13"/>
      <c r="AE334" s="13"/>
      <c r="AF334" s="13"/>
      <c r="AG334" s="13"/>
      <c r="AH334" s="13"/>
      <c r="AI334" s="13"/>
      <c r="AJ334" s="13"/>
    </row>
    <row r="335" spans="1:36" ht="13.5" customHeight="1" x14ac:dyDescent="0.2">
      <c r="A335" s="13"/>
      <c r="B335" s="13"/>
      <c r="C335" s="13"/>
      <c r="D335" s="13"/>
      <c r="E335" s="13"/>
      <c r="F335" s="13"/>
      <c r="G335" s="13"/>
      <c r="H335" s="13"/>
      <c r="I335" s="13"/>
      <c r="J335" s="13"/>
      <c r="K335" s="13"/>
      <c r="L335" s="13"/>
      <c r="M335" s="13"/>
      <c r="N335" s="13"/>
      <c r="O335" s="13"/>
      <c r="P335" s="13"/>
      <c r="Q335" s="13"/>
      <c r="R335" s="13"/>
      <c r="S335" s="13"/>
      <c r="T335" s="13"/>
      <c r="U335" s="13"/>
      <c r="V335" s="13"/>
      <c r="W335" s="13"/>
      <c r="X335" s="13"/>
      <c r="Y335" s="13"/>
      <c r="Z335" s="13"/>
      <c r="AA335" s="13"/>
      <c r="AB335" s="13"/>
      <c r="AC335" s="13"/>
      <c r="AD335" s="13"/>
      <c r="AE335" s="13"/>
      <c r="AF335" s="13"/>
      <c r="AG335" s="13"/>
      <c r="AH335" s="13"/>
      <c r="AI335" s="13"/>
      <c r="AJ335" s="13"/>
    </row>
    <row r="336" spans="1:36" ht="13.5" customHeight="1" x14ac:dyDescent="0.2">
      <c r="A336" s="13"/>
      <c r="B336" s="13"/>
      <c r="C336" s="13"/>
      <c r="D336" s="13"/>
      <c r="E336" s="13"/>
      <c r="F336" s="13"/>
      <c r="G336" s="13"/>
      <c r="H336" s="13"/>
      <c r="I336" s="13"/>
      <c r="J336" s="13"/>
      <c r="K336" s="13"/>
      <c r="L336" s="13"/>
      <c r="M336" s="13"/>
      <c r="N336" s="13"/>
      <c r="O336" s="13"/>
      <c r="P336" s="13"/>
      <c r="Q336" s="13"/>
      <c r="R336" s="13"/>
      <c r="S336" s="13"/>
      <c r="T336" s="13"/>
      <c r="U336" s="13"/>
      <c r="V336" s="13"/>
      <c r="W336" s="13"/>
      <c r="X336" s="13"/>
      <c r="Y336" s="13"/>
      <c r="Z336" s="13"/>
      <c r="AA336" s="13"/>
      <c r="AB336" s="13"/>
      <c r="AC336" s="13"/>
      <c r="AD336" s="13"/>
      <c r="AE336" s="13"/>
      <c r="AF336" s="13"/>
      <c r="AG336" s="13"/>
      <c r="AH336" s="13"/>
      <c r="AI336" s="13"/>
      <c r="AJ336" s="13"/>
    </row>
    <row r="337" spans="1:36" ht="13.5" customHeight="1" x14ac:dyDescent="0.2">
      <c r="A337" s="13"/>
      <c r="B337" s="13"/>
      <c r="C337" s="13"/>
      <c r="D337" s="13"/>
      <c r="E337" s="13"/>
      <c r="F337" s="13"/>
      <c r="G337" s="13"/>
      <c r="H337" s="13"/>
      <c r="I337" s="13"/>
      <c r="J337" s="13"/>
      <c r="K337" s="13"/>
      <c r="L337" s="13"/>
      <c r="M337" s="13"/>
      <c r="N337" s="13"/>
      <c r="O337" s="13"/>
      <c r="P337" s="13"/>
      <c r="Q337" s="13"/>
      <c r="R337" s="13"/>
      <c r="S337" s="13"/>
      <c r="T337" s="13"/>
      <c r="U337" s="13"/>
      <c r="V337" s="13"/>
      <c r="W337" s="13"/>
      <c r="X337" s="13"/>
      <c r="Y337" s="13"/>
      <c r="Z337" s="13"/>
      <c r="AA337" s="13"/>
      <c r="AB337" s="13"/>
      <c r="AC337" s="13"/>
      <c r="AD337" s="13"/>
      <c r="AE337" s="13"/>
      <c r="AF337" s="13"/>
      <c r="AG337" s="13"/>
      <c r="AH337" s="13"/>
      <c r="AI337" s="13"/>
      <c r="AJ337" s="13"/>
    </row>
    <row r="338" spans="1:36" ht="13.5" customHeight="1" x14ac:dyDescent="0.2">
      <c r="A338" s="13"/>
      <c r="B338" s="13"/>
      <c r="C338" s="13"/>
      <c r="D338" s="13"/>
      <c r="E338" s="13"/>
      <c r="F338" s="13"/>
      <c r="G338" s="13"/>
      <c r="H338" s="13"/>
      <c r="I338" s="13"/>
      <c r="J338" s="13"/>
      <c r="K338" s="13"/>
      <c r="L338" s="13"/>
      <c r="M338" s="13"/>
      <c r="N338" s="13"/>
      <c r="O338" s="13"/>
      <c r="P338" s="13"/>
      <c r="Q338" s="13"/>
      <c r="R338" s="13"/>
      <c r="S338" s="13"/>
      <c r="T338" s="13"/>
      <c r="U338" s="13"/>
      <c r="V338" s="13"/>
      <c r="W338" s="13"/>
      <c r="X338" s="13"/>
      <c r="Y338" s="13"/>
      <c r="Z338" s="13"/>
      <c r="AA338" s="13"/>
      <c r="AB338" s="13"/>
      <c r="AC338" s="13"/>
      <c r="AD338" s="13"/>
      <c r="AE338" s="13"/>
      <c r="AF338" s="13"/>
      <c r="AG338" s="13"/>
      <c r="AH338" s="13"/>
      <c r="AI338" s="13"/>
      <c r="AJ338" s="13"/>
    </row>
    <row r="339" spans="1:36" ht="13.5" customHeight="1" x14ac:dyDescent="0.2">
      <c r="A339" s="13"/>
      <c r="B339" s="13"/>
      <c r="C339" s="13"/>
      <c r="D339" s="13"/>
      <c r="E339" s="13"/>
      <c r="F339" s="13"/>
      <c r="G339" s="13"/>
      <c r="H339" s="13"/>
      <c r="I339" s="13"/>
      <c r="J339" s="13"/>
      <c r="K339" s="13"/>
      <c r="L339" s="13"/>
      <c r="M339" s="13"/>
      <c r="N339" s="13"/>
      <c r="O339" s="13"/>
      <c r="P339" s="13"/>
      <c r="Q339" s="13"/>
      <c r="R339" s="13"/>
      <c r="S339" s="13"/>
      <c r="T339" s="13"/>
      <c r="U339" s="13"/>
      <c r="V339" s="13"/>
      <c r="W339" s="13"/>
      <c r="X339" s="13"/>
      <c r="Y339" s="13"/>
      <c r="Z339" s="13"/>
      <c r="AA339" s="13"/>
      <c r="AB339" s="13"/>
      <c r="AC339" s="13"/>
      <c r="AD339" s="13"/>
      <c r="AE339" s="13"/>
      <c r="AF339" s="13"/>
      <c r="AG339" s="13"/>
      <c r="AH339" s="13"/>
      <c r="AI339" s="13"/>
      <c r="AJ339" s="13"/>
    </row>
    <row r="340" spans="1:36" ht="13.5" customHeight="1" x14ac:dyDescent="0.2">
      <c r="A340" s="13"/>
      <c r="B340" s="13"/>
      <c r="C340" s="13"/>
      <c r="D340" s="13"/>
      <c r="E340" s="13"/>
      <c r="F340" s="13"/>
      <c r="G340" s="13"/>
      <c r="H340" s="13"/>
      <c r="I340" s="13"/>
      <c r="J340" s="13"/>
      <c r="K340" s="13"/>
      <c r="L340" s="13"/>
      <c r="M340" s="13"/>
      <c r="N340" s="13"/>
      <c r="O340" s="13"/>
      <c r="P340" s="13"/>
      <c r="Q340" s="13"/>
      <c r="R340" s="13"/>
      <c r="S340" s="13"/>
      <c r="T340" s="13"/>
      <c r="U340" s="13"/>
      <c r="V340" s="13"/>
      <c r="W340" s="13"/>
      <c r="X340" s="13"/>
      <c r="Y340" s="13"/>
      <c r="Z340" s="13"/>
      <c r="AA340" s="13"/>
      <c r="AB340" s="13"/>
      <c r="AC340" s="13"/>
      <c r="AD340" s="13"/>
      <c r="AE340" s="13"/>
      <c r="AF340" s="13"/>
      <c r="AG340" s="13"/>
      <c r="AH340" s="13"/>
      <c r="AI340" s="13"/>
      <c r="AJ340" s="13"/>
    </row>
    <row r="341" spans="1:36" ht="13.5" customHeight="1" x14ac:dyDescent="0.2">
      <c r="A341" s="13"/>
      <c r="B341" s="13"/>
      <c r="C341" s="13"/>
      <c r="D341" s="13"/>
      <c r="E341" s="13"/>
      <c r="F341" s="13"/>
      <c r="G341" s="13"/>
      <c r="H341" s="13"/>
      <c r="I341" s="13"/>
      <c r="J341" s="13"/>
      <c r="K341" s="13"/>
      <c r="L341" s="13"/>
      <c r="M341" s="13"/>
      <c r="N341" s="13"/>
      <c r="O341" s="13"/>
      <c r="P341" s="13"/>
      <c r="Q341" s="13"/>
      <c r="R341" s="13"/>
      <c r="S341" s="13"/>
      <c r="T341" s="13"/>
      <c r="U341" s="13"/>
      <c r="V341" s="13"/>
      <c r="W341" s="13"/>
      <c r="X341" s="13"/>
      <c r="Y341" s="13"/>
      <c r="Z341" s="13"/>
      <c r="AA341" s="13"/>
      <c r="AB341" s="13"/>
      <c r="AC341" s="13"/>
      <c r="AD341" s="13"/>
      <c r="AE341" s="13"/>
      <c r="AF341" s="13"/>
      <c r="AG341" s="13"/>
      <c r="AH341" s="13"/>
      <c r="AI341" s="13"/>
      <c r="AJ341" s="13"/>
    </row>
    <row r="342" spans="1:36" ht="13.5" customHeight="1" x14ac:dyDescent="0.2">
      <c r="A342" s="13"/>
      <c r="B342" s="13"/>
      <c r="C342" s="13"/>
      <c r="D342" s="13"/>
      <c r="E342" s="13"/>
      <c r="F342" s="13"/>
      <c r="G342" s="13"/>
      <c r="H342" s="13"/>
      <c r="I342" s="13"/>
      <c r="J342" s="13"/>
      <c r="K342" s="13"/>
      <c r="L342" s="13"/>
      <c r="M342" s="13"/>
      <c r="N342" s="13"/>
      <c r="O342" s="13"/>
      <c r="P342" s="13"/>
      <c r="Q342" s="13"/>
      <c r="R342" s="13"/>
      <c r="S342" s="13"/>
      <c r="T342" s="13"/>
      <c r="U342" s="13"/>
      <c r="V342" s="13"/>
      <c r="W342" s="13"/>
      <c r="X342" s="13"/>
      <c r="Y342" s="13"/>
      <c r="Z342" s="13"/>
      <c r="AA342" s="13"/>
      <c r="AB342" s="13"/>
      <c r="AC342" s="13"/>
      <c r="AD342" s="13"/>
      <c r="AE342" s="13"/>
      <c r="AF342" s="13"/>
      <c r="AG342" s="13"/>
      <c r="AH342" s="13"/>
      <c r="AI342" s="13"/>
      <c r="AJ342" s="13"/>
    </row>
    <row r="343" spans="1:36" ht="13.5" customHeight="1" x14ac:dyDescent="0.2">
      <c r="A343" s="13"/>
      <c r="B343" s="13"/>
      <c r="C343" s="13"/>
      <c r="D343" s="13"/>
      <c r="E343" s="13"/>
      <c r="F343" s="13"/>
      <c r="G343" s="13"/>
      <c r="H343" s="13"/>
      <c r="I343" s="13"/>
      <c r="J343" s="13"/>
      <c r="K343" s="13"/>
      <c r="L343" s="13"/>
      <c r="M343" s="13"/>
      <c r="N343" s="13"/>
      <c r="O343" s="13"/>
      <c r="P343" s="13"/>
      <c r="Q343" s="13"/>
      <c r="R343" s="13"/>
      <c r="S343" s="13"/>
      <c r="T343" s="13"/>
      <c r="U343" s="13"/>
      <c r="V343" s="13"/>
      <c r="W343" s="13"/>
      <c r="X343" s="13"/>
      <c r="Y343" s="13"/>
      <c r="Z343" s="13"/>
      <c r="AA343" s="13"/>
      <c r="AB343" s="13"/>
      <c r="AC343" s="13"/>
      <c r="AD343" s="13"/>
      <c r="AE343" s="13"/>
      <c r="AF343" s="13"/>
      <c r="AG343" s="13"/>
      <c r="AH343" s="13"/>
      <c r="AI343" s="13"/>
      <c r="AJ343" s="13"/>
    </row>
    <row r="344" spans="1:36" ht="13.5" customHeight="1" x14ac:dyDescent="0.2">
      <c r="A344" s="13"/>
      <c r="B344" s="13"/>
      <c r="C344" s="13"/>
      <c r="D344" s="13"/>
      <c r="E344" s="13"/>
      <c r="F344" s="13"/>
      <c r="G344" s="13"/>
      <c r="H344" s="13"/>
      <c r="I344" s="13"/>
      <c r="J344" s="13"/>
      <c r="K344" s="13"/>
      <c r="L344" s="13"/>
      <c r="M344" s="13"/>
      <c r="N344" s="13"/>
      <c r="O344" s="13"/>
      <c r="P344" s="13"/>
      <c r="Q344" s="13"/>
      <c r="R344" s="13"/>
      <c r="S344" s="13"/>
      <c r="T344" s="13"/>
      <c r="U344" s="13"/>
      <c r="V344" s="13"/>
      <c r="W344" s="13"/>
      <c r="X344" s="13"/>
      <c r="Y344" s="13"/>
      <c r="Z344" s="13"/>
      <c r="AA344" s="13"/>
      <c r="AB344" s="13"/>
      <c r="AC344" s="13"/>
      <c r="AD344" s="13"/>
      <c r="AE344" s="13"/>
      <c r="AF344" s="13"/>
      <c r="AG344" s="13"/>
      <c r="AH344" s="13"/>
      <c r="AI344" s="13"/>
      <c r="AJ344" s="13"/>
    </row>
    <row r="345" spans="1:36" ht="13.5" customHeight="1" x14ac:dyDescent="0.2">
      <c r="A345" s="13"/>
      <c r="B345" s="13"/>
      <c r="C345" s="13"/>
      <c r="D345" s="13"/>
      <c r="E345" s="13"/>
      <c r="F345" s="13"/>
      <c r="G345" s="13"/>
      <c r="H345" s="13"/>
      <c r="I345" s="13"/>
      <c r="J345" s="13"/>
      <c r="K345" s="13"/>
      <c r="L345" s="13"/>
      <c r="M345" s="13"/>
      <c r="N345" s="13"/>
      <c r="O345" s="13"/>
      <c r="P345" s="13"/>
      <c r="Q345" s="13"/>
      <c r="R345" s="13"/>
      <c r="S345" s="13"/>
      <c r="T345" s="13"/>
      <c r="U345" s="13"/>
      <c r="V345" s="13"/>
      <c r="W345" s="13"/>
      <c r="X345" s="13"/>
      <c r="Y345" s="13"/>
      <c r="Z345" s="13"/>
      <c r="AA345" s="13"/>
      <c r="AB345" s="13"/>
      <c r="AC345" s="13"/>
      <c r="AD345" s="13"/>
      <c r="AE345" s="13"/>
      <c r="AF345" s="13"/>
      <c r="AG345" s="13"/>
      <c r="AH345" s="13"/>
      <c r="AI345" s="13"/>
      <c r="AJ345" s="13"/>
    </row>
    <row r="346" spans="1:36" ht="13.5" customHeight="1" x14ac:dyDescent="0.2">
      <c r="A346" s="13"/>
      <c r="B346" s="13"/>
      <c r="C346" s="13"/>
      <c r="D346" s="13"/>
      <c r="E346" s="13"/>
      <c r="F346" s="13"/>
      <c r="G346" s="13"/>
      <c r="H346" s="13"/>
      <c r="I346" s="13"/>
      <c r="J346" s="13"/>
      <c r="K346" s="13"/>
      <c r="L346" s="13"/>
      <c r="M346" s="13"/>
      <c r="N346" s="13"/>
      <c r="O346" s="13"/>
      <c r="P346" s="13"/>
      <c r="Q346" s="13"/>
      <c r="R346" s="13"/>
      <c r="S346" s="13"/>
      <c r="T346" s="13"/>
      <c r="U346" s="13"/>
      <c r="V346" s="13"/>
      <c r="W346" s="13"/>
      <c r="X346" s="13"/>
      <c r="Y346" s="13"/>
      <c r="Z346" s="13"/>
      <c r="AA346" s="13"/>
      <c r="AB346" s="13"/>
      <c r="AC346" s="13"/>
      <c r="AD346" s="13"/>
      <c r="AE346" s="13"/>
      <c r="AF346" s="13"/>
      <c r="AG346" s="13"/>
      <c r="AH346" s="13"/>
      <c r="AI346" s="13"/>
      <c r="AJ346" s="13"/>
    </row>
    <row r="347" spans="1:36" ht="13.5" customHeight="1" x14ac:dyDescent="0.2">
      <c r="A347" s="13"/>
      <c r="B347" s="13"/>
      <c r="C347" s="13"/>
      <c r="D347" s="13"/>
      <c r="E347" s="13"/>
      <c r="F347" s="13"/>
      <c r="G347" s="13"/>
      <c r="H347" s="13"/>
      <c r="I347" s="13"/>
      <c r="J347" s="13"/>
      <c r="K347" s="13"/>
      <c r="L347" s="13"/>
      <c r="M347" s="13"/>
      <c r="N347" s="13"/>
      <c r="O347" s="13"/>
      <c r="P347" s="13"/>
      <c r="Q347" s="13"/>
      <c r="R347" s="13"/>
      <c r="S347" s="13"/>
      <c r="T347" s="13"/>
      <c r="U347" s="13"/>
      <c r="V347" s="13"/>
      <c r="W347" s="13"/>
      <c r="X347" s="13"/>
      <c r="Y347" s="13"/>
      <c r="Z347" s="13"/>
      <c r="AA347" s="13"/>
      <c r="AB347" s="13"/>
      <c r="AC347" s="13"/>
      <c r="AD347" s="13"/>
      <c r="AE347" s="13"/>
      <c r="AF347" s="13"/>
      <c r="AG347" s="13"/>
      <c r="AH347" s="13"/>
      <c r="AI347" s="13"/>
      <c r="AJ347" s="13"/>
    </row>
    <row r="348" spans="1:36" ht="13.5" customHeight="1" x14ac:dyDescent="0.2">
      <c r="A348" s="13"/>
      <c r="B348" s="13"/>
      <c r="C348" s="13"/>
      <c r="D348" s="13"/>
      <c r="E348" s="13"/>
      <c r="F348" s="13"/>
      <c r="G348" s="13"/>
      <c r="H348" s="13"/>
      <c r="I348" s="13"/>
      <c r="J348" s="13"/>
      <c r="K348" s="13"/>
      <c r="L348" s="13"/>
      <c r="M348" s="13"/>
      <c r="N348" s="13"/>
      <c r="O348" s="13"/>
      <c r="P348" s="13"/>
      <c r="Q348" s="13"/>
      <c r="R348" s="13"/>
      <c r="S348" s="13"/>
      <c r="T348" s="13"/>
      <c r="U348" s="13"/>
      <c r="V348" s="13"/>
      <c r="W348" s="13"/>
      <c r="X348" s="13"/>
      <c r="Y348" s="13"/>
      <c r="Z348" s="13"/>
      <c r="AA348" s="13"/>
      <c r="AB348" s="13"/>
      <c r="AC348" s="13"/>
      <c r="AD348" s="13"/>
      <c r="AE348" s="13"/>
      <c r="AF348" s="13"/>
      <c r="AG348" s="13"/>
      <c r="AH348" s="13"/>
      <c r="AI348" s="13"/>
      <c r="AJ348" s="13"/>
    </row>
    <row r="349" spans="1:36" ht="13.5" customHeight="1" x14ac:dyDescent="0.2">
      <c r="A349" s="13"/>
      <c r="B349" s="13"/>
      <c r="C349" s="13"/>
      <c r="D349" s="13"/>
      <c r="E349" s="13"/>
      <c r="F349" s="13"/>
      <c r="G349" s="13"/>
      <c r="H349" s="13"/>
      <c r="I349" s="13"/>
      <c r="J349" s="13"/>
      <c r="K349" s="13"/>
      <c r="L349" s="13"/>
      <c r="M349" s="13"/>
      <c r="N349" s="13"/>
      <c r="O349" s="13"/>
      <c r="P349" s="13"/>
      <c r="Q349" s="13"/>
      <c r="R349" s="13"/>
      <c r="S349" s="13"/>
      <c r="T349" s="13"/>
      <c r="U349" s="13"/>
      <c r="V349" s="13"/>
      <c r="W349" s="13"/>
      <c r="X349" s="13"/>
      <c r="Y349" s="13"/>
      <c r="Z349" s="13"/>
      <c r="AA349" s="13"/>
      <c r="AB349" s="13"/>
      <c r="AC349" s="13"/>
      <c r="AD349" s="13"/>
      <c r="AE349" s="13"/>
      <c r="AF349" s="13"/>
      <c r="AG349" s="13"/>
      <c r="AH349" s="13"/>
      <c r="AI349" s="13"/>
      <c r="AJ349" s="13"/>
    </row>
    <row r="350" spans="1:36" ht="13.5" customHeight="1" x14ac:dyDescent="0.2">
      <c r="A350" s="13"/>
      <c r="B350" s="13"/>
      <c r="C350" s="13"/>
      <c r="D350" s="13"/>
      <c r="E350" s="13"/>
      <c r="F350" s="13"/>
      <c r="G350" s="13"/>
      <c r="H350" s="13"/>
      <c r="I350" s="13"/>
      <c r="J350" s="13"/>
      <c r="K350" s="13"/>
      <c r="L350" s="13"/>
      <c r="M350" s="13"/>
      <c r="N350" s="13"/>
      <c r="O350" s="13"/>
      <c r="P350" s="13"/>
      <c r="Q350" s="13"/>
      <c r="R350" s="13"/>
      <c r="S350" s="13"/>
      <c r="T350" s="13"/>
      <c r="U350" s="13"/>
      <c r="V350" s="13"/>
      <c r="W350" s="13"/>
      <c r="X350" s="13"/>
      <c r="Y350" s="13"/>
      <c r="Z350" s="13"/>
      <c r="AA350" s="13"/>
      <c r="AB350" s="13"/>
      <c r="AC350" s="13"/>
      <c r="AD350" s="13"/>
      <c r="AE350" s="13"/>
      <c r="AF350" s="13"/>
      <c r="AG350" s="13"/>
      <c r="AH350" s="13"/>
      <c r="AI350" s="13"/>
      <c r="AJ350" s="13"/>
    </row>
    <row r="351" spans="1:36" ht="13.5" customHeight="1" x14ac:dyDescent="0.2">
      <c r="A351" s="13"/>
      <c r="B351" s="13"/>
      <c r="C351" s="13"/>
      <c r="D351" s="13"/>
      <c r="E351" s="13"/>
      <c r="F351" s="13"/>
      <c r="G351" s="13"/>
      <c r="H351" s="13"/>
      <c r="I351" s="13"/>
      <c r="J351" s="13"/>
      <c r="K351" s="13"/>
      <c r="L351" s="13"/>
      <c r="M351" s="13"/>
      <c r="N351" s="13"/>
      <c r="O351" s="13"/>
      <c r="P351" s="13"/>
      <c r="Q351" s="13"/>
      <c r="R351" s="13"/>
      <c r="S351" s="13"/>
      <c r="T351" s="13"/>
      <c r="U351" s="13"/>
      <c r="V351" s="13"/>
      <c r="W351" s="13"/>
      <c r="X351" s="13"/>
      <c r="Y351" s="13"/>
      <c r="Z351" s="13"/>
      <c r="AA351" s="13"/>
      <c r="AB351" s="13"/>
      <c r="AC351" s="13"/>
      <c r="AD351" s="13"/>
      <c r="AE351" s="13"/>
      <c r="AF351" s="13"/>
      <c r="AG351" s="13"/>
      <c r="AH351" s="13"/>
      <c r="AI351" s="13"/>
      <c r="AJ351" s="13"/>
    </row>
    <row r="352" spans="1:36" ht="13.5" customHeight="1" x14ac:dyDescent="0.2">
      <c r="A352" s="13"/>
      <c r="B352" s="13"/>
      <c r="C352" s="13"/>
      <c r="D352" s="13"/>
      <c r="E352" s="13"/>
      <c r="F352" s="13"/>
      <c r="G352" s="13"/>
      <c r="H352" s="13"/>
      <c r="I352" s="13"/>
      <c r="J352" s="13"/>
      <c r="K352" s="13"/>
      <c r="L352" s="13"/>
      <c r="M352" s="13"/>
      <c r="N352" s="13"/>
      <c r="O352" s="13"/>
      <c r="P352" s="13"/>
      <c r="Q352" s="13"/>
      <c r="R352" s="13"/>
      <c r="S352" s="13"/>
      <c r="T352" s="13"/>
      <c r="U352" s="13"/>
      <c r="V352" s="13"/>
      <c r="W352" s="13"/>
      <c r="X352" s="13"/>
      <c r="Y352" s="13"/>
      <c r="Z352" s="13"/>
      <c r="AA352" s="13"/>
      <c r="AB352" s="13"/>
      <c r="AC352" s="13"/>
      <c r="AD352" s="13"/>
      <c r="AE352" s="13"/>
      <c r="AF352" s="13"/>
      <c r="AG352" s="13"/>
      <c r="AH352" s="13"/>
      <c r="AI352" s="13"/>
      <c r="AJ352" s="13"/>
    </row>
    <row r="353" spans="1:36" ht="13.5" customHeight="1" x14ac:dyDescent="0.2">
      <c r="A353" s="13"/>
      <c r="B353" s="13"/>
      <c r="C353" s="13"/>
      <c r="D353" s="13"/>
      <c r="E353" s="13"/>
      <c r="F353" s="13"/>
      <c r="G353" s="13"/>
      <c r="H353" s="13"/>
      <c r="I353" s="13"/>
      <c r="J353" s="13"/>
      <c r="K353" s="13"/>
      <c r="L353" s="13"/>
      <c r="M353" s="13"/>
      <c r="N353" s="13"/>
      <c r="O353" s="13"/>
      <c r="P353" s="13"/>
      <c r="Q353" s="13"/>
      <c r="R353" s="13"/>
      <c r="S353" s="13"/>
      <c r="T353" s="13"/>
      <c r="U353" s="13"/>
      <c r="V353" s="13"/>
      <c r="W353" s="13"/>
      <c r="X353" s="13"/>
      <c r="Y353" s="13"/>
      <c r="Z353" s="13"/>
      <c r="AA353" s="13"/>
      <c r="AB353" s="13"/>
      <c r="AC353" s="13"/>
      <c r="AD353" s="13"/>
      <c r="AE353" s="13"/>
      <c r="AF353" s="13"/>
      <c r="AG353" s="13"/>
      <c r="AH353" s="13"/>
      <c r="AI353" s="13"/>
      <c r="AJ353" s="13"/>
    </row>
    <row r="354" spans="1:36" ht="13.5" customHeight="1" x14ac:dyDescent="0.2">
      <c r="A354" s="13"/>
      <c r="B354" s="13"/>
      <c r="C354" s="13"/>
      <c r="D354" s="13"/>
      <c r="E354" s="13"/>
      <c r="F354" s="13"/>
      <c r="G354" s="13"/>
      <c r="H354" s="13"/>
      <c r="I354" s="13"/>
      <c r="J354" s="13"/>
      <c r="K354" s="13"/>
      <c r="L354" s="13"/>
      <c r="M354" s="13"/>
      <c r="N354" s="13"/>
      <c r="O354" s="13"/>
      <c r="P354" s="13"/>
      <c r="Q354" s="13"/>
      <c r="R354" s="13"/>
      <c r="S354" s="13"/>
      <c r="T354" s="13"/>
      <c r="U354" s="13"/>
      <c r="V354" s="13"/>
      <c r="W354" s="13"/>
      <c r="X354" s="13"/>
      <c r="Y354" s="13"/>
      <c r="Z354" s="13"/>
      <c r="AA354" s="13"/>
      <c r="AB354" s="13"/>
      <c r="AC354" s="13"/>
      <c r="AD354" s="13"/>
      <c r="AE354" s="13"/>
      <c r="AF354" s="13"/>
      <c r="AG354" s="13"/>
      <c r="AH354" s="13"/>
      <c r="AI354" s="13"/>
      <c r="AJ354" s="13"/>
    </row>
    <row r="355" spans="1:36" ht="13.5" customHeight="1" x14ac:dyDescent="0.2">
      <c r="A355" s="13"/>
      <c r="B355" s="13"/>
      <c r="C355" s="13"/>
      <c r="D355" s="13"/>
      <c r="E355" s="13"/>
      <c r="F355" s="13"/>
      <c r="G355" s="13"/>
      <c r="H355" s="13"/>
      <c r="I355" s="13"/>
      <c r="J355" s="13"/>
      <c r="K355" s="13"/>
      <c r="L355" s="13"/>
      <c r="M355" s="13"/>
      <c r="N355" s="13"/>
      <c r="O355" s="13"/>
      <c r="P355" s="13"/>
      <c r="Q355" s="13"/>
      <c r="R355" s="13"/>
      <c r="S355" s="13"/>
      <c r="T355" s="13"/>
      <c r="U355" s="13"/>
      <c r="V355" s="13"/>
      <c r="W355" s="13"/>
      <c r="X355" s="13"/>
      <c r="Y355" s="13"/>
      <c r="Z355" s="13"/>
      <c r="AA355" s="13"/>
      <c r="AB355" s="13"/>
      <c r="AC355" s="13"/>
      <c r="AD355" s="13"/>
      <c r="AE355" s="13"/>
      <c r="AF355" s="13"/>
      <c r="AG355" s="13"/>
      <c r="AH355" s="13"/>
      <c r="AI355" s="13"/>
      <c r="AJ355" s="13"/>
    </row>
    <row r="356" spans="1:36" ht="13.5" customHeight="1" x14ac:dyDescent="0.2">
      <c r="A356" s="13"/>
      <c r="B356" s="13"/>
      <c r="C356" s="13"/>
      <c r="D356" s="13"/>
      <c r="E356" s="13"/>
      <c r="F356" s="13"/>
      <c r="G356" s="13"/>
      <c r="H356" s="13"/>
      <c r="I356" s="13"/>
      <c r="J356" s="13"/>
      <c r="K356" s="13"/>
      <c r="L356" s="13"/>
      <c r="M356" s="13"/>
      <c r="N356" s="13"/>
      <c r="O356" s="13"/>
      <c r="P356" s="13"/>
      <c r="Q356" s="13"/>
      <c r="R356" s="13"/>
      <c r="S356" s="13"/>
      <c r="T356" s="13"/>
      <c r="U356" s="13"/>
      <c r="V356" s="13"/>
      <c r="W356" s="13"/>
      <c r="X356" s="13"/>
      <c r="Y356" s="13"/>
      <c r="Z356" s="13"/>
      <c r="AA356" s="13"/>
      <c r="AB356" s="13"/>
      <c r="AC356" s="13"/>
      <c r="AD356" s="13"/>
      <c r="AE356" s="13"/>
      <c r="AF356" s="13"/>
      <c r="AG356" s="13"/>
      <c r="AH356" s="13"/>
      <c r="AI356" s="13"/>
      <c r="AJ356" s="13"/>
    </row>
    <row r="357" spans="1:36" ht="13.5" customHeight="1" x14ac:dyDescent="0.2">
      <c r="A357" s="13"/>
      <c r="B357" s="13"/>
      <c r="C357" s="13"/>
      <c r="D357" s="13"/>
      <c r="E357" s="13"/>
      <c r="F357" s="13"/>
      <c r="G357" s="13"/>
      <c r="H357" s="13"/>
      <c r="I357" s="13"/>
      <c r="J357" s="13"/>
      <c r="K357" s="13"/>
      <c r="L357" s="13"/>
      <c r="M357" s="13"/>
      <c r="N357" s="13"/>
      <c r="O357" s="13"/>
      <c r="P357" s="13"/>
      <c r="Q357" s="13"/>
      <c r="R357" s="13"/>
      <c r="S357" s="13"/>
      <c r="T357" s="13"/>
      <c r="U357" s="13"/>
      <c r="V357" s="13"/>
      <c r="W357" s="13"/>
      <c r="X357" s="13"/>
      <c r="Y357" s="13"/>
      <c r="Z357" s="13"/>
      <c r="AA357" s="13"/>
      <c r="AB357" s="13"/>
      <c r="AC357" s="13"/>
      <c r="AD357" s="13"/>
      <c r="AE357" s="13"/>
      <c r="AF357" s="13"/>
      <c r="AG357" s="13"/>
      <c r="AH357" s="13"/>
      <c r="AI357" s="13"/>
      <c r="AJ357" s="13"/>
    </row>
    <row r="358" spans="1:36" ht="13.5" customHeight="1" x14ac:dyDescent="0.2">
      <c r="A358" s="13"/>
      <c r="B358" s="13"/>
      <c r="C358" s="13"/>
      <c r="D358" s="13"/>
      <c r="E358" s="13"/>
      <c r="F358" s="13"/>
      <c r="G358" s="13"/>
      <c r="H358" s="13"/>
      <c r="I358" s="13"/>
      <c r="J358" s="13"/>
      <c r="K358" s="13"/>
      <c r="L358" s="13"/>
      <c r="M358" s="13"/>
      <c r="N358" s="13"/>
      <c r="O358" s="13"/>
      <c r="P358" s="13"/>
      <c r="Q358" s="13"/>
      <c r="R358" s="13"/>
      <c r="S358" s="13"/>
      <c r="T358" s="13"/>
      <c r="U358" s="13"/>
      <c r="V358" s="13"/>
      <c r="W358" s="13"/>
      <c r="X358" s="13"/>
      <c r="Y358" s="13"/>
      <c r="Z358" s="13"/>
      <c r="AA358" s="13"/>
      <c r="AB358" s="13"/>
      <c r="AC358" s="13"/>
      <c r="AD358" s="13"/>
      <c r="AE358" s="13"/>
      <c r="AF358" s="13"/>
      <c r="AG358" s="13"/>
      <c r="AH358" s="13"/>
      <c r="AI358" s="13"/>
      <c r="AJ358" s="13"/>
    </row>
    <row r="359" spans="1:36" ht="13.5" customHeight="1" x14ac:dyDescent="0.2">
      <c r="A359" s="13"/>
      <c r="B359" s="13"/>
      <c r="C359" s="13"/>
      <c r="D359" s="13"/>
      <c r="E359" s="13"/>
      <c r="F359" s="13"/>
      <c r="G359" s="13"/>
      <c r="H359" s="13"/>
      <c r="I359" s="13"/>
      <c r="J359" s="13"/>
      <c r="K359" s="13"/>
      <c r="L359" s="13"/>
      <c r="M359" s="13"/>
      <c r="N359" s="13"/>
      <c r="O359" s="13"/>
      <c r="P359" s="13"/>
      <c r="Q359" s="13"/>
      <c r="R359" s="13"/>
      <c r="S359" s="13"/>
      <c r="T359" s="13"/>
      <c r="U359" s="13"/>
      <c r="V359" s="13"/>
      <c r="W359" s="13"/>
      <c r="X359" s="13"/>
      <c r="Y359" s="13"/>
      <c r="Z359" s="13"/>
      <c r="AA359" s="13"/>
      <c r="AB359" s="13"/>
      <c r="AC359" s="13"/>
      <c r="AD359" s="13"/>
      <c r="AE359" s="13"/>
      <c r="AF359" s="13"/>
      <c r="AG359" s="13"/>
      <c r="AH359" s="13"/>
      <c r="AI359" s="13"/>
      <c r="AJ359" s="13"/>
    </row>
    <row r="360" spans="1:36" ht="13.5" customHeight="1" x14ac:dyDescent="0.2">
      <c r="A360" s="13"/>
      <c r="B360" s="13"/>
      <c r="C360" s="13"/>
      <c r="D360" s="13"/>
      <c r="E360" s="13"/>
      <c r="F360" s="13"/>
      <c r="G360" s="13"/>
      <c r="H360" s="13"/>
      <c r="I360" s="13"/>
      <c r="J360" s="13"/>
      <c r="K360" s="13"/>
      <c r="L360" s="13"/>
      <c r="M360" s="13"/>
      <c r="N360" s="13"/>
      <c r="O360" s="13"/>
      <c r="P360" s="13"/>
      <c r="Q360" s="13"/>
      <c r="R360" s="13"/>
      <c r="S360" s="13"/>
      <c r="T360" s="13"/>
      <c r="U360" s="13"/>
      <c r="V360" s="13"/>
      <c r="W360" s="13"/>
      <c r="X360" s="13"/>
      <c r="Y360" s="13"/>
      <c r="Z360" s="13"/>
      <c r="AA360" s="13"/>
      <c r="AB360" s="13"/>
      <c r="AC360" s="13"/>
      <c r="AD360" s="13"/>
      <c r="AE360" s="13"/>
      <c r="AF360" s="13"/>
      <c r="AG360" s="13"/>
      <c r="AH360" s="13"/>
      <c r="AI360" s="13"/>
      <c r="AJ360" s="13"/>
    </row>
    <row r="361" spans="1:36" ht="13.5" customHeight="1" x14ac:dyDescent="0.2">
      <c r="A361" s="13"/>
      <c r="B361" s="13"/>
      <c r="C361" s="13"/>
      <c r="D361" s="13"/>
      <c r="E361" s="13"/>
      <c r="F361" s="13"/>
      <c r="G361" s="13"/>
      <c r="H361" s="13"/>
      <c r="I361" s="13"/>
      <c r="J361" s="13"/>
      <c r="K361" s="13"/>
      <c r="L361" s="13"/>
      <c r="M361" s="13"/>
      <c r="N361" s="13"/>
      <c r="O361" s="13"/>
      <c r="P361" s="13"/>
      <c r="Q361" s="13"/>
      <c r="R361" s="13"/>
      <c r="S361" s="13"/>
      <c r="T361" s="13"/>
      <c r="U361" s="13"/>
      <c r="V361" s="13"/>
      <c r="W361" s="13"/>
      <c r="X361" s="13"/>
      <c r="Y361" s="13"/>
      <c r="Z361" s="13"/>
      <c r="AA361" s="13"/>
      <c r="AB361" s="13"/>
      <c r="AC361" s="13"/>
      <c r="AD361" s="13"/>
      <c r="AE361" s="13"/>
      <c r="AF361" s="13"/>
      <c r="AG361" s="13"/>
      <c r="AH361" s="13"/>
      <c r="AI361" s="13"/>
      <c r="AJ361" s="13"/>
    </row>
    <row r="362" spans="1:36" ht="13.5" customHeight="1" x14ac:dyDescent="0.2">
      <c r="A362" s="13"/>
      <c r="B362" s="13"/>
      <c r="C362" s="13"/>
      <c r="D362" s="13"/>
      <c r="E362" s="13"/>
      <c r="F362" s="13"/>
      <c r="G362" s="13"/>
      <c r="H362" s="13"/>
      <c r="I362" s="13"/>
      <c r="J362" s="13"/>
      <c r="K362" s="13"/>
      <c r="L362" s="13"/>
      <c r="M362" s="13"/>
      <c r="N362" s="13"/>
      <c r="O362" s="13"/>
      <c r="P362" s="13"/>
      <c r="Q362" s="13"/>
      <c r="R362" s="13"/>
      <c r="S362" s="13"/>
      <c r="T362" s="13"/>
      <c r="U362" s="13"/>
      <c r="V362" s="13"/>
      <c r="W362" s="13"/>
      <c r="X362" s="13"/>
      <c r="Y362" s="13"/>
      <c r="Z362" s="13"/>
      <c r="AA362" s="13"/>
      <c r="AB362" s="13"/>
      <c r="AC362" s="13"/>
      <c r="AD362" s="13"/>
      <c r="AE362" s="13"/>
      <c r="AF362" s="13"/>
      <c r="AG362" s="13"/>
      <c r="AH362" s="13"/>
      <c r="AI362" s="13"/>
      <c r="AJ362" s="13"/>
    </row>
    <row r="363" spans="1:36" ht="13.5" customHeight="1" x14ac:dyDescent="0.2">
      <c r="A363" s="13"/>
      <c r="B363" s="13"/>
      <c r="C363" s="13"/>
      <c r="D363" s="13"/>
      <c r="E363" s="13"/>
      <c r="F363" s="13"/>
      <c r="G363" s="13"/>
      <c r="H363" s="13"/>
      <c r="I363" s="13"/>
      <c r="J363" s="13"/>
      <c r="K363" s="13"/>
      <c r="L363" s="13"/>
      <c r="M363" s="13"/>
      <c r="N363" s="13"/>
      <c r="O363" s="13"/>
      <c r="P363" s="13"/>
      <c r="Q363" s="13"/>
      <c r="R363" s="13"/>
      <c r="S363" s="13"/>
      <c r="T363" s="13"/>
      <c r="U363" s="13"/>
      <c r="V363" s="13"/>
      <c r="W363" s="13"/>
      <c r="X363" s="13"/>
      <c r="Y363" s="13"/>
      <c r="Z363" s="13"/>
      <c r="AA363" s="13"/>
      <c r="AB363" s="13"/>
      <c r="AC363" s="13"/>
      <c r="AD363" s="13"/>
      <c r="AE363" s="13"/>
      <c r="AF363" s="13"/>
      <c r="AG363" s="13"/>
      <c r="AH363" s="13"/>
      <c r="AI363" s="13"/>
      <c r="AJ363" s="13"/>
    </row>
    <row r="364" spans="1:36" ht="13.5" customHeight="1" x14ac:dyDescent="0.2">
      <c r="A364" s="13"/>
      <c r="B364" s="13"/>
      <c r="C364" s="13"/>
      <c r="D364" s="13"/>
      <c r="E364" s="13"/>
      <c r="F364" s="13"/>
      <c r="G364" s="13"/>
      <c r="H364" s="13"/>
      <c r="I364" s="13"/>
      <c r="J364" s="13"/>
      <c r="K364" s="13"/>
      <c r="L364" s="13"/>
      <c r="M364" s="13"/>
      <c r="N364" s="13"/>
      <c r="O364" s="13"/>
      <c r="P364" s="13"/>
      <c r="Q364" s="13"/>
      <c r="R364" s="13"/>
      <c r="S364" s="13"/>
      <c r="T364" s="13"/>
      <c r="U364" s="13"/>
      <c r="V364" s="13"/>
      <c r="W364" s="13"/>
      <c r="X364" s="13"/>
      <c r="Y364" s="13"/>
      <c r="Z364" s="13"/>
      <c r="AA364" s="13"/>
      <c r="AB364" s="13"/>
      <c r="AC364" s="13"/>
      <c r="AD364" s="13"/>
      <c r="AE364" s="13"/>
      <c r="AF364" s="13"/>
      <c r="AG364" s="13"/>
      <c r="AH364" s="13"/>
      <c r="AI364" s="13"/>
      <c r="AJ364" s="13"/>
    </row>
    <row r="365" spans="1:36" ht="13.5" customHeight="1" x14ac:dyDescent="0.2">
      <c r="A365" s="13"/>
      <c r="B365" s="13"/>
      <c r="C365" s="13"/>
      <c r="D365" s="13"/>
      <c r="E365" s="13"/>
      <c r="F365" s="13"/>
      <c r="G365" s="13"/>
      <c r="H365" s="13"/>
      <c r="I365" s="13"/>
      <c r="J365" s="13"/>
      <c r="K365" s="13"/>
      <c r="L365" s="13"/>
      <c r="M365" s="13"/>
      <c r="N365" s="13"/>
      <c r="O365" s="13"/>
      <c r="P365" s="13"/>
      <c r="Q365" s="13"/>
      <c r="R365" s="13"/>
      <c r="S365" s="13"/>
      <c r="T365" s="13"/>
      <c r="U365" s="13"/>
      <c r="V365" s="13"/>
      <c r="W365" s="13"/>
      <c r="X365" s="13"/>
      <c r="Y365" s="13"/>
      <c r="Z365" s="13"/>
      <c r="AA365" s="13"/>
      <c r="AB365" s="13"/>
      <c r="AC365" s="13"/>
      <c r="AD365" s="13"/>
      <c r="AE365" s="13"/>
      <c r="AF365" s="13"/>
      <c r="AG365" s="13"/>
      <c r="AH365" s="13"/>
      <c r="AI365" s="13"/>
      <c r="AJ365" s="13"/>
    </row>
    <row r="366" spans="1:36" ht="13.5" customHeight="1" x14ac:dyDescent="0.2">
      <c r="A366" s="13"/>
      <c r="B366" s="13"/>
      <c r="C366" s="13"/>
      <c r="D366" s="13"/>
      <c r="E366" s="13"/>
      <c r="F366" s="13"/>
      <c r="G366" s="13"/>
      <c r="H366" s="13"/>
      <c r="I366" s="13"/>
      <c r="J366" s="13"/>
      <c r="K366" s="13"/>
      <c r="L366" s="13"/>
      <c r="M366" s="13"/>
      <c r="N366" s="13"/>
      <c r="O366" s="13"/>
      <c r="P366" s="13"/>
      <c r="Q366" s="13"/>
      <c r="R366" s="13"/>
      <c r="S366" s="13"/>
      <c r="T366" s="13"/>
      <c r="U366" s="13"/>
      <c r="V366" s="13"/>
      <c r="W366" s="13"/>
      <c r="X366" s="13"/>
      <c r="Y366" s="13"/>
      <c r="Z366" s="13"/>
      <c r="AA366" s="13"/>
      <c r="AB366" s="13"/>
      <c r="AC366" s="13"/>
      <c r="AD366" s="13"/>
      <c r="AE366" s="13"/>
      <c r="AF366" s="13"/>
      <c r="AG366" s="13"/>
      <c r="AH366" s="13"/>
      <c r="AI366" s="13"/>
      <c r="AJ366" s="13"/>
    </row>
    <row r="367" spans="1:36" ht="13.5" customHeight="1" x14ac:dyDescent="0.2">
      <c r="A367" s="13"/>
      <c r="B367" s="13"/>
      <c r="C367" s="13"/>
      <c r="D367" s="13"/>
      <c r="E367" s="13"/>
      <c r="F367" s="13"/>
      <c r="G367" s="13"/>
      <c r="H367" s="13"/>
      <c r="I367" s="13"/>
      <c r="J367" s="13"/>
      <c r="K367" s="13"/>
      <c r="L367" s="13"/>
      <c r="M367" s="13"/>
      <c r="N367" s="13"/>
      <c r="O367" s="13"/>
      <c r="P367" s="13"/>
      <c r="Q367" s="13"/>
      <c r="R367" s="13"/>
      <c r="S367" s="13"/>
      <c r="T367" s="13"/>
      <c r="U367" s="13"/>
      <c r="V367" s="13"/>
      <c r="W367" s="13"/>
      <c r="X367" s="13"/>
      <c r="Y367" s="13"/>
      <c r="Z367" s="13"/>
      <c r="AA367" s="13"/>
      <c r="AB367" s="13"/>
      <c r="AC367" s="13"/>
      <c r="AD367" s="13"/>
      <c r="AE367" s="13"/>
      <c r="AF367" s="13"/>
      <c r="AG367" s="13"/>
      <c r="AH367" s="13"/>
      <c r="AI367" s="13"/>
      <c r="AJ367" s="13"/>
    </row>
    <row r="368" spans="1:36" ht="13.5" customHeight="1" x14ac:dyDescent="0.2">
      <c r="A368" s="13"/>
      <c r="B368" s="13"/>
      <c r="C368" s="13"/>
      <c r="D368" s="13"/>
      <c r="E368" s="13"/>
      <c r="F368" s="13"/>
      <c r="G368" s="13"/>
      <c r="H368" s="13"/>
      <c r="I368" s="13"/>
      <c r="J368" s="13"/>
      <c r="K368" s="13"/>
      <c r="L368" s="13"/>
      <c r="M368" s="13"/>
      <c r="N368" s="13"/>
      <c r="O368" s="13"/>
      <c r="P368" s="13"/>
      <c r="Q368" s="13"/>
      <c r="R368" s="13"/>
      <c r="S368" s="13"/>
      <c r="T368" s="13"/>
      <c r="U368" s="13"/>
      <c r="V368" s="13"/>
      <c r="W368" s="13"/>
      <c r="X368" s="13"/>
      <c r="Y368" s="13"/>
      <c r="Z368" s="13"/>
      <c r="AA368" s="13"/>
      <c r="AB368" s="13"/>
      <c r="AC368" s="13"/>
      <c r="AD368" s="13"/>
      <c r="AE368" s="13"/>
      <c r="AF368" s="13"/>
      <c r="AG368" s="13"/>
      <c r="AH368" s="13"/>
      <c r="AI368" s="13"/>
      <c r="AJ368" s="13"/>
    </row>
    <row r="369" spans="1:36" ht="13.5" customHeight="1" x14ac:dyDescent="0.2">
      <c r="A369" s="13"/>
      <c r="B369" s="13"/>
      <c r="C369" s="13"/>
      <c r="D369" s="13"/>
      <c r="E369" s="13"/>
      <c r="F369" s="13"/>
      <c r="G369" s="13"/>
      <c r="H369" s="13"/>
      <c r="I369" s="13"/>
      <c r="J369" s="13"/>
      <c r="K369" s="13"/>
      <c r="L369" s="13"/>
      <c r="M369" s="13"/>
      <c r="N369" s="13"/>
      <c r="O369" s="13"/>
      <c r="P369" s="13"/>
      <c r="Q369" s="13"/>
      <c r="R369" s="13"/>
      <c r="S369" s="13"/>
      <c r="T369" s="13"/>
      <c r="U369" s="13"/>
      <c r="V369" s="13"/>
      <c r="W369" s="13"/>
      <c r="X369" s="13"/>
      <c r="Y369" s="13"/>
      <c r="Z369" s="13"/>
      <c r="AA369" s="13"/>
      <c r="AB369" s="13"/>
      <c r="AC369" s="13"/>
      <c r="AD369" s="13"/>
      <c r="AE369" s="13"/>
      <c r="AF369" s="13"/>
      <c r="AG369" s="13"/>
      <c r="AH369" s="13"/>
      <c r="AI369" s="13"/>
      <c r="AJ369" s="13"/>
    </row>
    <row r="370" spans="1:36" ht="13.5" customHeight="1" x14ac:dyDescent="0.2">
      <c r="A370" s="13"/>
      <c r="B370" s="13"/>
      <c r="C370" s="13"/>
      <c r="D370" s="13"/>
      <c r="E370" s="13"/>
      <c r="F370" s="13"/>
      <c r="G370" s="13"/>
      <c r="H370" s="13"/>
      <c r="I370" s="13"/>
      <c r="J370" s="13"/>
      <c r="K370" s="13"/>
      <c r="L370" s="13"/>
      <c r="M370" s="13"/>
      <c r="N370" s="13"/>
      <c r="O370" s="13"/>
      <c r="P370" s="13"/>
      <c r="Q370" s="13"/>
      <c r="R370" s="13"/>
      <c r="S370" s="13"/>
      <c r="T370" s="13"/>
      <c r="U370" s="13"/>
      <c r="V370" s="13"/>
      <c r="W370" s="13"/>
      <c r="X370" s="13"/>
      <c r="Y370" s="13"/>
      <c r="Z370" s="13"/>
      <c r="AA370" s="13"/>
      <c r="AB370" s="13"/>
      <c r="AC370" s="13"/>
      <c r="AD370" s="13"/>
      <c r="AE370" s="13"/>
      <c r="AF370" s="13"/>
      <c r="AG370" s="13"/>
      <c r="AH370" s="13"/>
      <c r="AI370" s="13"/>
      <c r="AJ370" s="13"/>
    </row>
    <row r="371" spans="1:36" ht="13.5" customHeight="1" x14ac:dyDescent="0.2">
      <c r="A371" s="13"/>
      <c r="B371" s="13"/>
      <c r="C371" s="13"/>
      <c r="D371" s="13"/>
      <c r="E371" s="13"/>
      <c r="F371" s="13"/>
      <c r="G371" s="13"/>
      <c r="H371" s="13"/>
      <c r="I371" s="13"/>
      <c r="J371" s="13"/>
      <c r="K371" s="13"/>
      <c r="L371" s="13"/>
      <c r="M371" s="13"/>
      <c r="N371" s="13"/>
      <c r="O371" s="13"/>
      <c r="P371" s="13"/>
      <c r="Q371" s="13"/>
      <c r="R371" s="13"/>
      <c r="S371" s="13"/>
      <c r="T371" s="13"/>
      <c r="U371" s="13"/>
      <c r="V371" s="13"/>
      <c r="W371" s="13"/>
      <c r="X371" s="13"/>
      <c r="Y371" s="13"/>
      <c r="Z371" s="13"/>
      <c r="AA371" s="13"/>
      <c r="AB371" s="13"/>
      <c r="AC371" s="13"/>
      <c r="AD371" s="13"/>
      <c r="AE371" s="13"/>
      <c r="AF371" s="13"/>
      <c r="AG371" s="13"/>
      <c r="AH371" s="13"/>
      <c r="AI371" s="13"/>
      <c r="AJ371" s="13"/>
    </row>
    <row r="372" spans="1:36" ht="13.5" customHeight="1" x14ac:dyDescent="0.2">
      <c r="A372" s="13"/>
      <c r="B372" s="13"/>
      <c r="C372" s="13"/>
      <c r="D372" s="13"/>
      <c r="E372" s="13"/>
      <c r="F372" s="13"/>
      <c r="G372" s="13"/>
      <c r="H372" s="13"/>
      <c r="I372" s="13"/>
      <c r="J372" s="13"/>
      <c r="K372" s="13"/>
      <c r="L372" s="13"/>
      <c r="M372" s="13"/>
      <c r="N372" s="13"/>
      <c r="O372" s="13"/>
      <c r="P372" s="13"/>
      <c r="Q372" s="13"/>
      <c r="R372" s="13"/>
      <c r="S372" s="13"/>
      <c r="T372" s="13"/>
      <c r="U372" s="13"/>
      <c r="V372" s="13"/>
      <c r="W372" s="13"/>
      <c r="X372" s="13"/>
      <c r="Y372" s="13"/>
      <c r="Z372" s="13"/>
      <c r="AA372" s="13"/>
      <c r="AB372" s="13"/>
      <c r="AC372" s="13"/>
      <c r="AD372" s="13"/>
      <c r="AE372" s="13"/>
      <c r="AF372" s="13"/>
      <c r="AG372" s="13"/>
      <c r="AH372" s="13"/>
      <c r="AI372" s="13"/>
      <c r="AJ372" s="13"/>
    </row>
    <row r="373" spans="1:36" ht="13.5" customHeight="1" x14ac:dyDescent="0.2">
      <c r="A373" s="13"/>
      <c r="B373" s="13"/>
      <c r="C373" s="13"/>
      <c r="D373" s="13"/>
      <c r="E373" s="13"/>
      <c r="F373" s="13"/>
      <c r="G373" s="13"/>
      <c r="H373" s="13"/>
      <c r="I373" s="13"/>
      <c r="J373" s="13"/>
      <c r="K373" s="13"/>
      <c r="L373" s="13"/>
      <c r="M373" s="13"/>
      <c r="N373" s="13"/>
      <c r="O373" s="13"/>
      <c r="P373" s="13"/>
      <c r="Q373" s="13"/>
      <c r="R373" s="13"/>
      <c r="S373" s="13"/>
      <c r="T373" s="13"/>
      <c r="U373" s="13"/>
      <c r="V373" s="13"/>
      <c r="W373" s="13"/>
      <c r="X373" s="13"/>
      <c r="Y373" s="13"/>
      <c r="Z373" s="13"/>
      <c r="AA373" s="13"/>
      <c r="AB373" s="13"/>
      <c r="AC373" s="13"/>
      <c r="AD373" s="13"/>
      <c r="AE373" s="13"/>
      <c r="AF373" s="13"/>
      <c r="AG373" s="13"/>
      <c r="AH373" s="13"/>
      <c r="AI373" s="13"/>
      <c r="AJ373" s="13"/>
    </row>
    <row r="374" spans="1:36" ht="13.5" customHeight="1" x14ac:dyDescent="0.2">
      <c r="A374" s="13"/>
      <c r="B374" s="13"/>
      <c r="C374" s="13"/>
      <c r="D374" s="13"/>
      <c r="E374" s="13"/>
      <c r="F374" s="13"/>
      <c r="G374" s="13"/>
      <c r="H374" s="13"/>
      <c r="I374" s="13"/>
      <c r="J374" s="13"/>
      <c r="K374" s="13"/>
      <c r="L374" s="13"/>
      <c r="M374" s="13"/>
      <c r="N374" s="13"/>
      <c r="O374" s="13"/>
      <c r="P374" s="13"/>
      <c r="Q374" s="13"/>
      <c r="R374" s="13"/>
      <c r="S374" s="13"/>
      <c r="T374" s="13"/>
      <c r="U374" s="13"/>
      <c r="V374" s="13"/>
      <c r="W374" s="13"/>
      <c r="X374" s="13"/>
      <c r="Y374" s="13"/>
      <c r="Z374" s="13"/>
      <c r="AA374" s="13"/>
      <c r="AB374" s="13"/>
      <c r="AC374" s="13"/>
      <c r="AD374" s="13"/>
      <c r="AE374" s="13"/>
      <c r="AF374" s="13"/>
      <c r="AG374" s="13"/>
      <c r="AH374" s="13"/>
      <c r="AI374" s="13"/>
      <c r="AJ374" s="13"/>
    </row>
    <row r="375" spans="1:36" ht="13.5" customHeight="1" x14ac:dyDescent="0.2">
      <c r="A375" s="13"/>
      <c r="B375" s="13"/>
      <c r="C375" s="13"/>
      <c r="D375" s="13"/>
      <c r="E375" s="13"/>
      <c r="F375" s="13"/>
      <c r="G375" s="13"/>
      <c r="H375" s="13"/>
      <c r="I375" s="13"/>
      <c r="J375" s="13"/>
      <c r="K375" s="13"/>
      <c r="L375" s="13"/>
      <c r="M375" s="13"/>
      <c r="N375" s="13"/>
      <c r="O375" s="13"/>
      <c r="P375" s="13"/>
      <c r="Q375" s="13"/>
      <c r="R375" s="13"/>
      <c r="S375" s="13"/>
      <c r="T375" s="13"/>
      <c r="U375" s="13"/>
      <c r="V375" s="13"/>
      <c r="W375" s="13"/>
      <c r="X375" s="13"/>
      <c r="Y375" s="13"/>
      <c r="Z375" s="13"/>
      <c r="AA375" s="13"/>
      <c r="AB375" s="13"/>
      <c r="AC375" s="13"/>
      <c r="AD375" s="13"/>
      <c r="AE375" s="13"/>
      <c r="AF375" s="13"/>
      <c r="AG375" s="13"/>
      <c r="AH375" s="13"/>
      <c r="AI375" s="13"/>
      <c r="AJ375" s="13"/>
    </row>
    <row r="376" spans="1:36" ht="13.5" customHeight="1" x14ac:dyDescent="0.2">
      <c r="A376" s="13"/>
      <c r="B376" s="13"/>
      <c r="C376" s="13"/>
      <c r="D376" s="13"/>
      <c r="E376" s="13"/>
      <c r="F376" s="13"/>
      <c r="G376" s="13"/>
      <c r="H376" s="13"/>
      <c r="I376" s="13"/>
      <c r="J376" s="13"/>
      <c r="K376" s="13"/>
      <c r="L376" s="13"/>
      <c r="M376" s="13"/>
      <c r="N376" s="13"/>
      <c r="O376" s="13"/>
      <c r="P376" s="13"/>
      <c r="Q376" s="13"/>
      <c r="R376" s="13"/>
      <c r="S376" s="13"/>
      <c r="T376" s="13"/>
      <c r="U376" s="13"/>
      <c r="V376" s="13"/>
      <c r="W376" s="13"/>
      <c r="X376" s="13"/>
      <c r="Y376" s="13"/>
      <c r="Z376" s="13"/>
      <c r="AA376" s="13"/>
      <c r="AB376" s="13"/>
      <c r="AC376" s="13"/>
      <c r="AD376" s="13"/>
      <c r="AE376" s="13"/>
      <c r="AF376" s="13"/>
      <c r="AG376" s="13"/>
      <c r="AH376" s="13"/>
      <c r="AI376" s="13"/>
      <c r="AJ376" s="13"/>
    </row>
    <row r="377" spans="1:36" ht="13.5" customHeight="1" x14ac:dyDescent="0.2">
      <c r="A377" s="13"/>
      <c r="B377" s="13"/>
      <c r="C377" s="13"/>
      <c r="D377" s="13"/>
      <c r="E377" s="13"/>
      <c r="F377" s="13"/>
      <c r="G377" s="13"/>
      <c r="H377" s="13"/>
      <c r="I377" s="13"/>
      <c r="J377" s="13"/>
      <c r="K377" s="13"/>
      <c r="L377" s="13"/>
      <c r="M377" s="13"/>
      <c r="N377" s="13"/>
      <c r="O377" s="13"/>
      <c r="P377" s="13"/>
      <c r="Q377" s="13"/>
      <c r="R377" s="13"/>
      <c r="S377" s="13"/>
      <c r="T377" s="13"/>
      <c r="U377" s="13"/>
      <c r="V377" s="13"/>
      <c r="W377" s="13"/>
      <c r="X377" s="13"/>
      <c r="Y377" s="13"/>
      <c r="Z377" s="13"/>
      <c r="AA377" s="13"/>
      <c r="AB377" s="13"/>
      <c r="AC377" s="13"/>
      <c r="AD377" s="13"/>
      <c r="AE377" s="13"/>
      <c r="AF377" s="13"/>
      <c r="AG377" s="13"/>
      <c r="AH377" s="13"/>
      <c r="AI377" s="13"/>
      <c r="AJ377" s="13"/>
    </row>
    <row r="378" spans="1:36" ht="13.5" customHeight="1" x14ac:dyDescent="0.2">
      <c r="A378" s="13"/>
      <c r="B378" s="13"/>
      <c r="C378" s="13"/>
      <c r="D378" s="13"/>
      <c r="E378" s="13"/>
      <c r="F378" s="13"/>
      <c r="G378" s="13"/>
      <c r="H378" s="13"/>
      <c r="I378" s="13"/>
      <c r="J378" s="13"/>
      <c r="K378" s="13"/>
      <c r="L378" s="13"/>
      <c r="M378" s="13"/>
      <c r="N378" s="13"/>
      <c r="O378" s="13"/>
      <c r="P378" s="13"/>
      <c r="Q378" s="13"/>
      <c r="R378" s="13"/>
      <c r="S378" s="13"/>
      <c r="T378" s="13"/>
      <c r="U378" s="13"/>
      <c r="V378" s="13"/>
      <c r="W378" s="13"/>
      <c r="X378" s="13"/>
      <c r="Y378" s="13"/>
      <c r="Z378" s="13"/>
      <c r="AA378" s="13"/>
      <c r="AB378" s="13"/>
      <c r="AC378" s="13"/>
      <c r="AD378" s="13"/>
      <c r="AE378" s="13"/>
      <c r="AF378" s="13"/>
      <c r="AG378" s="13"/>
      <c r="AH378" s="13"/>
      <c r="AI378" s="13"/>
      <c r="AJ378" s="13"/>
    </row>
    <row r="379" spans="1:36" ht="13.5" customHeight="1" x14ac:dyDescent="0.2">
      <c r="A379" s="13"/>
      <c r="B379" s="13"/>
      <c r="C379" s="13"/>
      <c r="D379" s="13"/>
      <c r="E379" s="13"/>
      <c r="F379" s="13"/>
      <c r="G379" s="13"/>
      <c r="H379" s="13"/>
      <c r="I379" s="13"/>
      <c r="J379" s="13"/>
      <c r="K379" s="13"/>
      <c r="L379" s="13"/>
      <c r="M379" s="13"/>
      <c r="N379" s="13"/>
      <c r="O379" s="13"/>
      <c r="P379" s="13"/>
      <c r="Q379" s="13"/>
      <c r="R379" s="13"/>
      <c r="S379" s="13"/>
      <c r="T379" s="13"/>
      <c r="U379" s="13"/>
      <c r="V379" s="13"/>
      <c r="W379" s="13"/>
      <c r="X379" s="13"/>
      <c r="Y379" s="13"/>
      <c r="Z379" s="13"/>
      <c r="AA379" s="13"/>
      <c r="AB379" s="13"/>
      <c r="AC379" s="13"/>
      <c r="AD379" s="13"/>
      <c r="AE379" s="13"/>
      <c r="AF379" s="13"/>
      <c r="AG379" s="13"/>
      <c r="AH379" s="13"/>
      <c r="AI379" s="13"/>
      <c r="AJ379" s="13"/>
    </row>
    <row r="380" spans="1:36" ht="13.5" customHeight="1" x14ac:dyDescent="0.2">
      <c r="A380" s="13"/>
      <c r="B380" s="13"/>
      <c r="C380" s="13"/>
      <c r="D380" s="13"/>
      <c r="E380" s="13"/>
      <c r="F380" s="13"/>
      <c r="G380" s="13"/>
      <c r="H380" s="13"/>
      <c r="I380" s="13"/>
      <c r="J380" s="13"/>
      <c r="K380" s="13"/>
      <c r="L380" s="13"/>
      <c r="M380" s="13"/>
      <c r="N380" s="13"/>
      <c r="O380" s="13"/>
      <c r="P380" s="13"/>
      <c r="Q380" s="13"/>
      <c r="R380" s="13"/>
      <c r="S380" s="13"/>
      <c r="T380" s="13"/>
      <c r="U380" s="13"/>
      <c r="V380" s="13"/>
      <c r="W380" s="13"/>
      <c r="X380" s="13"/>
      <c r="Y380" s="13"/>
      <c r="Z380" s="13"/>
      <c r="AA380" s="13"/>
      <c r="AB380" s="13"/>
      <c r="AC380" s="13"/>
      <c r="AD380" s="13"/>
      <c r="AE380" s="13"/>
      <c r="AF380" s="13"/>
      <c r="AG380" s="13"/>
      <c r="AH380" s="13"/>
      <c r="AI380" s="13"/>
      <c r="AJ380" s="13"/>
    </row>
    <row r="381" spans="1:36" ht="13.5" customHeight="1" x14ac:dyDescent="0.2">
      <c r="A381" s="13"/>
      <c r="B381" s="13"/>
      <c r="C381" s="13"/>
      <c r="D381" s="13"/>
      <c r="E381" s="13"/>
      <c r="F381" s="13"/>
      <c r="G381" s="13"/>
      <c r="H381" s="13"/>
      <c r="I381" s="13"/>
      <c r="J381" s="13"/>
      <c r="K381" s="13"/>
      <c r="L381" s="13"/>
      <c r="M381" s="13"/>
      <c r="N381" s="13"/>
      <c r="O381" s="13"/>
      <c r="P381" s="13"/>
      <c r="Q381" s="13"/>
      <c r="R381" s="13"/>
      <c r="S381" s="13"/>
      <c r="T381" s="13"/>
      <c r="U381" s="13"/>
      <c r="V381" s="13"/>
      <c r="W381" s="13"/>
      <c r="X381" s="13"/>
      <c r="Y381" s="13"/>
      <c r="Z381" s="13"/>
      <c r="AA381" s="13"/>
      <c r="AB381" s="13"/>
      <c r="AC381" s="13"/>
      <c r="AD381" s="13"/>
      <c r="AE381" s="13"/>
      <c r="AF381" s="13"/>
      <c r="AG381" s="13"/>
      <c r="AH381" s="13"/>
      <c r="AI381" s="13"/>
      <c r="AJ381" s="13"/>
    </row>
    <row r="382" spans="1:36" ht="13.5" customHeight="1" x14ac:dyDescent="0.2">
      <c r="A382" s="13"/>
      <c r="B382" s="13"/>
      <c r="C382" s="13"/>
      <c r="D382" s="13"/>
      <c r="E382" s="13"/>
      <c r="F382" s="13"/>
      <c r="G382" s="13"/>
      <c r="H382" s="13"/>
      <c r="I382" s="13"/>
      <c r="J382" s="13"/>
      <c r="K382" s="13"/>
      <c r="L382" s="13"/>
      <c r="M382" s="13"/>
      <c r="N382" s="13"/>
      <c r="O382" s="13"/>
      <c r="P382" s="13"/>
      <c r="Q382" s="13"/>
      <c r="R382" s="13"/>
      <c r="S382" s="13"/>
      <c r="T382" s="13"/>
      <c r="U382" s="13"/>
      <c r="V382" s="13"/>
      <c r="W382" s="13"/>
      <c r="X382" s="13"/>
      <c r="Y382" s="13"/>
      <c r="Z382" s="13"/>
      <c r="AA382" s="13"/>
      <c r="AB382" s="13"/>
      <c r="AC382" s="13"/>
      <c r="AD382" s="13"/>
      <c r="AE382" s="13"/>
      <c r="AF382" s="13"/>
      <c r="AG382" s="13"/>
      <c r="AH382" s="13"/>
      <c r="AI382" s="13"/>
      <c r="AJ382" s="13"/>
    </row>
    <row r="383" spans="1:36" ht="13.5" customHeight="1" x14ac:dyDescent="0.2">
      <c r="A383" s="13"/>
      <c r="B383" s="13"/>
      <c r="C383" s="13"/>
      <c r="D383" s="13"/>
      <c r="E383" s="13"/>
      <c r="F383" s="13"/>
      <c r="G383" s="13"/>
      <c r="H383" s="13"/>
      <c r="I383" s="13"/>
      <c r="J383" s="13"/>
      <c r="K383" s="13"/>
      <c r="L383" s="13"/>
      <c r="M383" s="13"/>
      <c r="N383" s="13"/>
      <c r="O383" s="13"/>
      <c r="P383" s="13"/>
      <c r="Q383" s="13"/>
      <c r="R383" s="13"/>
      <c r="S383" s="13"/>
      <c r="T383" s="13"/>
      <c r="U383" s="13"/>
      <c r="V383" s="13"/>
      <c r="W383" s="13"/>
      <c r="X383" s="13"/>
      <c r="Y383" s="13"/>
      <c r="Z383" s="13"/>
      <c r="AA383" s="13"/>
      <c r="AB383" s="13"/>
      <c r="AC383" s="13"/>
      <c r="AD383" s="13"/>
      <c r="AE383" s="13"/>
      <c r="AF383" s="13"/>
      <c r="AG383" s="13"/>
      <c r="AH383" s="13"/>
      <c r="AI383" s="13"/>
      <c r="AJ383" s="13"/>
    </row>
    <row r="384" spans="1:36" ht="13.5" customHeight="1" x14ac:dyDescent="0.2">
      <c r="A384" s="13"/>
      <c r="B384" s="13"/>
      <c r="C384" s="13"/>
      <c r="D384" s="13"/>
      <c r="E384" s="13"/>
      <c r="F384" s="13"/>
      <c r="G384" s="13"/>
      <c r="H384" s="13"/>
      <c r="I384" s="13"/>
      <c r="J384" s="13"/>
      <c r="K384" s="13"/>
      <c r="L384" s="13"/>
      <c r="M384" s="13"/>
      <c r="N384" s="13"/>
      <c r="O384" s="13"/>
      <c r="P384" s="13"/>
      <c r="Q384" s="13"/>
      <c r="R384" s="13"/>
      <c r="S384" s="13"/>
      <c r="T384" s="13"/>
      <c r="U384" s="13"/>
      <c r="V384" s="13"/>
      <c r="W384" s="13"/>
      <c r="X384" s="13"/>
      <c r="Y384" s="13"/>
      <c r="Z384" s="13"/>
      <c r="AA384" s="13"/>
      <c r="AB384" s="13"/>
      <c r="AC384" s="13"/>
      <c r="AD384" s="13"/>
      <c r="AE384" s="13"/>
      <c r="AF384" s="13"/>
      <c r="AG384" s="13"/>
      <c r="AH384" s="13"/>
      <c r="AI384" s="13"/>
      <c r="AJ384" s="13"/>
    </row>
    <row r="385" spans="1:36" ht="13.5" customHeight="1" x14ac:dyDescent="0.2">
      <c r="A385" s="13"/>
      <c r="B385" s="13"/>
      <c r="C385" s="13"/>
      <c r="D385" s="13"/>
      <c r="E385" s="13"/>
      <c r="F385" s="13"/>
      <c r="G385" s="13"/>
      <c r="H385" s="13"/>
      <c r="I385" s="13"/>
      <c r="J385" s="13"/>
      <c r="K385" s="13"/>
      <c r="L385" s="13"/>
      <c r="M385" s="13"/>
      <c r="N385" s="13"/>
      <c r="O385" s="13"/>
      <c r="P385" s="13"/>
      <c r="Q385" s="13"/>
      <c r="R385" s="13"/>
      <c r="S385" s="13"/>
      <c r="T385" s="13"/>
      <c r="U385" s="13"/>
      <c r="V385" s="13"/>
      <c r="W385" s="13"/>
      <c r="X385" s="13"/>
      <c r="Y385" s="13"/>
      <c r="Z385" s="13"/>
      <c r="AA385" s="13"/>
      <c r="AB385" s="13"/>
      <c r="AC385" s="13"/>
      <c r="AD385" s="13"/>
      <c r="AE385" s="13"/>
      <c r="AF385" s="13"/>
      <c r="AG385" s="13"/>
      <c r="AH385" s="13"/>
      <c r="AI385" s="13"/>
      <c r="AJ385" s="13"/>
    </row>
    <row r="386" spans="1:36" ht="13.5" customHeight="1" x14ac:dyDescent="0.2">
      <c r="A386" s="13"/>
      <c r="B386" s="13"/>
      <c r="C386" s="13"/>
      <c r="D386" s="13"/>
      <c r="E386" s="13"/>
      <c r="F386" s="13"/>
      <c r="G386" s="13"/>
      <c r="H386" s="13"/>
      <c r="I386" s="13"/>
      <c r="J386" s="13"/>
      <c r="K386" s="13"/>
      <c r="L386" s="13"/>
      <c r="M386" s="13"/>
      <c r="N386" s="13"/>
      <c r="O386" s="13"/>
      <c r="P386" s="13"/>
      <c r="Q386" s="13"/>
      <c r="R386" s="13"/>
      <c r="S386" s="13"/>
      <c r="T386" s="13"/>
      <c r="U386" s="13"/>
      <c r="V386" s="13"/>
      <c r="W386" s="13"/>
      <c r="X386" s="13"/>
      <c r="Y386" s="13"/>
      <c r="Z386" s="13"/>
      <c r="AA386" s="13"/>
      <c r="AB386" s="13"/>
      <c r="AC386" s="13"/>
      <c r="AD386" s="13"/>
      <c r="AE386" s="13"/>
      <c r="AF386" s="13"/>
      <c r="AG386" s="13"/>
      <c r="AH386" s="13"/>
      <c r="AI386" s="13"/>
      <c r="AJ386" s="13"/>
    </row>
    <row r="387" spans="1:36" ht="13.5" customHeight="1" x14ac:dyDescent="0.2">
      <c r="A387" s="13"/>
      <c r="B387" s="13"/>
      <c r="C387" s="13"/>
      <c r="D387" s="13"/>
      <c r="E387" s="13"/>
      <c r="F387" s="13"/>
      <c r="G387" s="13"/>
      <c r="H387" s="13"/>
      <c r="I387" s="13"/>
      <c r="J387" s="13"/>
      <c r="K387" s="13"/>
      <c r="L387" s="13"/>
      <c r="M387" s="13"/>
      <c r="N387" s="13"/>
      <c r="O387" s="13"/>
      <c r="P387" s="13"/>
      <c r="Q387" s="13"/>
      <c r="R387" s="13"/>
      <c r="S387" s="13"/>
      <c r="T387" s="13"/>
      <c r="U387" s="13"/>
      <c r="V387" s="13"/>
      <c r="W387" s="13"/>
      <c r="X387" s="13"/>
      <c r="Y387" s="13"/>
      <c r="Z387" s="13"/>
      <c r="AA387" s="13"/>
      <c r="AB387" s="13"/>
      <c r="AC387" s="13"/>
      <c r="AD387" s="13"/>
      <c r="AE387" s="13"/>
      <c r="AF387" s="13"/>
      <c r="AG387" s="13"/>
      <c r="AH387" s="13"/>
      <c r="AI387" s="13"/>
      <c r="AJ387" s="13"/>
    </row>
    <row r="388" spans="1:36" ht="13.5" customHeight="1" x14ac:dyDescent="0.2">
      <c r="A388" s="13"/>
      <c r="B388" s="13"/>
      <c r="C388" s="13"/>
      <c r="D388" s="13"/>
      <c r="E388" s="13"/>
      <c r="F388" s="13"/>
      <c r="G388" s="13"/>
      <c r="H388" s="13"/>
      <c r="I388" s="13"/>
      <c r="J388" s="13"/>
      <c r="K388" s="13"/>
      <c r="L388" s="13"/>
      <c r="M388" s="13"/>
      <c r="N388" s="13"/>
      <c r="O388" s="13"/>
      <c r="P388" s="13"/>
      <c r="Q388" s="13"/>
      <c r="R388" s="13"/>
      <c r="S388" s="13"/>
      <c r="T388" s="13"/>
      <c r="U388" s="13"/>
      <c r="V388" s="13"/>
      <c r="W388" s="13"/>
      <c r="X388" s="13"/>
      <c r="Y388" s="13"/>
      <c r="Z388" s="13"/>
      <c r="AA388" s="13"/>
      <c r="AB388" s="13"/>
      <c r="AC388" s="13"/>
      <c r="AD388" s="13"/>
      <c r="AE388" s="13"/>
      <c r="AF388" s="13"/>
      <c r="AG388" s="13"/>
      <c r="AH388" s="13"/>
      <c r="AI388" s="13"/>
      <c r="AJ388" s="13"/>
    </row>
    <row r="389" spans="1:36" ht="13.5" customHeight="1" x14ac:dyDescent="0.2">
      <c r="A389" s="13"/>
      <c r="B389" s="13"/>
      <c r="C389" s="13"/>
      <c r="D389" s="13"/>
      <c r="E389" s="13"/>
      <c r="F389" s="13"/>
      <c r="G389" s="13"/>
      <c r="H389" s="13"/>
      <c r="I389" s="13"/>
      <c r="J389" s="13"/>
      <c r="K389" s="13"/>
      <c r="L389" s="13"/>
      <c r="M389" s="13"/>
      <c r="N389" s="13"/>
      <c r="O389" s="13"/>
      <c r="P389" s="13"/>
      <c r="Q389" s="13"/>
      <c r="R389" s="13"/>
      <c r="S389" s="13"/>
      <c r="T389" s="13"/>
      <c r="U389" s="13"/>
      <c r="V389" s="13"/>
      <c r="W389" s="13"/>
      <c r="X389" s="13"/>
      <c r="Y389" s="13"/>
      <c r="Z389" s="13"/>
      <c r="AA389" s="13"/>
      <c r="AB389" s="13"/>
      <c r="AC389" s="13"/>
      <c r="AD389" s="13"/>
      <c r="AE389" s="13"/>
      <c r="AF389" s="13"/>
      <c r="AG389" s="13"/>
      <c r="AH389" s="13"/>
      <c r="AI389" s="13"/>
      <c r="AJ389" s="13"/>
    </row>
    <row r="390" spans="1:36" ht="13.5" customHeight="1" x14ac:dyDescent="0.2">
      <c r="A390" s="13"/>
      <c r="B390" s="13"/>
      <c r="C390" s="13"/>
      <c r="D390" s="13"/>
      <c r="E390" s="13"/>
      <c r="F390" s="13"/>
      <c r="G390" s="13"/>
      <c r="H390" s="13"/>
      <c r="I390" s="13"/>
      <c r="J390" s="13"/>
      <c r="K390" s="13"/>
      <c r="L390" s="13"/>
      <c r="M390" s="13"/>
      <c r="N390" s="13"/>
      <c r="O390" s="13"/>
      <c r="P390" s="13"/>
      <c r="Q390" s="13"/>
      <c r="R390" s="13"/>
      <c r="S390" s="13"/>
      <c r="T390" s="13"/>
      <c r="U390" s="13"/>
      <c r="V390" s="13"/>
      <c r="W390" s="13"/>
      <c r="X390" s="13"/>
      <c r="Y390" s="13"/>
      <c r="Z390" s="13"/>
      <c r="AA390" s="13"/>
      <c r="AB390" s="13"/>
      <c r="AC390" s="13"/>
      <c r="AD390" s="13"/>
      <c r="AE390" s="13"/>
      <c r="AF390" s="13"/>
      <c r="AG390" s="13"/>
      <c r="AH390" s="13"/>
      <c r="AI390" s="13"/>
      <c r="AJ390" s="13"/>
    </row>
    <row r="391" spans="1:36" ht="13.5" customHeight="1" x14ac:dyDescent="0.2">
      <c r="A391" s="13"/>
      <c r="B391" s="13"/>
      <c r="C391" s="13"/>
      <c r="D391" s="13"/>
      <c r="E391" s="13"/>
      <c r="F391" s="13"/>
      <c r="G391" s="13"/>
      <c r="H391" s="13"/>
      <c r="I391" s="13"/>
      <c r="J391" s="13"/>
      <c r="K391" s="13"/>
      <c r="L391" s="13"/>
      <c r="M391" s="13"/>
      <c r="N391" s="13"/>
      <c r="O391" s="13"/>
      <c r="P391" s="13"/>
      <c r="Q391" s="13"/>
      <c r="R391" s="13"/>
      <c r="S391" s="13"/>
      <c r="T391" s="13"/>
      <c r="U391" s="13"/>
      <c r="V391" s="13"/>
      <c r="W391" s="13"/>
      <c r="X391" s="13"/>
      <c r="Y391" s="13"/>
      <c r="Z391" s="13"/>
      <c r="AA391" s="13"/>
      <c r="AB391" s="13"/>
      <c r="AC391" s="13"/>
      <c r="AD391" s="13"/>
      <c r="AE391" s="13"/>
      <c r="AF391" s="13"/>
      <c r="AG391" s="13"/>
      <c r="AH391" s="13"/>
      <c r="AI391" s="13"/>
      <c r="AJ391" s="13"/>
    </row>
    <row r="392" spans="1:36" ht="13.5" customHeight="1" x14ac:dyDescent="0.2">
      <c r="A392" s="13"/>
      <c r="B392" s="13"/>
      <c r="C392" s="13"/>
      <c r="D392" s="13"/>
      <c r="E392" s="13"/>
      <c r="F392" s="13"/>
      <c r="G392" s="13"/>
      <c r="H392" s="13"/>
      <c r="I392" s="13"/>
      <c r="J392" s="13"/>
      <c r="K392" s="13"/>
      <c r="L392" s="13"/>
      <c r="M392" s="13"/>
      <c r="N392" s="13"/>
      <c r="O392" s="13"/>
      <c r="P392" s="13"/>
      <c r="Q392" s="13"/>
      <c r="R392" s="13"/>
      <c r="S392" s="13"/>
      <c r="T392" s="13"/>
      <c r="U392" s="13"/>
      <c r="V392" s="13"/>
      <c r="W392" s="13"/>
      <c r="X392" s="13"/>
      <c r="Y392" s="13"/>
      <c r="Z392" s="13"/>
      <c r="AA392" s="13"/>
      <c r="AB392" s="13"/>
      <c r="AC392" s="13"/>
      <c r="AD392" s="13"/>
      <c r="AE392" s="13"/>
      <c r="AF392" s="13"/>
      <c r="AG392" s="13"/>
      <c r="AH392" s="13"/>
      <c r="AI392" s="13"/>
      <c r="AJ392" s="13"/>
    </row>
    <row r="393" spans="1:36" ht="13.5" customHeight="1" x14ac:dyDescent="0.2">
      <c r="A393" s="13"/>
      <c r="B393" s="13"/>
      <c r="C393" s="13"/>
      <c r="D393" s="13"/>
      <c r="E393" s="13"/>
      <c r="F393" s="13"/>
      <c r="G393" s="13"/>
      <c r="H393" s="13"/>
      <c r="I393" s="13"/>
      <c r="J393" s="13"/>
      <c r="K393" s="13"/>
      <c r="L393" s="13"/>
      <c r="M393" s="13"/>
      <c r="N393" s="13"/>
      <c r="O393" s="13"/>
      <c r="P393" s="13"/>
      <c r="Q393" s="13"/>
      <c r="R393" s="13"/>
      <c r="S393" s="13"/>
      <c r="T393" s="13"/>
      <c r="U393" s="13"/>
      <c r="V393" s="13"/>
      <c r="W393" s="13"/>
      <c r="X393" s="13"/>
      <c r="Y393" s="13"/>
      <c r="Z393" s="13"/>
      <c r="AA393" s="13"/>
      <c r="AB393" s="13"/>
      <c r="AC393" s="13"/>
      <c r="AD393" s="13"/>
      <c r="AE393" s="13"/>
      <c r="AF393" s="13"/>
      <c r="AG393" s="13"/>
      <c r="AH393" s="13"/>
      <c r="AI393" s="13"/>
      <c r="AJ393" s="13"/>
    </row>
    <row r="394" spans="1:36" ht="13.5" customHeight="1" x14ac:dyDescent="0.2">
      <c r="A394" s="13"/>
      <c r="B394" s="13"/>
      <c r="C394" s="13"/>
      <c r="D394" s="13"/>
      <c r="E394" s="13"/>
      <c r="F394" s="13"/>
      <c r="G394" s="13"/>
      <c r="H394" s="13"/>
      <c r="I394" s="13"/>
      <c r="J394" s="13"/>
      <c r="K394" s="13"/>
      <c r="L394" s="13"/>
      <c r="M394" s="13"/>
      <c r="N394" s="13"/>
      <c r="O394" s="13"/>
      <c r="P394" s="13"/>
      <c r="Q394" s="13"/>
      <c r="R394" s="13"/>
      <c r="S394" s="13"/>
      <c r="T394" s="13"/>
      <c r="U394" s="13"/>
      <c r="V394" s="13"/>
      <c r="W394" s="13"/>
      <c r="X394" s="13"/>
      <c r="Y394" s="13"/>
      <c r="Z394" s="13"/>
      <c r="AA394" s="13"/>
      <c r="AB394" s="13"/>
      <c r="AC394" s="13"/>
      <c r="AD394" s="13"/>
      <c r="AE394" s="13"/>
      <c r="AF394" s="13"/>
      <c r="AG394" s="13"/>
      <c r="AH394" s="13"/>
      <c r="AI394" s="13"/>
      <c r="AJ394" s="13"/>
    </row>
    <row r="395" spans="1:36" ht="13.5" customHeight="1" x14ac:dyDescent="0.2">
      <c r="A395" s="13"/>
      <c r="B395" s="13"/>
      <c r="C395" s="13"/>
      <c r="D395" s="13"/>
      <c r="E395" s="13"/>
      <c r="F395" s="13"/>
      <c r="G395" s="13"/>
      <c r="H395" s="13"/>
      <c r="I395" s="13"/>
      <c r="J395" s="13"/>
      <c r="K395" s="13"/>
      <c r="L395" s="13"/>
      <c r="M395" s="13"/>
      <c r="N395" s="13"/>
      <c r="O395" s="13"/>
      <c r="P395" s="13"/>
      <c r="Q395" s="13"/>
      <c r="R395" s="13"/>
      <c r="S395" s="13"/>
      <c r="T395" s="13"/>
      <c r="U395" s="13"/>
      <c r="V395" s="13"/>
      <c r="W395" s="13"/>
      <c r="X395" s="13"/>
      <c r="Y395" s="13"/>
      <c r="Z395" s="13"/>
      <c r="AA395" s="13"/>
      <c r="AB395" s="13"/>
      <c r="AC395" s="13"/>
      <c r="AD395" s="13"/>
      <c r="AE395" s="13"/>
      <c r="AF395" s="13"/>
      <c r="AG395" s="13"/>
      <c r="AH395" s="13"/>
      <c r="AI395" s="13"/>
      <c r="AJ395" s="13"/>
    </row>
    <row r="396" spans="1:36" ht="13.5" customHeight="1" x14ac:dyDescent="0.2">
      <c r="A396" s="13"/>
      <c r="B396" s="13"/>
      <c r="C396" s="13"/>
      <c r="D396" s="13"/>
      <c r="E396" s="13"/>
      <c r="F396" s="13"/>
      <c r="G396" s="13"/>
      <c r="H396" s="13"/>
      <c r="I396" s="13"/>
      <c r="J396" s="13"/>
      <c r="K396" s="13"/>
      <c r="L396" s="13"/>
      <c r="M396" s="13"/>
      <c r="N396" s="13"/>
      <c r="O396" s="13"/>
      <c r="P396" s="13"/>
      <c r="Q396" s="13"/>
      <c r="R396" s="13"/>
      <c r="S396" s="13"/>
      <c r="T396" s="13"/>
      <c r="U396" s="13"/>
      <c r="V396" s="13"/>
      <c r="W396" s="13"/>
      <c r="X396" s="13"/>
      <c r="Y396" s="13"/>
      <c r="Z396" s="13"/>
      <c r="AA396" s="13"/>
      <c r="AB396" s="13"/>
      <c r="AC396" s="13"/>
      <c r="AD396" s="13"/>
      <c r="AE396" s="13"/>
      <c r="AF396" s="13"/>
      <c r="AG396" s="13"/>
      <c r="AH396" s="13"/>
      <c r="AI396" s="13"/>
      <c r="AJ396" s="13"/>
    </row>
    <row r="397" spans="1:36" ht="13.5" customHeight="1" x14ac:dyDescent="0.2">
      <c r="A397" s="13"/>
      <c r="B397" s="13"/>
      <c r="C397" s="13"/>
      <c r="D397" s="13"/>
      <c r="E397" s="13"/>
      <c r="F397" s="13"/>
      <c r="G397" s="13"/>
      <c r="H397" s="13"/>
      <c r="I397" s="13"/>
      <c r="J397" s="13"/>
      <c r="K397" s="13"/>
      <c r="L397" s="13"/>
      <c r="M397" s="13"/>
      <c r="N397" s="13"/>
      <c r="O397" s="13"/>
      <c r="P397" s="13"/>
      <c r="Q397" s="13"/>
      <c r="R397" s="13"/>
      <c r="S397" s="13"/>
      <c r="T397" s="13"/>
      <c r="U397" s="13"/>
      <c r="V397" s="13"/>
      <c r="W397" s="13"/>
      <c r="X397" s="13"/>
      <c r="Y397" s="13"/>
      <c r="Z397" s="13"/>
      <c r="AA397" s="13"/>
      <c r="AB397" s="13"/>
      <c r="AC397" s="13"/>
      <c r="AD397" s="13"/>
      <c r="AE397" s="13"/>
      <c r="AF397" s="13"/>
      <c r="AG397" s="13"/>
      <c r="AH397" s="13"/>
      <c r="AI397" s="13"/>
      <c r="AJ397" s="13"/>
    </row>
    <row r="398" spans="1:36" ht="13.5" customHeight="1" x14ac:dyDescent="0.2">
      <c r="A398" s="13"/>
      <c r="B398" s="13"/>
      <c r="C398" s="13"/>
      <c r="D398" s="13"/>
      <c r="E398" s="13"/>
      <c r="F398" s="13"/>
      <c r="G398" s="13"/>
      <c r="H398" s="13"/>
      <c r="I398" s="13"/>
      <c r="J398" s="13"/>
      <c r="K398" s="13"/>
      <c r="L398" s="13"/>
      <c r="M398" s="13"/>
      <c r="N398" s="13"/>
      <c r="O398" s="13"/>
      <c r="P398" s="13"/>
      <c r="Q398" s="13"/>
      <c r="R398" s="13"/>
      <c r="S398" s="13"/>
      <c r="T398" s="13"/>
      <c r="U398" s="13"/>
      <c r="V398" s="13"/>
      <c r="W398" s="13"/>
      <c r="X398" s="13"/>
      <c r="Y398" s="13"/>
      <c r="Z398" s="13"/>
      <c r="AA398" s="13"/>
      <c r="AB398" s="13"/>
      <c r="AC398" s="13"/>
      <c r="AD398" s="13"/>
      <c r="AE398" s="13"/>
      <c r="AF398" s="13"/>
      <c r="AG398" s="13"/>
      <c r="AH398" s="13"/>
      <c r="AI398" s="13"/>
      <c r="AJ398" s="13"/>
    </row>
    <row r="399" spans="1:36" ht="13.5" customHeight="1" x14ac:dyDescent="0.2">
      <c r="A399" s="13"/>
      <c r="B399" s="13"/>
      <c r="C399" s="13"/>
      <c r="D399" s="13"/>
      <c r="E399" s="13"/>
      <c r="F399" s="13"/>
      <c r="G399" s="13"/>
      <c r="H399" s="13"/>
      <c r="I399" s="13"/>
      <c r="J399" s="13"/>
      <c r="K399" s="13"/>
      <c r="L399" s="13"/>
      <c r="M399" s="13"/>
      <c r="N399" s="13"/>
      <c r="O399" s="13"/>
      <c r="P399" s="13"/>
      <c r="Q399" s="13"/>
      <c r="R399" s="13"/>
      <c r="S399" s="13"/>
      <c r="T399" s="13"/>
      <c r="U399" s="13"/>
      <c r="V399" s="13"/>
      <c r="W399" s="13"/>
      <c r="X399" s="13"/>
      <c r="Y399" s="13"/>
      <c r="Z399" s="13"/>
      <c r="AA399" s="13"/>
      <c r="AB399" s="13"/>
      <c r="AC399" s="13"/>
      <c r="AD399" s="13"/>
      <c r="AE399" s="13"/>
      <c r="AF399" s="13"/>
      <c r="AG399" s="13"/>
      <c r="AH399" s="13"/>
      <c r="AI399" s="13"/>
      <c r="AJ399" s="13"/>
    </row>
    <row r="400" spans="1:36" ht="13.5" customHeight="1" x14ac:dyDescent="0.2">
      <c r="A400" s="13"/>
      <c r="B400" s="13"/>
      <c r="C400" s="13"/>
      <c r="D400" s="13"/>
      <c r="E400" s="13"/>
      <c r="F400" s="13"/>
      <c r="G400" s="13"/>
      <c r="H400" s="13"/>
      <c r="I400" s="13"/>
      <c r="J400" s="13"/>
      <c r="K400" s="13"/>
      <c r="L400" s="13"/>
      <c r="M400" s="13"/>
      <c r="N400" s="13"/>
      <c r="O400" s="13"/>
      <c r="P400" s="13"/>
      <c r="Q400" s="13"/>
      <c r="R400" s="13"/>
      <c r="S400" s="13"/>
      <c r="T400" s="13"/>
      <c r="U400" s="13"/>
      <c r="V400" s="13"/>
      <c r="W400" s="13"/>
      <c r="X400" s="13"/>
      <c r="Y400" s="13"/>
      <c r="Z400" s="13"/>
      <c r="AA400" s="13"/>
      <c r="AB400" s="13"/>
      <c r="AC400" s="13"/>
      <c r="AD400" s="13"/>
      <c r="AE400" s="13"/>
      <c r="AF400" s="13"/>
      <c r="AG400" s="13"/>
      <c r="AH400" s="13"/>
      <c r="AI400" s="13"/>
      <c r="AJ400" s="13"/>
    </row>
    <row r="401" spans="1:36" ht="13.5" customHeight="1" x14ac:dyDescent="0.2">
      <c r="A401" s="13"/>
      <c r="B401" s="13"/>
      <c r="C401" s="13"/>
      <c r="D401" s="13"/>
      <c r="E401" s="13"/>
      <c r="F401" s="13"/>
      <c r="G401" s="13"/>
      <c r="H401" s="13"/>
      <c r="I401" s="13"/>
      <c r="J401" s="13"/>
      <c r="K401" s="13"/>
      <c r="L401" s="13"/>
      <c r="M401" s="13"/>
      <c r="N401" s="13"/>
      <c r="O401" s="13"/>
      <c r="P401" s="13"/>
      <c r="Q401" s="13"/>
      <c r="R401" s="13"/>
      <c r="S401" s="13"/>
      <c r="T401" s="13"/>
      <c r="U401" s="13"/>
      <c r="V401" s="13"/>
      <c r="W401" s="13"/>
      <c r="X401" s="13"/>
      <c r="Y401" s="13"/>
      <c r="Z401" s="13"/>
      <c r="AA401" s="13"/>
      <c r="AB401" s="13"/>
      <c r="AC401" s="13"/>
      <c r="AD401" s="13"/>
      <c r="AE401" s="13"/>
      <c r="AF401" s="13"/>
      <c r="AG401" s="13"/>
      <c r="AH401" s="13"/>
      <c r="AI401" s="13"/>
      <c r="AJ401" s="13"/>
    </row>
    <row r="402" spans="1:36" ht="13.5" customHeight="1" x14ac:dyDescent="0.2">
      <c r="A402" s="13"/>
      <c r="B402" s="13"/>
      <c r="C402" s="13"/>
      <c r="D402" s="13"/>
      <c r="E402" s="13"/>
      <c r="F402" s="13"/>
      <c r="G402" s="13"/>
      <c r="H402" s="13"/>
      <c r="I402" s="13"/>
      <c r="J402" s="13"/>
      <c r="K402" s="13"/>
      <c r="L402" s="13"/>
      <c r="M402" s="13"/>
      <c r="N402" s="13"/>
      <c r="O402" s="13"/>
      <c r="P402" s="13"/>
      <c r="Q402" s="13"/>
      <c r="R402" s="13"/>
      <c r="S402" s="13"/>
      <c r="T402" s="13"/>
      <c r="U402" s="13"/>
      <c r="V402" s="13"/>
      <c r="W402" s="13"/>
      <c r="X402" s="13"/>
      <c r="Y402" s="13"/>
      <c r="Z402" s="13"/>
      <c r="AA402" s="13"/>
      <c r="AB402" s="13"/>
      <c r="AC402" s="13"/>
      <c r="AD402" s="13"/>
      <c r="AE402" s="13"/>
      <c r="AF402" s="13"/>
      <c r="AG402" s="13"/>
      <c r="AH402" s="13"/>
      <c r="AI402" s="13"/>
      <c r="AJ402" s="13"/>
    </row>
    <row r="403" spans="1:36" ht="13.5" customHeight="1" x14ac:dyDescent="0.2">
      <c r="A403" s="13"/>
      <c r="B403" s="13"/>
      <c r="C403" s="13"/>
      <c r="D403" s="13"/>
      <c r="E403" s="13"/>
      <c r="F403" s="13"/>
      <c r="G403" s="13"/>
      <c r="H403" s="13"/>
      <c r="I403" s="13"/>
      <c r="J403" s="13"/>
      <c r="K403" s="13"/>
      <c r="L403" s="13"/>
      <c r="M403" s="13"/>
      <c r="N403" s="13"/>
      <c r="O403" s="13"/>
      <c r="P403" s="13"/>
      <c r="Q403" s="13"/>
      <c r="R403" s="13"/>
      <c r="S403" s="13"/>
      <c r="T403" s="13"/>
      <c r="U403" s="13"/>
      <c r="V403" s="13"/>
      <c r="W403" s="13"/>
      <c r="X403" s="13"/>
      <c r="Y403" s="13"/>
      <c r="Z403" s="13"/>
      <c r="AA403" s="13"/>
      <c r="AB403" s="13"/>
      <c r="AC403" s="13"/>
      <c r="AD403" s="13"/>
      <c r="AE403" s="13"/>
      <c r="AF403" s="13"/>
      <c r="AG403" s="13"/>
      <c r="AH403" s="13"/>
      <c r="AI403" s="13"/>
      <c r="AJ403" s="13"/>
    </row>
    <row r="404" spans="1:36" ht="13.5" customHeight="1" x14ac:dyDescent="0.2">
      <c r="A404" s="13"/>
      <c r="B404" s="13"/>
      <c r="C404" s="13"/>
      <c r="D404" s="13"/>
      <c r="E404" s="13"/>
      <c r="F404" s="13"/>
      <c r="G404" s="13"/>
      <c r="H404" s="13"/>
      <c r="I404" s="13"/>
      <c r="J404" s="13"/>
      <c r="K404" s="13"/>
      <c r="L404" s="13"/>
      <c r="M404" s="13"/>
      <c r="N404" s="13"/>
      <c r="O404" s="13"/>
      <c r="P404" s="13"/>
      <c r="Q404" s="13"/>
      <c r="R404" s="13"/>
      <c r="S404" s="13"/>
      <c r="T404" s="13"/>
      <c r="U404" s="13"/>
      <c r="V404" s="13"/>
      <c r="W404" s="13"/>
      <c r="X404" s="13"/>
      <c r="Y404" s="13"/>
      <c r="Z404" s="13"/>
      <c r="AA404" s="13"/>
      <c r="AB404" s="13"/>
      <c r="AC404" s="13"/>
      <c r="AD404" s="13"/>
      <c r="AE404" s="13"/>
      <c r="AF404" s="13"/>
      <c r="AG404" s="13"/>
      <c r="AH404" s="13"/>
      <c r="AI404" s="13"/>
      <c r="AJ404" s="13"/>
    </row>
    <row r="405" spans="1:36" ht="13.5" customHeight="1" x14ac:dyDescent="0.2">
      <c r="A405" s="13"/>
      <c r="B405" s="13"/>
      <c r="C405" s="13"/>
      <c r="D405" s="13"/>
      <c r="E405" s="13"/>
      <c r="F405" s="13"/>
      <c r="G405" s="13"/>
      <c r="H405" s="13"/>
      <c r="I405" s="13"/>
      <c r="J405" s="13"/>
      <c r="K405" s="13"/>
      <c r="L405" s="13"/>
      <c r="M405" s="13"/>
      <c r="N405" s="13"/>
      <c r="O405" s="13"/>
      <c r="P405" s="13"/>
      <c r="Q405" s="13"/>
      <c r="R405" s="13"/>
      <c r="S405" s="13"/>
      <c r="T405" s="13"/>
      <c r="U405" s="13"/>
      <c r="V405" s="13"/>
      <c r="W405" s="13"/>
      <c r="X405" s="13"/>
      <c r="Y405" s="13"/>
      <c r="Z405" s="13"/>
      <c r="AA405" s="13"/>
      <c r="AB405" s="13"/>
      <c r="AC405" s="13"/>
      <c r="AD405" s="13"/>
      <c r="AE405" s="13"/>
      <c r="AF405" s="13"/>
      <c r="AG405" s="13"/>
      <c r="AH405" s="13"/>
      <c r="AI405" s="13"/>
      <c r="AJ405" s="13"/>
    </row>
    <row r="406" spans="1:36" ht="13.5" customHeight="1" x14ac:dyDescent="0.2">
      <c r="A406" s="13"/>
      <c r="B406" s="13"/>
      <c r="C406" s="13"/>
      <c r="D406" s="13"/>
      <c r="E406" s="13"/>
      <c r="F406" s="13"/>
      <c r="G406" s="13"/>
      <c r="H406" s="13"/>
      <c r="I406" s="13"/>
      <c r="J406" s="13"/>
      <c r="K406" s="13"/>
      <c r="L406" s="13"/>
      <c r="M406" s="13"/>
      <c r="N406" s="13"/>
      <c r="O406" s="13"/>
      <c r="P406" s="13"/>
      <c r="Q406" s="13"/>
      <c r="R406" s="13"/>
      <c r="S406" s="13"/>
      <c r="T406" s="13"/>
      <c r="U406" s="13"/>
      <c r="V406" s="13"/>
      <c r="W406" s="13"/>
      <c r="X406" s="13"/>
      <c r="Y406" s="13"/>
      <c r="Z406" s="13"/>
      <c r="AA406" s="13"/>
      <c r="AB406" s="13"/>
      <c r="AC406" s="13"/>
      <c r="AD406" s="13"/>
      <c r="AE406" s="13"/>
      <c r="AF406" s="13"/>
      <c r="AG406" s="13"/>
      <c r="AH406" s="13"/>
      <c r="AI406" s="13"/>
      <c r="AJ406" s="13"/>
    </row>
    <row r="407" spans="1:36" ht="13.5" customHeight="1" x14ac:dyDescent="0.2">
      <c r="A407" s="13"/>
      <c r="B407" s="13"/>
      <c r="C407" s="13"/>
      <c r="D407" s="13"/>
      <c r="E407" s="13"/>
      <c r="F407" s="13"/>
      <c r="G407" s="13"/>
      <c r="H407" s="13"/>
      <c r="I407" s="13"/>
      <c r="J407" s="13"/>
      <c r="K407" s="13"/>
      <c r="L407" s="13"/>
      <c r="M407" s="13"/>
      <c r="N407" s="13"/>
      <c r="O407" s="13"/>
      <c r="P407" s="13"/>
      <c r="Q407" s="13"/>
      <c r="R407" s="13"/>
      <c r="S407" s="13"/>
      <c r="T407" s="13"/>
      <c r="U407" s="13"/>
      <c r="V407" s="13"/>
      <c r="W407" s="13"/>
      <c r="X407" s="13"/>
      <c r="Y407" s="13"/>
      <c r="Z407" s="13"/>
      <c r="AA407" s="13"/>
      <c r="AB407" s="13"/>
      <c r="AC407" s="13"/>
      <c r="AD407" s="13"/>
      <c r="AE407" s="13"/>
      <c r="AF407" s="13"/>
      <c r="AG407" s="13"/>
      <c r="AH407" s="13"/>
      <c r="AI407" s="13"/>
      <c r="AJ407" s="13"/>
    </row>
    <row r="408" spans="1:36" ht="13.5" customHeight="1" x14ac:dyDescent="0.2">
      <c r="A408" s="13"/>
      <c r="B408" s="13"/>
      <c r="C408" s="13"/>
      <c r="D408" s="13"/>
      <c r="E408" s="13"/>
      <c r="F408" s="13"/>
      <c r="G408" s="13"/>
      <c r="H408" s="13"/>
      <c r="I408" s="13"/>
      <c r="J408" s="13"/>
      <c r="K408" s="13"/>
      <c r="L408" s="13"/>
      <c r="M408" s="13"/>
      <c r="N408" s="13"/>
      <c r="O408" s="13"/>
      <c r="P408" s="13"/>
      <c r="Q408" s="13"/>
      <c r="R408" s="13"/>
      <c r="S408" s="13"/>
      <c r="T408" s="13"/>
      <c r="U408" s="13"/>
      <c r="V408" s="13"/>
      <c r="W408" s="13"/>
      <c r="X408" s="13"/>
      <c r="Y408" s="13"/>
      <c r="Z408" s="13"/>
      <c r="AA408" s="13"/>
      <c r="AB408" s="13"/>
      <c r="AC408" s="13"/>
      <c r="AD408" s="13"/>
      <c r="AE408" s="13"/>
      <c r="AF408" s="13"/>
      <c r="AG408" s="13"/>
      <c r="AH408" s="13"/>
      <c r="AI408" s="13"/>
      <c r="AJ408" s="13"/>
    </row>
    <row r="409" spans="1:36" ht="13.5" customHeight="1" x14ac:dyDescent="0.2">
      <c r="A409" s="13"/>
      <c r="B409" s="13"/>
      <c r="C409" s="13"/>
      <c r="D409" s="13"/>
      <c r="E409" s="13"/>
      <c r="F409" s="13"/>
      <c r="G409" s="13"/>
      <c r="H409" s="13"/>
      <c r="I409" s="13"/>
      <c r="J409" s="13"/>
      <c r="K409" s="13"/>
      <c r="L409" s="13"/>
      <c r="M409" s="13"/>
      <c r="N409" s="13"/>
      <c r="O409" s="13"/>
      <c r="P409" s="13"/>
      <c r="Q409" s="13"/>
      <c r="R409" s="13"/>
      <c r="S409" s="13"/>
      <c r="T409" s="13"/>
      <c r="U409" s="13"/>
      <c r="V409" s="13"/>
      <c r="W409" s="13"/>
      <c r="X409" s="13"/>
      <c r="Y409" s="13"/>
      <c r="Z409" s="13"/>
      <c r="AA409" s="13"/>
      <c r="AB409" s="13"/>
      <c r="AC409" s="13"/>
      <c r="AD409" s="13"/>
      <c r="AE409" s="13"/>
      <c r="AF409" s="13"/>
      <c r="AG409" s="13"/>
      <c r="AH409" s="13"/>
      <c r="AI409" s="13"/>
      <c r="AJ409" s="13"/>
    </row>
    <row r="410" spans="1:36" ht="13.5" customHeight="1" x14ac:dyDescent="0.2">
      <c r="A410" s="13"/>
      <c r="B410" s="13"/>
      <c r="C410" s="13"/>
      <c r="D410" s="13"/>
      <c r="E410" s="13"/>
      <c r="F410" s="13"/>
      <c r="G410" s="13"/>
      <c r="H410" s="13"/>
      <c r="I410" s="13"/>
      <c r="J410" s="13"/>
      <c r="K410" s="13"/>
      <c r="L410" s="13"/>
      <c r="M410" s="13"/>
      <c r="N410" s="13"/>
      <c r="O410" s="13"/>
      <c r="P410" s="13"/>
      <c r="Q410" s="13"/>
      <c r="R410" s="13"/>
      <c r="S410" s="13"/>
      <c r="T410" s="13"/>
      <c r="U410" s="13"/>
      <c r="V410" s="13"/>
      <c r="W410" s="13"/>
      <c r="X410" s="13"/>
      <c r="Y410" s="13"/>
      <c r="Z410" s="13"/>
      <c r="AA410" s="13"/>
      <c r="AB410" s="13"/>
      <c r="AC410" s="13"/>
      <c r="AD410" s="13"/>
      <c r="AE410" s="13"/>
      <c r="AF410" s="13"/>
      <c r="AG410" s="13"/>
      <c r="AH410" s="13"/>
      <c r="AI410" s="13"/>
      <c r="AJ410" s="13"/>
    </row>
    <row r="411" spans="1:36" ht="13.5" customHeight="1" x14ac:dyDescent="0.2">
      <c r="A411" s="13"/>
      <c r="B411" s="13"/>
      <c r="C411" s="13"/>
      <c r="D411" s="13"/>
      <c r="E411" s="13"/>
      <c r="F411" s="13"/>
      <c r="G411" s="13"/>
      <c r="H411" s="13"/>
      <c r="I411" s="13"/>
      <c r="J411" s="13"/>
      <c r="K411" s="13"/>
      <c r="L411" s="13"/>
      <c r="M411" s="13"/>
      <c r="N411" s="13"/>
      <c r="O411" s="13"/>
      <c r="P411" s="13"/>
      <c r="Q411" s="13"/>
      <c r="R411" s="13"/>
      <c r="S411" s="13"/>
      <c r="T411" s="13"/>
      <c r="U411" s="13"/>
      <c r="V411" s="13"/>
      <c r="W411" s="13"/>
      <c r="X411" s="13"/>
      <c r="Y411" s="13"/>
      <c r="Z411" s="13"/>
      <c r="AA411" s="13"/>
      <c r="AB411" s="13"/>
      <c r="AC411" s="13"/>
      <c r="AD411" s="13"/>
      <c r="AE411" s="13"/>
      <c r="AF411" s="13"/>
      <c r="AG411" s="13"/>
      <c r="AH411" s="13"/>
      <c r="AI411" s="13"/>
      <c r="AJ411" s="13"/>
    </row>
    <row r="412" spans="1:36" ht="13.5" customHeight="1" x14ac:dyDescent="0.2">
      <c r="A412" s="13"/>
      <c r="B412" s="13"/>
      <c r="C412" s="13"/>
      <c r="D412" s="13"/>
      <c r="E412" s="13"/>
      <c r="F412" s="13"/>
      <c r="G412" s="13"/>
      <c r="H412" s="13"/>
      <c r="I412" s="13"/>
      <c r="J412" s="13"/>
      <c r="K412" s="13"/>
      <c r="L412" s="13"/>
      <c r="M412" s="13"/>
      <c r="N412" s="13"/>
      <c r="O412" s="13"/>
      <c r="P412" s="13"/>
      <c r="Q412" s="13"/>
      <c r="R412" s="13"/>
      <c r="S412" s="13"/>
      <c r="T412" s="13"/>
      <c r="U412" s="13"/>
      <c r="V412" s="13"/>
      <c r="W412" s="13"/>
      <c r="X412" s="13"/>
      <c r="Y412" s="13"/>
      <c r="Z412" s="13"/>
      <c r="AA412" s="13"/>
      <c r="AB412" s="13"/>
      <c r="AC412" s="13"/>
      <c r="AD412" s="13"/>
      <c r="AE412" s="13"/>
      <c r="AF412" s="13"/>
      <c r="AG412" s="13"/>
      <c r="AH412" s="13"/>
      <c r="AI412" s="13"/>
      <c r="AJ412" s="13"/>
    </row>
    <row r="413" spans="1:36" ht="13.5" customHeight="1" x14ac:dyDescent="0.2">
      <c r="A413" s="13"/>
      <c r="B413" s="13"/>
      <c r="C413" s="13"/>
      <c r="D413" s="13"/>
      <c r="E413" s="13"/>
      <c r="F413" s="13"/>
      <c r="G413" s="13"/>
      <c r="H413" s="13"/>
      <c r="I413" s="13"/>
      <c r="J413" s="13"/>
      <c r="K413" s="13"/>
      <c r="L413" s="13"/>
      <c r="M413" s="13"/>
      <c r="N413" s="13"/>
      <c r="O413" s="13"/>
      <c r="P413" s="13"/>
      <c r="Q413" s="13"/>
      <c r="R413" s="13"/>
      <c r="S413" s="13"/>
      <c r="T413" s="13"/>
      <c r="U413" s="13"/>
      <c r="V413" s="13"/>
      <c r="W413" s="13"/>
      <c r="X413" s="13"/>
      <c r="Y413" s="13"/>
      <c r="Z413" s="13"/>
      <c r="AA413" s="13"/>
      <c r="AB413" s="13"/>
      <c r="AC413" s="13"/>
      <c r="AD413" s="13"/>
      <c r="AE413" s="13"/>
      <c r="AF413" s="13"/>
      <c r="AG413" s="13"/>
      <c r="AH413" s="13"/>
      <c r="AI413" s="13"/>
      <c r="AJ413" s="13"/>
    </row>
    <row r="414" spans="1:36" ht="13.5" customHeight="1" x14ac:dyDescent="0.2">
      <c r="A414" s="13"/>
      <c r="B414" s="13"/>
      <c r="C414" s="13"/>
      <c r="D414" s="13"/>
      <c r="E414" s="13"/>
      <c r="F414" s="13"/>
      <c r="G414" s="13"/>
      <c r="H414" s="13"/>
      <c r="I414" s="13"/>
      <c r="J414" s="13"/>
      <c r="K414" s="13"/>
      <c r="L414" s="13"/>
      <c r="M414" s="13"/>
      <c r="N414" s="13"/>
      <c r="O414" s="13"/>
      <c r="P414" s="13"/>
      <c r="Q414" s="13"/>
      <c r="R414" s="13"/>
      <c r="S414" s="13"/>
      <c r="T414" s="13"/>
      <c r="U414" s="13"/>
      <c r="V414" s="13"/>
      <c r="W414" s="13"/>
      <c r="X414" s="13"/>
      <c r="Y414" s="13"/>
      <c r="Z414" s="13"/>
      <c r="AA414" s="13"/>
      <c r="AB414" s="13"/>
      <c r="AC414" s="13"/>
      <c r="AD414" s="13"/>
      <c r="AE414" s="13"/>
      <c r="AF414" s="13"/>
      <c r="AG414" s="13"/>
      <c r="AH414" s="13"/>
      <c r="AI414" s="13"/>
      <c r="AJ414" s="13"/>
    </row>
    <row r="415" spans="1:36" ht="13.5" customHeight="1" x14ac:dyDescent="0.2">
      <c r="A415" s="13"/>
      <c r="B415" s="13"/>
      <c r="C415" s="13"/>
      <c r="D415" s="13"/>
      <c r="E415" s="13"/>
      <c r="F415" s="13"/>
      <c r="G415" s="13"/>
      <c r="H415" s="13"/>
      <c r="I415" s="13"/>
      <c r="J415" s="13"/>
      <c r="K415" s="13"/>
      <c r="L415" s="13"/>
      <c r="M415" s="13"/>
      <c r="N415" s="13"/>
      <c r="O415" s="13"/>
      <c r="P415" s="13"/>
      <c r="Q415" s="13"/>
      <c r="R415" s="13"/>
      <c r="S415" s="13"/>
      <c r="T415" s="13"/>
      <c r="U415" s="13"/>
      <c r="V415" s="13"/>
      <c r="W415" s="13"/>
      <c r="X415" s="13"/>
      <c r="Y415" s="13"/>
      <c r="Z415" s="13"/>
      <c r="AA415" s="13"/>
      <c r="AB415" s="13"/>
      <c r="AC415" s="13"/>
      <c r="AD415" s="13"/>
      <c r="AE415" s="13"/>
      <c r="AF415" s="13"/>
      <c r="AG415" s="13"/>
      <c r="AH415" s="13"/>
      <c r="AI415" s="13"/>
      <c r="AJ415" s="13"/>
    </row>
    <row r="416" spans="1:36" ht="13.5" customHeight="1" x14ac:dyDescent="0.2">
      <c r="A416" s="13"/>
      <c r="B416" s="13"/>
      <c r="C416" s="13"/>
      <c r="D416" s="13"/>
      <c r="E416" s="13"/>
      <c r="F416" s="13"/>
      <c r="G416" s="13"/>
      <c r="H416" s="13"/>
      <c r="I416" s="13"/>
      <c r="J416" s="13"/>
      <c r="K416" s="13"/>
      <c r="L416" s="13"/>
      <c r="M416" s="13"/>
      <c r="N416" s="13"/>
      <c r="O416" s="13"/>
      <c r="P416" s="13"/>
      <c r="Q416" s="13"/>
      <c r="R416" s="13"/>
      <c r="S416" s="13"/>
      <c r="T416" s="13"/>
      <c r="U416" s="13"/>
      <c r="V416" s="13"/>
      <c r="W416" s="13"/>
      <c r="X416" s="13"/>
      <c r="Y416" s="13"/>
      <c r="Z416" s="13"/>
      <c r="AA416" s="13"/>
      <c r="AB416" s="13"/>
      <c r="AC416" s="13"/>
      <c r="AD416" s="13"/>
      <c r="AE416" s="13"/>
      <c r="AF416" s="13"/>
      <c r="AG416" s="13"/>
      <c r="AH416" s="13"/>
      <c r="AI416" s="13"/>
      <c r="AJ416" s="13"/>
    </row>
    <row r="417" spans="1:36" ht="13.5" customHeight="1" x14ac:dyDescent="0.2">
      <c r="A417" s="13"/>
      <c r="B417" s="13"/>
      <c r="C417" s="13"/>
      <c r="D417" s="13"/>
      <c r="E417" s="13"/>
      <c r="F417" s="13"/>
      <c r="G417" s="13"/>
      <c r="H417" s="13"/>
      <c r="I417" s="13"/>
      <c r="J417" s="13"/>
      <c r="K417" s="13"/>
      <c r="L417" s="13"/>
      <c r="M417" s="13"/>
      <c r="N417" s="13"/>
      <c r="O417" s="13"/>
      <c r="P417" s="13"/>
      <c r="Q417" s="13"/>
      <c r="R417" s="13"/>
      <c r="S417" s="13"/>
      <c r="T417" s="13"/>
      <c r="U417" s="13"/>
      <c r="V417" s="13"/>
      <c r="W417" s="13"/>
      <c r="X417" s="13"/>
      <c r="Y417" s="13"/>
      <c r="Z417" s="13"/>
      <c r="AA417" s="13"/>
      <c r="AB417" s="13"/>
      <c r="AC417" s="13"/>
      <c r="AD417" s="13"/>
      <c r="AE417" s="13"/>
      <c r="AF417" s="13"/>
      <c r="AG417" s="13"/>
      <c r="AH417" s="13"/>
      <c r="AI417" s="13"/>
      <c r="AJ417" s="13"/>
    </row>
    <row r="418" spans="1:36" ht="13.5" customHeight="1" x14ac:dyDescent="0.2">
      <c r="A418" s="13"/>
      <c r="B418" s="13"/>
      <c r="C418" s="13"/>
      <c r="D418" s="13"/>
      <c r="E418" s="13"/>
      <c r="F418" s="13"/>
      <c r="G418" s="13"/>
      <c r="H418" s="13"/>
      <c r="I418" s="13"/>
      <c r="J418" s="13"/>
      <c r="K418" s="13"/>
      <c r="L418" s="13"/>
      <c r="M418" s="13"/>
      <c r="N418" s="13"/>
      <c r="O418" s="13"/>
      <c r="P418" s="13"/>
      <c r="Q418" s="13"/>
      <c r="R418" s="13"/>
      <c r="S418" s="13"/>
      <c r="T418" s="13"/>
      <c r="U418" s="13"/>
      <c r="V418" s="13"/>
      <c r="W418" s="13"/>
      <c r="X418" s="13"/>
      <c r="Y418" s="13"/>
      <c r="Z418" s="13"/>
      <c r="AA418" s="13"/>
      <c r="AB418" s="13"/>
      <c r="AC418" s="13"/>
      <c r="AD418" s="13"/>
      <c r="AE418" s="13"/>
      <c r="AF418" s="13"/>
      <c r="AG418" s="13"/>
      <c r="AH418" s="13"/>
      <c r="AI418" s="13"/>
      <c r="AJ418" s="13"/>
    </row>
    <row r="419" spans="1:36" ht="13.5" customHeight="1" x14ac:dyDescent="0.2">
      <c r="A419" s="13"/>
      <c r="B419" s="13"/>
      <c r="C419" s="13"/>
      <c r="D419" s="13"/>
      <c r="E419" s="13"/>
      <c r="F419" s="13"/>
      <c r="G419" s="13"/>
      <c r="H419" s="13"/>
      <c r="I419" s="13"/>
      <c r="J419" s="13"/>
      <c r="K419" s="13"/>
      <c r="L419" s="13"/>
      <c r="M419" s="13"/>
      <c r="N419" s="13"/>
      <c r="O419" s="13"/>
      <c r="P419" s="13"/>
      <c r="Q419" s="13"/>
      <c r="R419" s="13"/>
      <c r="S419" s="13"/>
      <c r="T419" s="13"/>
      <c r="U419" s="13"/>
      <c r="V419" s="13"/>
      <c r="W419" s="13"/>
      <c r="X419" s="13"/>
      <c r="Y419" s="13"/>
      <c r="Z419" s="13"/>
      <c r="AA419" s="13"/>
      <c r="AB419" s="13"/>
      <c r="AC419" s="13"/>
      <c r="AD419" s="13"/>
      <c r="AE419" s="13"/>
      <c r="AF419" s="13"/>
      <c r="AG419" s="13"/>
      <c r="AH419" s="13"/>
      <c r="AI419" s="13"/>
      <c r="AJ419" s="13"/>
    </row>
    <row r="420" spans="1:36" ht="13.5" customHeight="1" x14ac:dyDescent="0.2">
      <c r="A420" s="13"/>
      <c r="B420" s="13"/>
      <c r="C420" s="13"/>
      <c r="D420" s="13"/>
      <c r="E420" s="13"/>
      <c r="F420" s="13"/>
      <c r="G420" s="13"/>
      <c r="H420" s="13"/>
      <c r="I420" s="13"/>
      <c r="J420" s="13"/>
      <c r="K420" s="13"/>
      <c r="L420" s="13"/>
      <c r="M420" s="13"/>
      <c r="N420" s="13"/>
      <c r="O420" s="13"/>
      <c r="P420" s="13"/>
      <c r="Q420" s="13"/>
      <c r="R420" s="13"/>
      <c r="S420" s="13"/>
      <c r="T420" s="13"/>
      <c r="U420" s="13"/>
      <c r="V420" s="13"/>
      <c r="W420" s="13"/>
      <c r="X420" s="13"/>
      <c r="Y420" s="13"/>
      <c r="Z420" s="13"/>
      <c r="AA420" s="13"/>
      <c r="AB420" s="13"/>
      <c r="AC420" s="13"/>
      <c r="AD420" s="13"/>
      <c r="AE420" s="13"/>
      <c r="AF420" s="13"/>
      <c r="AG420" s="13"/>
      <c r="AH420" s="13"/>
      <c r="AI420" s="13"/>
      <c r="AJ420" s="13"/>
    </row>
    <row r="421" spans="1:36" ht="13.5" customHeight="1" x14ac:dyDescent="0.2">
      <c r="A421" s="13"/>
      <c r="B421" s="13"/>
      <c r="C421" s="13"/>
      <c r="D421" s="13"/>
      <c r="E421" s="13"/>
      <c r="F421" s="13"/>
      <c r="G421" s="13"/>
      <c r="H421" s="13"/>
      <c r="I421" s="13"/>
      <c r="J421" s="13"/>
      <c r="K421" s="13"/>
      <c r="L421" s="13"/>
      <c r="M421" s="13"/>
      <c r="N421" s="13"/>
      <c r="O421" s="13"/>
      <c r="P421" s="13"/>
      <c r="Q421" s="13"/>
      <c r="R421" s="13"/>
      <c r="S421" s="13"/>
      <c r="T421" s="13"/>
      <c r="U421" s="13"/>
      <c r="V421" s="13"/>
      <c r="W421" s="13"/>
      <c r="X421" s="13"/>
      <c r="Y421" s="13"/>
      <c r="Z421" s="13"/>
      <c r="AA421" s="13"/>
      <c r="AB421" s="13"/>
      <c r="AC421" s="13"/>
      <c r="AD421" s="13"/>
      <c r="AE421" s="13"/>
      <c r="AF421" s="13"/>
      <c r="AG421" s="13"/>
      <c r="AH421" s="13"/>
      <c r="AI421" s="13"/>
      <c r="AJ421" s="13"/>
    </row>
    <row r="422" spans="1:36" ht="13.5" customHeight="1" x14ac:dyDescent="0.2">
      <c r="A422" s="13"/>
      <c r="B422" s="13"/>
      <c r="C422" s="13"/>
      <c r="D422" s="13"/>
      <c r="E422" s="13"/>
      <c r="F422" s="13"/>
      <c r="G422" s="13"/>
      <c r="H422" s="13"/>
      <c r="I422" s="13"/>
      <c r="J422" s="13"/>
      <c r="K422" s="13"/>
      <c r="L422" s="13"/>
      <c r="M422" s="13"/>
      <c r="N422" s="13"/>
      <c r="O422" s="13"/>
      <c r="P422" s="13"/>
      <c r="Q422" s="13"/>
      <c r="R422" s="13"/>
      <c r="S422" s="13"/>
      <c r="T422" s="13"/>
      <c r="U422" s="13"/>
      <c r="V422" s="13"/>
      <c r="W422" s="13"/>
      <c r="X422" s="13"/>
      <c r="Y422" s="13"/>
      <c r="Z422" s="13"/>
      <c r="AA422" s="13"/>
      <c r="AB422" s="13"/>
      <c r="AC422" s="13"/>
      <c r="AD422" s="13"/>
      <c r="AE422" s="13"/>
      <c r="AF422" s="13"/>
      <c r="AG422" s="13"/>
      <c r="AH422" s="13"/>
      <c r="AI422" s="13"/>
      <c r="AJ422" s="13"/>
    </row>
    <row r="423" spans="1:36" ht="13.5" customHeight="1" x14ac:dyDescent="0.2">
      <c r="A423" s="13"/>
      <c r="B423" s="13"/>
      <c r="C423" s="13"/>
      <c r="D423" s="13"/>
      <c r="E423" s="13"/>
      <c r="F423" s="13"/>
      <c r="G423" s="13"/>
      <c r="H423" s="13"/>
      <c r="I423" s="13"/>
      <c r="J423" s="13"/>
      <c r="K423" s="13"/>
      <c r="L423" s="13"/>
      <c r="M423" s="13"/>
      <c r="N423" s="13"/>
      <c r="O423" s="13"/>
      <c r="P423" s="13"/>
      <c r="Q423" s="13"/>
      <c r="R423" s="13"/>
      <c r="S423" s="13"/>
      <c r="T423" s="13"/>
      <c r="U423" s="13"/>
      <c r="V423" s="13"/>
      <c r="W423" s="13"/>
      <c r="X423" s="13"/>
      <c r="Y423" s="13"/>
      <c r="Z423" s="13"/>
      <c r="AA423" s="13"/>
      <c r="AB423" s="13"/>
      <c r="AC423" s="13"/>
      <c r="AD423" s="13"/>
      <c r="AE423" s="13"/>
      <c r="AF423" s="13"/>
      <c r="AG423" s="13"/>
      <c r="AH423" s="13"/>
      <c r="AI423" s="13"/>
      <c r="AJ423" s="13"/>
    </row>
    <row r="424" spans="1:36" ht="13.5" customHeight="1" x14ac:dyDescent="0.2">
      <c r="A424" s="13"/>
      <c r="B424" s="13"/>
      <c r="C424" s="13"/>
      <c r="D424" s="13"/>
      <c r="E424" s="13"/>
      <c r="F424" s="13"/>
      <c r="G424" s="13"/>
      <c r="H424" s="13"/>
      <c r="I424" s="13"/>
      <c r="J424" s="13"/>
      <c r="K424" s="13"/>
      <c r="L424" s="13"/>
      <c r="M424" s="13"/>
      <c r="N424" s="13"/>
      <c r="O424" s="13"/>
      <c r="P424" s="13"/>
      <c r="Q424" s="13"/>
      <c r="R424" s="13"/>
      <c r="S424" s="13"/>
      <c r="T424" s="13"/>
      <c r="U424" s="13"/>
      <c r="V424" s="13"/>
      <c r="W424" s="13"/>
      <c r="X424" s="13"/>
      <c r="Y424" s="13"/>
      <c r="Z424" s="13"/>
      <c r="AA424" s="13"/>
      <c r="AB424" s="13"/>
      <c r="AC424" s="13"/>
      <c r="AD424" s="13"/>
      <c r="AE424" s="13"/>
      <c r="AF424" s="13"/>
      <c r="AG424" s="13"/>
      <c r="AH424" s="13"/>
      <c r="AI424" s="13"/>
      <c r="AJ424" s="13"/>
    </row>
    <row r="425" spans="1:36" ht="13.5" customHeight="1" x14ac:dyDescent="0.2">
      <c r="A425" s="13"/>
      <c r="B425" s="13"/>
      <c r="C425" s="13"/>
      <c r="D425" s="13"/>
      <c r="E425" s="13"/>
      <c r="F425" s="13"/>
      <c r="G425" s="13"/>
      <c r="H425" s="13"/>
      <c r="I425" s="13"/>
      <c r="J425" s="13"/>
      <c r="K425" s="13"/>
      <c r="L425" s="13"/>
      <c r="M425" s="13"/>
      <c r="N425" s="13"/>
      <c r="O425" s="13"/>
      <c r="P425" s="13"/>
      <c r="Q425" s="13"/>
      <c r="R425" s="13"/>
      <c r="S425" s="13"/>
      <c r="T425" s="13"/>
      <c r="U425" s="13"/>
      <c r="V425" s="13"/>
      <c r="W425" s="13"/>
      <c r="X425" s="13"/>
      <c r="Y425" s="13"/>
      <c r="Z425" s="13"/>
      <c r="AA425" s="13"/>
      <c r="AB425" s="13"/>
      <c r="AC425" s="13"/>
      <c r="AD425" s="13"/>
      <c r="AE425" s="13"/>
      <c r="AF425" s="13"/>
      <c r="AG425" s="13"/>
      <c r="AH425" s="13"/>
      <c r="AI425" s="13"/>
      <c r="AJ425" s="13"/>
    </row>
    <row r="426" spans="1:36" ht="13.5" customHeight="1" x14ac:dyDescent="0.2">
      <c r="A426" s="13"/>
      <c r="B426" s="13"/>
      <c r="C426" s="13"/>
      <c r="D426" s="13"/>
      <c r="E426" s="13"/>
      <c r="F426" s="13"/>
      <c r="G426" s="13"/>
      <c r="H426" s="13"/>
      <c r="I426" s="13"/>
      <c r="J426" s="13"/>
      <c r="K426" s="13"/>
      <c r="L426" s="13"/>
      <c r="M426" s="13"/>
      <c r="N426" s="13"/>
      <c r="O426" s="13"/>
      <c r="P426" s="13"/>
      <c r="Q426" s="13"/>
      <c r="R426" s="13"/>
      <c r="S426" s="13"/>
      <c r="T426" s="13"/>
      <c r="U426" s="13"/>
      <c r="V426" s="13"/>
      <c r="W426" s="13"/>
      <c r="X426" s="13"/>
      <c r="Y426" s="13"/>
      <c r="Z426" s="13"/>
      <c r="AA426" s="13"/>
      <c r="AB426" s="13"/>
      <c r="AC426" s="13"/>
      <c r="AD426" s="13"/>
      <c r="AE426" s="13"/>
      <c r="AF426" s="13"/>
      <c r="AG426" s="13"/>
      <c r="AH426" s="13"/>
      <c r="AI426" s="13"/>
      <c r="AJ426" s="13"/>
    </row>
    <row r="427" spans="1:36" ht="13.5" customHeight="1" x14ac:dyDescent="0.2">
      <c r="A427" s="13"/>
      <c r="B427" s="13"/>
      <c r="C427" s="13"/>
      <c r="D427" s="13"/>
      <c r="E427" s="13"/>
      <c r="F427" s="13"/>
      <c r="G427" s="13"/>
      <c r="H427" s="13"/>
      <c r="I427" s="13"/>
      <c r="J427" s="13"/>
      <c r="K427" s="13"/>
      <c r="L427" s="13"/>
      <c r="M427" s="13"/>
      <c r="N427" s="13"/>
      <c r="O427" s="13"/>
      <c r="P427" s="13"/>
      <c r="Q427" s="13"/>
      <c r="R427" s="13"/>
      <c r="S427" s="13"/>
      <c r="T427" s="13"/>
      <c r="U427" s="13"/>
      <c r="V427" s="13"/>
      <c r="W427" s="13"/>
      <c r="X427" s="13"/>
      <c r="Y427" s="13"/>
      <c r="Z427" s="13"/>
      <c r="AA427" s="13"/>
      <c r="AB427" s="13"/>
      <c r="AC427" s="13"/>
      <c r="AD427" s="13"/>
      <c r="AE427" s="13"/>
      <c r="AF427" s="13"/>
      <c r="AG427" s="13"/>
      <c r="AH427" s="13"/>
      <c r="AI427" s="13"/>
      <c r="AJ427" s="13"/>
    </row>
    <row r="428" spans="1:36" ht="13.5" customHeight="1" x14ac:dyDescent="0.2">
      <c r="A428" s="13"/>
      <c r="B428" s="13"/>
      <c r="C428" s="13"/>
      <c r="D428" s="13"/>
      <c r="E428" s="13"/>
      <c r="F428" s="13"/>
      <c r="G428" s="13"/>
      <c r="H428" s="13"/>
      <c r="I428" s="13"/>
      <c r="J428" s="13"/>
      <c r="K428" s="13"/>
      <c r="L428" s="13"/>
      <c r="M428" s="13"/>
      <c r="N428" s="13"/>
      <c r="O428" s="13"/>
      <c r="P428" s="13"/>
      <c r="Q428" s="13"/>
      <c r="R428" s="13"/>
      <c r="S428" s="13"/>
      <c r="T428" s="13"/>
      <c r="U428" s="13"/>
      <c r="V428" s="13"/>
      <c r="W428" s="13"/>
      <c r="X428" s="13"/>
      <c r="Y428" s="13"/>
      <c r="Z428" s="13"/>
      <c r="AA428" s="13"/>
      <c r="AB428" s="13"/>
      <c r="AC428" s="13"/>
      <c r="AD428" s="13"/>
      <c r="AE428" s="13"/>
      <c r="AF428" s="13"/>
      <c r="AG428" s="13"/>
      <c r="AH428" s="13"/>
      <c r="AI428" s="13"/>
      <c r="AJ428" s="13"/>
    </row>
    <row r="429" spans="1:36" ht="13.5" customHeight="1" x14ac:dyDescent="0.2">
      <c r="A429" s="13"/>
      <c r="B429" s="13"/>
      <c r="C429" s="13"/>
      <c r="D429" s="13"/>
      <c r="E429" s="13"/>
      <c r="F429" s="13"/>
      <c r="G429" s="13"/>
      <c r="H429" s="13"/>
      <c r="I429" s="13"/>
      <c r="J429" s="13"/>
      <c r="K429" s="13"/>
      <c r="L429" s="13"/>
      <c r="M429" s="13"/>
      <c r="N429" s="13"/>
      <c r="O429" s="13"/>
      <c r="P429" s="13"/>
      <c r="Q429" s="13"/>
      <c r="R429" s="13"/>
      <c r="S429" s="13"/>
      <c r="T429" s="13"/>
      <c r="U429" s="13"/>
      <c r="V429" s="13"/>
      <c r="W429" s="13"/>
      <c r="X429" s="13"/>
      <c r="Y429" s="13"/>
      <c r="Z429" s="13"/>
      <c r="AA429" s="13"/>
      <c r="AB429" s="13"/>
      <c r="AC429" s="13"/>
      <c r="AD429" s="13"/>
      <c r="AE429" s="13"/>
      <c r="AF429" s="13"/>
      <c r="AG429" s="13"/>
      <c r="AH429" s="13"/>
      <c r="AI429" s="13"/>
      <c r="AJ429" s="13"/>
    </row>
    <row r="430" spans="1:36" ht="13.5" customHeight="1" x14ac:dyDescent="0.2">
      <c r="A430" s="13"/>
      <c r="B430" s="13"/>
      <c r="C430" s="13"/>
      <c r="D430" s="13"/>
      <c r="E430" s="13"/>
      <c r="F430" s="13"/>
      <c r="G430" s="13"/>
      <c r="H430" s="13"/>
      <c r="I430" s="13"/>
      <c r="J430" s="13"/>
      <c r="K430" s="13"/>
      <c r="L430" s="13"/>
      <c r="M430" s="13"/>
      <c r="N430" s="13"/>
      <c r="O430" s="13"/>
      <c r="P430" s="13"/>
      <c r="Q430" s="13"/>
      <c r="R430" s="13"/>
      <c r="S430" s="13"/>
      <c r="T430" s="13"/>
      <c r="U430" s="13"/>
      <c r="V430" s="13"/>
      <c r="W430" s="13"/>
      <c r="X430" s="13"/>
      <c r="Y430" s="13"/>
      <c r="Z430" s="13"/>
      <c r="AA430" s="13"/>
      <c r="AB430" s="13"/>
      <c r="AC430" s="13"/>
      <c r="AD430" s="13"/>
      <c r="AE430" s="13"/>
      <c r="AF430" s="13"/>
      <c r="AG430" s="13"/>
      <c r="AH430" s="13"/>
      <c r="AI430" s="13"/>
      <c r="AJ430" s="13"/>
    </row>
    <row r="431" spans="1:36" ht="13.5" customHeight="1" x14ac:dyDescent="0.2">
      <c r="A431" s="13"/>
      <c r="B431" s="13"/>
      <c r="C431" s="13"/>
      <c r="D431" s="13"/>
      <c r="E431" s="13"/>
      <c r="F431" s="13"/>
      <c r="G431" s="13"/>
      <c r="H431" s="13"/>
      <c r="I431" s="13"/>
      <c r="J431" s="13"/>
      <c r="K431" s="13"/>
      <c r="L431" s="13"/>
      <c r="M431" s="13"/>
      <c r="N431" s="13"/>
      <c r="O431" s="13"/>
      <c r="P431" s="13"/>
      <c r="Q431" s="13"/>
      <c r="R431" s="13"/>
      <c r="S431" s="13"/>
      <c r="T431" s="13"/>
      <c r="U431" s="13"/>
      <c r="V431" s="13"/>
      <c r="W431" s="13"/>
      <c r="X431" s="13"/>
      <c r="Y431" s="13"/>
      <c r="Z431" s="13"/>
      <c r="AA431" s="13"/>
      <c r="AB431" s="13"/>
      <c r="AC431" s="13"/>
      <c r="AD431" s="13"/>
      <c r="AE431" s="13"/>
      <c r="AF431" s="13"/>
      <c r="AG431" s="13"/>
      <c r="AH431" s="13"/>
      <c r="AI431" s="13"/>
      <c r="AJ431" s="13"/>
    </row>
    <row r="432" spans="1:36" ht="13.5" customHeight="1" x14ac:dyDescent="0.2">
      <c r="A432" s="13"/>
      <c r="B432" s="13"/>
      <c r="C432" s="13"/>
      <c r="D432" s="13"/>
      <c r="E432" s="13"/>
      <c r="F432" s="13"/>
      <c r="G432" s="13"/>
      <c r="H432" s="13"/>
      <c r="I432" s="13"/>
      <c r="J432" s="13"/>
      <c r="K432" s="13"/>
      <c r="L432" s="13"/>
      <c r="M432" s="13"/>
      <c r="N432" s="13"/>
      <c r="O432" s="13"/>
      <c r="P432" s="13"/>
      <c r="Q432" s="13"/>
      <c r="R432" s="13"/>
      <c r="S432" s="13"/>
      <c r="T432" s="13"/>
      <c r="U432" s="13"/>
      <c r="V432" s="13"/>
      <c r="W432" s="13"/>
      <c r="X432" s="13"/>
      <c r="Y432" s="13"/>
      <c r="Z432" s="13"/>
      <c r="AA432" s="13"/>
      <c r="AB432" s="13"/>
      <c r="AC432" s="13"/>
      <c r="AD432" s="13"/>
      <c r="AE432" s="13"/>
      <c r="AF432" s="13"/>
      <c r="AG432" s="13"/>
      <c r="AH432" s="13"/>
      <c r="AI432" s="13"/>
      <c r="AJ432" s="13"/>
    </row>
    <row r="433" spans="1:36" ht="13.5" customHeight="1" x14ac:dyDescent="0.2">
      <c r="A433" s="13"/>
      <c r="B433" s="13"/>
      <c r="C433" s="13"/>
      <c r="D433" s="13"/>
      <c r="E433" s="13"/>
      <c r="F433" s="13"/>
      <c r="G433" s="13"/>
      <c r="H433" s="13"/>
      <c r="I433" s="13"/>
      <c r="J433" s="13"/>
      <c r="K433" s="13"/>
      <c r="L433" s="13"/>
      <c r="M433" s="13"/>
      <c r="N433" s="13"/>
      <c r="O433" s="13"/>
      <c r="P433" s="13"/>
      <c r="Q433" s="13"/>
      <c r="R433" s="13"/>
      <c r="S433" s="13"/>
      <c r="T433" s="13"/>
      <c r="U433" s="13"/>
      <c r="V433" s="13"/>
      <c r="W433" s="13"/>
      <c r="X433" s="13"/>
      <c r="Y433" s="13"/>
      <c r="Z433" s="13"/>
      <c r="AA433" s="13"/>
      <c r="AB433" s="13"/>
      <c r="AC433" s="13"/>
      <c r="AD433" s="13"/>
      <c r="AE433" s="13"/>
      <c r="AF433" s="13"/>
      <c r="AG433" s="13"/>
      <c r="AH433" s="13"/>
      <c r="AI433" s="13"/>
      <c r="AJ433" s="13"/>
    </row>
    <row r="434" spans="1:36" ht="13.5" customHeight="1" x14ac:dyDescent="0.2">
      <c r="A434" s="13"/>
      <c r="B434" s="13"/>
      <c r="C434" s="13"/>
      <c r="D434" s="13"/>
      <c r="E434" s="13"/>
      <c r="F434" s="13"/>
      <c r="G434" s="13"/>
      <c r="H434" s="13"/>
      <c r="I434" s="13"/>
      <c r="J434" s="13"/>
      <c r="K434" s="13"/>
      <c r="L434" s="13"/>
      <c r="M434" s="13"/>
      <c r="N434" s="13"/>
      <c r="O434" s="13"/>
      <c r="P434" s="13"/>
      <c r="Q434" s="13"/>
      <c r="R434" s="13"/>
      <c r="S434" s="13"/>
      <c r="T434" s="13"/>
      <c r="U434" s="13"/>
      <c r="V434" s="13"/>
      <c r="W434" s="13"/>
      <c r="X434" s="13"/>
      <c r="Y434" s="13"/>
      <c r="Z434" s="13"/>
      <c r="AA434" s="13"/>
      <c r="AB434" s="13"/>
      <c r="AC434" s="13"/>
      <c r="AD434" s="13"/>
      <c r="AE434" s="13"/>
      <c r="AF434" s="13"/>
      <c r="AG434" s="13"/>
      <c r="AH434" s="13"/>
      <c r="AI434" s="13"/>
      <c r="AJ434" s="13"/>
    </row>
    <row r="435" spans="1:36" ht="13.5" customHeight="1" x14ac:dyDescent="0.2">
      <c r="A435" s="13"/>
      <c r="B435" s="13"/>
      <c r="C435" s="13"/>
      <c r="D435" s="13"/>
      <c r="E435" s="13"/>
      <c r="F435" s="13"/>
      <c r="G435" s="13"/>
      <c r="H435" s="13"/>
      <c r="I435" s="13"/>
      <c r="J435" s="13"/>
      <c r="K435" s="13"/>
      <c r="L435" s="13"/>
      <c r="M435" s="13"/>
      <c r="N435" s="13"/>
      <c r="O435" s="13"/>
      <c r="P435" s="13"/>
      <c r="Q435" s="13"/>
      <c r="R435" s="13"/>
      <c r="S435" s="13"/>
      <c r="T435" s="13"/>
      <c r="U435" s="13"/>
      <c r="V435" s="13"/>
      <c r="W435" s="13"/>
      <c r="X435" s="13"/>
      <c r="Y435" s="13"/>
      <c r="Z435" s="13"/>
      <c r="AA435" s="13"/>
      <c r="AB435" s="13"/>
      <c r="AC435" s="13"/>
      <c r="AD435" s="13"/>
      <c r="AE435" s="13"/>
      <c r="AF435" s="13"/>
      <c r="AG435" s="13"/>
      <c r="AH435" s="13"/>
      <c r="AI435" s="13"/>
      <c r="AJ435" s="13"/>
    </row>
    <row r="436" spans="1:36" ht="13.5" customHeight="1" x14ac:dyDescent="0.2">
      <c r="A436" s="13"/>
      <c r="B436" s="13"/>
      <c r="C436" s="13"/>
      <c r="D436" s="13"/>
      <c r="E436" s="13"/>
      <c r="F436" s="13"/>
      <c r="G436" s="13"/>
      <c r="H436" s="13"/>
      <c r="I436" s="13"/>
      <c r="J436" s="13"/>
      <c r="K436" s="13"/>
      <c r="L436" s="13"/>
      <c r="M436" s="13"/>
      <c r="N436" s="13"/>
      <c r="O436" s="13"/>
      <c r="P436" s="13"/>
      <c r="Q436" s="13"/>
      <c r="R436" s="13"/>
      <c r="S436" s="13"/>
      <c r="T436" s="13"/>
      <c r="U436" s="13"/>
      <c r="V436" s="13"/>
      <c r="W436" s="13"/>
      <c r="X436" s="13"/>
      <c r="Y436" s="13"/>
      <c r="Z436" s="13"/>
      <c r="AA436" s="13"/>
      <c r="AB436" s="13"/>
      <c r="AC436" s="13"/>
      <c r="AD436" s="13"/>
      <c r="AE436" s="13"/>
      <c r="AF436" s="13"/>
      <c r="AG436" s="13"/>
      <c r="AH436" s="13"/>
      <c r="AI436" s="13"/>
      <c r="AJ436" s="13"/>
    </row>
    <row r="437" spans="1:36" ht="13.5" customHeight="1" x14ac:dyDescent="0.2">
      <c r="A437" s="13"/>
      <c r="B437" s="13"/>
      <c r="C437" s="13"/>
      <c r="D437" s="13"/>
      <c r="E437" s="13"/>
      <c r="F437" s="13"/>
      <c r="G437" s="13"/>
      <c r="H437" s="13"/>
      <c r="I437" s="13"/>
      <c r="J437" s="13"/>
      <c r="K437" s="13"/>
      <c r="L437" s="13"/>
      <c r="M437" s="13"/>
      <c r="N437" s="13"/>
      <c r="O437" s="13"/>
      <c r="P437" s="13"/>
      <c r="Q437" s="13"/>
      <c r="R437" s="13"/>
      <c r="S437" s="13"/>
      <c r="T437" s="13"/>
      <c r="U437" s="13"/>
      <c r="V437" s="13"/>
      <c r="W437" s="13"/>
      <c r="X437" s="13"/>
      <c r="Y437" s="13"/>
      <c r="Z437" s="13"/>
      <c r="AA437" s="13"/>
      <c r="AB437" s="13"/>
      <c r="AC437" s="13"/>
      <c r="AD437" s="13"/>
      <c r="AE437" s="13"/>
      <c r="AF437" s="13"/>
      <c r="AG437" s="13"/>
      <c r="AH437" s="13"/>
      <c r="AI437" s="13"/>
      <c r="AJ437" s="13"/>
    </row>
    <row r="438" spans="1:36" ht="13.5" customHeight="1" x14ac:dyDescent="0.2">
      <c r="A438" s="13"/>
      <c r="B438" s="13"/>
      <c r="C438" s="13"/>
      <c r="D438" s="13"/>
      <c r="E438" s="13"/>
      <c r="F438" s="13"/>
      <c r="G438" s="13"/>
      <c r="H438" s="13"/>
      <c r="I438" s="13"/>
      <c r="J438" s="13"/>
      <c r="K438" s="13"/>
      <c r="L438" s="13"/>
      <c r="M438" s="13"/>
      <c r="N438" s="13"/>
      <c r="O438" s="13"/>
      <c r="P438" s="13"/>
      <c r="Q438" s="13"/>
      <c r="R438" s="13"/>
      <c r="S438" s="13"/>
      <c r="T438" s="13"/>
      <c r="U438" s="13"/>
      <c r="V438" s="13"/>
      <c r="W438" s="13"/>
      <c r="X438" s="13"/>
      <c r="Y438" s="13"/>
      <c r="Z438" s="13"/>
      <c r="AA438" s="13"/>
      <c r="AB438" s="13"/>
      <c r="AC438" s="13"/>
      <c r="AD438" s="13"/>
      <c r="AE438" s="13"/>
      <c r="AF438" s="13"/>
      <c r="AG438" s="13"/>
      <c r="AH438" s="13"/>
      <c r="AI438" s="13"/>
      <c r="AJ438" s="13"/>
    </row>
    <row r="439" spans="1:36" ht="13.5" customHeight="1" x14ac:dyDescent="0.2">
      <c r="A439" s="13"/>
      <c r="B439" s="13"/>
      <c r="C439" s="13"/>
      <c r="D439" s="13"/>
      <c r="E439" s="13"/>
      <c r="F439" s="13"/>
      <c r="G439" s="13"/>
      <c r="H439" s="13"/>
      <c r="I439" s="13"/>
      <c r="J439" s="13"/>
      <c r="K439" s="13"/>
      <c r="L439" s="13"/>
      <c r="M439" s="13"/>
      <c r="N439" s="13"/>
      <c r="O439" s="13"/>
      <c r="P439" s="13"/>
      <c r="Q439" s="13"/>
      <c r="R439" s="13"/>
      <c r="S439" s="13"/>
      <c r="T439" s="13"/>
      <c r="U439" s="13"/>
      <c r="V439" s="13"/>
      <c r="W439" s="13"/>
      <c r="X439" s="13"/>
      <c r="Y439" s="13"/>
      <c r="Z439" s="13"/>
      <c r="AA439" s="13"/>
      <c r="AB439" s="13"/>
      <c r="AC439" s="13"/>
      <c r="AD439" s="13"/>
      <c r="AE439" s="13"/>
      <c r="AF439" s="13"/>
      <c r="AG439" s="13"/>
      <c r="AH439" s="13"/>
      <c r="AI439" s="13"/>
      <c r="AJ439" s="13"/>
    </row>
    <row r="440" spans="1:36" ht="13.5" customHeight="1" x14ac:dyDescent="0.2">
      <c r="A440" s="13"/>
      <c r="B440" s="13"/>
      <c r="C440" s="13"/>
      <c r="D440" s="13"/>
      <c r="E440" s="13"/>
      <c r="F440" s="13"/>
      <c r="G440" s="13"/>
      <c r="H440" s="13"/>
      <c r="I440" s="13"/>
      <c r="J440" s="13"/>
      <c r="K440" s="13"/>
      <c r="L440" s="13"/>
      <c r="M440" s="13"/>
      <c r="N440" s="13"/>
      <c r="O440" s="13"/>
      <c r="P440" s="13"/>
      <c r="Q440" s="13"/>
      <c r="R440" s="13"/>
      <c r="S440" s="13"/>
      <c r="T440" s="13"/>
      <c r="U440" s="13"/>
      <c r="V440" s="13"/>
      <c r="W440" s="13"/>
      <c r="X440" s="13"/>
      <c r="Y440" s="13"/>
      <c r="Z440" s="13"/>
      <c r="AA440" s="13"/>
      <c r="AB440" s="13"/>
      <c r="AC440" s="13"/>
      <c r="AD440" s="13"/>
      <c r="AE440" s="13"/>
      <c r="AF440" s="13"/>
      <c r="AG440" s="13"/>
      <c r="AH440" s="13"/>
      <c r="AI440" s="13"/>
      <c r="AJ440" s="13"/>
    </row>
    <row r="441" spans="1:36" ht="13.5" customHeight="1" x14ac:dyDescent="0.2">
      <c r="A441" s="13"/>
      <c r="B441" s="13"/>
      <c r="C441" s="13"/>
      <c r="D441" s="13"/>
      <c r="E441" s="13"/>
      <c r="F441" s="13"/>
      <c r="G441" s="13"/>
      <c r="H441" s="13"/>
      <c r="I441" s="13"/>
      <c r="J441" s="13"/>
      <c r="K441" s="13"/>
      <c r="L441" s="13"/>
      <c r="M441" s="13"/>
      <c r="N441" s="13"/>
      <c r="O441" s="13"/>
      <c r="P441" s="13"/>
      <c r="Q441" s="13"/>
      <c r="R441" s="13"/>
      <c r="S441" s="13"/>
      <c r="T441" s="13"/>
      <c r="U441" s="13"/>
      <c r="V441" s="13"/>
      <c r="W441" s="13"/>
      <c r="X441" s="13"/>
      <c r="Y441" s="13"/>
      <c r="Z441" s="13"/>
      <c r="AA441" s="13"/>
      <c r="AB441" s="13"/>
      <c r="AC441" s="13"/>
      <c r="AD441" s="13"/>
      <c r="AE441" s="13"/>
      <c r="AF441" s="13"/>
      <c r="AG441" s="13"/>
      <c r="AH441" s="13"/>
      <c r="AI441" s="13"/>
      <c r="AJ441" s="13"/>
    </row>
    <row r="442" spans="1:36" ht="13.5" customHeight="1" x14ac:dyDescent="0.2">
      <c r="A442" s="13"/>
      <c r="B442" s="13"/>
      <c r="C442" s="13"/>
      <c r="D442" s="13"/>
      <c r="E442" s="13"/>
      <c r="F442" s="13"/>
      <c r="G442" s="13"/>
      <c r="H442" s="13"/>
      <c r="I442" s="13"/>
      <c r="J442" s="13"/>
      <c r="K442" s="13"/>
      <c r="L442" s="13"/>
      <c r="M442" s="13"/>
      <c r="N442" s="13"/>
      <c r="O442" s="13"/>
      <c r="P442" s="13"/>
      <c r="Q442" s="13"/>
      <c r="R442" s="13"/>
      <c r="S442" s="13"/>
      <c r="T442" s="13"/>
      <c r="U442" s="13"/>
      <c r="V442" s="13"/>
      <c r="W442" s="13"/>
      <c r="X442" s="13"/>
      <c r="Y442" s="13"/>
      <c r="Z442" s="13"/>
      <c r="AA442" s="13"/>
      <c r="AB442" s="13"/>
      <c r="AC442" s="13"/>
      <c r="AD442" s="13"/>
      <c r="AE442" s="13"/>
      <c r="AF442" s="13"/>
      <c r="AG442" s="13"/>
      <c r="AH442" s="13"/>
      <c r="AI442" s="13"/>
      <c r="AJ442" s="13"/>
    </row>
    <row r="443" spans="1:36" ht="13.5" customHeight="1" x14ac:dyDescent="0.2">
      <c r="A443" s="13"/>
      <c r="B443" s="13"/>
      <c r="C443" s="13"/>
      <c r="D443" s="13"/>
      <c r="E443" s="13"/>
      <c r="F443" s="13"/>
      <c r="G443" s="13"/>
      <c r="H443" s="13"/>
      <c r="I443" s="13"/>
      <c r="J443" s="13"/>
      <c r="K443" s="13"/>
      <c r="L443" s="13"/>
      <c r="M443" s="13"/>
      <c r="N443" s="13"/>
      <c r="O443" s="13"/>
      <c r="P443" s="13"/>
      <c r="Q443" s="13"/>
      <c r="R443" s="13"/>
      <c r="S443" s="13"/>
      <c r="T443" s="13"/>
      <c r="U443" s="13"/>
      <c r="V443" s="13"/>
      <c r="W443" s="13"/>
      <c r="X443" s="13"/>
      <c r="Y443" s="13"/>
      <c r="Z443" s="13"/>
      <c r="AA443" s="13"/>
      <c r="AB443" s="13"/>
      <c r="AC443" s="13"/>
      <c r="AD443" s="13"/>
      <c r="AE443" s="13"/>
      <c r="AF443" s="13"/>
      <c r="AG443" s="13"/>
      <c r="AH443" s="13"/>
      <c r="AI443" s="13"/>
      <c r="AJ443" s="13"/>
    </row>
    <row r="444" spans="1:36" ht="13.5" customHeight="1" x14ac:dyDescent="0.2">
      <c r="A444" s="13"/>
      <c r="B444" s="13"/>
      <c r="C444" s="13"/>
      <c r="D444" s="13"/>
      <c r="E444" s="13"/>
      <c r="F444" s="13"/>
      <c r="G444" s="13"/>
      <c r="H444" s="13"/>
      <c r="I444" s="13"/>
      <c r="J444" s="13"/>
      <c r="K444" s="13"/>
      <c r="L444" s="13"/>
      <c r="M444" s="13"/>
      <c r="N444" s="13"/>
      <c r="O444" s="13"/>
      <c r="P444" s="13"/>
      <c r="Q444" s="13"/>
      <c r="R444" s="13"/>
      <c r="S444" s="13"/>
      <c r="T444" s="13"/>
      <c r="U444" s="13"/>
      <c r="V444" s="13"/>
      <c r="W444" s="13"/>
      <c r="X444" s="13"/>
      <c r="Y444" s="13"/>
      <c r="Z444" s="13"/>
      <c r="AA444" s="13"/>
      <c r="AB444" s="13"/>
      <c r="AC444" s="13"/>
      <c r="AD444" s="13"/>
      <c r="AE444" s="13"/>
      <c r="AF444" s="13"/>
      <c r="AG444" s="13"/>
      <c r="AH444" s="13"/>
      <c r="AI444" s="13"/>
      <c r="AJ444" s="13"/>
    </row>
    <row r="445" spans="1:36" ht="13.5" customHeight="1" x14ac:dyDescent="0.2">
      <c r="A445" s="13"/>
      <c r="B445" s="13"/>
      <c r="C445" s="13"/>
      <c r="D445" s="13"/>
      <c r="E445" s="13"/>
      <c r="F445" s="13"/>
      <c r="G445" s="13"/>
      <c r="H445" s="13"/>
      <c r="I445" s="13"/>
      <c r="J445" s="13"/>
      <c r="K445" s="13"/>
      <c r="L445" s="13"/>
      <c r="M445" s="13"/>
      <c r="N445" s="13"/>
      <c r="O445" s="13"/>
      <c r="P445" s="13"/>
      <c r="Q445" s="13"/>
      <c r="R445" s="13"/>
      <c r="S445" s="13"/>
      <c r="T445" s="13"/>
      <c r="U445" s="13"/>
      <c r="V445" s="13"/>
      <c r="W445" s="13"/>
      <c r="X445" s="13"/>
      <c r="Y445" s="13"/>
      <c r="Z445" s="13"/>
      <c r="AA445" s="13"/>
      <c r="AB445" s="13"/>
      <c r="AC445" s="13"/>
      <c r="AD445" s="13"/>
      <c r="AE445" s="13"/>
      <c r="AF445" s="13"/>
      <c r="AG445" s="13"/>
      <c r="AH445" s="13"/>
      <c r="AI445" s="13"/>
      <c r="AJ445" s="13"/>
    </row>
    <row r="446" spans="1:36" ht="13.5" customHeight="1" x14ac:dyDescent="0.2">
      <c r="A446" s="13"/>
      <c r="B446" s="13"/>
      <c r="C446" s="13"/>
      <c r="D446" s="13"/>
      <c r="E446" s="13"/>
      <c r="F446" s="13"/>
      <c r="G446" s="13"/>
      <c r="H446" s="13"/>
      <c r="I446" s="13"/>
      <c r="J446" s="13"/>
      <c r="K446" s="13"/>
      <c r="L446" s="13"/>
      <c r="M446" s="13"/>
      <c r="N446" s="13"/>
      <c r="O446" s="13"/>
      <c r="P446" s="13"/>
      <c r="Q446" s="13"/>
      <c r="R446" s="13"/>
      <c r="S446" s="13"/>
      <c r="T446" s="13"/>
      <c r="U446" s="13"/>
      <c r="V446" s="13"/>
      <c r="W446" s="13"/>
      <c r="X446" s="13"/>
      <c r="Y446" s="13"/>
      <c r="Z446" s="13"/>
      <c r="AA446" s="13"/>
      <c r="AB446" s="13"/>
      <c r="AC446" s="13"/>
      <c r="AD446" s="13"/>
      <c r="AE446" s="13"/>
      <c r="AF446" s="13"/>
      <c r="AG446" s="13"/>
      <c r="AH446" s="13"/>
      <c r="AI446" s="13"/>
      <c r="AJ446" s="13"/>
    </row>
    <row r="447" spans="1:36" ht="13.5" customHeight="1" x14ac:dyDescent="0.2">
      <c r="A447" s="13"/>
      <c r="B447" s="13"/>
      <c r="C447" s="13"/>
      <c r="D447" s="13"/>
      <c r="E447" s="13"/>
      <c r="F447" s="13"/>
      <c r="G447" s="13"/>
      <c r="H447" s="13"/>
      <c r="I447" s="13"/>
      <c r="J447" s="13"/>
      <c r="K447" s="13"/>
      <c r="L447" s="13"/>
      <c r="M447" s="13"/>
      <c r="N447" s="13"/>
      <c r="O447" s="13"/>
      <c r="P447" s="13"/>
      <c r="Q447" s="13"/>
      <c r="R447" s="13"/>
      <c r="S447" s="13"/>
      <c r="T447" s="13"/>
      <c r="U447" s="13"/>
      <c r="V447" s="13"/>
      <c r="W447" s="13"/>
      <c r="X447" s="13"/>
      <c r="Y447" s="13"/>
      <c r="Z447" s="13"/>
      <c r="AA447" s="13"/>
      <c r="AB447" s="13"/>
      <c r="AC447" s="13"/>
      <c r="AD447" s="13"/>
      <c r="AE447" s="13"/>
      <c r="AF447" s="13"/>
      <c r="AG447" s="13"/>
      <c r="AH447" s="13"/>
      <c r="AI447" s="13"/>
      <c r="AJ447" s="13"/>
    </row>
    <row r="448" spans="1:36" ht="13.5" customHeight="1" x14ac:dyDescent="0.2">
      <c r="A448" s="13"/>
      <c r="B448" s="13"/>
      <c r="C448" s="13"/>
      <c r="D448" s="13"/>
      <c r="E448" s="13"/>
      <c r="F448" s="13"/>
      <c r="G448" s="13"/>
      <c r="H448" s="13"/>
      <c r="I448" s="13"/>
      <c r="J448" s="13"/>
      <c r="K448" s="13"/>
      <c r="L448" s="13"/>
      <c r="M448" s="13"/>
      <c r="N448" s="13"/>
      <c r="O448" s="13"/>
      <c r="P448" s="13"/>
      <c r="Q448" s="13"/>
      <c r="R448" s="13"/>
      <c r="S448" s="13"/>
      <c r="T448" s="13"/>
      <c r="U448" s="13"/>
      <c r="V448" s="13"/>
      <c r="W448" s="13"/>
      <c r="X448" s="13"/>
      <c r="Y448" s="13"/>
      <c r="Z448" s="13"/>
      <c r="AA448" s="13"/>
      <c r="AB448" s="13"/>
      <c r="AC448" s="13"/>
      <c r="AD448" s="13"/>
      <c r="AE448" s="13"/>
      <c r="AF448" s="13"/>
      <c r="AG448" s="13"/>
      <c r="AH448" s="13"/>
      <c r="AI448" s="13"/>
      <c r="AJ448" s="13"/>
    </row>
    <row r="449" spans="1:36" ht="13.5" customHeight="1" x14ac:dyDescent="0.2">
      <c r="A449" s="13"/>
      <c r="B449" s="13"/>
      <c r="C449" s="13"/>
      <c r="D449" s="13"/>
      <c r="E449" s="13"/>
      <c r="F449" s="13"/>
      <c r="G449" s="13"/>
      <c r="H449" s="13"/>
      <c r="I449" s="13"/>
      <c r="J449" s="13"/>
      <c r="K449" s="13"/>
      <c r="L449" s="13"/>
      <c r="M449" s="13"/>
      <c r="N449" s="13"/>
      <c r="O449" s="13"/>
      <c r="P449" s="13"/>
      <c r="Q449" s="13"/>
      <c r="R449" s="13"/>
      <c r="S449" s="13"/>
      <c r="T449" s="13"/>
      <c r="U449" s="13"/>
      <c r="V449" s="13"/>
      <c r="W449" s="13"/>
      <c r="X449" s="13"/>
      <c r="Y449" s="13"/>
      <c r="Z449" s="13"/>
      <c r="AA449" s="13"/>
      <c r="AB449" s="13"/>
      <c r="AC449" s="13"/>
      <c r="AD449" s="13"/>
      <c r="AE449" s="13"/>
      <c r="AF449" s="13"/>
      <c r="AG449" s="13"/>
      <c r="AH449" s="13"/>
      <c r="AI449" s="13"/>
      <c r="AJ449" s="13"/>
    </row>
    <row r="450" spans="1:36" ht="13.5" customHeight="1" x14ac:dyDescent="0.2">
      <c r="A450" s="13"/>
      <c r="B450" s="13"/>
      <c r="C450" s="13"/>
      <c r="D450" s="13"/>
      <c r="E450" s="13"/>
      <c r="F450" s="13"/>
      <c r="G450" s="13"/>
      <c r="H450" s="13"/>
      <c r="I450" s="13"/>
      <c r="J450" s="13"/>
      <c r="K450" s="13"/>
      <c r="L450" s="13"/>
      <c r="M450" s="13"/>
      <c r="N450" s="13"/>
      <c r="O450" s="13"/>
      <c r="P450" s="13"/>
      <c r="Q450" s="13"/>
      <c r="R450" s="13"/>
      <c r="S450" s="13"/>
      <c r="T450" s="13"/>
      <c r="U450" s="13"/>
      <c r="V450" s="13"/>
      <c r="W450" s="13"/>
      <c r="X450" s="13"/>
      <c r="Y450" s="13"/>
      <c r="Z450" s="13"/>
      <c r="AA450" s="13"/>
      <c r="AB450" s="13"/>
      <c r="AC450" s="13"/>
      <c r="AD450" s="13"/>
      <c r="AE450" s="13"/>
      <c r="AF450" s="13"/>
      <c r="AG450" s="13"/>
      <c r="AH450" s="13"/>
      <c r="AI450" s="13"/>
      <c r="AJ450" s="13"/>
    </row>
    <row r="451" spans="1:36" ht="13.5" customHeight="1" x14ac:dyDescent="0.2">
      <c r="A451" s="13"/>
      <c r="B451" s="13"/>
      <c r="C451" s="13"/>
      <c r="D451" s="13"/>
      <c r="E451" s="13"/>
      <c r="F451" s="13"/>
      <c r="G451" s="13"/>
      <c r="H451" s="13"/>
      <c r="I451" s="13"/>
      <c r="J451" s="13"/>
      <c r="K451" s="13"/>
      <c r="L451" s="13"/>
      <c r="M451" s="13"/>
      <c r="N451" s="13"/>
      <c r="O451" s="13"/>
      <c r="P451" s="13"/>
      <c r="Q451" s="13"/>
      <c r="R451" s="13"/>
      <c r="S451" s="13"/>
      <c r="T451" s="13"/>
      <c r="U451" s="13"/>
      <c r="V451" s="13"/>
      <c r="W451" s="13"/>
      <c r="X451" s="13"/>
      <c r="Y451" s="13"/>
      <c r="Z451" s="13"/>
      <c r="AA451" s="13"/>
      <c r="AB451" s="13"/>
      <c r="AC451" s="13"/>
      <c r="AD451" s="13"/>
      <c r="AE451" s="13"/>
      <c r="AF451" s="13"/>
      <c r="AG451" s="13"/>
      <c r="AH451" s="13"/>
      <c r="AI451" s="13"/>
      <c r="AJ451" s="13"/>
    </row>
    <row r="452" spans="1:36" ht="13.5" customHeight="1" x14ac:dyDescent="0.2">
      <c r="A452" s="13"/>
      <c r="B452" s="13"/>
      <c r="C452" s="13"/>
      <c r="D452" s="13"/>
      <c r="E452" s="13"/>
      <c r="F452" s="13"/>
      <c r="G452" s="13"/>
      <c r="H452" s="13"/>
      <c r="I452" s="13"/>
      <c r="J452" s="13"/>
      <c r="K452" s="13"/>
      <c r="L452" s="13"/>
      <c r="M452" s="13"/>
      <c r="N452" s="13"/>
      <c r="O452" s="13"/>
      <c r="P452" s="13"/>
      <c r="Q452" s="13"/>
      <c r="R452" s="13"/>
      <c r="S452" s="13"/>
      <c r="T452" s="13"/>
      <c r="U452" s="13"/>
      <c r="V452" s="13"/>
      <c r="W452" s="13"/>
      <c r="X452" s="13"/>
      <c r="Y452" s="13"/>
      <c r="Z452" s="13"/>
      <c r="AA452" s="13"/>
      <c r="AB452" s="13"/>
      <c r="AC452" s="13"/>
      <c r="AD452" s="13"/>
      <c r="AE452" s="13"/>
      <c r="AF452" s="13"/>
      <c r="AG452" s="13"/>
      <c r="AH452" s="13"/>
      <c r="AI452" s="13"/>
      <c r="AJ452" s="13"/>
    </row>
    <row r="453" spans="1:36" ht="13.5" customHeight="1" x14ac:dyDescent="0.2">
      <c r="A453" s="13"/>
      <c r="B453" s="13"/>
      <c r="C453" s="13"/>
      <c r="D453" s="13"/>
      <c r="E453" s="13"/>
      <c r="F453" s="13"/>
      <c r="G453" s="13"/>
      <c r="H453" s="13"/>
      <c r="I453" s="13"/>
      <c r="J453" s="13"/>
      <c r="K453" s="13"/>
      <c r="L453" s="13"/>
      <c r="M453" s="13"/>
      <c r="N453" s="13"/>
      <c r="O453" s="13"/>
      <c r="P453" s="13"/>
      <c r="Q453" s="13"/>
      <c r="R453" s="13"/>
      <c r="S453" s="13"/>
      <c r="T453" s="13"/>
      <c r="U453" s="13"/>
      <c r="V453" s="13"/>
      <c r="W453" s="13"/>
      <c r="X453" s="13"/>
      <c r="Y453" s="13"/>
      <c r="Z453" s="13"/>
      <c r="AA453" s="13"/>
      <c r="AB453" s="13"/>
      <c r="AC453" s="13"/>
      <c r="AD453" s="13"/>
      <c r="AE453" s="13"/>
      <c r="AF453" s="13"/>
      <c r="AG453" s="13"/>
      <c r="AH453" s="13"/>
      <c r="AI453" s="13"/>
      <c r="AJ453" s="13"/>
    </row>
    <row r="454" spans="1:36" ht="13.5" customHeight="1" x14ac:dyDescent="0.2">
      <c r="A454" s="13"/>
      <c r="B454" s="13"/>
      <c r="C454" s="13"/>
      <c r="D454" s="13"/>
      <c r="E454" s="13"/>
      <c r="F454" s="13"/>
      <c r="G454" s="13"/>
      <c r="H454" s="13"/>
      <c r="I454" s="13"/>
      <c r="J454" s="13"/>
      <c r="K454" s="13"/>
      <c r="L454" s="13"/>
      <c r="M454" s="13"/>
      <c r="N454" s="13"/>
      <c r="O454" s="13"/>
      <c r="P454" s="13"/>
      <c r="Q454" s="13"/>
      <c r="R454" s="13"/>
      <c r="S454" s="13"/>
      <c r="T454" s="13"/>
      <c r="U454" s="13"/>
      <c r="V454" s="13"/>
      <c r="W454" s="13"/>
      <c r="X454" s="13"/>
      <c r="Y454" s="13"/>
      <c r="Z454" s="13"/>
      <c r="AA454" s="13"/>
      <c r="AB454" s="13"/>
      <c r="AC454" s="13"/>
      <c r="AD454" s="13"/>
      <c r="AE454" s="13"/>
      <c r="AF454" s="13"/>
      <c r="AG454" s="13"/>
      <c r="AH454" s="13"/>
      <c r="AI454" s="13"/>
      <c r="AJ454" s="13"/>
    </row>
    <row r="455" spans="1:36" ht="13.5" customHeight="1" x14ac:dyDescent="0.2">
      <c r="A455" s="13"/>
      <c r="B455" s="13"/>
      <c r="C455" s="13"/>
      <c r="D455" s="13"/>
      <c r="E455" s="13"/>
      <c r="F455" s="13"/>
      <c r="G455" s="13"/>
      <c r="H455" s="13"/>
      <c r="I455" s="13"/>
      <c r="J455" s="13"/>
      <c r="K455" s="13"/>
      <c r="L455" s="13"/>
      <c r="M455" s="13"/>
      <c r="N455" s="13"/>
      <c r="O455" s="13"/>
      <c r="P455" s="13"/>
      <c r="Q455" s="13"/>
      <c r="R455" s="13"/>
      <c r="S455" s="13"/>
      <c r="T455" s="13"/>
      <c r="U455" s="13"/>
      <c r="V455" s="13"/>
      <c r="W455" s="13"/>
      <c r="X455" s="13"/>
      <c r="Y455" s="13"/>
      <c r="Z455" s="13"/>
      <c r="AA455" s="13"/>
      <c r="AB455" s="13"/>
      <c r="AC455" s="13"/>
      <c r="AD455" s="13"/>
      <c r="AE455" s="13"/>
      <c r="AF455" s="13"/>
      <c r="AG455" s="13"/>
      <c r="AH455" s="13"/>
      <c r="AI455" s="13"/>
      <c r="AJ455" s="13"/>
    </row>
    <row r="456" spans="1:36" ht="13.5" customHeight="1" x14ac:dyDescent="0.2">
      <c r="A456" s="13"/>
      <c r="B456" s="13"/>
      <c r="C456" s="13"/>
      <c r="D456" s="13"/>
      <c r="E456" s="13"/>
      <c r="F456" s="13"/>
      <c r="G456" s="13"/>
      <c r="H456" s="13"/>
      <c r="I456" s="13"/>
      <c r="J456" s="13"/>
      <c r="K456" s="13"/>
      <c r="L456" s="13"/>
      <c r="M456" s="13"/>
      <c r="N456" s="13"/>
      <c r="O456" s="13"/>
      <c r="P456" s="13"/>
      <c r="Q456" s="13"/>
      <c r="R456" s="13"/>
      <c r="S456" s="13"/>
      <c r="T456" s="13"/>
      <c r="U456" s="13"/>
      <c r="V456" s="13"/>
      <c r="W456" s="13"/>
      <c r="X456" s="13"/>
      <c r="Y456" s="13"/>
      <c r="Z456" s="13"/>
      <c r="AA456" s="13"/>
      <c r="AB456" s="13"/>
      <c r="AC456" s="13"/>
      <c r="AD456" s="13"/>
      <c r="AE456" s="13"/>
      <c r="AF456" s="13"/>
      <c r="AG456" s="13"/>
      <c r="AH456" s="13"/>
      <c r="AI456" s="13"/>
      <c r="AJ456" s="13"/>
    </row>
    <row r="457" spans="1:36" ht="13.5" customHeight="1" x14ac:dyDescent="0.2">
      <c r="A457" s="13"/>
      <c r="B457" s="13"/>
      <c r="C457" s="13"/>
      <c r="D457" s="13"/>
      <c r="E457" s="13"/>
      <c r="F457" s="13"/>
      <c r="G457" s="13"/>
      <c r="H457" s="13"/>
      <c r="I457" s="13"/>
      <c r="J457" s="13"/>
      <c r="K457" s="13"/>
      <c r="L457" s="13"/>
      <c r="M457" s="13"/>
      <c r="N457" s="13"/>
      <c r="O457" s="13"/>
      <c r="P457" s="13"/>
      <c r="Q457" s="13"/>
      <c r="R457" s="13"/>
      <c r="S457" s="13"/>
      <c r="T457" s="13"/>
      <c r="U457" s="13"/>
      <c r="V457" s="13"/>
      <c r="W457" s="13"/>
      <c r="X457" s="13"/>
      <c r="Y457" s="13"/>
      <c r="Z457" s="13"/>
      <c r="AA457" s="13"/>
      <c r="AB457" s="13"/>
      <c r="AC457" s="13"/>
      <c r="AD457" s="13"/>
      <c r="AE457" s="13"/>
      <c r="AF457" s="13"/>
      <c r="AG457" s="13"/>
      <c r="AH457" s="13"/>
      <c r="AI457" s="13"/>
      <c r="AJ457" s="13"/>
    </row>
    <row r="458" spans="1:36" ht="13.5" customHeight="1" x14ac:dyDescent="0.2">
      <c r="A458" s="13"/>
      <c r="B458" s="13"/>
      <c r="C458" s="13"/>
      <c r="D458" s="13"/>
      <c r="E458" s="13"/>
      <c r="F458" s="13"/>
      <c r="G458" s="13"/>
      <c r="H458" s="13"/>
      <c r="I458" s="13"/>
      <c r="J458" s="13"/>
      <c r="K458" s="13"/>
      <c r="L458" s="13"/>
      <c r="M458" s="13"/>
      <c r="N458" s="13"/>
      <c r="O458" s="13"/>
      <c r="P458" s="13"/>
      <c r="Q458" s="13"/>
      <c r="R458" s="13"/>
      <c r="S458" s="13"/>
      <c r="T458" s="13"/>
      <c r="U458" s="13"/>
      <c r="V458" s="13"/>
      <c r="W458" s="13"/>
      <c r="X458" s="13"/>
      <c r="Y458" s="13"/>
      <c r="Z458" s="13"/>
      <c r="AA458" s="13"/>
      <c r="AB458" s="13"/>
      <c r="AC458" s="13"/>
      <c r="AD458" s="13"/>
      <c r="AE458" s="13"/>
      <c r="AF458" s="13"/>
      <c r="AG458" s="13"/>
      <c r="AH458" s="13"/>
      <c r="AI458" s="13"/>
      <c r="AJ458" s="13"/>
    </row>
    <row r="459" spans="1:36" ht="13.5" customHeight="1" x14ac:dyDescent="0.2">
      <c r="A459" s="13"/>
      <c r="B459" s="13"/>
      <c r="C459" s="13"/>
      <c r="D459" s="13"/>
      <c r="E459" s="13"/>
      <c r="F459" s="13"/>
      <c r="G459" s="13"/>
      <c r="H459" s="13"/>
      <c r="I459" s="13"/>
      <c r="J459" s="13"/>
      <c r="K459" s="13"/>
      <c r="L459" s="13"/>
      <c r="M459" s="13"/>
      <c r="N459" s="13"/>
      <c r="O459" s="13"/>
      <c r="P459" s="13"/>
      <c r="Q459" s="13"/>
      <c r="R459" s="13"/>
      <c r="S459" s="13"/>
      <c r="T459" s="13"/>
      <c r="U459" s="13"/>
      <c r="V459" s="13"/>
      <c r="W459" s="13"/>
      <c r="X459" s="13"/>
      <c r="Y459" s="13"/>
      <c r="Z459" s="13"/>
      <c r="AA459" s="13"/>
      <c r="AB459" s="13"/>
      <c r="AC459" s="13"/>
      <c r="AD459" s="13"/>
      <c r="AE459" s="13"/>
      <c r="AF459" s="13"/>
      <c r="AG459" s="13"/>
      <c r="AH459" s="13"/>
      <c r="AI459" s="13"/>
      <c r="AJ459" s="13"/>
    </row>
    <row r="460" spans="1:36" ht="13.5" customHeight="1" x14ac:dyDescent="0.2">
      <c r="A460" s="13"/>
      <c r="B460" s="13"/>
      <c r="C460" s="13"/>
      <c r="D460" s="13"/>
      <c r="E460" s="13"/>
      <c r="F460" s="13"/>
      <c r="G460" s="13"/>
      <c r="H460" s="13"/>
      <c r="I460" s="13"/>
      <c r="J460" s="13"/>
      <c r="K460" s="13"/>
      <c r="L460" s="13"/>
      <c r="M460" s="13"/>
      <c r="N460" s="13"/>
      <c r="O460" s="13"/>
      <c r="P460" s="13"/>
      <c r="Q460" s="13"/>
      <c r="R460" s="13"/>
      <c r="S460" s="13"/>
      <c r="T460" s="13"/>
      <c r="U460" s="13"/>
      <c r="V460" s="13"/>
      <c r="W460" s="13"/>
      <c r="X460" s="13"/>
      <c r="Y460" s="13"/>
      <c r="Z460" s="13"/>
      <c r="AA460" s="13"/>
      <c r="AB460" s="13"/>
      <c r="AC460" s="13"/>
      <c r="AD460" s="13"/>
      <c r="AE460" s="13"/>
      <c r="AF460" s="13"/>
      <c r="AG460" s="13"/>
      <c r="AH460" s="13"/>
      <c r="AI460" s="13"/>
      <c r="AJ460" s="13"/>
    </row>
    <row r="461" spans="1:36" ht="13.5" customHeight="1" x14ac:dyDescent="0.2">
      <c r="A461" s="13"/>
      <c r="B461" s="13"/>
      <c r="C461" s="13"/>
      <c r="D461" s="13"/>
      <c r="E461" s="13"/>
      <c r="F461" s="13"/>
      <c r="G461" s="13"/>
      <c r="H461" s="13"/>
      <c r="I461" s="13"/>
      <c r="J461" s="13"/>
      <c r="K461" s="13"/>
      <c r="L461" s="13"/>
      <c r="M461" s="13"/>
      <c r="N461" s="13"/>
      <c r="O461" s="13"/>
      <c r="P461" s="13"/>
      <c r="Q461" s="13"/>
      <c r="R461" s="13"/>
      <c r="S461" s="13"/>
      <c r="T461" s="13"/>
      <c r="U461" s="13"/>
      <c r="V461" s="13"/>
      <c r="W461" s="13"/>
      <c r="X461" s="13"/>
      <c r="Y461" s="13"/>
      <c r="Z461" s="13"/>
      <c r="AA461" s="13"/>
      <c r="AB461" s="13"/>
      <c r="AC461" s="13"/>
      <c r="AD461" s="13"/>
      <c r="AE461" s="13"/>
      <c r="AF461" s="13"/>
      <c r="AG461" s="13"/>
      <c r="AH461" s="13"/>
      <c r="AI461" s="13"/>
      <c r="AJ461" s="13"/>
    </row>
    <row r="462" spans="1:36" ht="13.5" customHeight="1" x14ac:dyDescent="0.2">
      <c r="A462" s="13"/>
      <c r="B462" s="13"/>
      <c r="C462" s="13"/>
      <c r="D462" s="13"/>
      <c r="E462" s="13"/>
      <c r="F462" s="13"/>
      <c r="G462" s="13"/>
      <c r="H462" s="13"/>
      <c r="I462" s="13"/>
      <c r="J462" s="13"/>
      <c r="K462" s="13"/>
      <c r="L462" s="13"/>
      <c r="M462" s="13"/>
      <c r="N462" s="13"/>
      <c r="O462" s="13"/>
      <c r="P462" s="13"/>
      <c r="Q462" s="13"/>
      <c r="R462" s="13"/>
      <c r="S462" s="13"/>
      <c r="T462" s="13"/>
      <c r="U462" s="13"/>
      <c r="V462" s="13"/>
      <c r="W462" s="13"/>
      <c r="X462" s="13"/>
      <c r="Y462" s="13"/>
      <c r="Z462" s="13"/>
      <c r="AA462" s="13"/>
      <c r="AB462" s="13"/>
      <c r="AC462" s="13"/>
      <c r="AD462" s="13"/>
      <c r="AE462" s="13"/>
      <c r="AF462" s="13"/>
      <c r="AG462" s="13"/>
      <c r="AH462" s="13"/>
      <c r="AI462" s="13"/>
      <c r="AJ462" s="13"/>
    </row>
    <row r="463" spans="1:36" ht="13.5" customHeight="1" x14ac:dyDescent="0.2">
      <c r="A463" s="13"/>
      <c r="B463" s="13"/>
      <c r="C463" s="13"/>
      <c r="D463" s="13"/>
      <c r="E463" s="13"/>
      <c r="F463" s="13"/>
      <c r="G463" s="13"/>
      <c r="H463" s="13"/>
      <c r="I463" s="13"/>
      <c r="J463" s="13"/>
      <c r="K463" s="13"/>
      <c r="L463" s="13"/>
      <c r="M463" s="13"/>
      <c r="N463" s="13"/>
      <c r="O463" s="13"/>
      <c r="P463" s="13"/>
      <c r="Q463" s="13"/>
      <c r="R463" s="13"/>
      <c r="S463" s="13"/>
      <c r="T463" s="13"/>
      <c r="U463" s="13"/>
      <c r="V463" s="13"/>
      <c r="W463" s="13"/>
      <c r="X463" s="13"/>
      <c r="Y463" s="13"/>
      <c r="Z463" s="13"/>
      <c r="AA463" s="13"/>
      <c r="AB463" s="13"/>
      <c r="AC463" s="13"/>
      <c r="AD463" s="13"/>
      <c r="AE463" s="13"/>
      <c r="AF463" s="13"/>
      <c r="AG463" s="13"/>
      <c r="AH463" s="13"/>
      <c r="AI463" s="13"/>
      <c r="AJ463" s="13"/>
    </row>
    <row r="464" spans="1:36" ht="13.5" customHeight="1" x14ac:dyDescent="0.2">
      <c r="A464" s="13"/>
      <c r="B464" s="13"/>
      <c r="C464" s="13"/>
      <c r="D464" s="13"/>
      <c r="E464" s="13"/>
      <c r="F464" s="13"/>
      <c r="G464" s="13"/>
      <c r="H464" s="13"/>
      <c r="I464" s="13"/>
      <c r="J464" s="13"/>
      <c r="K464" s="13"/>
      <c r="L464" s="13"/>
      <c r="M464" s="13"/>
      <c r="N464" s="13"/>
      <c r="O464" s="13"/>
      <c r="P464" s="13"/>
      <c r="Q464" s="13"/>
      <c r="R464" s="13"/>
      <c r="S464" s="13"/>
      <c r="T464" s="13"/>
      <c r="U464" s="13"/>
      <c r="V464" s="13"/>
      <c r="W464" s="13"/>
      <c r="X464" s="13"/>
      <c r="Y464" s="13"/>
      <c r="Z464" s="13"/>
      <c r="AA464" s="13"/>
      <c r="AB464" s="13"/>
      <c r="AC464" s="13"/>
      <c r="AD464" s="13"/>
      <c r="AE464" s="13"/>
      <c r="AF464" s="13"/>
      <c r="AG464" s="13"/>
      <c r="AH464" s="13"/>
      <c r="AI464" s="13"/>
      <c r="AJ464" s="13"/>
    </row>
    <row r="465" spans="1:36" ht="13.5" customHeight="1" x14ac:dyDescent="0.2">
      <c r="A465" s="13"/>
      <c r="B465" s="13"/>
      <c r="C465" s="13"/>
      <c r="D465" s="13"/>
      <c r="E465" s="13"/>
      <c r="F465" s="13"/>
      <c r="G465" s="13"/>
      <c r="H465" s="13"/>
      <c r="I465" s="13"/>
      <c r="J465" s="13"/>
      <c r="K465" s="13"/>
      <c r="L465" s="13"/>
      <c r="M465" s="13"/>
      <c r="N465" s="13"/>
      <c r="O465" s="13"/>
      <c r="P465" s="13"/>
      <c r="Q465" s="13"/>
      <c r="R465" s="13"/>
      <c r="S465" s="13"/>
      <c r="T465" s="13"/>
      <c r="U465" s="13"/>
      <c r="V465" s="13"/>
      <c r="W465" s="13"/>
      <c r="X465" s="13"/>
      <c r="Y465" s="13"/>
      <c r="Z465" s="13"/>
      <c r="AA465" s="13"/>
      <c r="AB465" s="13"/>
      <c r="AC465" s="13"/>
      <c r="AD465" s="13"/>
      <c r="AE465" s="13"/>
      <c r="AF465" s="13"/>
      <c r="AG465" s="13"/>
      <c r="AH465" s="13"/>
      <c r="AI465" s="13"/>
      <c r="AJ465" s="13"/>
    </row>
    <row r="466" spans="1:36" ht="13.5" customHeight="1" x14ac:dyDescent="0.2">
      <c r="A466" s="13"/>
      <c r="B466" s="13"/>
      <c r="C466" s="13"/>
      <c r="D466" s="13"/>
      <c r="E466" s="13"/>
      <c r="F466" s="13"/>
      <c r="G466" s="13"/>
      <c r="H466" s="13"/>
      <c r="I466" s="13"/>
      <c r="J466" s="13"/>
      <c r="K466" s="13"/>
      <c r="L466" s="13"/>
      <c r="M466" s="13"/>
      <c r="N466" s="13"/>
      <c r="O466" s="13"/>
      <c r="P466" s="13"/>
      <c r="Q466" s="13"/>
      <c r="R466" s="13"/>
      <c r="S466" s="13"/>
      <c r="T466" s="13"/>
      <c r="U466" s="13"/>
      <c r="V466" s="13"/>
      <c r="W466" s="13"/>
      <c r="X466" s="13"/>
      <c r="Y466" s="13"/>
      <c r="Z466" s="13"/>
      <c r="AA466" s="13"/>
      <c r="AB466" s="13"/>
      <c r="AC466" s="13"/>
      <c r="AD466" s="13"/>
      <c r="AE466" s="13"/>
      <c r="AF466" s="13"/>
      <c r="AG466" s="13"/>
      <c r="AH466" s="13"/>
      <c r="AI466" s="13"/>
      <c r="AJ466" s="13"/>
    </row>
    <row r="467" spans="1:36" ht="13.5" customHeight="1" x14ac:dyDescent="0.2">
      <c r="A467" s="13"/>
      <c r="B467" s="13"/>
      <c r="C467" s="13"/>
      <c r="D467" s="13"/>
      <c r="E467" s="13"/>
      <c r="F467" s="13"/>
      <c r="G467" s="13"/>
      <c r="H467" s="13"/>
      <c r="I467" s="13"/>
      <c r="J467" s="13"/>
      <c r="K467" s="13"/>
      <c r="L467" s="13"/>
      <c r="M467" s="13"/>
      <c r="N467" s="13"/>
      <c r="O467" s="13"/>
      <c r="P467" s="13"/>
      <c r="Q467" s="13"/>
      <c r="R467" s="13"/>
      <c r="S467" s="13"/>
      <c r="T467" s="13"/>
      <c r="U467" s="13"/>
      <c r="V467" s="13"/>
      <c r="W467" s="13"/>
      <c r="X467" s="13"/>
      <c r="Y467" s="13"/>
      <c r="Z467" s="13"/>
      <c r="AA467" s="13"/>
      <c r="AB467" s="13"/>
      <c r="AC467" s="13"/>
      <c r="AD467" s="13"/>
      <c r="AE467" s="13"/>
      <c r="AF467" s="13"/>
      <c r="AG467" s="13"/>
      <c r="AH467" s="13"/>
      <c r="AI467" s="13"/>
      <c r="AJ467" s="13"/>
    </row>
    <row r="468" spans="1:36" ht="13.5" customHeight="1" x14ac:dyDescent="0.2">
      <c r="A468" s="13"/>
      <c r="B468" s="13"/>
      <c r="C468" s="13"/>
      <c r="D468" s="13"/>
      <c r="E468" s="13"/>
      <c r="F468" s="13"/>
      <c r="G468" s="13"/>
      <c r="H468" s="13"/>
      <c r="I468" s="13"/>
      <c r="J468" s="13"/>
      <c r="K468" s="13"/>
      <c r="L468" s="13"/>
      <c r="M468" s="13"/>
      <c r="N468" s="13"/>
      <c r="O468" s="13"/>
      <c r="P468" s="13"/>
      <c r="Q468" s="13"/>
      <c r="R468" s="13"/>
      <c r="S468" s="13"/>
      <c r="T468" s="13"/>
      <c r="U468" s="13"/>
      <c r="V468" s="13"/>
      <c r="W468" s="13"/>
      <c r="X468" s="13"/>
      <c r="Y468" s="13"/>
      <c r="Z468" s="13"/>
      <c r="AA468" s="13"/>
      <c r="AB468" s="13"/>
      <c r="AC468" s="13"/>
      <c r="AD468" s="13"/>
      <c r="AE468" s="13"/>
      <c r="AF468" s="13"/>
      <c r="AG468" s="13"/>
      <c r="AH468" s="13"/>
      <c r="AI468" s="13"/>
      <c r="AJ468" s="13"/>
    </row>
    <row r="469" spans="1:36" ht="13.5" customHeight="1" x14ac:dyDescent="0.2">
      <c r="A469" s="13"/>
      <c r="B469" s="13"/>
      <c r="C469" s="13"/>
      <c r="D469" s="13"/>
      <c r="E469" s="13"/>
      <c r="F469" s="13"/>
      <c r="G469" s="13"/>
      <c r="H469" s="13"/>
      <c r="I469" s="13"/>
      <c r="J469" s="13"/>
      <c r="K469" s="13"/>
      <c r="L469" s="13"/>
      <c r="M469" s="13"/>
      <c r="N469" s="13"/>
      <c r="O469" s="13"/>
      <c r="P469" s="13"/>
      <c r="Q469" s="13"/>
      <c r="R469" s="13"/>
      <c r="S469" s="13"/>
      <c r="T469" s="13"/>
      <c r="U469" s="13"/>
      <c r="V469" s="13"/>
      <c r="W469" s="13"/>
      <c r="X469" s="13"/>
      <c r="Y469" s="13"/>
      <c r="Z469" s="13"/>
      <c r="AA469" s="13"/>
      <c r="AB469" s="13"/>
      <c r="AC469" s="13"/>
      <c r="AD469" s="13"/>
      <c r="AE469" s="13"/>
      <c r="AF469" s="13"/>
      <c r="AG469" s="13"/>
      <c r="AH469" s="13"/>
      <c r="AI469" s="13"/>
      <c r="AJ469" s="13"/>
    </row>
    <row r="470" spans="1:36" ht="13.5" customHeight="1" x14ac:dyDescent="0.2">
      <c r="A470" s="13"/>
      <c r="B470" s="13"/>
      <c r="C470" s="13"/>
      <c r="D470" s="13"/>
      <c r="E470" s="13"/>
      <c r="F470" s="13"/>
      <c r="G470" s="13"/>
      <c r="H470" s="13"/>
      <c r="I470" s="13"/>
      <c r="J470" s="13"/>
      <c r="K470" s="13"/>
      <c r="L470" s="13"/>
      <c r="M470" s="13"/>
      <c r="N470" s="13"/>
      <c r="O470" s="13"/>
      <c r="P470" s="13"/>
      <c r="Q470" s="13"/>
      <c r="R470" s="13"/>
      <c r="S470" s="13"/>
      <c r="T470" s="13"/>
      <c r="U470" s="13"/>
      <c r="V470" s="13"/>
      <c r="W470" s="13"/>
      <c r="X470" s="13"/>
      <c r="Y470" s="13"/>
      <c r="Z470" s="13"/>
      <c r="AA470" s="13"/>
      <c r="AB470" s="13"/>
      <c r="AC470" s="13"/>
      <c r="AD470" s="13"/>
      <c r="AE470" s="13"/>
      <c r="AF470" s="13"/>
      <c r="AG470" s="13"/>
      <c r="AH470" s="13"/>
      <c r="AI470" s="13"/>
      <c r="AJ470" s="13"/>
    </row>
    <row r="471" spans="1:36" ht="13.5" customHeight="1" x14ac:dyDescent="0.2">
      <c r="A471" s="13"/>
      <c r="B471" s="13"/>
      <c r="C471" s="13"/>
      <c r="D471" s="13"/>
      <c r="E471" s="13"/>
      <c r="F471" s="13"/>
      <c r="G471" s="13"/>
      <c r="H471" s="13"/>
      <c r="I471" s="13"/>
      <c r="J471" s="13"/>
      <c r="K471" s="13"/>
      <c r="L471" s="13"/>
      <c r="M471" s="13"/>
      <c r="N471" s="13"/>
      <c r="O471" s="13"/>
      <c r="P471" s="13"/>
      <c r="Q471" s="13"/>
      <c r="R471" s="13"/>
      <c r="S471" s="13"/>
      <c r="T471" s="13"/>
      <c r="U471" s="13"/>
      <c r="V471" s="13"/>
      <c r="W471" s="13"/>
      <c r="X471" s="13"/>
      <c r="Y471" s="13"/>
      <c r="Z471" s="13"/>
      <c r="AA471" s="13"/>
      <c r="AB471" s="13"/>
      <c r="AC471" s="13"/>
      <c r="AD471" s="13"/>
      <c r="AE471" s="13"/>
      <c r="AF471" s="13"/>
      <c r="AG471" s="13"/>
      <c r="AH471" s="13"/>
      <c r="AI471" s="13"/>
      <c r="AJ471" s="13"/>
    </row>
    <row r="472" spans="1:36" ht="13.5" customHeight="1" x14ac:dyDescent="0.2">
      <c r="A472" s="13"/>
      <c r="B472" s="13"/>
      <c r="C472" s="13"/>
      <c r="D472" s="13"/>
      <c r="E472" s="13"/>
      <c r="F472" s="13"/>
      <c r="G472" s="13"/>
      <c r="H472" s="13"/>
      <c r="I472" s="13"/>
      <c r="J472" s="13"/>
      <c r="K472" s="13"/>
      <c r="L472" s="13"/>
      <c r="M472" s="13"/>
      <c r="N472" s="13"/>
      <c r="O472" s="13"/>
      <c r="P472" s="13"/>
      <c r="Q472" s="13"/>
      <c r="R472" s="13"/>
      <c r="S472" s="13"/>
      <c r="T472" s="13"/>
      <c r="U472" s="13"/>
      <c r="V472" s="13"/>
      <c r="W472" s="13"/>
      <c r="X472" s="13"/>
      <c r="Y472" s="13"/>
      <c r="Z472" s="13"/>
      <c r="AA472" s="13"/>
      <c r="AB472" s="13"/>
      <c r="AC472" s="13"/>
      <c r="AD472" s="13"/>
      <c r="AE472" s="13"/>
      <c r="AF472" s="13"/>
      <c r="AG472" s="13"/>
      <c r="AH472" s="13"/>
      <c r="AI472" s="13"/>
      <c r="AJ472" s="13"/>
    </row>
    <row r="473" spans="1:36" ht="13.5" customHeight="1" x14ac:dyDescent="0.2">
      <c r="A473" s="13"/>
      <c r="B473" s="13"/>
      <c r="C473" s="13"/>
      <c r="D473" s="13"/>
      <c r="E473" s="13"/>
      <c r="F473" s="13"/>
      <c r="G473" s="13"/>
      <c r="H473" s="13"/>
      <c r="I473" s="13"/>
      <c r="J473" s="13"/>
      <c r="K473" s="13"/>
      <c r="L473" s="13"/>
      <c r="M473" s="13"/>
      <c r="N473" s="13"/>
      <c r="O473" s="13"/>
      <c r="P473" s="13"/>
      <c r="Q473" s="13"/>
      <c r="R473" s="13"/>
      <c r="S473" s="13"/>
      <c r="T473" s="13"/>
      <c r="U473" s="13"/>
      <c r="V473" s="13"/>
      <c r="W473" s="13"/>
      <c r="X473" s="13"/>
      <c r="Y473" s="13"/>
      <c r="Z473" s="13"/>
      <c r="AA473" s="13"/>
      <c r="AB473" s="13"/>
      <c r="AC473" s="13"/>
      <c r="AD473" s="13"/>
      <c r="AE473" s="13"/>
      <c r="AF473" s="13"/>
      <c r="AG473" s="13"/>
      <c r="AH473" s="13"/>
      <c r="AI473" s="13"/>
      <c r="AJ473" s="13"/>
    </row>
    <row r="474" spans="1:36" ht="13.5" customHeight="1" x14ac:dyDescent="0.2">
      <c r="A474" s="13"/>
      <c r="B474" s="13"/>
      <c r="C474" s="13"/>
      <c r="D474" s="13"/>
      <c r="E474" s="13"/>
      <c r="F474" s="13"/>
      <c r="G474" s="13"/>
      <c r="H474" s="13"/>
      <c r="I474" s="13"/>
      <c r="J474" s="13"/>
      <c r="K474" s="13"/>
      <c r="L474" s="13"/>
      <c r="M474" s="13"/>
      <c r="N474" s="13"/>
      <c r="O474" s="13"/>
      <c r="P474" s="13"/>
      <c r="Q474" s="13"/>
      <c r="R474" s="13"/>
      <c r="S474" s="13"/>
      <c r="T474" s="13"/>
      <c r="U474" s="13"/>
      <c r="V474" s="13"/>
      <c r="W474" s="13"/>
      <c r="X474" s="13"/>
      <c r="Y474" s="13"/>
      <c r="Z474" s="13"/>
      <c r="AA474" s="13"/>
      <c r="AB474" s="13"/>
      <c r="AC474" s="13"/>
      <c r="AD474" s="13"/>
      <c r="AE474" s="13"/>
      <c r="AF474" s="13"/>
      <c r="AG474" s="13"/>
      <c r="AH474" s="13"/>
      <c r="AI474" s="13"/>
      <c r="AJ474" s="13"/>
    </row>
    <row r="475" spans="1:36" ht="13.5" customHeight="1" x14ac:dyDescent="0.2">
      <c r="A475" s="13"/>
      <c r="B475" s="13"/>
      <c r="C475" s="13"/>
      <c r="D475" s="13"/>
      <c r="E475" s="13"/>
      <c r="F475" s="13"/>
      <c r="G475" s="13"/>
      <c r="H475" s="13"/>
      <c r="I475" s="13"/>
      <c r="J475" s="13"/>
      <c r="K475" s="13"/>
      <c r="L475" s="13"/>
      <c r="M475" s="13"/>
      <c r="N475" s="13"/>
      <c r="O475" s="13"/>
      <c r="P475" s="13"/>
      <c r="Q475" s="13"/>
      <c r="R475" s="13"/>
      <c r="S475" s="13"/>
      <c r="T475" s="13"/>
      <c r="U475" s="13"/>
      <c r="V475" s="13"/>
      <c r="W475" s="13"/>
      <c r="X475" s="13"/>
      <c r="Y475" s="13"/>
      <c r="Z475" s="13"/>
      <c r="AA475" s="13"/>
      <c r="AB475" s="13"/>
      <c r="AC475" s="13"/>
      <c r="AD475" s="13"/>
      <c r="AE475" s="13"/>
      <c r="AF475" s="13"/>
      <c r="AG475" s="13"/>
      <c r="AH475" s="13"/>
      <c r="AI475" s="13"/>
      <c r="AJ475" s="13"/>
    </row>
    <row r="476" spans="1:36" ht="13.5" customHeight="1" x14ac:dyDescent="0.2">
      <c r="A476" s="13"/>
      <c r="B476" s="13"/>
      <c r="C476" s="13"/>
      <c r="D476" s="13"/>
      <c r="E476" s="13"/>
      <c r="F476" s="13"/>
      <c r="G476" s="13"/>
      <c r="H476" s="13"/>
      <c r="I476" s="13"/>
      <c r="J476" s="13"/>
      <c r="K476" s="13"/>
      <c r="L476" s="13"/>
      <c r="M476" s="13"/>
      <c r="N476" s="13"/>
      <c r="O476" s="13"/>
      <c r="P476" s="13"/>
      <c r="Q476" s="13"/>
      <c r="R476" s="13"/>
      <c r="S476" s="13"/>
      <c r="T476" s="13"/>
      <c r="U476" s="13"/>
      <c r="V476" s="13"/>
      <c r="W476" s="13"/>
      <c r="X476" s="13"/>
      <c r="Y476" s="13"/>
      <c r="Z476" s="13"/>
      <c r="AA476" s="13"/>
      <c r="AB476" s="13"/>
      <c r="AC476" s="13"/>
      <c r="AD476" s="13"/>
      <c r="AE476" s="13"/>
      <c r="AF476" s="13"/>
      <c r="AG476" s="13"/>
      <c r="AH476" s="13"/>
      <c r="AI476" s="13"/>
      <c r="AJ476" s="13"/>
    </row>
    <row r="477" spans="1:36" ht="13.5" customHeight="1" x14ac:dyDescent="0.2">
      <c r="A477" s="13"/>
      <c r="B477" s="13"/>
      <c r="C477" s="13"/>
      <c r="D477" s="13"/>
      <c r="E477" s="13"/>
      <c r="F477" s="13"/>
      <c r="G477" s="13"/>
      <c r="H477" s="13"/>
      <c r="I477" s="13"/>
      <c r="J477" s="13"/>
      <c r="K477" s="13"/>
      <c r="L477" s="13"/>
      <c r="M477" s="13"/>
      <c r="N477" s="13"/>
      <c r="O477" s="13"/>
      <c r="P477" s="13"/>
      <c r="Q477" s="13"/>
      <c r="R477" s="13"/>
      <c r="S477" s="13"/>
      <c r="T477" s="13"/>
      <c r="U477" s="13"/>
      <c r="V477" s="13"/>
      <c r="W477" s="13"/>
      <c r="X477" s="13"/>
      <c r="Y477" s="13"/>
      <c r="Z477" s="13"/>
      <c r="AA477" s="13"/>
      <c r="AB477" s="13"/>
      <c r="AC477" s="13"/>
      <c r="AD477" s="13"/>
      <c r="AE477" s="13"/>
      <c r="AF477" s="13"/>
      <c r="AG477" s="13"/>
      <c r="AH477" s="13"/>
      <c r="AI477" s="13"/>
      <c r="AJ477" s="13"/>
    </row>
    <row r="478" spans="1:36" ht="13.5" customHeight="1" x14ac:dyDescent="0.2">
      <c r="A478" s="13"/>
      <c r="B478" s="13"/>
      <c r="C478" s="13"/>
      <c r="D478" s="13"/>
      <c r="E478" s="13"/>
      <c r="F478" s="13"/>
      <c r="G478" s="13"/>
      <c r="H478" s="13"/>
      <c r="I478" s="13"/>
      <c r="J478" s="13"/>
      <c r="K478" s="13"/>
      <c r="L478" s="13"/>
      <c r="M478" s="13"/>
      <c r="N478" s="13"/>
      <c r="O478" s="13"/>
      <c r="P478" s="13"/>
      <c r="Q478" s="13"/>
      <c r="R478" s="13"/>
      <c r="S478" s="13"/>
      <c r="T478" s="13"/>
      <c r="U478" s="13"/>
      <c r="V478" s="13"/>
      <c r="W478" s="13"/>
      <c r="X478" s="13"/>
      <c r="Y478" s="13"/>
      <c r="Z478" s="13"/>
      <c r="AA478" s="13"/>
      <c r="AB478" s="13"/>
      <c r="AC478" s="13"/>
      <c r="AD478" s="13"/>
      <c r="AE478" s="13"/>
      <c r="AF478" s="13"/>
      <c r="AG478" s="13"/>
      <c r="AH478" s="13"/>
      <c r="AI478" s="13"/>
      <c r="AJ478" s="13"/>
    </row>
    <row r="479" spans="1:36" ht="13.5" customHeight="1" x14ac:dyDescent="0.2">
      <c r="A479" s="13"/>
      <c r="B479" s="13"/>
      <c r="C479" s="13"/>
      <c r="D479" s="13"/>
      <c r="E479" s="13"/>
      <c r="F479" s="13"/>
      <c r="G479" s="13"/>
      <c r="H479" s="13"/>
      <c r="I479" s="13"/>
      <c r="J479" s="13"/>
      <c r="K479" s="13"/>
      <c r="L479" s="13"/>
      <c r="M479" s="13"/>
      <c r="N479" s="13"/>
      <c r="O479" s="13"/>
      <c r="P479" s="13"/>
      <c r="Q479" s="13"/>
      <c r="R479" s="13"/>
      <c r="S479" s="13"/>
      <c r="T479" s="13"/>
      <c r="U479" s="13"/>
      <c r="V479" s="13"/>
      <c r="W479" s="13"/>
      <c r="X479" s="13"/>
      <c r="Y479" s="13"/>
      <c r="Z479" s="13"/>
      <c r="AA479" s="13"/>
      <c r="AB479" s="13"/>
      <c r="AC479" s="13"/>
      <c r="AD479" s="13"/>
      <c r="AE479" s="13"/>
      <c r="AF479" s="13"/>
      <c r="AG479" s="13"/>
      <c r="AH479" s="13"/>
      <c r="AI479" s="13"/>
      <c r="AJ479" s="13"/>
    </row>
    <row r="480" spans="1:36" ht="13.5" customHeight="1" x14ac:dyDescent="0.2">
      <c r="A480" s="13"/>
      <c r="B480" s="13"/>
      <c r="C480" s="13"/>
      <c r="D480" s="13"/>
      <c r="E480" s="13"/>
      <c r="F480" s="13"/>
      <c r="G480" s="13"/>
      <c r="H480" s="13"/>
      <c r="I480" s="13"/>
      <c r="J480" s="13"/>
      <c r="K480" s="13"/>
      <c r="L480" s="13"/>
      <c r="M480" s="13"/>
      <c r="N480" s="13"/>
      <c r="O480" s="13"/>
      <c r="P480" s="13"/>
      <c r="Q480" s="13"/>
      <c r="R480" s="13"/>
      <c r="S480" s="13"/>
      <c r="T480" s="13"/>
      <c r="U480" s="13"/>
      <c r="V480" s="13"/>
      <c r="W480" s="13"/>
      <c r="X480" s="13"/>
      <c r="Y480" s="13"/>
      <c r="Z480" s="13"/>
      <c r="AA480" s="13"/>
      <c r="AB480" s="13"/>
      <c r="AC480" s="13"/>
      <c r="AD480" s="13"/>
      <c r="AE480" s="13"/>
      <c r="AF480" s="13"/>
      <c r="AG480" s="13"/>
      <c r="AH480" s="13"/>
      <c r="AI480" s="13"/>
      <c r="AJ480" s="13"/>
    </row>
    <row r="481" spans="1:36" ht="13.5" customHeight="1" x14ac:dyDescent="0.2">
      <c r="A481" s="13"/>
      <c r="B481" s="13"/>
      <c r="C481" s="13"/>
      <c r="D481" s="13"/>
      <c r="E481" s="13"/>
      <c r="F481" s="13"/>
      <c r="G481" s="13"/>
      <c r="H481" s="13"/>
      <c r="I481" s="13"/>
      <c r="J481" s="13"/>
      <c r="K481" s="13"/>
      <c r="L481" s="13"/>
      <c r="M481" s="13"/>
      <c r="N481" s="13"/>
      <c r="O481" s="13"/>
      <c r="P481" s="13"/>
      <c r="Q481" s="13"/>
      <c r="R481" s="13"/>
      <c r="S481" s="13"/>
      <c r="T481" s="13"/>
      <c r="U481" s="13"/>
      <c r="V481" s="13"/>
      <c r="W481" s="13"/>
      <c r="X481" s="13"/>
      <c r="Y481" s="13"/>
      <c r="Z481" s="13"/>
      <c r="AA481" s="13"/>
      <c r="AB481" s="13"/>
      <c r="AC481" s="13"/>
      <c r="AD481" s="13"/>
      <c r="AE481" s="13"/>
      <c r="AF481" s="13"/>
      <c r="AG481" s="13"/>
      <c r="AH481" s="13"/>
      <c r="AI481" s="13"/>
      <c r="AJ481" s="13"/>
    </row>
    <row r="482" spans="1:36" ht="13.5" customHeight="1" x14ac:dyDescent="0.2">
      <c r="A482" s="13"/>
      <c r="B482" s="13"/>
      <c r="C482" s="13"/>
      <c r="D482" s="13"/>
      <c r="E482" s="13"/>
      <c r="F482" s="13"/>
      <c r="G482" s="13"/>
      <c r="H482" s="13"/>
      <c r="I482" s="13"/>
      <c r="J482" s="13"/>
      <c r="K482" s="13"/>
      <c r="L482" s="13"/>
      <c r="M482" s="13"/>
      <c r="N482" s="13"/>
      <c r="O482" s="13"/>
      <c r="P482" s="13"/>
      <c r="Q482" s="13"/>
      <c r="R482" s="13"/>
      <c r="S482" s="13"/>
      <c r="T482" s="13"/>
      <c r="U482" s="13"/>
      <c r="V482" s="13"/>
      <c r="W482" s="13"/>
      <c r="X482" s="13"/>
      <c r="Y482" s="13"/>
      <c r="Z482" s="13"/>
      <c r="AA482" s="13"/>
      <c r="AB482" s="13"/>
      <c r="AC482" s="13"/>
      <c r="AD482" s="13"/>
      <c r="AE482" s="13"/>
      <c r="AF482" s="13"/>
      <c r="AG482" s="13"/>
      <c r="AH482" s="13"/>
      <c r="AI482" s="13"/>
      <c r="AJ482" s="13"/>
    </row>
    <row r="483" spans="1:36" ht="13.5" customHeight="1" x14ac:dyDescent="0.2">
      <c r="A483" s="13"/>
      <c r="B483" s="13"/>
      <c r="C483" s="13"/>
      <c r="D483" s="13"/>
      <c r="E483" s="13"/>
      <c r="F483" s="13"/>
      <c r="G483" s="13"/>
      <c r="H483" s="13"/>
      <c r="I483" s="13"/>
      <c r="J483" s="13"/>
      <c r="K483" s="13"/>
      <c r="L483" s="13"/>
      <c r="M483" s="13"/>
      <c r="N483" s="13"/>
      <c r="O483" s="13"/>
      <c r="P483" s="13"/>
      <c r="Q483" s="13"/>
      <c r="R483" s="13"/>
      <c r="S483" s="13"/>
      <c r="T483" s="13"/>
      <c r="U483" s="13"/>
      <c r="V483" s="13"/>
      <c r="W483" s="13"/>
      <c r="X483" s="13"/>
      <c r="Y483" s="13"/>
      <c r="Z483" s="13"/>
      <c r="AA483" s="13"/>
      <c r="AB483" s="13"/>
      <c r="AC483" s="13"/>
      <c r="AD483" s="13"/>
      <c r="AE483" s="13"/>
      <c r="AF483" s="13"/>
      <c r="AG483" s="13"/>
      <c r="AH483" s="13"/>
      <c r="AI483" s="13"/>
      <c r="AJ483" s="13"/>
    </row>
    <row r="484" spans="1:36" ht="13.5" customHeight="1" x14ac:dyDescent="0.2">
      <c r="A484" s="13"/>
      <c r="B484" s="13"/>
      <c r="C484" s="13"/>
      <c r="D484" s="13"/>
      <c r="E484" s="13"/>
      <c r="F484" s="13"/>
      <c r="G484" s="13"/>
      <c r="H484" s="13"/>
      <c r="I484" s="13"/>
      <c r="J484" s="13"/>
      <c r="K484" s="13"/>
      <c r="L484" s="13"/>
      <c r="M484" s="13"/>
      <c r="N484" s="13"/>
      <c r="O484" s="13"/>
      <c r="P484" s="13"/>
      <c r="Q484" s="13"/>
      <c r="R484" s="13"/>
      <c r="S484" s="13"/>
      <c r="T484" s="13"/>
      <c r="U484" s="13"/>
      <c r="V484" s="13"/>
      <c r="W484" s="13"/>
      <c r="X484" s="13"/>
      <c r="Y484" s="13"/>
      <c r="Z484" s="13"/>
      <c r="AA484" s="13"/>
      <c r="AB484" s="13"/>
      <c r="AC484" s="13"/>
      <c r="AD484" s="13"/>
      <c r="AE484" s="13"/>
      <c r="AF484" s="13"/>
      <c r="AG484" s="13"/>
      <c r="AH484" s="13"/>
      <c r="AI484" s="13"/>
      <c r="AJ484" s="13"/>
    </row>
    <row r="485" spans="1:36" ht="13.5" customHeight="1" x14ac:dyDescent="0.2">
      <c r="A485" s="13"/>
      <c r="B485" s="13"/>
      <c r="C485" s="13"/>
      <c r="D485" s="13"/>
      <c r="E485" s="13"/>
      <c r="F485" s="13"/>
      <c r="G485" s="13"/>
      <c r="H485" s="13"/>
      <c r="I485" s="13"/>
      <c r="J485" s="13"/>
      <c r="K485" s="13"/>
      <c r="L485" s="13"/>
      <c r="M485" s="13"/>
      <c r="N485" s="13"/>
      <c r="O485" s="13"/>
      <c r="P485" s="13"/>
      <c r="Q485" s="13"/>
      <c r="R485" s="13"/>
      <c r="S485" s="13"/>
      <c r="T485" s="13"/>
      <c r="U485" s="13"/>
      <c r="V485" s="13"/>
      <c r="W485" s="13"/>
      <c r="X485" s="13"/>
      <c r="Y485" s="13"/>
      <c r="Z485" s="13"/>
      <c r="AA485" s="13"/>
      <c r="AB485" s="13"/>
      <c r="AC485" s="13"/>
      <c r="AD485" s="13"/>
      <c r="AE485" s="13"/>
      <c r="AF485" s="13"/>
      <c r="AG485" s="13"/>
      <c r="AH485" s="13"/>
      <c r="AI485" s="13"/>
      <c r="AJ485" s="13"/>
    </row>
    <row r="486" spans="1:36" ht="13.5" customHeight="1" x14ac:dyDescent="0.2">
      <c r="A486" s="13"/>
      <c r="B486" s="13"/>
      <c r="C486" s="13"/>
      <c r="D486" s="13"/>
      <c r="E486" s="13"/>
      <c r="F486" s="13"/>
      <c r="G486" s="13"/>
      <c r="H486" s="13"/>
      <c r="I486" s="13"/>
      <c r="J486" s="13"/>
      <c r="K486" s="13"/>
      <c r="L486" s="13"/>
      <c r="M486" s="13"/>
      <c r="N486" s="13"/>
      <c r="O486" s="13"/>
      <c r="P486" s="13"/>
      <c r="Q486" s="13"/>
      <c r="R486" s="13"/>
      <c r="S486" s="13"/>
      <c r="T486" s="13"/>
      <c r="U486" s="13"/>
      <c r="V486" s="13"/>
      <c r="W486" s="13"/>
      <c r="X486" s="13"/>
      <c r="Y486" s="13"/>
      <c r="Z486" s="13"/>
      <c r="AA486" s="13"/>
      <c r="AB486" s="13"/>
      <c r="AC486" s="13"/>
      <c r="AD486" s="13"/>
      <c r="AE486" s="13"/>
      <c r="AF486" s="13"/>
      <c r="AG486" s="13"/>
      <c r="AH486" s="13"/>
      <c r="AI486" s="13"/>
      <c r="AJ486" s="13"/>
    </row>
    <row r="487" spans="1:36" ht="13.5" customHeight="1" x14ac:dyDescent="0.2">
      <c r="A487" s="13"/>
      <c r="B487" s="13"/>
      <c r="C487" s="13"/>
      <c r="D487" s="13"/>
      <c r="E487" s="13"/>
      <c r="F487" s="13"/>
      <c r="G487" s="13"/>
      <c r="H487" s="13"/>
      <c r="I487" s="13"/>
      <c r="J487" s="13"/>
      <c r="K487" s="13"/>
      <c r="L487" s="13"/>
      <c r="M487" s="13"/>
      <c r="N487" s="13"/>
      <c r="O487" s="13"/>
      <c r="P487" s="13"/>
      <c r="Q487" s="13"/>
      <c r="R487" s="13"/>
      <c r="S487" s="13"/>
      <c r="T487" s="13"/>
      <c r="U487" s="13"/>
      <c r="V487" s="13"/>
      <c r="W487" s="13"/>
      <c r="X487" s="13"/>
      <c r="Y487" s="13"/>
      <c r="Z487" s="13"/>
      <c r="AA487" s="13"/>
      <c r="AB487" s="13"/>
      <c r="AC487" s="13"/>
      <c r="AD487" s="13"/>
      <c r="AE487" s="13"/>
      <c r="AF487" s="13"/>
      <c r="AG487" s="13"/>
      <c r="AH487" s="13"/>
      <c r="AI487" s="13"/>
      <c r="AJ487" s="13"/>
    </row>
    <row r="488" spans="1:36" ht="13.5" customHeight="1" x14ac:dyDescent="0.2">
      <c r="A488" s="13"/>
      <c r="B488" s="13"/>
      <c r="C488" s="13"/>
      <c r="D488" s="13"/>
      <c r="E488" s="13"/>
      <c r="F488" s="13"/>
      <c r="G488" s="13"/>
      <c r="H488" s="13"/>
      <c r="I488" s="13"/>
      <c r="J488" s="13"/>
      <c r="K488" s="13"/>
      <c r="L488" s="13"/>
      <c r="M488" s="13"/>
      <c r="N488" s="13"/>
      <c r="O488" s="13"/>
      <c r="P488" s="13"/>
      <c r="Q488" s="13"/>
      <c r="R488" s="13"/>
      <c r="S488" s="13"/>
      <c r="T488" s="13"/>
      <c r="U488" s="13"/>
      <c r="V488" s="13"/>
      <c r="W488" s="13"/>
      <c r="X488" s="13"/>
      <c r="Y488" s="13"/>
      <c r="Z488" s="13"/>
      <c r="AA488" s="13"/>
      <c r="AB488" s="13"/>
      <c r="AC488" s="13"/>
      <c r="AD488" s="13"/>
      <c r="AE488" s="13"/>
      <c r="AF488" s="13"/>
      <c r="AG488" s="13"/>
      <c r="AH488" s="13"/>
      <c r="AI488" s="13"/>
      <c r="AJ488" s="13"/>
    </row>
    <row r="489" spans="1:36" ht="13.5" customHeight="1" x14ac:dyDescent="0.2">
      <c r="A489" s="13"/>
      <c r="B489" s="13"/>
      <c r="C489" s="13"/>
      <c r="D489" s="13"/>
      <c r="E489" s="13"/>
      <c r="F489" s="13"/>
      <c r="G489" s="13"/>
      <c r="H489" s="13"/>
      <c r="I489" s="13"/>
      <c r="J489" s="13"/>
      <c r="K489" s="13"/>
      <c r="L489" s="13"/>
      <c r="M489" s="13"/>
      <c r="N489" s="13"/>
      <c r="O489" s="13"/>
      <c r="P489" s="13"/>
      <c r="Q489" s="13"/>
      <c r="R489" s="13"/>
      <c r="S489" s="13"/>
      <c r="T489" s="13"/>
      <c r="U489" s="13"/>
      <c r="V489" s="13"/>
      <c r="W489" s="13"/>
      <c r="X489" s="13"/>
      <c r="Y489" s="13"/>
      <c r="Z489" s="13"/>
      <c r="AA489" s="13"/>
      <c r="AB489" s="13"/>
      <c r="AC489" s="13"/>
      <c r="AD489" s="13"/>
      <c r="AE489" s="13"/>
      <c r="AF489" s="13"/>
      <c r="AG489" s="13"/>
      <c r="AH489" s="13"/>
      <c r="AI489" s="13"/>
      <c r="AJ489" s="13"/>
    </row>
    <row r="490" spans="1:36" ht="13.5" customHeight="1" x14ac:dyDescent="0.2">
      <c r="A490" s="13"/>
      <c r="B490" s="13"/>
      <c r="C490" s="13"/>
      <c r="D490" s="13"/>
      <c r="E490" s="13"/>
      <c r="F490" s="13"/>
      <c r="G490" s="13"/>
      <c r="H490" s="13"/>
      <c r="I490" s="13"/>
      <c r="J490" s="13"/>
      <c r="K490" s="13"/>
      <c r="L490" s="13"/>
      <c r="M490" s="13"/>
      <c r="N490" s="13"/>
      <c r="O490" s="13"/>
      <c r="P490" s="13"/>
      <c r="Q490" s="13"/>
      <c r="R490" s="13"/>
      <c r="S490" s="13"/>
      <c r="T490" s="13"/>
      <c r="U490" s="13"/>
      <c r="V490" s="13"/>
      <c r="W490" s="13"/>
      <c r="X490" s="13"/>
      <c r="Y490" s="13"/>
      <c r="Z490" s="13"/>
      <c r="AA490" s="13"/>
      <c r="AB490" s="13"/>
      <c r="AC490" s="13"/>
      <c r="AD490" s="13"/>
      <c r="AE490" s="13"/>
      <c r="AF490" s="13"/>
      <c r="AG490" s="13"/>
      <c r="AH490" s="13"/>
      <c r="AI490" s="13"/>
      <c r="AJ490" s="13"/>
    </row>
    <row r="491" spans="1:36" ht="13.5" customHeight="1" x14ac:dyDescent="0.2">
      <c r="A491" s="13"/>
      <c r="B491" s="13"/>
      <c r="C491" s="13"/>
      <c r="D491" s="13"/>
      <c r="E491" s="13"/>
      <c r="F491" s="13"/>
      <c r="G491" s="13"/>
      <c r="H491" s="13"/>
      <c r="I491" s="13"/>
      <c r="J491" s="13"/>
      <c r="K491" s="13"/>
      <c r="L491" s="13"/>
      <c r="M491" s="13"/>
      <c r="N491" s="13"/>
      <c r="O491" s="13"/>
      <c r="P491" s="13"/>
      <c r="Q491" s="13"/>
      <c r="R491" s="13"/>
      <c r="S491" s="13"/>
      <c r="T491" s="13"/>
      <c r="U491" s="13"/>
      <c r="V491" s="13"/>
      <c r="W491" s="13"/>
      <c r="X491" s="13"/>
      <c r="Y491" s="13"/>
      <c r="Z491" s="13"/>
      <c r="AA491" s="13"/>
      <c r="AB491" s="13"/>
      <c r="AC491" s="13"/>
      <c r="AD491" s="13"/>
      <c r="AE491" s="13"/>
      <c r="AF491" s="13"/>
      <c r="AG491" s="13"/>
      <c r="AH491" s="13"/>
      <c r="AI491" s="13"/>
      <c r="AJ491" s="13"/>
    </row>
    <row r="492" spans="1:36" ht="13.5" customHeight="1" x14ac:dyDescent="0.2">
      <c r="A492" s="13"/>
      <c r="B492" s="13"/>
      <c r="C492" s="13"/>
      <c r="D492" s="13"/>
      <c r="E492" s="13"/>
      <c r="F492" s="13"/>
      <c r="G492" s="13"/>
      <c r="H492" s="13"/>
      <c r="I492" s="13"/>
      <c r="J492" s="13"/>
      <c r="K492" s="13"/>
      <c r="L492" s="13"/>
      <c r="M492" s="13"/>
      <c r="N492" s="13"/>
      <c r="O492" s="13"/>
      <c r="P492" s="13"/>
      <c r="Q492" s="13"/>
      <c r="R492" s="13"/>
      <c r="S492" s="13"/>
      <c r="T492" s="13"/>
      <c r="U492" s="13"/>
      <c r="V492" s="13"/>
      <c r="W492" s="13"/>
      <c r="X492" s="13"/>
      <c r="Y492" s="13"/>
      <c r="Z492" s="13"/>
      <c r="AA492" s="13"/>
      <c r="AB492" s="13"/>
      <c r="AC492" s="13"/>
      <c r="AD492" s="13"/>
      <c r="AE492" s="13"/>
      <c r="AF492" s="13"/>
      <c r="AG492" s="13"/>
      <c r="AH492" s="13"/>
      <c r="AI492" s="13"/>
      <c r="AJ492" s="13"/>
    </row>
    <row r="493" spans="1:36" ht="13.5" customHeight="1" x14ac:dyDescent="0.2">
      <c r="A493" s="13"/>
      <c r="B493" s="13"/>
      <c r="C493" s="13"/>
      <c r="D493" s="13"/>
      <c r="E493" s="13"/>
      <c r="F493" s="13"/>
      <c r="G493" s="13"/>
      <c r="H493" s="13"/>
      <c r="I493" s="13"/>
      <c r="J493" s="13"/>
      <c r="K493" s="13"/>
      <c r="L493" s="13"/>
      <c r="M493" s="13"/>
      <c r="N493" s="13"/>
      <c r="O493" s="13"/>
      <c r="P493" s="13"/>
      <c r="Q493" s="13"/>
      <c r="R493" s="13"/>
      <c r="S493" s="13"/>
      <c r="T493" s="13"/>
      <c r="U493" s="13"/>
      <c r="V493" s="13"/>
      <c r="W493" s="13"/>
      <c r="X493" s="13"/>
      <c r="Y493" s="13"/>
      <c r="Z493" s="13"/>
      <c r="AA493" s="13"/>
      <c r="AB493" s="13"/>
      <c r="AC493" s="13"/>
      <c r="AD493" s="13"/>
      <c r="AE493" s="13"/>
      <c r="AF493" s="13"/>
      <c r="AG493" s="13"/>
      <c r="AH493" s="13"/>
      <c r="AI493" s="13"/>
      <c r="AJ493" s="13"/>
    </row>
    <row r="494" spans="1:36" ht="13.5" customHeight="1" x14ac:dyDescent="0.2">
      <c r="A494" s="13"/>
      <c r="B494" s="13"/>
      <c r="C494" s="13"/>
      <c r="D494" s="13"/>
      <c r="E494" s="13"/>
      <c r="F494" s="13"/>
      <c r="G494" s="13"/>
      <c r="H494" s="13"/>
      <c r="I494" s="13"/>
      <c r="J494" s="13"/>
      <c r="K494" s="13"/>
      <c r="L494" s="13"/>
      <c r="M494" s="13"/>
      <c r="N494" s="13"/>
      <c r="O494" s="13"/>
      <c r="P494" s="13"/>
      <c r="Q494" s="13"/>
      <c r="R494" s="13"/>
      <c r="S494" s="13"/>
      <c r="T494" s="13"/>
      <c r="U494" s="13"/>
      <c r="V494" s="13"/>
      <c r="W494" s="13"/>
      <c r="X494" s="13"/>
      <c r="Y494" s="13"/>
      <c r="Z494" s="13"/>
      <c r="AA494" s="13"/>
      <c r="AB494" s="13"/>
      <c r="AC494" s="13"/>
      <c r="AD494" s="13"/>
      <c r="AE494" s="13"/>
      <c r="AF494" s="13"/>
      <c r="AG494" s="13"/>
      <c r="AH494" s="13"/>
      <c r="AI494" s="13"/>
      <c r="AJ494" s="13"/>
    </row>
    <row r="495" spans="1:36" ht="13.5" customHeight="1" x14ac:dyDescent="0.2">
      <c r="A495" s="13"/>
      <c r="B495" s="13"/>
      <c r="C495" s="13"/>
      <c r="D495" s="13"/>
      <c r="E495" s="13"/>
      <c r="F495" s="13"/>
      <c r="G495" s="13"/>
      <c r="H495" s="13"/>
      <c r="I495" s="13"/>
      <c r="J495" s="13"/>
      <c r="K495" s="13"/>
      <c r="L495" s="13"/>
      <c r="M495" s="13"/>
      <c r="N495" s="13"/>
      <c r="O495" s="13"/>
      <c r="P495" s="13"/>
      <c r="Q495" s="13"/>
      <c r="R495" s="13"/>
      <c r="S495" s="13"/>
      <c r="T495" s="13"/>
      <c r="U495" s="13"/>
      <c r="V495" s="13"/>
      <c r="W495" s="13"/>
      <c r="X495" s="13"/>
      <c r="Y495" s="13"/>
      <c r="Z495" s="13"/>
      <c r="AA495" s="13"/>
      <c r="AB495" s="13"/>
      <c r="AC495" s="13"/>
      <c r="AD495" s="13"/>
      <c r="AE495" s="13"/>
      <c r="AF495" s="13"/>
      <c r="AG495" s="13"/>
      <c r="AH495" s="13"/>
      <c r="AI495" s="13"/>
      <c r="AJ495" s="13"/>
    </row>
    <row r="496" spans="1:36" ht="13.5" customHeight="1" x14ac:dyDescent="0.2">
      <c r="A496" s="13"/>
      <c r="B496" s="13"/>
      <c r="C496" s="13"/>
      <c r="D496" s="13"/>
      <c r="E496" s="13"/>
      <c r="F496" s="13"/>
      <c r="G496" s="13"/>
      <c r="H496" s="13"/>
      <c r="I496" s="13"/>
      <c r="J496" s="13"/>
      <c r="K496" s="13"/>
      <c r="L496" s="13"/>
      <c r="M496" s="13"/>
      <c r="N496" s="13"/>
      <c r="O496" s="13"/>
      <c r="P496" s="13"/>
      <c r="Q496" s="13"/>
      <c r="R496" s="13"/>
      <c r="S496" s="13"/>
      <c r="T496" s="13"/>
      <c r="U496" s="13"/>
      <c r="V496" s="13"/>
      <c r="W496" s="13"/>
      <c r="X496" s="13"/>
      <c r="Y496" s="13"/>
      <c r="Z496" s="13"/>
      <c r="AA496" s="13"/>
      <c r="AB496" s="13"/>
      <c r="AC496" s="13"/>
      <c r="AD496" s="13"/>
      <c r="AE496" s="13"/>
      <c r="AF496" s="13"/>
      <c r="AG496" s="13"/>
      <c r="AH496" s="13"/>
      <c r="AI496" s="13"/>
      <c r="AJ496" s="13"/>
    </row>
    <row r="497" spans="1:36" ht="13.5" customHeight="1" x14ac:dyDescent="0.2">
      <c r="A497" s="13"/>
      <c r="B497" s="13"/>
      <c r="C497" s="13"/>
      <c r="D497" s="13"/>
      <c r="E497" s="13"/>
      <c r="F497" s="13"/>
      <c r="G497" s="13"/>
      <c r="H497" s="13"/>
      <c r="I497" s="13"/>
      <c r="J497" s="13"/>
      <c r="K497" s="13"/>
      <c r="L497" s="13"/>
      <c r="M497" s="13"/>
      <c r="N497" s="13"/>
      <c r="O497" s="13"/>
      <c r="P497" s="13"/>
      <c r="Q497" s="13"/>
      <c r="R497" s="13"/>
      <c r="S497" s="13"/>
      <c r="T497" s="13"/>
      <c r="U497" s="13"/>
      <c r="V497" s="13"/>
      <c r="W497" s="13"/>
      <c r="X497" s="13"/>
      <c r="Y497" s="13"/>
      <c r="Z497" s="13"/>
      <c r="AA497" s="13"/>
      <c r="AB497" s="13"/>
      <c r="AC497" s="13"/>
      <c r="AD497" s="13"/>
      <c r="AE497" s="13"/>
      <c r="AF497" s="13"/>
      <c r="AG497" s="13"/>
      <c r="AH497" s="13"/>
      <c r="AI497" s="13"/>
      <c r="AJ497" s="13"/>
    </row>
    <row r="498" spans="1:36" ht="13.5" customHeight="1" x14ac:dyDescent="0.2">
      <c r="A498" s="13"/>
      <c r="B498" s="13"/>
      <c r="C498" s="13"/>
      <c r="D498" s="13"/>
      <c r="E498" s="13"/>
      <c r="F498" s="13"/>
      <c r="G498" s="13"/>
      <c r="H498" s="13"/>
      <c r="I498" s="13"/>
      <c r="J498" s="13"/>
      <c r="K498" s="13"/>
      <c r="L498" s="13"/>
      <c r="M498" s="13"/>
      <c r="N498" s="13"/>
      <c r="O498" s="13"/>
      <c r="P498" s="13"/>
      <c r="Q498" s="13"/>
      <c r="R498" s="13"/>
      <c r="S498" s="13"/>
      <c r="T498" s="13"/>
      <c r="U498" s="13"/>
      <c r="V498" s="13"/>
      <c r="W498" s="13"/>
      <c r="X498" s="13"/>
      <c r="Y498" s="13"/>
      <c r="Z498" s="13"/>
      <c r="AA498" s="13"/>
      <c r="AB498" s="13"/>
      <c r="AC498" s="13"/>
      <c r="AD498" s="13"/>
      <c r="AE498" s="13"/>
      <c r="AF498" s="13"/>
      <c r="AG498" s="13"/>
      <c r="AH498" s="13"/>
      <c r="AI498" s="13"/>
      <c r="AJ498" s="13"/>
    </row>
    <row r="499" spans="1:36" ht="13.5" customHeight="1" x14ac:dyDescent="0.2">
      <c r="A499" s="13"/>
      <c r="B499" s="13"/>
      <c r="C499" s="13"/>
      <c r="D499" s="13"/>
      <c r="E499" s="13"/>
      <c r="F499" s="13"/>
      <c r="G499" s="13"/>
      <c r="H499" s="13"/>
      <c r="I499" s="13"/>
      <c r="J499" s="13"/>
      <c r="K499" s="13"/>
      <c r="L499" s="13"/>
      <c r="M499" s="13"/>
      <c r="N499" s="13"/>
      <c r="O499" s="13"/>
      <c r="P499" s="13"/>
      <c r="Q499" s="13"/>
      <c r="R499" s="13"/>
      <c r="S499" s="13"/>
      <c r="T499" s="13"/>
      <c r="U499" s="13"/>
      <c r="V499" s="13"/>
      <c r="W499" s="13"/>
      <c r="X499" s="13"/>
      <c r="Y499" s="13"/>
      <c r="Z499" s="13"/>
      <c r="AA499" s="13"/>
      <c r="AB499" s="13"/>
      <c r="AC499" s="13"/>
      <c r="AD499" s="13"/>
      <c r="AE499" s="13"/>
      <c r="AF499" s="13"/>
      <c r="AG499" s="13"/>
      <c r="AH499" s="13"/>
      <c r="AI499" s="13"/>
      <c r="AJ499" s="13"/>
    </row>
    <row r="500" spans="1:36" ht="13.5" customHeight="1" x14ac:dyDescent="0.2">
      <c r="A500" s="13"/>
      <c r="B500" s="13"/>
      <c r="C500" s="13"/>
      <c r="D500" s="13"/>
      <c r="E500" s="13"/>
      <c r="F500" s="13"/>
      <c r="G500" s="13"/>
      <c r="H500" s="13"/>
      <c r="I500" s="13"/>
      <c r="J500" s="13"/>
      <c r="K500" s="13"/>
      <c r="L500" s="13"/>
      <c r="M500" s="13"/>
      <c r="N500" s="13"/>
      <c r="O500" s="13"/>
      <c r="P500" s="13"/>
      <c r="Q500" s="13"/>
      <c r="R500" s="13"/>
      <c r="S500" s="13"/>
      <c r="T500" s="13"/>
      <c r="U500" s="13"/>
      <c r="V500" s="13"/>
      <c r="W500" s="13"/>
      <c r="X500" s="13"/>
      <c r="Y500" s="13"/>
      <c r="Z500" s="13"/>
      <c r="AA500" s="13"/>
      <c r="AB500" s="13"/>
      <c r="AC500" s="13"/>
      <c r="AD500" s="13"/>
      <c r="AE500" s="13"/>
      <c r="AF500" s="13"/>
      <c r="AG500" s="13"/>
      <c r="AH500" s="13"/>
      <c r="AI500" s="13"/>
      <c r="AJ500" s="13"/>
    </row>
    <row r="501" spans="1:36" ht="13.5" customHeight="1" x14ac:dyDescent="0.2">
      <c r="A501" s="13"/>
      <c r="B501" s="13"/>
      <c r="C501" s="13"/>
      <c r="D501" s="13"/>
      <c r="E501" s="13"/>
      <c r="F501" s="13"/>
      <c r="G501" s="13"/>
      <c r="H501" s="13"/>
      <c r="I501" s="13"/>
      <c r="J501" s="13"/>
      <c r="K501" s="13"/>
      <c r="L501" s="13"/>
      <c r="M501" s="13"/>
      <c r="N501" s="13"/>
      <c r="O501" s="13"/>
      <c r="P501" s="13"/>
      <c r="Q501" s="13"/>
      <c r="R501" s="13"/>
      <c r="S501" s="13"/>
      <c r="T501" s="13"/>
      <c r="U501" s="13"/>
      <c r="V501" s="13"/>
      <c r="W501" s="13"/>
      <c r="X501" s="13"/>
      <c r="Y501" s="13"/>
      <c r="Z501" s="13"/>
      <c r="AA501" s="13"/>
      <c r="AB501" s="13"/>
      <c r="AC501" s="13"/>
      <c r="AD501" s="13"/>
      <c r="AE501" s="13"/>
      <c r="AF501" s="13"/>
      <c r="AG501" s="13"/>
      <c r="AH501" s="13"/>
      <c r="AI501" s="13"/>
      <c r="AJ501" s="13"/>
    </row>
    <row r="502" spans="1:36" ht="13.5" customHeight="1" x14ac:dyDescent="0.2">
      <c r="A502" s="13"/>
      <c r="B502" s="13"/>
      <c r="C502" s="13"/>
      <c r="D502" s="13"/>
      <c r="E502" s="13"/>
      <c r="F502" s="13"/>
      <c r="G502" s="13"/>
      <c r="H502" s="13"/>
      <c r="I502" s="13"/>
      <c r="J502" s="13"/>
      <c r="K502" s="13"/>
      <c r="L502" s="13"/>
      <c r="M502" s="13"/>
      <c r="N502" s="13"/>
      <c r="O502" s="13"/>
      <c r="P502" s="13"/>
      <c r="Q502" s="13"/>
      <c r="R502" s="13"/>
      <c r="S502" s="13"/>
      <c r="T502" s="13"/>
      <c r="U502" s="13"/>
      <c r="V502" s="13"/>
      <c r="W502" s="13"/>
      <c r="X502" s="13"/>
      <c r="Y502" s="13"/>
      <c r="Z502" s="13"/>
      <c r="AA502" s="13"/>
      <c r="AB502" s="13"/>
      <c r="AC502" s="13"/>
      <c r="AD502" s="13"/>
      <c r="AE502" s="13"/>
      <c r="AF502" s="13"/>
      <c r="AG502" s="13"/>
      <c r="AH502" s="13"/>
      <c r="AI502" s="13"/>
      <c r="AJ502" s="13"/>
    </row>
    <row r="503" spans="1:36" ht="13.5" customHeight="1" x14ac:dyDescent="0.2">
      <c r="A503" s="13"/>
      <c r="B503" s="13"/>
      <c r="C503" s="13"/>
      <c r="D503" s="13"/>
      <c r="E503" s="13"/>
      <c r="F503" s="13"/>
      <c r="G503" s="13"/>
      <c r="H503" s="13"/>
      <c r="I503" s="13"/>
      <c r="J503" s="13"/>
      <c r="K503" s="13"/>
      <c r="L503" s="13"/>
      <c r="M503" s="13"/>
      <c r="N503" s="13"/>
      <c r="O503" s="13"/>
      <c r="P503" s="13"/>
      <c r="Q503" s="13"/>
      <c r="R503" s="13"/>
      <c r="S503" s="13"/>
      <c r="T503" s="13"/>
      <c r="U503" s="13"/>
      <c r="V503" s="13"/>
      <c r="W503" s="13"/>
      <c r="X503" s="13"/>
      <c r="Y503" s="13"/>
      <c r="Z503" s="13"/>
      <c r="AA503" s="13"/>
      <c r="AB503" s="13"/>
      <c r="AC503" s="13"/>
      <c r="AD503" s="13"/>
      <c r="AE503" s="13"/>
      <c r="AF503" s="13"/>
      <c r="AG503" s="13"/>
      <c r="AH503" s="13"/>
      <c r="AI503" s="13"/>
      <c r="AJ503" s="13"/>
    </row>
    <row r="504" spans="1:36" ht="13.5" customHeight="1" x14ac:dyDescent="0.2">
      <c r="A504" s="13"/>
      <c r="B504" s="13"/>
      <c r="C504" s="13"/>
      <c r="D504" s="13"/>
      <c r="E504" s="13"/>
      <c r="F504" s="13"/>
      <c r="G504" s="13"/>
      <c r="H504" s="13"/>
      <c r="I504" s="13"/>
      <c r="J504" s="13"/>
      <c r="K504" s="13"/>
      <c r="L504" s="13"/>
      <c r="M504" s="13"/>
      <c r="N504" s="13"/>
      <c r="O504" s="13"/>
      <c r="P504" s="13"/>
      <c r="Q504" s="13"/>
      <c r="R504" s="13"/>
      <c r="S504" s="13"/>
      <c r="T504" s="13"/>
      <c r="U504" s="13"/>
      <c r="V504" s="13"/>
      <c r="W504" s="13"/>
      <c r="X504" s="13"/>
      <c r="Y504" s="13"/>
      <c r="Z504" s="13"/>
      <c r="AA504" s="13"/>
      <c r="AB504" s="13"/>
      <c r="AC504" s="13"/>
      <c r="AD504" s="13"/>
      <c r="AE504" s="13"/>
      <c r="AF504" s="13"/>
      <c r="AG504" s="13"/>
      <c r="AH504" s="13"/>
      <c r="AI504" s="13"/>
      <c r="AJ504" s="13"/>
    </row>
    <row r="505" spans="1:36" ht="13.5" customHeight="1" x14ac:dyDescent="0.2">
      <c r="A505" s="13"/>
      <c r="B505" s="13"/>
      <c r="C505" s="13"/>
      <c r="D505" s="13"/>
      <c r="E505" s="13"/>
      <c r="F505" s="13"/>
      <c r="G505" s="13"/>
      <c r="H505" s="13"/>
      <c r="I505" s="13"/>
      <c r="J505" s="13"/>
      <c r="K505" s="13"/>
      <c r="L505" s="13"/>
      <c r="M505" s="13"/>
      <c r="N505" s="13"/>
      <c r="O505" s="13"/>
      <c r="P505" s="13"/>
      <c r="Q505" s="13"/>
      <c r="R505" s="13"/>
      <c r="S505" s="13"/>
      <c r="T505" s="13"/>
      <c r="U505" s="13"/>
      <c r="V505" s="13"/>
      <c r="W505" s="13"/>
      <c r="X505" s="13"/>
      <c r="Y505" s="13"/>
      <c r="Z505" s="13"/>
      <c r="AA505" s="13"/>
      <c r="AB505" s="13"/>
      <c r="AC505" s="13"/>
      <c r="AD505" s="13"/>
      <c r="AE505" s="13"/>
      <c r="AF505" s="13"/>
      <c r="AG505" s="13"/>
      <c r="AH505" s="13"/>
      <c r="AI505" s="13"/>
      <c r="AJ505" s="13"/>
    </row>
    <row r="506" spans="1:36" ht="13.5" customHeight="1" x14ac:dyDescent="0.2">
      <c r="A506" s="13"/>
      <c r="B506" s="13"/>
      <c r="C506" s="13"/>
      <c r="D506" s="13"/>
      <c r="E506" s="13"/>
      <c r="F506" s="13"/>
      <c r="G506" s="13"/>
      <c r="H506" s="13"/>
      <c r="I506" s="13"/>
      <c r="J506" s="13"/>
      <c r="K506" s="13"/>
      <c r="L506" s="13"/>
      <c r="M506" s="13"/>
      <c r="N506" s="13"/>
      <c r="O506" s="13"/>
      <c r="P506" s="13"/>
      <c r="Q506" s="13"/>
      <c r="R506" s="13"/>
      <c r="S506" s="13"/>
      <c r="T506" s="13"/>
      <c r="U506" s="13"/>
      <c r="V506" s="13"/>
      <c r="W506" s="13"/>
      <c r="X506" s="13"/>
      <c r="Y506" s="13"/>
      <c r="Z506" s="13"/>
      <c r="AA506" s="13"/>
      <c r="AB506" s="13"/>
      <c r="AC506" s="13"/>
      <c r="AD506" s="13"/>
      <c r="AE506" s="13"/>
      <c r="AF506" s="13"/>
      <c r="AG506" s="13"/>
      <c r="AH506" s="13"/>
      <c r="AI506" s="13"/>
      <c r="AJ506" s="13"/>
    </row>
    <row r="507" spans="1:36" ht="13.5" customHeight="1" x14ac:dyDescent="0.2">
      <c r="A507" s="13"/>
      <c r="B507" s="13"/>
      <c r="C507" s="13"/>
      <c r="D507" s="13"/>
      <c r="E507" s="13"/>
      <c r="F507" s="13"/>
      <c r="G507" s="13"/>
      <c r="H507" s="13"/>
      <c r="I507" s="13"/>
      <c r="J507" s="13"/>
      <c r="K507" s="13"/>
      <c r="L507" s="13"/>
      <c r="M507" s="13"/>
      <c r="N507" s="13"/>
      <c r="O507" s="13"/>
      <c r="P507" s="13"/>
      <c r="Q507" s="13"/>
      <c r="R507" s="13"/>
      <c r="S507" s="13"/>
      <c r="T507" s="13"/>
      <c r="U507" s="13"/>
      <c r="V507" s="13"/>
      <c r="W507" s="13"/>
      <c r="X507" s="13"/>
      <c r="Y507" s="13"/>
      <c r="Z507" s="13"/>
      <c r="AA507" s="13"/>
      <c r="AB507" s="13"/>
      <c r="AC507" s="13"/>
      <c r="AD507" s="13"/>
      <c r="AE507" s="13"/>
      <c r="AF507" s="13"/>
      <c r="AG507" s="13"/>
      <c r="AH507" s="13"/>
      <c r="AI507" s="13"/>
      <c r="AJ507" s="13"/>
    </row>
    <row r="508" spans="1:36" ht="13.5" customHeight="1" x14ac:dyDescent="0.2">
      <c r="A508" s="13"/>
      <c r="B508" s="13"/>
      <c r="C508" s="13"/>
      <c r="D508" s="13"/>
      <c r="E508" s="13"/>
      <c r="F508" s="13"/>
      <c r="G508" s="13"/>
      <c r="H508" s="13"/>
      <c r="I508" s="13"/>
      <c r="J508" s="13"/>
      <c r="K508" s="13"/>
      <c r="L508" s="13"/>
      <c r="M508" s="13"/>
      <c r="N508" s="13"/>
      <c r="O508" s="13"/>
      <c r="P508" s="13"/>
      <c r="Q508" s="13"/>
      <c r="R508" s="13"/>
      <c r="S508" s="13"/>
      <c r="T508" s="13"/>
      <c r="U508" s="13"/>
      <c r="V508" s="13"/>
      <c r="W508" s="13"/>
      <c r="X508" s="13"/>
      <c r="Y508" s="13"/>
      <c r="Z508" s="13"/>
      <c r="AA508" s="13"/>
      <c r="AB508" s="13"/>
      <c r="AC508" s="13"/>
      <c r="AD508" s="13"/>
      <c r="AE508" s="13"/>
      <c r="AF508" s="13"/>
      <c r="AG508" s="13"/>
      <c r="AH508" s="13"/>
      <c r="AI508" s="13"/>
      <c r="AJ508" s="13"/>
    </row>
    <row r="509" spans="1:36" ht="13.5" customHeight="1" x14ac:dyDescent="0.2">
      <c r="A509" s="13"/>
      <c r="B509" s="13"/>
      <c r="C509" s="13"/>
      <c r="D509" s="13"/>
      <c r="E509" s="13"/>
      <c r="F509" s="13"/>
      <c r="G509" s="13"/>
      <c r="H509" s="13"/>
      <c r="I509" s="13"/>
      <c r="J509" s="13"/>
      <c r="K509" s="13"/>
      <c r="L509" s="13"/>
      <c r="M509" s="13"/>
      <c r="N509" s="13"/>
      <c r="O509" s="13"/>
      <c r="P509" s="13"/>
      <c r="Q509" s="13"/>
      <c r="R509" s="13"/>
      <c r="S509" s="13"/>
      <c r="T509" s="13"/>
      <c r="U509" s="13"/>
      <c r="V509" s="13"/>
      <c r="W509" s="13"/>
      <c r="X509" s="13"/>
      <c r="Y509" s="13"/>
      <c r="Z509" s="13"/>
      <c r="AA509" s="13"/>
      <c r="AB509" s="13"/>
      <c r="AC509" s="13"/>
      <c r="AD509" s="13"/>
      <c r="AE509" s="13"/>
      <c r="AF509" s="13"/>
      <c r="AG509" s="13"/>
      <c r="AH509" s="13"/>
      <c r="AI509" s="13"/>
      <c r="AJ509" s="13"/>
    </row>
    <row r="510" spans="1:36" ht="13.5" customHeight="1" x14ac:dyDescent="0.2">
      <c r="A510" s="13"/>
      <c r="B510" s="13"/>
      <c r="C510" s="13"/>
      <c r="D510" s="13"/>
      <c r="E510" s="13"/>
      <c r="F510" s="13"/>
      <c r="G510" s="13"/>
      <c r="H510" s="13"/>
      <c r="I510" s="13"/>
      <c r="J510" s="13"/>
      <c r="K510" s="13"/>
      <c r="L510" s="13"/>
      <c r="M510" s="13"/>
      <c r="N510" s="13"/>
      <c r="O510" s="13"/>
      <c r="P510" s="13"/>
      <c r="Q510" s="13"/>
      <c r="R510" s="13"/>
      <c r="S510" s="13"/>
      <c r="T510" s="13"/>
      <c r="U510" s="13"/>
      <c r="V510" s="13"/>
      <c r="W510" s="13"/>
      <c r="X510" s="13"/>
      <c r="Y510" s="13"/>
      <c r="Z510" s="13"/>
      <c r="AA510" s="13"/>
      <c r="AB510" s="13"/>
      <c r="AC510" s="13"/>
      <c r="AD510" s="13"/>
      <c r="AE510" s="13"/>
      <c r="AF510" s="13"/>
      <c r="AG510" s="13"/>
      <c r="AH510" s="13"/>
      <c r="AI510" s="13"/>
      <c r="AJ510" s="13"/>
    </row>
    <row r="511" spans="1:36" ht="13.5" customHeight="1" x14ac:dyDescent="0.2">
      <c r="A511" s="13"/>
      <c r="B511" s="13"/>
      <c r="C511" s="13"/>
      <c r="D511" s="13"/>
      <c r="E511" s="13"/>
      <c r="F511" s="13"/>
      <c r="G511" s="13"/>
      <c r="H511" s="13"/>
      <c r="I511" s="13"/>
      <c r="J511" s="13"/>
      <c r="K511" s="13"/>
      <c r="L511" s="13"/>
      <c r="M511" s="13"/>
      <c r="N511" s="13"/>
      <c r="O511" s="13"/>
      <c r="P511" s="13"/>
      <c r="Q511" s="13"/>
      <c r="R511" s="13"/>
      <c r="S511" s="13"/>
      <c r="T511" s="13"/>
      <c r="U511" s="13"/>
      <c r="V511" s="13"/>
      <c r="W511" s="13"/>
      <c r="X511" s="13"/>
      <c r="Y511" s="13"/>
      <c r="Z511" s="13"/>
      <c r="AA511" s="13"/>
      <c r="AB511" s="13"/>
      <c r="AC511" s="13"/>
      <c r="AD511" s="13"/>
      <c r="AE511" s="13"/>
      <c r="AF511" s="13"/>
      <c r="AG511" s="13"/>
      <c r="AH511" s="13"/>
      <c r="AI511" s="13"/>
      <c r="AJ511" s="13"/>
    </row>
    <row r="512" spans="1:36" ht="13.5" customHeight="1" x14ac:dyDescent="0.2">
      <c r="A512" s="13"/>
      <c r="B512" s="13"/>
      <c r="C512" s="13"/>
      <c r="D512" s="13"/>
      <c r="E512" s="13"/>
      <c r="F512" s="13"/>
      <c r="G512" s="13"/>
      <c r="H512" s="13"/>
      <c r="I512" s="13"/>
      <c r="J512" s="13"/>
      <c r="K512" s="13"/>
      <c r="L512" s="13"/>
      <c r="M512" s="13"/>
      <c r="N512" s="13"/>
      <c r="O512" s="13"/>
      <c r="P512" s="13"/>
      <c r="Q512" s="13"/>
      <c r="R512" s="13"/>
      <c r="S512" s="13"/>
      <c r="T512" s="13"/>
      <c r="U512" s="13"/>
      <c r="V512" s="13"/>
      <c r="W512" s="13"/>
      <c r="X512" s="13"/>
      <c r="Y512" s="13"/>
      <c r="Z512" s="13"/>
      <c r="AA512" s="13"/>
      <c r="AB512" s="13"/>
      <c r="AC512" s="13"/>
      <c r="AD512" s="13"/>
      <c r="AE512" s="13"/>
      <c r="AF512" s="13"/>
      <c r="AG512" s="13"/>
      <c r="AH512" s="13"/>
      <c r="AI512" s="13"/>
      <c r="AJ512" s="13"/>
    </row>
    <row r="513" spans="1:36" ht="13.5" customHeight="1" x14ac:dyDescent="0.2">
      <c r="A513" s="13"/>
      <c r="B513" s="13"/>
      <c r="C513" s="13"/>
      <c r="D513" s="13"/>
      <c r="E513" s="13"/>
      <c r="F513" s="13"/>
      <c r="G513" s="13"/>
      <c r="H513" s="13"/>
      <c r="I513" s="13"/>
      <c r="J513" s="13"/>
      <c r="K513" s="13"/>
      <c r="L513" s="13"/>
      <c r="M513" s="13"/>
      <c r="N513" s="13"/>
      <c r="O513" s="13"/>
      <c r="P513" s="13"/>
      <c r="Q513" s="13"/>
      <c r="R513" s="13"/>
      <c r="S513" s="13"/>
      <c r="T513" s="13"/>
      <c r="U513" s="13"/>
      <c r="V513" s="13"/>
      <c r="W513" s="13"/>
      <c r="X513" s="13"/>
      <c r="Y513" s="13"/>
      <c r="Z513" s="13"/>
      <c r="AA513" s="13"/>
      <c r="AB513" s="13"/>
      <c r="AC513" s="13"/>
      <c r="AD513" s="13"/>
      <c r="AE513" s="13"/>
      <c r="AF513" s="13"/>
      <c r="AG513" s="13"/>
      <c r="AH513" s="13"/>
      <c r="AI513" s="13"/>
      <c r="AJ513" s="13"/>
    </row>
    <row r="514" spans="1:36" ht="13.5" customHeight="1" x14ac:dyDescent="0.2">
      <c r="A514" s="13"/>
      <c r="B514" s="13"/>
      <c r="C514" s="13"/>
      <c r="D514" s="13"/>
      <c r="E514" s="13"/>
      <c r="F514" s="13"/>
      <c r="G514" s="13"/>
      <c r="H514" s="13"/>
      <c r="I514" s="13"/>
      <c r="J514" s="13"/>
      <c r="K514" s="13"/>
      <c r="L514" s="13"/>
      <c r="M514" s="13"/>
      <c r="N514" s="13"/>
      <c r="O514" s="13"/>
      <c r="P514" s="13"/>
      <c r="Q514" s="13"/>
      <c r="R514" s="13"/>
      <c r="S514" s="13"/>
      <c r="T514" s="13"/>
      <c r="U514" s="13"/>
      <c r="V514" s="13"/>
      <c r="W514" s="13"/>
      <c r="X514" s="13"/>
      <c r="Y514" s="13"/>
      <c r="Z514" s="13"/>
      <c r="AA514" s="13"/>
      <c r="AB514" s="13"/>
      <c r="AC514" s="13"/>
      <c r="AD514" s="13"/>
      <c r="AE514" s="13"/>
      <c r="AF514" s="13"/>
      <c r="AG514" s="13"/>
      <c r="AH514" s="13"/>
      <c r="AI514" s="13"/>
      <c r="AJ514" s="13"/>
    </row>
    <row r="515" spans="1:36" ht="13.5" customHeight="1" x14ac:dyDescent="0.2">
      <c r="A515" s="13"/>
      <c r="B515" s="13"/>
      <c r="C515" s="13"/>
      <c r="D515" s="13"/>
      <c r="E515" s="13"/>
      <c r="F515" s="13"/>
      <c r="G515" s="13"/>
      <c r="H515" s="13"/>
      <c r="I515" s="13"/>
      <c r="J515" s="13"/>
      <c r="K515" s="13"/>
      <c r="L515" s="13"/>
      <c r="M515" s="13"/>
      <c r="N515" s="13"/>
      <c r="O515" s="13"/>
      <c r="P515" s="13"/>
      <c r="Q515" s="13"/>
      <c r="R515" s="13"/>
      <c r="S515" s="13"/>
      <c r="T515" s="13"/>
      <c r="U515" s="13"/>
      <c r="V515" s="13"/>
      <c r="W515" s="13"/>
      <c r="X515" s="13"/>
      <c r="Y515" s="13"/>
      <c r="Z515" s="13"/>
      <c r="AA515" s="13"/>
      <c r="AB515" s="13"/>
      <c r="AC515" s="13"/>
      <c r="AD515" s="13"/>
      <c r="AE515" s="13"/>
      <c r="AF515" s="13"/>
      <c r="AG515" s="13"/>
      <c r="AH515" s="13"/>
      <c r="AI515" s="13"/>
      <c r="AJ515" s="13"/>
    </row>
    <row r="516" spans="1:36" ht="13.5" customHeight="1" x14ac:dyDescent="0.2">
      <c r="A516" s="13"/>
      <c r="B516" s="13"/>
      <c r="C516" s="13"/>
      <c r="D516" s="13"/>
      <c r="E516" s="13"/>
      <c r="F516" s="13"/>
      <c r="G516" s="13"/>
      <c r="H516" s="13"/>
      <c r="I516" s="13"/>
      <c r="J516" s="13"/>
      <c r="K516" s="13"/>
      <c r="L516" s="13"/>
      <c r="M516" s="13"/>
      <c r="N516" s="13"/>
      <c r="O516" s="13"/>
      <c r="P516" s="13"/>
      <c r="Q516" s="13"/>
      <c r="R516" s="13"/>
      <c r="S516" s="13"/>
      <c r="T516" s="13"/>
      <c r="U516" s="13"/>
      <c r="V516" s="13"/>
      <c r="W516" s="13"/>
      <c r="X516" s="13"/>
      <c r="Y516" s="13"/>
      <c r="Z516" s="13"/>
      <c r="AA516" s="13"/>
      <c r="AB516" s="13"/>
      <c r="AC516" s="13"/>
      <c r="AD516" s="13"/>
      <c r="AE516" s="13"/>
      <c r="AF516" s="13"/>
      <c r="AG516" s="13"/>
      <c r="AH516" s="13"/>
      <c r="AI516" s="13"/>
      <c r="AJ516" s="13"/>
    </row>
    <row r="517" spans="1:36" ht="13.5" customHeight="1" x14ac:dyDescent="0.2">
      <c r="A517" s="13"/>
      <c r="B517" s="13"/>
      <c r="C517" s="13"/>
      <c r="D517" s="13"/>
      <c r="E517" s="13"/>
      <c r="F517" s="13"/>
      <c r="G517" s="13"/>
      <c r="H517" s="13"/>
      <c r="I517" s="13"/>
      <c r="J517" s="13"/>
      <c r="K517" s="13"/>
      <c r="L517" s="13"/>
      <c r="M517" s="13"/>
      <c r="N517" s="13"/>
      <c r="O517" s="13"/>
      <c r="P517" s="13"/>
      <c r="Q517" s="13"/>
      <c r="R517" s="13"/>
      <c r="S517" s="13"/>
      <c r="T517" s="13"/>
      <c r="U517" s="13"/>
      <c r="V517" s="13"/>
      <c r="W517" s="13"/>
      <c r="X517" s="13"/>
      <c r="Y517" s="13"/>
      <c r="Z517" s="13"/>
      <c r="AA517" s="13"/>
      <c r="AB517" s="13"/>
      <c r="AC517" s="13"/>
      <c r="AD517" s="13"/>
      <c r="AE517" s="13"/>
      <c r="AF517" s="13"/>
      <c r="AG517" s="13"/>
      <c r="AH517" s="13"/>
      <c r="AI517" s="13"/>
      <c r="AJ517" s="13"/>
    </row>
    <row r="518" spans="1:36" ht="13.5" customHeight="1" x14ac:dyDescent="0.2">
      <c r="A518" s="13"/>
      <c r="B518" s="13"/>
      <c r="C518" s="13"/>
      <c r="D518" s="13"/>
      <c r="E518" s="13"/>
      <c r="F518" s="13"/>
      <c r="G518" s="13"/>
      <c r="H518" s="13"/>
      <c r="I518" s="13"/>
      <c r="J518" s="13"/>
      <c r="K518" s="13"/>
      <c r="L518" s="13"/>
      <c r="M518" s="13"/>
      <c r="N518" s="13"/>
      <c r="O518" s="13"/>
      <c r="P518" s="13"/>
      <c r="Q518" s="13"/>
      <c r="R518" s="13"/>
      <c r="S518" s="13"/>
      <c r="T518" s="13"/>
      <c r="U518" s="13"/>
      <c r="V518" s="13"/>
      <c r="W518" s="13"/>
      <c r="X518" s="13"/>
      <c r="Y518" s="13"/>
      <c r="Z518" s="13"/>
      <c r="AA518" s="13"/>
      <c r="AB518" s="13"/>
      <c r="AC518" s="13"/>
      <c r="AD518" s="13"/>
      <c r="AE518" s="13"/>
      <c r="AF518" s="13"/>
      <c r="AG518" s="13"/>
      <c r="AH518" s="13"/>
      <c r="AI518" s="13"/>
      <c r="AJ518" s="13"/>
    </row>
    <row r="519" spans="1:36" ht="13.5" customHeight="1" x14ac:dyDescent="0.2">
      <c r="A519" s="13"/>
      <c r="B519" s="13"/>
      <c r="C519" s="13"/>
      <c r="D519" s="13"/>
      <c r="E519" s="13"/>
      <c r="F519" s="13"/>
      <c r="G519" s="13"/>
      <c r="H519" s="13"/>
      <c r="I519" s="13"/>
      <c r="J519" s="13"/>
      <c r="K519" s="13"/>
      <c r="L519" s="13"/>
      <c r="M519" s="13"/>
      <c r="N519" s="13"/>
      <c r="O519" s="13"/>
      <c r="P519" s="13"/>
      <c r="Q519" s="13"/>
      <c r="R519" s="13"/>
      <c r="S519" s="13"/>
      <c r="T519" s="13"/>
      <c r="U519" s="13"/>
      <c r="V519" s="13"/>
      <c r="W519" s="13"/>
      <c r="X519" s="13"/>
      <c r="Y519" s="13"/>
      <c r="Z519" s="13"/>
      <c r="AA519" s="13"/>
      <c r="AB519" s="13"/>
      <c r="AC519" s="13"/>
      <c r="AD519" s="13"/>
      <c r="AE519" s="13"/>
      <c r="AF519" s="13"/>
      <c r="AG519" s="13"/>
      <c r="AH519" s="13"/>
      <c r="AI519" s="13"/>
      <c r="AJ519" s="13"/>
    </row>
    <row r="520" spans="1:36" ht="13.5" customHeight="1" x14ac:dyDescent="0.2">
      <c r="A520" s="13"/>
      <c r="B520" s="13"/>
      <c r="C520" s="13"/>
      <c r="D520" s="13"/>
      <c r="E520" s="13"/>
      <c r="F520" s="13"/>
      <c r="G520" s="13"/>
      <c r="H520" s="13"/>
      <c r="I520" s="13"/>
      <c r="J520" s="13"/>
      <c r="K520" s="13"/>
      <c r="L520" s="13"/>
      <c r="M520" s="13"/>
      <c r="N520" s="13"/>
      <c r="O520" s="13"/>
      <c r="P520" s="13"/>
      <c r="Q520" s="13"/>
      <c r="R520" s="13"/>
      <c r="S520" s="13"/>
      <c r="T520" s="13"/>
      <c r="U520" s="13"/>
      <c r="V520" s="13"/>
      <c r="W520" s="13"/>
      <c r="X520" s="13"/>
      <c r="Y520" s="13"/>
      <c r="Z520" s="13"/>
      <c r="AA520" s="13"/>
      <c r="AB520" s="13"/>
      <c r="AC520" s="13"/>
      <c r="AD520" s="13"/>
      <c r="AE520" s="13"/>
      <c r="AF520" s="13"/>
      <c r="AG520" s="13"/>
      <c r="AH520" s="13"/>
      <c r="AI520" s="13"/>
      <c r="AJ520" s="13"/>
    </row>
    <row r="521" spans="1:36" ht="13.5" customHeight="1" x14ac:dyDescent="0.2">
      <c r="A521" s="13"/>
      <c r="B521" s="13"/>
      <c r="C521" s="13"/>
      <c r="D521" s="13"/>
      <c r="E521" s="13"/>
      <c r="F521" s="13"/>
      <c r="G521" s="13"/>
      <c r="H521" s="13"/>
      <c r="I521" s="13"/>
      <c r="J521" s="13"/>
      <c r="K521" s="13"/>
      <c r="L521" s="13"/>
      <c r="M521" s="13"/>
      <c r="N521" s="13"/>
      <c r="O521" s="13"/>
      <c r="P521" s="13"/>
      <c r="Q521" s="13"/>
      <c r="R521" s="13"/>
      <c r="S521" s="13"/>
      <c r="T521" s="13"/>
      <c r="U521" s="13"/>
      <c r="V521" s="13"/>
      <c r="W521" s="13"/>
      <c r="X521" s="13"/>
      <c r="Y521" s="13"/>
      <c r="Z521" s="13"/>
      <c r="AA521" s="13"/>
      <c r="AB521" s="13"/>
      <c r="AC521" s="13"/>
      <c r="AD521" s="13"/>
      <c r="AE521" s="13"/>
      <c r="AF521" s="13"/>
      <c r="AG521" s="13"/>
      <c r="AH521" s="13"/>
      <c r="AI521" s="13"/>
      <c r="AJ521" s="13"/>
    </row>
    <row r="522" spans="1:36" ht="13.5" customHeight="1" x14ac:dyDescent="0.2">
      <c r="A522" s="13"/>
      <c r="B522" s="13"/>
      <c r="C522" s="13"/>
      <c r="D522" s="13"/>
      <c r="E522" s="13"/>
      <c r="F522" s="13"/>
      <c r="G522" s="13"/>
      <c r="H522" s="13"/>
      <c r="I522" s="13"/>
      <c r="J522" s="13"/>
      <c r="K522" s="13"/>
      <c r="L522" s="13"/>
      <c r="M522" s="13"/>
      <c r="N522" s="13"/>
      <c r="O522" s="13"/>
      <c r="P522" s="13"/>
      <c r="Q522" s="13"/>
      <c r="R522" s="13"/>
      <c r="S522" s="13"/>
      <c r="T522" s="13"/>
      <c r="U522" s="13"/>
      <c r="V522" s="13"/>
      <c r="W522" s="13"/>
      <c r="X522" s="13"/>
      <c r="Y522" s="13"/>
      <c r="Z522" s="13"/>
      <c r="AA522" s="13"/>
      <c r="AB522" s="13"/>
      <c r="AC522" s="13"/>
      <c r="AD522" s="13"/>
      <c r="AE522" s="13"/>
      <c r="AF522" s="13"/>
      <c r="AG522" s="13"/>
      <c r="AH522" s="13"/>
      <c r="AI522" s="13"/>
      <c r="AJ522" s="13"/>
    </row>
    <row r="523" spans="1:36" ht="13.5" customHeight="1" x14ac:dyDescent="0.2">
      <c r="A523" s="13"/>
      <c r="B523" s="13"/>
      <c r="C523" s="13"/>
      <c r="D523" s="13"/>
      <c r="E523" s="13"/>
      <c r="F523" s="13"/>
      <c r="G523" s="13"/>
      <c r="H523" s="13"/>
      <c r="I523" s="13"/>
      <c r="J523" s="13"/>
      <c r="K523" s="13"/>
      <c r="L523" s="13"/>
      <c r="M523" s="13"/>
      <c r="N523" s="13"/>
      <c r="O523" s="13"/>
      <c r="P523" s="13"/>
      <c r="Q523" s="13"/>
      <c r="R523" s="13"/>
      <c r="S523" s="13"/>
      <c r="T523" s="13"/>
      <c r="U523" s="13"/>
      <c r="V523" s="13"/>
      <c r="W523" s="13"/>
      <c r="X523" s="13"/>
      <c r="Y523" s="13"/>
      <c r="Z523" s="13"/>
      <c r="AA523" s="13"/>
      <c r="AB523" s="13"/>
      <c r="AC523" s="13"/>
      <c r="AD523" s="13"/>
      <c r="AE523" s="13"/>
      <c r="AF523" s="13"/>
      <c r="AG523" s="13"/>
      <c r="AH523" s="13"/>
      <c r="AI523" s="13"/>
      <c r="AJ523" s="13"/>
    </row>
    <row r="524" spans="1:36" ht="13.5" customHeight="1" x14ac:dyDescent="0.2">
      <c r="A524" s="13"/>
      <c r="B524" s="13"/>
      <c r="C524" s="13"/>
      <c r="D524" s="13"/>
      <c r="E524" s="13"/>
      <c r="F524" s="13"/>
      <c r="G524" s="13"/>
      <c r="H524" s="13"/>
      <c r="I524" s="13"/>
      <c r="J524" s="13"/>
      <c r="K524" s="13"/>
      <c r="L524" s="13"/>
      <c r="M524" s="13"/>
      <c r="N524" s="13"/>
      <c r="O524" s="13"/>
      <c r="P524" s="13"/>
      <c r="Q524" s="13"/>
      <c r="R524" s="13"/>
      <c r="S524" s="13"/>
      <c r="T524" s="13"/>
      <c r="U524" s="13"/>
      <c r="V524" s="13"/>
      <c r="W524" s="13"/>
      <c r="X524" s="13"/>
      <c r="Y524" s="13"/>
      <c r="Z524" s="13"/>
      <c r="AA524" s="13"/>
      <c r="AB524" s="13"/>
      <c r="AC524" s="13"/>
      <c r="AD524" s="13"/>
      <c r="AE524" s="13"/>
      <c r="AF524" s="13"/>
      <c r="AG524" s="13"/>
      <c r="AH524" s="13"/>
      <c r="AI524" s="13"/>
      <c r="AJ524" s="13"/>
    </row>
    <row r="525" spans="1:36" ht="13.5" customHeight="1" x14ac:dyDescent="0.2">
      <c r="A525" s="13"/>
      <c r="B525" s="13"/>
      <c r="C525" s="13"/>
      <c r="D525" s="13"/>
      <c r="E525" s="13"/>
      <c r="F525" s="13"/>
      <c r="G525" s="13"/>
      <c r="H525" s="13"/>
      <c r="I525" s="13"/>
      <c r="J525" s="13"/>
      <c r="K525" s="13"/>
      <c r="L525" s="13"/>
      <c r="M525" s="13"/>
      <c r="N525" s="13"/>
      <c r="O525" s="13"/>
      <c r="P525" s="13"/>
      <c r="Q525" s="13"/>
      <c r="R525" s="13"/>
      <c r="S525" s="13"/>
      <c r="T525" s="13"/>
      <c r="U525" s="13"/>
      <c r="V525" s="13"/>
      <c r="W525" s="13"/>
      <c r="X525" s="13"/>
      <c r="Y525" s="13"/>
      <c r="Z525" s="13"/>
      <c r="AA525" s="13"/>
      <c r="AB525" s="13"/>
      <c r="AC525" s="13"/>
      <c r="AD525" s="13"/>
      <c r="AE525" s="13"/>
      <c r="AF525" s="13"/>
      <c r="AG525" s="13"/>
      <c r="AH525" s="13"/>
      <c r="AI525" s="13"/>
      <c r="AJ525" s="13"/>
    </row>
    <row r="526" spans="1:36" ht="13.5" customHeight="1" x14ac:dyDescent="0.2">
      <c r="A526" s="13"/>
      <c r="B526" s="13"/>
      <c r="C526" s="13"/>
      <c r="D526" s="13"/>
      <c r="E526" s="13"/>
      <c r="F526" s="13"/>
      <c r="G526" s="13"/>
      <c r="H526" s="13"/>
      <c r="I526" s="13"/>
      <c r="J526" s="13"/>
      <c r="K526" s="13"/>
      <c r="L526" s="13"/>
      <c r="M526" s="13"/>
      <c r="N526" s="13"/>
      <c r="O526" s="13"/>
      <c r="P526" s="13"/>
      <c r="Q526" s="13"/>
      <c r="R526" s="13"/>
      <c r="S526" s="13"/>
      <c r="T526" s="13"/>
      <c r="U526" s="13"/>
      <c r="V526" s="13"/>
      <c r="W526" s="13"/>
      <c r="X526" s="13"/>
      <c r="Y526" s="13"/>
      <c r="Z526" s="13"/>
      <c r="AA526" s="13"/>
      <c r="AB526" s="13"/>
      <c r="AC526" s="13"/>
      <c r="AD526" s="13"/>
      <c r="AE526" s="13"/>
      <c r="AF526" s="13"/>
      <c r="AG526" s="13"/>
      <c r="AH526" s="13"/>
      <c r="AI526" s="13"/>
      <c r="AJ526" s="13"/>
    </row>
    <row r="527" spans="1:36" ht="13.5" customHeight="1" x14ac:dyDescent="0.2">
      <c r="A527" s="13"/>
      <c r="B527" s="13"/>
      <c r="C527" s="13"/>
      <c r="D527" s="13"/>
      <c r="E527" s="13"/>
      <c r="F527" s="13"/>
      <c r="G527" s="13"/>
      <c r="H527" s="13"/>
      <c r="I527" s="13"/>
      <c r="J527" s="13"/>
      <c r="K527" s="13"/>
      <c r="L527" s="13"/>
      <c r="M527" s="13"/>
      <c r="N527" s="13"/>
      <c r="O527" s="13"/>
      <c r="P527" s="13"/>
      <c r="Q527" s="13"/>
      <c r="R527" s="13"/>
      <c r="S527" s="13"/>
      <c r="T527" s="13"/>
      <c r="U527" s="13"/>
      <c r="V527" s="13"/>
      <c r="W527" s="13"/>
      <c r="X527" s="13"/>
      <c r="Y527" s="13"/>
      <c r="Z527" s="13"/>
      <c r="AA527" s="13"/>
      <c r="AB527" s="13"/>
      <c r="AC527" s="13"/>
      <c r="AD527" s="13"/>
      <c r="AE527" s="13"/>
      <c r="AF527" s="13"/>
      <c r="AG527" s="13"/>
      <c r="AH527" s="13"/>
      <c r="AI527" s="13"/>
      <c r="AJ527" s="13"/>
    </row>
    <row r="528" spans="1:36" ht="13.5" customHeight="1" x14ac:dyDescent="0.2">
      <c r="A528" s="13"/>
      <c r="B528" s="13"/>
      <c r="C528" s="13"/>
      <c r="D528" s="13"/>
      <c r="E528" s="13"/>
      <c r="F528" s="13"/>
      <c r="G528" s="13"/>
      <c r="H528" s="13"/>
      <c r="I528" s="13"/>
      <c r="J528" s="13"/>
      <c r="K528" s="13"/>
      <c r="L528" s="13"/>
      <c r="M528" s="13"/>
      <c r="N528" s="13"/>
      <c r="O528" s="13"/>
      <c r="P528" s="13"/>
      <c r="Q528" s="13"/>
      <c r="R528" s="13"/>
      <c r="S528" s="13"/>
      <c r="T528" s="13"/>
      <c r="U528" s="13"/>
      <c r="V528" s="13"/>
      <c r="W528" s="13"/>
      <c r="X528" s="13"/>
      <c r="Y528" s="13"/>
      <c r="Z528" s="13"/>
      <c r="AA528" s="13"/>
      <c r="AB528" s="13"/>
      <c r="AC528" s="13"/>
      <c r="AD528" s="13"/>
      <c r="AE528" s="13"/>
      <c r="AF528" s="13"/>
      <c r="AG528" s="13"/>
      <c r="AH528" s="13"/>
      <c r="AI528" s="13"/>
      <c r="AJ528" s="13"/>
    </row>
    <row r="529" spans="1:36" ht="13.5" customHeight="1" x14ac:dyDescent="0.2">
      <c r="A529" s="13"/>
      <c r="B529" s="13"/>
      <c r="C529" s="13"/>
      <c r="D529" s="13"/>
      <c r="E529" s="13"/>
      <c r="F529" s="13"/>
      <c r="G529" s="13"/>
      <c r="H529" s="13"/>
      <c r="I529" s="13"/>
      <c r="J529" s="13"/>
      <c r="K529" s="13"/>
      <c r="L529" s="13"/>
      <c r="M529" s="13"/>
      <c r="N529" s="13"/>
      <c r="O529" s="13"/>
      <c r="P529" s="13"/>
      <c r="Q529" s="13"/>
      <c r="R529" s="13"/>
      <c r="S529" s="13"/>
      <c r="T529" s="13"/>
      <c r="U529" s="13"/>
      <c r="V529" s="13"/>
      <c r="W529" s="13"/>
      <c r="X529" s="13"/>
      <c r="Y529" s="13"/>
      <c r="Z529" s="13"/>
      <c r="AA529" s="13"/>
      <c r="AB529" s="13"/>
      <c r="AC529" s="13"/>
      <c r="AD529" s="13"/>
      <c r="AE529" s="13"/>
      <c r="AF529" s="13"/>
      <c r="AG529" s="13"/>
      <c r="AH529" s="13"/>
      <c r="AI529" s="13"/>
      <c r="AJ529" s="13"/>
    </row>
    <row r="530" spans="1:36" ht="13.5" customHeight="1" x14ac:dyDescent="0.2">
      <c r="A530" s="13"/>
      <c r="B530" s="13"/>
      <c r="C530" s="13"/>
      <c r="D530" s="13"/>
      <c r="E530" s="13"/>
      <c r="F530" s="13"/>
      <c r="G530" s="13"/>
      <c r="H530" s="13"/>
      <c r="I530" s="13"/>
      <c r="J530" s="13"/>
      <c r="K530" s="13"/>
      <c r="L530" s="13"/>
      <c r="M530" s="13"/>
      <c r="N530" s="13"/>
      <c r="O530" s="13"/>
      <c r="P530" s="13"/>
      <c r="Q530" s="13"/>
      <c r="R530" s="13"/>
      <c r="S530" s="13"/>
      <c r="T530" s="13"/>
      <c r="U530" s="13"/>
      <c r="V530" s="13"/>
      <c r="W530" s="13"/>
      <c r="X530" s="13"/>
      <c r="Y530" s="13"/>
      <c r="Z530" s="13"/>
      <c r="AA530" s="13"/>
      <c r="AB530" s="13"/>
      <c r="AC530" s="13"/>
      <c r="AD530" s="13"/>
      <c r="AE530" s="13"/>
      <c r="AF530" s="13"/>
      <c r="AG530" s="13"/>
      <c r="AH530" s="13"/>
      <c r="AI530" s="13"/>
      <c r="AJ530" s="13"/>
    </row>
    <row r="531" spans="1:36" ht="13.5" customHeight="1" x14ac:dyDescent="0.2">
      <c r="A531" s="13"/>
      <c r="B531" s="13"/>
      <c r="C531" s="13"/>
      <c r="D531" s="13"/>
      <c r="E531" s="13"/>
      <c r="F531" s="13"/>
      <c r="G531" s="13"/>
      <c r="H531" s="13"/>
      <c r="I531" s="13"/>
      <c r="J531" s="13"/>
      <c r="K531" s="13"/>
      <c r="L531" s="13"/>
      <c r="M531" s="13"/>
      <c r="N531" s="13"/>
      <c r="O531" s="13"/>
      <c r="P531" s="13"/>
      <c r="Q531" s="13"/>
      <c r="R531" s="13"/>
      <c r="S531" s="13"/>
      <c r="T531" s="13"/>
      <c r="U531" s="13"/>
      <c r="V531" s="13"/>
      <c r="W531" s="13"/>
      <c r="X531" s="13"/>
      <c r="Y531" s="13"/>
      <c r="Z531" s="13"/>
      <c r="AA531" s="13"/>
      <c r="AB531" s="13"/>
      <c r="AC531" s="13"/>
      <c r="AD531" s="13"/>
      <c r="AE531" s="13"/>
      <c r="AF531" s="13"/>
      <c r="AG531" s="13"/>
      <c r="AH531" s="13"/>
      <c r="AI531" s="13"/>
      <c r="AJ531" s="13"/>
    </row>
    <row r="532" spans="1:36" ht="13.5" customHeight="1" x14ac:dyDescent="0.2">
      <c r="A532" s="13"/>
      <c r="B532" s="13"/>
      <c r="C532" s="13"/>
      <c r="D532" s="13"/>
      <c r="E532" s="13"/>
      <c r="F532" s="13"/>
      <c r="G532" s="13"/>
      <c r="H532" s="13"/>
      <c r="I532" s="13"/>
      <c r="J532" s="13"/>
      <c r="K532" s="13"/>
      <c r="L532" s="13"/>
      <c r="M532" s="13"/>
      <c r="N532" s="13"/>
      <c r="O532" s="13"/>
      <c r="P532" s="13"/>
      <c r="Q532" s="13"/>
      <c r="R532" s="13"/>
      <c r="S532" s="13"/>
      <c r="T532" s="13"/>
      <c r="U532" s="13"/>
      <c r="V532" s="13"/>
      <c r="W532" s="13"/>
      <c r="X532" s="13"/>
      <c r="Y532" s="13"/>
      <c r="Z532" s="13"/>
      <c r="AA532" s="13"/>
      <c r="AB532" s="13"/>
      <c r="AC532" s="13"/>
      <c r="AD532" s="13"/>
      <c r="AE532" s="13"/>
      <c r="AF532" s="13"/>
      <c r="AG532" s="13"/>
      <c r="AH532" s="13"/>
      <c r="AI532" s="13"/>
      <c r="AJ532" s="13"/>
    </row>
    <row r="533" spans="1:36" ht="13.5" customHeight="1" x14ac:dyDescent="0.2">
      <c r="A533" s="13"/>
      <c r="B533" s="13"/>
      <c r="C533" s="13"/>
      <c r="D533" s="13"/>
      <c r="E533" s="13"/>
      <c r="F533" s="13"/>
      <c r="G533" s="13"/>
      <c r="H533" s="13"/>
      <c r="I533" s="13"/>
      <c r="J533" s="13"/>
      <c r="K533" s="13"/>
      <c r="L533" s="13"/>
      <c r="M533" s="13"/>
      <c r="N533" s="13"/>
      <c r="O533" s="13"/>
      <c r="P533" s="13"/>
      <c r="Q533" s="13"/>
      <c r="R533" s="13"/>
      <c r="S533" s="13"/>
      <c r="T533" s="13"/>
      <c r="U533" s="13"/>
      <c r="V533" s="13"/>
      <c r="W533" s="13"/>
      <c r="X533" s="13"/>
      <c r="Y533" s="13"/>
      <c r="Z533" s="13"/>
      <c r="AA533" s="13"/>
      <c r="AB533" s="13"/>
      <c r="AC533" s="13"/>
      <c r="AD533" s="13"/>
      <c r="AE533" s="13"/>
      <c r="AF533" s="13"/>
      <c r="AG533" s="13"/>
      <c r="AH533" s="13"/>
      <c r="AI533" s="13"/>
      <c r="AJ533" s="13"/>
    </row>
    <row r="534" spans="1:36" ht="13.5" customHeight="1" x14ac:dyDescent="0.2">
      <c r="A534" s="13"/>
      <c r="B534" s="13"/>
      <c r="C534" s="13"/>
      <c r="D534" s="13"/>
      <c r="E534" s="13"/>
      <c r="F534" s="13"/>
      <c r="G534" s="13"/>
      <c r="H534" s="13"/>
      <c r="I534" s="13"/>
      <c r="J534" s="13"/>
      <c r="K534" s="13"/>
      <c r="L534" s="13"/>
      <c r="M534" s="13"/>
      <c r="N534" s="13"/>
      <c r="O534" s="13"/>
      <c r="P534" s="13"/>
      <c r="Q534" s="13"/>
      <c r="R534" s="13"/>
      <c r="S534" s="13"/>
      <c r="T534" s="13"/>
      <c r="U534" s="13"/>
      <c r="V534" s="13"/>
      <c r="W534" s="13"/>
      <c r="X534" s="13"/>
      <c r="Y534" s="13"/>
      <c r="Z534" s="13"/>
      <c r="AA534" s="13"/>
      <c r="AB534" s="13"/>
      <c r="AC534" s="13"/>
      <c r="AD534" s="13"/>
      <c r="AE534" s="13"/>
      <c r="AF534" s="13"/>
      <c r="AG534" s="13"/>
      <c r="AH534" s="13"/>
      <c r="AI534" s="13"/>
      <c r="AJ534" s="13"/>
    </row>
    <row r="535" spans="1:36" ht="13.5" customHeight="1" x14ac:dyDescent="0.2">
      <c r="A535" s="13"/>
      <c r="B535" s="13"/>
      <c r="C535" s="13"/>
      <c r="D535" s="13"/>
      <c r="E535" s="13"/>
      <c r="F535" s="13"/>
      <c r="G535" s="13"/>
      <c r="H535" s="13"/>
      <c r="I535" s="13"/>
      <c r="J535" s="13"/>
      <c r="K535" s="13"/>
      <c r="L535" s="13"/>
      <c r="M535" s="13"/>
      <c r="N535" s="13"/>
      <c r="O535" s="13"/>
      <c r="P535" s="13"/>
      <c r="Q535" s="13"/>
      <c r="R535" s="13"/>
      <c r="S535" s="13"/>
      <c r="T535" s="13"/>
      <c r="U535" s="13"/>
      <c r="V535" s="13"/>
      <c r="W535" s="13"/>
      <c r="X535" s="13"/>
      <c r="Y535" s="13"/>
      <c r="Z535" s="13"/>
      <c r="AA535" s="13"/>
      <c r="AB535" s="13"/>
      <c r="AC535" s="13"/>
      <c r="AD535" s="13"/>
      <c r="AE535" s="13"/>
      <c r="AF535" s="13"/>
      <c r="AG535" s="13"/>
      <c r="AH535" s="13"/>
      <c r="AI535" s="13"/>
      <c r="AJ535" s="13"/>
    </row>
    <row r="536" spans="1:36" ht="13.5" customHeight="1" x14ac:dyDescent="0.2">
      <c r="A536" s="13"/>
      <c r="B536" s="13"/>
      <c r="C536" s="13"/>
      <c r="D536" s="13"/>
      <c r="E536" s="13"/>
      <c r="F536" s="13"/>
      <c r="G536" s="13"/>
      <c r="H536" s="13"/>
      <c r="I536" s="13"/>
      <c r="J536" s="13"/>
      <c r="K536" s="13"/>
      <c r="L536" s="13"/>
      <c r="M536" s="13"/>
      <c r="N536" s="13"/>
      <c r="O536" s="13"/>
      <c r="P536" s="13"/>
      <c r="Q536" s="13"/>
      <c r="R536" s="13"/>
      <c r="S536" s="13"/>
      <c r="T536" s="13"/>
      <c r="U536" s="13"/>
      <c r="V536" s="13"/>
      <c r="W536" s="13"/>
      <c r="X536" s="13"/>
      <c r="Y536" s="13"/>
      <c r="Z536" s="13"/>
      <c r="AA536" s="13"/>
      <c r="AB536" s="13"/>
      <c r="AC536" s="13"/>
      <c r="AD536" s="13"/>
      <c r="AE536" s="13"/>
      <c r="AF536" s="13"/>
      <c r="AG536" s="13"/>
      <c r="AH536" s="13"/>
      <c r="AI536" s="13"/>
      <c r="AJ536" s="13"/>
    </row>
    <row r="537" spans="1:36" ht="13.5" customHeight="1" x14ac:dyDescent="0.2">
      <c r="A537" s="13"/>
      <c r="B537" s="13"/>
      <c r="C537" s="13"/>
      <c r="D537" s="13"/>
      <c r="E537" s="13"/>
      <c r="F537" s="13"/>
      <c r="G537" s="13"/>
      <c r="H537" s="13"/>
      <c r="I537" s="13"/>
      <c r="J537" s="13"/>
      <c r="K537" s="13"/>
      <c r="L537" s="13"/>
      <c r="M537" s="13"/>
      <c r="N537" s="13"/>
      <c r="O537" s="13"/>
      <c r="P537" s="13"/>
      <c r="Q537" s="13"/>
      <c r="R537" s="13"/>
      <c r="S537" s="13"/>
      <c r="T537" s="13"/>
      <c r="U537" s="13"/>
      <c r="V537" s="13"/>
      <c r="W537" s="13"/>
      <c r="X537" s="13"/>
      <c r="Y537" s="13"/>
      <c r="Z537" s="13"/>
      <c r="AA537" s="13"/>
      <c r="AB537" s="13"/>
      <c r="AC537" s="13"/>
      <c r="AD537" s="13"/>
      <c r="AE537" s="13"/>
      <c r="AF537" s="13"/>
      <c r="AG537" s="13"/>
      <c r="AH537" s="13"/>
      <c r="AI537" s="13"/>
      <c r="AJ537" s="13"/>
    </row>
    <row r="538" spans="1:36" ht="13.5" customHeight="1" x14ac:dyDescent="0.2">
      <c r="A538" s="13"/>
      <c r="B538" s="13"/>
      <c r="C538" s="13"/>
      <c r="D538" s="13"/>
      <c r="E538" s="13"/>
      <c r="F538" s="13"/>
      <c r="G538" s="13"/>
      <c r="H538" s="13"/>
      <c r="I538" s="13"/>
      <c r="J538" s="13"/>
      <c r="K538" s="13"/>
      <c r="L538" s="13"/>
      <c r="M538" s="13"/>
      <c r="N538" s="13"/>
      <c r="O538" s="13"/>
      <c r="P538" s="13"/>
      <c r="Q538" s="13"/>
      <c r="R538" s="13"/>
      <c r="S538" s="13"/>
      <c r="T538" s="13"/>
      <c r="U538" s="13"/>
      <c r="V538" s="13"/>
      <c r="W538" s="13"/>
      <c r="X538" s="13"/>
      <c r="Y538" s="13"/>
      <c r="Z538" s="13"/>
      <c r="AA538" s="13"/>
      <c r="AB538" s="13"/>
      <c r="AC538" s="13"/>
      <c r="AD538" s="13"/>
      <c r="AE538" s="13"/>
      <c r="AF538" s="13"/>
      <c r="AG538" s="13"/>
      <c r="AH538" s="13"/>
      <c r="AI538" s="13"/>
      <c r="AJ538" s="13"/>
    </row>
    <row r="539" spans="1:36" ht="13.5" customHeight="1" x14ac:dyDescent="0.2">
      <c r="A539" s="13"/>
      <c r="B539" s="13"/>
      <c r="C539" s="13"/>
      <c r="D539" s="13"/>
      <c r="E539" s="13"/>
      <c r="F539" s="13"/>
      <c r="G539" s="13"/>
      <c r="H539" s="13"/>
      <c r="I539" s="13"/>
      <c r="J539" s="13"/>
      <c r="K539" s="13"/>
      <c r="L539" s="13"/>
      <c r="M539" s="13"/>
      <c r="N539" s="13"/>
      <c r="O539" s="13"/>
      <c r="P539" s="13"/>
      <c r="Q539" s="13"/>
      <c r="R539" s="13"/>
      <c r="S539" s="13"/>
      <c r="T539" s="13"/>
      <c r="U539" s="13"/>
      <c r="V539" s="13"/>
      <c r="W539" s="13"/>
      <c r="X539" s="13"/>
      <c r="Y539" s="13"/>
      <c r="Z539" s="13"/>
      <c r="AA539" s="13"/>
      <c r="AB539" s="13"/>
      <c r="AC539" s="13"/>
      <c r="AD539" s="13"/>
      <c r="AE539" s="13"/>
      <c r="AF539" s="13"/>
      <c r="AG539" s="13"/>
      <c r="AH539" s="13"/>
      <c r="AI539" s="13"/>
      <c r="AJ539" s="13"/>
    </row>
    <row r="540" spans="1:36" ht="13.5" customHeight="1" x14ac:dyDescent="0.2">
      <c r="A540" s="13"/>
      <c r="B540" s="13"/>
      <c r="C540" s="13"/>
      <c r="D540" s="13"/>
      <c r="E540" s="13"/>
      <c r="F540" s="13"/>
      <c r="G540" s="13"/>
      <c r="H540" s="13"/>
      <c r="I540" s="13"/>
      <c r="J540" s="13"/>
      <c r="K540" s="13"/>
      <c r="L540" s="13"/>
      <c r="M540" s="13"/>
      <c r="N540" s="13"/>
      <c r="O540" s="13"/>
      <c r="P540" s="13"/>
      <c r="Q540" s="13"/>
      <c r="R540" s="13"/>
      <c r="S540" s="13"/>
      <c r="T540" s="13"/>
      <c r="U540" s="13"/>
      <c r="V540" s="13"/>
      <c r="W540" s="13"/>
      <c r="X540" s="13"/>
      <c r="Y540" s="13"/>
      <c r="Z540" s="13"/>
      <c r="AA540" s="13"/>
      <c r="AB540" s="13"/>
      <c r="AC540" s="13"/>
      <c r="AD540" s="13"/>
      <c r="AE540" s="13"/>
      <c r="AF540" s="13"/>
      <c r="AG540" s="13"/>
      <c r="AH540" s="13"/>
      <c r="AI540" s="13"/>
      <c r="AJ540" s="13"/>
    </row>
    <row r="541" spans="1:36" ht="13.5" customHeight="1" x14ac:dyDescent="0.2">
      <c r="A541" s="13"/>
      <c r="B541" s="13"/>
      <c r="C541" s="13"/>
      <c r="D541" s="13"/>
      <c r="E541" s="13"/>
      <c r="F541" s="13"/>
      <c r="G541" s="13"/>
      <c r="H541" s="13"/>
      <c r="I541" s="13"/>
      <c r="J541" s="13"/>
      <c r="K541" s="13"/>
      <c r="L541" s="13"/>
      <c r="M541" s="13"/>
      <c r="N541" s="13"/>
      <c r="O541" s="13"/>
      <c r="P541" s="13"/>
      <c r="Q541" s="13"/>
      <c r="R541" s="13"/>
      <c r="S541" s="13"/>
      <c r="T541" s="13"/>
      <c r="U541" s="13"/>
      <c r="V541" s="13"/>
      <c r="W541" s="13"/>
      <c r="X541" s="13"/>
      <c r="Y541" s="13"/>
      <c r="Z541" s="13"/>
      <c r="AA541" s="13"/>
      <c r="AB541" s="13"/>
      <c r="AC541" s="13"/>
      <c r="AD541" s="13"/>
      <c r="AE541" s="13"/>
      <c r="AF541" s="13"/>
      <c r="AG541" s="13"/>
      <c r="AH541" s="13"/>
      <c r="AI541" s="13"/>
      <c r="AJ541" s="13"/>
    </row>
    <row r="542" spans="1:36" ht="13.5" customHeight="1" x14ac:dyDescent="0.2">
      <c r="A542" s="13"/>
      <c r="B542" s="13"/>
      <c r="C542" s="13"/>
      <c r="D542" s="13"/>
      <c r="E542" s="13"/>
      <c r="F542" s="13"/>
      <c r="G542" s="13"/>
      <c r="H542" s="13"/>
      <c r="I542" s="13"/>
      <c r="J542" s="13"/>
      <c r="K542" s="13"/>
      <c r="L542" s="13"/>
      <c r="M542" s="13"/>
      <c r="N542" s="13"/>
      <c r="O542" s="13"/>
      <c r="P542" s="13"/>
      <c r="Q542" s="13"/>
      <c r="R542" s="13"/>
      <c r="S542" s="13"/>
      <c r="T542" s="13"/>
      <c r="U542" s="13"/>
      <c r="V542" s="13"/>
      <c r="W542" s="13"/>
      <c r="X542" s="13"/>
      <c r="Y542" s="13"/>
      <c r="Z542" s="13"/>
      <c r="AA542" s="13"/>
      <c r="AB542" s="13"/>
      <c r="AC542" s="13"/>
      <c r="AD542" s="13"/>
      <c r="AE542" s="13"/>
      <c r="AF542" s="13"/>
      <c r="AG542" s="13"/>
      <c r="AH542" s="13"/>
      <c r="AI542" s="13"/>
      <c r="AJ542" s="13"/>
    </row>
    <row r="543" spans="1:36" ht="13.5" customHeight="1" x14ac:dyDescent="0.2">
      <c r="A543" s="13"/>
      <c r="B543" s="13"/>
      <c r="C543" s="13"/>
      <c r="D543" s="13"/>
      <c r="E543" s="13"/>
      <c r="F543" s="13"/>
      <c r="G543" s="13"/>
      <c r="H543" s="13"/>
      <c r="I543" s="13"/>
      <c r="J543" s="13"/>
      <c r="K543" s="13"/>
      <c r="L543" s="13"/>
      <c r="M543" s="13"/>
      <c r="N543" s="13"/>
      <c r="O543" s="13"/>
      <c r="P543" s="13"/>
      <c r="Q543" s="13"/>
      <c r="R543" s="13"/>
      <c r="S543" s="13"/>
      <c r="T543" s="13"/>
      <c r="U543" s="13"/>
      <c r="V543" s="13"/>
      <c r="W543" s="13"/>
      <c r="X543" s="13"/>
      <c r="Y543" s="13"/>
      <c r="Z543" s="13"/>
      <c r="AA543" s="13"/>
      <c r="AB543" s="13"/>
      <c r="AC543" s="13"/>
      <c r="AD543" s="13"/>
      <c r="AE543" s="13"/>
      <c r="AF543" s="13"/>
      <c r="AG543" s="13"/>
      <c r="AH543" s="13"/>
      <c r="AI543" s="13"/>
      <c r="AJ543" s="13"/>
    </row>
    <row r="544" spans="1:36" ht="13.5" customHeight="1" x14ac:dyDescent="0.2">
      <c r="A544" s="13"/>
      <c r="B544" s="13"/>
      <c r="C544" s="13"/>
      <c r="D544" s="13"/>
      <c r="E544" s="13"/>
      <c r="F544" s="13"/>
      <c r="G544" s="13"/>
      <c r="H544" s="13"/>
      <c r="I544" s="13"/>
      <c r="J544" s="13"/>
      <c r="K544" s="13"/>
      <c r="L544" s="13"/>
      <c r="M544" s="13"/>
      <c r="N544" s="13"/>
      <c r="O544" s="13"/>
      <c r="P544" s="13"/>
      <c r="Q544" s="13"/>
      <c r="R544" s="13"/>
      <c r="S544" s="13"/>
      <c r="T544" s="13"/>
      <c r="U544" s="13"/>
      <c r="V544" s="13"/>
      <c r="W544" s="13"/>
      <c r="X544" s="13"/>
      <c r="Y544" s="13"/>
      <c r="Z544" s="13"/>
      <c r="AA544" s="13"/>
      <c r="AB544" s="13"/>
      <c r="AC544" s="13"/>
      <c r="AD544" s="13"/>
      <c r="AE544" s="13"/>
      <c r="AF544" s="13"/>
      <c r="AG544" s="13"/>
      <c r="AH544" s="13"/>
      <c r="AI544" s="13"/>
      <c r="AJ544" s="13"/>
    </row>
    <row r="545" spans="1:36" ht="13.5" customHeight="1" x14ac:dyDescent="0.2">
      <c r="A545" s="13"/>
      <c r="B545" s="13"/>
      <c r="C545" s="13"/>
      <c r="D545" s="13"/>
      <c r="E545" s="13"/>
      <c r="F545" s="13"/>
      <c r="G545" s="13"/>
      <c r="H545" s="13"/>
      <c r="I545" s="13"/>
      <c r="J545" s="13"/>
      <c r="K545" s="13"/>
      <c r="L545" s="13"/>
      <c r="M545" s="13"/>
      <c r="N545" s="13"/>
      <c r="O545" s="13"/>
      <c r="P545" s="13"/>
      <c r="Q545" s="13"/>
      <c r="R545" s="13"/>
      <c r="S545" s="13"/>
      <c r="T545" s="13"/>
      <c r="U545" s="13"/>
      <c r="V545" s="13"/>
      <c r="W545" s="13"/>
      <c r="X545" s="13"/>
      <c r="Y545" s="13"/>
      <c r="Z545" s="13"/>
      <c r="AA545" s="13"/>
      <c r="AB545" s="13"/>
      <c r="AC545" s="13"/>
      <c r="AD545" s="13"/>
      <c r="AE545" s="13"/>
      <c r="AF545" s="13"/>
      <c r="AG545" s="13"/>
      <c r="AH545" s="13"/>
      <c r="AI545" s="13"/>
      <c r="AJ545" s="13"/>
    </row>
    <row r="546" spans="1:36" ht="13.5" customHeight="1" x14ac:dyDescent="0.2">
      <c r="A546" s="13"/>
      <c r="B546" s="13"/>
      <c r="C546" s="13"/>
      <c r="D546" s="13"/>
      <c r="E546" s="13"/>
      <c r="F546" s="13"/>
      <c r="G546" s="13"/>
      <c r="H546" s="13"/>
      <c r="I546" s="13"/>
      <c r="J546" s="13"/>
      <c r="K546" s="13"/>
      <c r="L546" s="13"/>
      <c r="M546" s="13"/>
      <c r="N546" s="13"/>
      <c r="O546" s="13"/>
      <c r="P546" s="13"/>
      <c r="Q546" s="13"/>
      <c r="R546" s="13"/>
      <c r="S546" s="13"/>
      <c r="T546" s="13"/>
      <c r="U546" s="13"/>
      <c r="V546" s="13"/>
      <c r="W546" s="13"/>
      <c r="X546" s="13"/>
      <c r="Y546" s="13"/>
      <c r="Z546" s="13"/>
      <c r="AA546" s="13"/>
      <c r="AB546" s="13"/>
      <c r="AC546" s="13"/>
      <c r="AD546" s="13"/>
      <c r="AE546" s="13"/>
      <c r="AF546" s="13"/>
      <c r="AG546" s="13"/>
      <c r="AH546" s="13"/>
      <c r="AI546" s="13"/>
      <c r="AJ546" s="13"/>
    </row>
    <row r="547" spans="1:36" ht="13.5" customHeight="1" x14ac:dyDescent="0.2">
      <c r="A547" s="13"/>
      <c r="B547" s="13"/>
      <c r="C547" s="13"/>
      <c r="D547" s="13"/>
      <c r="E547" s="13"/>
      <c r="F547" s="13"/>
      <c r="G547" s="13"/>
      <c r="H547" s="13"/>
      <c r="I547" s="13"/>
      <c r="J547" s="13"/>
      <c r="K547" s="13"/>
      <c r="L547" s="13"/>
      <c r="M547" s="13"/>
      <c r="N547" s="13"/>
      <c r="O547" s="13"/>
      <c r="P547" s="13"/>
      <c r="Q547" s="13"/>
      <c r="R547" s="13"/>
      <c r="S547" s="13"/>
      <c r="T547" s="13"/>
      <c r="U547" s="13"/>
      <c r="V547" s="13"/>
      <c r="W547" s="13"/>
      <c r="X547" s="13"/>
      <c r="Y547" s="13"/>
      <c r="Z547" s="13"/>
      <c r="AA547" s="13"/>
      <c r="AB547" s="13"/>
      <c r="AC547" s="13"/>
      <c r="AD547" s="13"/>
      <c r="AE547" s="13"/>
      <c r="AF547" s="13"/>
      <c r="AG547" s="13"/>
      <c r="AH547" s="13"/>
      <c r="AI547" s="13"/>
      <c r="AJ547" s="13"/>
    </row>
    <row r="548" spans="1:36" ht="13.5" customHeight="1" x14ac:dyDescent="0.2">
      <c r="A548" s="13"/>
      <c r="B548" s="13"/>
      <c r="C548" s="13"/>
      <c r="D548" s="13"/>
      <c r="E548" s="13"/>
      <c r="F548" s="13"/>
      <c r="G548" s="13"/>
      <c r="H548" s="13"/>
      <c r="I548" s="13"/>
      <c r="J548" s="13"/>
      <c r="K548" s="13"/>
      <c r="L548" s="13"/>
      <c r="M548" s="13"/>
      <c r="N548" s="13"/>
      <c r="O548" s="13"/>
      <c r="P548" s="13"/>
      <c r="Q548" s="13"/>
      <c r="R548" s="13"/>
      <c r="S548" s="13"/>
      <c r="T548" s="13"/>
      <c r="U548" s="13"/>
      <c r="V548" s="13"/>
      <c r="W548" s="13"/>
      <c r="X548" s="13"/>
      <c r="Y548" s="13"/>
      <c r="Z548" s="13"/>
      <c r="AA548" s="13"/>
      <c r="AB548" s="13"/>
      <c r="AC548" s="13"/>
      <c r="AD548" s="13"/>
      <c r="AE548" s="13"/>
      <c r="AF548" s="13"/>
      <c r="AG548" s="13"/>
      <c r="AH548" s="13"/>
      <c r="AI548" s="13"/>
      <c r="AJ548" s="13"/>
    </row>
    <row r="549" spans="1:36" ht="13.5" customHeight="1" x14ac:dyDescent="0.2">
      <c r="A549" s="13"/>
      <c r="B549" s="13"/>
      <c r="C549" s="13"/>
      <c r="D549" s="13"/>
      <c r="E549" s="13"/>
      <c r="F549" s="13"/>
      <c r="G549" s="13"/>
      <c r="H549" s="13"/>
      <c r="I549" s="13"/>
      <c r="J549" s="13"/>
      <c r="K549" s="13"/>
      <c r="L549" s="13"/>
      <c r="M549" s="13"/>
      <c r="N549" s="13"/>
      <c r="O549" s="13"/>
      <c r="P549" s="13"/>
      <c r="Q549" s="13"/>
      <c r="R549" s="13"/>
      <c r="S549" s="13"/>
      <c r="T549" s="13"/>
      <c r="U549" s="13"/>
      <c r="V549" s="13"/>
      <c r="W549" s="13"/>
      <c r="X549" s="13"/>
      <c r="Y549" s="13"/>
      <c r="Z549" s="13"/>
      <c r="AA549" s="13"/>
      <c r="AB549" s="13"/>
      <c r="AC549" s="13"/>
      <c r="AD549" s="13"/>
      <c r="AE549" s="13"/>
      <c r="AF549" s="13"/>
      <c r="AG549" s="13"/>
      <c r="AH549" s="13"/>
      <c r="AI549" s="13"/>
      <c r="AJ549" s="13"/>
    </row>
    <row r="550" spans="1:36" ht="13.5" customHeight="1" x14ac:dyDescent="0.2">
      <c r="A550" s="13"/>
      <c r="B550" s="13"/>
      <c r="C550" s="13"/>
      <c r="D550" s="13"/>
      <c r="E550" s="13"/>
      <c r="F550" s="13"/>
      <c r="G550" s="13"/>
      <c r="H550" s="13"/>
      <c r="I550" s="13"/>
      <c r="J550" s="13"/>
      <c r="K550" s="13"/>
      <c r="L550" s="13"/>
      <c r="M550" s="13"/>
      <c r="N550" s="13"/>
      <c r="O550" s="13"/>
      <c r="P550" s="13"/>
      <c r="Q550" s="13"/>
      <c r="R550" s="13"/>
      <c r="S550" s="13"/>
      <c r="T550" s="13"/>
      <c r="U550" s="13"/>
      <c r="V550" s="13"/>
      <c r="W550" s="13"/>
      <c r="X550" s="13"/>
      <c r="Y550" s="13"/>
      <c r="Z550" s="13"/>
      <c r="AA550" s="13"/>
      <c r="AB550" s="13"/>
      <c r="AC550" s="13"/>
      <c r="AD550" s="13"/>
      <c r="AE550" s="13"/>
      <c r="AF550" s="13"/>
      <c r="AG550" s="13"/>
      <c r="AH550" s="13"/>
      <c r="AI550" s="13"/>
      <c r="AJ550" s="13"/>
    </row>
    <row r="551" spans="1:36" ht="13.5" customHeight="1" x14ac:dyDescent="0.2">
      <c r="A551" s="13"/>
      <c r="B551" s="13"/>
      <c r="C551" s="13"/>
      <c r="D551" s="13"/>
      <c r="E551" s="13"/>
      <c r="F551" s="13"/>
      <c r="G551" s="13"/>
      <c r="H551" s="13"/>
      <c r="I551" s="13"/>
      <c r="J551" s="13"/>
      <c r="K551" s="13"/>
      <c r="L551" s="13"/>
      <c r="M551" s="13"/>
      <c r="N551" s="13"/>
      <c r="O551" s="13"/>
      <c r="P551" s="13"/>
      <c r="Q551" s="13"/>
      <c r="R551" s="13"/>
      <c r="S551" s="13"/>
      <c r="T551" s="13"/>
      <c r="U551" s="13"/>
      <c r="V551" s="13"/>
      <c r="W551" s="13"/>
      <c r="X551" s="13"/>
      <c r="Y551" s="13"/>
      <c r="Z551" s="13"/>
      <c r="AA551" s="13"/>
      <c r="AB551" s="13"/>
      <c r="AC551" s="13"/>
      <c r="AD551" s="13"/>
      <c r="AE551" s="13"/>
      <c r="AF551" s="13"/>
      <c r="AG551" s="13"/>
      <c r="AH551" s="13"/>
      <c r="AI551" s="13"/>
      <c r="AJ551" s="13"/>
    </row>
    <row r="552" spans="1:36" ht="13.5" customHeight="1" x14ac:dyDescent="0.2">
      <c r="A552" s="13"/>
      <c r="B552" s="13"/>
      <c r="C552" s="13"/>
      <c r="D552" s="13"/>
      <c r="E552" s="13"/>
      <c r="F552" s="13"/>
      <c r="G552" s="13"/>
      <c r="H552" s="13"/>
      <c r="I552" s="13"/>
      <c r="J552" s="13"/>
      <c r="K552" s="13"/>
      <c r="L552" s="13"/>
      <c r="M552" s="13"/>
      <c r="N552" s="13"/>
      <c r="O552" s="13"/>
      <c r="P552" s="13"/>
      <c r="Q552" s="13"/>
      <c r="R552" s="13"/>
      <c r="S552" s="13"/>
      <c r="T552" s="13"/>
      <c r="U552" s="13"/>
      <c r="V552" s="13"/>
      <c r="W552" s="13"/>
      <c r="X552" s="13"/>
      <c r="Y552" s="13"/>
      <c r="Z552" s="13"/>
      <c r="AA552" s="13"/>
      <c r="AB552" s="13"/>
      <c r="AC552" s="13"/>
      <c r="AD552" s="13"/>
      <c r="AE552" s="13"/>
      <c r="AF552" s="13"/>
      <c r="AG552" s="13"/>
      <c r="AH552" s="13"/>
      <c r="AI552" s="13"/>
      <c r="AJ552" s="13"/>
    </row>
    <row r="553" spans="1:36" ht="13.5" customHeight="1" x14ac:dyDescent="0.2">
      <c r="A553" s="13"/>
      <c r="B553" s="13"/>
      <c r="C553" s="13"/>
      <c r="D553" s="13"/>
      <c r="E553" s="13"/>
      <c r="F553" s="13"/>
      <c r="G553" s="13"/>
      <c r="H553" s="13"/>
      <c r="I553" s="13"/>
      <c r="J553" s="13"/>
      <c r="K553" s="13"/>
      <c r="L553" s="13"/>
      <c r="M553" s="13"/>
      <c r="N553" s="13"/>
      <c r="O553" s="13"/>
      <c r="P553" s="13"/>
      <c r="Q553" s="13"/>
      <c r="R553" s="13"/>
      <c r="S553" s="13"/>
      <c r="T553" s="13"/>
      <c r="U553" s="13"/>
      <c r="V553" s="13"/>
      <c r="W553" s="13"/>
      <c r="X553" s="13"/>
      <c r="Y553" s="13"/>
      <c r="Z553" s="13"/>
      <c r="AA553" s="13"/>
      <c r="AB553" s="13"/>
      <c r="AC553" s="13"/>
      <c r="AD553" s="13"/>
      <c r="AE553" s="13"/>
      <c r="AF553" s="13"/>
      <c r="AG553" s="13"/>
      <c r="AH553" s="13"/>
      <c r="AI553" s="13"/>
      <c r="AJ553" s="13"/>
    </row>
    <row r="554" spans="1:36" ht="13.5" customHeight="1" x14ac:dyDescent="0.2">
      <c r="A554" s="13"/>
      <c r="B554" s="13"/>
      <c r="C554" s="13"/>
      <c r="D554" s="13"/>
      <c r="E554" s="13"/>
      <c r="F554" s="13"/>
      <c r="G554" s="13"/>
      <c r="H554" s="13"/>
      <c r="I554" s="13"/>
      <c r="J554" s="13"/>
      <c r="K554" s="13"/>
      <c r="L554" s="13"/>
      <c r="M554" s="13"/>
      <c r="N554" s="13"/>
      <c r="O554" s="13"/>
      <c r="P554" s="13"/>
      <c r="Q554" s="13"/>
      <c r="R554" s="13"/>
      <c r="S554" s="13"/>
      <c r="T554" s="13"/>
      <c r="U554" s="13"/>
      <c r="V554" s="13"/>
      <c r="W554" s="13"/>
      <c r="X554" s="13"/>
      <c r="Y554" s="13"/>
      <c r="Z554" s="13"/>
      <c r="AA554" s="13"/>
      <c r="AB554" s="13"/>
      <c r="AC554" s="13"/>
      <c r="AD554" s="13"/>
      <c r="AE554" s="13"/>
      <c r="AF554" s="13"/>
      <c r="AG554" s="13"/>
      <c r="AH554" s="13"/>
      <c r="AI554" s="13"/>
      <c r="AJ554" s="13"/>
    </row>
    <row r="555" spans="1:36" ht="13.5" customHeight="1" x14ac:dyDescent="0.2">
      <c r="A555" s="13"/>
      <c r="B555" s="13"/>
      <c r="C555" s="13"/>
      <c r="D555" s="13"/>
      <c r="E555" s="13"/>
      <c r="F555" s="13"/>
      <c r="G555" s="13"/>
      <c r="H555" s="13"/>
      <c r="I555" s="13"/>
      <c r="J555" s="13"/>
      <c r="K555" s="13"/>
      <c r="L555" s="13"/>
      <c r="M555" s="13"/>
      <c r="N555" s="13"/>
      <c r="O555" s="13"/>
      <c r="P555" s="13"/>
      <c r="Q555" s="13"/>
      <c r="R555" s="13"/>
      <c r="S555" s="13"/>
      <c r="T555" s="13"/>
      <c r="U555" s="13"/>
      <c r="V555" s="13"/>
      <c r="W555" s="13"/>
      <c r="X555" s="13"/>
      <c r="Y555" s="13"/>
      <c r="Z555" s="13"/>
      <c r="AA555" s="13"/>
      <c r="AB555" s="13"/>
      <c r="AC555" s="13"/>
      <c r="AD555" s="13"/>
      <c r="AE555" s="13"/>
      <c r="AF555" s="13"/>
      <c r="AG555" s="13"/>
      <c r="AH555" s="13"/>
      <c r="AI555" s="13"/>
      <c r="AJ555" s="13"/>
    </row>
    <row r="556" spans="1:36" ht="13.5" customHeight="1" x14ac:dyDescent="0.2">
      <c r="A556" s="13"/>
      <c r="B556" s="13"/>
      <c r="C556" s="13"/>
      <c r="D556" s="13"/>
      <c r="E556" s="13"/>
      <c r="F556" s="13"/>
      <c r="G556" s="13"/>
      <c r="H556" s="13"/>
      <c r="I556" s="13"/>
      <c r="J556" s="13"/>
      <c r="K556" s="13"/>
      <c r="L556" s="13"/>
      <c r="M556" s="13"/>
      <c r="N556" s="13"/>
      <c r="O556" s="13"/>
      <c r="P556" s="13"/>
      <c r="Q556" s="13"/>
      <c r="R556" s="13"/>
      <c r="S556" s="13"/>
      <c r="T556" s="13"/>
      <c r="U556" s="13"/>
      <c r="V556" s="13"/>
      <c r="W556" s="13"/>
      <c r="X556" s="13"/>
      <c r="Y556" s="13"/>
      <c r="Z556" s="13"/>
      <c r="AA556" s="13"/>
      <c r="AB556" s="13"/>
      <c r="AC556" s="13"/>
      <c r="AD556" s="13"/>
      <c r="AE556" s="13"/>
      <c r="AF556" s="13"/>
      <c r="AG556" s="13"/>
      <c r="AH556" s="13"/>
      <c r="AI556" s="13"/>
      <c r="AJ556" s="13"/>
    </row>
    <row r="557" spans="1:36" ht="13.5" customHeight="1" x14ac:dyDescent="0.2">
      <c r="A557" s="13"/>
      <c r="B557" s="13"/>
      <c r="C557" s="13"/>
      <c r="D557" s="13"/>
      <c r="E557" s="13"/>
      <c r="F557" s="13"/>
      <c r="G557" s="13"/>
      <c r="H557" s="13"/>
      <c r="I557" s="13"/>
      <c r="J557" s="13"/>
      <c r="K557" s="13"/>
      <c r="L557" s="13"/>
      <c r="M557" s="13"/>
      <c r="N557" s="13"/>
      <c r="O557" s="13"/>
      <c r="P557" s="13"/>
      <c r="Q557" s="13"/>
      <c r="R557" s="13"/>
      <c r="S557" s="13"/>
      <c r="T557" s="13"/>
      <c r="U557" s="13"/>
      <c r="V557" s="13"/>
      <c r="W557" s="13"/>
      <c r="X557" s="13"/>
      <c r="Y557" s="13"/>
      <c r="Z557" s="13"/>
      <c r="AA557" s="13"/>
      <c r="AB557" s="13"/>
      <c r="AC557" s="13"/>
      <c r="AD557" s="13"/>
      <c r="AE557" s="13"/>
      <c r="AF557" s="13"/>
      <c r="AG557" s="13"/>
      <c r="AH557" s="13"/>
      <c r="AI557" s="13"/>
      <c r="AJ557" s="13"/>
    </row>
    <row r="558" spans="1:36" ht="13.5" customHeight="1" x14ac:dyDescent="0.2">
      <c r="A558" s="13"/>
      <c r="B558" s="13"/>
      <c r="C558" s="13"/>
      <c r="D558" s="13"/>
      <c r="E558" s="13"/>
      <c r="F558" s="13"/>
      <c r="G558" s="13"/>
      <c r="H558" s="13"/>
      <c r="I558" s="13"/>
      <c r="J558" s="13"/>
      <c r="K558" s="13"/>
      <c r="L558" s="13"/>
      <c r="M558" s="13"/>
      <c r="N558" s="13"/>
      <c r="O558" s="13"/>
      <c r="P558" s="13"/>
      <c r="Q558" s="13"/>
      <c r="R558" s="13"/>
      <c r="S558" s="13"/>
      <c r="T558" s="13"/>
      <c r="U558" s="13"/>
      <c r="V558" s="13"/>
      <c r="W558" s="13"/>
      <c r="X558" s="13"/>
      <c r="Y558" s="13"/>
      <c r="Z558" s="13"/>
      <c r="AA558" s="13"/>
      <c r="AB558" s="13"/>
      <c r="AC558" s="13"/>
      <c r="AD558" s="13"/>
      <c r="AE558" s="13"/>
      <c r="AF558" s="13"/>
      <c r="AG558" s="13"/>
      <c r="AH558" s="13"/>
      <c r="AI558" s="13"/>
      <c r="AJ558" s="13"/>
    </row>
    <row r="559" spans="1:36" ht="13.5" customHeight="1" x14ac:dyDescent="0.2">
      <c r="A559" s="13"/>
      <c r="B559" s="13"/>
      <c r="C559" s="13"/>
      <c r="D559" s="13"/>
      <c r="E559" s="13"/>
      <c r="F559" s="13"/>
      <c r="G559" s="13"/>
      <c r="H559" s="13"/>
      <c r="I559" s="13"/>
      <c r="J559" s="13"/>
      <c r="K559" s="13"/>
      <c r="L559" s="13"/>
      <c r="M559" s="13"/>
      <c r="N559" s="13"/>
      <c r="O559" s="13"/>
      <c r="P559" s="13"/>
      <c r="Q559" s="13"/>
      <c r="R559" s="13"/>
      <c r="S559" s="13"/>
      <c r="T559" s="13"/>
      <c r="U559" s="13"/>
      <c r="V559" s="13"/>
      <c r="W559" s="13"/>
      <c r="X559" s="13"/>
      <c r="Y559" s="13"/>
      <c r="Z559" s="13"/>
      <c r="AA559" s="13"/>
      <c r="AB559" s="13"/>
      <c r="AC559" s="13"/>
      <c r="AD559" s="13"/>
      <c r="AE559" s="13"/>
      <c r="AF559" s="13"/>
      <c r="AG559" s="13"/>
      <c r="AH559" s="13"/>
      <c r="AI559" s="13"/>
      <c r="AJ559" s="13"/>
    </row>
    <row r="560" spans="1:36" ht="13.5" customHeight="1" x14ac:dyDescent="0.2">
      <c r="A560" s="13"/>
      <c r="B560" s="13"/>
      <c r="C560" s="13"/>
      <c r="D560" s="13"/>
      <c r="E560" s="13"/>
      <c r="F560" s="13"/>
      <c r="G560" s="13"/>
      <c r="H560" s="13"/>
      <c r="I560" s="13"/>
      <c r="J560" s="13"/>
      <c r="K560" s="13"/>
      <c r="L560" s="13"/>
      <c r="M560" s="13"/>
      <c r="N560" s="13"/>
      <c r="O560" s="13"/>
      <c r="P560" s="13"/>
      <c r="Q560" s="13"/>
      <c r="R560" s="13"/>
      <c r="S560" s="13"/>
      <c r="T560" s="13"/>
      <c r="U560" s="13"/>
      <c r="V560" s="13"/>
      <c r="W560" s="13"/>
      <c r="X560" s="13"/>
      <c r="Y560" s="13"/>
      <c r="Z560" s="13"/>
      <c r="AA560" s="13"/>
      <c r="AB560" s="13"/>
      <c r="AC560" s="13"/>
      <c r="AD560" s="13"/>
      <c r="AE560" s="13"/>
      <c r="AF560" s="13"/>
      <c r="AG560" s="13"/>
      <c r="AH560" s="13"/>
      <c r="AI560" s="13"/>
      <c r="AJ560" s="13"/>
    </row>
    <row r="561" spans="1:36" ht="13.5" customHeight="1" x14ac:dyDescent="0.2">
      <c r="A561" s="13"/>
      <c r="B561" s="13"/>
      <c r="C561" s="13"/>
      <c r="D561" s="13"/>
      <c r="E561" s="13"/>
      <c r="F561" s="13"/>
      <c r="G561" s="13"/>
      <c r="H561" s="13"/>
      <c r="I561" s="13"/>
      <c r="J561" s="13"/>
      <c r="K561" s="13"/>
      <c r="L561" s="13"/>
      <c r="M561" s="13"/>
      <c r="N561" s="13"/>
      <c r="O561" s="13"/>
      <c r="P561" s="13"/>
      <c r="Q561" s="13"/>
      <c r="R561" s="13"/>
      <c r="S561" s="13"/>
      <c r="T561" s="13"/>
      <c r="U561" s="13"/>
      <c r="V561" s="13"/>
      <c r="W561" s="13"/>
      <c r="X561" s="13"/>
      <c r="Y561" s="13"/>
      <c r="Z561" s="13"/>
      <c r="AA561" s="13"/>
      <c r="AB561" s="13"/>
      <c r="AC561" s="13"/>
      <c r="AD561" s="13"/>
      <c r="AE561" s="13"/>
      <c r="AF561" s="13"/>
      <c r="AG561" s="13"/>
      <c r="AH561" s="13"/>
      <c r="AI561" s="13"/>
      <c r="AJ561" s="13"/>
    </row>
    <row r="562" spans="1:36" ht="13.5" customHeight="1" x14ac:dyDescent="0.2">
      <c r="A562" s="13"/>
      <c r="B562" s="13"/>
      <c r="C562" s="13"/>
      <c r="D562" s="13"/>
      <c r="E562" s="13"/>
      <c r="F562" s="13"/>
      <c r="G562" s="13"/>
      <c r="H562" s="13"/>
      <c r="I562" s="13"/>
      <c r="J562" s="13"/>
      <c r="K562" s="13"/>
      <c r="L562" s="13"/>
      <c r="M562" s="13"/>
      <c r="N562" s="13"/>
      <c r="O562" s="13"/>
      <c r="P562" s="13"/>
      <c r="Q562" s="13"/>
      <c r="R562" s="13"/>
      <c r="S562" s="13"/>
      <c r="T562" s="13"/>
      <c r="U562" s="13"/>
      <c r="V562" s="13"/>
      <c r="W562" s="13"/>
      <c r="X562" s="13"/>
      <c r="Y562" s="13"/>
      <c r="Z562" s="13"/>
      <c r="AA562" s="13"/>
      <c r="AB562" s="13"/>
      <c r="AC562" s="13"/>
      <c r="AD562" s="13"/>
      <c r="AE562" s="13"/>
      <c r="AF562" s="13"/>
      <c r="AG562" s="13"/>
      <c r="AH562" s="13"/>
      <c r="AI562" s="13"/>
      <c r="AJ562" s="13"/>
    </row>
    <row r="563" spans="1:36" ht="13.5" customHeight="1" x14ac:dyDescent="0.2">
      <c r="A563" s="13"/>
      <c r="B563" s="13"/>
      <c r="C563" s="13"/>
      <c r="D563" s="13"/>
      <c r="E563" s="13"/>
      <c r="F563" s="13"/>
      <c r="G563" s="13"/>
      <c r="H563" s="13"/>
      <c r="I563" s="13"/>
      <c r="J563" s="13"/>
      <c r="K563" s="13"/>
      <c r="L563" s="13"/>
      <c r="M563" s="13"/>
      <c r="N563" s="13"/>
      <c r="O563" s="13"/>
      <c r="P563" s="13"/>
      <c r="Q563" s="13"/>
      <c r="R563" s="13"/>
      <c r="S563" s="13"/>
      <c r="T563" s="13"/>
      <c r="U563" s="13"/>
      <c r="V563" s="13"/>
      <c r="W563" s="13"/>
      <c r="X563" s="13"/>
      <c r="Y563" s="13"/>
      <c r="Z563" s="13"/>
      <c r="AA563" s="13"/>
      <c r="AB563" s="13"/>
      <c r="AC563" s="13"/>
      <c r="AD563" s="13"/>
      <c r="AE563" s="13"/>
      <c r="AF563" s="13"/>
      <c r="AG563" s="13"/>
      <c r="AH563" s="13"/>
      <c r="AI563" s="13"/>
      <c r="AJ563" s="13"/>
    </row>
    <row r="564" spans="1:36" ht="13.5" customHeight="1" x14ac:dyDescent="0.2">
      <c r="A564" s="13"/>
      <c r="B564" s="13"/>
      <c r="C564" s="13"/>
      <c r="D564" s="13"/>
      <c r="E564" s="13"/>
      <c r="F564" s="13"/>
      <c r="G564" s="13"/>
      <c r="H564" s="13"/>
      <c r="I564" s="13"/>
      <c r="J564" s="13"/>
      <c r="K564" s="13"/>
      <c r="L564" s="13"/>
      <c r="M564" s="13"/>
      <c r="N564" s="13"/>
      <c r="O564" s="13"/>
      <c r="P564" s="13"/>
      <c r="Q564" s="13"/>
      <c r="R564" s="13"/>
      <c r="S564" s="13"/>
      <c r="T564" s="13"/>
      <c r="U564" s="13"/>
      <c r="V564" s="13"/>
      <c r="W564" s="13"/>
      <c r="X564" s="13"/>
      <c r="Y564" s="13"/>
      <c r="Z564" s="13"/>
      <c r="AA564" s="13"/>
      <c r="AB564" s="13"/>
      <c r="AC564" s="13"/>
      <c r="AD564" s="13"/>
      <c r="AE564" s="13"/>
      <c r="AF564" s="13"/>
      <c r="AG564" s="13"/>
      <c r="AH564" s="13"/>
      <c r="AI564" s="13"/>
      <c r="AJ564" s="13"/>
    </row>
    <row r="565" spans="1:36" ht="13.5" customHeight="1" x14ac:dyDescent="0.2">
      <c r="A565" s="13"/>
      <c r="B565" s="13"/>
      <c r="C565" s="13"/>
      <c r="D565" s="13"/>
      <c r="E565" s="13"/>
      <c r="F565" s="13"/>
      <c r="G565" s="13"/>
      <c r="H565" s="13"/>
      <c r="I565" s="13"/>
      <c r="J565" s="13"/>
      <c r="K565" s="13"/>
      <c r="L565" s="13"/>
      <c r="M565" s="13"/>
      <c r="N565" s="13"/>
      <c r="O565" s="13"/>
      <c r="P565" s="13"/>
      <c r="Q565" s="13"/>
      <c r="R565" s="13"/>
      <c r="S565" s="13"/>
      <c r="T565" s="13"/>
      <c r="U565" s="13"/>
      <c r="V565" s="13"/>
      <c r="W565" s="13"/>
      <c r="X565" s="13"/>
      <c r="Y565" s="13"/>
      <c r="Z565" s="13"/>
      <c r="AA565" s="13"/>
      <c r="AB565" s="13"/>
      <c r="AC565" s="13"/>
      <c r="AD565" s="13"/>
      <c r="AE565" s="13"/>
      <c r="AF565" s="13"/>
      <c r="AG565" s="13"/>
      <c r="AH565" s="13"/>
      <c r="AI565" s="13"/>
      <c r="AJ565" s="13"/>
    </row>
    <row r="566" spans="1:36" ht="13.5" customHeight="1" x14ac:dyDescent="0.2">
      <c r="A566" s="13"/>
      <c r="B566" s="13"/>
      <c r="C566" s="13"/>
      <c r="D566" s="13"/>
      <c r="E566" s="13"/>
      <c r="F566" s="13"/>
      <c r="G566" s="13"/>
      <c r="H566" s="13"/>
      <c r="I566" s="13"/>
      <c r="J566" s="13"/>
      <c r="K566" s="13"/>
      <c r="L566" s="13"/>
      <c r="M566" s="13"/>
      <c r="N566" s="13"/>
      <c r="O566" s="13"/>
      <c r="P566" s="13"/>
      <c r="Q566" s="13"/>
      <c r="R566" s="13"/>
      <c r="S566" s="13"/>
      <c r="T566" s="13"/>
      <c r="U566" s="13"/>
      <c r="V566" s="13"/>
      <c r="W566" s="13"/>
      <c r="X566" s="13"/>
      <c r="Y566" s="13"/>
      <c r="Z566" s="13"/>
      <c r="AA566" s="13"/>
      <c r="AB566" s="13"/>
      <c r="AC566" s="13"/>
      <c r="AD566" s="13"/>
      <c r="AE566" s="13"/>
      <c r="AF566" s="13"/>
      <c r="AG566" s="13"/>
      <c r="AH566" s="13"/>
      <c r="AI566" s="13"/>
      <c r="AJ566" s="13"/>
    </row>
    <row r="567" spans="1:36" ht="13.5" customHeight="1" x14ac:dyDescent="0.2">
      <c r="A567" s="13"/>
      <c r="B567" s="13"/>
      <c r="C567" s="13"/>
      <c r="D567" s="13"/>
      <c r="E567" s="13"/>
      <c r="F567" s="13"/>
      <c r="G567" s="13"/>
      <c r="H567" s="13"/>
      <c r="I567" s="13"/>
      <c r="J567" s="13"/>
      <c r="K567" s="13"/>
      <c r="L567" s="13"/>
      <c r="M567" s="13"/>
      <c r="N567" s="13"/>
      <c r="O567" s="13"/>
      <c r="P567" s="13"/>
      <c r="Q567" s="13"/>
      <c r="R567" s="13"/>
      <c r="S567" s="13"/>
      <c r="T567" s="13"/>
      <c r="U567" s="13"/>
      <c r="V567" s="13"/>
      <c r="W567" s="13"/>
      <c r="X567" s="13"/>
      <c r="Y567" s="13"/>
      <c r="Z567" s="13"/>
      <c r="AA567" s="13"/>
      <c r="AB567" s="13"/>
      <c r="AC567" s="13"/>
      <c r="AD567" s="13"/>
      <c r="AE567" s="13"/>
      <c r="AF567" s="13"/>
      <c r="AG567" s="13"/>
      <c r="AH567" s="13"/>
      <c r="AI567" s="13"/>
      <c r="AJ567" s="13"/>
    </row>
    <row r="568" spans="1:36" ht="13.5" customHeight="1" x14ac:dyDescent="0.2">
      <c r="A568" s="13"/>
      <c r="B568" s="13"/>
      <c r="C568" s="13"/>
      <c r="D568" s="13"/>
      <c r="E568" s="13"/>
      <c r="F568" s="13"/>
      <c r="G568" s="13"/>
      <c r="H568" s="13"/>
      <c r="I568" s="13"/>
      <c r="J568" s="13"/>
      <c r="K568" s="13"/>
      <c r="L568" s="13"/>
      <c r="M568" s="13"/>
      <c r="N568" s="13"/>
      <c r="O568" s="13"/>
      <c r="P568" s="13"/>
      <c r="Q568" s="13"/>
      <c r="R568" s="13"/>
      <c r="S568" s="13"/>
      <c r="T568" s="13"/>
      <c r="U568" s="13"/>
      <c r="V568" s="13"/>
      <c r="W568" s="13"/>
      <c r="X568" s="13"/>
      <c r="Y568" s="13"/>
      <c r="Z568" s="13"/>
      <c r="AA568" s="13"/>
      <c r="AB568" s="13"/>
      <c r="AC568" s="13"/>
      <c r="AD568" s="13"/>
      <c r="AE568" s="13"/>
      <c r="AF568" s="13"/>
      <c r="AG568" s="13"/>
      <c r="AH568" s="13"/>
      <c r="AI568" s="13"/>
      <c r="AJ568" s="13"/>
    </row>
    <row r="569" spans="1:36" ht="13.5" customHeight="1" x14ac:dyDescent="0.2">
      <c r="A569" s="13"/>
      <c r="B569" s="13"/>
      <c r="C569" s="13"/>
      <c r="D569" s="13"/>
      <c r="E569" s="13"/>
      <c r="F569" s="13"/>
      <c r="G569" s="13"/>
      <c r="H569" s="13"/>
      <c r="I569" s="13"/>
      <c r="J569" s="13"/>
      <c r="K569" s="13"/>
      <c r="L569" s="13"/>
      <c r="M569" s="13"/>
      <c r="N569" s="13"/>
      <c r="O569" s="13"/>
      <c r="P569" s="13"/>
      <c r="Q569" s="13"/>
      <c r="R569" s="13"/>
      <c r="S569" s="13"/>
      <c r="T569" s="13"/>
      <c r="U569" s="13"/>
      <c r="V569" s="13"/>
      <c r="W569" s="13"/>
      <c r="X569" s="13"/>
      <c r="Y569" s="13"/>
      <c r="Z569" s="13"/>
      <c r="AA569" s="13"/>
      <c r="AB569" s="13"/>
      <c r="AC569" s="13"/>
      <c r="AD569" s="13"/>
      <c r="AE569" s="13"/>
      <c r="AF569" s="13"/>
      <c r="AG569" s="13"/>
      <c r="AH569" s="13"/>
      <c r="AI569" s="13"/>
      <c r="AJ569" s="13"/>
    </row>
    <row r="570" spans="1:36" ht="13.5" customHeight="1" x14ac:dyDescent="0.2">
      <c r="A570" s="13"/>
      <c r="B570" s="13"/>
      <c r="C570" s="13"/>
      <c r="D570" s="13"/>
      <c r="E570" s="13"/>
      <c r="F570" s="13"/>
      <c r="G570" s="13"/>
      <c r="H570" s="13"/>
      <c r="I570" s="13"/>
      <c r="J570" s="13"/>
      <c r="K570" s="13"/>
      <c r="L570" s="13"/>
      <c r="M570" s="13"/>
      <c r="N570" s="13"/>
      <c r="O570" s="13"/>
      <c r="P570" s="13"/>
      <c r="Q570" s="13"/>
      <c r="R570" s="13"/>
      <c r="S570" s="13"/>
      <c r="T570" s="13"/>
      <c r="U570" s="13"/>
      <c r="V570" s="13"/>
      <c r="W570" s="13"/>
      <c r="X570" s="13"/>
      <c r="Y570" s="13"/>
      <c r="Z570" s="13"/>
      <c r="AA570" s="13"/>
      <c r="AB570" s="13"/>
      <c r="AC570" s="13"/>
      <c r="AD570" s="13"/>
      <c r="AE570" s="13"/>
      <c r="AF570" s="13"/>
      <c r="AG570" s="13"/>
      <c r="AH570" s="13"/>
      <c r="AI570" s="13"/>
      <c r="AJ570" s="13"/>
    </row>
    <row r="571" spans="1:36" ht="13.5" customHeight="1" x14ac:dyDescent="0.2">
      <c r="A571" s="13"/>
      <c r="B571" s="13"/>
      <c r="C571" s="13"/>
      <c r="D571" s="13"/>
      <c r="E571" s="13"/>
      <c r="F571" s="13"/>
      <c r="G571" s="13"/>
      <c r="H571" s="13"/>
      <c r="I571" s="13"/>
      <c r="J571" s="13"/>
      <c r="K571" s="13"/>
      <c r="L571" s="13"/>
      <c r="M571" s="13"/>
      <c r="N571" s="13"/>
      <c r="O571" s="13"/>
      <c r="P571" s="13"/>
      <c r="Q571" s="13"/>
      <c r="R571" s="13"/>
      <c r="S571" s="13"/>
      <c r="T571" s="13"/>
      <c r="U571" s="13"/>
      <c r="V571" s="13"/>
      <c r="W571" s="13"/>
      <c r="X571" s="13"/>
      <c r="Y571" s="13"/>
      <c r="Z571" s="13"/>
      <c r="AA571" s="13"/>
      <c r="AB571" s="13"/>
      <c r="AC571" s="13"/>
      <c r="AD571" s="13"/>
      <c r="AE571" s="13"/>
      <c r="AF571" s="13"/>
      <c r="AG571" s="13"/>
      <c r="AH571" s="13"/>
      <c r="AI571" s="13"/>
      <c r="AJ571" s="13"/>
    </row>
    <row r="572" spans="1:36" ht="13.5" customHeight="1" x14ac:dyDescent="0.2">
      <c r="A572" s="13"/>
      <c r="B572" s="13"/>
      <c r="C572" s="13"/>
      <c r="D572" s="13"/>
      <c r="E572" s="13"/>
      <c r="F572" s="13"/>
      <c r="G572" s="13"/>
      <c r="H572" s="13"/>
      <c r="I572" s="13"/>
      <c r="J572" s="13"/>
      <c r="K572" s="13"/>
      <c r="L572" s="13"/>
      <c r="M572" s="13"/>
      <c r="N572" s="13"/>
      <c r="O572" s="13"/>
      <c r="P572" s="13"/>
      <c r="Q572" s="13"/>
      <c r="R572" s="13"/>
      <c r="S572" s="13"/>
      <c r="T572" s="13"/>
      <c r="U572" s="13"/>
      <c r="V572" s="13"/>
      <c r="W572" s="13"/>
      <c r="X572" s="13"/>
      <c r="Y572" s="13"/>
      <c r="Z572" s="13"/>
      <c r="AA572" s="13"/>
      <c r="AB572" s="13"/>
      <c r="AC572" s="13"/>
      <c r="AD572" s="13"/>
      <c r="AE572" s="13"/>
      <c r="AF572" s="13"/>
      <c r="AG572" s="13"/>
      <c r="AH572" s="13"/>
      <c r="AI572" s="13"/>
      <c r="AJ572" s="13"/>
    </row>
    <row r="573" spans="1:36" ht="13.5" customHeight="1" x14ac:dyDescent="0.2">
      <c r="A573" s="13"/>
      <c r="B573" s="13"/>
      <c r="C573" s="13"/>
      <c r="D573" s="13"/>
      <c r="E573" s="13"/>
      <c r="F573" s="13"/>
      <c r="G573" s="13"/>
      <c r="H573" s="13"/>
      <c r="I573" s="13"/>
      <c r="J573" s="13"/>
      <c r="K573" s="13"/>
      <c r="L573" s="13"/>
      <c r="M573" s="13"/>
      <c r="N573" s="13"/>
      <c r="O573" s="13"/>
      <c r="P573" s="13"/>
      <c r="Q573" s="13"/>
      <c r="R573" s="13"/>
      <c r="S573" s="13"/>
      <c r="T573" s="13"/>
      <c r="U573" s="13"/>
      <c r="V573" s="13"/>
      <c r="W573" s="13"/>
      <c r="X573" s="13"/>
      <c r="Y573" s="13"/>
      <c r="Z573" s="13"/>
      <c r="AA573" s="13"/>
      <c r="AB573" s="13"/>
      <c r="AC573" s="13"/>
      <c r="AD573" s="13"/>
      <c r="AE573" s="13"/>
      <c r="AF573" s="13"/>
      <c r="AG573" s="13"/>
      <c r="AH573" s="13"/>
      <c r="AI573" s="13"/>
      <c r="AJ573" s="13"/>
    </row>
    <row r="574" spans="1:36" ht="13.5" customHeight="1" x14ac:dyDescent="0.2">
      <c r="A574" s="13"/>
      <c r="B574" s="13"/>
      <c r="C574" s="13"/>
      <c r="D574" s="13"/>
      <c r="E574" s="13"/>
      <c r="F574" s="13"/>
      <c r="G574" s="13"/>
      <c r="H574" s="13"/>
      <c r="I574" s="13"/>
      <c r="J574" s="13"/>
      <c r="K574" s="13"/>
      <c r="L574" s="13"/>
      <c r="M574" s="13"/>
      <c r="N574" s="13"/>
      <c r="O574" s="13"/>
      <c r="P574" s="13"/>
      <c r="Q574" s="13"/>
      <c r="R574" s="13"/>
      <c r="S574" s="13"/>
      <c r="T574" s="13"/>
      <c r="U574" s="13"/>
      <c r="V574" s="13"/>
      <c r="W574" s="13"/>
      <c r="X574" s="13"/>
      <c r="Y574" s="13"/>
      <c r="Z574" s="13"/>
      <c r="AA574" s="13"/>
      <c r="AB574" s="13"/>
      <c r="AC574" s="13"/>
      <c r="AD574" s="13"/>
      <c r="AE574" s="13"/>
      <c r="AF574" s="13"/>
      <c r="AG574" s="13"/>
      <c r="AH574" s="13"/>
      <c r="AI574" s="13"/>
      <c r="AJ574" s="13"/>
    </row>
    <row r="575" spans="1:36" ht="13.5" customHeight="1" x14ac:dyDescent="0.2">
      <c r="A575" s="13"/>
      <c r="B575" s="13"/>
      <c r="C575" s="13"/>
      <c r="D575" s="13"/>
      <c r="E575" s="13"/>
      <c r="F575" s="13"/>
      <c r="G575" s="13"/>
      <c r="H575" s="13"/>
      <c r="I575" s="13"/>
      <c r="J575" s="13"/>
      <c r="K575" s="13"/>
      <c r="L575" s="13"/>
      <c r="M575" s="13"/>
      <c r="N575" s="13"/>
      <c r="O575" s="13"/>
      <c r="P575" s="13"/>
      <c r="Q575" s="13"/>
      <c r="R575" s="13"/>
      <c r="S575" s="13"/>
      <c r="T575" s="13"/>
      <c r="U575" s="13"/>
      <c r="V575" s="13"/>
      <c r="W575" s="13"/>
      <c r="X575" s="13"/>
      <c r="Y575" s="13"/>
      <c r="Z575" s="13"/>
      <c r="AA575" s="13"/>
      <c r="AB575" s="13"/>
      <c r="AC575" s="13"/>
      <c r="AD575" s="13"/>
      <c r="AE575" s="13"/>
      <c r="AF575" s="13"/>
      <c r="AG575" s="13"/>
      <c r="AH575" s="13"/>
      <c r="AI575" s="13"/>
      <c r="AJ575" s="13"/>
    </row>
    <row r="576" spans="1:36" ht="13.5" customHeight="1" x14ac:dyDescent="0.2">
      <c r="A576" s="13"/>
      <c r="B576" s="13"/>
      <c r="C576" s="13"/>
      <c r="D576" s="13"/>
      <c r="E576" s="13"/>
      <c r="F576" s="13"/>
      <c r="G576" s="13"/>
      <c r="H576" s="13"/>
      <c r="I576" s="13"/>
      <c r="J576" s="13"/>
      <c r="K576" s="13"/>
      <c r="L576" s="13"/>
      <c r="M576" s="13"/>
      <c r="N576" s="13"/>
      <c r="O576" s="13"/>
      <c r="P576" s="13"/>
      <c r="Q576" s="13"/>
      <c r="R576" s="13"/>
      <c r="S576" s="13"/>
      <c r="T576" s="13"/>
      <c r="U576" s="13"/>
      <c r="V576" s="13"/>
      <c r="W576" s="13"/>
      <c r="X576" s="13"/>
      <c r="Y576" s="13"/>
      <c r="Z576" s="13"/>
      <c r="AA576" s="13"/>
      <c r="AB576" s="13"/>
      <c r="AC576" s="13"/>
      <c r="AD576" s="13"/>
      <c r="AE576" s="13"/>
      <c r="AF576" s="13"/>
      <c r="AG576" s="13"/>
      <c r="AH576" s="13"/>
      <c r="AI576" s="13"/>
      <c r="AJ576" s="13"/>
    </row>
    <row r="577" spans="1:36" ht="13.5" customHeight="1" x14ac:dyDescent="0.2">
      <c r="A577" s="13"/>
      <c r="B577" s="13"/>
      <c r="C577" s="13"/>
      <c r="D577" s="13"/>
      <c r="E577" s="13"/>
      <c r="F577" s="13"/>
      <c r="G577" s="13"/>
      <c r="H577" s="13"/>
      <c r="I577" s="13"/>
      <c r="J577" s="13"/>
      <c r="K577" s="13"/>
      <c r="L577" s="13"/>
      <c r="M577" s="13"/>
      <c r="N577" s="13"/>
      <c r="O577" s="13"/>
      <c r="P577" s="13"/>
      <c r="Q577" s="13"/>
      <c r="R577" s="13"/>
      <c r="S577" s="13"/>
      <c r="T577" s="13"/>
      <c r="U577" s="13"/>
      <c r="V577" s="13"/>
      <c r="W577" s="13"/>
      <c r="X577" s="13"/>
      <c r="Y577" s="13"/>
      <c r="Z577" s="13"/>
      <c r="AA577" s="13"/>
      <c r="AB577" s="13"/>
      <c r="AC577" s="13"/>
      <c r="AD577" s="13"/>
      <c r="AE577" s="13"/>
      <c r="AF577" s="13"/>
      <c r="AG577" s="13"/>
      <c r="AH577" s="13"/>
      <c r="AI577" s="13"/>
      <c r="AJ577" s="13"/>
    </row>
    <row r="578" spans="1:36" ht="13.5" customHeight="1" x14ac:dyDescent="0.2">
      <c r="A578" s="13"/>
      <c r="B578" s="13"/>
      <c r="C578" s="13"/>
      <c r="D578" s="13"/>
      <c r="E578" s="13"/>
      <c r="F578" s="13"/>
      <c r="G578" s="13"/>
      <c r="H578" s="13"/>
      <c r="I578" s="13"/>
      <c r="J578" s="13"/>
      <c r="K578" s="13"/>
      <c r="L578" s="13"/>
      <c r="M578" s="13"/>
      <c r="N578" s="13"/>
      <c r="O578" s="13"/>
      <c r="P578" s="13"/>
      <c r="Q578" s="13"/>
      <c r="R578" s="13"/>
      <c r="S578" s="13"/>
      <c r="T578" s="13"/>
      <c r="U578" s="13"/>
      <c r="V578" s="13"/>
      <c r="W578" s="13"/>
      <c r="X578" s="13"/>
      <c r="Y578" s="13"/>
      <c r="Z578" s="13"/>
      <c r="AA578" s="13"/>
      <c r="AB578" s="13"/>
      <c r="AC578" s="13"/>
      <c r="AD578" s="13"/>
      <c r="AE578" s="13"/>
      <c r="AF578" s="13"/>
      <c r="AG578" s="13"/>
      <c r="AH578" s="13"/>
      <c r="AI578" s="13"/>
      <c r="AJ578" s="13"/>
    </row>
    <row r="579" spans="1:36" ht="13.5" customHeight="1" x14ac:dyDescent="0.2">
      <c r="A579" s="13"/>
      <c r="B579" s="13"/>
      <c r="C579" s="13"/>
      <c r="D579" s="13"/>
      <c r="E579" s="13"/>
      <c r="F579" s="13"/>
      <c r="G579" s="13"/>
      <c r="H579" s="13"/>
      <c r="I579" s="13"/>
      <c r="J579" s="13"/>
      <c r="K579" s="13"/>
      <c r="L579" s="13"/>
      <c r="M579" s="13"/>
      <c r="N579" s="13"/>
      <c r="O579" s="13"/>
      <c r="P579" s="13"/>
      <c r="Q579" s="13"/>
      <c r="R579" s="13"/>
      <c r="S579" s="13"/>
      <c r="T579" s="13"/>
      <c r="U579" s="13"/>
      <c r="V579" s="13"/>
      <c r="W579" s="13"/>
      <c r="X579" s="13"/>
      <c r="Y579" s="13"/>
      <c r="Z579" s="13"/>
      <c r="AA579" s="13"/>
      <c r="AB579" s="13"/>
      <c r="AC579" s="13"/>
      <c r="AD579" s="13"/>
      <c r="AE579" s="13"/>
      <c r="AF579" s="13"/>
      <c r="AG579" s="13"/>
      <c r="AH579" s="13"/>
      <c r="AI579" s="13"/>
      <c r="AJ579" s="13"/>
    </row>
    <row r="580" spans="1:36" ht="13.5" customHeight="1" x14ac:dyDescent="0.2">
      <c r="A580" s="13"/>
      <c r="B580" s="13"/>
      <c r="C580" s="13"/>
      <c r="D580" s="13"/>
      <c r="E580" s="13"/>
      <c r="F580" s="13"/>
      <c r="G580" s="13"/>
      <c r="H580" s="13"/>
      <c r="I580" s="13"/>
      <c r="J580" s="13"/>
      <c r="K580" s="13"/>
      <c r="L580" s="13"/>
      <c r="M580" s="13"/>
      <c r="N580" s="13"/>
      <c r="O580" s="13"/>
      <c r="P580" s="13"/>
      <c r="Q580" s="13"/>
      <c r="R580" s="13"/>
      <c r="S580" s="13"/>
      <c r="T580" s="13"/>
      <c r="U580" s="13"/>
      <c r="V580" s="13"/>
      <c r="W580" s="13"/>
      <c r="X580" s="13"/>
      <c r="Y580" s="13"/>
      <c r="Z580" s="13"/>
      <c r="AA580" s="13"/>
      <c r="AB580" s="13"/>
      <c r="AC580" s="13"/>
      <c r="AD580" s="13"/>
      <c r="AE580" s="13"/>
      <c r="AF580" s="13"/>
      <c r="AG580" s="13"/>
      <c r="AH580" s="13"/>
      <c r="AI580" s="13"/>
      <c r="AJ580" s="13"/>
    </row>
    <row r="581" spans="1:36" ht="13.5" customHeight="1" x14ac:dyDescent="0.2">
      <c r="A581" s="13"/>
      <c r="B581" s="13"/>
      <c r="C581" s="13"/>
      <c r="D581" s="13"/>
      <c r="E581" s="13"/>
      <c r="F581" s="13"/>
      <c r="G581" s="13"/>
      <c r="H581" s="13"/>
      <c r="I581" s="13"/>
      <c r="J581" s="13"/>
      <c r="K581" s="13"/>
      <c r="L581" s="13"/>
      <c r="M581" s="13"/>
      <c r="N581" s="13"/>
      <c r="O581" s="13"/>
      <c r="P581" s="13"/>
      <c r="Q581" s="13"/>
      <c r="R581" s="13"/>
      <c r="S581" s="13"/>
      <c r="T581" s="13"/>
      <c r="U581" s="13"/>
      <c r="V581" s="13"/>
      <c r="W581" s="13"/>
      <c r="X581" s="13"/>
      <c r="Y581" s="13"/>
      <c r="Z581" s="13"/>
      <c r="AA581" s="13"/>
      <c r="AB581" s="13"/>
      <c r="AC581" s="13"/>
      <c r="AD581" s="13"/>
      <c r="AE581" s="13"/>
      <c r="AF581" s="13"/>
      <c r="AG581" s="13"/>
      <c r="AH581" s="13"/>
      <c r="AI581" s="13"/>
      <c r="AJ581" s="13"/>
    </row>
    <row r="582" spans="1:36" ht="13.5" customHeight="1" x14ac:dyDescent="0.2">
      <c r="A582" s="13"/>
      <c r="B582" s="13"/>
      <c r="C582" s="13"/>
      <c r="D582" s="13"/>
      <c r="E582" s="13"/>
      <c r="F582" s="13"/>
      <c r="G582" s="13"/>
      <c r="H582" s="13"/>
      <c r="I582" s="13"/>
      <c r="J582" s="13"/>
      <c r="K582" s="13"/>
      <c r="L582" s="13"/>
      <c r="M582" s="13"/>
      <c r="N582" s="13"/>
      <c r="O582" s="13"/>
      <c r="P582" s="13"/>
      <c r="Q582" s="13"/>
      <c r="R582" s="13"/>
      <c r="S582" s="13"/>
      <c r="T582" s="13"/>
      <c r="U582" s="13"/>
      <c r="V582" s="13"/>
      <c r="W582" s="13"/>
      <c r="X582" s="13"/>
      <c r="Y582" s="13"/>
      <c r="Z582" s="13"/>
      <c r="AA582" s="13"/>
      <c r="AB582" s="13"/>
      <c r="AC582" s="13"/>
      <c r="AD582" s="13"/>
      <c r="AE582" s="13"/>
      <c r="AF582" s="13"/>
      <c r="AG582" s="13"/>
      <c r="AH582" s="13"/>
      <c r="AI582" s="13"/>
      <c r="AJ582" s="13"/>
    </row>
    <row r="583" spans="1:36" ht="13.5" customHeight="1" x14ac:dyDescent="0.2">
      <c r="A583" s="13"/>
      <c r="B583" s="13"/>
      <c r="C583" s="13"/>
      <c r="D583" s="13"/>
      <c r="E583" s="13"/>
      <c r="F583" s="13"/>
      <c r="G583" s="13"/>
      <c r="H583" s="13"/>
      <c r="I583" s="13"/>
      <c r="J583" s="13"/>
      <c r="K583" s="13"/>
      <c r="L583" s="13"/>
      <c r="M583" s="13"/>
      <c r="N583" s="13"/>
      <c r="O583" s="13"/>
      <c r="P583" s="13"/>
      <c r="Q583" s="13"/>
      <c r="R583" s="13"/>
      <c r="S583" s="13"/>
      <c r="T583" s="13"/>
      <c r="U583" s="13"/>
      <c r="V583" s="13"/>
      <c r="W583" s="13"/>
      <c r="X583" s="13"/>
      <c r="Y583" s="13"/>
      <c r="Z583" s="13"/>
      <c r="AA583" s="13"/>
      <c r="AB583" s="13"/>
      <c r="AC583" s="13"/>
      <c r="AD583" s="13"/>
      <c r="AE583" s="13"/>
      <c r="AF583" s="13"/>
      <c r="AG583" s="13"/>
      <c r="AH583" s="13"/>
      <c r="AI583" s="13"/>
      <c r="AJ583" s="13"/>
    </row>
    <row r="584" spans="1:36" ht="13.5" customHeight="1" x14ac:dyDescent="0.2">
      <c r="A584" s="13"/>
      <c r="B584" s="13"/>
      <c r="C584" s="13"/>
      <c r="D584" s="13"/>
      <c r="E584" s="13"/>
      <c r="F584" s="13"/>
      <c r="G584" s="13"/>
      <c r="H584" s="13"/>
      <c r="I584" s="13"/>
      <c r="J584" s="13"/>
      <c r="K584" s="13"/>
      <c r="L584" s="13"/>
      <c r="M584" s="13"/>
      <c r="N584" s="13"/>
      <c r="O584" s="13"/>
      <c r="P584" s="13"/>
      <c r="Q584" s="13"/>
      <c r="R584" s="13"/>
      <c r="S584" s="13"/>
      <c r="T584" s="13"/>
      <c r="U584" s="13"/>
      <c r="V584" s="13"/>
      <c r="W584" s="13"/>
      <c r="X584" s="13"/>
      <c r="Y584" s="13"/>
      <c r="Z584" s="13"/>
      <c r="AA584" s="13"/>
      <c r="AB584" s="13"/>
      <c r="AC584" s="13"/>
      <c r="AD584" s="13"/>
      <c r="AE584" s="13"/>
      <c r="AF584" s="13"/>
      <c r="AG584" s="13"/>
      <c r="AH584" s="13"/>
      <c r="AI584" s="13"/>
      <c r="AJ584" s="13"/>
    </row>
    <row r="585" spans="1:36" ht="13.5" customHeight="1" x14ac:dyDescent="0.2">
      <c r="A585" s="13"/>
      <c r="B585" s="13"/>
      <c r="C585" s="13"/>
      <c r="D585" s="13"/>
      <c r="E585" s="13"/>
      <c r="F585" s="13"/>
      <c r="G585" s="13"/>
      <c r="H585" s="13"/>
      <c r="I585" s="13"/>
      <c r="J585" s="13"/>
      <c r="K585" s="13"/>
      <c r="L585" s="13"/>
      <c r="M585" s="13"/>
      <c r="N585" s="13"/>
      <c r="O585" s="13"/>
      <c r="P585" s="13"/>
      <c r="Q585" s="13"/>
      <c r="R585" s="13"/>
      <c r="S585" s="13"/>
      <c r="T585" s="13"/>
      <c r="U585" s="13"/>
      <c r="V585" s="13"/>
      <c r="W585" s="13"/>
      <c r="X585" s="13"/>
      <c r="Y585" s="13"/>
      <c r="Z585" s="13"/>
      <c r="AA585" s="13"/>
      <c r="AB585" s="13"/>
      <c r="AC585" s="13"/>
      <c r="AD585" s="13"/>
      <c r="AE585" s="13"/>
      <c r="AF585" s="13"/>
      <c r="AG585" s="13"/>
      <c r="AH585" s="13"/>
      <c r="AI585" s="13"/>
      <c r="AJ585" s="13"/>
    </row>
    <row r="586" spans="1:36" ht="13.5" customHeight="1" x14ac:dyDescent="0.2">
      <c r="A586" s="13"/>
      <c r="B586" s="13"/>
      <c r="C586" s="13"/>
      <c r="D586" s="13"/>
      <c r="E586" s="13"/>
      <c r="F586" s="13"/>
      <c r="G586" s="13"/>
      <c r="H586" s="13"/>
      <c r="I586" s="13"/>
      <c r="J586" s="13"/>
      <c r="K586" s="13"/>
      <c r="L586" s="13"/>
      <c r="M586" s="13"/>
      <c r="N586" s="13"/>
      <c r="O586" s="13"/>
      <c r="P586" s="13"/>
      <c r="Q586" s="13"/>
      <c r="R586" s="13"/>
      <c r="S586" s="13"/>
      <c r="T586" s="13"/>
      <c r="U586" s="13"/>
      <c r="V586" s="13"/>
      <c r="W586" s="13"/>
      <c r="X586" s="13"/>
      <c r="Y586" s="13"/>
      <c r="Z586" s="13"/>
      <c r="AA586" s="13"/>
      <c r="AB586" s="13"/>
      <c r="AC586" s="13"/>
      <c r="AD586" s="13"/>
      <c r="AE586" s="13"/>
      <c r="AF586" s="13"/>
      <c r="AG586" s="13"/>
      <c r="AH586" s="13"/>
      <c r="AI586" s="13"/>
      <c r="AJ586" s="13"/>
    </row>
    <row r="587" spans="1:36" ht="13.5" customHeight="1" x14ac:dyDescent="0.2">
      <c r="A587" s="13"/>
      <c r="B587" s="13"/>
      <c r="C587" s="13"/>
      <c r="D587" s="13"/>
      <c r="E587" s="13"/>
      <c r="F587" s="13"/>
      <c r="G587" s="13"/>
      <c r="H587" s="13"/>
      <c r="I587" s="13"/>
      <c r="J587" s="13"/>
      <c r="K587" s="13"/>
      <c r="L587" s="13"/>
      <c r="M587" s="13"/>
      <c r="N587" s="13"/>
      <c r="O587" s="13"/>
      <c r="P587" s="13"/>
      <c r="Q587" s="13"/>
      <c r="R587" s="13"/>
      <c r="S587" s="13"/>
      <c r="T587" s="13"/>
      <c r="U587" s="13"/>
      <c r="V587" s="13"/>
      <c r="W587" s="13"/>
      <c r="X587" s="13"/>
      <c r="Y587" s="13"/>
      <c r="Z587" s="13"/>
      <c r="AA587" s="13"/>
      <c r="AB587" s="13"/>
      <c r="AC587" s="13"/>
      <c r="AD587" s="13"/>
      <c r="AE587" s="13"/>
      <c r="AF587" s="13"/>
      <c r="AG587" s="13"/>
      <c r="AH587" s="13"/>
      <c r="AI587" s="13"/>
      <c r="AJ587" s="13"/>
    </row>
    <row r="588" spans="1:36" ht="13.5" customHeight="1" x14ac:dyDescent="0.2">
      <c r="A588" s="13"/>
      <c r="B588" s="13"/>
      <c r="C588" s="13"/>
      <c r="D588" s="13"/>
      <c r="E588" s="13"/>
      <c r="F588" s="13"/>
      <c r="G588" s="13"/>
      <c r="H588" s="13"/>
      <c r="I588" s="13"/>
      <c r="J588" s="13"/>
      <c r="K588" s="13"/>
      <c r="L588" s="13"/>
      <c r="M588" s="13"/>
      <c r="N588" s="13"/>
      <c r="O588" s="13"/>
      <c r="P588" s="13"/>
      <c r="Q588" s="13"/>
      <c r="R588" s="13"/>
      <c r="S588" s="13"/>
      <c r="T588" s="13"/>
      <c r="U588" s="13"/>
      <c r="V588" s="13"/>
      <c r="W588" s="13"/>
      <c r="X588" s="13"/>
      <c r="Y588" s="13"/>
      <c r="Z588" s="13"/>
      <c r="AA588" s="13"/>
      <c r="AB588" s="13"/>
      <c r="AC588" s="13"/>
      <c r="AD588" s="13"/>
      <c r="AE588" s="13"/>
      <c r="AF588" s="13"/>
      <c r="AG588" s="13"/>
      <c r="AH588" s="13"/>
      <c r="AI588" s="13"/>
      <c r="AJ588" s="13"/>
    </row>
    <row r="589" spans="1:36" ht="13.5" customHeight="1" x14ac:dyDescent="0.2">
      <c r="A589" s="13"/>
      <c r="B589" s="13"/>
      <c r="C589" s="13"/>
      <c r="D589" s="13"/>
      <c r="E589" s="13"/>
      <c r="F589" s="13"/>
      <c r="G589" s="13"/>
      <c r="H589" s="13"/>
      <c r="I589" s="13"/>
      <c r="J589" s="13"/>
      <c r="K589" s="13"/>
      <c r="L589" s="13"/>
      <c r="M589" s="13"/>
      <c r="N589" s="13"/>
      <c r="O589" s="13"/>
      <c r="P589" s="13"/>
      <c r="Q589" s="13"/>
      <c r="R589" s="13"/>
      <c r="S589" s="13"/>
      <c r="T589" s="13"/>
      <c r="U589" s="13"/>
      <c r="V589" s="13"/>
      <c r="W589" s="13"/>
      <c r="X589" s="13"/>
      <c r="Y589" s="13"/>
      <c r="Z589" s="13"/>
      <c r="AA589" s="13"/>
      <c r="AB589" s="13"/>
      <c r="AC589" s="13"/>
      <c r="AD589" s="13"/>
      <c r="AE589" s="13"/>
      <c r="AF589" s="13"/>
      <c r="AG589" s="13"/>
      <c r="AH589" s="13"/>
      <c r="AI589" s="13"/>
      <c r="AJ589" s="13"/>
    </row>
    <row r="590" spans="1:36" ht="13.5" customHeight="1" x14ac:dyDescent="0.2">
      <c r="A590" s="13"/>
      <c r="B590" s="13"/>
      <c r="C590" s="13"/>
      <c r="D590" s="13"/>
      <c r="E590" s="13"/>
      <c r="F590" s="13"/>
      <c r="G590" s="13"/>
      <c r="H590" s="13"/>
      <c r="I590" s="13"/>
      <c r="J590" s="13"/>
      <c r="K590" s="13"/>
      <c r="L590" s="13"/>
      <c r="M590" s="13"/>
      <c r="N590" s="13"/>
      <c r="O590" s="13"/>
      <c r="P590" s="13"/>
      <c r="Q590" s="13"/>
      <c r="R590" s="13"/>
      <c r="S590" s="13"/>
      <c r="T590" s="13"/>
      <c r="U590" s="13"/>
      <c r="V590" s="13"/>
      <c r="W590" s="13"/>
      <c r="X590" s="13"/>
      <c r="Y590" s="13"/>
      <c r="Z590" s="13"/>
      <c r="AA590" s="13"/>
      <c r="AB590" s="13"/>
      <c r="AC590" s="13"/>
      <c r="AD590" s="13"/>
      <c r="AE590" s="13"/>
      <c r="AF590" s="13"/>
      <c r="AG590" s="13"/>
      <c r="AH590" s="13"/>
      <c r="AI590" s="13"/>
      <c r="AJ590" s="13"/>
    </row>
    <row r="591" spans="1:36" ht="13.5" customHeight="1" x14ac:dyDescent="0.2">
      <c r="A591" s="13"/>
      <c r="B591" s="13"/>
      <c r="C591" s="13"/>
      <c r="D591" s="13"/>
      <c r="E591" s="13"/>
      <c r="F591" s="13"/>
      <c r="G591" s="13"/>
      <c r="H591" s="13"/>
      <c r="I591" s="13"/>
      <c r="J591" s="13"/>
      <c r="K591" s="13"/>
      <c r="L591" s="13"/>
      <c r="M591" s="13"/>
      <c r="N591" s="13"/>
      <c r="O591" s="13"/>
      <c r="P591" s="13"/>
      <c r="Q591" s="13"/>
      <c r="R591" s="13"/>
      <c r="S591" s="13"/>
      <c r="T591" s="13"/>
      <c r="U591" s="13"/>
      <c r="V591" s="13"/>
      <c r="W591" s="13"/>
      <c r="X591" s="13"/>
      <c r="Y591" s="13"/>
      <c r="Z591" s="13"/>
      <c r="AA591" s="13"/>
      <c r="AB591" s="13"/>
      <c r="AC591" s="13"/>
      <c r="AD591" s="13"/>
      <c r="AE591" s="13"/>
      <c r="AF591" s="13"/>
      <c r="AG591" s="13"/>
      <c r="AH591" s="13"/>
      <c r="AI591" s="13"/>
      <c r="AJ591" s="13"/>
    </row>
    <row r="592" spans="1:36" ht="13.5" customHeight="1" x14ac:dyDescent="0.2">
      <c r="A592" s="13"/>
      <c r="B592" s="13"/>
      <c r="C592" s="13"/>
      <c r="D592" s="13"/>
      <c r="E592" s="13"/>
      <c r="F592" s="13"/>
      <c r="G592" s="13"/>
      <c r="H592" s="13"/>
      <c r="I592" s="13"/>
      <c r="J592" s="13"/>
      <c r="K592" s="13"/>
      <c r="L592" s="13"/>
      <c r="M592" s="13"/>
      <c r="N592" s="13"/>
      <c r="O592" s="13"/>
      <c r="P592" s="13"/>
      <c r="Q592" s="13"/>
      <c r="R592" s="13"/>
      <c r="S592" s="13"/>
      <c r="T592" s="13"/>
      <c r="U592" s="13"/>
      <c r="V592" s="13"/>
      <c r="W592" s="13"/>
      <c r="X592" s="13"/>
      <c r="Y592" s="13"/>
      <c r="Z592" s="13"/>
      <c r="AA592" s="13"/>
      <c r="AB592" s="13"/>
      <c r="AC592" s="13"/>
      <c r="AD592" s="13"/>
      <c r="AE592" s="13"/>
      <c r="AF592" s="13"/>
      <c r="AG592" s="13"/>
      <c r="AH592" s="13"/>
      <c r="AI592" s="13"/>
      <c r="AJ592" s="13"/>
    </row>
    <row r="593" spans="1:36" ht="13.5" customHeight="1" x14ac:dyDescent="0.2">
      <c r="A593" s="13"/>
      <c r="B593" s="13"/>
      <c r="C593" s="13"/>
      <c r="D593" s="13"/>
      <c r="E593" s="13"/>
      <c r="F593" s="13"/>
      <c r="G593" s="13"/>
      <c r="H593" s="13"/>
      <c r="I593" s="13"/>
      <c r="J593" s="13"/>
      <c r="K593" s="13"/>
      <c r="L593" s="13"/>
      <c r="M593" s="13"/>
      <c r="N593" s="13"/>
      <c r="O593" s="13"/>
      <c r="P593" s="13"/>
      <c r="Q593" s="13"/>
      <c r="R593" s="13"/>
      <c r="S593" s="13"/>
      <c r="T593" s="13"/>
      <c r="U593" s="13"/>
      <c r="V593" s="13"/>
      <c r="W593" s="13"/>
      <c r="X593" s="13"/>
      <c r="Y593" s="13"/>
      <c r="Z593" s="13"/>
      <c r="AA593" s="13"/>
      <c r="AB593" s="13"/>
      <c r="AC593" s="13"/>
      <c r="AD593" s="13"/>
      <c r="AE593" s="13"/>
      <c r="AF593" s="13"/>
      <c r="AG593" s="13"/>
      <c r="AH593" s="13"/>
      <c r="AI593" s="13"/>
      <c r="AJ593" s="13"/>
    </row>
    <row r="594" spans="1:36" ht="13.5" customHeight="1" x14ac:dyDescent="0.2">
      <c r="A594" s="13"/>
      <c r="B594" s="13"/>
      <c r="C594" s="13"/>
      <c r="D594" s="13"/>
      <c r="E594" s="13"/>
      <c r="F594" s="13"/>
      <c r="G594" s="13"/>
      <c r="H594" s="13"/>
      <c r="I594" s="13"/>
      <c r="J594" s="13"/>
      <c r="K594" s="13"/>
      <c r="L594" s="13"/>
      <c r="M594" s="13"/>
      <c r="N594" s="13"/>
      <c r="O594" s="13"/>
      <c r="P594" s="13"/>
      <c r="Q594" s="13"/>
      <c r="R594" s="13"/>
      <c r="S594" s="13"/>
      <c r="T594" s="13"/>
      <c r="U594" s="13"/>
      <c r="V594" s="13"/>
      <c r="W594" s="13"/>
      <c r="X594" s="13"/>
      <c r="Y594" s="13"/>
      <c r="Z594" s="13"/>
      <c r="AA594" s="13"/>
      <c r="AB594" s="13"/>
      <c r="AC594" s="13"/>
      <c r="AD594" s="13"/>
      <c r="AE594" s="13"/>
      <c r="AF594" s="13"/>
      <c r="AG594" s="13"/>
      <c r="AH594" s="13"/>
      <c r="AI594" s="13"/>
      <c r="AJ594" s="13"/>
    </row>
    <row r="595" spans="1:36" ht="13.5" customHeight="1" x14ac:dyDescent="0.2">
      <c r="A595" s="13"/>
      <c r="B595" s="13"/>
      <c r="C595" s="13"/>
      <c r="D595" s="13"/>
      <c r="E595" s="13"/>
      <c r="F595" s="13"/>
      <c r="G595" s="13"/>
      <c r="H595" s="13"/>
      <c r="I595" s="13"/>
      <c r="J595" s="13"/>
      <c r="K595" s="13"/>
      <c r="L595" s="13"/>
      <c r="M595" s="13"/>
      <c r="N595" s="13"/>
      <c r="O595" s="13"/>
      <c r="P595" s="13"/>
      <c r="Q595" s="13"/>
      <c r="R595" s="13"/>
      <c r="S595" s="13"/>
      <c r="T595" s="13"/>
      <c r="U595" s="13"/>
      <c r="V595" s="13"/>
      <c r="W595" s="13"/>
      <c r="X595" s="13"/>
      <c r="Y595" s="13"/>
      <c r="Z595" s="13"/>
      <c r="AA595" s="13"/>
      <c r="AB595" s="13"/>
      <c r="AC595" s="13"/>
      <c r="AD595" s="13"/>
      <c r="AE595" s="13"/>
      <c r="AF595" s="13"/>
      <c r="AG595" s="13"/>
      <c r="AH595" s="13"/>
      <c r="AI595" s="13"/>
      <c r="AJ595" s="13"/>
    </row>
    <row r="596" spans="1:36" ht="13.5" customHeight="1" x14ac:dyDescent="0.2">
      <c r="A596" s="13"/>
      <c r="B596" s="13"/>
      <c r="C596" s="13"/>
      <c r="D596" s="13"/>
      <c r="E596" s="13"/>
      <c r="F596" s="13"/>
      <c r="G596" s="13"/>
      <c r="H596" s="13"/>
      <c r="I596" s="13"/>
      <c r="J596" s="13"/>
      <c r="K596" s="13"/>
      <c r="L596" s="13"/>
      <c r="M596" s="13"/>
      <c r="N596" s="13"/>
      <c r="O596" s="13"/>
      <c r="P596" s="13"/>
      <c r="Q596" s="13"/>
      <c r="R596" s="13"/>
      <c r="S596" s="13"/>
      <c r="T596" s="13"/>
      <c r="U596" s="13"/>
      <c r="V596" s="13"/>
      <c r="W596" s="13"/>
      <c r="X596" s="13"/>
      <c r="Y596" s="13"/>
      <c r="Z596" s="13"/>
      <c r="AA596" s="13"/>
      <c r="AB596" s="13"/>
      <c r="AC596" s="13"/>
      <c r="AD596" s="13"/>
      <c r="AE596" s="13"/>
      <c r="AF596" s="13"/>
      <c r="AG596" s="13"/>
      <c r="AH596" s="13"/>
      <c r="AI596" s="13"/>
      <c r="AJ596" s="13"/>
    </row>
    <row r="597" spans="1:36" ht="13.5" customHeight="1" x14ac:dyDescent="0.2">
      <c r="A597" s="13"/>
      <c r="B597" s="13"/>
      <c r="C597" s="13"/>
      <c r="D597" s="13"/>
      <c r="E597" s="13"/>
      <c r="F597" s="13"/>
      <c r="G597" s="13"/>
      <c r="H597" s="13"/>
      <c r="I597" s="13"/>
      <c r="J597" s="13"/>
      <c r="K597" s="13"/>
      <c r="L597" s="13"/>
      <c r="M597" s="13"/>
      <c r="N597" s="13"/>
      <c r="O597" s="13"/>
      <c r="P597" s="13"/>
      <c r="Q597" s="13"/>
      <c r="R597" s="13"/>
      <c r="S597" s="13"/>
      <c r="T597" s="13"/>
      <c r="U597" s="13"/>
      <c r="V597" s="13"/>
      <c r="W597" s="13"/>
      <c r="X597" s="13"/>
      <c r="Y597" s="13"/>
      <c r="Z597" s="13"/>
      <c r="AA597" s="13"/>
      <c r="AB597" s="13"/>
      <c r="AC597" s="13"/>
      <c r="AD597" s="13"/>
      <c r="AE597" s="13"/>
      <c r="AF597" s="13"/>
      <c r="AG597" s="13"/>
      <c r="AH597" s="13"/>
      <c r="AI597" s="13"/>
      <c r="AJ597" s="13"/>
    </row>
    <row r="598" spans="1:36" ht="13.5" customHeight="1" x14ac:dyDescent="0.2">
      <c r="A598" s="13"/>
      <c r="B598" s="13"/>
      <c r="C598" s="13"/>
      <c r="D598" s="13"/>
      <c r="E598" s="13"/>
      <c r="F598" s="13"/>
      <c r="G598" s="13"/>
      <c r="H598" s="13"/>
      <c r="I598" s="13"/>
      <c r="J598" s="13"/>
      <c r="K598" s="13"/>
      <c r="L598" s="13"/>
      <c r="M598" s="13"/>
      <c r="N598" s="13"/>
      <c r="O598" s="13"/>
      <c r="P598" s="13"/>
      <c r="Q598" s="13"/>
      <c r="R598" s="13"/>
      <c r="S598" s="13"/>
      <c r="T598" s="13"/>
      <c r="U598" s="13"/>
      <c r="V598" s="13"/>
      <c r="W598" s="13"/>
      <c r="X598" s="13"/>
      <c r="Y598" s="13"/>
      <c r="Z598" s="13"/>
      <c r="AA598" s="13"/>
      <c r="AB598" s="13"/>
      <c r="AC598" s="13"/>
      <c r="AD598" s="13"/>
      <c r="AE598" s="13"/>
      <c r="AF598" s="13"/>
      <c r="AG598" s="13"/>
      <c r="AH598" s="13"/>
      <c r="AI598" s="13"/>
      <c r="AJ598" s="13"/>
    </row>
    <row r="599" spans="1:36" ht="13.5" customHeight="1" x14ac:dyDescent="0.2">
      <c r="A599" s="13"/>
      <c r="B599" s="13"/>
      <c r="C599" s="13"/>
      <c r="D599" s="13"/>
      <c r="E599" s="13"/>
      <c r="F599" s="13"/>
      <c r="G599" s="13"/>
      <c r="H599" s="13"/>
      <c r="I599" s="13"/>
      <c r="J599" s="13"/>
      <c r="K599" s="13"/>
      <c r="L599" s="13"/>
      <c r="M599" s="13"/>
      <c r="N599" s="13"/>
      <c r="O599" s="13"/>
      <c r="P599" s="13"/>
      <c r="Q599" s="13"/>
      <c r="R599" s="13"/>
      <c r="S599" s="13"/>
      <c r="T599" s="13"/>
      <c r="U599" s="13"/>
      <c r="V599" s="13"/>
      <c r="W599" s="13"/>
      <c r="X599" s="13"/>
      <c r="Y599" s="13"/>
      <c r="Z599" s="13"/>
      <c r="AA599" s="13"/>
      <c r="AB599" s="13"/>
      <c r="AC599" s="13"/>
      <c r="AD599" s="13"/>
      <c r="AE599" s="13"/>
      <c r="AF599" s="13"/>
      <c r="AG599" s="13"/>
      <c r="AH599" s="13"/>
      <c r="AI599" s="13"/>
      <c r="AJ599" s="13"/>
    </row>
    <row r="600" spans="1:36" ht="13.5" customHeight="1" x14ac:dyDescent="0.2">
      <c r="A600" s="13"/>
      <c r="B600" s="13"/>
      <c r="C600" s="13"/>
      <c r="D600" s="13"/>
      <c r="E600" s="13"/>
      <c r="F600" s="13"/>
      <c r="G600" s="13"/>
      <c r="H600" s="13"/>
      <c r="I600" s="13"/>
      <c r="J600" s="13"/>
      <c r="K600" s="13"/>
      <c r="L600" s="13"/>
      <c r="M600" s="13"/>
      <c r="N600" s="13"/>
      <c r="O600" s="13"/>
      <c r="P600" s="13"/>
      <c r="Q600" s="13"/>
      <c r="R600" s="13"/>
      <c r="S600" s="13"/>
      <c r="T600" s="13"/>
      <c r="U600" s="13"/>
      <c r="V600" s="13"/>
      <c r="W600" s="13"/>
      <c r="X600" s="13"/>
      <c r="Y600" s="13"/>
      <c r="Z600" s="13"/>
      <c r="AA600" s="13"/>
      <c r="AB600" s="13"/>
      <c r="AC600" s="13"/>
      <c r="AD600" s="13"/>
      <c r="AE600" s="13"/>
      <c r="AF600" s="13"/>
      <c r="AG600" s="13"/>
      <c r="AH600" s="13"/>
      <c r="AI600" s="13"/>
      <c r="AJ600" s="13"/>
    </row>
    <row r="601" spans="1:36" ht="13.5" customHeight="1" x14ac:dyDescent="0.2">
      <c r="A601" s="13"/>
      <c r="B601" s="13"/>
      <c r="C601" s="13"/>
      <c r="D601" s="13"/>
      <c r="E601" s="13"/>
      <c r="F601" s="13"/>
      <c r="G601" s="13"/>
      <c r="H601" s="13"/>
      <c r="I601" s="13"/>
      <c r="J601" s="13"/>
      <c r="K601" s="13"/>
      <c r="L601" s="13"/>
      <c r="M601" s="13"/>
      <c r="N601" s="13"/>
      <c r="O601" s="13"/>
      <c r="P601" s="13"/>
      <c r="Q601" s="13"/>
      <c r="R601" s="13"/>
      <c r="S601" s="13"/>
      <c r="T601" s="13"/>
      <c r="U601" s="13"/>
      <c r="V601" s="13"/>
      <c r="W601" s="13"/>
      <c r="X601" s="13"/>
      <c r="Y601" s="13"/>
      <c r="Z601" s="13"/>
      <c r="AA601" s="13"/>
      <c r="AB601" s="13"/>
      <c r="AC601" s="13"/>
      <c r="AD601" s="13"/>
      <c r="AE601" s="13"/>
      <c r="AF601" s="13"/>
      <c r="AG601" s="13"/>
      <c r="AH601" s="13"/>
      <c r="AI601" s="13"/>
      <c r="AJ601" s="13"/>
    </row>
    <row r="602" spans="1:36" ht="13.5" customHeight="1" x14ac:dyDescent="0.2">
      <c r="A602" s="13"/>
      <c r="B602" s="13"/>
      <c r="C602" s="13"/>
      <c r="D602" s="13"/>
      <c r="E602" s="13"/>
      <c r="F602" s="13"/>
      <c r="G602" s="13"/>
      <c r="H602" s="13"/>
      <c r="I602" s="13"/>
      <c r="J602" s="13"/>
      <c r="K602" s="13"/>
      <c r="L602" s="13"/>
      <c r="M602" s="13"/>
      <c r="N602" s="13"/>
      <c r="O602" s="13"/>
      <c r="P602" s="13"/>
      <c r="Q602" s="13"/>
      <c r="R602" s="13"/>
      <c r="S602" s="13"/>
      <c r="T602" s="13"/>
      <c r="U602" s="13"/>
      <c r="V602" s="13"/>
      <c r="W602" s="13"/>
      <c r="X602" s="13"/>
      <c r="Y602" s="13"/>
      <c r="Z602" s="13"/>
      <c r="AA602" s="13"/>
      <c r="AB602" s="13"/>
      <c r="AC602" s="13"/>
      <c r="AD602" s="13"/>
      <c r="AE602" s="13"/>
      <c r="AF602" s="13"/>
      <c r="AG602" s="13"/>
      <c r="AH602" s="13"/>
      <c r="AI602" s="13"/>
      <c r="AJ602" s="13"/>
    </row>
    <row r="603" spans="1:36" ht="13.5" customHeight="1" x14ac:dyDescent="0.2">
      <c r="A603" s="13"/>
      <c r="B603" s="13"/>
      <c r="C603" s="13"/>
      <c r="D603" s="13"/>
      <c r="E603" s="13"/>
      <c r="F603" s="13"/>
      <c r="G603" s="13"/>
      <c r="H603" s="13"/>
      <c r="I603" s="13"/>
      <c r="J603" s="13"/>
      <c r="K603" s="13"/>
      <c r="L603" s="13"/>
      <c r="M603" s="13"/>
      <c r="N603" s="13"/>
      <c r="O603" s="13"/>
      <c r="P603" s="13"/>
      <c r="Q603" s="13"/>
      <c r="R603" s="13"/>
      <c r="S603" s="13"/>
      <c r="T603" s="13"/>
      <c r="U603" s="13"/>
      <c r="V603" s="13"/>
      <c r="W603" s="13"/>
      <c r="X603" s="13"/>
      <c r="Y603" s="13"/>
      <c r="Z603" s="13"/>
      <c r="AA603" s="13"/>
      <c r="AB603" s="13"/>
      <c r="AC603" s="13"/>
      <c r="AD603" s="13"/>
      <c r="AE603" s="13"/>
      <c r="AF603" s="13"/>
      <c r="AG603" s="13"/>
      <c r="AH603" s="13"/>
      <c r="AI603" s="13"/>
      <c r="AJ603" s="13"/>
    </row>
    <row r="604" spans="1:36" ht="13.5" customHeight="1" x14ac:dyDescent="0.2">
      <c r="A604" s="13"/>
      <c r="B604" s="13"/>
      <c r="C604" s="13"/>
      <c r="D604" s="13"/>
      <c r="E604" s="13"/>
      <c r="F604" s="13"/>
      <c r="G604" s="13"/>
      <c r="H604" s="13"/>
      <c r="I604" s="13"/>
      <c r="J604" s="13"/>
      <c r="K604" s="13"/>
      <c r="L604" s="13"/>
      <c r="M604" s="13"/>
      <c r="N604" s="13"/>
      <c r="O604" s="13"/>
      <c r="P604" s="13"/>
      <c r="Q604" s="13"/>
      <c r="R604" s="13"/>
      <c r="S604" s="13"/>
      <c r="T604" s="13"/>
      <c r="U604" s="13"/>
      <c r="V604" s="13"/>
      <c r="W604" s="13"/>
      <c r="X604" s="13"/>
      <c r="Y604" s="13"/>
      <c r="Z604" s="13"/>
      <c r="AA604" s="13"/>
      <c r="AB604" s="13"/>
      <c r="AC604" s="13"/>
      <c r="AD604" s="13"/>
      <c r="AE604" s="13"/>
      <c r="AF604" s="13"/>
      <c r="AG604" s="13"/>
      <c r="AH604" s="13"/>
      <c r="AI604" s="13"/>
      <c r="AJ604" s="13"/>
    </row>
    <row r="605" spans="1:36" ht="13.5" customHeight="1" x14ac:dyDescent="0.2">
      <c r="A605" s="13"/>
      <c r="B605" s="13"/>
      <c r="C605" s="13"/>
      <c r="D605" s="13"/>
      <c r="E605" s="13"/>
      <c r="F605" s="13"/>
      <c r="G605" s="13"/>
      <c r="H605" s="13"/>
      <c r="I605" s="13"/>
      <c r="J605" s="13"/>
      <c r="K605" s="13"/>
      <c r="L605" s="13"/>
      <c r="M605" s="13"/>
      <c r="N605" s="13"/>
      <c r="O605" s="13"/>
      <c r="P605" s="13"/>
      <c r="Q605" s="13"/>
      <c r="R605" s="13"/>
      <c r="S605" s="13"/>
      <c r="T605" s="13"/>
      <c r="U605" s="13"/>
      <c r="V605" s="13"/>
      <c r="W605" s="13"/>
      <c r="X605" s="13"/>
      <c r="Y605" s="13"/>
      <c r="Z605" s="13"/>
      <c r="AA605" s="13"/>
      <c r="AB605" s="13"/>
      <c r="AC605" s="13"/>
      <c r="AD605" s="13"/>
      <c r="AE605" s="13"/>
      <c r="AF605" s="13"/>
      <c r="AG605" s="13"/>
      <c r="AH605" s="13"/>
      <c r="AI605" s="13"/>
      <c r="AJ605" s="13"/>
    </row>
    <row r="606" spans="1:36" ht="13.5" customHeight="1" x14ac:dyDescent="0.2">
      <c r="A606" s="13"/>
      <c r="B606" s="13"/>
      <c r="C606" s="13"/>
      <c r="D606" s="13"/>
      <c r="E606" s="13"/>
      <c r="F606" s="13"/>
      <c r="G606" s="13"/>
      <c r="H606" s="13"/>
      <c r="I606" s="13"/>
      <c r="J606" s="13"/>
      <c r="K606" s="13"/>
      <c r="L606" s="13"/>
      <c r="M606" s="13"/>
      <c r="N606" s="13"/>
      <c r="O606" s="13"/>
      <c r="P606" s="13"/>
      <c r="Q606" s="13"/>
      <c r="R606" s="13"/>
      <c r="S606" s="13"/>
      <c r="T606" s="13"/>
      <c r="U606" s="13"/>
      <c r="V606" s="13"/>
      <c r="W606" s="13"/>
      <c r="X606" s="13"/>
      <c r="Y606" s="13"/>
      <c r="Z606" s="13"/>
      <c r="AA606" s="13"/>
      <c r="AB606" s="13"/>
      <c r="AC606" s="13"/>
      <c r="AD606" s="13"/>
      <c r="AE606" s="13"/>
      <c r="AF606" s="13"/>
      <c r="AG606" s="13"/>
      <c r="AH606" s="13"/>
      <c r="AI606" s="13"/>
      <c r="AJ606" s="13"/>
    </row>
    <row r="607" spans="1:36" ht="13.5" customHeight="1" x14ac:dyDescent="0.2">
      <c r="A607" s="13"/>
      <c r="B607" s="13"/>
      <c r="C607" s="13"/>
      <c r="D607" s="13"/>
      <c r="E607" s="13"/>
      <c r="F607" s="13"/>
      <c r="G607" s="13"/>
      <c r="H607" s="13"/>
      <c r="I607" s="13"/>
      <c r="J607" s="13"/>
      <c r="K607" s="13"/>
      <c r="L607" s="13"/>
      <c r="M607" s="13"/>
      <c r="N607" s="13"/>
      <c r="O607" s="13"/>
      <c r="P607" s="13"/>
      <c r="Q607" s="13"/>
      <c r="R607" s="13"/>
      <c r="S607" s="13"/>
      <c r="T607" s="13"/>
      <c r="U607" s="13"/>
      <c r="V607" s="13"/>
      <c r="W607" s="13"/>
      <c r="X607" s="13"/>
      <c r="Y607" s="13"/>
      <c r="Z607" s="13"/>
      <c r="AA607" s="13"/>
      <c r="AB607" s="13"/>
      <c r="AC607" s="13"/>
      <c r="AD607" s="13"/>
      <c r="AE607" s="13"/>
      <c r="AF607" s="13"/>
      <c r="AG607" s="13"/>
      <c r="AH607" s="13"/>
      <c r="AI607" s="13"/>
      <c r="AJ607" s="13"/>
    </row>
    <row r="608" spans="1:36" ht="13.5" customHeight="1" x14ac:dyDescent="0.2">
      <c r="A608" s="13"/>
      <c r="B608" s="13"/>
      <c r="C608" s="13"/>
      <c r="D608" s="13"/>
      <c r="E608" s="13"/>
      <c r="F608" s="13"/>
      <c r="G608" s="13"/>
      <c r="H608" s="13"/>
      <c r="I608" s="13"/>
      <c r="J608" s="13"/>
      <c r="K608" s="13"/>
      <c r="L608" s="13"/>
      <c r="M608" s="13"/>
      <c r="N608" s="13"/>
      <c r="O608" s="13"/>
      <c r="P608" s="13"/>
      <c r="Q608" s="13"/>
      <c r="R608" s="13"/>
      <c r="S608" s="13"/>
      <c r="T608" s="13"/>
      <c r="U608" s="13"/>
      <c r="V608" s="13"/>
      <c r="W608" s="13"/>
      <c r="X608" s="13"/>
      <c r="Y608" s="13"/>
      <c r="Z608" s="13"/>
      <c r="AA608" s="13"/>
      <c r="AB608" s="13"/>
      <c r="AC608" s="13"/>
      <c r="AD608" s="13"/>
      <c r="AE608" s="13"/>
      <c r="AF608" s="13"/>
      <c r="AG608" s="13"/>
      <c r="AH608" s="13"/>
      <c r="AI608" s="13"/>
      <c r="AJ608" s="13"/>
    </row>
    <row r="609" spans="1:36" ht="13.5" customHeight="1" x14ac:dyDescent="0.2">
      <c r="A609" s="13"/>
      <c r="B609" s="13"/>
      <c r="C609" s="13"/>
      <c r="D609" s="13"/>
      <c r="E609" s="13"/>
      <c r="F609" s="13"/>
      <c r="G609" s="13"/>
      <c r="H609" s="13"/>
      <c r="I609" s="13"/>
      <c r="J609" s="13"/>
      <c r="K609" s="13"/>
      <c r="L609" s="13"/>
      <c r="M609" s="13"/>
      <c r="N609" s="13"/>
      <c r="O609" s="13"/>
      <c r="P609" s="13"/>
      <c r="Q609" s="13"/>
      <c r="R609" s="13"/>
      <c r="S609" s="13"/>
      <c r="T609" s="13"/>
      <c r="U609" s="13"/>
      <c r="V609" s="13"/>
      <c r="W609" s="13"/>
      <c r="X609" s="13"/>
      <c r="Y609" s="13"/>
      <c r="Z609" s="13"/>
      <c r="AA609" s="13"/>
      <c r="AB609" s="13"/>
      <c r="AC609" s="13"/>
      <c r="AD609" s="13"/>
      <c r="AE609" s="13"/>
      <c r="AF609" s="13"/>
      <c r="AG609" s="13"/>
      <c r="AH609" s="13"/>
      <c r="AI609" s="13"/>
      <c r="AJ609" s="13"/>
    </row>
    <row r="610" spans="1:36" ht="13.5" customHeight="1" x14ac:dyDescent="0.2">
      <c r="A610" s="13"/>
      <c r="B610" s="13"/>
      <c r="C610" s="13"/>
      <c r="D610" s="13"/>
      <c r="E610" s="13"/>
      <c r="F610" s="13"/>
      <c r="G610" s="13"/>
      <c r="H610" s="13"/>
      <c r="I610" s="13"/>
      <c r="J610" s="13"/>
      <c r="K610" s="13"/>
      <c r="L610" s="13"/>
      <c r="M610" s="13"/>
      <c r="N610" s="13"/>
      <c r="O610" s="13"/>
      <c r="P610" s="13"/>
      <c r="Q610" s="13"/>
      <c r="R610" s="13"/>
      <c r="S610" s="13"/>
      <c r="T610" s="13"/>
      <c r="U610" s="13"/>
      <c r="V610" s="13"/>
      <c r="W610" s="13"/>
      <c r="X610" s="13"/>
      <c r="Y610" s="13"/>
      <c r="Z610" s="13"/>
      <c r="AA610" s="13"/>
      <c r="AB610" s="13"/>
      <c r="AC610" s="13"/>
      <c r="AD610" s="13"/>
      <c r="AE610" s="13"/>
      <c r="AF610" s="13"/>
      <c r="AG610" s="13"/>
      <c r="AH610" s="13"/>
      <c r="AI610" s="13"/>
      <c r="AJ610" s="13"/>
    </row>
    <row r="611" spans="1:36" ht="13.5" customHeight="1" x14ac:dyDescent="0.2">
      <c r="A611" s="13"/>
      <c r="B611" s="13"/>
      <c r="C611" s="13"/>
      <c r="D611" s="13"/>
      <c r="E611" s="13"/>
      <c r="F611" s="13"/>
      <c r="G611" s="13"/>
      <c r="H611" s="13"/>
      <c r="I611" s="13"/>
      <c r="J611" s="13"/>
      <c r="K611" s="13"/>
      <c r="L611" s="13"/>
      <c r="M611" s="13"/>
      <c r="N611" s="13"/>
      <c r="O611" s="13"/>
      <c r="P611" s="13"/>
      <c r="Q611" s="13"/>
      <c r="R611" s="13"/>
      <c r="S611" s="13"/>
      <c r="T611" s="13"/>
      <c r="U611" s="13"/>
      <c r="V611" s="13"/>
      <c r="W611" s="13"/>
      <c r="X611" s="13"/>
      <c r="Y611" s="13"/>
      <c r="Z611" s="13"/>
      <c r="AA611" s="13"/>
      <c r="AB611" s="13"/>
      <c r="AC611" s="13"/>
      <c r="AD611" s="13"/>
      <c r="AE611" s="13"/>
      <c r="AF611" s="13"/>
      <c r="AG611" s="13"/>
      <c r="AH611" s="13"/>
      <c r="AI611" s="13"/>
      <c r="AJ611" s="13"/>
    </row>
    <row r="612" spans="1:36" ht="13.5" customHeight="1" x14ac:dyDescent="0.2">
      <c r="A612" s="13"/>
      <c r="B612" s="13"/>
      <c r="C612" s="13"/>
      <c r="D612" s="13"/>
      <c r="E612" s="13"/>
      <c r="F612" s="13"/>
      <c r="G612" s="13"/>
      <c r="H612" s="13"/>
      <c r="I612" s="13"/>
      <c r="J612" s="13"/>
      <c r="K612" s="13"/>
      <c r="L612" s="13"/>
      <c r="M612" s="13"/>
      <c r="N612" s="13"/>
      <c r="O612" s="13"/>
      <c r="P612" s="13"/>
      <c r="Q612" s="13"/>
      <c r="R612" s="13"/>
      <c r="S612" s="13"/>
      <c r="T612" s="13"/>
      <c r="U612" s="13"/>
      <c r="V612" s="13"/>
      <c r="W612" s="13"/>
      <c r="X612" s="13"/>
      <c r="Y612" s="13"/>
      <c r="Z612" s="13"/>
      <c r="AA612" s="13"/>
      <c r="AB612" s="13"/>
      <c r="AC612" s="13"/>
      <c r="AD612" s="13"/>
      <c r="AE612" s="13"/>
      <c r="AF612" s="13"/>
      <c r="AG612" s="13"/>
      <c r="AH612" s="13"/>
      <c r="AI612" s="13"/>
      <c r="AJ612" s="13"/>
    </row>
    <row r="613" spans="1:36" ht="13.5" customHeight="1" x14ac:dyDescent="0.2">
      <c r="A613" s="13"/>
      <c r="B613" s="13"/>
      <c r="C613" s="13"/>
      <c r="D613" s="13"/>
      <c r="E613" s="13"/>
      <c r="F613" s="13"/>
      <c r="G613" s="13"/>
      <c r="H613" s="13"/>
      <c r="I613" s="13"/>
      <c r="J613" s="13"/>
      <c r="K613" s="13"/>
      <c r="L613" s="13"/>
      <c r="M613" s="13"/>
      <c r="N613" s="13"/>
      <c r="O613" s="13"/>
      <c r="P613" s="13"/>
      <c r="Q613" s="13"/>
      <c r="R613" s="13"/>
      <c r="S613" s="13"/>
      <c r="T613" s="13"/>
      <c r="U613" s="13"/>
      <c r="V613" s="13"/>
      <c r="W613" s="13"/>
      <c r="X613" s="13"/>
      <c r="Y613" s="13"/>
      <c r="Z613" s="13"/>
      <c r="AA613" s="13"/>
      <c r="AB613" s="13"/>
      <c r="AC613" s="13"/>
      <c r="AD613" s="13"/>
      <c r="AE613" s="13"/>
      <c r="AF613" s="13"/>
      <c r="AG613" s="13"/>
      <c r="AH613" s="13"/>
      <c r="AI613" s="13"/>
      <c r="AJ613" s="13"/>
    </row>
    <row r="614" spans="1:36" ht="13.5" customHeight="1" x14ac:dyDescent="0.2">
      <c r="A614" s="13"/>
      <c r="B614" s="13"/>
      <c r="C614" s="13"/>
      <c r="D614" s="13"/>
      <c r="E614" s="13"/>
      <c r="F614" s="13"/>
      <c r="G614" s="13"/>
      <c r="H614" s="13"/>
      <c r="I614" s="13"/>
      <c r="J614" s="13"/>
      <c r="K614" s="13"/>
      <c r="L614" s="13"/>
      <c r="M614" s="13"/>
      <c r="N614" s="13"/>
      <c r="O614" s="13"/>
      <c r="P614" s="13"/>
      <c r="Q614" s="13"/>
      <c r="R614" s="13"/>
      <c r="S614" s="13"/>
      <c r="T614" s="13"/>
      <c r="U614" s="13"/>
      <c r="V614" s="13"/>
      <c r="W614" s="13"/>
      <c r="X614" s="13"/>
      <c r="Y614" s="13"/>
      <c r="Z614" s="13"/>
      <c r="AA614" s="13"/>
      <c r="AB614" s="13"/>
      <c r="AC614" s="13"/>
      <c r="AD614" s="13"/>
      <c r="AE614" s="13"/>
      <c r="AF614" s="13"/>
      <c r="AG614" s="13"/>
      <c r="AH614" s="13"/>
      <c r="AI614" s="13"/>
      <c r="AJ614" s="13"/>
    </row>
    <row r="615" spans="1:36" ht="13.5" customHeight="1" x14ac:dyDescent="0.2">
      <c r="A615" s="13"/>
      <c r="B615" s="13"/>
      <c r="C615" s="13"/>
      <c r="D615" s="13"/>
      <c r="E615" s="13"/>
      <c r="F615" s="13"/>
      <c r="G615" s="13"/>
      <c r="H615" s="13"/>
      <c r="I615" s="13"/>
      <c r="J615" s="13"/>
      <c r="K615" s="13"/>
      <c r="L615" s="13"/>
      <c r="M615" s="13"/>
      <c r="N615" s="13"/>
      <c r="O615" s="13"/>
      <c r="P615" s="13"/>
      <c r="Q615" s="13"/>
      <c r="R615" s="13"/>
      <c r="S615" s="13"/>
      <c r="T615" s="13"/>
      <c r="U615" s="13"/>
      <c r="V615" s="13"/>
      <c r="W615" s="13"/>
      <c r="X615" s="13"/>
      <c r="Y615" s="13"/>
      <c r="Z615" s="13"/>
      <c r="AA615" s="13"/>
      <c r="AB615" s="13"/>
      <c r="AC615" s="13"/>
      <c r="AD615" s="13"/>
      <c r="AE615" s="13"/>
      <c r="AF615" s="13"/>
      <c r="AG615" s="13"/>
      <c r="AH615" s="13"/>
      <c r="AI615" s="13"/>
      <c r="AJ615" s="13"/>
    </row>
    <row r="616" spans="1:36" ht="13.5" customHeight="1" x14ac:dyDescent="0.2">
      <c r="A616" s="13"/>
      <c r="B616" s="13"/>
      <c r="C616" s="13"/>
      <c r="D616" s="13"/>
      <c r="E616" s="13"/>
      <c r="F616" s="13"/>
      <c r="G616" s="13"/>
      <c r="H616" s="13"/>
      <c r="I616" s="13"/>
      <c r="J616" s="13"/>
      <c r="K616" s="13"/>
      <c r="L616" s="13"/>
      <c r="M616" s="13"/>
      <c r="N616" s="13"/>
      <c r="O616" s="13"/>
      <c r="P616" s="13"/>
      <c r="Q616" s="13"/>
      <c r="R616" s="13"/>
      <c r="S616" s="13"/>
      <c r="T616" s="13"/>
      <c r="U616" s="13"/>
      <c r="V616" s="13"/>
      <c r="W616" s="13"/>
      <c r="X616" s="13"/>
      <c r="Y616" s="13"/>
      <c r="Z616" s="13"/>
      <c r="AA616" s="13"/>
      <c r="AB616" s="13"/>
      <c r="AC616" s="13"/>
      <c r="AD616" s="13"/>
      <c r="AE616" s="13"/>
      <c r="AF616" s="13"/>
      <c r="AG616" s="13"/>
      <c r="AH616" s="13"/>
      <c r="AI616" s="13"/>
      <c r="AJ616" s="13"/>
    </row>
    <row r="617" spans="1:36" ht="13.5" customHeight="1" x14ac:dyDescent="0.2">
      <c r="A617" s="13"/>
      <c r="B617" s="13"/>
      <c r="C617" s="13"/>
      <c r="D617" s="13"/>
      <c r="E617" s="13"/>
      <c r="F617" s="13"/>
      <c r="G617" s="13"/>
      <c r="H617" s="13"/>
      <c r="I617" s="13"/>
      <c r="J617" s="13"/>
      <c r="K617" s="13"/>
      <c r="L617" s="13"/>
      <c r="M617" s="13"/>
      <c r="N617" s="13"/>
      <c r="O617" s="13"/>
      <c r="P617" s="13"/>
      <c r="Q617" s="13"/>
      <c r="R617" s="13"/>
      <c r="S617" s="13"/>
      <c r="T617" s="13"/>
      <c r="U617" s="13"/>
      <c r="V617" s="13"/>
      <c r="W617" s="13"/>
      <c r="X617" s="13"/>
      <c r="Y617" s="13"/>
      <c r="Z617" s="13"/>
      <c r="AA617" s="13"/>
      <c r="AB617" s="13"/>
      <c r="AC617" s="13"/>
      <c r="AD617" s="13"/>
      <c r="AE617" s="13"/>
      <c r="AF617" s="13"/>
      <c r="AG617" s="13"/>
      <c r="AH617" s="13"/>
      <c r="AI617" s="13"/>
      <c r="AJ617" s="13"/>
    </row>
    <row r="618" spans="1:36" ht="13.5" customHeight="1" x14ac:dyDescent="0.2">
      <c r="A618" s="13"/>
      <c r="B618" s="13"/>
      <c r="C618" s="13"/>
      <c r="D618" s="13"/>
      <c r="E618" s="13"/>
      <c r="F618" s="13"/>
      <c r="G618" s="13"/>
      <c r="H618" s="13"/>
      <c r="I618" s="13"/>
      <c r="J618" s="13"/>
      <c r="K618" s="13"/>
      <c r="L618" s="13"/>
      <c r="M618" s="13"/>
      <c r="N618" s="13"/>
      <c r="O618" s="13"/>
      <c r="P618" s="13"/>
      <c r="Q618" s="13"/>
      <c r="R618" s="13"/>
      <c r="S618" s="13"/>
      <c r="T618" s="13"/>
      <c r="U618" s="13"/>
      <c r="V618" s="13"/>
      <c r="W618" s="13"/>
      <c r="X618" s="13"/>
      <c r="Y618" s="13"/>
      <c r="Z618" s="13"/>
      <c r="AA618" s="13"/>
      <c r="AB618" s="13"/>
      <c r="AC618" s="13"/>
      <c r="AD618" s="13"/>
      <c r="AE618" s="13"/>
      <c r="AF618" s="13"/>
      <c r="AG618" s="13"/>
      <c r="AH618" s="13"/>
      <c r="AI618" s="13"/>
      <c r="AJ618" s="13"/>
    </row>
    <row r="619" spans="1:36" ht="13.5" customHeight="1" x14ac:dyDescent="0.2">
      <c r="A619" s="13"/>
      <c r="B619" s="13"/>
      <c r="C619" s="13"/>
      <c r="D619" s="13"/>
      <c r="E619" s="13"/>
      <c r="F619" s="13"/>
      <c r="G619" s="13"/>
      <c r="H619" s="13"/>
      <c r="I619" s="13"/>
      <c r="J619" s="13"/>
      <c r="K619" s="13"/>
      <c r="L619" s="13"/>
      <c r="M619" s="13"/>
      <c r="N619" s="13"/>
      <c r="O619" s="13"/>
      <c r="P619" s="13"/>
      <c r="Q619" s="13"/>
      <c r="R619" s="13"/>
      <c r="S619" s="13"/>
      <c r="T619" s="13"/>
      <c r="U619" s="13"/>
      <c r="V619" s="13"/>
      <c r="W619" s="13"/>
      <c r="X619" s="13"/>
      <c r="Y619" s="13"/>
      <c r="Z619" s="13"/>
      <c r="AA619" s="13"/>
      <c r="AB619" s="13"/>
      <c r="AC619" s="13"/>
      <c r="AD619" s="13"/>
      <c r="AE619" s="13"/>
      <c r="AF619" s="13"/>
      <c r="AG619" s="13"/>
      <c r="AH619" s="13"/>
      <c r="AI619" s="13"/>
      <c r="AJ619" s="13"/>
    </row>
    <row r="620" spans="1:36" ht="13.5" customHeight="1" x14ac:dyDescent="0.2">
      <c r="A620" s="13"/>
      <c r="B620" s="13"/>
      <c r="C620" s="13"/>
      <c r="D620" s="13"/>
      <c r="E620" s="13"/>
      <c r="F620" s="13"/>
      <c r="G620" s="13"/>
      <c r="H620" s="13"/>
      <c r="I620" s="13"/>
      <c r="J620" s="13"/>
      <c r="K620" s="13"/>
      <c r="L620" s="13"/>
      <c r="M620" s="13"/>
      <c r="N620" s="13"/>
      <c r="O620" s="13"/>
      <c r="P620" s="13"/>
      <c r="Q620" s="13"/>
      <c r="R620" s="13"/>
      <c r="S620" s="13"/>
      <c r="T620" s="13"/>
      <c r="U620" s="13"/>
      <c r="V620" s="13"/>
      <c r="W620" s="13"/>
      <c r="X620" s="13"/>
      <c r="Y620" s="13"/>
      <c r="Z620" s="13"/>
      <c r="AA620" s="13"/>
      <c r="AB620" s="13"/>
      <c r="AC620" s="13"/>
      <c r="AD620" s="13"/>
      <c r="AE620" s="13"/>
      <c r="AF620" s="13"/>
      <c r="AG620" s="13"/>
      <c r="AH620" s="13"/>
      <c r="AI620" s="13"/>
      <c r="AJ620" s="13"/>
    </row>
    <row r="621" spans="1:36" ht="13.5" customHeight="1" x14ac:dyDescent="0.2">
      <c r="A621" s="13"/>
      <c r="B621" s="13"/>
      <c r="C621" s="13"/>
      <c r="D621" s="13"/>
      <c r="E621" s="13"/>
      <c r="F621" s="13"/>
      <c r="G621" s="13"/>
      <c r="H621" s="13"/>
      <c r="I621" s="13"/>
      <c r="J621" s="13"/>
      <c r="K621" s="13"/>
      <c r="L621" s="13"/>
      <c r="M621" s="13"/>
      <c r="N621" s="13"/>
      <c r="O621" s="13"/>
      <c r="P621" s="13"/>
      <c r="Q621" s="13"/>
      <c r="R621" s="13"/>
      <c r="S621" s="13"/>
      <c r="T621" s="13"/>
      <c r="U621" s="13"/>
      <c r="V621" s="13"/>
      <c r="W621" s="13"/>
      <c r="X621" s="13"/>
      <c r="Y621" s="13"/>
      <c r="Z621" s="13"/>
      <c r="AA621" s="13"/>
      <c r="AB621" s="13"/>
      <c r="AC621" s="13"/>
      <c r="AD621" s="13"/>
      <c r="AE621" s="13"/>
      <c r="AF621" s="13"/>
      <c r="AG621" s="13"/>
      <c r="AH621" s="13"/>
      <c r="AI621" s="13"/>
      <c r="AJ621" s="13"/>
    </row>
    <row r="622" spans="1:36" ht="13.5" customHeight="1" x14ac:dyDescent="0.2">
      <c r="A622" s="13"/>
      <c r="B622" s="13"/>
      <c r="C622" s="13"/>
      <c r="D622" s="13"/>
      <c r="E622" s="13"/>
      <c r="F622" s="13"/>
      <c r="G622" s="13"/>
      <c r="H622" s="13"/>
      <c r="I622" s="13"/>
      <c r="J622" s="13"/>
      <c r="K622" s="13"/>
      <c r="L622" s="13"/>
      <c r="M622" s="13"/>
      <c r="N622" s="13"/>
      <c r="O622" s="13"/>
      <c r="P622" s="13"/>
      <c r="Q622" s="13"/>
      <c r="R622" s="13"/>
      <c r="S622" s="13"/>
      <c r="T622" s="13"/>
      <c r="U622" s="13"/>
      <c r="V622" s="13"/>
      <c r="W622" s="13"/>
      <c r="X622" s="13"/>
      <c r="Y622" s="13"/>
      <c r="Z622" s="13"/>
      <c r="AA622" s="13"/>
      <c r="AB622" s="13"/>
      <c r="AC622" s="13"/>
      <c r="AD622" s="13"/>
      <c r="AE622" s="13"/>
      <c r="AF622" s="13"/>
      <c r="AG622" s="13"/>
      <c r="AH622" s="13"/>
      <c r="AI622" s="13"/>
      <c r="AJ622" s="13"/>
    </row>
    <row r="623" spans="1:36" ht="13.5" customHeight="1" x14ac:dyDescent="0.2">
      <c r="A623" s="13"/>
      <c r="B623" s="13"/>
      <c r="C623" s="13"/>
      <c r="D623" s="13"/>
      <c r="E623" s="13"/>
      <c r="F623" s="13"/>
      <c r="G623" s="13"/>
      <c r="H623" s="13"/>
      <c r="I623" s="13"/>
      <c r="J623" s="13"/>
      <c r="K623" s="13"/>
      <c r="L623" s="13"/>
      <c r="M623" s="13"/>
      <c r="N623" s="13"/>
      <c r="O623" s="13"/>
      <c r="P623" s="13"/>
      <c r="Q623" s="13"/>
      <c r="R623" s="13"/>
      <c r="S623" s="13"/>
      <c r="T623" s="13"/>
      <c r="U623" s="13"/>
      <c r="V623" s="13"/>
      <c r="W623" s="13"/>
      <c r="X623" s="13"/>
      <c r="Y623" s="13"/>
      <c r="Z623" s="13"/>
      <c r="AA623" s="13"/>
      <c r="AB623" s="13"/>
      <c r="AC623" s="13"/>
      <c r="AD623" s="13"/>
      <c r="AE623" s="13"/>
      <c r="AF623" s="13"/>
      <c r="AG623" s="13"/>
      <c r="AH623" s="13"/>
      <c r="AI623" s="13"/>
      <c r="AJ623" s="13"/>
    </row>
    <row r="624" spans="1:36" ht="13.5" customHeight="1" x14ac:dyDescent="0.2">
      <c r="A624" s="13"/>
      <c r="B624" s="13"/>
      <c r="C624" s="13"/>
      <c r="D624" s="13"/>
      <c r="E624" s="13"/>
      <c r="F624" s="13"/>
      <c r="G624" s="13"/>
      <c r="H624" s="13"/>
      <c r="I624" s="13"/>
      <c r="J624" s="13"/>
      <c r="K624" s="13"/>
      <c r="L624" s="13"/>
      <c r="M624" s="13"/>
      <c r="N624" s="13"/>
      <c r="O624" s="13"/>
      <c r="P624" s="13"/>
      <c r="Q624" s="13"/>
      <c r="R624" s="13"/>
      <c r="S624" s="13"/>
      <c r="T624" s="13"/>
      <c r="U624" s="13"/>
      <c r="V624" s="13"/>
      <c r="W624" s="13"/>
      <c r="X624" s="13"/>
      <c r="Y624" s="13"/>
      <c r="Z624" s="13"/>
      <c r="AA624" s="13"/>
      <c r="AB624" s="13"/>
      <c r="AC624" s="13"/>
      <c r="AD624" s="13"/>
      <c r="AE624" s="13"/>
      <c r="AF624" s="13"/>
      <c r="AG624" s="13"/>
      <c r="AH624" s="13"/>
      <c r="AI624" s="13"/>
      <c r="AJ624" s="13"/>
    </row>
    <row r="625" spans="1:36" ht="13.5" customHeight="1" x14ac:dyDescent="0.2">
      <c r="A625" s="13"/>
      <c r="B625" s="13"/>
      <c r="C625" s="13"/>
      <c r="D625" s="13"/>
      <c r="E625" s="13"/>
      <c r="F625" s="13"/>
      <c r="G625" s="13"/>
      <c r="H625" s="13"/>
      <c r="I625" s="13"/>
      <c r="J625" s="13"/>
      <c r="K625" s="13"/>
      <c r="L625" s="13"/>
      <c r="M625" s="13"/>
      <c r="N625" s="13"/>
      <c r="O625" s="13"/>
      <c r="P625" s="13"/>
      <c r="Q625" s="13"/>
      <c r="R625" s="13"/>
      <c r="S625" s="13"/>
      <c r="T625" s="13"/>
      <c r="U625" s="13"/>
      <c r="V625" s="13"/>
      <c r="W625" s="13"/>
      <c r="X625" s="13"/>
      <c r="Y625" s="13"/>
      <c r="Z625" s="13"/>
      <c r="AA625" s="13"/>
      <c r="AB625" s="13"/>
      <c r="AC625" s="13"/>
      <c r="AD625" s="13"/>
      <c r="AE625" s="13"/>
      <c r="AF625" s="13"/>
      <c r="AG625" s="13"/>
      <c r="AH625" s="13"/>
      <c r="AI625" s="13"/>
      <c r="AJ625" s="13"/>
    </row>
    <row r="626" spans="1:36" ht="13.5" customHeight="1" x14ac:dyDescent="0.2">
      <c r="A626" s="13"/>
      <c r="B626" s="13"/>
      <c r="C626" s="13"/>
      <c r="D626" s="13"/>
      <c r="E626" s="13"/>
      <c r="F626" s="13"/>
      <c r="G626" s="13"/>
      <c r="H626" s="13"/>
      <c r="I626" s="13"/>
      <c r="J626" s="13"/>
      <c r="K626" s="13"/>
      <c r="L626" s="13"/>
      <c r="M626" s="13"/>
      <c r="N626" s="13"/>
      <c r="O626" s="13"/>
      <c r="P626" s="13"/>
      <c r="Q626" s="13"/>
      <c r="R626" s="13"/>
      <c r="S626" s="13"/>
      <c r="T626" s="13"/>
      <c r="U626" s="13"/>
      <c r="V626" s="13"/>
      <c r="W626" s="13"/>
      <c r="X626" s="13"/>
      <c r="Y626" s="13"/>
      <c r="Z626" s="13"/>
      <c r="AA626" s="13"/>
      <c r="AB626" s="13"/>
      <c r="AC626" s="13"/>
      <c r="AD626" s="13"/>
      <c r="AE626" s="13"/>
      <c r="AF626" s="13"/>
      <c r="AG626" s="13"/>
      <c r="AH626" s="13"/>
      <c r="AI626" s="13"/>
      <c r="AJ626" s="13"/>
    </row>
    <row r="627" spans="1:36" ht="13.5" customHeight="1" x14ac:dyDescent="0.2">
      <c r="A627" s="13"/>
      <c r="B627" s="13"/>
      <c r="C627" s="13"/>
      <c r="D627" s="13"/>
      <c r="E627" s="13"/>
      <c r="F627" s="13"/>
      <c r="G627" s="13"/>
      <c r="H627" s="13"/>
      <c r="I627" s="13"/>
      <c r="J627" s="13"/>
      <c r="K627" s="13"/>
      <c r="L627" s="13"/>
      <c r="M627" s="13"/>
      <c r="N627" s="13"/>
      <c r="O627" s="13"/>
      <c r="P627" s="13"/>
      <c r="Q627" s="13"/>
      <c r="R627" s="13"/>
      <c r="S627" s="13"/>
      <c r="T627" s="13"/>
      <c r="U627" s="13"/>
      <c r="V627" s="13"/>
      <c r="W627" s="13"/>
      <c r="X627" s="13"/>
      <c r="Y627" s="13"/>
      <c r="Z627" s="13"/>
      <c r="AA627" s="13"/>
      <c r="AB627" s="13"/>
      <c r="AC627" s="13"/>
      <c r="AD627" s="13"/>
      <c r="AE627" s="13"/>
      <c r="AF627" s="13"/>
      <c r="AG627" s="13"/>
      <c r="AH627" s="13"/>
      <c r="AI627" s="13"/>
      <c r="AJ627" s="13"/>
    </row>
    <row r="628" spans="1:36" ht="13.5" customHeight="1" x14ac:dyDescent="0.2">
      <c r="A628" s="13"/>
      <c r="B628" s="13"/>
      <c r="C628" s="13"/>
      <c r="D628" s="13"/>
      <c r="E628" s="13"/>
      <c r="F628" s="13"/>
      <c r="G628" s="13"/>
      <c r="H628" s="13"/>
      <c r="I628" s="13"/>
      <c r="J628" s="13"/>
      <c r="K628" s="13"/>
      <c r="L628" s="13"/>
      <c r="M628" s="13"/>
      <c r="N628" s="13"/>
      <c r="O628" s="13"/>
      <c r="P628" s="13"/>
      <c r="Q628" s="13"/>
      <c r="R628" s="13"/>
      <c r="S628" s="13"/>
      <c r="T628" s="13"/>
      <c r="U628" s="13"/>
      <c r="V628" s="13"/>
      <c r="W628" s="13"/>
      <c r="X628" s="13"/>
      <c r="Y628" s="13"/>
      <c r="Z628" s="13"/>
      <c r="AA628" s="13"/>
      <c r="AB628" s="13"/>
      <c r="AC628" s="13"/>
      <c r="AD628" s="13"/>
      <c r="AE628" s="13"/>
      <c r="AF628" s="13"/>
      <c r="AG628" s="13"/>
      <c r="AH628" s="13"/>
      <c r="AI628" s="13"/>
      <c r="AJ628" s="13"/>
    </row>
    <row r="629" spans="1:36" ht="13.5" customHeight="1" x14ac:dyDescent="0.2">
      <c r="A629" s="13"/>
      <c r="B629" s="13"/>
      <c r="C629" s="13"/>
      <c r="D629" s="13"/>
      <c r="E629" s="13"/>
      <c r="F629" s="13"/>
      <c r="G629" s="13"/>
      <c r="H629" s="13"/>
      <c r="I629" s="13"/>
      <c r="J629" s="13"/>
      <c r="K629" s="13"/>
      <c r="L629" s="13"/>
      <c r="M629" s="13"/>
      <c r="N629" s="13"/>
      <c r="O629" s="13"/>
      <c r="P629" s="13"/>
      <c r="Q629" s="13"/>
      <c r="R629" s="13"/>
      <c r="S629" s="13"/>
      <c r="T629" s="13"/>
      <c r="U629" s="13"/>
      <c r="V629" s="13"/>
      <c r="W629" s="13"/>
      <c r="X629" s="13"/>
      <c r="Y629" s="13"/>
      <c r="Z629" s="13"/>
      <c r="AA629" s="13"/>
      <c r="AB629" s="13"/>
      <c r="AC629" s="13"/>
      <c r="AD629" s="13"/>
      <c r="AE629" s="13"/>
      <c r="AF629" s="13"/>
      <c r="AG629" s="13"/>
      <c r="AH629" s="13"/>
      <c r="AI629" s="13"/>
      <c r="AJ629" s="13"/>
    </row>
    <row r="630" spans="1:36" ht="13.5" customHeight="1" x14ac:dyDescent="0.2">
      <c r="A630" s="13"/>
      <c r="B630" s="13"/>
      <c r="C630" s="13"/>
      <c r="D630" s="13"/>
      <c r="E630" s="13"/>
      <c r="F630" s="13"/>
      <c r="G630" s="13"/>
      <c r="H630" s="13"/>
      <c r="I630" s="13"/>
      <c r="J630" s="13"/>
      <c r="K630" s="13"/>
      <c r="L630" s="13"/>
      <c r="M630" s="13"/>
      <c r="N630" s="13"/>
      <c r="O630" s="13"/>
      <c r="P630" s="13"/>
      <c r="Q630" s="13"/>
      <c r="R630" s="13"/>
      <c r="S630" s="13"/>
      <c r="T630" s="13"/>
      <c r="U630" s="13"/>
      <c r="V630" s="13"/>
      <c r="W630" s="13"/>
      <c r="X630" s="13"/>
      <c r="Y630" s="13"/>
      <c r="Z630" s="13"/>
      <c r="AA630" s="13"/>
      <c r="AB630" s="13"/>
      <c r="AC630" s="13"/>
      <c r="AD630" s="13"/>
      <c r="AE630" s="13"/>
      <c r="AF630" s="13"/>
      <c r="AG630" s="13"/>
      <c r="AH630" s="13"/>
      <c r="AI630" s="13"/>
      <c r="AJ630" s="13"/>
    </row>
    <row r="631" spans="1:36" ht="13.5" customHeight="1" x14ac:dyDescent="0.2">
      <c r="A631" s="13"/>
      <c r="B631" s="13"/>
      <c r="C631" s="13"/>
      <c r="D631" s="13"/>
      <c r="E631" s="13"/>
      <c r="F631" s="13"/>
      <c r="G631" s="13"/>
      <c r="H631" s="13"/>
      <c r="I631" s="13"/>
      <c r="J631" s="13"/>
      <c r="K631" s="13"/>
      <c r="L631" s="13"/>
      <c r="M631" s="13"/>
      <c r="N631" s="13"/>
      <c r="O631" s="13"/>
      <c r="P631" s="13"/>
      <c r="Q631" s="13"/>
      <c r="R631" s="13"/>
      <c r="S631" s="13"/>
      <c r="T631" s="13"/>
      <c r="U631" s="13"/>
      <c r="V631" s="13"/>
      <c r="W631" s="13"/>
      <c r="X631" s="13"/>
      <c r="Y631" s="13"/>
      <c r="Z631" s="13"/>
      <c r="AA631" s="13"/>
      <c r="AB631" s="13"/>
      <c r="AC631" s="13"/>
      <c r="AD631" s="13"/>
      <c r="AE631" s="13"/>
      <c r="AF631" s="13"/>
      <c r="AG631" s="13"/>
      <c r="AH631" s="13"/>
      <c r="AI631" s="13"/>
      <c r="AJ631" s="13"/>
    </row>
    <row r="632" spans="1:36" ht="13.5" customHeight="1" x14ac:dyDescent="0.2">
      <c r="A632" s="13"/>
      <c r="B632" s="13"/>
      <c r="C632" s="13"/>
      <c r="D632" s="13"/>
      <c r="E632" s="13"/>
      <c r="F632" s="13"/>
      <c r="G632" s="13"/>
      <c r="H632" s="13"/>
      <c r="I632" s="13"/>
      <c r="J632" s="13"/>
      <c r="K632" s="13"/>
      <c r="L632" s="13"/>
      <c r="M632" s="13"/>
      <c r="N632" s="13"/>
      <c r="O632" s="13"/>
      <c r="P632" s="13"/>
      <c r="Q632" s="13"/>
      <c r="R632" s="13"/>
      <c r="S632" s="13"/>
      <c r="T632" s="13"/>
      <c r="U632" s="13"/>
      <c r="V632" s="13"/>
      <c r="W632" s="13"/>
      <c r="X632" s="13"/>
      <c r="Y632" s="13"/>
      <c r="Z632" s="13"/>
      <c r="AA632" s="13"/>
      <c r="AB632" s="13"/>
      <c r="AC632" s="13"/>
      <c r="AD632" s="13"/>
      <c r="AE632" s="13"/>
      <c r="AF632" s="13"/>
      <c r="AG632" s="13"/>
      <c r="AH632" s="13"/>
      <c r="AI632" s="13"/>
      <c r="AJ632" s="13"/>
    </row>
    <row r="633" spans="1:36" ht="13.5" customHeight="1" x14ac:dyDescent="0.2">
      <c r="A633" s="13"/>
      <c r="B633" s="13"/>
      <c r="C633" s="13"/>
      <c r="D633" s="13"/>
      <c r="E633" s="13"/>
      <c r="F633" s="13"/>
      <c r="G633" s="13"/>
      <c r="H633" s="13"/>
      <c r="I633" s="13"/>
      <c r="J633" s="13"/>
      <c r="K633" s="13"/>
      <c r="L633" s="13"/>
      <c r="M633" s="13"/>
      <c r="N633" s="13"/>
      <c r="O633" s="13"/>
      <c r="P633" s="13"/>
      <c r="Q633" s="13"/>
      <c r="R633" s="13"/>
      <c r="S633" s="13"/>
      <c r="T633" s="13"/>
      <c r="U633" s="13"/>
      <c r="V633" s="13"/>
      <c r="W633" s="13"/>
      <c r="X633" s="13"/>
      <c r="Y633" s="13"/>
      <c r="Z633" s="13"/>
      <c r="AA633" s="13"/>
      <c r="AB633" s="13"/>
      <c r="AC633" s="13"/>
      <c r="AD633" s="13"/>
      <c r="AE633" s="13"/>
      <c r="AF633" s="13"/>
      <c r="AG633" s="13"/>
      <c r="AH633" s="13"/>
      <c r="AI633" s="13"/>
      <c r="AJ633" s="13"/>
    </row>
    <row r="634" spans="1:36" ht="13.5" customHeight="1" x14ac:dyDescent="0.2">
      <c r="A634" s="13"/>
      <c r="B634" s="13"/>
      <c r="C634" s="13"/>
      <c r="D634" s="13"/>
      <c r="E634" s="13"/>
      <c r="F634" s="13"/>
      <c r="G634" s="13"/>
      <c r="H634" s="13"/>
      <c r="I634" s="13"/>
      <c r="J634" s="13"/>
      <c r="K634" s="13"/>
      <c r="L634" s="13"/>
      <c r="M634" s="13"/>
      <c r="N634" s="13"/>
      <c r="O634" s="13"/>
      <c r="P634" s="13"/>
      <c r="Q634" s="13"/>
      <c r="R634" s="13"/>
      <c r="S634" s="13"/>
      <c r="T634" s="13"/>
      <c r="U634" s="13"/>
      <c r="V634" s="13"/>
      <c r="W634" s="13"/>
      <c r="X634" s="13"/>
      <c r="Y634" s="13"/>
      <c r="Z634" s="13"/>
      <c r="AA634" s="13"/>
      <c r="AB634" s="13"/>
      <c r="AC634" s="13"/>
      <c r="AD634" s="13"/>
      <c r="AE634" s="13"/>
      <c r="AF634" s="13"/>
      <c r="AG634" s="13"/>
      <c r="AH634" s="13"/>
      <c r="AI634" s="13"/>
      <c r="AJ634" s="13"/>
    </row>
    <row r="635" spans="1:36" ht="13.5" customHeight="1" x14ac:dyDescent="0.2">
      <c r="A635" s="13"/>
      <c r="B635" s="13"/>
      <c r="C635" s="13"/>
      <c r="D635" s="13"/>
      <c r="E635" s="13"/>
      <c r="F635" s="13"/>
      <c r="G635" s="13"/>
      <c r="H635" s="13"/>
      <c r="I635" s="13"/>
      <c r="J635" s="13"/>
      <c r="K635" s="13"/>
      <c r="L635" s="13"/>
      <c r="M635" s="13"/>
      <c r="N635" s="13"/>
      <c r="O635" s="13"/>
      <c r="P635" s="13"/>
      <c r="Q635" s="13"/>
      <c r="R635" s="13"/>
      <c r="S635" s="13"/>
      <c r="T635" s="13"/>
      <c r="U635" s="13"/>
      <c r="V635" s="13"/>
      <c r="W635" s="13"/>
      <c r="X635" s="13"/>
      <c r="Y635" s="13"/>
      <c r="Z635" s="13"/>
      <c r="AA635" s="13"/>
      <c r="AB635" s="13"/>
      <c r="AC635" s="13"/>
      <c r="AD635" s="13"/>
      <c r="AE635" s="13"/>
      <c r="AF635" s="13"/>
      <c r="AG635" s="13"/>
      <c r="AH635" s="13"/>
      <c r="AI635" s="13"/>
      <c r="AJ635" s="13"/>
    </row>
    <row r="636" spans="1:36" ht="13.5" customHeight="1" x14ac:dyDescent="0.2">
      <c r="A636" s="13"/>
      <c r="B636" s="13"/>
      <c r="C636" s="13"/>
      <c r="D636" s="13"/>
      <c r="E636" s="13"/>
      <c r="F636" s="13"/>
      <c r="G636" s="13"/>
      <c r="H636" s="13"/>
      <c r="I636" s="13"/>
      <c r="J636" s="13"/>
      <c r="K636" s="13"/>
      <c r="L636" s="13"/>
      <c r="M636" s="13"/>
      <c r="N636" s="13"/>
      <c r="O636" s="13"/>
      <c r="P636" s="13"/>
      <c r="Q636" s="13"/>
      <c r="R636" s="13"/>
      <c r="S636" s="13"/>
      <c r="T636" s="13"/>
      <c r="U636" s="13"/>
      <c r="V636" s="13"/>
      <c r="W636" s="13"/>
      <c r="X636" s="13"/>
      <c r="Y636" s="13"/>
      <c r="Z636" s="13"/>
      <c r="AA636" s="13"/>
      <c r="AB636" s="13"/>
      <c r="AC636" s="13"/>
      <c r="AD636" s="13"/>
      <c r="AE636" s="13"/>
      <c r="AF636" s="13"/>
      <c r="AG636" s="13"/>
      <c r="AH636" s="13"/>
      <c r="AI636" s="13"/>
      <c r="AJ636" s="13"/>
    </row>
    <row r="637" spans="1:36" ht="13.5" customHeight="1" x14ac:dyDescent="0.2">
      <c r="A637" s="13"/>
      <c r="B637" s="13"/>
      <c r="C637" s="13"/>
      <c r="D637" s="13"/>
      <c r="E637" s="13"/>
      <c r="F637" s="13"/>
      <c r="G637" s="13"/>
      <c r="H637" s="13"/>
      <c r="I637" s="13"/>
      <c r="J637" s="13"/>
      <c r="K637" s="13"/>
      <c r="L637" s="13"/>
      <c r="M637" s="13"/>
      <c r="N637" s="13"/>
      <c r="O637" s="13"/>
      <c r="P637" s="13"/>
      <c r="Q637" s="13"/>
      <c r="R637" s="13"/>
      <c r="S637" s="13"/>
      <c r="T637" s="13"/>
      <c r="U637" s="13"/>
      <c r="V637" s="13"/>
      <c r="W637" s="13"/>
      <c r="X637" s="13"/>
      <c r="Y637" s="13"/>
      <c r="Z637" s="13"/>
      <c r="AA637" s="13"/>
      <c r="AB637" s="13"/>
      <c r="AC637" s="13"/>
      <c r="AD637" s="13"/>
      <c r="AE637" s="13"/>
      <c r="AF637" s="13"/>
      <c r="AG637" s="13"/>
      <c r="AH637" s="13"/>
      <c r="AI637" s="13"/>
      <c r="AJ637" s="13"/>
    </row>
    <row r="638" spans="1:36" ht="13.5" customHeight="1" x14ac:dyDescent="0.2">
      <c r="A638" s="13"/>
      <c r="B638" s="13"/>
      <c r="C638" s="13"/>
      <c r="D638" s="13"/>
      <c r="E638" s="13"/>
      <c r="F638" s="13"/>
      <c r="G638" s="13"/>
      <c r="H638" s="13"/>
      <c r="I638" s="13"/>
      <c r="J638" s="13"/>
      <c r="K638" s="13"/>
      <c r="L638" s="13"/>
      <c r="M638" s="13"/>
      <c r="N638" s="13"/>
      <c r="O638" s="13"/>
      <c r="P638" s="13"/>
      <c r="Q638" s="13"/>
      <c r="R638" s="13"/>
      <c r="S638" s="13"/>
      <c r="T638" s="13"/>
      <c r="U638" s="13"/>
      <c r="V638" s="13"/>
      <c r="W638" s="13"/>
      <c r="X638" s="13"/>
      <c r="Y638" s="13"/>
      <c r="Z638" s="13"/>
      <c r="AA638" s="13"/>
      <c r="AB638" s="13"/>
      <c r="AC638" s="13"/>
      <c r="AD638" s="13"/>
      <c r="AE638" s="13"/>
      <c r="AF638" s="13"/>
      <c r="AG638" s="13"/>
      <c r="AH638" s="13"/>
      <c r="AI638" s="13"/>
      <c r="AJ638" s="13"/>
    </row>
    <row r="639" spans="1:36" ht="13.5" customHeight="1" x14ac:dyDescent="0.2">
      <c r="A639" s="13"/>
      <c r="B639" s="13"/>
      <c r="C639" s="13"/>
      <c r="D639" s="13"/>
      <c r="E639" s="13"/>
      <c r="F639" s="13"/>
      <c r="G639" s="13"/>
      <c r="H639" s="13"/>
      <c r="I639" s="13"/>
      <c r="J639" s="13"/>
      <c r="K639" s="13"/>
      <c r="L639" s="13"/>
      <c r="M639" s="13"/>
      <c r="N639" s="13"/>
      <c r="O639" s="13"/>
      <c r="P639" s="13"/>
      <c r="Q639" s="13"/>
      <c r="R639" s="13"/>
      <c r="S639" s="13"/>
      <c r="T639" s="13"/>
      <c r="U639" s="13"/>
      <c r="V639" s="13"/>
      <c r="W639" s="13"/>
      <c r="X639" s="13"/>
      <c r="Y639" s="13"/>
      <c r="Z639" s="13"/>
      <c r="AA639" s="13"/>
      <c r="AB639" s="13"/>
      <c r="AC639" s="13"/>
      <c r="AD639" s="13"/>
      <c r="AE639" s="13"/>
      <c r="AF639" s="13"/>
      <c r="AG639" s="13"/>
      <c r="AH639" s="13"/>
      <c r="AI639" s="13"/>
      <c r="AJ639" s="13"/>
    </row>
    <row r="640" spans="1:36" ht="13.5" customHeight="1" x14ac:dyDescent="0.2">
      <c r="A640" s="13"/>
      <c r="B640" s="13"/>
      <c r="C640" s="13"/>
      <c r="D640" s="13"/>
      <c r="E640" s="13"/>
      <c r="F640" s="13"/>
      <c r="G640" s="13"/>
      <c r="H640" s="13"/>
      <c r="I640" s="13"/>
      <c r="J640" s="13"/>
      <c r="K640" s="13"/>
      <c r="L640" s="13"/>
      <c r="M640" s="13"/>
      <c r="N640" s="13"/>
      <c r="O640" s="13"/>
      <c r="P640" s="13"/>
      <c r="Q640" s="13"/>
      <c r="R640" s="13"/>
      <c r="S640" s="13"/>
      <c r="T640" s="13"/>
      <c r="U640" s="13"/>
      <c r="V640" s="13"/>
      <c r="W640" s="13"/>
      <c r="X640" s="13"/>
      <c r="Y640" s="13"/>
      <c r="Z640" s="13"/>
      <c r="AA640" s="13"/>
      <c r="AB640" s="13"/>
      <c r="AC640" s="13"/>
      <c r="AD640" s="13"/>
      <c r="AE640" s="13"/>
      <c r="AF640" s="13"/>
      <c r="AG640" s="13"/>
      <c r="AH640" s="13"/>
      <c r="AI640" s="13"/>
      <c r="AJ640" s="13"/>
    </row>
    <row r="641" spans="1:36" ht="13.5" customHeight="1" x14ac:dyDescent="0.2">
      <c r="A641" s="13"/>
      <c r="B641" s="13"/>
      <c r="C641" s="13"/>
      <c r="D641" s="13"/>
      <c r="E641" s="13"/>
      <c r="F641" s="13"/>
      <c r="G641" s="13"/>
      <c r="H641" s="13"/>
      <c r="I641" s="13"/>
      <c r="J641" s="13"/>
      <c r="K641" s="13"/>
      <c r="L641" s="13"/>
      <c r="M641" s="13"/>
      <c r="N641" s="13"/>
      <c r="O641" s="13"/>
      <c r="P641" s="13"/>
      <c r="Q641" s="13"/>
      <c r="R641" s="13"/>
      <c r="S641" s="13"/>
      <c r="T641" s="13"/>
      <c r="U641" s="13"/>
      <c r="V641" s="13"/>
      <c r="W641" s="13"/>
      <c r="X641" s="13"/>
      <c r="Y641" s="13"/>
      <c r="Z641" s="13"/>
      <c r="AA641" s="13"/>
      <c r="AB641" s="13"/>
      <c r="AC641" s="13"/>
      <c r="AD641" s="13"/>
      <c r="AE641" s="13"/>
      <c r="AF641" s="13"/>
      <c r="AG641" s="13"/>
      <c r="AH641" s="13"/>
      <c r="AI641" s="13"/>
      <c r="AJ641" s="13"/>
    </row>
    <row r="642" spans="1:36" ht="13.5" customHeight="1" x14ac:dyDescent="0.2">
      <c r="A642" s="13"/>
      <c r="B642" s="13"/>
      <c r="C642" s="13"/>
      <c r="D642" s="13"/>
      <c r="E642" s="13"/>
      <c r="F642" s="13"/>
      <c r="G642" s="13"/>
      <c r="H642" s="13"/>
      <c r="I642" s="13"/>
      <c r="J642" s="13"/>
      <c r="K642" s="13"/>
      <c r="L642" s="13"/>
      <c r="M642" s="13"/>
      <c r="N642" s="13"/>
      <c r="O642" s="13"/>
      <c r="P642" s="13"/>
      <c r="Q642" s="13"/>
      <c r="R642" s="13"/>
      <c r="S642" s="13"/>
      <c r="T642" s="13"/>
      <c r="U642" s="13"/>
      <c r="V642" s="13"/>
      <c r="W642" s="13"/>
      <c r="X642" s="13"/>
      <c r="Y642" s="13"/>
      <c r="Z642" s="13"/>
      <c r="AA642" s="13"/>
      <c r="AB642" s="13"/>
      <c r="AC642" s="13"/>
      <c r="AD642" s="13"/>
      <c r="AE642" s="13"/>
      <c r="AF642" s="13"/>
      <c r="AG642" s="13"/>
      <c r="AH642" s="13"/>
      <c r="AI642" s="13"/>
      <c r="AJ642" s="13"/>
    </row>
    <row r="643" spans="1:36" ht="13.5" customHeight="1" x14ac:dyDescent="0.2">
      <c r="A643" s="13"/>
      <c r="B643" s="13"/>
      <c r="C643" s="13"/>
      <c r="D643" s="13"/>
      <c r="E643" s="13"/>
      <c r="F643" s="13"/>
      <c r="G643" s="13"/>
      <c r="H643" s="13"/>
      <c r="I643" s="13"/>
      <c r="J643" s="13"/>
      <c r="K643" s="13"/>
      <c r="L643" s="13"/>
      <c r="M643" s="13"/>
      <c r="N643" s="13"/>
      <c r="O643" s="13"/>
      <c r="P643" s="13"/>
      <c r="Q643" s="13"/>
      <c r="R643" s="13"/>
      <c r="S643" s="13"/>
      <c r="T643" s="13"/>
      <c r="U643" s="13"/>
      <c r="V643" s="13"/>
      <c r="W643" s="13"/>
      <c r="X643" s="13"/>
      <c r="Y643" s="13"/>
      <c r="Z643" s="13"/>
      <c r="AA643" s="13"/>
      <c r="AB643" s="13"/>
      <c r="AC643" s="13"/>
      <c r="AD643" s="13"/>
      <c r="AE643" s="13"/>
      <c r="AF643" s="13"/>
      <c r="AG643" s="13"/>
      <c r="AH643" s="13"/>
      <c r="AI643" s="13"/>
      <c r="AJ643" s="13"/>
    </row>
    <row r="644" spans="1:36" ht="13.5" customHeight="1" x14ac:dyDescent="0.2">
      <c r="A644" s="13"/>
      <c r="B644" s="13"/>
      <c r="C644" s="13"/>
      <c r="D644" s="13"/>
      <c r="E644" s="13"/>
      <c r="F644" s="13"/>
      <c r="G644" s="13"/>
      <c r="H644" s="13"/>
      <c r="I644" s="13"/>
      <c r="J644" s="13"/>
      <c r="K644" s="13"/>
      <c r="L644" s="13"/>
      <c r="M644" s="13"/>
      <c r="N644" s="13"/>
      <c r="O644" s="13"/>
      <c r="P644" s="13"/>
      <c r="Q644" s="13"/>
      <c r="R644" s="13"/>
      <c r="S644" s="13"/>
      <c r="T644" s="13"/>
      <c r="U644" s="13"/>
      <c r="V644" s="13"/>
      <c r="W644" s="13"/>
      <c r="X644" s="13"/>
      <c r="Y644" s="13"/>
      <c r="Z644" s="13"/>
      <c r="AA644" s="13"/>
      <c r="AB644" s="13"/>
      <c r="AC644" s="13"/>
      <c r="AD644" s="13"/>
      <c r="AE644" s="13"/>
      <c r="AF644" s="13"/>
      <c r="AG644" s="13"/>
      <c r="AH644" s="13"/>
      <c r="AI644" s="13"/>
      <c r="AJ644" s="13"/>
    </row>
    <row r="645" spans="1:36" ht="13.5" customHeight="1" x14ac:dyDescent="0.2">
      <c r="A645" s="13"/>
      <c r="B645" s="13"/>
      <c r="C645" s="13"/>
      <c r="D645" s="13"/>
      <c r="E645" s="13"/>
      <c r="F645" s="13"/>
      <c r="G645" s="13"/>
      <c r="H645" s="13"/>
      <c r="I645" s="13"/>
      <c r="J645" s="13"/>
      <c r="K645" s="13"/>
      <c r="L645" s="13"/>
      <c r="M645" s="13"/>
      <c r="N645" s="13"/>
      <c r="O645" s="13"/>
      <c r="P645" s="13"/>
      <c r="Q645" s="13"/>
      <c r="R645" s="13"/>
      <c r="S645" s="13"/>
      <c r="T645" s="13"/>
      <c r="U645" s="13"/>
      <c r="V645" s="13"/>
      <c r="W645" s="13"/>
      <c r="X645" s="13"/>
      <c r="Y645" s="13"/>
      <c r="Z645" s="13"/>
      <c r="AA645" s="13"/>
      <c r="AB645" s="13"/>
      <c r="AC645" s="13"/>
      <c r="AD645" s="13"/>
      <c r="AE645" s="13"/>
      <c r="AF645" s="13"/>
      <c r="AG645" s="13"/>
      <c r="AH645" s="13"/>
      <c r="AI645" s="13"/>
      <c r="AJ645" s="13"/>
    </row>
    <row r="646" spans="1:36" ht="13.5" customHeight="1" x14ac:dyDescent="0.2">
      <c r="A646" s="13"/>
      <c r="B646" s="13"/>
      <c r="C646" s="13"/>
      <c r="D646" s="13"/>
      <c r="E646" s="13"/>
      <c r="F646" s="13"/>
      <c r="G646" s="13"/>
      <c r="H646" s="13"/>
      <c r="I646" s="13"/>
      <c r="J646" s="13"/>
      <c r="K646" s="13"/>
      <c r="L646" s="13"/>
      <c r="M646" s="13"/>
      <c r="N646" s="13"/>
      <c r="O646" s="13"/>
      <c r="P646" s="13"/>
      <c r="Q646" s="13"/>
      <c r="R646" s="13"/>
      <c r="S646" s="13"/>
      <c r="T646" s="13"/>
      <c r="U646" s="13"/>
      <c r="V646" s="13"/>
      <c r="W646" s="13"/>
      <c r="X646" s="13"/>
      <c r="Y646" s="13"/>
      <c r="Z646" s="13"/>
      <c r="AA646" s="13"/>
      <c r="AB646" s="13"/>
      <c r="AC646" s="13"/>
      <c r="AD646" s="13"/>
      <c r="AE646" s="13"/>
      <c r="AF646" s="13"/>
      <c r="AG646" s="13"/>
      <c r="AH646" s="13"/>
      <c r="AI646" s="13"/>
      <c r="AJ646" s="13"/>
    </row>
    <row r="647" spans="1:36" ht="13.5" customHeight="1" x14ac:dyDescent="0.2">
      <c r="A647" s="13"/>
      <c r="B647" s="13"/>
      <c r="C647" s="13"/>
      <c r="D647" s="13"/>
      <c r="E647" s="13"/>
      <c r="F647" s="13"/>
      <c r="G647" s="13"/>
      <c r="H647" s="13"/>
      <c r="I647" s="13"/>
      <c r="J647" s="13"/>
      <c r="K647" s="13"/>
      <c r="L647" s="13"/>
      <c r="M647" s="13"/>
      <c r="N647" s="13"/>
      <c r="O647" s="13"/>
      <c r="P647" s="13"/>
      <c r="Q647" s="13"/>
      <c r="R647" s="13"/>
      <c r="S647" s="13"/>
      <c r="T647" s="13"/>
      <c r="U647" s="13"/>
      <c r="V647" s="13"/>
      <c r="W647" s="13"/>
      <c r="X647" s="13"/>
      <c r="Y647" s="13"/>
      <c r="Z647" s="13"/>
      <c r="AA647" s="13"/>
      <c r="AB647" s="13"/>
      <c r="AC647" s="13"/>
      <c r="AD647" s="13"/>
      <c r="AE647" s="13"/>
      <c r="AF647" s="13"/>
      <c r="AG647" s="13"/>
      <c r="AH647" s="13"/>
      <c r="AI647" s="13"/>
      <c r="AJ647" s="13"/>
    </row>
    <row r="648" spans="1:36" ht="13.5" customHeight="1" x14ac:dyDescent="0.2">
      <c r="A648" s="13"/>
      <c r="B648" s="13"/>
      <c r="C648" s="13"/>
      <c r="D648" s="13"/>
      <c r="E648" s="13"/>
      <c r="F648" s="13"/>
      <c r="G648" s="13"/>
      <c r="H648" s="13"/>
      <c r="I648" s="13"/>
      <c r="J648" s="13"/>
      <c r="K648" s="13"/>
      <c r="L648" s="13"/>
      <c r="M648" s="13"/>
      <c r="N648" s="13"/>
      <c r="O648" s="13"/>
      <c r="P648" s="13"/>
      <c r="Q648" s="13"/>
      <c r="R648" s="13"/>
      <c r="S648" s="13"/>
      <c r="T648" s="13"/>
      <c r="U648" s="13"/>
      <c r="V648" s="13"/>
      <c r="W648" s="13"/>
      <c r="X648" s="13"/>
      <c r="Y648" s="13"/>
      <c r="Z648" s="13"/>
      <c r="AA648" s="13"/>
      <c r="AB648" s="13"/>
      <c r="AC648" s="13"/>
      <c r="AD648" s="13"/>
      <c r="AE648" s="13"/>
      <c r="AF648" s="13"/>
      <c r="AG648" s="13"/>
      <c r="AH648" s="13"/>
      <c r="AI648" s="13"/>
      <c r="AJ648" s="13"/>
    </row>
    <row r="649" spans="1:36" ht="13.5" customHeight="1" x14ac:dyDescent="0.2">
      <c r="A649" s="13"/>
      <c r="B649" s="13"/>
      <c r="C649" s="13"/>
      <c r="D649" s="13"/>
      <c r="E649" s="13"/>
      <c r="F649" s="13"/>
      <c r="G649" s="13"/>
      <c r="H649" s="13"/>
      <c r="I649" s="13"/>
      <c r="J649" s="13"/>
      <c r="K649" s="13"/>
      <c r="L649" s="13"/>
      <c r="M649" s="13"/>
      <c r="N649" s="13"/>
      <c r="O649" s="13"/>
      <c r="P649" s="13"/>
      <c r="Q649" s="13"/>
      <c r="R649" s="13"/>
      <c r="S649" s="13"/>
      <c r="T649" s="13"/>
      <c r="U649" s="13"/>
      <c r="V649" s="13"/>
      <c r="W649" s="13"/>
      <c r="X649" s="13"/>
      <c r="Y649" s="13"/>
      <c r="Z649" s="13"/>
      <c r="AA649" s="13"/>
      <c r="AB649" s="13"/>
      <c r="AC649" s="13"/>
      <c r="AD649" s="13"/>
      <c r="AE649" s="13"/>
      <c r="AF649" s="13"/>
      <c r="AG649" s="13"/>
      <c r="AH649" s="13"/>
      <c r="AI649" s="13"/>
      <c r="AJ649" s="13"/>
    </row>
    <row r="650" spans="1:36" ht="13.5" customHeight="1" x14ac:dyDescent="0.2">
      <c r="A650" s="13"/>
      <c r="B650" s="13"/>
      <c r="C650" s="13"/>
      <c r="D650" s="13"/>
      <c r="E650" s="13"/>
      <c r="F650" s="13"/>
      <c r="G650" s="13"/>
      <c r="H650" s="13"/>
      <c r="I650" s="13"/>
      <c r="J650" s="13"/>
      <c r="K650" s="13"/>
      <c r="L650" s="13"/>
      <c r="M650" s="13"/>
      <c r="N650" s="13"/>
      <c r="O650" s="13"/>
      <c r="P650" s="13"/>
      <c r="Q650" s="13"/>
      <c r="R650" s="13"/>
      <c r="S650" s="13"/>
      <c r="T650" s="13"/>
      <c r="U650" s="13"/>
      <c r="V650" s="13"/>
      <c r="W650" s="13"/>
      <c r="X650" s="13"/>
      <c r="Y650" s="13"/>
      <c r="Z650" s="13"/>
      <c r="AA650" s="13"/>
      <c r="AB650" s="13"/>
      <c r="AC650" s="13"/>
      <c r="AD650" s="13"/>
      <c r="AE650" s="13"/>
      <c r="AF650" s="13"/>
      <c r="AG650" s="13"/>
      <c r="AH650" s="13"/>
      <c r="AI650" s="13"/>
      <c r="AJ650" s="13"/>
    </row>
    <row r="651" spans="1:36" ht="13.5" customHeight="1" x14ac:dyDescent="0.2">
      <c r="A651" s="13"/>
      <c r="B651" s="13"/>
      <c r="C651" s="13"/>
      <c r="D651" s="13"/>
      <c r="E651" s="13"/>
      <c r="F651" s="13"/>
      <c r="G651" s="13"/>
      <c r="H651" s="13"/>
      <c r="I651" s="13"/>
      <c r="J651" s="13"/>
      <c r="K651" s="13"/>
      <c r="L651" s="13"/>
      <c r="M651" s="13"/>
      <c r="N651" s="13"/>
      <c r="O651" s="13"/>
      <c r="P651" s="13"/>
      <c r="Q651" s="13"/>
      <c r="R651" s="13"/>
      <c r="S651" s="13"/>
      <c r="T651" s="13"/>
      <c r="U651" s="13"/>
      <c r="V651" s="13"/>
      <c r="W651" s="13"/>
      <c r="X651" s="13"/>
      <c r="Y651" s="13"/>
      <c r="Z651" s="13"/>
      <c r="AA651" s="13"/>
      <c r="AB651" s="13"/>
      <c r="AC651" s="13"/>
      <c r="AD651" s="13"/>
      <c r="AE651" s="13"/>
      <c r="AF651" s="13"/>
      <c r="AG651" s="13"/>
      <c r="AH651" s="13"/>
      <c r="AI651" s="13"/>
      <c r="AJ651" s="13"/>
    </row>
    <row r="652" spans="1:36" ht="13.5" customHeight="1" x14ac:dyDescent="0.2">
      <c r="A652" s="13"/>
      <c r="B652" s="13"/>
      <c r="C652" s="13"/>
      <c r="D652" s="13"/>
      <c r="E652" s="13"/>
      <c r="F652" s="13"/>
      <c r="G652" s="13"/>
      <c r="H652" s="13"/>
      <c r="I652" s="13"/>
      <c r="J652" s="13"/>
      <c r="K652" s="13"/>
      <c r="L652" s="13"/>
      <c r="M652" s="13"/>
      <c r="N652" s="13"/>
      <c r="O652" s="13"/>
      <c r="P652" s="13"/>
      <c r="Q652" s="13"/>
      <c r="R652" s="13"/>
      <c r="S652" s="13"/>
      <c r="T652" s="13"/>
      <c r="U652" s="13"/>
      <c r="V652" s="13"/>
      <c r="W652" s="13"/>
      <c r="X652" s="13"/>
      <c r="Y652" s="13"/>
      <c r="Z652" s="13"/>
      <c r="AA652" s="13"/>
      <c r="AB652" s="13"/>
      <c r="AC652" s="13"/>
      <c r="AD652" s="13"/>
      <c r="AE652" s="13"/>
      <c r="AF652" s="13"/>
      <c r="AG652" s="13"/>
      <c r="AH652" s="13"/>
      <c r="AI652" s="13"/>
      <c r="AJ652" s="13"/>
    </row>
    <row r="653" spans="1:36" ht="13.5" customHeight="1" x14ac:dyDescent="0.2">
      <c r="A653" s="13"/>
      <c r="B653" s="13"/>
      <c r="C653" s="13"/>
      <c r="D653" s="13"/>
      <c r="E653" s="13"/>
      <c r="F653" s="13"/>
      <c r="G653" s="13"/>
      <c r="H653" s="13"/>
      <c r="I653" s="13"/>
      <c r="J653" s="13"/>
      <c r="K653" s="13"/>
      <c r="L653" s="13"/>
      <c r="M653" s="13"/>
      <c r="N653" s="13"/>
      <c r="O653" s="13"/>
      <c r="P653" s="13"/>
      <c r="Q653" s="13"/>
      <c r="R653" s="13"/>
      <c r="S653" s="13"/>
      <c r="T653" s="13"/>
      <c r="U653" s="13"/>
      <c r="V653" s="13"/>
      <c r="W653" s="13"/>
      <c r="X653" s="13"/>
      <c r="Y653" s="13"/>
      <c r="Z653" s="13"/>
      <c r="AA653" s="13"/>
      <c r="AB653" s="13"/>
      <c r="AC653" s="13"/>
      <c r="AD653" s="13"/>
      <c r="AE653" s="13"/>
      <c r="AF653" s="13"/>
      <c r="AG653" s="13"/>
      <c r="AH653" s="13"/>
      <c r="AI653" s="13"/>
      <c r="AJ653" s="13"/>
    </row>
    <row r="654" spans="1:36" ht="13.5" customHeight="1" x14ac:dyDescent="0.2">
      <c r="A654" s="13"/>
      <c r="B654" s="13"/>
      <c r="C654" s="13"/>
      <c r="D654" s="13"/>
      <c r="E654" s="13"/>
      <c r="F654" s="13"/>
      <c r="G654" s="13"/>
      <c r="H654" s="13"/>
      <c r="I654" s="13"/>
      <c r="J654" s="13"/>
      <c r="K654" s="13"/>
      <c r="L654" s="13"/>
      <c r="M654" s="13"/>
      <c r="N654" s="13"/>
      <c r="O654" s="13"/>
      <c r="P654" s="13"/>
      <c r="Q654" s="13"/>
      <c r="R654" s="13"/>
      <c r="S654" s="13"/>
      <c r="T654" s="13"/>
      <c r="U654" s="13"/>
      <c r="V654" s="13"/>
      <c r="W654" s="13"/>
      <c r="X654" s="13"/>
      <c r="Y654" s="13"/>
      <c r="Z654" s="13"/>
      <c r="AA654" s="13"/>
      <c r="AB654" s="13"/>
      <c r="AC654" s="13"/>
      <c r="AD654" s="13"/>
      <c r="AE654" s="13"/>
      <c r="AF654" s="13"/>
      <c r="AG654" s="13"/>
      <c r="AH654" s="13"/>
      <c r="AI654" s="13"/>
      <c r="AJ654" s="13"/>
    </row>
    <row r="655" spans="1:36" ht="13.5" customHeight="1" x14ac:dyDescent="0.2">
      <c r="A655" s="13"/>
      <c r="B655" s="13"/>
      <c r="C655" s="13"/>
      <c r="D655" s="13"/>
      <c r="E655" s="13"/>
      <c r="F655" s="13"/>
      <c r="G655" s="13"/>
      <c r="H655" s="13"/>
      <c r="I655" s="13"/>
      <c r="J655" s="13"/>
      <c r="K655" s="13"/>
      <c r="L655" s="13"/>
      <c r="M655" s="13"/>
      <c r="N655" s="13"/>
      <c r="O655" s="13"/>
      <c r="P655" s="13"/>
      <c r="Q655" s="13"/>
      <c r="R655" s="13"/>
      <c r="S655" s="13"/>
      <c r="T655" s="13"/>
      <c r="U655" s="13"/>
      <c r="V655" s="13"/>
      <c r="W655" s="13"/>
      <c r="X655" s="13"/>
      <c r="Y655" s="13"/>
      <c r="Z655" s="13"/>
      <c r="AA655" s="13"/>
      <c r="AB655" s="13"/>
      <c r="AC655" s="13"/>
      <c r="AD655" s="13"/>
      <c r="AE655" s="13"/>
      <c r="AF655" s="13"/>
      <c r="AG655" s="13"/>
      <c r="AH655" s="13"/>
      <c r="AI655" s="13"/>
      <c r="AJ655" s="13"/>
    </row>
    <row r="656" spans="1:36" ht="13.5" customHeight="1" x14ac:dyDescent="0.2">
      <c r="A656" s="13"/>
      <c r="B656" s="13"/>
      <c r="C656" s="13"/>
      <c r="D656" s="13"/>
      <c r="E656" s="13"/>
      <c r="F656" s="13"/>
      <c r="G656" s="13"/>
      <c r="H656" s="13"/>
      <c r="I656" s="13"/>
      <c r="J656" s="13"/>
      <c r="K656" s="13"/>
      <c r="L656" s="13"/>
      <c r="M656" s="13"/>
      <c r="N656" s="13"/>
      <c r="O656" s="13"/>
      <c r="P656" s="13"/>
      <c r="Q656" s="13"/>
      <c r="R656" s="13"/>
      <c r="S656" s="13"/>
      <c r="T656" s="13"/>
      <c r="U656" s="13"/>
      <c r="V656" s="13"/>
      <c r="W656" s="13"/>
      <c r="X656" s="13"/>
      <c r="Y656" s="13"/>
      <c r="Z656" s="13"/>
      <c r="AA656" s="13"/>
      <c r="AB656" s="13"/>
      <c r="AC656" s="13"/>
      <c r="AD656" s="13"/>
      <c r="AE656" s="13"/>
      <c r="AF656" s="13"/>
      <c r="AG656" s="13"/>
      <c r="AH656" s="13"/>
      <c r="AI656" s="13"/>
      <c r="AJ656" s="13"/>
    </row>
    <row r="657" spans="1:36" ht="13.5" customHeight="1" x14ac:dyDescent="0.2">
      <c r="A657" s="13"/>
      <c r="B657" s="13"/>
      <c r="C657" s="13"/>
      <c r="D657" s="13"/>
      <c r="E657" s="13"/>
      <c r="F657" s="13"/>
      <c r="G657" s="13"/>
      <c r="H657" s="13"/>
      <c r="I657" s="13"/>
      <c r="J657" s="13"/>
      <c r="K657" s="13"/>
      <c r="L657" s="13"/>
      <c r="M657" s="13"/>
      <c r="N657" s="13"/>
      <c r="O657" s="13"/>
      <c r="P657" s="13"/>
      <c r="Q657" s="13"/>
      <c r="R657" s="13"/>
      <c r="S657" s="13"/>
      <c r="T657" s="13"/>
      <c r="U657" s="13"/>
      <c r="V657" s="13"/>
      <c r="W657" s="13"/>
      <c r="X657" s="13"/>
      <c r="Y657" s="13"/>
      <c r="Z657" s="13"/>
      <c r="AA657" s="13"/>
      <c r="AB657" s="13"/>
      <c r="AC657" s="13"/>
      <c r="AD657" s="13"/>
      <c r="AE657" s="13"/>
      <c r="AF657" s="13"/>
      <c r="AG657" s="13"/>
      <c r="AH657" s="13"/>
      <c r="AI657" s="13"/>
      <c r="AJ657" s="13"/>
    </row>
    <row r="658" spans="1:36" ht="13.5" customHeight="1" x14ac:dyDescent="0.2">
      <c r="A658" s="13"/>
      <c r="B658" s="13"/>
      <c r="C658" s="13"/>
      <c r="D658" s="13"/>
      <c r="E658" s="13"/>
      <c r="F658" s="13"/>
      <c r="G658" s="13"/>
      <c r="H658" s="13"/>
      <c r="I658" s="13"/>
      <c r="J658" s="13"/>
      <c r="K658" s="13"/>
      <c r="L658" s="13"/>
      <c r="M658" s="13"/>
      <c r="N658" s="13"/>
      <c r="O658" s="13"/>
      <c r="P658" s="13"/>
      <c r="Q658" s="13"/>
      <c r="R658" s="13"/>
      <c r="S658" s="13"/>
      <c r="T658" s="13"/>
      <c r="U658" s="13"/>
      <c r="V658" s="13"/>
      <c r="W658" s="13"/>
      <c r="X658" s="13"/>
      <c r="Y658" s="13"/>
      <c r="Z658" s="13"/>
      <c r="AA658" s="13"/>
      <c r="AB658" s="13"/>
      <c r="AC658" s="13"/>
      <c r="AD658" s="13"/>
      <c r="AE658" s="13"/>
      <c r="AF658" s="13"/>
      <c r="AG658" s="13"/>
      <c r="AH658" s="13"/>
      <c r="AI658" s="13"/>
      <c r="AJ658" s="13"/>
    </row>
    <row r="659" spans="1:36" ht="13.5" customHeight="1" x14ac:dyDescent="0.2">
      <c r="A659" s="13"/>
      <c r="B659" s="13"/>
      <c r="C659" s="13"/>
      <c r="D659" s="13"/>
      <c r="E659" s="13"/>
      <c r="F659" s="13"/>
      <c r="G659" s="13"/>
      <c r="H659" s="13"/>
      <c r="I659" s="13"/>
      <c r="J659" s="13"/>
      <c r="K659" s="13"/>
      <c r="L659" s="13"/>
      <c r="M659" s="13"/>
      <c r="N659" s="13"/>
      <c r="O659" s="13"/>
      <c r="P659" s="13"/>
      <c r="Q659" s="13"/>
      <c r="R659" s="13"/>
      <c r="S659" s="13"/>
      <c r="T659" s="13"/>
      <c r="U659" s="13"/>
      <c r="V659" s="13"/>
      <c r="W659" s="13"/>
      <c r="X659" s="13"/>
      <c r="Y659" s="13"/>
      <c r="Z659" s="13"/>
      <c r="AA659" s="13"/>
      <c r="AB659" s="13"/>
      <c r="AC659" s="13"/>
      <c r="AD659" s="13"/>
      <c r="AE659" s="13"/>
      <c r="AF659" s="13"/>
      <c r="AG659" s="13"/>
      <c r="AH659" s="13"/>
      <c r="AI659" s="13"/>
      <c r="AJ659" s="13"/>
    </row>
    <row r="660" spans="1:36" ht="13.5" customHeight="1" x14ac:dyDescent="0.2">
      <c r="A660" s="13"/>
      <c r="B660" s="13"/>
      <c r="C660" s="13"/>
      <c r="D660" s="13"/>
      <c r="E660" s="13"/>
      <c r="F660" s="13"/>
      <c r="G660" s="13"/>
      <c r="H660" s="13"/>
      <c r="I660" s="13"/>
      <c r="J660" s="13"/>
      <c r="K660" s="13"/>
      <c r="L660" s="13"/>
      <c r="M660" s="13"/>
      <c r="N660" s="13"/>
      <c r="O660" s="13"/>
      <c r="P660" s="13"/>
      <c r="Q660" s="13"/>
      <c r="R660" s="13"/>
      <c r="S660" s="13"/>
      <c r="T660" s="13"/>
      <c r="U660" s="13"/>
      <c r="V660" s="13"/>
      <c r="W660" s="13"/>
      <c r="X660" s="13"/>
      <c r="Y660" s="13"/>
      <c r="Z660" s="13"/>
      <c r="AA660" s="13"/>
      <c r="AB660" s="13"/>
      <c r="AC660" s="13"/>
      <c r="AD660" s="13"/>
      <c r="AE660" s="13"/>
      <c r="AF660" s="13"/>
      <c r="AG660" s="13"/>
      <c r="AH660" s="13"/>
      <c r="AI660" s="13"/>
      <c r="AJ660" s="13"/>
    </row>
    <row r="661" spans="1:36" ht="13.5" customHeight="1" x14ac:dyDescent="0.2">
      <c r="A661" s="13"/>
      <c r="B661" s="13"/>
      <c r="C661" s="13"/>
      <c r="D661" s="13"/>
      <c r="E661" s="13"/>
      <c r="F661" s="13"/>
      <c r="G661" s="13"/>
      <c r="H661" s="13"/>
      <c r="I661" s="13"/>
      <c r="J661" s="13"/>
      <c r="K661" s="13"/>
      <c r="L661" s="13"/>
      <c r="M661" s="13"/>
      <c r="N661" s="13"/>
      <c r="O661" s="13"/>
      <c r="P661" s="13"/>
      <c r="Q661" s="13"/>
      <c r="R661" s="13"/>
      <c r="S661" s="13"/>
      <c r="T661" s="13"/>
      <c r="U661" s="13"/>
      <c r="V661" s="13"/>
      <c r="W661" s="13"/>
      <c r="X661" s="13"/>
      <c r="Y661" s="13"/>
      <c r="Z661" s="13"/>
      <c r="AA661" s="13"/>
      <c r="AB661" s="13"/>
      <c r="AC661" s="13"/>
      <c r="AD661" s="13"/>
      <c r="AE661" s="13"/>
      <c r="AF661" s="13"/>
      <c r="AG661" s="13"/>
      <c r="AH661" s="13"/>
      <c r="AI661" s="13"/>
      <c r="AJ661" s="13"/>
    </row>
    <row r="662" spans="1:36" ht="13.5" customHeight="1" x14ac:dyDescent="0.2">
      <c r="A662" s="13"/>
      <c r="B662" s="13"/>
      <c r="C662" s="13"/>
      <c r="D662" s="13"/>
      <c r="E662" s="13"/>
      <c r="F662" s="13"/>
      <c r="G662" s="13"/>
      <c r="H662" s="13"/>
      <c r="I662" s="13"/>
      <c r="J662" s="13"/>
      <c r="K662" s="13"/>
      <c r="L662" s="13"/>
      <c r="M662" s="13"/>
      <c r="N662" s="13"/>
      <c r="O662" s="13"/>
      <c r="P662" s="13"/>
      <c r="Q662" s="13"/>
      <c r="R662" s="13"/>
      <c r="S662" s="13"/>
      <c r="T662" s="13"/>
      <c r="U662" s="13"/>
      <c r="V662" s="13"/>
      <c r="W662" s="13"/>
      <c r="X662" s="13"/>
      <c r="Y662" s="13"/>
      <c r="Z662" s="13"/>
      <c r="AA662" s="13"/>
      <c r="AB662" s="13"/>
      <c r="AC662" s="13"/>
      <c r="AD662" s="13"/>
      <c r="AE662" s="13"/>
      <c r="AF662" s="13"/>
      <c r="AG662" s="13"/>
      <c r="AH662" s="13"/>
      <c r="AI662" s="13"/>
      <c r="AJ662" s="13"/>
    </row>
    <row r="663" spans="1:36" ht="13.5" customHeight="1" x14ac:dyDescent="0.2">
      <c r="A663" s="13"/>
      <c r="B663" s="13"/>
      <c r="C663" s="13"/>
      <c r="D663" s="13"/>
      <c r="E663" s="13"/>
      <c r="F663" s="13"/>
      <c r="G663" s="13"/>
      <c r="H663" s="13"/>
      <c r="I663" s="13"/>
      <c r="J663" s="13"/>
      <c r="K663" s="13"/>
      <c r="L663" s="13"/>
      <c r="M663" s="13"/>
      <c r="N663" s="13"/>
      <c r="O663" s="13"/>
      <c r="P663" s="13"/>
      <c r="Q663" s="13"/>
      <c r="R663" s="13"/>
      <c r="S663" s="13"/>
      <c r="T663" s="13"/>
      <c r="U663" s="13"/>
      <c r="V663" s="13"/>
      <c r="W663" s="13"/>
      <c r="X663" s="13"/>
      <c r="Y663" s="13"/>
      <c r="Z663" s="13"/>
      <c r="AA663" s="13"/>
      <c r="AB663" s="13"/>
      <c r="AC663" s="13"/>
      <c r="AD663" s="13"/>
      <c r="AE663" s="13"/>
      <c r="AF663" s="13"/>
      <c r="AG663" s="13"/>
      <c r="AH663" s="13"/>
      <c r="AI663" s="13"/>
      <c r="AJ663" s="13"/>
    </row>
    <row r="664" spans="1:36" ht="13.5" customHeight="1" x14ac:dyDescent="0.2">
      <c r="A664" s="13"/>
      <c r="B664" s="13"/>
      <c r="C664" s="13"/>
      <c r="D664" s="13"/>
      <c r="E664" s="13"/>
      <c r="F664" s="13"/>
      <c r="G664" s="13"/>
      <c r="H664" s="13"/>
      <c r="I664" s="13"/>
      <c r="J664" s="13"/>
      <c r="K664" s="13"/>
      <c r="L664" s="13"/>
      <c r="M664" s="13"/>
      <c r="N664" s="13"/>
      <c r="O664" s="13"/>
      <c r="P664" s="13"/>
      <c r="Q664" s="13"/>
      <c r="R664" s="13"/>
      <c r="S664" s="13"/>
      <c r="T664" s="13"/>
      <c r="U664" s="13"/>
      <c r="V664" s="13"/>
      <c r="W664" s="13"/>
      <c r="X664" s="13"/>
      <c r="Y664" s="13"/>
      <c r="Z664" s="13"/>
      <c r="AA664" s="13"/>
      <c r="AB664" s="13"/>
      <c r="AC664" s="13"/>
      <c r="AD664" s="13"/>
      <c r="AE664" s="13"/>
      <c r="AF664" s="13"/>
      <c r="AG664" s="13"/>
      <c r="AH664" s="13"/>
      <c r="AI664" s="13"/>
      <c r="AJ664" s="13"/>
    </row>
    <row r="665" spans="1:36" ht="13.5" customHeight="1" x14ac:dyDescent="0.2">
      <c r="A665" s="13"/>
      <c r="B665" s="13"/>
      <c r="C665" s="13"/>
      <c r="D665" s="13"/>
      <c r="E665" s="13"/>
      <c r="F665" s="13"/>
      <c r="G665" s="13"/>
      <c r="H665" s="13"/>
      <c r="I665" s="13"/>
      <c r="J665" s="13"/>
      <c r="K665" s="13"/>
      <c r="L665" s="13"/>
      <c r="M665" s="13"/>
      <c r="N665" s="13"/>
      <c r="O665" s="13"/>
      <c r="P665" s="13"/>
      <c r="Q665" s="13"/>
      <c r="R665" s="13"/>
      <c r="S665" s="13"/>
      <c r="T665" s="13"/>
      <c r="U665" s="13"/>
      <c r="V665" s="13"/>
      <c r="W665" s="13"/>
      <c r="X665" s="13"/>
      <c r="Y665" s="13"/>
      <c r="Z665" s="13"/>
      <c r="AA665" s="13"/>
      <c r="AB665" s="13"/>
      <c r="AC665" s="13"/>
      <c r="AD665" s="13"/>
      <c r="AE665" s="13"/>
      <c r="AF665" s="13"/>
      <c r="AG665" s="13"/>
      <c r="AH665" s="13"/>
      <c r="AI665" s="13"/>
      <c r="AJ665" s="13"/>
    </row>
    <row r="666" spans="1:36" ht="13.5" customHeight="1" x14ac:dyDescent="0.2">
      <c r="A666" s="13"/>
      <c r="B666" s="13"/>
      <c r="C666" s="13"/>
      <c r="D666" s="13"/>
      <c r="E666" s="13"/>
      <c r="F666" s="13"/>
      <c r="G666" s="13"/>
      <c r="H666" s="13"/>
      <c r="I666" s="13"/>
      <c r="J666" s="13"/>
      <c r="K666" s="13"/>
      <c r="L666" s="13"/>
      <c r="M666" s="13"/>
      <c r="N666" s="13"/>
      <c r="O666" s="13"/>
      <c r="P666" s="13"/>
      <c r="Q666" s="13"/>
      <c r="R666" s="13"/>
      <c r="S666" s="13"/>
      <c r="T666" s="13"/>
      <c r="U666" s="13"/>
      <c r="V666" s="13"/>
      <c r="W666" s="13"/>
      <c r="X666" s="13"/>
      <c r="Y666" s="13"/>
      <c r="Z666" s="13"/>
      <c r="AA666" s="13"/>
      <c r="AB666" s="13"/>
      <c r="AC666" s="13"/>
      <c r="AD666" s="13"/>
      <c r="AE666" s="13"/>
      <c r="AF666" s="13"/>
      <c r="AG666" s="13"/>
      <c r="AH666" s="13"/>
      <c r="AI666" s="13"/>
      <c r="AJ666" s="13"/>
    </row>
    <row r="667" spans="1:36" ht="13.5" customHeight="1" x14ac:dyDescent="0.2">
      <c r="A667" s="13"/>
      <c r="B667" s="13"/>
      <c r="C667" s="13"/>
      <c r="D667" s="13"/>
      <c r="E667" s="13"/>
      <c r="F667" s="13"/>
      <c r="G667" s="13"/>
      <c r="H667" s="13"/>
      <c r="I667" s="13"/>
      <c r="J667" s="13"/>
      <c r="K667" s="13"/>
      <c r="L667" s="13"/>
      <c r="M667" s="13"/>
      <c r="N667" s="13"/>
      <c r="O667" s="13"/>
      <c r="P667" s="13"/>
      <c r="Q667" s="13"/>
      <c r="R667" s="13"/>
      <c r="S667" s="13"/>
      <c r="T667" s="13"/>
      <c r="U667" s="13"/>
      <c r="V667" s="13"/>
      <c r="W667" s="13"/>
      <c r="X667" s="13"/>
      <c r="Y667" s="13"/>
      <c r="Z667" s="13"/>
      <c r="AA667" s="13"/>
      <c r="AB667" s="13"/>
      <c r="AC667" s="13"/>
      <c r="AD667" s="13"/>
      <c r="AE667" s="13"/>
      <c r="AF667" s="13"/>
      <c r="AG667" s="13"/>
      <c r="AH667" s="13"/>
      <c r="AI667" s="13"/>
      <c r="AJ667" s="13"/>
    </row>
    <row r="668" spans="1:36" ht="13.5" customHeight="1" x14ac:dyDescent="0.2">
      <c r="A668" s="13"/>
      <c r="B668" s="13"/>
      <c r="C668" s="13"/>
      <c r="D668" s="13"/>
      <c r="E668" s="13"/>
      <c r="F668" s="13"/>
      <c r="G668" s="13"/>
      <c r="H668" s="13"/>
      <c r="I668" s="13"/>
      <c r="J668" s="13"/>
      <c r="K668" s="13"/>
      <c r="L668" s="13"/>
      <c r="M668" s="13"/>
      <c r="N668" s="13"/>
      <c r="O668" s="13"/>
      <c r="P668" s="13"/>
      <c r="Q668" s="13"/>
      <c r="R668" s="13"/>
      <c r="S668" s="13"/>
      <c r="T668" s="13"/>
      <c r="U668" s="13"/>
      <c r="V668" s="13"/>
      <c r="W668" s="13"/>
      <c r="X668" s="13"/>
      <c r="Y668" s="13"/>
      <c r="Z668" s="13"/>
      <c r="AA668" s="13"/>
      <c r="AB668" s="13"/>
      <c r="AC668" s="13"/>
      <c r="AD668" s="13"/>
      <c r="AE668" s="13"/>
      <c r="AF668" s="13"/>
      <c r="AG668" s="13"/>
      <c r="AH668" s="13"/>
      <c r="AI668" s="13"/>
      <c r="AJ668" s="13"/>
    </row>
    <row r="669" spans="1:36" ht="13.5" customHeight="1" x14ac:dyDescent="0.2">
      <c r="A669" s="13"/>
      <c r="B669" s="13"/>
      <c r="C669" s="13"/>
      <c r="D669" s="13"/>
      <c r="E669" s="13"/>
      <c r="F669" s="13"/>
      <c r="G669" s="13"/>
      <c r="H669" s="13"/>
      <c r="I669" s="13"/>
      <c r="J669" s="13"/>
      <c r="K669" s="13"/>
      <c r="L669" s="13"/>
      <c r="M669" s="13"/>
      <c r="N669" s="13"/>
      <c r="O669" s="13"/>
      <c r="P669" s="13"/>
      <c r="Q669" s="13"/>
      <c r="R669" s="13"/>
      <c r="S669" s="13"/>
      <c r="T669" s="13"/>
      <c r="U669" s="13"/>
      <c r="V669" s="13"/>
      <c r="W669" s="13"/>
      <c r="X669" s="13"/>
      <c r="Y669" s="13"/>
      <c r="Z669" s="13"/>
      <c r="AA669" s="13"/>
      <c r="AB669" s="13"/>
      <c r="AC669" s="13"/>
      <c r="AD669" s="13"/>
      <c r="AE669" s="13"/>
      <c r="AF669" s="13"/>
      <c r="AG669" s="13"/>
      <c r="AH669" s="13"/>
      <c r="AI669" s="13"/>
      <c r="AJ669" s="13"/>
    </row>
    <row r="670" spans="1:36" ht="13.5" customHeight="1" x14ac:dyDescent="0.2">
      <c r="A670" s="13"/>
      <c r="B670" s="13"/>
      <c r="C670" s="13"/>
      <c r="D670" s="13"/>
      <c r="E670" s="13"/>
      <c r="F670" s="13"/>
      <c r="G670" s="13"/>
      <c r="H670" s="13"/>
      <c r="I670" s="13"/>
      <c r="J670" s="13"/>
      <c r="K670" s="13"/>
      <c r="L670" s="13"/>
      <c r="M670" s="13"/>
      <c r="N670" s="13"/>
      <c r="O670" s="13"/>
      <c r="P670" s="13"/>
      <c r="Q670" s="13"/>
      <c r="R670" s="13"/>
      <c r="S670" s="13"/>
      <c r="T670" s="13"/>
      <c r="U670" s="13"/>
      <c r="V670" s="13"/>
      <c r="W670" s="13"/>
      <c r="X670" s="13"/>
      <c r="Y670" s="13"/>
      <c r="Z670" s="13"/>
      <c r="AA670" s="13"/>
      <c r="AB670" s="13"/>
      <c r="AC670" s="13"/>
      <c r="AD670" s="13"/>
      <c r="AE670" s="13"/>
      <c r="AF670" s="13"/>
      <c r="AG670" s="13"/>
      <c r="AH670" s="13"/>
      <c r="AI670" s="13"/>
      <c r="AJ670" s="13"/>
    </row>
    <row r="671" spans="1:36" ht="13.5" customHeight="1" x14ac:dyDescent="0.2">
      <c r="A671" s="13"/>
      <c r="B671" s="13"/>
      <c r="C671" s="13"/>
      <c r="D671" s="13"/>
      <c r="E671" s="13"/>
      <c r="F671" s="13"/>
      <c r="G671" s="13"/>
      <c r="H671" s="13"/>
      <c r="I671" s="13"/>
      <c r="J671" s="13"/>
      <c r="K671" s="13"/>
      <c r="L671" s="13"/>
      <c r="M671" s="13"/>
      <c r="N671" s="13"/>
      <c r="O671" s="13"/>
      <c r="P671" s="13"/>
      <c r="Q671" s="13"/>
      <c r="R671" s="13"/>
      <c r="S671" s="13"/>
      <c r="T671" s="13"/>
      <c r="U671" s="13"/>
      <c r="V671" s="13"/>
      <c r="W671" s="13"/>
      <c r="X671" s="13"/>
      <c r="Y671" s="13"/>
      <c r="Z671" s="13"/>
      <c r="AA671" s="13"/>
      <c r="AB671" s="13"/>
      <c r="AC671" s="13"/>
      <c r="AD671" s="13"/>
      <c r="AE671" s="13"/>
      <c r="AF671" s="13"/>
      <c r="AG671" s="13"/>
      <c r="AH671" s="13"/>
      <c r="AI671" s="13"/>
      <c r="AJ671" s="13"/>
    </row>
    <row r="672" spans="1:36" ht="13.5" customHeight="1" x14ac:dyDescent="0.2">
      <c r="A672" s="13"/>
      <c r="B672" s="13"/>
      <c r="C672" s="13"/>
      <c r="D672" s="13"/>
      <c r="E672" s="13"/>
      <c r="F672" s="13"/>
      <c r="G672" s="13"/>
      <c r="H672" s="13"/>
      <c r="I672" s="13"/>
      <c r="J672" s="13"/>
      <c r="K672" s="13"/>
      <c r="L672" s="13"/>
      <c r="M672" s="13"/>
      <c r="N672" s="13"/>
      <c r="O672" s="13"/>
      <c r="P672" s="13"/>
      <c r="Q672" s="13"/>
      <c r="R672" s="13"/>
      <c r="S672" s="13"/>
      <c r="T672" s="13"/>
      <c r="U672" s="13"/>
      <c r="V672" s="13"/>
      <c r="W672" s="13"/>
      <c r="X672" s="13"/>
      <c r="Y672" s="13"/>
      <c r="Z672" s="13"/>
      <c r="AA672" s="13"/>
      <c r="AB672" s="13"/>
      <c r="AC672" s="13"/>
      <c r="AD672" s="13"/>
      <c r="AE672" s="13"/>
      <c r="AF672" s="13"/>
      <c r="AG672" s="13"/>
      <c r="AH672" s="13"/>
      <c r="AI672" s="13"/>
      <c r="AJ672" s="13"/>
    </row>
    <row r="673" spans="1:36" ht="13.5" customHeight="1" x14ac:dyDescent="0.2">
      <c r="A673" s="13"/>
      <c r="B673" s="13"/>
      <c r="C673" s="13"/>
      <c r="D673" s="13"/>
      <c r="E673" s="13"/>
      <c r="F673" s="13"/>
      <c r="G673" s="13"/>
      <c r="H673" s="13"/>
      <c r="I673" s="13"/>
      <c r="J673" s="13"/>
      <c r="K673" s="13"/>
      <c r="L673" s="13"/>
      <c r="M673" s="13"/>
      <c r="N673" s="13"/>
      <c r="O673" s="13"/>
      <c r="P673" s="13"/>
      <c r="Q673" s="13"/>
      <c r="R673" s="13"/>
      <c r="S673" s="13"/>
      <c r="T673" s="13"/>
      <c r="U673" s="13"/>
      <c r="V673" s="13"/>
      <c r="W673" s="13"/>
      <c r="X673" s="13"/>
      <c r="Y673" s="13"/>
      <c r="Z673" s="13"/>
      <c r="AA673" s="13"/>
      <c r="AB673" s="13"/>
      <c r="AC673" s="13"/>
      <c r="AD673" s="13"/>
      <c r="AE673" s="13"/>
      <c r="AF673" s="13"/>
      <c r="AG673" s="13"/>
      <c r="AH673" s="13"/>
      <c r="AI673" s="13"/>
      <c r="AJ673" s="13"/>
    </row>
    <row r="674" spans="1:36" ht="13.5" customHeight="1" x14ac:dyDescent="0.2">
      <c r="A674" s="13"/>
      <c r="B674" s="13"/>
      <c r="C674" s="13"/>
      <c r="D674" s="13"/>
      <c r="E674" s="13"/>
      <c r="F674" s="13"/>
      <c r="G674" s="13"/>
      <c r="H674" s="13"/>
      <c r="I674" s="13"/>
      <c r="J674" s="13"/>
      <c r="K674" s="13"/>
      <c r="L674" s="13"/>
      <c r="M674" s="13"/>
      <c r="N674" s="13"/>
      <c r="O674" s="13"/>
      <c r="P674" s="13"/>
      <c r="Q674" s="13"/>
      <c r="R674" s="13"/>
      <c r="S674" s="13"/>
      <c r="T674" s="13"/>
      <c r="U674" s="13"/>
      <c r="V674" s="13"/>
      <c r="W674" s="13"/>
      <c r="X674" s="13"/>
      <c r="Y674" s="13"/>
      <c r="Z674" s="13"/>
      <c r="AA674" s="13"/>
      <c r="AB674" s="13"/>
      <c r="AC674" s="13"/>
      <c r="AD674" s="13"/>
      <c r="AE674" s="13"/>
      <c r="AF674" s="13"/>
      <c r="AG674" s="13"/>
      <c r="AH674" s="13"/>
      <c r="AI674" s="13"/>
      <c r="AJ674" s="13"/>
    </row>
    <row r="675" spans="1:36" ht="13.5" customHeight="1" x14ac:dyDescent="0.2">
      <c r="A675" s="13"/>
      <c r="B675" s="13"/>
      <c r="C675" s="13"/>
      <c r="D675" s="13"/>
      <c r="E675" s="13"/>
      <c r="F675" s="13"/>
      <c r="G675" s="13"/>
      <c r="H675" s="13"/>
      <c r="I675" s="13"/>
      <c r="J675" s="13"/>
      <c r="K675" s="13"/>
      <c r="L675" s="13"/>
      <c r="M675" s="13"/>
      <c r="N675" s="13"/>
      <c r="O675" s="13"/>
      <c r="P675" s="13"/>
      <c r="Q675" s="13"/>
      <c r="R675" s="13"/>
      <c r="S675" s="13"/>
      <c r="T675" s="13"/>
      <c r="U675" s="13"/>
      <c r="V675" s="13"/>
      <c r="W675" s="13"/>
      <c r="X675" s="13"/>
      <c r="Y675" s="13"/>
      <c r="Z675" s="13"/>
      <c r="AA675" s="13"/>
      <c r="AB675" s="13"/>
      <c r="AC675" s="13"/>
      <c r="AD675" s="13"/>
      <c r="AE675" s="13"/>
      <c r="AF675" s="13"/>
      <c r="AG675" s="13"/>
      <c r="AH675" s="13"/>
      <c r="AI675" s="13"/>
      <c r="AJ675" s="13"/>
    </row>
    <row r="676" spans="1:36" ht="13.5" customHeight="1" x14ac:dyDescent="0.2">
      <c r="A676" s="13"/>
      <c r="B676" s="13"/>
      <c r="C676" s="13"/>
      <c r="D676" s="13"/>
      <c r="E676" s="13"/>
      <c r="F676" s="13"/>
      <c r="G676" s="13"/>
      <c r="H676" s="13"/>
      <c r="I676" s="13"/>
      <c r="J676" s="13"/>
      <c r="K676" s="13"/>
      <c r="L676" s="13"/>
      <c r="M676" s="13"/>
      <c r="N676" s="13"/>
      <c r="O676" s="13"/>
      <c r="P676" s="13"/>
      <c r="Q676" s="13"/>
      <c r="R676" s="13"/>
      <c r="S676" s="13"/>
      <c r="T676" s="13"/>
      <c r="U676" s="13"/>
      <c r="V676" s="13"/>
      <c r="W676" s="13"/>
      <c r="X676" s="13"/>
      <c r="Y676" s="13"/>
      <c r="Z676" s="13"/>
      <c r="AA676" s="13"/>
      <c r="AB676" s="13"/>
      <c r="AC676" s="13"/>
      <c r="AD676" s="13"/>
      <c r="AE676" s="13"/>
      <c r="AF676" s="13"/>
      <c r="AG676" s="13"/>
      <c r="AH676" s="13"/>
      <c r="AI676" s="13"/>
      <c r="AJ676" s="13"/>
    </row>
    <row r="677" spans="1:36" ht="13.5" customHeight="1" x14ac:dyDescent="0.2">
      <c r="A677" s="13"/>
      <c r="B677" s="13"/>
      <c r="C677" s="13"/>
      <c r="D677" s="13"/>
      <c r="E677" s="13"/>
      <c r="F677" s="13"/>
      <c r="G677" s="13"/>
      <c r="H677" s="13"/>
      <c r="I677" s="13"/>
      <c r="J677" s="13"/>
      <c r="K677" s="13"/>
      <c r="L677" s="13"/>
      <c r="M677" s="13"/>
      <c r="N677" s="13"/>
      <c r="O677" s="13"/>
      <c r="P677" s="13"/>
      <c r="Q677" s="13"/>
      <c r="R677" s="13"/>
      <c r="S677" s="13"/>
      <c r="T677" s="13"/>
      <c r="U677" s="13"/>
      <c r="V677" s="13"/>
      <c r="W677" s="13"/>
      <c r="X677" s="13"/>
      <c r="Y677" s="13"/>
      <c r="Z677" s="13"/>
      <c r="AA677" s="13"/>
      <c r="AB677" s="13"/>
      <c r="AC677" s="13"/>
      <c r="AD677" s="13"/>
      <c r="AE677" s="13"/>
      <c r="AF677" s="13"/>
      <c r="AG677" s="13"/>
      <c r="AH677" s="13"/>
      <c r="AI677" s="13"/>
      <c r="AJ677" s="13"/>
    </row>
    <row r="678" spans="1:36" ht="13.5" customHeight="1" x14ac:dyDescent="0.2">
      <c r="A678" s="13"/>
      <c r="B678" s="13"/>
      <c r="C678" s="13"/>
      <c r="D678" s="13"/>
      <c r="E678" s="13"/>
      <c r="F678" s="13"/>
      <c r="G678" s="13"/>
      <c r="H678" s="13"/>
      <c r="I678" s="13"/>
      <c r="J678" s="13"/>
      <c r="K678" s="13"/>
      <c r="L678" s="13"/>
      <c r="M678" s="13"/>
      <c r="N678" s="13"/>
      <c r="O678" s="13"/>
      <c r="P678" s="13"/>
      <c r="Q678" s="13"/>
      <c r="R678" s="13"/>
      <c r="S678" s="13"/>
      <c r="T678" s="13"/>
      <c r="U678" s="13"/>
      <c r="V678" s="13"/>
      <c r="W678" s="13"/>
      <c r="X678" s="13"/>
      <c r="Y678" s="13"/>
      <c r="Z678" s="13"/>
      <c r="AA678" s="13"/>
      <c r="AB678" s="13"/>
      <c r="AC678" s="13"/>
      <c r="AD678" s="13"/>
      <c r="AE678" s="13"/>
      <c r="AF678" s="13"/>
      <c r="AG678" s="13"/>
      <c r="AH678" s="13"/>
      <c r="AI678" s="13"/>
      <c r="AJ678" s="13"/>
    </row>
    <row r="679" spans="1:36" ht="13.5" customHeight="1" x14ac:dyDescent="0.2">
      <c r="A679" s="13"/>
      <c r="B679" s="13"/>
      <c r="C679" s="13"/>
      <c r="D679" s="13"/>
      <c r="E679" s="13"/>
      <c r="F679" s="13"/>
      <c r="G679" s="13"/>
      <c r="H679" s="13"/>
      <c r="I679" s="13"/>
      <c r="J679" s="13"/>
      <c r="K679" s="13"/>
      <c r="L679" s="13"/>
      <c r="M679" s="13"/>
      <c r="N679" s="13"/>
      <c r="O679" s="13"/>
      <c r="P679" s="13"/>
      <c r="Q679" s="13"/>
      <c r="R679" s="13"/>
      <c r="S679" s="13"/>
      <c r="T679" s="13"/>
      <c r="U679" s="13"/>
      <c r="V679" s="13"/>
      <c r="W679" s="13"/>
      <c r="X679" s="13"/>
      <c r="Y679" s="13"/>
      <c r="Z679" s="13"/>
      <c r="AA679" s="13"/>
      <c r="AB679" s="13"/>
      <c r="AC679" s="13"/>
      <c r="AD679" s="13"/>
      <c r="AE679" s="13"/>
      <c r="AF679" s="13"/>
      <c r="AG679" s="13"/>
      <c r="AH679" s="13"/>
      <c r="AI679" s="13"/>
      <c r="AJ679" s="13"/>
    </row>
    <row r="680" spans="1:36" ht="13.5" customHeight="1" x14ac:dyDescent="0.2">
      <c r="A680" s="13"/>
      <c r="B680" s="13"/>
      <c r="C680" s="13"/>
      <c r="D680" s="13"/>
      <c r="E680" s="13"/>
      <c r="F680" s="13"/>
      <c r="G680" s="13"/>
      <c r="H680" s="13"/>
      <c r="I680" s="13"/>
      <c r="J680" s="13"/>
      <c r="K680" s="13"/>
      <c r="L680" s="13"/>
      <c r="M680" s="13"/>
      <c r="N680" s="13"/>
      <c r="O680" s="13"/>
      <c r="P680" s="13"/>
      <c r="Q680" s="13"/>
      <c r="R680" s="13"/>
      <c r="S680" s="13"/>
      <c r="T680" s="13"/>
      <c r="U680" s="13"/>
      <c r="V680" s="13"/>
      <c r="W680" s="13"/>
      <c r="X680" s="13"/>
      <c r="Y680" s="13"/>
      <c r="Z680" s="13"/>
      <c r="AA680" s="13"/>
      <c r="AB680" s="13"/>
      <c r="AC680" s="13"/>
      <c r="AD680" s="13"/>
      <c r="AE680" s="13"/>
      <c r="AF680" s="13"/>
      <c r="AG680" s="13"/>
      <c r="AH680" s="13"/>
      <c r="AI680" s="13"/>
      <c r="AJ680" s="13"/>
    </row>
    <row r="681" spans="1:36" ht="13.5" customHeight="1" x14ac:dyDescent="0.2">
      <c r="A681" s="13"/>
      <c r="B681" s="13"/>
      <c r="C681" s="13"/>
      <c r="D681" s="13"/>
      <c r="E681" s="13"/>
      <c r="F681" s="13"/>
      <c r="G681" s="13"/>
      <c r="H681" s="13"/>
      <c r="I681" s="13"/>
      <c r="J681" s="13"/>
      <c r="K681" s="13"/>
      <c r="L681" s="13"/>
      <c r="M681" s="13"/>
      <c r="N681" s="13"/>
      <c r="O681" s="13"/>
      <c r="P681" s="13"/>
      <c r="Q681" s="13"/>
      <c r="R681" s="13"/>
      <c r="S681" s="13"/>
      <c r="T681" s="13"/>
      <c r="U681" s="13"/>
      <c r="V681" s="13"/>
      <c r="W681" s="13"/>
      <c r="X681" s="13"/>
      <c r="Y681" s="13"/>
      <c r="Z681" s="13"/>
      <c r="AA681" s="13"/>
      <c r="AB681" s="13"/>
      <c r="AC681" s="13"/>
      <c r="AD681" s="13"/>
      <c r="AE681" s="13"/>
      <c r="AF681" s="13"/>
      <c r="AG681" s="13"/>
      <c r="AH681" s="13"/>
      <c r="AI681" s="13"/>
      <c r="AJ681" s="13"/>
    </row>
    <row r="682" spans="1:36" ht="13.5" customHeight="1" x14ac:dyDescent="0.2">
      <c r="A682" s="13"/>
      <c r="B682" s="13"/>
      <c r="C682" s="13"/>
      <c r="D682" s="13"/>
      <c r="E682" s="13"/>
      <c r="F682" s="13"/>
      <c r="G682" s="13"/>
      <c r="H682" s="13"/>
      <c r="I682" s="13"/>
      <c r="J682" s="13"/>
      <c r="K682" s="13"/>
      <c r="L682" s="13"/>
      <c r="M682" s="13"/>
      <c r="N682" s="13"/>
      <c r="O682" s="13"/>
      <c r="P682" s="13"/>
      <c r="Q682" s="13"/>
      <c r="R682" s="13"/>
      <c r="S682" s="13"/>
      <c r="T682" s="13"/>
      <c r="U682" s="13"/>
      <c r="V682" s="13"/>
      <c r="W682" s="13"/>
      <c r="X682" s="13"/>
      <c r="Y682" s="13"/>
      <c r="Z682" s="13"/>
      <c r="AA682" s="13"/>
      <c r="AB682" s="13"/>
      <c r="AC682" s="13"/>
      <c r="AD682" s="13"/>
      <c r="AE682" s="13"/>
      <c r="AF682" s="13"/>
      <c r="AG682" s="13"/>
      <c r="AH682" s="13"/>
      <c r="AI682" s="13"/>
      <c r="AJ682" s="13"/>
    </row>
    <row r="683" spans="1:36" ht="13.5" customHeight="1" x14ac:dyDescent="0.2">
      <c r="A683" s="13"/>
      <c r="B683" s="13"/>
      <c r="C683" s="13"/>
      <c r="D683" s="13"/>
      <c r="E683" s="13"/>
      <c r="F683" s="13"/>
      <c r="G683" s="13"/>
      <c r="H683" s="13"/>
      <c r="I683" s="13"/>
      <c r="J683" s="13"/>
      <c r="K683" s="13"/>
      <c r="L683" s="13"/>
      <c r="M683" s="13"/>
      <c r="N683" s="13"/>
      <c r="O683" s="13"/>
      <c r="P683" s="13"/>
      <c r="Q683" s="13"/>
      <c r="R683" s="13"/>
      <c r="S683" s="13"/>
      <c r="T683" s="13"/>
      <c r="U683" s="13"/>
      <c r="V683" s="13"/>
      <c r="W683" s="13"/>
      <c r="X683" s="13"/>
      <c r="Y683" s="13"/>
      <c r="Z683" s="13"/>
      <c r="AA683" s="13"/>
      <c r="AB683" s="13"/>
      <c r="AC683" s="13"/>
      <c r="AD683" s="13"/>
      <c r="AE683" s="13"/>
      <c r="AF683" s="13"/>
      <c r="AG683" s="13"/>
      <c r="AH683" s="13"/>
      <c r="AI683" s="13"/>
      <c r="AJ683" s="13"/>
    </row>
    <row r="684" spans="1:36" ht="13.5" customHeight="1" x14ac:dyDescent="0.2">
      <c r="A684" s="13"/>
      <c r="B684" s="13"/>
      <c r="C684" s="13"/>
      <c r="D684" s="13"/>
      <c r="E684" s="13"/>
      <c r="F684" s="13"/>
      <c r="G684" s="13"/>
      <c r="H684" s="13"/>
      <c r="I684" s="13"/>
      <c r="J684" s="13"/>
      <c r="K684" s="13"/>
      <c r="L684" s="13"/>
      <c r="M684" s="13"/>
      <c r="N684" s="13"/>
      <c r="O684" s="13"/>
      <c r="P684" s="13"/>
      <c r="Q684" s="13"/>
      <c r="R684" s="13"/>
      <c r="S684" s="13"/>
      <c r="T684" s="13"/>
      <c r="U684" s="13"/>
      <c r="V684" s="13"/>
      <c r="W684" s="13"/>
      <c r="X684" s="13"/>
      <c r="Y684" s="13"/>
      <c r="Z684" s="13"/>
      <c r="AA684" s="13"/>
      <c r="AB684" s="13"/>
      <c r="AC684" s="13"/>
      <c r="AD684" s="13"/>
      <c r="AE684" s="13"/>
      <c r="AF684" s="13"/>
      <c r="AG684" s="13"/>
      <c r="AH684" s="13"/>
      <c r="AI684" s="13"/>
      <c r="AJ684" s="13"/>
    </row>
    <row r="685" spans="1:36" ht="13.5" customHeight="1" x14ac:dyDescent="0.2">
      <c r="A685" s="13"/>
      <c r="B685" s="13"/>
      <c r="C685" s="13"/>
      <c r="D685" s="13"/>
      <c r="E685" s="13"/>
      <c r="F685" s="13"/>
      <c r="G685" s="13"/>
      <c r="H685" s="13"/>
      <c r="I685" s="13"/>
      <c r="J685" s="13"/>
      <c r="K685" s="13"/>
      <c r="L685" s="13"/>
      <c r="M685" s="13"/>
      <c r="N685" s="13"/>
      <c r="O685" s="13"/>
      <c r="P685" s="13"/>
      <c r="Q685" s="13"/>
      <c r="R685" s="13"/>
      <c r="S685" s="13"/>
      <c r="T685" s="13"/>
      <c r="U685" s="13"/>
      <c r="V685" s="13"/>
      <c r="W685" s="13"/>
      <c r="X685" s="13"/>
      <c r="Y685" s="13"/>
      <c r="Z685" s="13"/>
      <c r="AA685" s="13"/>
      <c r="AB685" s="13"/>
      <c r="AC685" s="13"/>
      <c r="AD685" s="13"/>
      <c r="AE685" s="13"/>
      <c r="AF685" s="13"/>
      <c r="AG685" s="13"/>
      <c r="AH685" s="13"/>
      <c r="AI685" s="13"/>
      <c r="AJ685" s="13"/>
    </row>
    <row r="686" spans="1:36" ht="13.5" customHeight="1" x14ac:dyDescent="0.2">
      <c r="A686" s="13"/>
      <c r="B686" s="13"/>
      <c r="C686" s="13"/>
      <c r="D686" s="13"/>
      <c r="E686" s="13"/>
      <c r="F686" s="13"/>
      <c r="G686" s="13"/>
      <c r="H686" s="13"/>
      <c r="I686" s="13"/>
      <c r="J686" s="13"/>
      <c r="K686" s="13"/>
      <c r="L686" s="13"/>
      <c r="M686" s="13"/>
      <c r="N686" s="13"/>
      <c r="O686" s="13"/>
      <c r="P686" s="13"/>
      <c r="Q686" s="13"/>
      <c r="R686" s="13"/>
      <c r="S686" s="13"/>
      <c r="T686" s="13"/>
      <c r="U686" s="13"/>
      <c r="V686" s="13"/>
      <c r="W686" s="13"/>
      <c r="X686" s="13"/>
      <c r="Y686" s="13"/>
      <c r="Z686" s="13"/>
      <c r="AA686" s="13"/>
      <c r="AB686" s="13"/>
      <c r="AC686" s="13"/>
      <c r="AD686" s="13"/>
      <c r="AE686" s="13"/>
      <c r="AF686" s="13"/>
      <c r="AG686" s="13"/>
      <c r="AH686" s="13"/>
      <c r="AI686" s="13"/>
      <c r="AJ686" s="13"/>
    </row>
    <row r="687" spans="1:36" ht="13.5" customHeight="1" x14ac:dyDescent="0.2">
      <c r="A687" s="13"/>
      <c r="B687" s="13"/>
      <c r="C687" s="13"/>
      <c r="D687" s="13"/>
      <c r="E687" s="13"/>
      <c r="F687" s="13"/>
      <c r="G687" s="13"/>
      <c r="H687" s="13"/>
      <c r="I687" s="13"/>
      <c r="J687" s="13"/>
      <c r="K687" s="13"/>
      <c r="L687" s="13"/>
      <c r="M687" s="13"/>
      <c r="N687" s="13"/>
      <c r="O687" s="13"/>
      <c r="P687" s="13"/>
      <c r="Q687" s="13"/>
      <c r="R687" s="13"/>
      <c r="S687" s="13"/>
      <c r="T687" s="13"/>
      <c r="U687" s="13"/>
      <c r="V687" s="13"/>
      <c r="W687" s="13"/>
      <c r="X687" s="13"/>
      <c r="Y687" s="13"/>
      <c r="Z687" s="13"/>
      <c r="AA687" s="13"/>
      <c r="AB687" s="13"/>
      <c r="AC687" s="13"/>
      <c r="AD687" s="13"/>
      <c r="AE687" s="13"/>
      <c r="AF687" s="13"/>
      <c r="AG687" s="13"/>
      <c r="AH687" s="13"/>
      <c r="AI687" s="13"/>
      <c r="AJ687" s="13"/>
    </row>
    <row r="688" spans="1:36" ht="13.5" customHeight="1" x14ac:dyDescent="0.2">
      <c r="A688" s="13"/>
      <c r="B688" s="13"/>
      <c r="C688" s="13"/>
      <c r="D688" s="13"/>
      <c r="E688" s="13"/>
      <c r="F688" s="13"/>
      <c r="G688" s="13"/>
      <c r="H688" s="13"/>
      <c r="I688" s="13"/>
      <c r="J688" s="13"/>
      <c r="K688" s="13"/>
      <c r="L688" s="13"/>
      <c r="M688" s="13"/>
      <c r="N688" s="13"/>
      <c r="O688" s="13"/>
      <c r="P688" s="13"/>
      <c r="Q688" s="13"/>
      <c r="R688" s="13"/>
      <c r="S688" s="13"/>
      <c r="T688" s="13"/>
      <c r="U688" s="13"/>
      <c r="V688" s="13"/>
      <c r="W688" s="13"/>
      <c r="X688" s="13"/>
      <c r="Y688" s="13"/>
      <c r="Z688" s="13"/>
      <c r="AA688" s="13"/>
      <c r="AB688" s="13"/>
      <c r="AC688" s="13"/>
      <c r="AD688" s="13"/>
      <c r="AE688" s="13"/>
      <c r="AF688" s="13"/>
      <c r="AG688" s="13"/>
      <c r="AH688" s="13"/>
      <c r="AI688" s="13"/>
      <c r="AJ688" s="13"/>
    </row>
    <row r="689" spans="1:36" ht="13.5" customHeight="1" x14ac:dyDescent="0.2">
      <c r="A689" s="13"/>
      <c r="B689" s="13"/>
      <c r="C689" s="13"/>
      <c r="D689" s="13"/>
      <c r="E689" s="13"/>
      <c r="F689" s="13"/>
      <c r="G689" s="13"/>
      <c r="H689" s="13"/>
      <c r="I689" s="13"/>
      <c r="J689" s="13"/>
      <c r="K689" s="13"/>
      <c r="L689" s="13"/>
      <c r="M689" s="13"/>
      <c r="N689" s="13"/>
      <c r="O689" s="13"/>
      <c r="P689" s="13"/>
      <c r="Q689" s="13"/>
      <c r="R689" s="13"/>
      <c r="S689" s="13"/>
      <c r="T689" s="13"/>
      <c r="U689" s="13"/>
      <c r="V689" s="13"/>
      <c r="W689" s="13"/>
      <c r="X689" s="13"/>
      <c r="Y689" s="13"/>
      <c r="Z689" s="13"/>
      <c r="AA689" s="13"/>
      <c r="AB689" s="13"/>
      <c r="AC689" s="13"/>
      <c r="AD689" s="13"/>
      <c r="AE689" s="13"/>
      <c r="AF689" s="13"/>
      <c r="AG689" s="13"/>
      <c r="AH689" s="13"/>
      <c r="AI689" s="13"/>
      <c r="AJ689" s="13"/>
    </row>
    <row r="690" spans="1:36" ht="13.5" customHeight="1" x14ac:dyDescent="0.2">
      <c r="A690" s="13"/>
      <c r="B690" s="13"/>
      <c r="C690" s="13"/>
      <c r="D690" s="13"/>
      <c r="E690" s="13"/>
      <c r="F690" s="13"/>
      <c r="G690" s="13"/>
      <c r="H690" s="13"/>
      <c r="I690" s="13"/>
      <c r="J690" s="13"/>
      <c r="K690" s="13"/>
      <c r="L690" s="13"/>
      <c r="M690" s="13"/>
      <c r="N690" s="13"/>
      <c r="O690" s="13"/>
      <c r="P690" s="13"/>
      <c r="Q690" s="13"/>
      <c r="R690" s="13"/>
      <c r="S690" s="13"/>
      <c r="T690" s="13"/>
      <c r="U690" s="13"/>
      <c r="V690" s="13"/>
      <c r="W690" s="13"/>
      <c r="X690" s="13"/>
      <c r="Y690" s="13"/>
      <c r="Z690" s="13"/>
      <c r="AA690" s="13"/>
      <c r="AB690" s="13"/>
      <c r="AC690" s="13"/>
      <c r="AD690" s="13"/>
      <c r="AE690" s="13"/>
      <c r="AF690" s="13"/>
      <c r="AG690" s="13"/>
      <c r="AH690" s="13"/>
      <c r="AI690" s="13"/>
      <c r="AJ690" s="13"/>
    </row>
    <row r="691" spans="1:36" ht="13.5" customHeight="1" x14ac:dyDescent="0.2">
      <c r="A691" s="13"/>
      <c r="B691" s="13"/>
      <c r="C691" s="13"/>
      <c r="D691" s="13"/>
      <c r="E691" s="13"/>
      <c r="F691" s="13"/>
      <c r="G691" s="13"/>
      <c r="H691" s="13"/>
      <c r="I691" s="13"/>
      <c r="J691" s="13"/>
      <c r="K691" s="13"/>
      <c r="L691" s="13"/>
      <c r="M691" s="13"/>
      <c r="N691" s="13"/>
      <c r="O691" s="13"/>
      <c r="P691" s="13"/>
      <c r="Q691" s="13"/>
      <c r="R691" s="13"/>
      <c r="S691" s="13"/>
      <c r="T691" s="13"/>
      <c r="U691" s="13"/>
      <c r="V691" s="13"/>
      <c r="W691" s="13"/>
      <c r="X691" s="13"/>
      <c r="Y691" s="13"/>
      <c r="Z691" s="13"/>
      <c r="AA691" s="13"/>
      <c r="AB691" s="13"/>
      <c r="AC691" s="13"/>
      <c r="AD691" s="13"/>
      <c r="AE691" s="13"/>
      <c r="AF691" s="13"/>
      <c r="AG691" s="13"/>
      <c r="AH691" s="13"/>
      <c r="AI691" s="13"/>
      <c r="AJ691" s="13"/>
    </row>
    <row r="692" spans="1:36" ht="13.5" customHeight="1" x14ac:dyDescent="0.2">
      <c r="A692" s="13"/>
      <c r="B692" s="13"/>
      <c r="C692" s="13"/>
      <c r="D692" s="13"/>
      <c r="E692" s="13"/>
      <c r="F692" s="13"/>
      <c r="G692" s="13"/>
      <c r="H692" s="13"/>
      <c r="I692" s="13"/>
      <c r="J692" s="13"/>
      <c r="K692" s="13"/>
      <c r="L692" s="13"/>
      <c r="M692" s="13"/>
      <c r="N692" s="13"/>
      <c r="O692" s="13"/>
      <c r="P692" s="13"/>
      <c r="Q692" s="13"/>
      <c r="R692" s="13"/>
      <c r="S692" s="13"/>
      <c r="T692" s="13"/>
      <c r="U692" s="13"/>
      <c r="V692" s="13"/>
      <c r="W692" s="13"/>
      <c r="X692" s="13"/>
      <c r="Y692" s="13"/>
      <c r="Z692" s="13"/>
      <c r="AA692" s="13"/>
      <c r="AB692" s="13"/>
      <c r="AC692" s="13"/>
      <c r="AD692" s="13"/>
      <c r="AE692" s="13"/>
      <c r="AF692" s="13"/>
      <c r="AG692" s="13"/>
      <c r="AH692" s="13"/>
      <c r="AI692" s="13"/>
      <c r="AJ692" s="13"/>
    </row>
    <row r="693" spans="1:36" ht="13.5" customHeight="1" x14ac:dyDescent="0.2">
      <c r="A693" s="13"/>
      <c r="B693" s="13"/>
      <c r="C693" s="13"/>
      <c r="D693" s="13"/>
      <c r="E693" s="13"/>
      <c r="F693" s="13"/>
      <c r="G693" s="13"/>
      <c r="H693" s="13"/>
      <c r="I693" s="13"/>
      <c r="J693" s="13"/>
      <c r="K693" s="13"/>
      <c r="L693" s="13"/>
      <c r="M693" s="13"/>
      <c r="N693" s="13"/>
      <c r="O693" s="13"/>
      <c r="P693" s="13"/>
      <c r="Q693" s="13"/>
      <c r="R693" s="13"/>
      <c r="S693" s="13"/>
      <c r="T693" s="13"/>
      <c r="U693" s="13"/>
      <c r="V693" s="13"/>
      <c r="W693" s="13"/>
      <c r="X693" s="13"/>
      <c r="Y693" s="13"/>
      <c r="Z693" s="13"/>
      <c r="AA693" s="13"/>
      <c r="AB693" s="13"/>
      <c r="AC693" s="13"/>
      <c r="AD693" s="13"/>
      <c r="AE693" s="13"/>
      <c r="AF693" s="13"/>
      <c r="AG693" s="13"/>
      <c r="AH693" s="13"/>
      <c r="AI693" s="13"/>
      <c r="AJ693" s="13"/>
    </row>
    <row r="694" spans="1:36" ht="13.5" customHeight="1" x14ac:dyDescent="0.2">
      <c r="A694" s="13"/>
      <c r="B694" s="13"/>
      <c r="C694" s="13"/>
      <c r="D694" s="13"/>
      <c r="E694" s="13"/>
      <c r="F694" s="13"/>
      <c r="G694" s="13"/>
      <c r="H694" s="13"/>
      <c r="I694" s="13"/>
      <c r="J694" s="13"/>
      <c r="K694" s="13"/>
      <c r="L694" s="13"/>
      <c r="M694" s="13"/>
      <c r="N694" s="13"/>
      <c r="O694" s="13"/>
      <c r="P694" s="13"/>
      <c r="Q694" s="13"/>
      <c r="R694" s="13"/>
      <c r="S694" s="13"/>
      <c r="T694" s="13"/>
      <c r="U694" s="13"/>
      <c r="V694" s="13"/>
      <c r="W694" s="13"/>
      <c r="X694" s="13"/>
      <c r="Y694" s="13"/>
      <c r="Z694" s="13"/>
      <c r="AA694" s="13"/>
      <c r="AB694" s="13"/>
      <c r="AC694" s="13"/>
      <c r="AD694" s="13"/>
      <c r="AE694" s="13"/>
      <c r="AF694" s="13"/>
      <c r="AG694" s="13"/>
      <c r="AH694" s="13"/>
      <c r="AI694" s="13"/>
      <c r="AJ694" s="13"/>
    </row>
    <row r="695" spans="1:36" ht="13.5" customHeight="1" x14ac:dyDescent="0.2">
      <c r="A695" s="13"/>
      <c r="B695" s="13"/>
      <c r="C695" s="13"/>
      <c r="D695" s="13"/>
      <c r="E695" s="13"/>
      <c r="F695" s="13"/>
      <c r="G695" s="13"/>
      <c r="H695" s="13"/>
      <c r="I695" s="13"/>
      <c r="J695" s="13"/>
      <c r="K695" s="13"/>
      <c r="L695" s="13"/>
      <c r="M695" s="13"/>
      <c r="N695" s="13"/>
      <c r="O695" s="13"/>
      <c r="P695" s="13"/>
      <c r="Q695" s="13"/>
      <c r="R695" s="13"/>
      <c r="S695" s="13"/>
      <c r="T695" s="13"/>
      <c r="U695" s="13"/>
      <c r="V695" s="13"/>
      <c r="W695" s="13"/>
      <c r="X695" s="13"/>
      <c r="Y695" s="13"/>
      <c r="Z695" s="13"/>
      <c r="AA695" s="13"/>
      <c r="AB695" s="13"/>
      <c r="AC695" s="13"/>
      <c r="AD695" s="13"/>
      <c r="AE695" s="13"/>
      <c r="AF695" s="13"/>
      <c r="AG695" s="13"/>
      <c r="AH695" s="13"/>
      <c r="AI695" s="13"/>
      <c r="AJ695" s="13"/>
    </row>
    <row r="696" spans="1:36" ht="13.5" customHeight="1" x14ac:dyDescent="0.2">
      <c r="A696" s="13"/>
      <c r="B696" s="13"/>
      <c r="C696" s="13"/>
      <c r="D696" s="13"/>
      <c r="E696" s="13"/>
      <c r="F696" s="13"/>
      <c r="G696" s="13"/>
      <c r="H696" s="13"/>
      <c r="I696" s="13"/>
      <c r="J696" s="13"/>
      <c r="K696" s="13"/>
      <c r="L696" s="13"/>
      <c r="M696" s="13"/>
      <c r="N696" s="13"/>
      <c r="O696" s="13"/>
      <c r="P696" s="13"/>
      <c r="Q696" s="13"/>
      <c r="R696" s="13"/>
      <c r="S696" s="13"/>
      <c r="T696" s="13"/>
      <c r="U696" s="13"/>
      <c r="V696" s="13"/>
      <c r="W696" s="13"/>
      <c r="X696" s="13"/>
      <c r="Y696" s="13"/>
      <c r="Z696" s="13"/>
      <c r="AA696" s="13"/>
      <c r="AB696" s="13"/>
      <c r="AC696" s="13"/>
      <c r="AD696" s="13"/>
      <c r="AE696" s="13"/>
      <c r="AF696" s="13"/>
      <c r="AG696" s="13"/>
      <c r="AH696" s="13"/>
      <c r="AI696" s="13"/>
      <c r="AJ696" s="13"/>
    </row>
    <row r="697" spans="1:36" ht="13.5" customHeight="1" x14ac:dyDescent="0.2">
      <c r="A697" s="13"/>
      <c r="B697" s="13"/>
      <c r="C697" s="13"/>
      <c r="D697" s="13"/>
      <c r="E697" s="13"/>
      <c r="F697" s="13"/>
      <c r="G697" s="13"/>
      <c r="H697" s="13"/>
      <c r="I697" s="13"/>
      <c r="J697" s="13"/>
      <c r="K697" s="13"/>
      <c r="L697" s="13"/>
      <c r="M697" s="13"/>
      <c r="N697" s="13"/>
      <c r="O697" s="13"/>
      <c r="P697" s="13"/>
      <c r="Q697" s="13"/>
      <c r="R697" s="13"/>
      <c r="S697" s="13"/>
      <c r="T697" s="13"/>
      <c r="U697" s="13"/>
      <c r="V697" s="13"/>
      <c r="W697" s="13"/>
      <c r="X697" s="13"/>
      <c r="Y697" s="13"/>
      <c r="Z697" s="13"/>
      <c r="AA697" s="13"/>
      <c r="AB697" s="13"/>
      <c r="AC697" s="13"/>
      <c r="AD697" s="13"/>
      <c r="AE697" s="13"/>
      <c r="AF697" s="13"/>
      <c r="AG697" s="13"/>
      <c r="AH697" s="13"/>
      <c r="AI697" s="13"/>
      <c r="AJ697" s="13"/>
    </row>
    <row r="698" spans="1:36" ht="13.5" customHeight="1" x14ac:dyDescent="0.2">
      <c r="A698" s="13"/>
      <c r="B698" s="13"/>
      <c r="C698" s="13"/>
      <c r="D698" s="13"/>
      <c r="E698" s="13"/>
      <c r="F698" s="13"/>
      <c r="G698" s="13"/>
      <c r="H698" s="13"/>
      <c r="I698" s="13"/>
      <c r="J698" s="13"/>
      <c r="K698" s="13"/>
      <c r="L698" s="13"/>
      <c r="M698" s="13"/>
      <c r="N698" s="13"/>
      <c r="O698" s="13"/>
      <c r="P698" s="13"/>
      <c r="Q698" s="13"/>
      <c r="R698" s="13"/>
      <c r="S698" s="13"/>
      <c r="T698" s="13"/>
      <c r="U698" s="13"/>
      <c r="V698" s="13"/>
      <c r="W698" s="13"/>
      <c r="X698" s="13"/>
      <c r="Y698" s="13"/>
      <c r="Z698" s="13"/>
      <c r="AA698" s="13"/>
      <c r="AB698" s="13"/>
      <c r="AC698" s="13"/>
      <c r="AD698" s="13"/>
      <c r="AE698" s="13"/>
      <c r="AF698" s="13"/>
      <c r="AG698" s="13"/>
      <c r="AH698" s="13"/>
      <c r="AI698" s="13"/>
      <c r="AJ698" s="13"/>
    </row>
    <row r="699" spans="1:36" ht="13.5" customHeight="1" x14ac:dyDescent="0.2">
      <c r="A699" s="13"/>
      <c r="B699" s="13"/>
      <c r="C699" s="13"/>
      <c r="D699" s="13"/>
      <c r="E699" s="13"/>
      <c r="F699" s="13"/>
      <c r="G699" s="13"/>
      <c r="H699" s="13"/>
      <c r="I699" s="13"/>
      <c r="J699" s="13"/>
      <c r="K699" s="13"/>
      <c r="L699" s="13"/>
      <c r="M699" s="13"/>
      <c r="N699" s="13"/>
      <c r="O699" s="13"/>
      <c r="P699" s="13"/>
      <c r="Q699" s="13"/>
      <c r="R699" s="13"/>
      <c r="S699" s="13"/>
      <c r="T699" s="13"/>
      <c r="U699" s="13"/>
      <c r="V699" s="13"/>
      <c r="W699" s="13"/>
      <c r="X699" s="13"/>
      <c r="Y699" s="13"/>
      <c r="Z699" s="13"/>
      <c r="AA699" s="13"/>
      <c r="AB699" s="13"/>
      <c r="AC699" s="13"/>
      <c r="AD699" s="13"/>
      <c r="AE699" s="13"/>
      <c r="AF699" s="13"/>
      <c r="AG699" s="13"/>
      <c r="AH699" s="13"/>
      <c r="AI699" s="13"/>
      <c r="AJ699" s="13"/>
    </row>
    <row r="700" spans="1:36" ht="13.5" customHeight="1" x14ac:dyDescent="0.2">
      <c r="A700" s="13"/>
      <c r="B700" s="13"/>
      <c r="C700" s="13"/>
      <c r="D700" s="13"/>
      <c r="E700" s="13"/>
      <c r="F700" s="13"/>
      <c r="G700" s="13"/>
      <c r="H700" s="13"/>
      <c r="I700" s="13"/>
      <c r="J700" s="13"/>
      <c r="K700" s="13"/>
      <c r="L700" s="13"/>
      <c r="M700" s="13"/>
      <c r="N700" s="13"/>
      <c r="O700" s="13"/>
      <c r="P700" s="13"/>
      <c r="Q700" s="13"/>
      <c r="R700" s="13"/>
      <c r="S700" s="13"/>
      <c r="T700" s="13"/>
      <c r="U700" s="13"/>
      <c r="V700" s="13"/>
      <c r="W700" s="13"/>
      <c r="X700" s="13"/>
      <c r="Y700" s="13"/>
      <c r="Z700" s="13"/>
      <c r="AA700" s="13"/>
      <c r="AB700" s="13"/>
      <c r="AC700" s="13"/>
      <c r="AD700" s="13"/>
      <c r="AE700" s="13"/>
      <c r="AF700" s="13"/>
      <c r="AG700" s="13"/>
      <c r="AH700" s="13"/>
      <c r="AI700" s="13"/>
      <c r="AJ700" s="13"/>
    </row>
    <row r="701" spans="1:36" ht="13.5" customHeight="1" x14ac:dyDescent="0.2">
      <c r="A701" s="13"/>
      <c r="B701" s="13"/>
      <c r="C701" s="13"/>
      <c r="D701" s="13"/>
      <c r="E701" s="13"/>
      <c r="F701" s="13"/>
      <c r="G701" s="13"/>
      <c r="H701" s="13"/>
      <c r="I701" s="13"/>
      <c r="J701" s="13"/>
      <c r="K701" s="13"/>
      <c r="L701" s="13"/>
      <c r="M701" s="13"/>
      <c r="N701" s="13"/>
      <c r="O701" s="13"/>
      <c r="P701" s="13"/>
      <c r="Q701" s="13"/>
      <c r="R701" s="13"/>
      <c r="S701" s="13"/>
      <c r="T701" s="13"/>
      <c r="U701" s="13"/>
      <c r="V701" s="13"/>
      <c r="W701" s="13"/>
      <c r="X701" s="13"/>
      <c r="Y701" s="13"/>
      <c r="Z701" s="13"/>
      <c r="AA701" s="13"/>
      <c r="AB701" s="13"/>
      <c r="AC701" s="13"/>
      <c r="AD701" s="13"/>
      <c r="AE701" s="13"/>
      <c r="AF701" s="13"/>
      <c r="AG701" s="13"/>
      <c r="AH701" s="13"/>
      <c r="AI701" s="13"/>
      <c r="AJ701" s="13"/>
    </row>
    <row r="702" spans="1:36" ht="13.5" customHeight="1" x14ac:dyDescent="0.2">
      <c r="A702" s="13"/>
      <c r="B702" s="13"/>
      <c r="C702" s="13"/>
      <c r="D702" s="13"/>
      <c r="E702" s="13"/>
      <c r="F702" s="13"/>
      <c r="G702" s="13"/>
      <c r="H702" s="13"/>
      <c r="I702" s="13"/>
      <c r="J702" s="13"/>
      <c r="K702" s="13"/>
      <c r="L702" s="13"/>
      <c r="M702" s="13"/>
      <c r="N702" s="13"/>
      <c r="O702" s="13"/>
      <c r="P702" s="13"/>
      <c r="Q702" s="13"/>
      <c r="R702" s="13"/>
      <c r="S702" s="13"/>
      <c r="T702" s="13"/>
      <c r="U702" s="13"/>
      <c r="V702" s="13"/>
      <c r="W702" s="13"/>
      <c r="X702" s="13"/>
      <c r="Y702" s="13"/>
      <c r="Z702" s="13"/>
      <c r="AA702" s="13"/>
      <c r="AB702" s="13"/>
      <c r="AC702" s="13"/>
      <c r="AD702" s="13"/>
      <c r="AE702" s="13"/>
      <c r="AF702" s="13"/>
      <c r="AG702" s="13"/>
      <c r="AH702" s="13"/>
      <c r="AI702" s="13"/>
      <c r="AJ702" s="13"/>
    </row>
    <row r="703" spans="1:36" ht="13.5" customHeight="1" x14ac:dyDescent="0.2">
      <c r="A703" s="13"/>
      <c r="B703" s="13"/>
      <c r="C703" s="13"/>
      <c r="D703" s="13"/>
      <c r="E703" s="13"/>
      <c r="F703" s="13"/>
      <c r="G703" s="13"/>
      <c r="H703" s="13"/>
      <c r="I703" s="13"/>
      <c r="J703" s="13"/>
      <c r="K703" s="13"/>
      <c r="L703" s="13"/>
      <c r="M703" s="13"/>
      <c r="N703" s="13"/>
      <c r="O703" s="13"/>
      <c r="P703" s="13"/>
      <c r="Q703" s="13"/>
      <c r="R703" s="13"/>
      <c r="S703" s="13"/>
      <c r="T703" s="13"/>
      <c r="U703" s="13"/>
      <c r="V703" s="13"/>
      <c r="W703" s="13"/>
      <c r="X703" s="13"/>
      <c r="Y703" s="13"/>
      <c r="Z703" s="13"/>
      <c r="AA703" s="13"/>
      <c r="AB703" s="13"/>
      <c r="AC703" s="13"/>
      <c r="AD703" s="13"/>
      <c r="AE703" s="13"/>
      <c r="AF703" s="13"/>
      <c r="AG703" s="13"/>
      <c r="AH703" s="13"/>
      <c r="AI703" s="13"/>
      <c r="AJ703" s="13"/>
    </row>
    <row r="704" spans="1:36" ht="13.5" customHeight="1" x14ac:dyDescent="0.2">
      <c r="A704" s="13"/>
      <c r="B704" s="13"/>
      <c r="C704" s="13"/>
      <c r="D704" s="13"/>
      <c r="E704" s="13"/>
      <c r="F704" s="13"/>
      <c r="G704" s="13"/>
      <c r="H704" s="13"/>
      <c r="I704" s="13"/>
      <c r="J704" s="13"/>
      <c r="K704" s="13"/>
      <c r="L704" s="13"/>
      <c r="M704" s="13"/>
      <c r="N704" s="13"/>
      <c r="O704" s="13"/>
      <c r="P704" s="13"/>
      <c r="Q704" s="13"/>
      <c r="R704" s="13"/>
      <c r="S704" s="13"/>
      <c r="T704" s="13"/>
      <c r="U704" s="13"/>
      <c r="V704" s="13"/>
      <c r="W704" s="13"/>
      <c r="X704" s="13"/>
      <c r="Y704" s="13"/>
      <c r="Z704" s="13"/>
      <c r="AA704" s="13"/>
      <c r="AB704" s="13"/>
      <c r="AC704" s="13"/>
      <c r="AD704" s="13"/>
      <c r="AE704" s="13"/>
      <c r="AF704" s="13"/>
      <c r="AG704" s="13"/>
      <c r="AH704" s="13"/>
      <c r="AI704" s="13"/>
      <c r="AJ704" s="13"/>
    </row>
    <row r="705" spans="1:36" ht="13.5" customHeight="1" x14ac:dyDescent="0.2">
      <c r="A705" s="13"/>
      <c r="B705" s="13"/>
      <c r="C705" s="13"/>
      <c r="D705" s="13"/>
      <c r="E705" s="13"/>
      <c r="F705" s="13"/>
      <c r="G705" s="13"/>
      <c r="H705" s="13"/>
      <c r="I705" s="13"/>
      <c r="J705" s="13"/>
      <c r="K705" s="13"/>
      <c r="L705" s="13"/>
      <c r="M705" s="13"/>
      <c r="N705" s="13"/>
      <c r="O705" s="13"/>
      <c r="P705" s="13"/>
      <c r="Q705" s="13"/>
      <c r="R705" s="13"/>
      <c r="S705" s="13"/>
      <c r="T705" s="13"/>
      <c r="U705" s="13"/>
      <c r="V705" s="13"/>
      <c r="W705" s="13"/>
      <c r="X705" s="13"/>
      <c r="Y705" s="13"/>
      <c r="Z705" s="13"/>
      <c r="AA705" s="13"/>
      <c r="AB705" s="13"/>
      <c r="AC705" s="13"/>
      <c r="AD705" s="13"/>
      <c r="AE705" s="13"/>
      <c r="AF705" s="13"/>
      <c r="AG705" s="13"/>
      <c r="AH705" s="13"/>
      <c r="AI705" s="13"/>
      <c r="AJ705" s="13"/>
    </row>
    <row r="706" spans="1:36" ht="13.5" customHeight="1" x14ac:dyDescent="0.2">
      <c r="A706" s="13"/>
      <c r="B706" s="13"/>
      <c r="C706" s="13"/>
      <c r="D706" s="13"/>
      <c r="E706" s="13"/>
      <c r="F706" s="13"/>
      <c r="G706" s="13"/>
      <c r="H706" s="13"/>
      <c r="I706" s="13"/>
      <c r="J706" s="13"/>
      <c r="K706" s="13"/>
      <c r="L706" s="13"/>
      <c r="M706" s="13"/>
      <c r="N706" s="13"/>
      <c r="O706" s="13"/>
      <c r="P706" s="13"/>
      <c r="Q706" s="13"/>
      <c r="R706" s="13"/>
      <c r="S706" s="13"/>
      <c r="T706" s="13"/>
      <c r="U706" s="13"/>
      <c r="V706" s="13"/>
      <c r="W706" s="13"/>
      <c r="X706" s="13"/>
      <c r="Y706" s="13"/>
      <c r="Z706" s="13"/>
      <c r="AA706" s="13"/>
      <c r="AB706" s="13"/>
      <c r="AC706" s="13"/>
      <c r="AD706" s="13"/>
      <c r="AE706" s="13"/>
      <c r="AF706" s="13"/>
      <c r="AG706" s="13"/>
      <c r="AH706" s="13"/>
      <c r="AI706" s="13"/>
      <c r="AJ706" s="13"/>
    </row>
    <row r="707" spans="1:36" ht="13.5" customHeight="1" x14ac:dyDescent="0.2">
      <c r="A707" s="13"/>
      <c r="B707" s="13"/>
      <c r="C707" s="13"/>
      <c r="D707" s="13"/>
      <c r="E707" s="13"/>
      <c r="F707" s="13"/>
      <c r="G707" s="13"/>
      <c r="H707" s="13"/>
      <c r="I707" s="13"/>
      <c r="J707" s="13"/>
      <c r="K707" s="13"/>
      <c r="L707" s="13"/>
      <c r="M707" s="13"/>
      <c r="N707" s="13"/>
      <c r="O707" s="13"/>
      <c r="P707" s="13"/>
      <c r="Q707" s="13"/>
      <c r="R707" s="13"/>
      <c r="S707" s="13"/>
      <c r="T707" s="13"/>
      <c r="U707" s="13"/>
      <c r="V707" s="13"/>
      <c r="W707" s="13"/>
      <c r="X707" s="13"/>
      <c r="Y707" s="13"/>
      <c r="Z707" s="13"/>
      <c r="AA707" s="13"/>
      <c r="AB707" s="13"/>
      <c r="AC707" s="13"/>
      <c r="AD707" s="13"/>
      <c r="AE707" s="13"/>
      <c r="AF707" s="13"/>
      <c r="AG707" s="13"/>
      <c r="AH707" s="13"/>
      <c r="AI707" s="13"/>
      <c r="AJ707" s="13"/>
    </row>
    <row r="708" spans="1:36" ht="13.5" customHeight="1" x14ac:dyDescent="0.2">
      <c r="A708" s="13"/>
      <c r="B708" s="13"/>
      <c r="C708" s="13"/>
      <c r="D708" s="13"/>
      <c r="E708" s="13"/>
      <c r="F708" s="13"/>
      <c r="G708" s="13"/>
      <c r="H708" s="13"/>
      <c r="I708" s="13"/>
      <c r="J708" s="13"/>
      <c r="K708" s="13"/>
      <c r="L708" s="13"/>
      <c r="M708" s="13"/>
      <c r="N708" s="13"/>
      <c r="O708" s="13"/>
      <c r="P708" s="13"/>
      <c r="Q708" s="13"/>
      <c r="R708" s="13"/>
      <c r="S708" s="13"/>
      <c r="T708" s="13"/>
      <c r="U708" s="13"/>
      <c r="V708" s="13"/>
      <c r="W708" s="13"/>
      <c r="X708" s="13"/>
      <c r="Y708" s="13"/>
      <c r="Z708" s="13"/>
      <c r="AA708" s="13"/>
      <c r="AB708" s="13"/>
      <c r="AC708" s="13"/>
      <c r="AD708" s="13"/>
      <c r="AE708" s="13"/>
      <c r="AF708" s="13"/>
      <c r="AG708" s="13"/>
      <c r="AH708" s="13"/>
      <c r="AI708" s="13"/>
      <c r="AJ708" s="13"/>
    </row>
    <row r="709" spans="1:36" ht="13.5" customHeight="1" x14ac:dyDescent="0.2">
      <c r="A709" s="13"/>
      <c r="B709" s="13"/>
      <c r="C709" s="13"/>
      <c r="D709" s="13"/>
      <c r="E709" s="13"/>
      <c r="F709" s="13"/>
      <c r="G709" s="13"/>
      <c r="H709" s="13"/>
      <c r="I709" s="13"/>
      <c r="J709" s="13"/>
      <c r="K709" s="13"/>
      <c r="L709" s="13"/>
      <c r="M709" s="13"/>
      <c r="N709" s="13"/>
      <c r="O709" s="13"/>
      <c r="P709" s="13"/>
      <c r="Q709" s="13"/>
      <c r="R709" s="13"/>
      <c r="S709" s="13"/>
      <c r="T709" s="13"/>
      <c r="U709" s="13"/>
      <c r="V709" s="13"/>
      <c r="W709" s="13"/>
      <c r="X709" s="13"/>
      <c r="Y709" s="13"/>
      <c r="Z709" s="13"/>
      <c r="AA709" s="13"/>
      <c r="AB709" s="13"/>
      <c r="AC709" s="13"/>
      <c r="AD709" s="13"/>
      <c r="AE709" s="13"/>
      <c r="AF709" s="13"/>
      <c r="AG709" s="13"/>
      <c r="AH709" s="13"/>
      <c r="AI709" s="13"/>
      <c r="AJ709" s="13"/>
    </row>
    <row r="710" spans="1:36" ht="13.5" customHeight="1" x14ac:dyDescent="0.2">
      <c r="A710" s="13"/>
      <c r="B710" s="13"/>
      <c r="C710" s="13"/>
      <c r="D710" s="13"/>
      <c r="E710" s="13"/>
      <c r="F710" s="13"/>
      <c r="G710" s="13"/>
      <c r="H710" s="13"/>
      <c r="I710" s="13"/>
      <c r="J710" s="13"/>
      <c r="K710" s="13"/>
      <c r="L710" s="13"/>
      <c r="M710" s="13"/>
      <c r="N710" s="13"/>
      <c r="O710" s="13"/>
      <c r="P710" s="13"/>
      <c r="Q710" s="13"/>
      <c r="R710" s="13"/>
      <c r="S710" s="13"/>
      <c r="T710" s="13"/>
      <c r="U710" s="13"/>
      <c r="V710" s="13"/>
      <c r="W710" s="13"/>
      <c r="X710" s="13"/>
      <c r="Y710" s="13"/>
      <c r="Z710" s="13"/>
      <c r="AA710" s="13"/>
      <c r="AB710" s="13"/>
      <c r="AC710" s="13"/>
      <c r="AD710" s="13"/>
      <c r="AE710" s="13"/>
      <c r="AF710" s="13"/>
      <c r="AG710" s="13"/>
      <c r="AH710" s="13"/>
      <c r="AI710" s="13"/>
      <c r="AJ710" s="13"/>
    </row>
    <row r="711" spans="1:36" ht="13.5" customHeight="1" x14ac:dyDescent="0.2">
      <c r="A711" s="13"/>
      <c r="B711" s="13"/>
      <c r="C711" s="13"/>
      <c r="D711" s="13"/>
      <c r="E711" s="13"/>
      <c r="F711" s="13"/>
      <c r="G711" s="13"/>
      <c r="H711" s="13"/>
      <c r="I711" s="13"/>
      <c r="J711" s="13"/>
      <c r="K711" s="13"/>
      <c r="L711" s="13"/>
      <c r="M711" s="13"/>
      <c r="N711" s="13"/>
      <c r="O711" s="13"/>
      <c r="P711" s="13"/>
      <c r="Q711" s="13"/>
      <c r="R711" s="13"/>
      <c r="S711" s="13"/>
      <c r="T711" s="13"/>
      <c r="U711" s="13"/>
      <c r="V711" s="13"/>
      <c r="W711" s="13"/>
      <c r="X711" s="13"/>
      <c r="Y711" s="13"/>
      <c r="Z711" s="13"/>
      <c r="AA711" s="13"/>
      <c r="AB711" s="13"/>
      <c r="AC711" s="13"/>
      <c r="AD711" s="13"/>
      <c r="AE711" s="13"/>
      <c r="AF711" s="13"/>
      <c r="AG711" s="13"/>
      <c r="AH711" s="13"/>
      <c r="AI711" s="13"/>
      <c r="AJ711" s="13"/>
    </row>
    <row r="712" spans="1:36" ht="13.5" customHeight="1" x14ac:dyDescent="0.2">
      <c r="A712" s="13"/>
      <c r="B712" s="13"/>
      <c r="C712" s="13"/>
      <c r="D712" s="13"/>
      <c r="E712" s="13"/>
      <c r="F712" s="13"/>
      <c r="G712" s="13"/>
      <c r="H712" s="13"/>
      <c r="I712" s="13"/>
      <c r="J712" s="13"/>
      <c r="K712" s="13"/>
      <c r="L712" s="13"/>
      <c r="M712" s="13"/>
      <c r="N712" s="13"/>
      <c r="O712" s="13"/>
      <c r="P712" s="13"/>
      <c r="Q712" s="13"/>
      <c r="R712" s="13"/>
      <c r="S712" s="13"/>
      <c r="T712" s="13"/>
      <c r="U712" s="13"/>
      <c r="V712" s="13"/>
      <c r="W712" s="13"/>
      <c r="X712" s="13"/>
      <c r="Y712" s="13"/>
      <c r="Z712" s="13"/>
      <c r="AA712" s="13"/>
      <c r="AB712" s="13"/>
      <c r="AC712" s="13"/>
      <c r="AD712" s="13"/>
      <c r="AE712" s="13"/>
      <c r="AF712" s="13"/>
      <c r="AG712" s="13"/>
      <c r="AH712" s="13"/>
      <c r="AI712" s="13"/>
      <c r="AJ712" s="13"/>
    </row>
    <row r="713" spans="1:36" ht="13.5" customHeight="1" x14ac:dyDescent="0.2">
      <c r="A713" s="13"/>
      <c r="B713" s="13"/>
      <c r="C713" s="13"/>
      <c r="D713" s="13"/>
      <c r="E713" s="13"/>
      <c r="F713" s="13"/>
      <c r="G713" s="13"/>
      <c r="H713" s="13"/>
      <c r="I713" s="13"/>
      <c r="J713" s="13"/>
      <c r="K713" s="13"/>
      <c r="L713" s="13"/>
      <c r="M713" s="13"/>
      <c r="N713" s="13"/>
      <c r="O713" s="13"/>
      <c r="P713" s="13"/>
      <c r="Q713" s="13"/>
      <c r="R713" s="13"/>
      <c r="S713" s="13"/>
      <c r="T713" s="13"/>
      <c r="U713" s="13"/>
      <c r="V713" s="13"/>
      <c r="W713" s="13"/>
      <c r="X713" s="13"/>
      <c r="Y713" s="13"/>
      <c r="Z713" s="13"/>
      <c r="AA713" s="13"/>
      <c r="AB713" s="13"/>
      <c r="AC713" s="13"/>
      <c r="AD713" s="13"/>
      <c r="AE713" s="13"/>
      <c r="AF713" s="13"/>
      <c r="AG713" s="13"/>
      <c r="AH713" s="13"/>
      <c r="AI713" s="13"/>
      <c r="AJ713" s="13"/>
    </row>
    <row r="714" spans="1:36" ht="13.5" customHeight="1" x14ac:dyDescent="0.2">
      <c r="A714" s="13"/>
      <c r="B714" s="13"/>
      <c r="C714" s="13"/>
      <c r="D714" s="13"/>
      <c r="E714" s="13"/>
      <c r="F714" s="13"/>
      <c r="G714" s="13"/>
      <c r="H714" s="13"/>
      <c r="I714" s="13"/>
      <c r="J714" s="13"/>
      <c r="K714" s="13"/>
      <c r="L714" s="13"/>
      <c r="M714" s="13"/>
      <c r="N714" s="13"/>
      <c r="O714" s="13"/>
      <c r="P714" s="13"/>
      <c r="Q714" s="13"/>
      <c r="R714" s="13"/>
      <c r="S714" s="13"/>
      <c r="T714" s="13"/>
      <c r="U714" s="13"/>
      <c r="V714" s="13"/>
      <c r="W714" s="13"/>
      <c r="X714" s="13"/>
      <c r="Y714" s="13"/>
      <c r="Z714" s="13"/>
      <c r="AA714" s="13"/>
      <c r="AB714" s="13"/>
      <c r="AC714" s="13"/>
      <c r="AD714" s="13"/>
      <c r="AE714" s="13"/>
      <c r="AF714" s="13"/>
      <c r="AG714" s="13"/>
      <c r="AH714" s="13"/>
      <c r="AI714" s="13"/>
      <c r="AJ714" s="13"/>
    </row>
    <row r="715" spans="1:36" ht="13.5" customHeight="1" x14ac:dyDescent="0.2">
      <c r="A715" s="13"/>
      <c r="B715" s="13"/>
      <c r="C715" s="13"/>
      <c r="D715" s="13"/>
      <c r="E715" s="13"/>
      <c r="F715" s="13"/>
      <c r="G715" s="13"/>
      <c r="H715" s="13"/>
      <c r="I715" s="13"/>
      <c r="J715" s="13"/>
      <c r="K715" s="13"/>
      <c r="L715" s="13"/>
      <c r="M715" s="13"/>
      <c r="N715" s="13"/>
      <c r="O715" s="13"/>
      <c r="P715" s="13"/>
      <c r="Q715" s="13"/>
      <c r="R715" s="13"/>
      <c r="S715" s="13"/>
      <c r="T715" s="13"/>
      <c r="U715" s="13"/>
      <c r="V715" s="13"/>
      <c r="W715" s="13"/>
      <c r="X715" s="13"/>
      <c r="Y715" s="13"/>
      <c r="Z715" s="13"/>
      <c r="AA715" s="13"/>
      <c r="AB715" s="13"/>
      <c r="AC715" s="13"/>
      <c r="AD715" s="13"/>
      <c r="AE715" s="13"/>
      <c r="AF715" s="13"/>
      <c r="AG715" s="13"/>
      <c r="AH715" s="13"/>
      <c r="AI715" s="13"/>
      <c r="AJ715" s="13"/>
    </row>
    <row r="716" spans="1:36" ht="13.5" customHeight="1" x14ac:dyDescent="0.2">
      <c r="A716" s="13"/>
      <c r="B716" s="13"/>
      <c r="C716" s="13"/>
      <c r="D716" s="13"/>
      <c r="E716" s="13"/>
      <c r="F716" s="13"/>
      <c r="G716" s="13"/>
      <c r="H716" s="13"/>
      <c r="I716" s="13"/>
      <c r="J716" s="13"/>
      <c r="K716" s="13"/>
      <c r="L716" s="13"/>
      <c r="M716" s="13"/>
      <c r="N716" s="13"/>
      <c r="O716" s="13"/>
      <c r="P716" s="13"/>
      <c r="Q716" s="13"/>
      <c r="R716" s="13"/>
      <c r="S716" s="13"/>
      <c r="T716" s="13"/>
      <c r="U716" s="13"/>
      <c r="V716" s="13"/>
      <c r="W716" s="13"/>
      <c r="X716" s="13"/>
      <c r="Y716" s="13"/>
      <c r="Z716" s="13"/>
      <c r="AA716" s="13"/>
      <c r="AB716" s="13"/>
      <c r="AC716" s="13"/>
      <c r="AD716" s="13"/>
      <c r="AE716" s="13"/>
      <c r="AF716" s="13"/>
      <c r="AG716" s="13"/>
      <c r="AH716" s="13"/>
      <c r="AI716" s="13"/>
      <c r="AJ716" s="13"/>
    </row>
    <row r="717" spans="1:36" ht="13.5" customHeight="1" x14ac:dyDescent="0.2">
      <c r="A717" s="13"/>
      <c r="B717" s="13"/>
      <c r="C717" s="13"/>
      <c r="D717" s="13"/>
      <c r="E717" s="13"/>
      <c r="F717" s="13"/>
      <c r="G717" s="13"/>
      <c r="H717" s="13"/>
      <c r="I717" s="13"/>
      <c r="J717" s="13"/>
      <c r="K717" s="13"/>
      <c r="L717" s="13"/>
      <c r="M717" s="13"/>
      <c r="N717" s="13"/>
      <c r="O717" s="13"/>
      <c r="P717" s="13"/>
      <c r="Q717" s="13"/>
      <c r="R717" s="13"/>
      <c r="S717" s="13"/>
      <c r="T717" s="13"/>
      <c r="U717" s="13"/>
      <c r="V717" s="13"/>
      <c r="W717" s="13"/>
      <c r="X717" s="13"/>
      <c r="Y717" s="13"/>
      <c r="Z717" s="13"/>
      <c r="AA717" s="13"/>
      <c r="AB717" s="13"/>
      <c r="AC717" s="13"/>
      <c r="AD717" s="13"/>
      <c r="AE717" s="13"/>
      <c r="AF717" s="13"/>
      <c r="AG717" s="13"/>
      <c r="AH717" s="13"/>
      <c r="AI717" s="13"/>
      <c r="AJ717" s="13"/>
    </row>
    <row r="718" spans="1:36" ht="13.5" customHeight="1" x14ac:dyDescent="0.2">
      <c r="A718" s="13"/>
      <c r="B718" s="13"/>
      <c r="C718" s="13"/>
      <c r="D718" s="13"/>
      <c r="E718" s="13"/>
      <c r="F718" s="13"/>
      <c r="G718" s="13"/>
      <c r="H718" s="13"/>
      <c r="I718" s="13"/>
      <c r="J718" s="13"/>
      <c r="K718" s="13"/>
      <c r="L718" s="13"/>
      <c r="M718" s="13"/>
      <c r="N718" s="13"/>
      <c r="O718" s="13"/>
      <c r="P718" s="13"/>
      <c r="Q718" s="13"/>
      <c r="R718" s="13"/>
      <c r="S718" s="13"/>
      <c r="T718" s="13"/>
      <c r="U718" s="13"/>
      <c r="V718" s="13"/>
      <c r="W718" s="13"/>
      <c r="X718" s="13"/>
      <c r="Y718" s="13"/>
      <c r="Z718" s="13"/>
      <c r="AA718" s="13"/>
      <c r="AB718" s="13"/>
      <c r="AC718" s="13"/>
      <c r="AD718" s="13"/>
      <c r="AE718" s="13"/>
      <c r="AF718" s="13"/>
      <c r="AG718" s="13"/>
      <c r="AH718" s="13"/>
      <c r="AI718" s="13"/>
      <c r="AJ718" s="13"/>
    </row>
    <row r="719" spans="1:36" ht="13.5" customHeight="1" x14ac:dyDescent="0.2">
      <c r="A719" s="13"/>
      <c r="B719" s="13"/>
      <c r="C719" s="13"/>
      <c r="D719" s="13"/>
      <c r="E719" s="13"/>
      <c r="F719" s="13"/>
      <c r="G719" s="13"/>
      <c r="H719" s="13"/>
      <c r="I719" s="13"/>
      <c r="J719" s="13"/>
      <c r="K719" s="13"/>
      <c r="L719" s="13"/>
      <c r="M719" s="13"/>
      <c r="N719" s="13"/>
      <c r="O719" s="13"/>
      <c r="P719" s="13"/>
      <c r="Q719" s="13"/>
      <c r="R719" s="13"/>
      <c r="S719" s="13"/>
      <c r="T719" s="13"/>
      <c r="U719" s="13"/>
      <c r="V719" s="13"/>
      <c r="W719" s="13"/>
      <c r="X719" s="13"/>
      <c r="Y719" s="13"/>
      <c r="Z719" s="13"/>
      <c r="AA719" s="13"/>
      <c r="AB719" s="13"/>
      <c r="AC719" s="13"/>
      <c r="AD719" s="13"/>
      <c r="AE719" s="13"/>
      <c r="AF719" s="13"/>
      <c r="AG719" s="13"/>
      <c r="AH719" s="13"/>
      <c r="AI719" s="13"/>
      <c r="AJ719" s="13"/>
    </row>
    <row r="720" spans="1:36" ht="13.5" customHeight="1" x14ac:dyDescent="0.2">
      <c r="A720" s="13"/>
      <c r="B720" s="13"/>
      <c r="C720" s="13"/>
      <c r="D720" s="13"/>
      <c r="E720" s="13"/>
      <c r="F720" s="13"/>
      <c r="G720" s="13"/>
      <c r="H720" s="13"/>
      <c r="I720" s="13"/>
      <c r="J720" s="13"/>
      <c r="K720" s="13"/>
      <c r="L720" s="13"/>
      <c r="M720" s="13"/>
      <c r="N720" s="13"/>
      <c r="O720" s="13"/>
      <c r="P720" s="13"/>
      <c r="Q720" s="13"/>
      <c r="R720" s="13"/>
      <c r="S720" s="13"/>
      <c r="T720" s="13"/>
      <c r="U720" s="13"/>
      <c r="V720" s="13"/>
      <c r="W720" s="13"/>
      <c r="X720" s="13"/>
      <c r="Y720" s="13"/>
      <c r="Z720" s="13"/>
      <c r="AA720" s="13"/>
      <c r="AB720" s="13"/>
      <c r="AC720" s="13"/>
      <c r="AD720" s="13"/>
      <c r="AE720" s="13"/>
      <c r="AF720" s="13"/>
      <c r="AG720" s="13"/>
      <c r="AH720" s="13"/>
      <c r="AI720" s="13"/>
      <c r="AJ720" s="13"/>
    </row>
    <row r="721" spans="1:36" ht="13.5" customHeight="1" x14ac:dyDescent="0.2">
      <c r="A721" s="13"/>
      <c r="B721" s="13"/>
      <c r="C721" s="13"/>
      <c r="D721" s="13"/>
      <c r="E721" s="13"/>
      <c r="F721" s="13"/>
      <c r="G721" s="13"/>
      <c r="H721" s="13"/>
      <c r="I721" s="13"/>
      <c r="J721" s="13"/>
      <c r="K721" s="13"/>
      <c r="L721" s="13"/>
      <c r="M721" s="13"/>
      <c r="N721" s="13"/>
      <c r="O721" s="13"/>
      <c r="P721" s="13"/>
      <c r="Q721" s="13"/>
      <c r="R721" s="13"/>
      <c r="S721" s="13"/>
      <c r="T721" s="13"/>
      <c r="U721" s="13"/>
      <c r="V721" s="13"/>
      <c r="W721" s="13"/>
      <c r="X721" s="13"/>
      <c r="Y721" s="13"/>
      <c r="Z721" s="13"/>
      <c r="AA721" s="13"/>
      <c r="AB721" s="13"/>
      <c r="AC721" s="13"/>
      <c r="AD721" s="13"/>
      <c r="AE721" s="13"/>
      <c r="AF721" s="13"/>
      <c r="AG721" s="13"/>
      <c r="AH721" s="13"/>
      <c r="AI721" s="13"/>
      <c r="AJ721" s="13"/>
    </row>
    <row r="722" spans="1:36" ht="13.5" customHeight="1" x14ac:dyDescent="0.2">
      <c r="A722" s="13"/>
      <c r="B722" s="13"/>
      <c r="C722" s="13"/>
      <c r="D722" s="13"/>
      <c r="E722" s="13"/>
      <c r="F722" s="13"/>
      <c r="G722" s="13"/>
      <c r="H722" s="13"/>
      <c r="I722" s="13"/>
      <c r="J722" s="13"/>
      <c r="K722" s="13"/>
      <c r="L722" s="13"/>
      <c r="M722" s="13"/>
      <c r="N722" s="13"/>
      <c r="O722" s="13"/>
      <c r="P722" s="13"/>
      <c r="Q722" s="13"/>
      <c r="R722" s="13"/>
      <c r="S722" s="13"/>
      <c r="T722" s="13"/>
      <c r="U722" s="13"/>
      <c r="V722" s="13"/>
      <c r="W722" s="13"/>
      <c r="X722" s="13"/>
      <c r="Y722" s="13"/>
      <c r="Z722" s="13"/>
      <c r="AA722" s="13"/>
      <c r="AB722" s="13"/>
      <c r="AC722" s="13"/>
      <c r="AD722" s="13"/>
      <c r="AE722" s="13"/>
      <c r="AF722" s="13"/>
      <c r="AG722" s="13"/>
      <c r="AH722" s="13"/>
      <c r="AI722" s="13"/>
      <c r="AJ722" s="13"/>
    </row>
    <row r="723" spans="1:36" ht="13.5" customHeight="1" x14ac:dyDescent="0.2">
      <c r="A723" s="13"/>
      <c r="B723" s="13"/>
      <c r="C723" s="13"/>
      <c r="D723" s="13"/>
      <c r="E723" s="13"/>
      <c r="F723" s="13"/>
      <c r="G723" s="13"/>
      <c r="H723" s="13"/>
      <c r="I723" s="13"/>
      <c r="J723" s="13"/>
      <c r="K723" s="13"/>
      <c r="L723" s="13"/>
      <c r="M723" s="13"/>
      <c r="N723" s="13"/>
      <c r="O723" s="13"/>
      <c r="P723" s="13"/>
      <c r="Q723" s="13"/>
      <c r="R723" s="13"/>
      <c r="S723" s="13"/>
      <c r="T723" s="13"/>
      <c r="U723" s="13"/>
      <c r="V723" s="13"/>
      <c r="W723" s="13"/>
      <c r="X723" s="13"/>
      <c r="Y723" s="13"/>
      <c r="Z723" s="13"/>
      <c r="AA723" s="13"/>
      <c r="AB723" s="13"/>
      <c r="AC723" s="13"/>
      <c r="AD723" s="13"/>
      <c r="AE723" s="13"/>
      <c r="AF723" s="13"/>
      <c r="AG723" s="13"/>
      <c r="AH723" s="13"/>
      <c r="AI723" s="13"/>
      <c r="AJ723" s="13"/>
    </row>
    <row r="724" spans="1:36" ht="13.5" customHeight="1" x14ac:dyDescent="0.2">
      <c r="A724" s="13"/>
      <c r="B724" s="13"/>
      <c r="C724" s="13"/>
      <c r="D724" s="13"/>
      <c r="E724" s="13"/>
      <c r="F724" s="13"/>
      <c r="G724" s="13"/>
      <c r="H724" s="13"/>
      <c r="I724" s="13"/>
      <c r="J724" s="13"/>
      <c r="K724" s="13"/>
      <c r="L724" s="13"/>
      <c r="M724" s="13"/>
      <c r="N724" s="13"/>
      <c r="O724" s="13"/>
      <c r="P724" s="13"/>
      <c r="Q724" s="13"/>
      <c r="R724" s="13"/>
      <c r="S724" s="13"/>
      <c r="T724" s="13"/>
      <c r="U724" s="13"/>
      <c r="V724" s="13"/>
      <c r="W724" s="13"/>
      <c r="X724" s="13"/>
      <c r="Y724" s="13"/>
      <c r="Z724" s="13"/>
      <c r="AA724" s="13"/>
      <c r="AB724" s="13"/>
      <c r="AC724" s="13"/>
      <c r="AD724" s="13"/>
      <c r="AE724" s="13"/>
      <c r="AF724" s="13"/>
      <c r="AG724" s="13"/>
      <c r="AH724" s="13"/>
      <c r="AI724" s="13"/>
      <c r="AJ724" s="13"/>
    </row>
    <row r="725" spans="1:36" ht="13.5" customHeight="1" x14ac:dyDescent="0.2">
      <c r="A725" s="13"/>
      <c r="B725" s="13"/>
      <c r="C725" s="13"/>
      <c r="D725" s="13"/>
      <c r="E725" s="13"/>
      <c r="F725" s="13"/>
      <c r="G725" s="13"/>
      <c r="H725" s="13"/>
      <c r="I725" s="13"/>
      <c r="J725" s="13"/>
      <c r="K725" s="13"/>
      <c r="L725" s="13"/>
      <c r="M725" s="13"/>
      <c r="N725" s="13"/>
      <c r="O725" s="13"/>
      <c r="P725" s="13"/>
      <c r="Q725" s="13"/>
      <c r="R725" s="13"/>
      <c r="S725" s="13"/>
      <c r="T725" s="13"/>
      <c r="U725" s="13"/>
      <c r="V725" s="13"/>
      <c r="W725" s="13"/>
      <c r="X725" s="13"/>
      <c r="Y725" s="13"/>
      <c r="Z725" s="13"/>
      <c r="AA725" s="13"/>
      <c r="AB725" s="13"/>
      <c r="AC725" s="13"/>
      <c r="AD725" s="13"/>
      <c r="AE725" s="13"/>
      <c r="AF725" s="13"/>
      <c r="AG725" s="13"/>
      <c r="AH725" s="13"/>
      <c r="AI725" s="13"/>
      <c r="AJ725" s="13"/>
    </row>
    <row r="726" spans="1:36" ht="13.5" customHeight="1" x14ac:dyDescent="0.2">
      <c r="A726" s="13"/>
      <c r="B726" s="13"/>
      <c r="C726" s="13"/>
      <c r="D726" s="13"/>
      <c r="E726" s="13"/>
      <c r="F726" s="13"/>
      <c r="G726" s="13"/>
      <c r="H726" s="13"/>
      <c r="I726" s="13"/>
      <c r="J726" s="13"/>
      <c r="K726" s="13"/>
      <c r="L726" s="13"/>
      <c r="M726" s="13"/>
      <c r="N726" s="13"/>
      <c r="O726" s="13"/>
      <c r="P726" s="13"/>
      <c r="Q726" s="13"/>
      <c r="R726" s="13"/>
      <c r="S726" s="13"/>
      <c r="T726" s="13"/>
      <c r="U726" s="13"/>
      <c r="V726" s="13"/>
      <c r="W726" s="13"/>
      <c r="X726" s="13"/>
      <c r="Y726" s="13"/>
      <c r="Z726" s="13"/>
      <c r="AA726" s="13"/>
      <c r="AB726" s="13"/>
      <c r="AC726" s="13"/>
      <c r="AD726" s="13"/>
      <c r="AE726" s="13"/>
      <c r="AF726" s="13"/>
      <c r="AG726" s="13"/>
      <c r="AH726" s="13"/>
      <c r="AI726" s="13"/>
      <c r="AJ726" s="13"/>
    </row>
    <row r="727" spans="1:36" ht="13.5" customHeight="1" x14ac:dyDescent="0.2">
      <c r="A727" s="13"/>
      <c r="B727" s="13"/>
      <c r="C727" s="13"/>
      <c r="D727" s="13"/>
      <c r="E727" s="13"/>
      <c r="F727" s="13"/>
      <c r="G727" s="13"/>
      <c r="H727" s="13"/>
      <c r="I727" s="13"/>
      <c r="J727" s="13"/>
      <c r="K727" s="13"/>
      <c r="L727" s="13"/>
      <c r="M727" s="13"/>
      <c r="N727" s="13"/>
      <c r="O727" s="13"/>
      <c r="P727" s="13"/>
      <c r="Q727" s="13"/>
      <c r="R727" s="13"/>
      <c r="S727" s="13"/>
      <c r="T727" s="13"/>
      <c r="U727" s="13"/>
      <c r="V727" s="13"/>
      <c r="W727" s="13"/>
      <c r="X727" s="13"/>
      <c r="Y727" s="13"/>
      <c r="Z727" s="13"/>
      <c r="AA727" s="13"/>
      <c r="AB727" s="13"/>
      <c r="AC727" s="13"/>
      <c r="AD727" s="13"/>
      <c r="AE727" s="13"/>
      <c r="AF727" s="13"/>
      <c r="AG727" s="13"/>
      <c r="AH727" s="13"/>
      <c r="AI727" s="13"/>
      <c r="AJ727" s="13"/>
    </row>
    <row r="728" spans="1:36" ht="13.5" customHeight="1" x14ac:dyDescent="0.2">
      <c r="A728" s="13"/>
      <c r="B728" s="13"/>
      <c r="C728" s="13"/>
      <c r="D728" s="13"/>
      <c r="E728" s="13"/>
      <c r="F728" s="13"/>
      <c r="G728" s="13"/>
      <c r="H728" s="13"/>
      <c r="I728" s="13"/>
      <c r="J728" s="13"/>
      <c r="K728" s="13"/>
      <c r="L728" s="13"/>
      <c r="M728" s="13"/>
      <c r="N728" s="13"/>
      <c r="O728" s="13"/>
      <c r="P728" s="13"/>
      <c r="Q728" s="13"/>
      <c r="R728" s="13"/>
      <c r="S728" s="13"/>
      <c r="T728" s="13"/>
      <c r="U728" s="13"/>
      <c r="V728" s="13"/>
      <c r="W728" s="13"/>
      <c r="X728" s="13"/>
      <c r="Y728" s="13"/>
      <c r="Z728" s="13"/>
      <c r="AA728" s="13"/>
      <c r="AB728" s="13"/>
      <c r="AC728" s="13"/>
      <c r="AD728" s="13"/>
      <c r="AE728" s="13"/>
      <c r="AF728" s="13"/>
      <c r="AG728" s="13"/>
      <c r="AH728" s="13"/>
      <c r="AI728" s="13"/>
      <c r="AJ728" s="13"/>
    </row>
    <row r="729" spans="1:36" ht="13.5" customHeight="1" x14ac:dyDescent="0.2">
      <c r="A729" s="13"/>
      <c r="B729" s="13"/>
      <c r="C729" s="13"/>
      <c r="D729" s="13"/>
      <c r="E729" s="13"/>
      <c r="F729" s="13"/>
      <c r="G729" s="13"/>
      <c r="H729" s="13"/>
      <c r="I729" s="13"/>
      <c r="J729" s="13"/>
      <c r="K729" s="13"/>
      <c r="L729" s="13"/>
      <c r="M729" s="13"/>
      <c r="N729" s="13"/>
      <c r="O729" s="13"/>
      <c r="P729" s="13"/>
      <c r="Q729" s="13"/>
      <c r="R729" s="13"/>
      <c r="S729" s="13"/>
      <c r="T729" s="13"/>
      <c r="U729" s="13"/>
      <c r="V729" s="13"/>
      <c r="W729" s="13"/>
      <c r="X729" s="13"/>
      <c r="Y729" s="13"/>
      <c r="Z729" s="13"/>
      <c r="AA729" s="13"/>
      <c r="AB729" s="13"/>
      <c r="AC729" s="13"/>
      <c r="AD729" s="13"/>
      <c r="AE729" s="13"/>
      <c r="AF729" s="13"/>
      <c r="AG729" s="13"/>
      <c r="AH729" s="13"/>
      <c r="AI729" s="13"/>
      <c r="AJ729" s="13"/>
    </row>
    <row r="730" spans="1:36" ht="13.5" customHeight="1" x14ac:dyDescent="0.2">
      <c r="A730" s="13"/>
      <c r="B730" s="13"/>
      <c r="C730" s="13"/>
      <c r="D730" s="13"/>
      <c r="E730" s="13"/>
      <c r="F730" s="13"/>
      <c r="G730" s="13"/>
      <c r="H730" s="13"/>
      <c r="I730" s="13"/>
      <c r="J730" s="13"/>
      <c r="K730" s="13"/>
      <c r="L730" s="13"/>
      <c r="M730" s="13"/>
      <c r="N730" s="13"/>
      <c r="O730" s="13"/>
      <c r="P730" s="13"/>
      <c r="Q730" s="13"/>
      <c r="R730" s="13"/>
      <c r="S730" s="13"/>
      <c r="T730" s="13"/>
      <c r="U730" s="13"/>
      <c r="V730" s="13"/>
      <c r="W730" s="13"/>
      <c r="X730" s="13"/>
      <c r="Y730" s="13"/>
      <c r="Z730" s="13"/>
      <c r="AA730" s="13"/>
      <c r="AB730" s="13"/>
      <c r="AC730" s="13"/>
      <c r="AD730" s="13"/>
      <c r="AE730" s="13"/>
      <c r="AF730" s="13"/>
      <c r="AG730" s="13"/>
      <c r="AH730" s="13"/>
      <c r="AI730" s="13"/>
      <c r="AJ730" s="13"/>
    </row>
    <row r="731" spans="1:36" ht="13.5" customHeight="1" x14ac:dyDescent="0.2">
      <c r="A731" s="13"/>
      <c r="B731" s="13"/>
      <c r="C731" s="13"/>
      <c r="D731" s="13"/>
      <c r="E731" s="13"/>
      <c r="F731" s="13"/>
      <c r="G731" s="13"/>
      <c r="H731" s="13"/>
      <c r="I731" s="13"/>
      <c r="J731" s="13"/>
      <c r="K731" s="13"/>
      <c r="L731" s="13"/>
      <c r="M731" s="13"/>
      <c r="N731" s="13"/>
      <c r="O731" s="13"/>
      <c r="P731" s="13"/>
      <c r="Q731" s="13"/>
      <c r="R731" s="13"/>
      <c r="S731" s="13"/>
      <c r="T731" s="13"/>
      <c r="U731" s="13"/>
      <c r="V731" s="13"/>
      <c r="W731" s="13"/>
      <c r="X731" s="13"/>
      <c r="Y731" s="13"/>
      <c r="Z731" s="13"/>
      <c r="AA731" s="13"/>
      <c r="AB731" s="13"/>
      <c r="AC731" s="13"/>
      <c r="AD731" s="13"/>
      <c r="AE731" s="13"/>
      <c r="AF731" s="13"/>
      <c r="AG731" s="13"/>
      <c r="AH731" s="13"/>
      <c r="AI731" s="13"/>
      <c r="AJ731" s="13"/>
    </row>
    <row r="732" spans="1:36" ht="13.5" customHeight="1" x14ac:dyDescent="0.2">
      <c r="A732" s="13"/>
      <c r="B732" s="13"/>
      <c r="C732" s="13"/>
      <c r="D732" s="13"/>
      <c r="E732" s="13"/>
      <c r="F732" s="13"/>
      <c r="G732" s="13"/>
      <c r="H732" s="13"/>
      <c r="I732" s="13"/>
      <c r="J732" s="13"/>
      <c r="K732" s="13"/>
      <c r="L732" s="13"/>
      <c r="M732" s="13"/>
      <c r="N732" s="13"/>
      <c r="O732" s="13"/>
      <c r="P732" s="13"/>
      <c r="Q732" s="13"/>
      <c r="R732" s="13"/>
      <c r="S732" s="13"/>
      <c r="T732" s="13"/>
      <c r="U732" s="13"/>
      <c r="V732" s="13"/>
      <c r="W732" s="13"/>
      <c r="X732" s="13"/>
      <c r="Y732" s="13"/>
      <c r="Z732" s="13"/>
      <c r="AA732" s="13"/>
      <c r="AB732" s="13"/>
      <c r="AC732" s="13"/>
      <c r="AD732" s="13"/>
      <c r="AE732" s="13"/>
      <c r="AF732" s="13"/>
      <c r="AG732" s="13"/>
      <c r="AH732" s="13"/>
      <c r="AI732" s="13"/>
      <c r="AJ732" s="13"/>
    </row>
    <row r="733" spans="1:36" ht="13.5" customHeight="1" x14ac:dyDescent="0.2">
      <c r="A733" s="13"/>
      <c r="B733" s="13"/>
      <c r="C733" s="13"/>
      <c r="D733" s="13"/>
      <c r="E733" s="13"/>
      <c r="F733" s="13"/>
      <c r="G733" s="13"/>
      <c r="H733" s="13"/>
      <c r="I733" s="13"/>
      <c r="J733" s="13"/>
      <c r="K733" s="13"/>
      <c r="L733" s="13"/>
      <c r="M733" s="13"/>
      <c r="N733" s="13"/>
      <c r="O733" s="13"/>
      <c r="P733" s="13"/>
      <c r="Q733" s="13"/>
      <c r="R733" s="13"/>
      <c r="S733" s="13"/>
      <c r="T733" s="13"/>
      <c r="U733" s="13"/>
      <c r="V733" s="13"/>
      <c r="W733" s="13"/>
      <c r="X733" s="13"/>
      <c r="Y733" s="13"/>
      <c r="Z733" s="13"/>
      <c r="AA733" s="13"/>
      <c r="AB733" s="13"/>
      <c r="AC733" s="13"/>
      <c r="AD733" s="13"/>
      <c r="AE733" s="13"/>
      <c r="AF733" s="13"/>
      <c r="AG733" s="13"/>
      <c r="AH733" s="13"/>
      <c r="AI733" s="13"/>
      <c r="AJ733" s="13"/>
    </row>
    <row r="734" spans="1:36" ht="13.5" customHeight="1" x14ac:dyDescent="0.2">
      <c r="A734" s="13"/>
      <c r="B734" s="13"/>
      <c r="C734" s="13"/>
      <c r="D734" s="13"/>
      <c r="E734" s="13"/>
      <c r="F734" s="13"/>
      <c r="G734" s="13"/>
      <c r="H734" s="13"/>
      <c r="I734" s="13"/>
      <c r="J734" s="13"/>
      <c r="K734" s="13"/>
      <c r="L734" s="13"/>
      <c r="M734" s="13"/>
      <c r="N734" s="13"/>
      <c r="O734" s="13"/>
      <c r="P734" s="13"/>
      <c r="Q734" s="13"/>
      <c r="R734" s="13"/>
      <c r="S734" s="13"/>
      <c r="T734" s="13"/>
      <c r="U734" s="13"/>
      <c r="V734" s="13"/>
      <c r="W734" s="13"/>
      <c r="X734" s="13"/>
      <c r="Y734" s="13"/>
      <c r="Z734" s="13"/>
      <c r="AA734" s="13"/>
      <c r="AB734" s="13"/>
      <c r="AC734" s="13"/>
      <c r="AD734" s="13"/>
      <c r="AE734" s="13"/>
      <c r="AF734" s="13"/>
      <c r="AG734" s="13"/>
      <c r="AH734" s="13"/>
      <c r="AI734" s="13"/>
      <c r="AJ734" s="13"/>
    </row>
    <row r="735" spans="1:36" ht="13.5" customHeight="1" x14ac:dyDescent="0.2">
      <c r="A735" s="13"/>
      <c r="B735" s="13"/>
      <c r="C735" s="13"/>
      <c r="D735" s="13"/>
      <c r="E735" s="13"/>
      <c r="F735" s="13"/>
      <c r="G735" s="13"/>
      <c r="H735" s="13"/>
      <c r="I735" s="13"/>
      <c r="J735" s="13"/>
      <c r="K735" s="13"/>
      <c r="L735" s="13"/>
      <c r="M735" s="13"/>
      <c r="N735" s="13"/>
      <c r="O735" s="13"/>
      <c r="P735" s="13"/>
      <c r="Q735" s="13"/>
      <c r="R735" s="13"/>
      <c r="S735" s="13"/>
      <c r="T735" s="13"/>
      <c r="U735" s="13"/>
      <c r="V735" s="13"/>
      <c r="W735" s="13"/>
      <c r="X735" s="13"/>
      <c r="Y735" s="13"/>
      <c r="Z735" s="13"/>
      <c r="AA735" s="13"/>
      <c r="AB735" s="13"/>
      <c r="AC735" s="13"/>
      <c r="AD735" s="13"/>
      <c r="AE735" s="13"/>
      <c r="AF735" s="13"/>
      <c r="AG735" s="13"/>
      <c r="AH735" s="13"/>
      <c r="AI735" s="13"/>
      <c r="AJ735" s="13"/>
    </row>
    <row r="736" spans="1:36" ht="13.5" customHeight="1" x14ac:dyDescent="0.2">
      <c r="A736" s="13"/>
      <c r="B736" s="13"/>
      <c r="C736" s="13"/>
      <c r="D736" s="13"/>
      <c r="E736" s="13"/>
      <c r="F736" s="13"/>
      <c r="G736" s="13"/>
      <c r="H736" s="13"/>
      <c r="I736" s="13"/>
      <c r="J736" s="13"/>
      <c r="K736" s="13"/>
      <c r="L736" s="13"/>
      <c r="M736" s="13"/>
      <c r="N736" s="13"/>
      <c r="O736" s="13"/>
      <c r="P736" s="13"/>
      <c r="Q736" s="13"/>
      <c r="R736" s="13"/>
      <c r="S736" s="13"/>
      <c r="T736" s="13"/>
      <c r="U736" s="13"/>
      <c r="V736" s="13"/>
      <c r="W736" s="13"/>
      <c r="X736" s="13"/>
      <c r="Y736" s="13"/>
      <c r="Z736" s="13"/>
      <c r="AA736" s="13"/>
      <c r="AB736" s="13"/>
      <c r="AC736" s="13"/>
      <c r="AD736" s="13"/>
      <c r="AE736" s="13"/>
      <c r="AF736" s="13"/>
      <c r="AG736" s="13"/>
      <c r="AH736" s="13"/>
      <c r="AI736" s="13"/>
      <c r="AJ736" s="13"/>
    </row>
    <row r="737" spans="1:36" ht="13.5" customHeight="1" x14ac:dyDescent="0.2">
      <c r="A737" s="13"/>
      <c r="B737" s="13"/>
      <c r="C737" s="13"/>
      <c r="D737" s="13"/>
      <c r="E737" s="13"/>
      <c r="F737" s="13"/>
      <c r="G737" s="13"/>
      <c r="H737" s="13"/>
      <c r="I737" s="13"/>
      <c r="J737" s="13"/>
      <c r="K737" s="13"/>
      <c r="L737" s="13"/>
      <c r="M737" s="13"/>
      <c r="N737" s="13"/>
      <c r="O737" s="13"/>
      <c r="P737" s="13"/>
      <c r="Q737" s="13"/>
      <c r="R737" s="13"/>
      <c r="S737" s="13"/>
      <c r="T737" s="13"/>
      <c r="U737" s="13"/>
      <c r="V737" s="13"/>
      <c r="W737" s="13"/>
      <c r="X737" s="13"/>
      <c r="Y737" s="13"/>
      <c r="Z737" s="13"/>
      <c r="AA737" s="13"/>
      <c r="AB737" s="13"/>
      <c r="AC737" s="13"/>
      <c r="AD737" s="13"/>
      <c r="AE737" s="13"/>
      <c r="AF737" s="13"/>
      <c r="AG737" s="13"/>
      <c r="AH737" s="13"/>
      <c r="AI737" s="13"/>
      <c r="AJ737" s="13"/>
    </row>
    <row r="738" spans="1:36" ht="13.5" customHeight="1" x14ac:dyDescent="0.2">
      <c r="A738" s="13"/>
      <c r="B738" s="13"/>
      <c r="C738" s="13"/>
      <c r="D738" s="13"/>
      <c r="E738" s="13"/>
      <c r="F738" s="13"/>
      <c r="G738" s="13"/>
      <c r="H738" s="13"/>
      <c r="I738" s="13"/>
      <c r="J738" s="13"/>
      <c r="K738" s="13"/>
      <c r="L738" s="13"/>
      <c r="M738" s="13"/>
      <c r="N738" s="13"/>
      <c r="O738" s="13"/>
      <c r="P738" s="13"/>
      <c r="Q738" s="13"/>
      <c r="R738" s="13"/>
      <c r="S738" s="13"/>
      <c r="T738" s="13"/>
      <c r="U738" s="13"/>
      <c r="V738" s="13"/>
      <c r="W738" s="13"/>
      <c r="X738" s="13"/>
      <c r="Y738" s="13"/>
      <c r="Z738" s="13"/>
      <c r="AA738" s="13"/>
      <c r="AB738" s="13"/>
      <c r="AC738" s="13"/>
      <c r="AD738" s="13"/>
      <c r="AE738" s="13"/>
      <c r="AF738" s="13"/>
      <c r="AG738" s="13"/>
      <c r="AH738" s="13"/>
      <c r="AI738" s="13"/>
      <c r="AJ738" s="13"/>
    </row>
    <row r="739" spans="1:36" ht="13.5" customHeight="1" x14ac:dyDescent="0.2">
      <c r="A739" s="13"/>
      <c r="B739" s="13"/>
      <c r="C739" s="13"/>
      <c r="D739" s="13"/>
      <c r="E739" s="13"/>
      <c r="F739" s="13"/>
      <c r="G739" s="13"/>
      <c r="H739" s="13"/>
      <c r="I739" s="13"/>
      <c r="J739" s="13"/>
      <c r="K739" s="13"/>
      <c r="L739" s="13"/>
      <c r="M739" s="13"/>
      <c r="N739" s="13"/>
      <c r="O739" s="13"/>
      <c r="P739" s="13"/>
      <c r="Q739" s="13"/>
      <c r="R739" s="13"/>
      <c r="S739" s="13"/>
      <c r="T739" s="13"/>
      <c r="U739" s="13"/>
      <c r="V739" s="13"/>
      <c r="W739" s="13"/>
      <c r="X739" s="13"/>
      <c r="Y739" s="13"/>
      <c r="Z739" s="13"/>
      <c r="AA739" s="13"/>
      <c r="AB739" s="13"/>
      <c r="AC739" s="13"/>
      <c r="AD739" s="13"/>
      <c r="AE739" s="13"/>
      <c r="AF739" s="13"/>
      <c r="AG739" s="13"/>
      <c r="AH739" s="13"/>
      <c r="AI739" s="13"/>
      <c r="AJ739" s="13"/>
    </row>
    <row r="740" spans="1:36" ht="13.5" customHeight="1" x14ac:dyDescent="0.2">
      <c r="A740" s="13"/>
      <c r="B740" s="13"/>
      <c r="C740" s="13"/>
      <c r="D740" s="13"/>
      <c r="E740" s="13"/>
      <c r="F740" s="13"/>
      <c r="G740" s="13"/>
      <c r="H740" s="13"/>
      <c r="I740" s="13"/>
      <c r="J740" s="13"/>
      <c r="K740" s="13"/>
      <c r="L740" s="13"/>
      <c r="M740" s="13"/>
      <c r="N740" s="13"/>
      <c r="O740" s="13"/>
      <c r="P740" s="13"/>
      <c r="Q740" s="13"/>
      <c r="R740" s="13"/>
      <c r="S740" s="13"/>
      <c r="T740" s="13"/>
      <c r="U740" s="13"/>
      <c r="V740" s="13"/>
      <c r="W740" s="13"/>
      <c r="X740" s="13"/>
      <c r="Y740" s="13"/>
      <c r="Z740" s="13"/>
      <c r="AA740" s="13"/>
      <c r="AB740" s="13"/>
      <c r="AC740" s="13"/>
      <c r="AD740" s="13"/>
      <c r="AE740" s="13"/>
      <c r="AF740" s="13"/>
      <c r="AG740" s="13"/>
      <c r="AH740" s="13"/>
      <c r="AI740" s="13"/>
      <c r="AJ740" s="13"/>
    </row>
    <row r="741" spans="1:36" ht="13.5" customHeight="1" x14ac:dyDescent="0.2">
      <c r="A741" s="13"/>
      <c r="B741" s="13"/>
      <c r="C741" s="13"/>
      <c r="D741" s="13"/>
      <c r="E741" s="13"/>
      <c r="F741" s="13"/>
      <c r="G741" s="13"/>
      <c r="H741" s="13"/>
      <c r="I741" s="13"/>
      <c r="J741" s="13"/>
      <c r="K741" s="13"/>
      <c r="L741" s="13"/>
      <c r="M741" s="13"/>
      <c r="N741" s="13"/>
      <c r="O741" s="13"/>
      <c r="P741" s="13"/>
      <c r="Q741" s="13"/>
      <c r="R741" s="13"/>
      <c r="S741" s="13"/>
      <c r="T741" s="13"/>
      <c r="U741" s="13"/>
      <c r="V741" s="13"/>
      <c r="W741" s="13"/>
      <c r="X741" s="13"/>
      <c r="Y741" s="13"/>
      <c r="Z741" s="13"/>
      <c r="AA741" s="13"/>
      <c r="AB741" s="13"/>
      <c r="AC741" s="13"/>
      <c r="AD741" s="13"/>
      <c r="AE741" s="13"/>
      <c r="AF741" s="13"/>
      <c r="AG741" s="13"/>
      <c r="AH741" s="13"/>
      <c r="AI741" s="13"/>
      <c r="AJ741" s="13"/>
    </row>
    <row r="742" spans="1:36" ht="13.5" customHeight="1" x14ac:dyDescent="0.2">
      <c r="A742" s="13"/>
      <c r="B742" s="13"/>
      <c r="C742" s="13"/>
      <c r="D742" s="13"/>
      <c r="E742" s="13"/>
      <c r="F742" s="13"/>
      <c r="G742" s="13"/>
      <c r="H742" s="13"/>
      <c r="I742" s="13"/>
      <c r="J742" s="13"/>
      <c r="K742" s="13"/>
      <c r="L742" s="13"/>
      <c r="M742" s="13"/>
      <c r="N742" s="13"/>
      <c r="O742" s="13"/>
      <c r="P742" s="13"/>
      <c r="Q742" s="13"/>
      <c r="R742" s="13"/>
      <c r="S742" s="13"/>
      <c r="T742" s="13"/>
      <c r="U742" s="13"/>
      <c r="V742" s="13"/>
      <c r="W742" s="13"/>
      <c r="X742" s="13"/>
      <c r="Y742" s="13"/>
      <c r="Z742" s="13"/>
      <c r="AA742" s="13"/>
      <c r="AB742" s="13"/>
      <c r="AC742" s="13"/>
      <c r="AD742" s="13"/>
      <c r="AE742" s="13"/>
      <c r="AF742" s="13"/>
      <c r="AG742" s="13"/>
      <c r="AH742" s="13"/>
      <c r="AI742" s="13"/>
      <c r="AJ742" s="13"/>
    </row>
    <row r="743" spans="1:36" ht="13.5" customHeight="1" x14ac:dyDescent="0.2">
      <c r="A743" s="13"/>
      <c r="B743" s="13"/>
      <c r="C743" s="13"/>
      <c r="D743" s="13"/>
      <c r="E743" s="13"/>
      <c r="F743" s="13"/>
      <c r="G743" s="13"/>
      <c r="H743" s="13"/>
      <c r="I743" s="13"/>
      <c r="J743" s="13"/>
      <c r="K743" s="13"/>
      <c r="L743" s="13"/>
      <c r="M743" s="13"/>
      <c r="N743" s="13"/>
      <c r="O743" s="13"/>
      <c r="P743" s="13"/>
      <c r="Q743" s="13"/>
      <c r="R743" s="13"/>
      <c r="S743" s="13"/>
      <c r="T743" s="13"/>
      <c r="U743" s="13"/>
      <c r="V743" s="13"/>
      <c r="W743" s="13"/>
      <c r="X743" s="13"/>
      <c r="Y743" s="13"/>
      <c r="Z743" s="13"/>
      <c r="AA743" s="13"/>
      <c r="AB743" s="13"/>
      <c r="AC743" s="13"/>
      <c r="AD743" s="13"/>
      <c r="AE743" s="13"/>
      <c r="AF743" s="13"/>
      <c r="AG743" s="13"/>
      <c r="AH743" s="13"/>
      <c r="AI743" s="13"/>
      <c r="AJ743" s="13"/>
    </row>
    <row r="744" spans="1:36" ht="13.5" customHeight="1" x14ac:dyDescent="0.2">
      <c r="A744" s="13"/>
      <c r="B744" s="13"/>
      <c r="C744" s="13"/>
      <c r="D744" s="13"/>
      <c r="E744" s="13"/>
      <c r="F744" s="13"/>
      <c r="G744" s="13"/>
      <c r="H744" s="13"/>
      <c r="I744" s="13"/>
      <c r="J744" s="13"/>
      <c r="K744" s="13"/>
      <c r="L744" s="13"/>
      <c r="M744" s="13"/>
      <c r="N744" s="13"/>
      <c r="O744" s="13"/>
      <c r="P744" s="13"/>
      <c r="Q744" s="13"/>
      <c r="R744" s="13"/>
      <c r="S744" s="13"/>
      <c r="T744" s="13"/>
      <c r="U744" s="13"/>
      <c r="V744" s="13"/>
      <c r="W744" s="13"/>
      <c r="X744" s="13"/>
      <c r="Y744" s="13"/>
      <c r="Z744" s="13"/>
      <c r="AA744" s="13"/>
      <c r="AB744" s="13"/>
      <c r="AC744" s="13"/>
      <c r="AD744" s="13"/>
      <c r="AE744" s="13"/>
      <c r="AF744" s="13"/>
      <c r="AG744" s="13"/>
      <c r="AH744" s="13"/>
      <c r="AI744" s="13"/>
      <c r="AJ744" s="13"/>
    </row>
    <row r="745" spans="1:36" ht="13.5" customHeight="1" x14ac:dyDescent="0.2">
      <c r="A745" s="13"/>
      <c r="B745" s="13"/>
      <c r="C745" s="13"/>
      <c r="D745" s="13"/>
      <c r="E745" s="13"/>
      <c r="F745" s="13"/>
      <c r="G745" s="13"/>
      <c r="H745" s="13"/>
      <c r="I745" s="13"/>
      <c r="J745" s="13"/>
      <c r="K745" s="13"/>
      <c r="L745" s="13"/>
      <c r="M745" s="13"/>
      <c r="N745" s="13"/>
      <c r="O745" s="13"/>
      <c r="P745" s="13"/>
      <c r="Q745" s="13"/>
      <c r="R745" s="13"/>
      <c r="S745" s="13"/>
      <c r="T745" s="13"/>
      <c r="U745" s="13"/>
      <c r="V745" s="13"/>
      <c r="W745" s="13"/>
      <c r="X745" s="13"/>
      <c r="Y745" s="13"/>
      <c r="Z745" s="13"/>
      <c r="AA745" s="13"/>
      <c r="AB745" s="13"/>
      <c r="AC745" s="13"/>
      <c r="AD745" s="13"/>
      <c r="AE745" s="13"/>
      <c r="AF745" s="13"/>
      <c r="AG745" s="13"/>
      <c r="AH745" s="13"/>
      <c r="AI745" s="13"/>
      <c r="AJ745" s="13"/>
    </row>
    <row r="746" spans="1:36" ht="13.5" customHeight="1" x14ac:dyDescent="0.2">
      <c r="A746" s="13"/>
      <c r="B746" s="13"/>
      <c r="C746" s="13"/>
      <c r="D746" s="13"/>
      <c r="E746" s="13"/>
      <c r="F746" s="13"/>
      <c r="G746" s="13"/>
      <c r="H746" s="13"/>
      <c r="I746" s="13"/>
      <c r="J746" s="13"/>
      <c r="K746" s="13"/>
      <c r="L746" s="13"/>
      <c r="M746" s="13"/>
      <c r="N746" s="13"/>
      <c r="O746" s="13"/>
      <c r="P746" s="13"/>
      <c r="Q746" s="13"/>
      <c r="R746" s="13"/>
      <c r="S746" s="13"/>
      <c r="T746" s="13"/>
      <c r="U746" s="13"/>
      <c r="V746" s="13"/>
      <c r="W746" s="13"/>
      <c r="X746" s="13"/>
      <c r="Y746" s="13"/>
      <c r="Z746" s="13"/>
      <c r="AA746" s="13"/>
      <c r="AB746" s="13"/>
      <c r="AC746" s="13"/>
      <c r="AD746" s="13"/>
      <c r="AE746" s="13"/>
      <c r="AF746" s="13"/>
      <c r="AG746" s="13"/>
      <c r="AH746" s="13"/>
      <c r="AI746" s="13"/>
      <c r="AJ746" s="13"/>
    </row>
    <row r="747" spans="1:36" ht="13.5" customHeight="1" x14ac:dyDescent="0.2">
      <c r="A747" s="13"/>
      <c r="B747" s="13"/>
      <c r="C747" s="13"/>
      <c r="D747" s="13"/>
      <c r="E747" s="13"/>
      <c r="F747" s="13"/>
      <c r="G747" s="13"/>
      <c r="H747" s="13"/>
      <c r="I747" s="13"/>
      <c r="J747" s="13"/>
      <c r="K747" s="13"/>
      <c r="L747" s="13"/>
      <c r="M747" s="13"/>
      <c r="N747" s="13"/>
      <c r="O747" s="13"/>
      <c r="P747" s="13"/>
      <c r="Q747" s="13"/>
      <c r="R747" s="13"/>
      <c r="S747" s="13"/>
      <c r="T747" s="13"/>
      <c r="U747" s="13"/>
      <c r="V747" s="13"/>
      <c r="W747" s="13"/>
      <c r="X747" s="13"/>
      <c r="Y747" s="13"/>
      <c r="Z747" s="13"/>
      <c r="AA747" s="13"/>
      <c r="AB747" s="13"/>
      <c r="AC747" s="13"/>
      <c r="AD747" s="13"/>
      <c r="AE747" s="13"/>
      <c r="AF747" s="13"/>
      <c r="AG747" s="13"/>
      <c r="AH747" s="13"/>
      <c r="AI747" s="13"/>
      <c r="AJ747" s="13"/>
    </row>
    <row r="748" spans="1:36" ht="13.5" customHeight="1" x14ac:dyDescent="0.2">
      <c r="A748" s="13"/>
      <c r="B748" s="13"/>
      <c r="C748" s="13"/>
      <c r="D748" s="13"/>
      <c r="E748" s="13"/>
      <c r="F748" s="13"/>
      <c r="G748" s="13"/>
      <c r="H748" s="13"/>
      <c r="I748" s="13"/>
      <c r="J748" s="13"/>
      <c r="K748" s="13"/>
      <c r="L748" s="13"/>
      <c r="M748" s="13"/>
      <c r="N748" s="13"/>
      <c r="O748" s="13"/>
      <c r="P748" s="13"/>
      <c r="Q748" s="13"/>
      <c r="R748" s="13"/>
      <c r="S748" s="13"/>
      <c r="T748" s="13"/>
      <c r="U748" s="13"/>
      <c r="V748" s="13"/>
      <c r="W748" s="13"/>
      <c r="X748" s="13"/>
      <c r="Y748" s="13"/>
      <c r="Z748" s="13"/>
      <c r="AA748" s="13"/>
      <c r="AB748" s="13"/>
      <c r="AC748" s="13"/>
      <c r="AD748" s="13"/>
      <c r="AE748" s="13"/>
      <c r="AF748" s="13"/>
      <c r="AG748" s="13"/>
      <c r="AH748" s="13"/>
      <c r="AI748" s="13"/>
      <c r="AJ748" s="13"/>
    </row>
    <row r="749" spans="1:36" ht="13.5" customHeight="1" x14ac:dyDescent="0.2">
      <c r="A749" s="13"/>
      <c r="B749" s="13"/>
      <c r="C749" s="13"/>
      <c r="D749" s="13"/>
      <c r="E749" s="13"/>
      <c r="F749" s="13"/>
      <c r="G749" s="13"/>
      <c r="H749" s="13"/>
      <c r="I749" s="13"/>
      <c r="J749" s="13"/>
      <c r="K749" s="13"/>
      <c r="L749" s="13"/>
      <c r="M749" s="13"/>
      <c r="N749" s="13"/>
      <c r="O749" s="13"/>
      <c r="P749" s="13"/>
      <c r="Q749" s="13"/>
      <c r="R749" s="13"/>
      <c r="S749" s="13"/>
      <c r="T749" s="13"/>
      <c r="U749" s="13"/>
      <c r="V749" s="13"/>
      <c r="W749" s="13"/>
      <c r="X749" s="13"/>
      <c r="Y749" s="13"/>
      <c r="Z749" s="13"/>
      <c r="AA749" s="13"/>
      <c r="AB749" s="13"/>
      <c r="AC749" s="13"/>
      <c r="AD749" s="13"/>
      <c r="AE749" s="13"/>
      <c r="AF749" s="13"/>
      <c r="AG749" s="13"/>
      <c r="AH749" s="13"/>
      <c r="AI749" s="13"/>
      <c r="AJ749" s="13"/>
    </row>
    <row r="750" spans="1:36" ht="13.5" customHeight="1" x14ac:dyDescent="0.2">
      <c r="A750" s="13"/>
      <c r="B750" s="13"/>
      <c r="C750" s="13"/>
      <c r="D750" s="13"/>
      <c r="E750" s="13"/>
      <c r="F750" s="13"/>
      <c r="G750" s="13"/>
      <c r="H750" s="13"/>
      <c r="I750" s="13"/>
      <c r="J750" s="13"/>
      <c r="K750" s="13"/>
      <c r="L750" s="13"/>
      <c r="M750" s="13"/>
      <c r="N750" s="13"/>
      <c r="O750" s="13"/>
      <c r="P750" s="13"/>
      <c r="Q750" s="13"/>
      <c r="R750" s="13"/>
      <c r="S750" s="13"/>
      <c r="T750" s="13"/>
      <c r="U750" s="13"/>
      <c r="V750" s="13"/>
      <c r="W750" s="13"/>
      <c r="X750" s="13"/>
      <c r="Y750" s="13"/>
      <c r="Z750" s="13"/>
      <c r="AA750" s="13"/>
      <c r="AB750" s="13"/>
      <c r="AC750" s="13"/>
      <c r="AD750" s="13"/>
      <c r="AE750" s="13"/>
      <c r="AF750" s="13"/>
      <c r="AG750" s="13"/>
      <c r="AH750" s="13"/>
      <c r="AI750" s="13"/>
      <c r="AJ750" s="13"/>
    </row>
    <row r="751" spans="1:36" ht="13.5" customHeight="1" x14ac:dyDescent="0.2">
      <c r="A751" s="13"/>
      <c r="B751" s="13"/>
      <c r="C751" s="13"/>
      <c r="D751" s="13"/>
      <c r="E751" s="13"/>
      <c r="F751" s="13"/>
      <c r="G751" s="13"/>
      <c r="H751" s="13"/>
      <c r="I751" s="13"/>
      <c r="J751" s="13"/>
      <c r="K751" s="13"/>
      <c r="L751" s="13"/>
      <c r="M751" s="13"/>
      <c r="N751" s="13"/>
      <c r="O751" s="13"/>
      <c r="P751" s="13"/>
      <c r="Q751" s="13"/>
      <c r="R751" s="13"/>
      <c r="S751" s="13"/>
      <c r="T751" s="13"/>
      <c r="U751" s="13"/>
      <c r="V751" s="13"/>
      <c r="W751" s="13"/>
      <c r="X751" s="13"/>
      <c r="Y751" s="13"/>
      <c r="Z751" s="13"/>
      <c r="AA751" s="13"/>
      <c r="AB751" s="13"/>
      <c r="AC751" s="13"/>
      <c r="AD751" s="13"/>
      <c r="AE751" s="13"/>
      <c r="AF751" s="13"/>
      <c r="AG751" s="13"/>
      <c r="AH751" s="13"/>
      <c r="AI751" s="13"/>
      <c r="AJ751" s="13"/>
    </row>
    <row r="752" spans="1:36" ht="13.5" customHeight="1" x14ac:dyDescent="0.2">
      <c r="A752" s="13"/>
      <c r="B752" s="13"/>
      <c r="C752" s="13"/>
      <c r="D752" s="13"/>
      <c r="E752" s="13"/>
      <c r="F752" s="13"/>
      <c r="G752" s="13"/>
      <c r="H752" s="13"/>
      <c r="I752" s="13"/>
      <c r="J752" s="13"/>
      <c r="K752" s="13"/>
      <c r="L752" s="13"/>
      <c r="M752" s="13"/>
      <c r="N752" s="13"/>
      <c r="O752" s="13"/>
      <c r="P752" s="13"/>
      <c r="Q752" s="13"/>
      <c r="R752" s="13"/>
      <c r="S752" s="13"/>
      <c r="T752" s="13"/>
      <c r="U752" s="13"/>
      <c r="V752" s="13"/>
      <c r="W752" s="13"/>
      <c r="X752" s="13"/>
      <c r="Y752" s="13"/>
      <c r="Z752" s="13"/>
      <c r="AA752" s="13"/>
      <c r="AB752" s="13"/>
      <c r="AC752" s="13"/>
      <c r="AD752" s="13"/>
      <c r="AE752" s="13"/>
      <c r="AF752" s="13"/>
      <c r="AG752" s="13"/>
      <c r="AH752" s="13"/>
      <c r="AI752" s="13"/>
      <c r="AJ752" s="13"/>
    </row>
    <row r="753" spans="1:36" ht="13.5" customHeight="1" x14ac:dyDescent="0.2">
      <c r="A753" s="13"/>
      <c r="B753" s="13"/>
      <c r="C753" s="13"/>
      <c r="D753" s="13"/>
      <c r="E753" s="13"/>
      <c r="F753" s="13"/>
      <c r="G753" s="13"/>
      <c r="H753" s="13"/>
      <c r="I753" s="13"/>
      <c r="J753" s="13"/>
      <c r="K753" s="13"/>
      <c r="L753" s="13"/>
      <c r="M753" s="13"/>
      <c r="N753" s="13"/>
      <c r="O753" s="13"/>
      <c r="P753" s="13"/>
      <c r="Q753" s="13"/>
      <c r="R753" s="13"/>
      <c r="S753" s="13"/>
      <c r="T753" s="13"/>
      <c r="U753" s="13"/>
      <c r="V753" s="13"/>
      <c r="W753" s="13"/>
      <c r="X753" s="13"/>
      <c r="Y753" s="13"/>
      <c r="Z753" s="13"/>
      <c r="AA753" s="13"/>
      <c r="AB753" s="13"/>
      <c r="AC753" s="13"/>
      <c r="AD753" s="13"/>
      <c r="AE753" s="13"/>
      <c r="AF753" s="13"/>
      <c r="AG753" s="13"/>
      <c r="AH753" s="13"/>
      <c r="AI753" s="13"/>
      <c r="AJ753" s="13"/>
    </row>
    <row r="754" spans="1:36" ht="13.5" customHeight="1" x14ac:dyDescent="0.2">
      <c r="A754" s="13"/>
      <c r="B754" s="13"/>
      <c r="C754" s="13"/>
      <c r="D754" s="13"/>
      <c r="E754" s="13"/>
      <c r="F754" s="13"/>
      <c r="G754" s="13"/>
      <c r="H754" s="13"/>
      <c r="I754" s="13"/>
      <c r="J754" s="13"/>
      <c r="K754" s="13"/>
      <c r="L754" s="13"/>
      <c r="M754" s="13"/>
      <c r="N754" s="13"/>
      <c r="O754" s="13"/>
      <c r="P754" s="13"/>
      <c r="Q754" s="13"/>
      <c r="R754" s="13"/>
      <c r="S754" s="13"/>
      <c r="T754" s="13"/>
      <c r="U754" s="13"/>
      <c r="V754" s="13"/>
      <c r="W754" s="13"/>
      <c r="X754" s="13"/>
      <c r="Y754" s="13"/>
      <c r="Z754" s="13"/>
      <c r="AA754" s="13"/>
      <c r="AB754" s="13"/>
      <c r="AC754" s="13"/>
      <c r="AD754" s="13"/>
      <c r="AE754" s="13"/>
      <c r="AF754" s="13"/>
      <c r="AG754" s="13"/>
      <c r="AH754" s="13"/>
      <c r="AI754" s="13"/>
      <c r="AJ754" s="13"/>
    </row>
    <row r="755" spans="1:36" ht="13.5" customHeight="1" x14ac:dyDescent="0.2">
      <c r="A755" s="13"/>
      <c r="B755" s="13"/>
      <c r="C755" s="13"/>
      <c r="D755" s="13"/>
      <c r="E755" s="13"/>
      <c r="F755" s="13"/>
      <c r="G755" s="13"/>
      <c r="H755" s="13"/>
      <c r="I755" s="13"/>
      <c r="J755" s="13"/>
      <c r="K755" s="13"/>
      <c r="L755" s="13"/>
      <c r="M755" s="13"/>
      <c r="N755" s="13"/>
      <c r="O755" s="13"/>
      <c r="P755" s="13"/>
      <c r="Q755" s="13"/>
      <c r="R755" s="13"/>
      <c r="S755" s="13"/>
      <c r="T755" s="13"/>
      <c r="U755" s="13"/>
      <c r="V755" s="13"/>
      <c r="W755" s="13"/>
      <c r="X755" s="13"/>
      <c r="Y755" s="13"/>
      <c r="Z755" s="13"/>
      <c r="AA755" s="13"/>
      <c r="AB755" s="13"/>
      <c r="AC755" s="13"/>
      <c r="AD755" s="13"/>
      <c r="AE755" s="13"/>
      <c r="AF755" s="13"/>
      <c r="AG755" s="13"/>
      <c r="AH755" s="13"/>
      <c r="AI755" s="13"/>
      <c r="AJ755" s="13"/>
    </row>
    <row r="756" spans="1:36" ht="13.5" customHeight="1" x14ac:dyDescent="0.2">
      <c r="A756" s="13"/>
      <c r="B756" s="13"/>
      <c r="C756" s="13"/>
      <c r="D756" s="13"/>
      <c r="E756" s="13"/>
      <c r="F756" s="13"/>
      <c r="G756" s="13"/>
      <c r="H756" s="13"/>
      <c r="I756" s="13"/>
      <c r="J756" s="13"/>
      <c r="K756" s="13"/>
      <c r="L756" s="13"/>
      <c r="M756" s="13"/>
      <c r="N756" s="13"/>
      <c r="O756" s="13"/>
      <c r="P756" s="13"/>
      <c r="Q756" s="13"/>
      <c r="R756" s="13"/>
      <c r="S756" s="13"/>
      <c r="T756" s="13"/>
      <c r="U756" s="13"/>
      <c r="V756" s="13"/>
      <c r="W756" s="13"/>
      <c r="X756" s="13"/>
      <c r="Y756" s="13"/>
      <c r="Z756" s="13"/>
      <c r="AA756" s="13"/>
      <c r="AB756" s="13"/>
      <c r="AC756" s="13"/>
      <c r="AD756" s="13"/>
      <c r="AE756" s="13"/>
      <c r="AF756" s="13"/>
      <c r="AG756" s="13"/>
      <c r="AH756" s="13"/>
      <c r="AI756" s="13"/>
      <c r="AJ756" s="13"/>
    </row>
    <row r="757" spans="1:36" ht="13.5" customHeight="1" x14ac:dyDescent="0.2">
      <c r="A757" s="13"/>
      <c r="B757" s="13"/>
      <c r="C757" s="13"/>
      <c r="D757" s="13"/>
      <c r="E757" s="13"/>
      <c r="F757" s="13"/>
      <c r="G757" s="13"/>
      <c r="H757" s="13"/>
      <c r="I757" s="13"/>
      <c r="J757" s="13"/>
      <c r="K757" s="13"/>
      <c r="L757" s="13"/>
      <c r="M757" s="13"/>
      <c r="N757" s="13"/>
      <c r="O757" s="13"/>
      <c r="P757" s="13"/>
      <c r="Q757" s="13"/>
      <c r="R757" s="13"/>
      <c r="S757" s="13"/>
      <c r="T757" s="13"/>
      <c r="U757" s="13"/>
      <c r="V757" s="13"/>
      <c r="W757" s="13"/>
      <c r="X757" s="13"/>
      <c r="Y757" s="13"/>
      <c r="Z757" s="13"/>
      <c r="AA757" s="13"/>
      <c r="AB757" s="13"/>
      <c r="AC757" s="13"/>
      <c r="AD757" s="13"/>
      <c r="AE757" s="13"/>
      <c r="AF757" s="13"/>
      <c r="AG757" s="13"/>
      <c r="AH757" s="13"/>
      <c r="AI757" s="13"/>
      <c r="AJ757" s="13"/>
    </row>
    <row r="758" spans="1:36" ht="13.5" customHeight="1" x14ac:dyDescent="0.2">
      <c r="A758" s="13"/>
      <c r="B758" s="13"/>
      <c r="C758" s="13"/>
      <c r="D758" s="13"/>
      <c r="E758" s="13"/>
      <c r="F758" s="13"/>
      <c r="G758" s="13"/>
      <c r="H758" s="13"/>
      <c r="I758" s="13"/>
      <c r="J758" s="13"/>
      <c r="K758" s="13"/>
      <c r="L758" s="13"/>
      <c r="M758" s="13"/>
      <c r="N758" s="13"/>
      <c r="O758" s="13"/>
      <c r="P758" s="13"/>
      <c r="Q758" s="13"/>
      <c r="R758" s="13"/>
      <c r="S758" s="13"/>
      <c r="T758" s="13"/>
      <c r="U758" s="13"/>
      <c r="V758" s="13"/>
      <c r="W758" s="13"/>
      <c r="X758" s="13"/>
      <c r="Y758" s="13"/>
      <c r="Z758" s="13"/>
      <c r="AA758" s="13"/>
      <c r="AB758" s="13"/>
      <c r="AC758" s="13"/>
      <c r="AD758" s="13"/>
      <c r="AE758" s="13"/>
      <c r="AF758" s="13"/>
      <c r="AG758" s="13"/>
      <c r="AH758" s="13"/>
      <c r="AI758" s="13"/>
      <c r="AJ758" s="13"/>
    </row>
    <row r="759" spans="1:36" ht="13.5" customHeight="1" x14ac:dyDescent="0.2">
      <c r="A759" s="13"/>
      <c r="B759" s="13"/>
      <c r="C759" s="13"/>
      <c r="D759" s="13"/>
      <c r="E759" s="13"/>
      <c r="F759" s="13"/>
      <c r="G759" s="13"/>
      <c r="H759" s="13"/>
      <c r="I759" s="13"/>
      <c r="J759" s="13"/>
      <c r="K759" s="13"/>
      <c r="L759" s="13"/>
      <c r="M759" s="13"/>
      <c r="N759" s="13"/>
      <c r="O759" s="13"/>
      <c r="P759" s="13"/>
      <c r="Q759" s="13"/>
      <c r="R759" s="13"/>
      <c r="S759" s="13"/>
      <c r="T759" s="13"/>
      <c r="U759" s="13"/>
      <c r="V759" s="13"/>
      <c r="W759" s="13"/>
      <c r="X759" s="13"/>
      <c r="Y759" s="13"/>
      <c r="Z759" s="13"/>
      <c r="AA759" s="13"/>
      <c r="AB759" s="13"/>
      <c r="AC759" s="13"/>
      <c r="AD759" s="13"/>
      <c r="AE759" s="13"/>
      <c r="AF759" s="13"/>
      <c r="AG759" s="13"/>
      <c r="AH759" s="13"/>
      <c r="AI759" s="13"/>
      <c r="AJ759" s="13"/>
    </row>
    <row r="760" spans="1:36" ht="13.5" customHeight="1" x14ac:dyDescent="0.2">
      <c r="A760" s="13"/>
      <c r="B760" s="13"/>
      <c r="C760" s="13"/>
      <c r="D760" s="13"/>
      <c r="E760" s="13"/>
      <c r="F760" s="13"/>
      <c r="G760" s="13"/>
      <c r="H760" s="13"/>
      <c r="I760" s="13"/>
      <c r="J760" s="13"/>
      <c r="K760" s="13"/>
      <c r="L760" s="13"/>
      <c r="M760" s="13"/>
      <c r="N760" s="13"/>
      <c r="O760" s="13"/>
      <c r="P760" s="13"/>
      <c r="Q760" s="13"/>
      <c r="R760" s="13"/>
      <c r="S760" s="13"/>
      <c r="T760" s="13"/>
      <c r="U760" s="13"/>
      <c r="V760" s="13"/>
      <c r="W760" s="13"/>
      <c r="X760" s="13"/>
      <c r="Y760" s="13"/>
      <c r="Z760" s="13"/>
      <c r="AA760" s="13"/>
      <c r="AB760" s="13"/>
      <c r="AC760" s="13"/>
      <c r="AD760" s="13"/>
      <c r="AE760" s="13"/>
      <c r="AF760" s="13"/>
      <c r="AG760" s="13"/>
      <c r="AH760" s="13"/>
      <c r="AI760" s="13"/>
      <c r="AJ760" s="13"/>
    </row>
    <row r="761" spans="1:36" ht="13.5" customHeight="1" x14ac:dyDescent="0.2">
      <c r="A761" s="13"/>
      <c r="B761" s="13"/>
      <c r="C761" s="13"/>
      <c r="D761" s="13"/>
      <c r="E761" s="13"/>
      <c r="F761" s="13"/>
      <c r="G761" s="13"/>
      <c r="H761" s="13"/>
      <c r="I761" s="13"/>
      <c r="J761" s="13"/>
      <c r="K761" s="13"/>
      <c r="L761" s="13"/>
      <c r="M761" s="13"/>
      <c r="N761" s="13"/>
      <c r="O761" s="13"/>
      <c r="P761" s="13"/>
      <c r="Q761" s="13"/>
      <c r="R761" s="13"/>
      <c r="S761" s="13"/>
      <c r="T761" s="13"/>
      <c r="U761" s="13"/>
      <c r="V761" s="13"/>
      <c r="W761" s="13"/>
      <c r="X761" s="13"/>
      <c r="Y761" s="13"/>
      <c r="Z761" s="13"/>
      <c r="AA761" s="13"/>
      <c r="AB761" s="13"/>
      <c r="AC761" s="13"/>
      <c r="AD761" s="13"/>
      <c r="AE761" s="13"/>
      <c r="AF761" s="13"/>
      <c r="AG761" s="13"/>
      <c r="AH761" s="13"/>
      <c r="AI761" s="13"/>
      <c r="AJ761" s="13"/>
    </row>
    <row r="762" spans="1:36" ht="13.5" customHeight="1" x14ac:dyDescent="0.2">
      <c r="A762" s="13"/>
      <c r="B762" s="13"/>
      <c r="C762" s="13"/>
      <c r="D762" s="13"/>
      <c r="E762" s="13"/>
      <c r="F762" s="13"/>
      <c r="G762" s="13"/>
      <c r="H762" s="13"/>
      <c r="I762" s="13"/>
      <c r="J762" s="13"/>
      <c r="K762" s="13"/>
      <c r="L762" s="13"/>
      <c r="M762" s="13"/>
      <c r="N762" s="13"/>
      <c r="O762" s="13"/>
      <c r="P762" s="13"/>
      <c r="Q762" s="13"/>
      <c r="R762" s="13"/>
      <c r="S762" s="13"/>
      <c r="T762" s="13"/>
      <c r="U762" s="13"/>
      <c r="V762" s="13"/>
      <c r="W762" s="13"/>
      <c r="X762" s="13"/>
      <c r="Y762" s="13"/>
      <c r="Z762" s="13"/>
      <c r="AA762" s="13"/>
      <c r="AB762" s="13"/>
      <c r="AC762" s="13"/>
      <c r="AD762" s="13"/>
      <c r="AE762" s="13"/>
      <c r="AF762" s="13"/>
      <c r="AG762" s="13"/>
      <c r="AH762" s="13"/>
      <c r="AI762" s="13"/>
      <c r="AJ762" s="13"/>
    </row>
    <row r="763" spans="1:36" ht="13.5" customHeight="1" x14ac:dyDescent="0.2">
      <c r="A763" s="13"/>
      <c r="B763" s="13"/>
      <c r="C763" s="13"/>
      <c r="D763" s="13"/>
      <c r="E763" s="13"/>
      <c r="F763" s="13"/>
      <c r="G763" s="13"/>
      <c r="H763" s="13"/>
      <c r="I763" s="13"/>
      <c r="J763" s="13"/>
      <c r="K763" s="13"/>
      <c r="L763" s="13"/>
      <c r="M763" s="13"/>
      <c r="N763" s="13"/>
      <c r="O763" s="13"/>
      <c r="P763" s="13"/>
      <c r="Q763" s="13"/>
      <c r="R763" s="13"/>
      <c r="S763" s="13"/>
      <c r="T763" s="13"/>
      <c r="U763" s="13"/>
      <c r="V763" s="13"/>
      <c r="W763" s="13"/>
      <c r="X763" s="13"/>
      <c r="Y763" s="13"/>
      <c r="Z763" s="13"/>
      <c r="AA763" s="13"/>
      <c r="AB763" s="13"/>
      <c r="AC763" s="13"/>
      <c r="AD763" s="13"/>
      <c r="AE763" s="13"/>
      <c r="AF763" s="13"/>
      <c r="AG763" s="13"/>
      <c r="AH763" s="13"/>
      <c r="AI763" s="13"/>
      <c r="AJ763" s="13"/>
    </row>
    <row r="764" spans="1:36" ht="13.5" customHeight="1" x14ac:dyDescent="0.2">
      <c r="A764" s="13"/>
      <c r="B764" s="13"/>
      <c r="C764" s="13"/>
      <c r="D764" s="13"/>
      <c r="E764" s="13"/>
      <c r="F764" s="13"/>
      <c r="G764" s="13"/>
      <c r="H764" s="13"/>
      <c r="I764" s="13"/>
      <c r="J764" s="13"/>
      <c r="K764" s="13"/>
      <c r="L764" s="13"/>
      <c r="M764" s="13"/>
      <c r="N764" s="13"/>
      <c r="O764" s="13"/>
      <c r="P764" s="13"/>
      <c r="Q764" s="13"/>
      <c r="R764" s="13"/>
      <c r="S764" s="13"/>
      <c r="T764" s="13"/>
      <c r="U764" s="13"/>
      <c r="V764" s="13"/>
      <c r="W764" s="13"/>
      <c r="X764" s="13"/>
      <c r="Y764" s="13"/>
      <c r="Z764" s="13"/>
      <c r="AA764" s="13"/>
      <c r="AB764" s="13"/>
      <c r="AC764" s="13"/>
      <c r="AD764" s="13"/>
      <c r="AE764" s="13"/>
      <c r="AF764" s="13"/>
      <c r="AG764" s="13"/>
      <c r="AH764" s="13"/>
      <c r="AI764" s="13"/>
      <c r="AJ764" s="13"/>
    </row>
    <row r="765" spans="1:36" ht="13.5" customHeight="1" x14ac:dyDescent="0.2">
      <c r="A765" s="13"/>
      <c r="B765" s="13"/>
      <c r="C765" s="13"/>
      <c r="D765" s="13"/>
      <c r="E765" s="13"/>
      <c r="F765" s="13"/>
      <c r="G765" s="13"/>
      <c r="H765" s="13"/>
      <c r="I765" s="13"/>
      <c r="J765" s="13"/>
      <c r="K765" s="13"/>
      <c r="L765" s="13"/>
      <c r="M765" s="13"/>
      <c r="N765" s="13"/>
      <c r="O765" s="13"/>
      <c r="P765" s="13"/>
      <c r="Q765" s="13"/>
      <c r="R765" s="13"/>
      <c r="S765" s="13"/>
      <c r="T765" s="13"/>
      <c r="U765" s="13"/>
      <c r="V765" s="13"/>
      <c r="W765" s="13"/>
      <c r="X765" s="13"/>
      <c r="Y765" s="13"/>
      <c r="Z765" s="13"/>
      <c r="AA765" s="13"/>
      <c r="AB765" s="13"/>
      <c r="AC765" s="13"/>
      <c r="AD765" s="13"/>
      <c r="AE765" s="13"/>
      <c r="AF765" s="13"/>
      <c r="AG765" s="13"/>
      <c r="AH765" s="13"/>
      <c r="AI765" s="13"/>
      <c r="AJ765" s="13"/>
    </row>
    <row r="766" spans="1:36" ht="13.5" customHeight="1" x14ac:dyDescent="0.2">
      <c r="A766" s="13"/>
      <c r="B766" s="13"/>
      <c r="C766" s="13"/>
      <c r="D766" s="13"/>
      <c r="E766" s="13"/>
      <c r="F766" s="13"/>
      <c r="G766" s="13"/>
      <c r="H766" s="13"/>
      <c r="I766" s="13"/>
      <c r="J766" s="13"/>
      <c r="K766" s="13"/>
      <c r="L766" s="13"/>
      <c r="M766" s="13"/>
      <c r="N766" s="13"/>
      <c r="O766" s="13"/>
      <c r="P766" s="13"/>
      <c r="Q766" s="13"/>
      <c r="R766" s="13"/>
      <c r="S766" s="13"/>
      <c r="T766" s="13"/>
      <c r="U766" s="13"/>
      <c r="V766" s="13"/>
      <c r="W766" s="13"/>
      <c r="X766" s="13"/>
      <c r="Y766" s="13"/>
      <c r="Z766" s="13"/>
      <c r="AA766" s="13"/>
      <c r="AB766" s="13"/>
      <c r="AC766" s="13"/>
      <c r="AD766" s="13"/>
      <c r="AE766" s="13"/>
      <c r="AF766" s="13"/>
      <c r="AG766" s="13"/>
      <c r="AH766" s="13"/>
      <c r="AI766" s="13"/>
      <c r="AJ766" s="13"/>
    </row>
    <row r="767" spans="1:36" ht="13.5" customHeight="1" x14ac:dyDescent="0.2">
      <c r="A767" s="13"/>
      <c r="B767" s="13"/>
      <c r="C767" s="13"/>
      <c r="D767" s="13"/>
      <c r="E767" s="13"/>
      <c r="F767" s="13"/>
      <c r="G767" s="13"/>
      <c r="H767" s="13"/>
      <c r="I767" s="13"/>
      <c r="J767" s="13"/>
      <c r="K767" s="13"/>
      <c r="L767" s="13"/>
      <c r="M767" s="13"/>
      <c r="N767" s="13"/>
      <c r="O767" s="13"/>
      <c r="P767" s="13"/>
      <c r="Q767" s="13"/>
      <c r="R767" s="13"/>
      <c r="S767" s="13"/>
      <c r="T767" s="13"/>
      <c r="U767" s="13"/>
      <c r="V767" s="13"/>
      <c r="W767" s="13"/>
      <c r="X767" s="13"/>
      <c r="Y767" s="13"/>
      <c r="Z767" s="13"/>
      <c r="AA767" s="13"/>
      <c r="AB767" s="13"/>
      <c r="AC767" s="13"/>
      <c r="AD767" s="13"/>
      <c r="AE767" s="13"/>
      <c r="AF767" s="13"/>
      <c r="AG767" s="13"/>
      <c r="AH767" s="13"/>
      <c r="AI767" s="13"/>
      <c r="AJ767" s="13"/>
    </row>
    <row r="768" spans="1:36" ht="13.5" customHeight="1" x14ac:dyDescent="0.2">
      <c r="A768" s="13"/>
      <c r="B768" s="13"/>
      <c r="C768" s="13"/>
      <c r="D768" s="13"/>
      <c r="E768" s="13"/>
      <c r="F768" s="13"/>
      <c r="G768" s="13"/>
      <c r="H768" s="13"/>
      <c r="I768" s="13"/>
      <c r="J768" s="13"/>
      <c r="K768" s="13"/>
      <c r="L768" s="13"/>
      <c r="M768" s="13"/>
      <c r="N768" s="13"/>
      <c r="O768" s="13"/>
      <c r="P768" s="13"/>
      <c r="Q768" s="13"/>
      <c r="R768" s="13"/>
      <c r="S768" s="13"/>
      <c r="T768" s="13"/>
      <c r="U768" s="13"/>
      <c r="V768" s="13"/>
      <c r="W768" s="13"/>
      <c r="X768" s="13"/>
      <c r="Y768" s="13"/>
      <c r="Z768" s="13"/>
      <c r="AA768" s="13"/>
      <c r="AB768" s="13"/>
      <c r="AC768" s="13"/>
      <c r="AD768" s="13"/>
      <c r="AE768" s="13"/>
      <c r="AF768" s="13"/>
      <c r="AG768" s="13"/>
      <c r="AH768" s="13"/>
      <c r="AI768" s="13"/>
      <c r="AJ768" s="13"/>
    </row>
    <row r="769" spans="1:36" ht="13.5" customHeight="1" x14ac:dyDescent="0.2">
      <c r="A769" s="13"/>
      <c r="B769" s="13"/>
      <c r="C769" s="13"/>
      <c r="D769" s="13"/>
      <c r="E769" s="13"/>
      <c r="F769" s="13"/>
      <c r="G769" s="13"/>
      <c r="H769" s="13"/>
      <c r="I769" s="13"/>
      <c r="J769" s="13"/>
      <c r="K769" s="13"/>
      <c r="L769" s="13"/>
      <c r="M769" s="13"/>
      <c r="N769" s="13"/>
      <c r="O769" s="13"/>
      <c r="P769" s="13"/>
      <c r="Q769" s="13"/>
      <c r="R769" s="13"/>
      <c r="S769" s="13"/>
      <c r="T769" s="13"/>
      <c r="U769" s="13"/>
      <c r="V769" s="13"/>
      <c r="W769" s="13"/>
      <c r="X769" s="13"/>
      <c r="Y769" s="13"/>
      <c r="Z769" s="13"/>
      <c r="AA769" s="13"/>
      <c r="AB769" s="13"/>
      <c r="AC769" s="13"/>
      <c r="AD769" s="13"/>
      <c r="AE769" s="13"/>
      <c r="AF769" s="13"/>
      <c r="AG769" s="13"/>
      <c r="AH769" s="13"/>
      <c r="AI769" s="13"/>
      <c r="AJ769" s="13"/>
    </row>
    <row r="770" spans="1:36" ht="13.5" customHeight="1" x14ac:dyDescent="0.2">
      <c r="A770" s="13"/>
      <c r="B770" s="13"/>
      <c r="C770" s="13"/>
      <c r="D770" s="13"/>
      <c r="E770" s="13"/>
      <c r="F770" s="13"/>
      <c r="G770" s="13"/>
      <c r="H770" s="13"/>
      <c r="I770" s="13"/>
      <c r="J770" s="13"/>
      <c r="K770" s="13"/>
      <c r="L770" s="13"/>
      <c r="M770" s="13"/>
      <c r="N770" s="13"/>
      <c r="O770" s="13"/>
      <c r="P770" s="13"/>
      <c r="Q770" s="13"/>
      <c r="R770" s="13"/>
      <c r="S770" s="13"/>
      <c r="T770" s="13"/>
      <c r="U770" s="13"/>
      <c r="V770" s="13"/>
      <c r="W770" s="13"/>
      <c r="X770" s="13"/>
      <c r="Y770" s="13"/>
      <c r="Z770" s="13"/>
      <c r="AA770" s="13"/>
      <c r="AB770" s="13"/>
      <c r="AC770" s="13"/>
      <c r="AD770" s="13"/>
      <c r="AE770" s="13"/>
      <c r="AF770" s="13"/>
      <c r="AG770" s="13"/>
      <c r="AH770" s="13"/>
      <c r="AI770" s="13"/>
      <c r="AJ770" s="13"/>
    </row>
    <row r="771" spans="1:36" ht="13.5" customHeight="1" x14ac:dyDescent="0.2">
      <c r="A771" s="13"/>
      <c r="B771" s="13"/>
      <c r="C771" s="13"/>
      <c r="D771" s="13"/>
      <c r="E771" s="13"/>
      <c r="F771" s="13"/>
      <c r="G771" s="13"/>
      <c r="H771" s="13"/>
      <c r="I771" s="13"/>
      <c r="J771" s="13"/>
      <c r="K771" s="13"/>
      <c r="L771" s="13"/>
      <c r="M771" s="13"/>
      <c r="N771" s="13"/>
      <c r="O771" s="13"/>
      <c r="P771" s="13"/>
      <c r="Q771" s="13"/>
      <c r="R771" s="13"/>
      <c r="S771" s="13"/>
      <c r="T771" s="13"/>
      <c r="U771" s="13"/>
      <c r="V771" s="13"/>
      <c r="W771" s="13"/>
      <c r="X771" s="13"/>
      <c r="Y771" s="13"/>
      <c r="Z771" s="13"/>
      <c r="AA771" s="13"/>
      <c r="AB771" s="13"/>
      <c r="AC771" s="13"/>
      <c r="AD771" s="13"/>
      <c r="AE771" s="13"/>
      <c r="AF771" s="13"/>
      <c r="AG771" s="13"/>
      <c r="AH771" s="13"/>
      <c r="AI771" s="13"/>
      <c r="AJ771" s="13"/>
    </row>
    <row r="772" spans="1:36" ht="13.5" customHeight="1" x14ac:dyDescent="0.2">
      <c r="A772" s="13"/>
      <c r="B772" s="13"/>
      <c r="C772" s="13"/>
      <c r="D772" s="13"/>
      <c r="E772" s="13"/>
      <c r="F772" s="13"/>
      <c r="G772" s="13"/>
      <c r="H772" s="13"/>
      <c r="I772" s="13"/>
      <c r="J772" s="13"/>
      <c r="K772" s="13"/>
      <c r="L772" s="13"/>
      <c r="M772" s="13"/>
      <c r="N772" s="13"/>
      <c r="O772" s="13"/>
      <c r="P772" s="13"/>
      <c r="Q772" s="13"/>
      <c r="R772" s="13"/>
      <c r="S772" s="13"/>
      <c r="T772" s="13"/>
      <c r="U772" s="13"/>
      <c r="V772" s="13"/>
      <c r="W772" s="13"/>
      <c r="X772" s="13"/>
      <c r="Y772" s="13"/>
      <c r="Z772" s="13"/>
      <c r="AA772" s="13"/>
      <c r="AB772" s="13"/>
      <c r="AC772" s="13"/>
      <c r="AD772" s="13"/>
      <c r="AE772" s="13"/>
      <c r="AF772" s="13"/>
      <c r="AG772" s="13"/>
      <c r="AH772" s="13"/>
      <c r="AI772" s="13"/>
      <c r="AJ772" s="13"/>
    </row>
    <row r="773" spans="1:36" ht="13.5" customHeight="1" x14ac:dyDescent="0.2">
      <c r="A773" s="13"/>
      <c r="B773" s="13"/>
      <c r="C773" s="13"/>
      <c r="D773" s="13"/>
      <c r="E773" s="13"/>
      <c r="F773" s="13"/>
      <c r="G773" s="13"/>
      <c r="H773" s="13"/>
      <c r="I773" s="13"/>
      <c r="J773" s="13"/>
      <c r="K773" s="13"/>
      <c r="L773" s="13"/>
      <c r="M773" s="13"/>
      <c r="N773" s="13"/>
      <c r="O773" s="13"/>
      <c r="P773" s="13"/>
      <c r="Q773" s="13"/>
      <c r="R773" s="13"/>
      <c r="S773" s="13"/>
      <c r="T773" s="13"/>
      <c r="U773" s="13"/>
      <c r="V773" s="13"/>
      <c r="W773" s="13"/>
      <c r="X773" s="13"/>
      <c r="Y773" s="13"/>
      <c r="Z773" s="13"/>
      <c r="AA773" s="13"/>
      <c r="AB773" s="13"/>
      <c r="AC773" s="13"/>
      <c r="AD773" s="13"/>
      <c r="AE773" s="13"/>
      <c r="AF773" s="13"/>
      <c r="AG773" s="13"/>
      <c r="AH773" s="13"/>
      <c r="AI773" s="13"/>
      <c r="AJ773" s="13"/>
    </row>
    <row r="774" spans="1:36" ht="13.5" customHeight="1" x14ac:dyDescent="0.2">
      <c r="A774" s="13"/>
      <c r="B774" s="13"/>
      <c r="C774" s="13"/>
      <c r="D774" s="13"/>
      <c r="E774" s="13"/>
      <c r="F774" s="13"/>
      <c r="G774" s="13"/>
      <c r="H774" s="13"/>
      <c r="I774" s="13"/>
      <c r="J774" s="13"/>
      <c r="K774" s="13"/>
      <c r="L774" s="13"/>
      <c r="M774" s="13"/>
      <c r="N774" s="13"/>
      <c r="O774" s="13"/>
      <c r="P774" s="13"/>
      <c r="Q774" s="13"/>
      <c r="R774" s="13"/>
      <c r="S774" s="13"/>
      <c r="T774" s="13"/>
      <c r="U774" s="13"/>
      <c r="V774" s="13"/>
      <c r="W774" s="13"/>
      <c r="X774" s="13"/>
      <c r="Y774" s="13"/>
      <c r="Z774" s="13"/>
      <c r="AA774" s="13"/>
      <c r="AB774" s="13"/>
      <c r="AC774" s="13"/>
      <c r="AD774" s="13"/>
      <c r="AE774" s="13"/>
      <c r="AF774" s="13"/>
      <c r="AG774" s="13"/>
      <c r="AH774" s="13"/>
      <c r="AI774" s="13"/>
      <c r="AJ774" s="13"/>
    </row>
    <row r="775" spans="1:36" ht="13.5" customHeight="1" x14ac:dyDescent="0.2">
      <c r="A775" s="13"/>
      <c r="B775" s="13"/>
      <c r="C775" s="13"/>
      <c r="D775" s="13"/>
      <c r="E775" s="13"/>
      <c r="F775" s="13"/>
      <c r="G775" s="13"/>
      <c r="H775" s="13"/>
      <c r="I775" s="13"/>
      <c r="J775" s="13"/>
      <c r="K775" s="13"/>
      <c r="L775" s="13"/>
      <c r="M775" s="13"/>
      <c r="N775" s="13"/>
      <c r="O775" s="13"/>
      <c r="P775" s="13"/>
      <c r="Q775" s="13"/>
      <c r="R775" s="13"/>
      <c r="S775" s="13"/>
      <c r="T775" s="13"/>
      <c r="U775" s="13"/>
      <c r="V775" s="13"/>
      <c r="W775" s="13"/>
      <c r="X775" s="13"/>
      <c r="Y775" s="13"/>
      <c r="Z775" s="13"/>
      <c r="AA775" s="13"/>
      <c r="AB775" s="13"/>
      <c r="AC775" s="13"/>
      <c r="AD775" s="13"/>
      <c r="AE775" s="13"/>
      <c r="AF775" s="13"/>
      <c r="AG775" s="13"/>
      <c r="AH775" s="13"/>
      <c r="AI775" s="13"/>
      <c r="AJ775" s="13"/>
    </row>
    <row r="776" spans="1:36" ht="13.5" customHeight="1" x14ac:dyDescent="0.2">
      <c r="A776" s="13"/>
      <c r="B776" s="13"/>
      <c r="C776" s="13"/>
      <c r="D776" s="13"/>
      <c r="E776" s="13"/>
      <c r="F776" s="13"/>
      <c r="G776" s="13"/>
      <c r="H776" s="13"/>
      <c r="I776" s="13"/>
      <c r="J776" s="13"/>
      <c r="K776" s="13"/>
      <c r="L776" s="13"/>
      <c r="M776" s="13"/>
      <c r="N776" s="13"/>
      <c r="O776" s="13"/>
      <c r="P776" s="13"/>
      <c r="Q776" s="13"/>
      <c r="R776" s="13"/>
      <c r="S776" s="13"/>
      <c r="T776" s="13"/>
      <c r="U776" s="13"/>
      <c r="V776" s="13"/>
      <c r="W776" s="13"/>
      <c r="X776" s="13"/>
      <c r="Y776" s="13"/>
      <c r="Z776" s="13"/>
      <c r="AA776" s="13"/>
      <c r="AB776" s="13"/>
      <c r="AC776" s="13"/>
      <c r="AD776" s="13"/>
      <c r="AE776" s="13"/>
      <c r="AF776" s="13"/>
      <c r="AG776" s="13"/>
      <c r="AH776" s="13"/>
      <c r="AI776" s="13"/>
      <c r="AJ776" s="13"/>
    </row>
    <row r="777" spans="1:36" ht="13.5" customHeight="1" x14ac:dyDescent="0.2">
      <c r="A777" s="13"/>
      <c r="B777" s="13"/>
      <c r="C777" s="13"/>
      <c r="D777" s="13"/>
      <c r="E777" s="13"/>
      <c r="F777" s="13"/>
      <c r="G777" s="13"/>
      <c r="H777" s="13"/>
      <c r="I777" s="13"/>
      <c r="J777" s="13"/>
      <c r="K777" s="13"/>
      <c r="L777" s="13"/>
      <c r="M777" s="13"/>
      <c r="N777" s="13"/>
      <c r="O777" s="13"/>
      <c r="P777" s="13"/>
      <c r="Q777" s="13"/>
      <c r="R777" s="13"/>
      <c r="S777" s="13"/>
      <c r="T777" s="13"/>
      <c r="U777" s="13"/>
      <c r="V777" s="13"/>
      <c r="W777" s="13"/>
      <c r="X777" s="13"/>
      <c r="Y777" s="13"/>
      <c r="Z777" s="13"/>
      <c r="AA777" s="13"/>
      <c r="AB777" s="13"/>
      <c r="AC777" s="13"/>
      <c r="AD777" s="13"/>
      <c r="AE777" s="13"/>
      <c r="AF777" s="13"/>
      <c r="AG777" s="13"/>
      <c r="AH777" s="13"/>
      <c r="AI777" s="13"/>
      <c r="AJ777" s="13"/>
    </row>
    <row r="778" spans="1:36" ht="13.5" customHeight="1" x14ac:dyDescent="0.2">
      <c r="A778" s="13"/>
      <c r="B778" s="13"/>
      <c r="C778" s="13"/>
      <c r="D778" s="13"/>
      <c r="E778" s="13"/>
      <c r="F778" s="13"/>
      <c r="G778" s="13"/>
      <c r="H778" s="13"/>
      <c r="I778" s="13"/>
      <c r="J778" s="13"/>
      <c r="K778" s="13"/>
      <c r="L778" s="13"/>
      <c r="M778" s="13"/>
      <c r="N778" s="13"/>
      <c r="O778" s="13"/>
      <c r="P778" s="13"/>
      <c r="Q778" s="13"/>
      <c r="R778" s="13"/>
      <c r="S778" s="13"/>
      <c r="T778" s="13"/>
      <c r="U778" s="13"/>
      <c r="V778" s="13"/>
      <c r="W778" s="13"/>
      <c r="X778" s="13"/>
      <c r="Y778" s="13"/>
      <c r="Z778" s="13"/>
      <c r="AA778" s="13"/>
      <c r="AB778" s="13"/>
      <c r="AC778" s="13"/>
      <c r="AD778" s="13"/>
      <c r="AE778" s="13"/>
      <c r="AF778" s="13"/>
      <c r="AG778" s="13"/>
      <c r="AH778" s="13"/>
      <c r="AI778" s="13"/>
      <c r="AJ778" s="13"/>
    </row>
    <row r="779" spans="1:36" ht="13.5" customHeight="1" x14ac:dyDescent="0.2">
      <c r="A779" s="13"/>
      <c r="B779" s="13"/>
      <c r="C779" s="13"/>
      <c r="D779" s="13"/>
      <c r="E779" s="13"/>
      <c r="F779" s="13"/>
      <c r="G779" s="13"/>
      <c r="H779" s="13"/>
      <c r="I779" s="13"/>
      <c r="J779" s="13"/>
      <c r="K779" s="13"/>
      <c r="L779" s="13"/>
      <c r="M779" s="13"/>
      <c r="N779" s="13"/>
      <c r="O779" s="13"/>
      <c r="P779" s="13"/>
      <c r="Q779" s="13"/>
      <c r="R779" s="13"/>
      <c r="S779" s="13"/>
      <c r="T779" s="13"/>
      <c r="U779" s="13"/>
      <c r="V779" s="13"/>
      <c r="W779" s="13"/>
      <c r="X779" s="13"/>
      <c r="Y779" s="13"/>
      <c r="Z779" s="13"/>
      <c r="AA779" s="13"/>
      <c r="AB779" s="13"/>
      <c r="AC779" s="13"/>
      <c r="AD779" s="13"/>
      <c r="AE779" s="13"/>
      <c r="AF779" s="13"/>
      <c r="AG779" s="13"/>
      <c r="AH779" s="13"/>
      <c r="AI779" s="13"/>
      <c r="AJ779" s="13"/>
    </row>
    <row r="780" spans="1:36" ht="13.5" customHeight="1" x14ac:dyDescent="0.2">
      <c r="A780" s="13"/>
      <c r="B780" s="13"/>
      <c r="C780" s="13"/>
      <c r="D780" s="13"/>
      <c r="E780" s="13"/>
      <c r="F780" s="13"/>
      <c r="G780" s="13"/>
      <c r="H780" s="13"/>
      <c r="I780" s="13"/>
      <c r="J780" s="13"/>
      <c r="K780" s="13"/>
      <c r="L780" s="13"/>
      <c r="M780" s="13"/>
      <c r="N780" s="13"/>
      <c r="O780" s="13"/>
      <c r="P780" s="13"/>
      <c r="Q780" s="13"/>
      <c r="R780" s="13"/>
      <c r="S780" s="13"/>
      <c r="T780" s="13"/>
      <c r="U780" s="13"/>
      <c r="V780" s="13"/>
      <c r="W780" s="13"/>
      <c r="X780" s="13"/>
      <c r="Y780" s="13"/>
      <c r="Z780" s="13"/>
      <c r="AA780" s="13"/>
      <c r="AB780" s="13"/>
      <c r="AC780" s="13"/>
      <c r="AD780" s="13"/>
      <c r="AE780" s="13"/>
      <c r="AF780" s="13"/>
      <c r="AG780" s="13"/>
      <c r="AH780" s="13"/>
      <c r="AI780" s="13"/>
      <c r="AJ780" s="13"/>
    </row>
    <row r="781" spans="1:36" ht="13.5" customHeight="1" x14ac:dyDescent="0.2">
      <c r="A781" s="13"/>
      <c r="B781" s="13"/>
      <c r="C781" s="13"/>
      <c r="D781" s="13"/>
      <c r="E781" s="13"/>
      <c r="F781" s="13"/>
      <c r="G781" s="13"/>
      <c r="H781" s="13"/>
      <c r="I781" s="13"/>
      <c r="J781" s="13"/>
      <c r="K781" s="13"/>
      <c r="L781" s="13"/>
      <c r="M781" s="13"/>
      <c r="N781" s="13"/>
      <c r="O781" s="13"/>
      <c r="P781" s="13"/>
      <c r="Q781" s="13"/>
      <c r="R781" s="13"/>
      <c r="S781" s="13"/>
      <c r="T781" s="13"/>
      <c r="U781" s="13"/>
      <c r="V781" s="13"/>
      <c r="W781" s="13"/>
      <c r="X781" s="13"/>
      <c r="Y781" s="13"/>
      <c r="Z781" s="13"/>
      <c r="AA781" s="13"/>
      <c r="AB781" s="13"/>
      <c r="AC781" s="13"/>
      <c r="AD781" s="13"/>
      <c r="AE781" s="13"/>
      <c r="AF781" s="13"/>
      <c r="AG781" s="13"/>
      <c r="AH781" s="13"/>
      <c r="AI781" s="13"/>
      <c r="AJ781" s="13"/>
    </row>
    <row r="782" spans="1:36" ht="13.5" customHeight="1" x14ac:dyDescent="0.2">
      <c r="A782" s="13"/>
      <c r="B782" s="13"/>
      <c r="C782" s="13"/>
      <c r="D782" s="13"/>
      <c r="E782" s="13"/>
      <c r="F782" s="13"/>
      <c r="G782" s="13"/>
      <c r="H782" s="13"/>
      <c r="I782" s="13"/>
      <c r="J782" s="13"/>
      <c r="K782" s="13"/>
      <c r="L782" s="13"/>
      <c r="M782" s="13"/>
      <c r="N782" s="13"/>
      <c r="O782" s="13"/>
      <c r="P782" s="13"/>
      <c r="Q782" s="13"/>
      <c r="R782" s="13"/>
      <c r="S782" s="13"/>
      <c r="T782" s="13"/>
      <c r="U782" s="13"/>
      <c r="V782" s="13"/>
      <c r="W782" s="13"/>
      <c r="X782" s="13"/>
      <c r="Y782" s="13"/>
      <c r="Z782" s="13"/>
      <c r="AA782" s="13"/>
      <c r="AB782" s="13"/>
      <c r="AC782" s="13"/>
      <c r="AD782" s="13"/>
      <c r="AE782" s="13"/>
      <c r="AF782" s="13"/>
      <c r="AG782" s="13"/>
      <c r="AH782" s="13"/>
      <c r="AI782" s="13"/>
      <c r="AJ782" s="13"/>
    </row>
    <row r="783" spans="1:36" ht="13.5" customHeight="1" x14ac:dyDescent="0.2">
      <c r="A783" s="13"/>
      <c r="B783" s="13"/>
      <c r="C783" s="13"/>
      <c r="D783" s="13"/>
      <c r="E783" s="13"/>
      <c r="F783" s="13"/>
      <c r="G783" s="13"/>
      <c r="H783" s="13"/>
      <c r="I783" s="13"/>
      <c r="J783" s="13"/>
      <c r="K783" s="13"/>
      <c r="L783" s="13"/>
      <c r="M783" s="13"/>
      <c r="N783" s="13"/>
      <c r="O783" s="13"/>
      <c r="P783" s="13"/>
      <c r="Q783" s="13"/>
      <c r="R783" s="13"/>
      <c r="S783" s="13"/>
      <c r="T783" s="13"/>
      <c r="U783" s="13"/>
      <c r="V783" s="13"/>
      <c r="W783" s="13"/>
      <c r="X783" s="13"/>
      <c r="Y783" s="13"/>
      <c r="Z783" s="13"/>
      <c r="AA783" s="13"/>
      <c r="AB783" s="13"/>
      <c r="AC783" s="13"/>
      <c r="AD783" s="13"/>
      <c r="AE783" s="13"/>
      <c r="AF783" s="13"/>
      <c r="AG783" s="13"/>
      <c r="AH783" s="13"/>
      <c r="AI783" s="13"/>
      <c r="AJ783" s="13"/>
    </row>
    <row r="784" spans="1:36" ht="13.5" customHeight="1" x14ac:dyDescent="0.2">
      <c r="A784" s="13"/>
      <c r="B784" s="13"/>
      <c r="C784" s="13"/>
      <c r="D784" s="13"/>
      <c r="E784" s="13"/>
      <c r="F784" s="13"/>
      <c r="G784" s="13"/>
      <c r="H784" s="13"/>
      <c r="I784" s="13"/>
      <c r="J784" s="13"/>
      <c r="K784" s="13"/>
      <c r="L784" s="13"/>
      <c r="M784" s="13"/>
      <c r="N784" s="13"/>
      <c r="O784" s="13"/>
      <c r="P784" s="13"/>
      <c r="Q784" s="13"/>
      <c r="R784" s="13"/>
      <c r="S784" s="13"/>
      <c r="T784" s="13"/>
      <c r="U784" s="13"/>
      <c r="V784" s="13"/>
      <c r="W784" s="13"/>
      <c r="X784" s="13"/>
      <c r="Y784" s="13"/>
      <c r="Z784" s="13"/>
      <c r="AA784" s="13"/>
      <c r="AB784" s="13"/>
      <c r="AC784" s="13"/>
      <c r="AD784" s="13"/>
      <c r="AE784" s="13"/>
      <c r="AF784" s="13"/>
      <c r="AG784" s="13"/>
      <c r="AH784" s="13"/>
      <c r="AI784" s="13"/>
      <c r="AJ784" s="13"/>
    </row>
    <row r="785" spans="1:36" ht="13.5" customHeight="1" x14ac:dyDescent="0.2">
      <c r="A785" s="13"/>
      <c r="B785" s="13"/>
      <c r="C785" s="13"/>
      <c r="D785" s="13"/>
      <c r="E785" s="13"/>
      <c r="F785" s="13"/>
      <c r="G785" s="13"/>
      <c r="H785" s="13"/>
      <c r="I785" s="13"/>
      <c r="J785" s="13"/>
      <c r="K785" s="13"/>
      <c r="L785" s="13"/>
      <c r="M785" s="13"/>
      <c r="N785" s="13"/>
      <c r="O785" s="13"/>
      <c r="P785" s="13"/>
      <c r="Q785" s="13"/>
      <c r="R785" s="13"/>
      <c r="S785" s="13"/>
      <c r="T785" s="13"/>
      <c r="U785" s="13"/>
      <c r="V785" s="13"/>
      <c r="W785" s="13"/>
      <c r="X785" s="13"/>
      <c r="Y785" s="13"/>
      <c r="Z785" s="13"/>
      <c r="AA785" s="13"/>
      <c r="AB785" s="13"/>
      <c r="AC785" s="13"/>
      <c r="AD785" s="13"/>
      <c r="AE785" s="13"/>
      <c r="AF785" s="13"/>
      <c r="AG785" s="13"/>
      <c r="AH785" s="13"/>
      <c r="AI785" s="13"/>
      <c r="AJ785" s="13"/>
    </row>
    <row r="786" spans="1:36" ht="13.5" customHeight="1" x14ac:dyDescent="0.2">
      <c r="A786" s="13"/>
      <c r="B786" s="13"/>
      <c r="C786" s="13"/>
      <c r="D786" s="13"/>
      <c r="E786" s="13"/>
      <c r="F786" s="13"/>
      <c r="G786" s="13"/>
      <c r="H786" s="13"/>
      <c r="I786" s="13"/>
      <c r="J786" s="13"/>
      <c r="K786" s="13"/>
      <c r="L786" s="13"/>
      <c r="M786" s="13"/>
      <c r="N786" s="13"/>
      <c r="O786" s="13"/>
      <c r="P786" s="13"/>
      <c r="Q786" s="13"/>
      <c r="R786" s="13"/>
      <c r="S786" s="13"/>
      <c r="T786" s="13"/>
      <c r="U786" s="13"/>
      <c r="V786" s="13"/>
      <c r="W786" s="13"/>
      <c r="X786" s="13"/>
      <c r="Y786" s="13"/>
      <c r="Z786" s="13"/>
      <c r="AA786" s="13"/>
      <c r="AB786" s="13"/>
      <c r="AC786" s="13"/>
      <c r="AD786" s="13"/>
      <c r="AE786" s="13"/>
      <c r="AF786" s="13"/>
      <c r="AG786" s="13"/>
      <c r="AH786" s="13"/>
      <c r="AI786" s="13"/>
      <c r="AJ786" s="13"/>
    </row>
    <row r="787" spans="1:36" ht="13.5" customHeight="1" x14ac:dyDescent="0.2">
      <c r="A787" s="13"/>
      <c r="B787" s="13"/>
      <c r="C787" s="13"/>
      <c r="D787" s="13"/>
      <c r="E787" s="13"/>
      <c r="F787" s="13"/>
      <c r="G787" s="13"/>
      <c r="H787" s="13"/>
      <c r="I787" s="13"/>
      <c r="J787" s="13"/>
      <c r="K787" s="13"/>
      <c r="L787" s="13"/>
      <c r="M787" s="13"/>
      <c r="N787" s="13"/>
      <c r="O787" s="13"/>
      <c r="P787" s="13"/>
      <c r="Q787" s="13"/>
      <c r="R787" s="13"/>
      <c r="S787" s="13"/>
      <c r="T787" s="13"/>
      <c r="U787" s="13"/>
      <c r="V787" s="13"/>
      <c r="W787" s="13"/>
      <c r="X787" s="13"/>
      <c r="Y787" s="13"/>
      <c r="Z787" s="13"/>
      <c r="AA787" s="13"/>
      <c r="AB787" s="13"/>
      <c r="AC787" s="13"/>
      <c r="AD787" s="13"/>
      <c r="AE787" s="13"/>
      <c r="AF787" s="13"/>
      <c r="AG787" s="13"/>
      <c r="AH787" s="13"/>
      <c r="AI787" s="13"/>
      <c r="AJ787" s="13"/>
    </row>
    <row r="788" spans="1:36" ht="13.5" customHeight="1" x14ac:dyDescent="0.2">
      <c r="A788" s="13"/>
      <c r="B788" s="13"/>
      <c r="C788" s="13"/>
      <c r="D788" s="13"/>
      <c r="E788" s="13"/>
      <c r="F788" s="13"/>
      <c r="G788" s="13"/>
      <c r="H788" s="13"/>
      <c r="I788" s="13"/>
      <c r="J788" s="13"/>
      <c r="K788" s="13"/>
      <c r="L788" s="13"/>
      <c r="M788" s="13"/>
      <c r="N788" s="13"/>
      <c r="O788" s="13"/>
      <c r="P788" s="13"/>
      <c r="Q788" s="13"/>
      <c r="R788" s="13"/>
      <c r="S788" s="13"/>
      <c r="T788" s="13"/>
      <c r="U788" s="13"/>
      <c r="V788" s="13"/>
      <c r="W788" s="13"/>
      <c r="X788" s="13"/>
      <c r="Y788" s="13"/>
      <c r="Z788" s="13"/>
      <c r="AA788" s="13"/>
      <c r="AB788" s="13"/>
      <c r="AC788" s="13"/>
      <c r="AD788" s="13"/>
      <c r="AE788" s="13"/>
      <c r="AF788" s="13"/>
      <c r="AG788" s="13"/>
      <c r="AH788" s="13"/>
      <c r="AI788" s="13"/>
      <c r="AJ788" s="13"/>
    </row>
    <row r="789" spans="1:36" ht="13.5" customHeight="1" x14ac:dyDescent="0.2">
      <c r="A789" s="13"/>
      <c r="B789" s="13"/>
      <c r="C789" s="13"/>
      <c r="D789" s="13"/>
      <c r="E789" s="13"/>
      <c r="F789" s="13"/>
      <c r="G789" s="13"/>
      <c r="H789" s="13"/>
      <c r="I789" s="13"/>
      <c r="J789" s="13"/>
      <c r="K789" s="13"/>
      <c r="L789" s="13"/>
      <c r="M789" s="13"/>
      <c r="N789" s="13"/>
      <c r="O789" s="13"/>
      <c r="P789" s="13"/>
      <c r="Q789" s="13"/>
      <c r="R789" s="13"/>
      <c r="S789" s="13"/>
      <c r="T789" s="13"/>
      <c r="U789" s="13"/>
      <c r="V789" s="13"/>
      <c r="W789" s="13"/>
      <c r="X789" s="13"/>
      <c r="Y789" s="13"/>
      <c r="Z789" s="13"/>
      <c r="AA789" s="13"/>
      <c r="AB789" s="13"/>
      <c r="AC789" s="13"/>
      <c r="AD789" s="13"/>
      <c r="AE789" s="13"/>
      <c r="AF789" s="13"/>
      <c r="AG789" s="13"/>
      <c r="AH789" s="13"/>
      <c r="AI789" s="13"/>
      <c r="AJ789" s="13"/>
    </row>
    <row r="790" spans="1:36" ht="13.5" customHeight="1" x14ac:dyDescent="0.2">
      <c r="A790" s="13"/>
      <c r="B790" s="13"/>
      <c r="C790" s="13"/>
      <c r="D790" s="13"/>
      <c r="E790" s="13"/>
      <c r="F790" s="13"/>
      <c r="G790" s="13"/>
      <c r="H790" s="13"/>
      <c r="I790" s="13"/>
      <c r="J790" s="13"/>
      <c r="K790" s="13"/>
      <c r="L790" s="13"/>
      <c r="M790" s="13"/>
      <c r="N790" s="13"/>
      <c r="O790" s="13"/>
      <c r="P790" s="13"/>
      <c r="Q790" s="13"/>
      <c r="R790" s="13"/>
      <c r="S790" s="13"/>
      <c r="T790" s="13"/>
      <c r="U790" s="13"/>
      <c r="V790" s="13"/>
      <c r="W790" s="13"/>
      <c r="X790" s="13"/>
      <c r="Y790" s="13"/>
      <c r="Z790" s="13"/>
      <c r="AA790" s="13"/>
      <c r="AB790" s="13"/>
      <c r="AC790" s="13"/>
      <c r="AD790" s="13"/>
      <c r="AE790" s="13"/>
      <c r="AF790" s="13"/>
      <c r="AG790" s="13"/>
      <c r="AH790" s="13"/>
      <c r="AI790" s="13"/>
      <c r="AJ790" s="13"/>
    </row>
    <row r="791" spans="1:36" ht="13.5" customHeight="1" x14ac:dyDescent="0.2">
      <c r="A791" s="13"/>
      <c r="B791" s="13"/>
      <c r="C791" s="13"/>
      <c r="D791" s="13"/>
      <c r="E791" s="13"/>
      <c r="F791" s="13"/>
      <c r="G791" s="13"/>
      <c r="H791" s="13"/>
      <c r="I791" s="13"/>
      <c r="J791" s="13"/>
      <c r="K791" s="13"/>
      <c r="L791" s="13"/>
      <c r="M791" s="13"/>
      <c r="N791" s="13"/>
      <c r="O791" s="13"/>
      <c r="P791" s="13"/>
      <c r="Q791" s="13"/>
      <c r="R791" s="13"/>
      <c r="S791" s="13"/>
      <c r="T791" s="13"/>
      <c r="U791" s="13"/>
      <c r="V791" s="13"/>
      <c r="W791" s="13"/>
      <c r="X791" s="13"/>
      <c r="Y791" s="13"/>
      <c r="Z791" s="13"/>
      <c r="AA791" s="13"/>
      <c r="AB791" s="13"/>
      <c r="AC791" s="13"/>
      <c r="AD791" s="13"/>
      <c r="AE791" s="13"/>
      <c r="AF791" s="13"/>
      <c r="AG791" s="13"/>
      <c r="AH791" s="13"/>
      <c r="AI791" s="13"/>
      <c r="AJ791" s="13"/>
    </row>
    <row r="792" spans="1:36" ht="13.5" customHeight="1" x14ac:dyDescent="0.2">
      <c r="A792" s="13"/>
      <c r="B792" s="13"/>
      <c r="C792" s="13"/>
      <c r="D792" s="13"/>
      <c r="E792" s="13"/>
      <c r="F792" s="13"/>
      <c r="G792" s="13"/>
      <c r="H792" s="13"/>
      <c r="I792" s="13"/>
      <c r="J792" s="13"/>
      <c r="K792" s="13"/>
      <c r="L792" s="13"/>
      <c r="M792" s="13"/>
      <c r="N792" s="13"/>
      <c r="O792" s="13"/>
      <c r="P792" s="13"/>
      <c r="Q792" s="13"/>
      <c r="R792" s="13"/>
      <c r="S792" s="13"/>
      <c r="T792" s="13"/>
      <c r="U792" s="13"/>
      <c r="V792" s="13"/>
      <c r="W792" s="13"/>
      <c r="X792" s="13"/>
      <c r="Y792" s="13"/>
      <c r="Z792" s="13"/>
      <c r="AA792" s="13"/>
      <c r="AB792" s="13"/>
      <c r="AC792" s="13"/>
      <c r="AD792" s="13"/>
      <c r="AE792" s="13"/>
      <c r="AF792" s="13"/>
      <c r="AG792" s="13"/>
      <c r="AH792" s="13"/>
      <c r="AI792" s="13"/>
      <c r="AJ792" s="13"/>
    </row>
    <row r="793" spans="1:36" ht="13.5" customHeight="1" x14ac:dyDescent="0.2">
      <c r="A793" s="13"/>
      <c r="B793" s="13"/>
      <c r="C793" s="13"/>
      <c r="D793" s="13"/>
      <c r="E793" s="13"/>
      <c r="F793" s="13"/>
      <c r="G793" s="13"/>
      <c r="H793" s="13"/>
      <c r="I793" s="13"/>
      <c r="J793" s="13"/>
      <c r="K793" s="13"/>
      <c r="L793" s="13"/>
      <c r="M793" s="13"/>
      <c r="N793" s="13"/>
      <c r="O793" s="13"/>
      <c r="P793" s="13"/>
      <c r="Q793" s="13"/>
      <c r="R793" s="13"/>
      <c r="S793" s="13"/>
      <c r="T793" s="13"/>
      <c r="U793" s="13"/>
      <c r="V793" s="13"/>
      <c r="W793" s="13"/>
      <c r="X793" s="13"/>
      <c r="Y793" s="13"/>
      <c r="Z793" s="13"/>
      <c r="AA793" s="13"/>
      <c r="AB793" s="13"/>
      <c r="AC793" s="13"/>
      <c r="AD793" s="13"/>
      <c r="AE793" s="13"/>
      <c r="AF793" s="13"/>
      <c r="AG793" s="13"/>
      <c r="AH793" s="13"/>
      <c r="AI793" s="13"/>
      <c r="AJ793" s="13"/>
    </row>
    <row r="794" spans="1:36" ht="13.5" customHeight="1" x14ac:dyDescent="0.2">
      <c r="A794" s="13"/>
      <c r="B794" s="13"/>
      <c r="C794" s="13"/>
      <c r="D794" s="13"/>
      <c r="E794" s="13"/>
      <c r="F794" s="13"/>
      <c r="G794" s="13"/>
      <c r="H794" s="13"/>
      <c r="I794" s="13"/>
      <c r="J794" s="13"/>
      <c r="K794" s="13"/>
      <c r="L794" s="13"/>
      <c r="M794" s="13"/>
      <c r="N794" s="13"/>
      <c r="O794" s="13"/>
      <c r="P794" s="13"/>
      <c r="Q794" s="13"/>
      <c r="R794" s="13"/>
      <c r="S794" s="13"/>
      <c r="T794" s="13"/>
      <c r="U794" s="13"/>
      <c r="V794" s="13"/>
      <c r="W794" s="13"/>
      <c r="X794" s="13"/>
      <c r="Y794" s="13"/>
      <c r="Z794" s="13"/>
      <c r="AA794" s="13"/>
      <c r="AB794" s="13"/>
      <c r="AC794" s="13"/>
      <c r="AD794" s="13"/>
      <c r="AE794" s="13"/>
      <c r="AF794" s="13"/>
      <c r="AG794" s="13"/>
      <c r="AH794" s="13"/>
      <c r="AI794" s="13"/>
      <c r="AJ794" s="13"/>
    </row>
    <row r="795" spans="1:36" ht="13.5" customHeight="1" x14ac:dyDescent="0.2">
      <c r="A795" s="13"/>
      <c r="B795" s="13"/>
      <c r="C795" s="13"/>
      <c r="D795" s="13"/>
      <c r="E795" s="13"/>
      <c r="F795" s="13"/>
      <c r="G795" s="13"/>
      <c r="H795" s="13"/>
      <c r="I795" s="13"/>
      <c r="J795" s="13"/>
      <c r="K795" s="13"/>
      <c r="L795" s="13"/>
      <c r="M795" s="13"/>
      <c r="N795" s="13"/>
      <c r="O795" s="13"/>
      <c r="P795" s="13"/>
      <c r="Q795" s="13"/>
      <c r="R795" s="13"/>
      <c r="S795" s="13"/>
      <c r="T795" s="13"/>
      <c r="U795" s="13"/>
      <c r="V795" s="13"/>
      <c r="W795" s="13"/>
      <c r="X795" s="13"/>
      <c r="Y795" s="13"/>
      <c r="Z795" s="13"/>
      <c r="AA795" s="13"/>
      <c r="AB795" s="13"/>
      <c r="AC795" s="13"/>
      <c r="AD795" s="13"/>
      <c r="AE795" s="13"/>
      <c r="AF795" s="13"/>
      <c r="AG795" s="13"/>
      <c r="AH795" s="13"/>
      <c r="AI795" s="13"/>
      <c r="AJ795" s="13"/>
    </row>
    <row r="796" spans="1:36" ht="13.5" customHeight="1" x14ac:dyDescent="0.2">
      <c r="A796" s="13"/>
      <c r="B796" s="13"/>
      <c r="C796" s="13"/>
      <c r="D796" s="13"/>
      <c r="E796" s="13"/>
      <c r="F796" s="13"/>
      <c r="G796" s="13"/>
      <c r="H796" s="13"/>
      <c r="I796" s="13"/>
      <c r="J796" s="13"/>
      <c r="K796" s="13"/>
      <c r="L796" s="13"/>
      <c r="M796" s="13"/>
      <c r="N796" s="13"/>
      <c r="O796" s="13"/>
      <c r="P796" s="13"/>
      <c r="Q796" s="13"/>
      <c r="R796" s="13"/>
      <c r="S796" s="13"/>
      <c r="T796" s="13"/>
      <c r="U796" s="13"/>
      <c r="V796" s="13"/>
      <c r="W796" s="13"/>
      <c r="X796" s="13"/>
      <c r="Y796" s="13"/>
      <c r="Z796" s="13"/>
      <c r="AA796" s="13"/>
      <c r="AB796" s="13"/>
      <c r="AC796" s="13"/>
      <c r="AD796" s="13"/>
      <c r="AE796" s="13"/>
      <c r="AF796" s="13"/>
      <c r="AG796" s="13"/>
      <c r="AH796" s="13"/>
      <c r="AI796" s="13"/>
      <c r="AJ796" s="13"/>
    </row>
    <row r="797" spans="1:36" ht="13.5" customHeight="1" x14ac:dyDescent="0.2">
      <c r="A797" s="13"/>
      <c r="B797" s="13"/>
      <c r="C797" s="13"/>
      <c r="D797" s="13"/>
      <c r="E797" s="13"/>
      <c r="F797" s="13"/>
      <c r="G797" s="13"/>
      <c r="H797" s="13"/>
      <c r="I797" s="13"/>
      <c r="J797" s="13"/>
      <c r="K797" s="13"/>
      <c r="L797" s="13"/>
      <c r="M797" s="13"/>
      <c r="N797" s="13"/>
      <c r="O797" s="13"/>
      <c r="P797" s="13"/>
      <c r="Q797" s="13"/>
      <c r="R797" s="13"/>
      <c r="S797" s="13"/>
      <c r="T797" s="13"/>
      <c r="U797" s="13"/>
      <c r="V797" s="13"/>
      <c r="W797" s="13"/>
      <c r="X797" s="13"/>
      <c r="Y797" s="13"/>
      <c r="Z797" s="13"/>
      <c r="AA797" s="13"/>
      <c r="AB797" s="13"/>
      <c r="AC797" s="13"/>
      <c r="AD797" s="13"/>
      <c r="AE797" s="13"/>
      <c r="AF797" s="13"/>
      <c r="AG797" s="13"/>
      <c r="AH797" s="13"/>
      <c r="AI797" s="13"/>
      <c r="AJ797" s="13"/>
    </row>
    <row r="798" spans="1:36" ht="13.5" customHeight="1" x14ac:dyDescent="0.2">
      <c r="A798" s="13"/>
      <c r="B798" s="13"/>
      <c r="C798" s="13"/>
      <c r="D798" s="13"/>
      <c r="E798" s="13"/>
      <c r="F798" s="13"/>
      <c r="G798" s="13"/>
      <c r="H798" s="13"/>
      <c r="I798" s="13"/>
      <c r="J798" s="13"/>
      <c r="K798" s="13"/>
      <c r="L798" s="13"/>
      <c r="M798" s="13"/>
      <c r="N798" s="13"/>
      <c r="O798" s="13"/>
      <c r="P798" s="13"/>
      <c r="Q798" s="13"/>
      <c r="R798" s="13"/>
      <c r="S798" s="13"/>
      <c r="T798" s="13"/>
      <c r="U798" s="13"/>
      <c r="V798" s="13"/>
      <c r="W798" s="13"/>
      <c r="X798" s="13"/>
      <c r="Y798" s="13"/>
      <c r="Z798" s="13"/>
      <c r="AA798" s="13"/>
      <c r="AB798" s="13"/>
      <c r="AC798" s="13"/>
      <c r="AD798" s="13"/>
      <c r="AE798" s="13"/>
      <c r="AF798" s="13"/>
      <c r="AG798" s="13"/>
      <c r="AH798" s="13"/>
      <c r="AI798" s="13"/>
      <c r="AJ798" s="13"/>
    </row>
    <row r="799" spans="1:36" ht="13.5" customHeight="1" x14ac:dyDescent="0.2">
      <c r="A799" s="13"/>
      <c r="B799" s="13"/>
      <c r="C799" s="13"/>
      <c r="D799" s="13"/>
      <c r="E799" s="13"/>
      <c r="F799" s="13"/>
      <c r="G799" s="13"/>
      <c r="H799" s="13"/>
      <c r="I799" s="13"/>
      <c r="J799" s="13"/>
      <c r="K799" s="13"/>
      <c r="L799" s="13"/>
      <c r="M799" s="13"/>
      <c r="N799" s="13"/>
      <c r="O799" s="13"/>
      <c r="P799" s="13"/>
      <c r="Q799" s="13"/>
      <c r="R799" s="13"/>
      <c r="S799" s="13"/>
      <c r="T799" s="13"/>
      <c r="U799" s="13"/>
      <c r="V799" s="13"/>
      <c r="W799" s="13"/>
      <c r="X799" s="13"/>
      <c r="Y799" s="13"/>
      <c r="Z799" s="13"/>
      <c r="AA799" s="13"/>
      <c r="AB799" s="13"/>
      <c r="AC799" s="13"/>
      <c r="AD799" s="13"/>
      <c r="AE799" s="13"/>
      <c r="AF799" s="13"/>
      <c r="AG799" s="13"/>
      <c r="AH799" s="13"/>
      <c r="AI799" s="13"/>
      <c r="AJ799" s="13"/>
    </row>
    <row r="800" spans="1:36" ht="13.5" customHeight="1" x14ac:dyDescent="0.2">
      <c r="A800" s="13"/>
      <c r="B800" s="13"/>
      <c r="C800" s="13"/>
      <c r="D800" s="13"/>
      <c r="E800" s="13"/>
      <c r="F800" s="13"/>
      <c r="G800" s="13"/>
      <c r="H800" s="13"/>
      <c r="I800" s="13"/>
      <c r="J800" s="13"/>
      <c r="K800" s="13"/>
      <c r="L800" s="13"/>
      <c r="M800" s="13"/>
      <c r="N800" s="13"/>
      <c r="O800" s="13"/>
      <c r="P800" s="13"/>
      <c r="Q800" s="13"/>
      <c r="R800" s="13"/>
      <c r="S800" s="13"/>
      <c r="T800" s="13"/>
      <c r="U800" s="13"/>
      <c r="V800" s="13"/>
      <c r="W800" s="13"/>
      <c r="X800" s="13"/>
      <c r="Y800" s="13"/>
      <c r="Z800" s="13"/>
      <c r="AA800" s="13"/>
      <c r="AB800" s="13"/>
      <c r="AC800" s="13"/>
      <c r="AD800" s="13"/>
      <c r="AE800" s="13"/>
      <c r="AF800" s="13"/>
      <c r="AG800" s="13"/>
      <c r="AH800" s="13"/>
      <c r="AI800" s="13"/>
      <c r="AJ800" s="13"/>
    </row>
    <row r="801" spans="1:36" ht="13.5" customHeight="1" x14ac:dyDescent="0.2">
      <c r="A801" s="13"/>
      <c r="B801" s="13"/>
      <c r="C801" s="13"/>
      <c r="D801" s="13"/>
      <c r="E801" s="13"/>
      <c r="F801" s="13"/>
      <c r="G801" s="13"/>
      <c r="H801" s="13"/>
      <c r="I801" s="13"/>
      <c r="J801" s="13"/>
      <c r="K801" s="13"/>
      <c r="L801" s="13"/>
      <c r="M801" s="13"/>
      <c r="N801" s="13"/>
      <c r="O801" s="13"/>
      <c r="P801" s="13"/>
      <c r="Q801" s="13"/>
      <c r="R801" s="13"/>
      <c r="S801" s="13"/>
      <c r="T801" s="13"/>
      <c r="U801" s="13"/>
      <c r="V801" s="13"/>
      <c r="W801" s="13"/>
      <c r="X801" s="13"/>
      <c r="Y801" s="13"/>
      <c r="Z801" s="13"/>
      <c r="AA801" s="13"/>
      <c r="AB801" s="13"/>
      <c r="AC801" s="13"/>
      <c r="AD801" s="13"/>
      <c r="AE801" s="13"/>
      <c r="AF801" s="13"/>
      <c r="AG801" s="13"/>
      <c r="AH801" s="13"/>
      <c r="AI801" s="13"/>
      <c r="AJ801" s="13"/>
    </row>
    <row r="802" spans="1:36" ht="13.5" customHeight="1" x14ac:dyDescent="0.2">
      <c r="A802" s="13"/>
      <c r="B802" s="13"/>
      <c r="C802" s="13"/>
      <c r="D802" s="13"/>
      <c r="E802" s="13"/>
      <c r="F802" s="13"/>
      <c r="G802" s="13"/>
      <c r="H802" s="13"/>
      <c r="I802" s="13"/>
      <c r="J802" s="13"/>
      <c r="K802" s="13"/>
      <c r="L802" s="13"/>
      <c r="M802" s="13"/>
      <c r="N802" s="13"/>
      <c r="O802" s="13"/>
      <c r="P802" s="13"/>
      <c r="Q802" s="13"/>
      <c r="R802" s="13"/>
      <c r="S802" s="13"/>
      <c r="T802" s="13"/>
      <c r="U802" s="13"/>
      <c r="V802" s="13"/>
      <c r="W802" s="13"/>
      <c r="X802" s="13"/>
      <c r="Y802" s="13"/>
      <c r="Z802" s="13"/>
      <c r="AA802" s="13"/>
      <c r="AB802" s="13"/>
      <c r="AC802" s="13"/>
      <c r="AD802" s="13"/>
      <c r="AE802" s="13"/>
      <c r="AF802" s="13"/>
      <c r="AG802" s="13"/>
      <c r="AH802" s="13"/>
      <c r="AI802" s="13"/>
      <c r="AJ802" s="13"/>
    </row>
    <row r="803" spans="1:36" ht="13.5" customHeight="1" x14ac:dyDescent="0.2">
      <c r="A803" s="13"/>
      <c r="B803" s="13"/>
      <c r="C803" s="13"/>
      <c r="D803" s="13"/>
      <c r="E803" s="13"/>
      <c r="F803" s="13"/>
      <c r="G803" s="13"/>
      <c r="H803" s="13"/>
      <c r="I803" s="13"/>
      <c r="J803" s="13"/>
      <c r="K803" s="13"/>
      <c r="L803" s="13"/>
      <c r="M803" s="13"/>
      <c r="N803" s="13"/>
      <c r="O803" s="13"/>
      <c r="P803" s="13"/>
      <c r="Q803" s="13"/>
      <c r="R803" s="13"/>
      <c r="S803" s="13"/>
      <c r="T803" s="13"/>
      <c r="U803" s="13"/>
      <c r="V803" s="13"/>
      <c r="W803" s="13"/>
      <c r="X803" s="13"/>
      <c r="Y803" s="13"/>
      <c r="Z803" s="13"/>
      <c r="AA803" s="13"/>
      <c r="AB803" s="13"/>
      <c r="AC803" s="13"/>
      <c r="AD803" s="13"/>
      <c r="AE803" s="13"/>
      <c r="AF803" s="13"/>
      <c r="AG803" s="13"/>
      <c r="AH803" s="13"/>
      <c r="AI803" s="13"/>
      <c r="AJ803" s="13"/>
    </row>
    <row r="804" spans="1:36" ht="13.5" customHeight="1" x14ac:dyDescent="0.2">
      <c r="A804" s="13"/>
      <c r="B804" s="13"/>
      <c r="C804" s="13"/>
      <c r="D804" s="13"/>
      <c r="E804" s="13"/>
      <c r="F804" s="13"/>
      <c r="G804" s="13"/>
      <c r="H804" s="13"/>
      <c r="I804" s="13"/>
      <c r="J804" s="13"/>
      <c r="K804" s="13"/>
      <c r="L804" s="13"/>
      <c r="M804" s="13"/>
      <c r="N804" s="13"/>
      <c r="O804" s="13"/>
      <c r="P804" s="13"/>
      <c r="Q804" s="13"/>
      <c r="R804" s="13"/>
      <c r="S804" s="13"/>
      <c r="T804" s="13"/>
      <c r="U804" s="13"/>
      <c r="V804" s="13"/>
      <c r="W804" s="13"/>
      <c r="X804" s="13"/>
      <c r="Y804" s="13"/>
      <c r="Z804" s="13"/>
      <c r="AA804" s="13"/>
      <c r="AB804" s="13"/>
      <c r="AC804" s="13"/>
      <c r="AD804" s="13"/>
      <c r="AE804" s="13"/>
      <c r="AF804" s="13"/>
      <c r="AG804" s="13"/>
      <c r="AH804" s="13"/>
      <c r="AI804" s="13"/>
      <c r="AJ804" s="13"/>
    </row>
    <row r="805" spans="1:36" ht="13.5" customHeight="1" x14ac:dyDescent="0.2">
      <c r="A805" s="13"/>
      <c r="B805" s="13"/>
      <c r="C805" s="13"/>
      <c r="D805" s="13"/>
      <c r="E805" s="13"/>
      <c r="F805" s="13"/>
      <c r="G805" s="13"/>
      <c r="H805" s="13"/>
      <c r="I805" s="13"/>
      <c r="J805" s="13"/>
      <c r="K805" s="13"/>
      <c r="L805" s="13"/>
      <c r="M805" s="13"/>
      <c r="N805" s="13"/>
      <c r="O805" s="13"/>
      <c r="P805" s="13"/>
      <c r="Q805" s="13"/>
      <c r="R805" s="13"/>
      <c r="S805" s="13"/>
      <c r="T805" s="13"/>
      <c r="U805" s="13"/>
      <c r="V805" s="13"/>
      <c r="W805" s="13"/>
      <c r="X805" s="13"/>
      <c r="Y805" s="13"/>
      <c r="Z805" s="13"/>
      <c r="AA805" s="13"/>
      <c r="AB805" s="13"/>
      <c r="AC805" s="13"/>
      <c r="AD805" s="13"/>
      <c r="AE805" s="13"/>
      <c r="AF805" s="13"/>
      <c r="AG805" s="13"/>
      <c r="AH805" s="13"/>
      <c r="AI805" s="13"/>
      <c r="AJ805" s="13"/>
    </row>
    <row r="806" spans="1:36" ht="13.5" customHeight="1" x14ac:dyDescent="0.2">
      <c r="A806" s="13"/>
      <c r="B806" s="13"/>
      <c r="C806" s="13"/>
      <c r="D806" s="13"/>
      <c r="E806" s="13"/>
      <c r="F806" s="13"/>
      <c r="G806" s="13"/>
      <c r="H806" s="13"/>
      <c r="I806" s="13"/>
      <c r="J806" s="13"/>
      <c r="K806" s="13"/>
      <c r="L806" s="13"/>
      <c r="M806" s="13"/>
      <c r="N806" s="13"/>
      <c r="O806" s="13"/>
      <c r="P806" s="13"/>
      <c r="Q806" s="13"/>
      <c r="R806" s="13"/>
      <c r="S806" s="13"/>
      <c r="T806" s="13"/>
      <c r="U806" s="13"/>
      <c r="V806" s="13"/>
      <c r="W806" s="13"/>
      <c r="X806" s="13"/>
      <c r="Y806" s="13"/>
      <c r="Z806" s="13"/>
      <c r="AA806" s="13"/>
      <c r="AB806" s="13"/>
      <c r="AC806" s="13"/>
      <c r="AD806" s="13"/>
      <c r="AE806" s="13"/>
      <c r="AF806" s="13"/>
      <c r="AG806" s="13"/>
      <c r="AH806" s="13"/>
      <c r="AI806" s="13"/>
      <c r="AJ806" s="13"/>
    </row>
    <row r="807" spans="1:36" ht="13.5" customHeight="1" x14ac:dyDescent="0.2">
      <c r="A807" s="13"/>
      <c r="B807" s="13"/>
      <c r="C807" s="13"/>
      <c r="D807" s="13"/>
      <c r="E807" s="13"/>
      <c r="F807" s="13"/>
      <c r="G807" s="13"/>
      <c r="H807" s="13"/>
      <c r="I807" s="13"/>
      <c r="J807" s="13"/>
      <c r="K807" s="13"/>
      <c r="L807" s="13"/>
      <c r="M807" s="13"/>
      <c r="N807" s="13"/>
      <c r="O807" s="13"/>
      <c r="P807" s="13"/>
      <c r="Q807" s="13"/>
      <c r="R807" s="13"/>
      <c r="S807" s="13"/>
      <c r="T807" s="13"/>
      <c r="U807" s="13"/>
      <c r="V807" s="13"/>
      <c r="W807" s="13"/>
      <c r="X807" s="13"/>
      <c r="Y807" s="13"/>
      <c r="Z807" s="13"/>
      <c r="AA807" s="13"/>
      <c r="AB807" s="13"/>
      <c r="AC807" s="13"/>
      <c r="AD807" s="13"/>
      <c r="AE807" s="13"/>
      <c r="AF807" s="13"/>
      <c r="AG807" s="13"/>
      <c r="AH807" s="13"/>
      <c r="AI807" s="13"/>
      <c r="AJ807" s="13"/>
    </row>
    <row r="808" spans="1:36" ht="13.5" customHeight="1" x14ac:dyDescent="0.2">
      <c r="A808" s="13"/>
      <c r="B808" s="13"/>
      <c r="C808" s="13"/>
      <c r="D808" s="13"/>
      <c r="E808" s="13"/>
      <c r="F808" s="13"/>
      <c r="G808" s="13"/>
      <c r="H808" s="13"/>
      <c r="I808" s="13"/>
      <c r="J808" s="13"/>
      <c r="K808" s="13"/>
      <c r="L808" s="13"/>
      <c r="M808" s="13"/>
      <c r="N808" s="13"/>
      <c r="O808" s="13"/>
      <c r="P808" s="13"/>
      <c r="Q808" s="13"/>
      <c r="R808" s="13"/>
      <c r="S808" s="13"/>
      <c r="T808" s="13"/>
      <c r="U808" s="13"/>
      <c r="V808" s="13"/>
      <c r="W808" s="13"/>
      <c r="X808" s="13"/>
      <c r="Y808" s="13"/>
      <c r="Z808" s="13"/>
      <c r="AA808" s="13"/>
      <c r="AB808" s="13"/>
      <c r="AC808" s="13"/>
      <c r="AD808" s="13"/>
      <c r="AE808" s="13"/>
      <c r="AF808" s="13"/>
      <c r="AG808" s="13"/>
      <c r="AH808" s="13"/>
      <c r="AI808" s="13"/>
      <c r="AJ808" s="13"/>
    </row>
    <row r="809" spans="1:36" ht="13.5" customHeight="1" x14ac:dyDescent="0.2">
      <c r="A809" s="13"/>
      <c r="B809" s="13"/>
      <c r="C809" s="13"/>
      <c r="D809" s="13"/>
      <c r="E809" s="13"/>
      <c r="F809" s="13"/>
      <c r="G809" s="13"/>
      <c r="H809" s="13"/>
      <c r="I809" s="13"/>
      <c r="J809" s="13"/>
      <c r="K809" s="13"/>
      <c r="L809" s="13"/>
      <c r="M809" s="13"/>
      <c r="N809" s="13"/>
      <c r="O809" s="13"/>
      <c r="P809" s="13"/>
      <c r="Q809" s="13"/>
      <c r="R809" s="13"/>
      <c r="S809" s="13"/>
      <c r="T809" s="13"/>
      <c r="U809" s="13"/>
      <c r="V809" s="13"/>
      <c r="W809" s="13"/>
      <c r="X809" s="13"/>
      <c r="Y809" s="13"/>
      <c r="Z809" s="13"/>
      <c r="AA809" s="13"/>
      <c r="AB809" s="13"/>
      <c r="AC809" s="13"/>
      <c r="AD809" s="13"/>
      <c r="AE809" s="13"/>
      <c r="AF809" s="13"/>
      <c r="AG809" s="13"/>
      <c r="AH809" s="13"/>
      <c r="AI809" s="13"/>
      <c r="AJ809" s="13"/>
    </row>
    <row r="810" spans="1:36" ht="13.5" customHeight="1" x14ac:dyDescent="0.2">
      <c r="A810" s="13"/>
      <c r="B810" s="13"/>
      <c r="C810" s="13"/>
      <c r="D810" s="13"/>
      <c r="E810" s="13"/>
      <c r="F810" s="13"/>
      <c r="G810" s="13"/>
      <c r="H810" s="13"/>
      <c r="I810" s="13"/>
      <c r="J810" s="13"/>
      <c r="K810" s="13"/>
      <c r="L810" s="13"/>
      <c r="M810" s="13"/>
      <c r="N810" s="13"/>
      <c r="O810" s="13"/>
      <c r="P810" s="13"/>
      <c r="Q810" s="13"/>
      <c r="R810" s="13"/>
      <c r="S810" s="13"/>
      <c r="T810" s="13"/>
      <c r="U810" s="13"/>
      <c r="V810" s="13"/>
      <c r="W810" s="13"/>
      <c r="X810" s="13"/>
      <c r="Y810" s="13"/>
      <c r="Z810" s="13"/>
      <c r="AA810" s="13"/>
      <c r="AB810" s="13"/>
      <c r="AC810" s="13"/>
      <c r="AD810" s="13"/>
      <c r="AE810" s="13"/>
      <c r="AF810" s="13"/>
      <c r="AG810" s="13"/>
      <c r="AH810" s="13"/>
      <c r="AI810" s="13"/>
      <c r="AJ810" s="13"/>
    </row>
    <row r="811" spans="1:36" ht="13.5" customHeight="1" x14ac:dyDescent="0.2">
      <c r="A811" s="13"/>
      <c r="B811" s="13"/>
      <c r="C811" s="13"/>
      <c r="D811" s="13"/>
      <c r="E811" s="13"/>
      <c r="F811" s="13"/>
      <c r="G811" s="13"/>
      <c r="H811" s="13"/>
      <c r="I811" s="13"/>
      <c r="J811" s="13"/>
      <c r="K811" s="13"/>
      <c r="L811" s="13"/>
      <c r="M811" s="13"/>
      <c r="N811" s="13"/>
      <c r="O811" s="13"/>
      <c r="P811" s="13"/>
      <c r="Q811" s="13"/>
      <c r="R811" s="13"/>
      <c r="S811" s="13"/>
      <c r="T811" s="13"/>
      <c r="U811" s="13"/>
      <c r="V811" s="13"/>
      <c r="W811" s="13"/>
      <c r="X811" s="13"/>
      <c r="Y811" s="13"/>
      <c r="Z811" s="13"/>
      <c r="AA811" s="13"/>
      <c r="AB811" s="13"/>
      <c r="AC811" s="13"/>
      <c r="AD811" s="13"/>
      <c r="AE811" s="13"/>
      <c r="AF811" s="13"/>
      <c r="AG811" s="13"/>
      <c r="AH811" s="13"/>
      <c r="AI811" s="13"/>
      <c r="AJ811" s="13"/>
    </row>
    <row r="812" spans="1:36" ht="13.5" customHeight="1" x14ac:dyDescent="0.2">
      <c r="A812" s="13"/>
      <c r="B812" s="13"/>
      <c r="C812" s="13"/>
      <c r="D812" s="13"/>
      <c r="E812" s="13"/>
      <c r="F812" s="13"/>
      <c r="G812" s="13"/>
      <c r="H812" s="13"/>
      <c r="I812" s="13"/>
      <c r="J812" s="13"/>
      <c r="K812" s="13"/>
      <c r="L812" s="13"/>
      <c r="M812" s="13"/>
      <c r="N812" s="13"/>
      <c r="O812" s="13"/>
      <c r="P812" s="13"/>
      <c r="Q812" s="13"/>
      <c r="R812" s="13"/>
      <c r="S812" s="13"/>
      <c r="T812" s="13"/>
      <c r="U812" s="13"/>
      <c r="V812" s="13"/>
      <c r="W812" s="13"/>
      <c r="X812" s="13"/>
      <c r="Y812" s="13"/>
      <c r="Z812" s="13"/>
      <c r="AA812" s="13"/>
      <c r="AB812" s="13"/>
      <c r="AC812" s="13"/>
      <c r="AD812" s="13"/>
      <c r="AE812" s="13"/>
      <c r="AF812" s="13"/>
      <c r="AG812" s="13"/>
      <c r="AH812" s="13"/>
      <c r="AI812" s="13"/>
      <c r="AJ812" s="13"/>
    </row>
    <row r="813" spans="1:36" ht="13.5" customHeight="1" x14ac:dyDescent="0.2">
      <c r="A813" s="13"/>
      <c r="B813" s="13"/>
      <c r="C813" s="13"/>
      <c r="D813" s="13"/>
      <c r="E813" s="13"/>
      <c r="F813" s="13"/>
      <c r="G813" s="13"/>
      <c r="H813" s="13"/>
      <c r="I813" s="13"/>
      <c r="J813" s="13"/>
      <c r="K813" s="13"/>
      <c r="L813" s="13"/>
      <c r="M813" s="13"/>
      <c r="N813" s="13"/>
      <c r="O813" s="13"/>
      <c r="P813" s="13"/>
      <c r="Q813" s="13"/>
      <c r="R813" s="13"/>
      <c r="S813" s="13"/>
      <c r="T813" s="13"/>
      <c r="U813" s="13"/>
      <c r="V813" s="13"/>
      <c r="W813" s="13"/>
      <c r="X813" s="13"/>
      <c r="Y813" s="13"/>
      <c r="Z813" s="13"/>
      <c r="AA813" s="13"/>
      <c r="AB813" s="13"/>
      <c r="AC813" s="13"/>
      <c r="AD813" s="13"/>
      <c r="AE813" s="13"/>
      <c r="AF813" s="13"/>
      <c r="AG813" s="13"/>
      <c r="AH813" s="13"/>
      <c r="AI813" s="13"/>
      <c r="AJ813" s="13"/>
    </row>
    <row r="814" spans="1:36" ht="13.5" customHeight="1" x14ac:dyDescent="0.2">
      <c r="A814" s="13"/>
      <c r="B814" s="13"/>
      <c r="C814" s="13"/>
      <c r="D814" s="13"/>
      <c r="E814" s="13"/>
      <c r="F814" s="13"/>
      <c r="G814" s="13"/>
      <c r="H814" s="13"/>
      <c r="I814" s="13"/>
      <c r="J814" s="13"/>
      <c r="K814" s="13"/>
      <c r="L814" s="13"/>
      <c r="M814" s="13"/>
      <c r="N814" s="13"/>
      <c r="O814" s="13"/>
      <c r="P814" s="13"/>
      <c r="Q814" s="13"/>
      <c r="R814" s="13"/>
      <c r="S814" s="13"/>
      <c r="T814" s="13"/>
      <c r="U814" s="13"/>
      <c r="V814" s="13"/>
      <c r="W814" s="13"/>
      <c r="X814" s="13"/>
      <c r="Y814" s="13"/>
      <c r="Z814" s="13"/>
      <c r="AA814" s="13"/>
      <c r="AB814" s="13"/>
      <c r="AC814" s="13"/>
      <c r="AD814" s="13"/>
      <c r="AE814" s="13"/>
      <c r="AF814" s="13"/>
      <c r="AG814" s="13"/>
      <c r="AH814" s="13"/>
      <c r="AI814" s="13"/>
      <c r="AJ814" s="13"/>
    </row>
    <row r="815" spans="1:36" ht="13.5" customHeight="1" x14ac:dyDescent="0.2">
      <c r="A815" s="13"/>
      <c r="B815" s="13"/>
      <c r="C815" s="13"/>
      <c r="D815" s="13"/>
      <c r="E815" s="13"/>
      <c r="F815" s="13"/>
      <c r="G815" s="13"/>
      <c r="H815" s="13"/>
      <c r="I815" s="13"/>
      <c r="J815" s="13"/>
      <c r="K815" s="13"/>
      <c r="L815" s="13"/>
      <c r="M815" s="13"/>
      <c r="N815" s="13"/>
      <c r="O815" s="13"/>
      <c r="P815" s="13"/>
      <c r="Q815" s="13"/>
      <c r="R815" s="13"/>
      <c r="S815" s="13"/>
      <c r="T815" s="13"/>
      <c r="U815" s="13"/>
      <c r="V815" s="13"/>
      <c r="W815" s="13"/>
      <c r="X815" s="13"/>
      <c r="Y815" s="13"/>
      <c r="Z815" s="13"/>
      <c r="AA815" s="13"/>
      <c r="AB815" s="13"/>
      <c r="AC815" s="13"/>
      <c r="AD815" s="13"/>
      <c r="AE815" s="13"/>
      <c r="AF815" s="13"/>
      <c r="AG815" s="13"/>
      <c r="AH815" s="13"/>
      <c r="AI815" s="13"/>
      <c r="AJ815" s="13"/>
    </row>
    <row r="816" spans="1:36" ht="13.5" customHeight="1" x14ac:dyDescent="0.2">
      <c r="A816" s="13"/>
      <c r="B816" s="13"/>
      <c r="C816" s="13"/>
      <c r="D816" s="13"/>
      <c r="E816" s="13"/>
      <c r="F816" s="13"/>
      <c r="G816" s="13"/>
      <c r="H816" s="13"/>
      <c r="I816" s="13"/>
      <c r="J816" s="13"/>
      <c r="K816" s="13"/>
      <c r="L816" s="13"/>
      <c r="M816" s="13"/>
      <c r="N816" s="13"/>
      <c r="O816" s="13"/>
      <c r="P816" s="13"/>
      <c r="Q816" s="13"/>
      <c r="R816" s="13"/>
      <c r="S816" s="13"/>
      <c r="T816" s="13"/>
      <c r="U816" s="13"/>
      <c r="V816" s="13"/>
      <c r="W816" s="13"/>
      <c r="X816" s="13"/>
      <c r="Y816" s="13"/>
      <c r="Z816" s="13"/>
      <c r="AA816" s="13"/>
      <c r="AB816" s="13"/>
      <c r="AC816" s="13"/>
      <c r="AD816" s="13"/>
      <c r="AE816" s="13"/>
      <c r="AF816" s="13"/>
      <c r="AG816" s="13"/>
      <c r="AH816" s="13"/>
      <c r="AI816" s="13"/>
      <c r="AJ816" s="13"/>
    </row>
    <row r="817" spans="1:36" ht="13.5" customHeight="1" x14ac:dyDescent="0.2">
      <c r="A817" s="13"/>
      <c r="B817" s="13"/>
      <c r="C817" s="13"/>
      <c r="D817" s="13"/>
      <c r="E817" s="13"/>
      <c r="F817" s="13"/>
      <c r="G817" s="13"/>
      <c r="H817" s="13"/>
      <c r="I817" s="13"/>
      <c r="J817" s="13"/>
      <c r="K817" s="13"/>
      <c r="L817" s="13"/>
      <c r="M817" s="13"/>
      <c r="N817" s="13"/>
      <c r="O817" s="13"/>
      <c r="P817" s="13"/>
      <c r="Q817" s="13"/>
      <c r="R817" s="13"/>
      <c r="S817" s="13"/>
      <c r="T817" s="13"/>
      <c r="U817" s="13"/>
      <c r="V817" s="13"/>
      <c r="W817" s="13"/>
      <c r="X817" s="13"/>
      <c r="Y817" s="13"/>
      <c r="Z817" s="13"/>
      <c r="AA817" s="13"/>
      <c r="AB817" s="13"/>
      <c r="AC817" s="13"/>
      <c r="AD817" s="13"/>
      <c r="AE817" s="13"/>
      <c r="AF817" s="13"/>
      <c r="AG817" s="13"/>
      <c r="AH817" s="13"/>
      <c r="AI817" s="13"/>
      <c r="AJ817" s="13"/>
    </row>
    <row r="818" spans="1:36" ht="13.5" customHeight="1" x14ac:dyDescent="0.2">
      <c r="A818" s="13"/>
      <c r="B818" s="13"/>
      <c r="C818" s="13"/>
      <c r="D818" s="13"/>
      <c r="E818" s="13"/>
      <c r="F818" s="13"/>
      <c r="G818" s="13"/>
      <c r="H818" s="13"/>
      <c r="I818" s="13"/>
      <c r="J818" s="13"/>
      <c r="K818" s="13"/>
      <c r="L818" s="13"/>
      <c r="M818" s="13"/>
      <c r="N818" s="13"/>
      <c r="O818" s="13"/>
      <c r="P818" s="13"/>
      <c r="Q818" s="13"/>
      <c r="R818" s="13"/>
      <c r="S818" s="13"/>
      <c r="T818" s="13"/>
      <c r="U818" s="13"/>
      <c r="V818" s="13"/>
      <c r="W818" s="13"/>
      <c r="X818" s="13"/>
      <c r="Y818" s="13"/>
      <c r="Z818" s="13"/>
      <c r="AA818" s="13"/>
      <c r="AB818" s="13"/>
      <c r="AC818" s="13"/>
      <c r="AD818" s="13"/>
      <c r="AE818" s="13"/>
      <c r="AF818" s="13"/>
      <c r="AG818" s="13"/>
      <c r="AH818" s="13"/>
      <c r="AI818" s="13"/>
      <c r="AJ818" s="13"/>
    </row>
    <row r="819" spans="1:36" ht="13.5" customHeight="1" x14ac:dyDescent="0.2">
      <c r="A819" s="13"/>
      <c r="B819" s="13"/>
      <c r="C819" s="13"/>
      <c r="D819" s="13"/>
      <c r="E819" s="13"/>
      <c r="F819" s="13"/>
      <c r="G819" s="13"/>
      <c r="H819" s="13"/>
      <c r="I819" s="13"/>
      <c r="J819" s="13"/>
      <c r="K819" s="13"/>
      <c r="L819" s="13"/>
      <c r="M819" s="13"/>
      <c r="N819" s="13"/>
      <c r="O819" s="13"/>
      <c r="P819" s="13"/>
      <c r="Q819" s="13"/>
      <c r="R819" s="13"/>
      <c r="S819" s="13"/>
      <c r="T819" s="13"/>
      <c r="U819" s="13"/>
      <c r="V819" s="13"/>
      <c r="W819" s="13"/>
      <c r="X819" s="13"/>
      <c r="Y819" s="13"/>
      <c r="Z819" s="13"/>
      <c r="AA819" s="13"/>
      <c r="AB819" s="13"/>
      <c r="AC819" s="13"/>
      <c r="AD819" s="13"/>
      <c r="AE819" s="13"/>
      <c r="AF819" s="13"/>
      <c r="AG819" s="13"/>
      <c r="AH819" s="13"/>
      <c r="AI819" s="13"/>
      <c r="AJ819" s="13"/>
    </row>
    <row r="820" spans="1:36" ht="13.5" customHeight="1" x14ac:dyDescent="0.2">
      <c r="A820" s="13"/>
      <c r="B820" s="13"/>
      <c r="C820" s="13"/>
      <c r="D820" s="13"/>
      <c r="E820" s="13"/>
      <c r="F820" s="13"/>
      <c r="G820" s="13"/>
      <c r="H820" s="13"/>
      <c r="I820" s="13"/>
      <c r="J820" s="13"/>
      <c r="K820" s="13"/>
      <c r="L820" s="13"/>
      <c r="M820" s="13"/>
      <c r="N820" s="13"/>
      <c r="O820" s="13"/>
      <c r="P820" s="13"/>
      <c r="Q820" s="13"/>
      <c r="R820" s="13"/>
      <c r="S820" s="13"/>
      <c r="T820" s="13"/>
      <c r="U820" s="13"/>
      <c r="V820" s="13"/>
      <c r="W820" s="13"/>
      <c r="X820" s="13"/>
      <c r="Y820" s="13"/>
      <c r="Z820" s="13"/>
      <c r="AA820" s="13"/>
      <c r="AB820" s="13"/>
      <c r="AC820" s="13"/>
      <c r="AD820" s="13"/>
      <c r="AE820" s="13"/>
      <c r="AF820" s="13"/>
      <c r="AG820" s="13"/>
      <c r="AH820" s="13"/>
      <c r="AI820" s="13"/>
      <c r="AJ820" s="13"/>
    </row>
    <row r="821" spans="1:36" ht="13.5" customHeight="1" x14ac:dyDescent="0.2">
      <c r="A821" s="13"/>
      <c r="B821" s="13"/>
      <c r="C821" s="13"/>
      <c r="D821" s="13"/>
      <c r="E821" s="13"/>
      <c r="F821" s="13"/>
      <c r="G821" s="13"/>
      <c r="H821" s="13"/>
      <c r="I821" s="13"/>
      <c r="J821" s="13"/>
      <c r="K821" s="13"/>
      <c r="L821" s="13"/>
      <c r="M821" s="13"/>
      <c r="N821" s="13"/>
      <c r="O821" s="13"/>
      <c r="P821" s="13"/>
      <c r="Q821" s="13"/>
      <c r="R821" s="13"/>
      <c r="S821" s="13"/>
      <c r="T821" s="13"/>
      <c r="U821" s="13"/>
      <c r="V821" s="13"/>
      <c r="W821" s="13"/>
      <c r="X821" s="13"/>
      <c r="Y821" s="13"/>
      <c r="Z821" s="13"/>
      <c r="AA821" s="13"/>
      <c r="AB821" s="13"/>
      <c r="AC821" s="13"/>
      <c r="AD821" s="13"/>
      <c r="AE821" s="13"/>
      <c r="AF821" s="13"/>
      <c r="AG821" s="13"/>
      <c r="AH821" s="13"/>
      <c r="AI821" s="13"/>
      <c r="AJ821" s="13"/>
    </row>
    <row r="822" spans="1:36" ht="13.5" customHeight="1" x14ac:dyDescent="0.2">
      <c r="A822" s="13"/>
      <c r="B822" s="13"/>
      <c r="C822" s="13"/>
      <c r="D822" s="13"/>
      <c r="E822" s="13"/>
      <c r="F822" s="13"/>
      <c r="G822" s="13"/>
      <c r="H822" s="13"/>
      <c r="I822" s="13"/>
      <c r="J822" s="13"/>
      <c r="K822" s="13"/>
      <c r="L822" s="13"/>
      <c r="M822" s="13"/>
      <c r="N822" s="13"/>
      <c r="O822" s="13"/>
      <c r="P822" s="13"/>
      <c r="Q822" s="13"/>
      <c r="R822" s="13"/>
      <c r="S822" s="13"/>
      <c r="T822" s="13"/>
      <c r="U822" s="13"/>
      <c r="V822" s="13"/>
      <c r="W822" s="13"/>
      <c r="X822" s="13"/>
      <c r="Y822" s="13"/>
      <c r="Z822" s="13"/>
      <c r="AA822" s="13"/>
      <c r="AB822" s="13"/>
      <c r="AC822" s="13"/>
      <c r="AD822" s="13"/>
      <c r="AE822" s="13"/>
      <c r="AF822" s="13"/>
      <c r="AG822" s="13"/>
      <c r="AH822" s="13"/>
      <c r="AI822" s="13"/>
      <c r="AJ822" s="13"/>
    </row>
    <row r="823" spans="1:36" ht="13.5" customHeight="1" x14ac:dyDescent="0.2">
      <c r="A823" s="13"/>
      <c r="B823" s="13"/>
      <c r="C823" s="13"/>
      <c r="D823" s="13"/>
      <c r="E823" s="13"/>
      <c r="F823" s="13"/>
      <c r="G823" s="13"/>
      <c r="H823" s="13"/>
      <c r="I823" s="13"/>
      <c r="J823" s="13"/>
      <c r="K823" s="13"/>
      <c r="L823" s="13"/>
      <c r="M823" s="13"/>
      <c r="N823" s="13"/>
      <c r="O823" s="13"/>
      <c r="P823" s="13"/>
      <c r="Q823" s="13"/>
      <c r="R823" s="13"/>
      <c r="S823" s="13"/>
      <c r="T823" s="13"/>
      <c r="U823" s="13"/>
      <c r="V823" s="13"/>
      <c r="W823" s="13"/>
      <c r="X823" s="13"/>
      <c r="Y823" s="13"/>
      <c r="Z823" s="13"/>
      <c r="AA823" s="13"/>
      <c r="AB823" s="13"/>
      <c r="AC823" s="13"/>
      <c r="AD823" s="13"/>
      <c r="AE823" s="13"/>
      <c r="AF823" s="13"/>
      <c r="AG823" s="13"/>
      <c r="AH823" s="13"/>
      <c r="AI823" s="13"/>
      <c r="AJ823" s="13"/>
    </row>
    <row r="824" spans="1:36" ht="13.5" customHeight="1" x14ac:dyDescent="0.2">
      <c r="A824" s="13"/>
      <c r="B824" s="13"/>
      <c r="C824" s="13"/>
      <c r="D824" s="13"/>
      <c r="E824" s="13"/>
      <c r="F824" s="13"/>
      <c r="G824" s="13"/>
      <c r="H824" s="13"/>
      <c r="I824" s="13"/>
      <c r="J824" s="13"/>
      <c r="K824" s="13"/>
      <c r="L824" s="13"/>
      <c r="M824" s="13"/>
      <c r="N824" s="13"/>
      <c r="O824" s="13"/>
      <c r="P824" s="13"/>
      <c r="Q824" s="13"/>
      <c r="R824" s="13"/>
      <c r="S824" s="13"/>
      <c r="T824" s="13"/>
      <c r="U824" s="13"/>
      <c r="V824" s="13"/>
      <c r="W824" s="13"/>
      <c r="X824" s="13"/>
      <c r="Y824" s="13"/>
      <c r="Z824" s="13"/>
      <c r="AA824" s="13"/>
      <c r="AB824" s="13"/>
      <c r="AC824" s="13"/>
      <c r="AD824" s="13"/>
      <c r="AE824" s="13"/>
      <c r="AF824" s="13"/>
      <c r="AG824" s="13"/>
      <c r="AH824" s="13"/>
      <c r="AI824" s="13"/>
      <c r="AJ824" s="13"/>
    </row>
    <row r="825" spans="1:36" ht="13.5" customHeight="1" x14ac:dyDescent="0.2">
      <c r="A825" s="13"/>
      <c r="B825" s="13"/>
      <c r="C825" s="13"/>
      <c r="D825" s="13"/>
      <c r="E825" s="13"/>
      <c r="F825" s="13"/>
      <c r="G825" s="13"/>
      <c r="H825" s="13"/>
      <c r="I825" s="13"/>
      <c r="J825" s="13"/>
      <c r="K825" s="13"/>
      <c r="L825" s="13"/>
      <c r="M825" s="13"/>
      <c r="N825" s="13"/>
      <c r="O825" s="13"/>
      <c r="P825" s="13"/>
      <c r="Q825" s="13"/>
      <c r="R825" s="13"/>
      <c r="S825" s="13"/>
      <c r="T825" s="13"/>
      <c r="U825" s="13"/>
      <c r="V825" s="13"/>
      <c r="W825" s="13"/>
      <c r="X825" s="13"/>
      <c r="Y825" s="13"/>
      <c r="Z825" s="13"/>
      <c r="AA825" s="13"/>
      <c r="AB825" s="13"/>
      <c r="AC825" s="13"/>
      <c r="AD825" s="13"/>
      <c r="AE825" s="13"/>
      <c r="AF825" s="13"/>
      <c r="AG825" s="13"/>
      <c r="AH825" s="13"/>
      <c r="AI825" s="13"/>
      <c r="AJ825" s="13"/>
    </row>
    <row r="826" spans="1:36" ht="13.5" customHeight="1" x14ac:dyDescent="0.2">
      <c r="A826" s="13"/>
      <c r="B826" s="13"/>
      <c r="C826" s="13"/>
      <c r="D826" s="13"/>
      <c r="E826" s="13"/>
      <c r="F826" s="13"/>
      <c r="G826" s="13"/>
      <c r="H826" s="13"/>
      <c r="I826" s="13"/>
      <c r="J826" s="13"/>
      <c r="K826" s="13"/>
      <c r="L826" s="13"/>
      <c r="M826" s="13"/>
      <c r="N826" s="13"/>
      <c r="O826" s="13"/>
      <c r="P826" s="13"/>
      <c r="Q826" s="13"/>
      <c r="R826" s="13"/>
      <c r="S826" s="13"/>
      <c r="T826" s="13"/>
      <c r="U826" s="13"/>
      <c r="V826" s="13"/>
      <c r="W826" s="13"/>
      <c r="X826" s="13"/>
      <c r="Y826" s="13"/>
      <c r="Z826" s="13"/>
      <c r="AA826" s="13"/>
      <c r="AB826" s="13"/>
      <c r="AC826" s="13"/>
      <c r="AD826" s="13"/>
      <c r="AE826" s="13"/>
      <c r="AF826" s="13"/>
      <c r="AG826" s="13"/>
      <c r="AH826" s="13"/>
      <c r="AI826" s="13"/>
      <c r="AJ826" s="13"/>
    </row>
    <row r="827" spans="1:36" ht="13.5" customHeight="1" x14ac:dyDescent="0.2">
      <c r="A827" s="13"/>
      <c r="B827" s="13"/>
      <c r="C827" s="13"/>
      <c r="D827" s="13"/>
      <c r="E827" s="13"/>
      <c r="F827" s="13"/>
      <c r="G827" s="13"/>
      <c r="H827" s="13"/>
      <c r="I827" s="13"/>
      <c r="J827" s="13"/>
      <c r="K827" s="13"/>
      <c r="L827" s="13"/>
      <c r="M827" s="13"/>
      <c r="N827" s="13"/>
      <c r="O827" s="13"/>
      <c r="P827" s="13"/>
      <c r="Q827" s="13"/>
      <c r="R827" s="13"/>
      <c r="S827" s="13"/>
      <c r="T827" s="13"/>
      <c r="U827" s="13"/>
      <c r="V827" s="13"/>
      <c r="W827" s="13"/>
      <c r="X827" s="13"/>
      <c r="Y827" s="13"/>
      <c r="Z827" s="13"/>
      <c r="AA827" s="13"/>
      <c r="AB827" s="13"/>
      <c r="AC827" s="13"/>
      <c r="AD827" s="13"/>
      <c r="AE827" s="13"/>
      <c r="AF827" s="13"/>
      <c r="AG827" s="13"/>
      <c r="AH827" s="13"/>
      <c r="AI827" s="13"/>
      <c r="AJ827" s="13"/>
    </row>
    <row r="828" spans="1:36" ht="13.5" customHeight="1" x14ac:dyDescent="0.2">
      <c r="A828" s="13"/>
      <c r="B828" s="13"/>
      <c r="C828" s="13"/>
      <c r="D828" s="13"/>
      <c r="E828" s="13"/>
      <c r="F828" s="13"/>
      <c r="G828" s="13"/>
      <c r="H828" s="13"/>
      <c r="I828" s="13"/>
      <c r="J828" s="13"/>
      <c r="K828" s="13"/>
      <c r="L828" s="13"/>
      <c r="M828" s="13"/>
      <c r="N828" s="13"/>
      <c r="O828" s="13"/>
      <c r="P828" s="13"/>
      <c r="Q828" s="13"/>
      <c r="R828" s="13"/>
      <c r="S828" s="13"/>
      <c r="T828" s="13"/>
      <c r="U828" s="13"/>
      <c r="V828" s="13"/>
      <c r="W828" s="13"/>
      <c r="X828" s="13"/>
      <c r="Y828" s="13"/>
      <c r="Z828" s="13"/>
      <c r="AA828" s="13"/>
      <c r="AB828" s="13"/>
      <c r="AC828" s="13"/>
      <c r="AD828" s="13"/>
      <c r="AE828" s="13"/>
      <c r="AF828" s="13"/>
      <c r="AG828" s="13"/>
      <c r="AH828" s="13"/>
      <c r="AI828" s="13"/>
      <c r="AJ828" s="13"/>
    </row>
    <row r="829" spans="1:36" ht="13.5" customHeight="1" x14ac:dyDescent="0.2">
      <c r="A829" s="13"/>
      <c r="B829" s="13"/>
      <c r="C829" s="13"/>
      <c r="D829" s="13"/>
      <c r="E829" s="13"/>
      <c r="F829" s="13"/>
      <c r="G829" s="13"/>
      <c r="H829" s="13"/>
      <c r="I829" s="13"/>
      <c r="J829" s="13"/>
      <c r="K829" s="13"/>
      <c r="L829" s="13"/>
      <c r="M829" s="13"/>
      <c r="N829" s="13"/>
      <c r="O829" s="13"/>
      <c r="P829" s="13"/>
      <c r="Q829" s="13"/>
      <c r="R829" s="13"/>
      <c r="S829" s="13"/>
      <c r="T829" s="13"/>
      <c r="U829" s="13"/>
      <c r="V829" s="13"/>
      <c r="W829" s="13"/>
      <c r="X829" s="13"/>
      <c r="Y829" s="13"/>
      <c r="Z829" s="13"/>
      <c r="AA829" s="13"/>
      <c r="AB829" s="13"/>
      <c r="AC829" s="13"/>
      <c r="AD829" s="13"/>
      <c r="AE829" s="13"/>
      <c r="AF829" s="13"/>
      <c r="AG829" s="13"/>
      <c r="AH829" s="13"/>
      <c r="AI829" s="13"/>
      <c r="AJ829" s="13"/>
    </row>
    <row r="830" spans="1:36" ht="13.5" customHeight="1" x14ac:dyDescent="0.2">
      <c r="A830" s="13"/>
      <c r="B830" s="13"/>
      <c r="C830" s="13"/>
      <c r="D830" s="13"/>
      <c r="E830" s="13"/>
      <c r="F830" s="13"/>
      <c r="G830" s="13"/>
      <c r="H830" s="13"/>
      <c r="I830" s="13"/>
      <c r="J830" s="13"/>
      <c r="K830" s="13"/>
      <c r="L830" s="13"/>
      <c r="M830" s="13"/>
      <c r="N830" s="13"/>
      <c r="O830" s="13"/>
      <c r="P830" s="13"/>
      <c r="Q830" s="13"/>
      <c r="R830" s="13"/>
      <c r="S830" s="13"/>
      <c r="T830" s="13"/>
      <c r="U830" s="13"/>
      <c r="V830" s="13"/>
      <c r="W830" s="13"/>
      <c r="X830" s="13"/>
      <c r="Y830" s="13"/>
      <c r="Z830" s="13"/>
      <c r="AA830" s="13"/>
      <c r="AB830" s="13"/>
      <c r="AC830" s="13"/>
      <c r="AD830" s="13"/>
      <c r="AE830" s="13"/>
      <c r="AF830" s="13"/>
      <c r="AG830" s="13"/>
      <c r="AH830" s="13"/>
      <c r="AI830" s="13"/>
      <c r="AJ830" s="13"/>
    </row>
    <row r="831" spans="1:36" ht="13.5" customHeight="1" x14ac:dyDescent="0.2">
      <c r="A831" s="13"/>
      <c r="B831" s="13"/>
      <c r="C831" s="13"/>
      <c r="D831" s="13"/>
      <c r="E831" s="13"/>
      <c r="F831" s="13"/>
      <c r="G831" s="13"/>
      <c r="H831" s="13"/>
      <c r="I831" s="13"/>
      <c r="J831" s="13"/>
      <c r="K831" s="13"/>
      <c r="L831" s="13"/>
      <c r="M831" s="13"/>
      <c r="N831" s="13"/>
      <c r="O831" s="13"/>
      <c r="P831" s="13"/>
      <c r="Q831" s="13"/>
      <c r="R831" s="13"/>
      <c r="S831" s="13"/>
      <c r="T831" s="13"/>
      <c r="U831" s="13"/>
      <c r="V831" s="13"/>
      <c r="W831" s="13"/>
      <c r="X831" s="13"/>
      <c r="Y831" s="13"/>
      <c r="Z831" s="13"/>
      <c r="AA831" s="13"/>
      <c r="AB831" s="13"/>
      <c r="AC831" s="13"/>
      <c r="AD831" s="13"/>
      <c r="AE831" s="13"/>
      <c r="AF831" s="13"/>
      <c r="AG831" s="13"/>
      <c r="AH831" s="13"/>
      <c r="AI831" s="13"/>
      <c r="AJ831" s="13"/>
    </row>
    <row r="832" spans="1:36" ht="13.5" customHeight="1" x14ac:dyDescent="0.2">
      <c r="A832" s="13"/>
      <c r="B832" s="13"/>
      <c r="C832" s="13"/>
      <c r="D832" s="13"/>
      <c r="E832" s="13"/>
      <c r="F832" s="13"/>
      <c r="G832" s="13"/>
      <c r="H832" s="13"/>
      <c r="I832" s="13"/>
      <c r="J832" s="13"/>
      <c r="K832" s="13"/>
      <c r="L832" s="13"/>
      <c r="M832" s="13"/>
      <c r="N832" s="13"/>
      <c r="O832" s="13"/>
      <c r="P832" s="13"/>
      <c r="Q832" s="13"/>
      <c r="R832" s="13"/>
      <c r="S832" s="13"/>
      <c r="T832" s="13"/>
      <c r="U832" s="13"/>
      <c r="V832" s="13"/>
      <c r="W832" s="13"/>
      <c r="X832" s="13"/>
      <c r="Y832" s="13"/>
      <c r="Z832" s="13"/>
      <c r="AA832" s="13"/>
      <c r="AB832" s="13"/>
      <c r="AC832" s="13"/>
      <c r="AD832" s="13"/>
      <c r="AE832" s="13"/>
      <c r="AF832" s="13"/>
      <c r="AG832" s="13"/>
      <c r="AH832" s="13"/>
      <c r="AI832" s="13"/>
      <c r="AJ832" s="13"/>
    </row>
    <row r="833" spans="1:36" ht="13.5" customHeight="1" x14ac:dyDescent="0.2">
      <c r="A833" s="13"/>
      <c r="B833" s="13"/>
      <c r="C833" s="13"/>
      <c r="D833" s="13"/>
      <c r="E833" s="13"/>
      <c r="F833" s="13"/>
      <c r="G833" s="13"/>
      <c r="H833" s="13"/>
      <c r="I833" s="13"/>
      <c r="J833" s="13"/>
      <c r="K833" s="13"/>
      <c r="L833" s="13"/>
      <c r="M833" s="13"/>
      <c r="N833" s="13"/>
      <c r="O833" s="13"/>
      <c r="P833" s="13"/>
      <c r="Q833" s="13"/>
      <c r="R833" s="13"/>
      <c r="S833" s="13"/>
      <c r="T833" s="13"/>
      <c r="U833" s="13"/>
      <c r="V833" s="13"/>
      <c r="W833" s="13"/>
      <c r="X833" s="13"/>
      <c r="Y833" s="13"/>
      <c r="Z833" s="13"/>
      <c r="AA833" s="13"/>
      <c r="AB833" s="13"/>
      <c r="AC833" s="13"/>
      <c r="AD833" s="13"/>
      <c r="AE833" s="13"/>
      <c r="AF833" s="13"/>
      <c r="AG833" s="13"/>
      <c r="AH833" s="13"/>
      <c r="AI833" s="13"/>
      <c r="AJ833" s="13"/>
    </row>
    <row r="834" spans="1:36" ht="13.5" customHeight="1" x14ac:dyDescent="0.2">
      <c r="A834" s="13"/>
      <c r="B834" s="13"/>
      <c r="C834" s="13"/>
      <c r="D834" s="13"/>
      <c r="E834" s="13"/>
      <c r="F834" s="13"/>
      <c r="G834" s="13"/>
      <c r="H834" s="13"/>
      <c r="I834" s="13"/>
      <c r="J834" s="13"/>
      <c r="K834" s="13"/>
      <c r="L834" s="13"/>
      <c r="M834" s="13"/>
      <c r="N834" s="13"/>
      <c r="O834" s="13"/>
      <c r="P834" s="13"/>
      <c r="Q834" s="13"/>
      <c r="R834" s="13"/>
      <c r="S834" s="13"/>
      <c r="T834" s="13"/>
      <c r="U834" s="13"/>
      <c r="V834" s="13"/>
      <c r="W834" s="13"/>
      <c r="X834" s="13"/>
      <c r="Y834" s="13"/>
      <c r="Z834" s="13"/>
      <c r="AA834" s="13"/>
      <c r="AB834" s="13"/>
      <c r="AC834" s="13"/>
      <c r="AD834" s="13"/>
      <c r="AE834" s="13"/>
      <c r="AF834" s="13"/>
      <c r="AG834" s="13"/>
      <c r="AH834" s="13"/>
      <c r="AI834" s="13"/>
      <c r="AJ834" s="13"/>
    </row>
    <row r="835" spans="1:36" ht="13.5" customHeight="1" x14ac:dyDescent="0.2">
      <c r="A835" s="13"/>
      <c r="B835" s="13"/>
      <c r="C835" s="13"/>
      <c r="D835" s="13"/>
      <c r="E835" s="13"/>
      <c r="F835" s="13"/>
      <c r="G835" s="13"/>
      <c r="H835" s="13"/>
      <c r="I835" s="13"/>
      <c r="J835" s="13"/>
      <c r="K835" s="13"/>
      <c r="L835" s="13"/>
      <c r="M835" s="13"/>
      <c r="N835" s="13"/>
      <c r="O835" s="13"/>
      <c r="P835" s="13"/>
      <c r="Q835" s="13"/>
      <c r="R835" s="13"/>
      <c r="S835" s="13"/>
      <c r="T835" s="13"/>
      <c r="U835" s="13"/>
      <c r="V835" s="13"/>
      <c r="W835" s="13"/>
      <c r="X835" s="13"/>
      <c r="Y835" s="13"/>
      <c r="Z835" s="13"/>
      <c r="AA835" s="13"/>
      <c r="AB835" s="13"/>
      <c r="AC835" s="13"/>
      <c r="AD835" s="13"/>
      <c r="AE835" s="13"/>
      <c r="AF835" s="13"/>
      <c r="AG835" s="13"/>
      <c r="AH835" s="13"/>
      <c r="AI835" s="13"/>
      <c r="AJ835" s="13"/>
    </row>
    <row r="836" spans="1:36" ht="13.5" customHeight="1" x14ac:dyDescent="0.2">
      <c r="A836" s="13"/>
      <c r="B836" s="13"/>
      <c r="C836" s="13"/>
      <c r="D836" s="13"/>
      <c r="E836" s="13"/>
      <c r="F836" s="13"/>
      <c r="G836" s="13"/>
      <c r="H836" s="13"/>
      <c r="I836" s="13"/>
      <c r="J836" s="13"/>
      <c r="K836" s="13"/>
      <c r="L836" s="13"/>
      <c r="M836" s="13"/>
      <c r="N836" s="13"/>
      <c r="O836" s="13"/>
      <c r="P836" s="13"/>
      <c r="Q836" s="13"/>
      <c r="R836" s="13"/>
      <c r="S836" s="13"/>
      <c r="T836" s="13"/>
      <c r="U836" s="13"/>
      <c r="V836" s="13"/>
      <c r="W836" s="13"/>
      <c r="X836" s="13"/>
      <c r="Y836" s="13"/>
      <c r="Z836" s="13"/>
      <c r="AA836" s="13"/>
      <c r="AB836" s="13"/>
      <c r="AC836" s="13"/>
      <c r="AD836" s="13"/>
      <c r="AE836" s="13"/>
      <c r="AF836" s="13"/>
      <c r="AG836" s="13"/>
      <c r="AH836" s="13"/>
      <c r="AI836" s="13"/>
      <c r="AJ836" s="13"/>
    </row>
    <row r="837" spans="1:36" ht="13.5" customHeight="1" x14ac:dyDescent="0.2">
      <c r="A837" s="13"/>
      <c r="B837" s="13"/>
      <c r="C837" s="13"/>
      <c r="D837" s="13"/>
      <c r="E837" s="13"/>
      <c r="F837" s="13"/>
      <c r="G837" s="13"/>
      <c r="H837" s="13"/>
      <c r="I837" s="13"/>
      <c r="J837" s="13"/>
      <c r="K837" s="13"/>
      <c r="L837" s="13"/>
      <c r="M837" s="13"/>
      <c r="N837" s="13"/>
      <c r="O837" s="13"/>
      <c r="P837" s="13"/>
      <c r="Q837" s="13"/>
      <c r="R837" s="13"/>
      <c r="S837" s="13"/>
      <c r="T837" s="13"/>
      <c r="U837" s="13"/>
      <c r="V837" s="13"/>
      <c r="W837" s="13"/>
      <c r="X837" s="13"/>
      <c r="Y837" s="13"/>
      <c r="Z837" s="13"/>
      <c r="AA837" s="13"/>
      <c r="AB837" s="13"/>
      <c r="AC837" s="13"/>
      <c r="AD837" s="13"/>
      <c r="AE837" s="13"/>
      <c r="AF837" s="13"/>
      <c r="AG837" s="13"/>
      <c r="AH837" s="13"/>
      <c r="AI837" s="13"/>
      <c r="AJ837" s="13"/>
    </row>
    <row r="838" spans="1:36" ht="13.5" customHeight="1" x14ac:dyDescent="0.2">
      <c r="A838" s="13"/>
      <c r="B838" s="13"/>
      <c r="C838" s="13"/>
      <c r="D838" s="13"/>
      <c r="E838" s="13"/>
      <c r="F838" s="13"/>
      <c r="G838" s="13"/>
      <c r="H838" s="13"/>
      <c r="I838" s="13"/>
      <c r="J838" s="13"/>
      <c r="K838" s="13"/>
      <c r="L838" s="13"/>
      <c r="M838" s="13"/>
      <c r="N838" s="13"/>
      <c r="O838" s="13"/>
      <c r="P838" s="13"/>
      <c r="Q838" s="13"/>
      <c r="R838" s="13"/>
      <c r="S838" s="13"/>
      <c r="T838" s="13"/>
      <c r="U838" s="13"/>
      <c r="V838" s="13"/>
      <c r="W838" s="13"/>
      <c r="X838" s="13"/>
      <c r="Y838" s="13"/>
      <c r="Z838" s="13"/>
      <c r="AA838" s="13"/>
      <c r="AB838" s="13"/>
      <c r="AC838" s="13"/>
      <c r="AD838" s="13"/>
      <c r="AE838" s="13"/>
      <c r="AF838" s="13"/>
      <c r="AG838" s="13"/>
      <c r="AH838" s="13"/>
      <c r="AI838" s="13"/>
      <c r="AJ838" s="13"/>
    </row>
    <row r="839" spans="1:36" ht="13.5" customHeight="1" x14ac:dyDescent="0.2">
      <c r="A839" s="13"/>
      <c r="B839" s="13"/>
      <c r="C839" s="13"/>
      <c r="D839" s="13"/>
      <c r="E839" s="13"/>
      <c r="F839" s="13"/>
      <c r="G839" s="13"/>
      <c r="H839" s="13"/>
      <c r="I839" s="13"/>
      <c r="J839" s="13"/>
      <c r="K839" s="13"/>
      <c r="L839" s="13"/>
      <c r="M839" s="13"/>
      <c r="N839" s="13"/>
      <c r="O839" s="13"/>
      <c r="P839" s="13"/>
      <c r="Q839" s="13"/>
      <c r="R839" s="13"/>
      <c r="S839" s="13"/>
      <c r="T839" s="13"/>
      <c r="U839" s="13"/>
      <c r="V839" s="13"/>
      <c r="W839" s="13"/>
      <c r="X839" s="13"/>
      <c r="Y839" s="13"/>
      <c r="Z839" s="13"/>
      <c r="AA839" s="13"/>
      <c r="AB839" s="13"/>
      <c r="AC839" s="13"/>
      <c r="AD839" s="13"/>
      <c r="AE839" s="13"/>
      <c r="AF839" s="13"/>
      <c r="AG839" s="13"/>
      <c r="AH839" s="13"/>
      <c r="AI839" s="13"/>
      <c r="AJ839" s="13"/>
    </row>
    <row r="840" spans="1:36" ht="13.5" customHeight="1" x14ac:dyDescent="0.2">
      <c r="A840" s="13"/>
      <c r="B840" s="13"/>
      <c r="C840" s="13"/>
      <c r="D840" s="13"/>
      <c r="E840" s="13"/>
      <c r="F840" s="13"/>
      <c r="G840" s="13"/>
      <c r="H840" s="13"/>
      <c r="I840" s="13"/>
      <c r="J840" s="13"/>
      <c r="K840" s="13"/>
      <c r="L840" s="13"/>
      <c r="M840" s="13"/>
      <c r="N840" s="13"/>
      <c r="O840" s="13"/>
      <c r="P840" s="13"/>
      <c r="Q840" s="13"/>
      <c r="R840" s="13"/>
      <c r="S840" s="13"/>
      <c r="T840" s="13"/>
      <c r="U840" s="13"/>
      <c r="V840" s="13"/>
      <c r="W840" s="13"/>
      <c r="X840" s="13"/>
      <c r="Y840" s="13"/>
      <c r="Z840" s="13"/>
      <c r="AA840" s="13"/>
      <c r="AB840" s="13"/>
      <c r="AC840" s="13"/>
      <c r="AD840" s="13"/>
      <c r="AE840" s="13"/>
      <c r="AF840" s="13"/>
      <c r="AG840" s="13"/>
      <c r="AH840" s="13"/>
      <c r="AI840" s="13"/>
      <c r="AJ840" s="13"/>
    </row>
    <row r="841" spans="1:36" ht="13.5" customHeight="1" x14ac:dyDescent="0.2">
      <c r="A841" s="13"/>
      <c r="B841" s="13"/>
      <c r="C841" s="13"/>
      <c r="D841" s="13"/>
      <c r="E841" s="13"/>
      <c r="F841" s="13"/>
      <c r="G841" s="13"/>
      <c r="H841" s="13"/>
      <c r="I841" s="13"/>
      <c r="J841" s="13"/>
      <c r="K841" s="13"/>
      <c r="L841" s="13"/>
      <c r="M841" s="13"/>
      <c r="N841" s="13"/>
      <c r="O841" s="13"/>
      <c r="P841" s="13"/>
      <c r="Q841" s="13"/>
      <c r="R841" s="13"/>
      <c r="S841" s="13"/>
      <c r="T841" s="13"/>
      <c r="U841" s="13"/>
      <c r="V841" s="13"/>
      <c r="W841" s="13"/>
      <c r="X841" s="13"/>
      <c r="Y841" s="13"/>
      <c r="Z841" s="13"/>
      <c r="AA841" s="13"/>
      <c r="AB841" s="13"/>
      <c r="AC841" s="13"/>
      <c r="AD841" s="13"/>
      <c r="AE841" s="13"/>
      <c r="AF841" s="13"/>
      <c r="AG841" s="13"/>
      <c r="AH841" s="13"/>
      <c r="AI841" s="13"/>
      <c r="AJ841" s="13"/>
    </row>
    <row r="842" spans="1:36" ht="13.5" customHeight="1" x14ac:dyDescent="0.2">
      <c r="A842" s="13"/>
      <c r="B842" s="13"/>
      <c r="C842" s="13"/>
      <c r="D842" s="13"/>
      <c r="E842" s="13"/>
      <c r="F842" s="13"/>
      <c r="G842" s="13"/>
      <c r="H842" s="13"/>
      <c r="I842" s="13"/>
      <c r="J842" s="13"/>
      <c r="K842" s="13"/>
      <c r="L842" s="13"/>
      <c r="M842" s="13"/>
      <c r="N842" s="13"/>
      <c r="O842" s="13"/>
      <c r="P842" s="13"/>
      <c r="Q842" s="13"/>
      <c r="R842" s="13"/>
      <c r="S842" s="13"/>
      <c r="T842" s="13"/>
      <c r="U842" s="13"/>
      <c r="V842" s="13"/>
      <c r="W842" s="13"/>
      <c r="X842" s="13"/>
      <c r="Y842" s="13"/>
      <c r="Z842" s="13"/>
      <c r="AA842" s="13"/>
      <c r="AB842" s="13"/>
      <c r="AC842" s="13"/>
      <c r="AD842" s="13"/>
      <c r="AE842" s="13"/>
      <c r="AF842" s="13"/>
      <c r="AG842" s="13"/>
      <c r="AH842" s="13"/>
      <c r="AI842" s="13"/>
      <c r="AJ842" s="13"/>
    </row>
    <row r="843" spans="1:36" ht="13.5" customHeight="1" x14ac:dyDescent="0.2">
      <c r="A843" s="13"/>
      <c r="B843" s="13"/>
      <c r="C843" s="13"/>
      <c r="D843" s="13"/>
      <c r="E843" s="13"/>
      <c r="F843" s="13"/>
      <c r="G843" s="13"/>
      <c r="H843" s="13"/>
      <c r="I843" s="13"/>
      <c r="J843" s="13"/>
      <c r="K843" s="13"/>
      <c r="L843" s="13"/>
      <c r="M843" s="13"/>
      <c r="N843" s="13"/>
      <c r="O843" s="13"/>
      <c r="P843" s="13"/>
      <c r="Q843" s="13"/>
      <c r="R843" s="13"/>
      <c r="S843" s="13"/>
      <c r="T843" s="13"/>
      <c r="U843" s="13"/>
      <c r="V843" s="13"/>
      <c r="W843" s="13"/>
      <c r="X843" s="13"/>
      <c r="Y843" s="13"/>
      <c r="Z843" s="13"/>
      <c r="AA843" s="13"/>
      <c r="AB843" s="13"/>
      <c r="AC843" s="13"/>
      <c r="AD843" s="13"/>
      <c r="AE843" s="13"/>
      <c r="AF843" s="13"/>
      <c r="AG843" s="13"/>
      <c r="AH843" s="13"/>
      <c r="AI843" s="13"/>
      <c r="AJ843" s="13"/>
    </row>
    <row r="844" spans="1:36" ht="13.5" customHeight="1" x14ac:dyDescent="0.2">
      <c r="A844" s="13"/>
      <c r="B844" s="13"/>
      <c r="C844" s="13"/>
      <c r="D844" s="13"/>
      <c r="E844" s="13"/>
      <c r="F844" s="13"/>
      <c r="G844" s="13"/>
      <c r="H844" s="13"/>
      <c r="I844" s="13"/>
      <c r="J844" s="13"/>
      <c r="K844" s="13"/>
      <c r="L844" s="13"/>
      <c r="M844" s="13"/>
      <c r="N844" s="13"/>
      <c r="O844" s="13"/>
      <c r="P844" s="13"/>
      <c r="Q844" s="13"/>
      <c r="R844" s="13"/>
      <c r="S844" s="13"/>
      <c r="T844" s="13"/>
      <c r="U844" s="13"/>
      <c r="V844" s="13"/>
      <c r="W844" s="13"/>
      <c r="X844" s="13"/>
      <c r="Y844" s="13"/>
      <c r="Z844" s="13"/>
      <c r="AA844" s="13"/>
      <c r="AB844" s="13"/>
      <c r="AC844" s="13"/>
      <c r="AD844" s="13"/>
      <c r="AE844" s="13"/>
      <c r="AF844" s="13"/>
      <c r="AG844" s="13"/>
      <c r="AH844" s="13"/>
      <c r="AI844" s="13"/>
      <c r="AJ844" s="13"/>
    </row>
    <row r="845" spans="1:36" ht="13.5" customHeight="1" x14ac:dyDescent="0.2">
      <c r="A845" s="13"/>
      <c r="B845" s="13"/>
      <c r="C845" s="13"/>
      <c r="D845" s="13"/>
      <c r="E845" s="13"/>
      <c r="F845" s="13"/>
      <c r="G845" s="13"/>
      <c r="H845" s="13"/>
      <c r="I845" s="13"/>
      <c r="J845" s="13"/>
      <c r="K845" s="13"/>
      <c r="L845" s="13"/>
      <c r="M845" s="13"/>
      <c r="N845" s="13"/>
      <c r="O845" s="13"/>
      <c r="P845" s="13"/>
      <c r="Q845" s="13"/>
      <c r="R845" s="13"/>
      <c r="S845" s="13"/>
      <c r="T845" s="13"/>
      <c r="U845" s="13"/>
      <c r="V845" s="13"/>
      <c r="W845" s="13"/>
      <c r="X845" s="13"/>
      <c r="Y845" s="13"/>
      <c r="Z845" s="13"/>
      <c r="AA845" s="13"/>
      <c r="AB845" s="13"/>
      <c r="AC845" s="13"/>
      <c r="AD845" s="13"/>
      <c r="AE845" s="13"/>
      <c r="AF845" s="13"/>
      <c r="AG845" s="13"/>
      <c r="AH845" s="13"/>
      <c r="AI845" s="13"/>
      <c r="AJ845" s="13"/>
    </row>
    <row r="846" spans="1:36" ht="13.5" customHeight="1" x14ac:dyDescent="0.2">
      <c r="A846" s="13"/>
      <c r="B846" s="13"/>
      <c r="C846" s="13"/>
      <c r="D846" s="13"/>
      <c r="E846" s="13"/>
      <c r="F846" s="13"/>
      <c r="G846" s="13"/>
      <c r="H846" s="13"/>
      <c r="I846" s="13"/>
      <c r="J846" s="13"/>
      <c r="K846" s="13"/>
      <c r="L846" s="13"/>
      <c r="M846" s="13"/>
      <c r="N846" s="13"/>
      <c r="O846" s="13"/>
      <c r="P846" s="13"/>
      <c r="Q846" s="13"/>
      <c r="R846" s="13"/>
      <c r="S846" s="13"/>
      <c r="T846" s="13"/>
      <c r="U846" s="13"/>
      <c r="V846" s="13"/>
      <c r="W846" s="13"/>
      <c r="X846" s="13"/>
      <c r="Y846" s="13"/>
      <c r="Z846" s="13"/>
      <c r="AA846" s="13"/>
      <c r="AB846" s="13"/>
      <c r="AC846" s="13"/>
      <c r="AD846" s="13"/>
      <c r="AE846" s="13"/>
      <c r="AF846" s="13"/>
      <c r="AG846" s="13"/>
      <c r="AH846" s="13"/>
      <c r="AI846" s="13"/>
      <c r="AJ846" s="13"/>
    </row>
    <row r="847" spans="1:36" ht="13.5" customHeight="1" x14ac:dyDescent="0.2">
      <c r="A847" s="13"/>
      <c r="B847" s="13"/>
      <c r="C847" s="13"/>
      <c r="D847" s="13"/>
      <c r="E847" s="13"/>
      <c r="F847" s="13"/>
      <c r="G847" s="13"/>
      <c r="H847" s="13"/>
      <c r="I847" s="13"/>
      <c r="J847" s="13"/>
      <c r="K847" s="13"/>
      <c r="L847" s="13"/>
      <c r="M847" s="13"/>
      <c r="N847" s="13"/>
      <c r="O847" s="13"/>
      <c r="P847" s="13"/>
      <c r="Q847" s="13"/>
      <c r="R847" s="13"/>
      <c r="S847" s="13"/>
      <c r="T847" s="13"/>
      <c r="U847" s="13"/>
      <c r="V847" s="13"/>
      <c r="W847" s="13"/>
      <c r="X847" s="13"/>
      <c r="Y847" s="13"/>
      <c r="Z847" s="13"/>
      <c r="AA847" s="13"/>
      <c r="AB847" s="13"/>
      <c r="AC847" s="13"/>
      <c r="AD847" s="13"/>
      <c r="AE847" s="13"/>
      <c r="AF847" s="13"/>
      <c r="AG847" s="13"/>
      <c r="AH847" s="13"/>
      <c r="AI847" s="13"/>
      <c r="AJ847" s="13"/>
    </row>
    <row r="848" spans="1:36" ht="13.5" customHeight="1" x14ac:dyDescent="0.2">
      <c r="A848" s="13"/>
      <c r="B848" s="13"/>
      <c r="C848" s="13"/>
      <c r="D848" s="13"/>
      <c r="E848" s="13"/>
      <c r="F848" s="13"/>
      <c r="G848" s="13"/>
      <c r="H848" s="13"/>
      <c r="I848" s="13"/>
      <c r="J848" s="13"/>
      <c r="K848" s="13"/>
      <c r="L848" s="13"/>
      <c r="M848" s="13"/>
      <c r="N848" s="13"/>
      <c r="O848" s="13"/>
      <c r="P848" s="13"/>
      <c r="Q848" s="13"/>
      <c r="R848" s="13"/>
      <c r="S848" s="13"/>
      <c r="T848" s="13"/>
      <c r="U848" s="13"/>
      <c r="V848" s="13"/>
      <c r="W848" s="13"/>
      <c r="X848" s="13"/>
      <c r="Y848" s="13"/>
      <c r="Z848" s="13"/>
      <c r="AA848" s="13"/>
      <c r="AB848" s="13"/>
      <c r="AC848" s="13"/>
      <c r="AD848" s="13"/>
      <c r="AE848" s="13"/>
      <c r="AF848" s="13"/>
      <c r="AG848" s="13"/>
      <c r="AH848" s="13"/>
      <c r="AI848" s="13"/>
      <c r="AJ848" s="13"/>
    </row>
    <row r="849" spans="1:36" ht="13.5" customHeight="1" x14ac:dyDescent="0.2">
      <c r="A849" s="13"/>
      <c r="B849" s="13"/>
      <c r="C849" s="13"/>
      <c r="D849" s="13"/>
      <c r="E849" s="13"/>
      <c r="F849" s="13"/>
      <c r="G849" s="13"/>
      <c r="H849" s="13"/>
      <c r="I849" s="13"/>
      <c r="J849" s="13"/>
      <c r="K849" s="13"/>
      <c r="L849" s="13"/>
      <c r="M849" s="13"/>
      <c r="N849" s="13"/>
      <c r="O849" s="13"/>
      <c r="P849" s="13"/>
      <c r="Q849" s="13"/>
      <c r="R849" s="13"/>
      <c r="S849" s="13"/>
      <c r="T849" s="13"/>
      <c r="U849" s="13"/>
      <c r="V849" s="13"/>
      <c r="W849" s="13"/>
      <c r="X849" s="13"/>
      <c r="Y849" s="13"/>
      <c r="Z849" s="13"/>
      <c r="AA849" s="13"/>
      <c r="AB849" s="13"/>
      <c r="AC849" s="13"/>
      <c r="AD849" s="13"/>
      <c r="AE849" s="13"/>
      <c r="AF849" s="13"/>
      <c r="AG849" s="13"/>
      <c r="AH849" s="13"/>
      <c r="AI849" s="13"/>
      <c r="AJ849" s="13"/>
    </row>
    <row r="850" spans="1:36" ht="13.5" customHeight="1" x14ac:dyDescent="0.2">
      <c r="A850" s="13"/>
      <c r="B850" s="13"/>
      <c r="C850" s="13"/>
      <c r="D850" s="13"/>
      <c r="E850" s="13"/>
      <c r="F850" s="13"/>
      <c r="G850" s="13"/>
      <c r="H850" s="13"/>
      <c r="I850" s="13"/>
      <c r="J850" s="13"/>
      <c r="K850" s="13"/>
      <c r="L850" s="13"/>
      <c r="M850" s="13"/>
      <c r="N850" s="13"/>
      <c r="O850" s="13"/>
      <c r="P850" s="13"/>
      <c r="Q850" s="13"/>
      <c r="R850" s="13"/>
      <c r="S850" s="13"/>
      <c r="T850" s="13"/>
      <c r="U850" s="13"/>
      <c r="V850" s="13"/>
      <c r="W850" s="13"/>
      <c r="X850" s="13"/>
      <c r="Y850" s="13"/>
      <c r="Z850" s="13"/>
      <c r="AA850" s="13"/>
      <c r="AB850" s="13"/>
      <c r="AC850" s="13"/>
      <c r="AD850" s="13"/>
      <c r="AE850" s="13"/>
      <c r="AF850" s="13"/>
      <c r="AG850" s="13"/>
      <c r="AH850" s="13"/>
      <c r="AI850" s="13"/>
      <c r="AJ850" s="13"/>
    </row>
    <row r="851" spans="1:36" ht="13.5" customHeight="1" x14ac:dyDescent="0.2">
      <c r="A851" s="13"/>
      <c r="B851" s="13"/>
      <c r="C851" s="13"/>
      <c r="D851" s="13"/>
      <c r="E851" s="13"/>
      <c r="F851" s="13"/>
      <c r="G851" s="13"/>
      <c r="H851" s="13"/>
      <c r="I851" s="13"/>
      <c r="J851" s="13"/>
      <c r="K851" s="13"/>
      <c r="L851" s="13"/>
      <c r="M851" s="13"/>
      <c r="N851" s="13"/>
      <c r="O851" s="13"/>
      <c r="P851" s="13"/>
      <c r="Q851" s="13"/>
      <c r="R851" s="13"/>
      <c r="S851" s="13"/>
      <c r="T851" s="13"/>
      <c r="U851" s="13"/>
      <c r="V851" s="13"/>
      <c r="W851" s="13"/>
      <c r="X851" s="13"/>
      <c r="Y851" s="13"/>
      <c r="Z851" s="13"/>
      <c r="AA851" s="13"/>
      <c r="AB851" s="13"/>
      <c r="AC851" s="13"/>
      <c r="AD851" s="13"/>
      <c r="AE851" s="13"/>
      <c r="AF851" s="13"/>
      <c r="AG851" s="13"/>
      <c r="AH851" s="13"/>
      <c r="AI851" s="13"/>
      <c r="AJ851" s="13"/>
    </row>
    <row r="852" spans="1:36" ht="13.5" customHeight="1" x14ac:dyDescent="0.2">
      <c r="A852" s="13"/>
      <c r="B852" s="13"/>
      <c r="C852" s="13"/>
      <c r="D852" s="13"/>
      <c r="E852" s="13"/>
      <c r="F852" s="13"/>
      <c r="G852" s="13"/>
      <c r="H852" s="13"/>
      <c r="I852" s="13"/>
      <c r="J852" s="13"/>
      <c r="K852" s="13"/>
      <c r="L852" s="13"/>
      <c r="M852" s="13"/>
      <c r="N852" s="13"/>
      <c r="O852" s="13"/>
      <c r="P852" s="13"/>
      <c r="Q852" s="13"/>
      <c r="R852" s="13"/>
      <c r="S852" s="13"/>
      <c r="T852" s="13"/>
      <c r="U852" s="13"/>
      <c r="V852" s="13"/>
      <c r="W852" s="13"/>
      <c r="X852" s="13"/>
      <c r="Y852" s="13"/>
      <c r="Z852" s="13"/>
      <c r="AA852" s="13"/>
      <c r="AB852" s="13"/>
      <c r="AC852" s="13"/>
      <c r="AD852" s="13"/>
      <c r="AE852" s="13"/>
      <c r="AF852" s="13"/>
      <c r="AG852" s="13"/>
      <c r="AH852" s="13"/>
      <c r="AI852" s="13"/>
      <c r="AJ852" s="13"/>
    </row>
    <row r="853" spans="1:36" ht="13.5" customHeight="1" x14ac:dyDescent="0.2">
      <c r="A853" s="13"/>
      <c r="B853" s="13"/>
      <c r="C853" s="13"/>
      <c r="D853" s="13"/>
      <c r="E853" s="13"/>
      <c r="F853" s="13"/>
      <c r="G853" s="13"/>
      <c r="H853" s="13"/>
      <c r="I853" s="13"/>
      <c r="J853" s="13"/>
      <c r="K853" s="13"/>
      <c r="L853" s="13"/>
      <c r="M853" s="13"/>
      <c r="N853" s="13"/>
      <c r="O853" s="13"/>
      <c r="P853" s="13"/>
      <c r="Q853" s="13"/>
      <c r="R853" s="13"/>
      <c r="S853" s="13"/>
      <c r="T853" s="13"/>
      <c r="U853" s="13"/>
      <c r="V853" s="13"/>
      <c r="W853" s="13"/>
      <c r="X853" s="13"/>
      <c r="Y853" s="13"/>
      <c r="Z853" s="13"/>
      <c r="AA853" s="13"/>
      <c r="AB853" s="13"/>
      <c r="AC853" s="13"/>
      <c r="AD853" s="13"/>
      <c r="AE853" s="13"/>
      <c r="AF853" s="13"/>
      <c r="AG853" s="13"/>
      <c r="AH853" s="13"/>
      <c r="AI853" s="13"/>
      <c r="AJ853" s="13"/>
    </row>
    <row r="854" spans="1:36" ht="13.5" customHeight="1" x14ac:dyDescent="0.2">
      <c r="A854" s="13"/>
      <c r="B854" s="13"/>
      <c r="C854" s="13"/>
      <c r="D854" s="13"/>
      <c r="E854" s="13"/>
      <c r="F854" s="13"/>
      <c r="G854" s="13"/>
      <c r="H854" s="13"/>
      <c r="I854" s="13"/>
      <c r="J854" s="13"/>
      <c r="K854" s="13"/>
      <c r="L854" s="13"/>
      <c r="M854" s="13"/>
      <c r="N854" s="13"/>
      <c r="O854" s="13"/>
      <c r="P854" s="13"/>
      <c r="Q854" s="13"/>
      <c r="R854" s="13"/>
      <c r="S854" s="13"/>
      <c r="T854" s="13"/>
      <c r="U854" s="13"/>
      <c r="V854" s="13"/>
      <c r="W854" s="13"/>
      <c r="X854" s="13"/>
      <c r="Y854" s="13"/>
      <c r="Z854" s="13"/>
      <c r="AA854" s="13"/>
      <c r="AB854" s="13"/>
      <c r="AC854" s="13"/>
      <c r="AD854" s="13"/>
      <c r="AE854" s="13"/>
      <c r="AF854" s="13"/>
      <c r="AG854" s="13"/>
      <c r="AH854" s="13"/>
      <c r="AI854" s="13"/>
      <c r="AJ854" s="13"/>
    </row>
    <row r="855" spans="1:36" ht="13.5" customHeight="1" x14ac:dyDescent="0.2">
      <c r="A855" s="13"/>
      <c r="B855" s="13"/>
      <c r="C855" s="13"/>
      <c r="D855" s="13"/>
      <c r="E855" s="13"/>
      <c r="F855" s="13"/>
      <c r="G855" s="13"/>
      <c r="H855" s="13"/>
      <c r="I855" s="13"/>
      <c r="J855" s="13"/>
      <c r="K855" s="13"/>
      <c r="L855" s="13"/>
      <c r="M855" s="13"/>
      <c r="N855" s="13"/>
      <c r="O855" s="13"/>
      <c r="P855" s="13"/>
      <c r="Q855" s="13"/>
      <c r="R855" s="13"/>
      <c r="S855" s="13"/>
      <c r="T855" s="13"/>
      <c r="U855" s="13"/>
      <c r="V855" s="13"/>
      <c r="W855" s="13"/>
      <c r="X855" s="13"/>
      <c r="Y855" s="13"/>
      <c r="Z855" s="13"/>
      <c r="AA855" s="13"/>
      <c r="AB855" s="13"/>
      <c r="AC855" s="13"/>
      <c r="AD855" s="13"/>
      <c r="AE855" s="13"/>
      <c r="AF855" s="13"/>
      <c r="AG855" s="13"/>
      <c r="AH855" s="13"/>
      <c r="AI855" s="13"/>
      <c r="AJ855" s="13"/>
    </row>
    <row r="856" spans="1:36" ht="13.5" customHeight="1" x14ac:dyDescent="0.2">
      <c r="A856" s="13"/>
      <c r="B856" s="13"/>
      <c r="C856" s="13"/>
      <c r="D856" s="13"/>
      <c r="E856" s="13"/>
      <c r="F856" s="13"/>
      <c r="G856" s="13"/>
      <c r="H856" s="13"/>
      <c r="I856" s="13"/>
      <c r="J856" s="13"/>
      <c r="K856" s="13"/>
      <c r="L856" s="13"/>
      <c r="M856" s="13"/>
      <c r="N856" s="13"/>
      <c r="O856" s="13"/>
      <c r="P856" s="13"/>
      <c r="Q856" s="13"/>
      <c r="R856" s="13"/>
      <c r="S856" s="13"/>
      <c r="T856" s="13"/>
      <c r="U856" s="13"/>
      <c r="V856" s="13"/>
      <c r="W856" s="13"/>
      <c r="X856" s="13"/>
      <c r="Y856" s="13"/>
      <c r="Z856" s="13"/>
      <c r="AA856" s="13"/>
      <c r="AB856" s="13"/>
      <c r="AC856" s="13"/>
      <c r="AD856" s="13"/>
      <c r="AE856" s="13"/>
      <c r="AF856" s="13"/>
      <c r="AG856" s="13"/>
      <c r="AH856" s="13"/>
      <c r="AI856" s="13"/>
      <c r="AJ856" s="13"/>
    </row>
    <row r="857" spans="1:36" ht="13.5" customHeight="1" x14ac:dyDescent="0.2">
      <c r="A857" s="13"/>
      <c r="B857" s="13"/>
      <c r="C857" s="13"/>
      <c r="D857" s="13"/>
      <c r="E857" s="13"/>
      <c r="F857" s="13"/>
      <c r="G857" s="13"/>
      <c r="H857" s="13"/>
      <c r="I857" s="13"/>
      <c r="J857" s="13"/>
      <c r="K857" s="13"/>
      <c r="L857" s="13"/>
      <c r="M857" s="13"/>
      <c r="N857" s="13"/>
      <c r="O857" s="13"/>
      <c r="P857" s="13"/>
      <c r="Q857" s="13"/>
      <c r="R857" s="13"/>
      <c r="S857" s="13"/>
      <c r="T857" s="13"/>
      <c r="U857" s="13"/>
      <c r="V857" s="13"/>
      <c r="W857" s="13"/>
      <c r="X857" s="13"/>
      <c r="Y857" s="13"/>
      <c r="Z857" s="13"/>
      <c r="AA857" s="13"/>
      <c r="AB857" s="13"/>
      <c r="AC857" s="13"/>
      <c r="AD857" s="13"/>
      <c r="AE857" s="13"/>
      <c r="AF857" s="13"/>
      <c r="AG857" s="13"/>
      <c r="AH857" s="13"/>
      <c r="AI857" s="13"/>
      <c r="AJ857" s="13"/>
    </row>
    <row r="858" spans="1:36" ht="13.5" customHeight="1" x14ac:dyDescent="0.2">
      <c r="A858" s="13"/>
      <c r="B858" s="13"/>
      <c r="C858" s="13"/>
      <c r="D858" s="13"/>
      <c r="E858" s="13"/>
      <c r="F858" s="13"/>
      <c r="G858" s="13"/>
      <c r="H858" s="13"/>
      <c r="I858" s="13"/>
      <c r="J858" s="13"/>
      <c r="K858" s="13"/>
      <c r="L858" s="13"/>
      <c r="M858" s="13"/>
      <c r="N858" s="13"/>
      <c r="O858" s="13"/>
      <c r="P858" s="13"/>
      <c r="Q858" s="13"/>
      <c r="R858" s="13"/>
      <c r="S858" s="13"/>
      <c r="T858" s="13"/>
      <c r="U858" s="13"/>
      <c r="V858" s="13"/>
      <c r="W858" s="13"/>
      <c r="X858" s="13"/>
      <c r="Y858" s="13"/>
      <c r="Z858" s="13"/>
      <c r="AA858" s="13"/>
      <c r="AB858" s="13"/>
      <c r="AC858" s="13"/>
      <c r="AD858" s="13"/>
      <c r="AE858" s="13"/>
      <c r="AF858" s="13"/>
      <c r="AG858" s="13"/>
      <c r="AH858" s="13"/>
      <c r="AI858" s="13"/>
      <c r="AJ858" s="13"/>
    </row>
    <row r="859" spans="1:36" ht="13.5" customHeight="1" x14ac:dyDescent="0.2">
      <c r="A859" s="13"/>
      <c r="B859" s="13"/>
      <c r="C859" s="13"/>
      <c r="D859" s="13"/>
      <c r="E859" s="13"/>
      <c r="F859" s="13"/>
      <c r="G859" s="13"/>
      <c r="H859" s="13"/>
      <c r="I859" s="13"/>
      <c r="J859" s="13"/>
      <c r="K859" s="13"/>
      <c r="L859" s="13"/>
      <c r="M859" s="13"/>
      <c r="N859" s="13"/>
      <c r="O859" s="13"/>
      <c r="P859" s="13"/>
      <c r="Q859" s="13"/>
      <c r="R859" s="13"/>
      <c r="S859" s="13"/>
      <c r="T859" s="13"/>
      <c r="U859" s="13"/>
      <c r="V859" s="13"/>
      <c r="W859" s="13"/>
      <c r="X859" s="13"/>
      <c r="Y859" s="13"/>
      <c r="Z859" s="13"/>
      <c r="AA859" s="13"/>
      <c r="AB859" s="13"/>
      <c r="AC859" s="13"/>
      <c r="AD859" s="13"/>
      <c r="AE859" s="13"/>
      <c r="AF859" s="13"/>
      <c r="AG859" s="13"/>
      <c r="AH859" s="13"/>
      <c r="AI859" s="13"/>
      <c r="AJ859" s="13"/>
    </row>
    <row r="860" spans="1:36" ht="13.5" customHeight="1" x14ac:dyDescent="0.2">
      <c r="A860" s="13"/>
      <c r="B860" s="13"/>
      <c r="C860" s="13"/>
      <c r="D860" s="13"/>
      <c r="E860" s="13"/>
      <c r="F860" s="13"/>
      <c r="G860" s="13"/>
      <c r="H860" s="13"/>
      <c r="I860" s="13"/>
      <c r="J860" s="13"/>
      <c r="K860" s="13"/>
      <c r="L860" s="13"/>
      <c r="M860" s="13"/>
      <c r="N860" s="13"/>
      <c r="O860" s="13"/>
      <c r="P860" s="13"/>
      <c r="Q860" s="13"/>
      <c r="R860" s="13"/>
      <c r="S860" s="13"/>
      <c r="T860" s="13"/>
      <c r="U860" s="13"/>
      <c r="V860" s="13"/>
      <c r="W860" s="13"/>
      <c r="X860" s="13"/>
      <c r="Y860" s="13"/>
      <c r="Z860" s="13"/>
      <c r="AA860" s="13"/>
      <c r="AB860" s="13"/>
      <c r="AC860" s="13"/>
      <c r="AD860" s="13"/>
      <c r="AE860" s="13"/>
      <c r="AF860" s="13"/>
      <c r="AG860" s="13"/>
      <c r="AH860" s="13"/>
      <c r="AI860" s="13"/>
      <c r="AJ860" s="13"/>
    </row>
    <row r="861" spans="1:36" ht="13.5" customHeight="1" x14ac:dyDescent="0.2">
      <c r="A861" s="13"/>
      <c r="B861" s="13"/>
      <c r="C861" s="13"/>
      <c r="D861" s="13"/>
      <c r="E861" s="13"/>
      <c r="F861" s="13"/>
      <c r="G861" s="13"/>
      <c r="H861" s="13"/>
      <c r="I861" s="13"/>
      <c r="J861" s="13"/>
      <c r="K861" s="13"/>
      <c r="L861" s="13"/>
      <c r="M861" s="13"/>
      <c r="N861" s="13"/>
      <c r="O861" s="13"/>
      <c r="P861" s="13"/>
      <c r="Q861" s="13"/>
      <c r="R861" s="13"/>
      <c r="S861" s="13"/>
      <c r="T861" s="13"/>
      <c r="U861" s="13"/>
      <c r="V861" s="13"/>
      <c r="W861" s="13"/>
      <c r="X861" s="13"/>
      <c r="Y861" s="13"/>
      <c r="Z861" s="13"/>
      <c r="AA861" s="13"/>
      <c r="AB861" s="13"/>
      <c r="AC861" s="13"/>
      <c r="AD861" s="13"/>
      <c r="AE861" s="13"/>
      <c r="AF861" s="13"/>
      <c r="AG861" s="13"/>
      <c r="AH861" s="13"/>
      <c r="AI861" s="13"/>
      <c r="AJ861" s="13"/>
    </row>
    <row r="862" spans="1:36" ht="13.5" customHeight="1" x14ac:dyDescent="0.2">
      <c r="A862" s="13"/>
      <c r="B862" s="13"/>
      <c r="C862" s="13"/>
      <c r="D862" s="13"/>
      <c r="E862" s="13"/>
      <c r="F862" s="13"/>
      <c r="G862" s="13"/>
      <c r="H862" s="13"/>
      <c r="I862" s="13"/>
      <c r="J862" s="13"/>
      <c r="K862" s="13"/>
      <c r="L862" s="13"/>
      <c r="M862" s="13"/>
      <c r="N862" s="13"/>
      <c r="O862" s="13"/>
      <c r="P862" s="13"/>
      <c r="Q862" s="13"/>
      <c r="R862" s="13"/>
      <c r="S862" s="13"/>
      <c r="T862" s="13"/>
      <c r="U862" s="13"/>
      <c r="V862" s="13"/>
      <c r="W862" s="13"/>
      <c r="X862" s="13"/>
      <c r="Y862" s="13"/>
      <c r="Z862" s="13"/>
      <c r="AA862" s="13"/>
      <c r="AB862" s="13"/>
      <c r="AC862" s="13"/>
      <c r="AD862" s="13"/>
      <c r="AE862" s="13"/>
      <c r="AF862" s="13"/>
      <c r="AG862" s="13"/>
      <c r="AH862" s="13"/>
      <c r="AI862" s="13"/>
      <c r="AJ862" s="13"/>
    </row>
    <row r="863" spans="1:36" ht="13.5" customHeight="1" x14ac:dyDescent="0.2">
      <c r="A863" s="13"/>
      <c r="B863" s="13"/>
      <c r="C863" s="13"/>
      <c r="D863" s="13"/>
      <c r="E863" s="13"/>
      <c r="F863" s="13"/>
      <c r="G863" s="13"/>
      <c r="H863" s="13"/>
      <c r="I863" s="13"/>
      <c r="J863" s="13"/>
      <c r="K863" s="13"/>
      <c r="L863" s="13"/>
      <c r="M863" s="13"/>
      <c r="N863" s="13"/>
      <c r="O863" s="13"/>
      <c r="P863" s="13"/>
      <c r="Q863" s="13"/>
      <c r="R863" s="13"/>
      <c r="S863" s="13"/>
      <c r="T863" s="13"/>
      <c r="U863" s="13"/>
      <c r="V863" s="13"/>
      <c r="W863" s="13"/>
      <c r="X863" s="13"/>
      <c r="Y863" s="13"/>
      <c r="Z863" s="13"/>
      <c r="AA863" s="13"/>
      <c r="AB863" s="13"/>
      <c r="AC863" s="13"/>
      <c r="AD863" s="13"/>
      <c r="AE863" s="13"/>
      <c r="AF863" s="13"/>
      <c r="AG863" s="13"/>
      <c r="AH863" s="13"/>
      <c r="AI863" s="13"/>
      <c r="AJ863" s="13"/>
    </row>
    <row r="864" spans="1:36" ht="13.5" customHeight="1" x14ac:dyDescent="0.2">
      <c r="A864" s="13"/>
      <c r="B864" s="13"/>
      <c r="C864" s="13"/>
      <c r="D864" s="13"/>
      <c r="E864" s="13"/>
      <c r="F864" s="13"/>
      <c r="G864" s="13"/>
      <c r="H864" s="13"/>
      <c r="I864" s="13"/>
      <c r="J864" s="13"/>
      <c r="K864" s="13"/>
      <c r="L864" s="13"/>
      <c r="M864" s="13"/>
      <c r="N864" s="13"/>
      <c r="O864" s="13"/>
      <c r="P864" s="13"/>
      <c r="Q864" s="13"/>
      <c r="R864" s="13"/>
      <c r="S864" s="13"/>
      <c r="T864" s="13"/>
      <c r="U864" s="13"/>
      <c r="V864" s="13"/>
      <c r="W864" s="13"/>
      <c r="X864" s="13"/>
      <c r="Y864" s="13"/>
      <c r="Z864" s="13"/>
      <c r="AA864" s="13"/>
      <c r="AB864" s="13"/>
      <c r="AC864" s="13"/>
      <c r="AD864" s="13"/>
      <c r="AE864" s="13"/>
      <c r="AF864" s="13"/>
      <c r="AG864" s="13"/>
      <c r="AH864" s="13"/>
      <c r="AI864" s="13"/>
      <c r="AJ864" s="13"/>
    </row>
    <row r="865" spans="1:36" ht="13.5" customHeight="1" x14ac:dyDescent="0.2">
      <c r="A865" s="13"/>
      <c r="B865" s="13"/>
      <c r="C865" s="13"/>
      <c r="D865" s="13"/>
      <c r="E865" s="13"/>
      <c r="F865" s="13"/>
      <c r="G865" s="13"/>
      <c r="H865" s="13"/>
      <c r="I865" s="13"/>
      <c r="J865" s="13"/>
      <c r="K865" s="13"/>
      <c r="L865" s="13"/>
      <c r="M865" s="13"/>
      <c r="N865" s="13"/>
      <c r="O865" s="13"/>
      <c r="P865" s="13"/>
      <c r="Q865" s="13"/>
      <c r="R865" s="13"/>
      <c r="S865" s="13"/>
      <c r="T865" s="13"/>
      <c r="U865" s="13"/>
      <c r="V865" s="13"/>
      <c r="W865" s="13"/>
      <c r="X865" s="13"/>
      <c r="Y865" s="13"/>
      <c r="Z865" s="13"/>
      <c r="AA865" s="13"/>
      <c r="AB865" s="13"/>
      <c r="AC865" s="13"/>
      <c r="AD865" s="13"/>
      <c r="AE865" s="13"/>
      <c r="AF865" s="13"/>
      <c r="AG865" s="13"/>
      <c r="AH865" s="13"/>
      <c r="AI865" s="13"/>
      <c r="AJ865" s="13"/>
    </row>
    <row r="866" spans="1:36" ht="13.5" customHeight="1" x14ac:dyDescent="0.2">
      <c r="A866" s="13"/>
      <c r="B866" s="13"/>
      <c r="C866" s="13"/>
      <c r="D866" s="13"/>
      <c r="E866" s="13"/>
      <c r="F866" s="13"/>
      <c r="G866" s="13"/>
      <c r="H866" s="13"/>
      <c r="I866" s="13"/>
      <c r="J866" s="13"/>
      <c r="K866" s="13"/>
      <c r="L866" s="13"/>
      <c r="M866" s="13"/>
      <c r="N866" s="13"/>
      <c r="O866" s="13"/>
      <c r="P866" s="13"/>
      <c r="Q866" s="13"/>
      <c r="R866" s="13"/>
      <c r="S866" s="13"/>
      <c r="T866" s="13"/>
      <c r="U866" s="13"/>
      <c r="V866" s="13"/>
      <c r="W866" s="13"/>
      <c r="X866" s="13"/>
      <c r="Y866" s="13"/>
      <c r="Z866" s="13"/>
      <c r="AA866" s="13"/>
      <c r="AB866" s="13"/>
      <c r="AC866" s="13"/>
      <c r="AD866" s="13"/>
      <c r="AE866" s="13"/>
      <c r="AF866" s="13"/>
      <c r="AG866" s="13"/>
      <c r="AH866" s="13"/>
      <c r="AI866" s="13"/>
      <c r="AJ866" s="13"/>
    </row>
    <row r="867" spans="1:36" ht="13.5" customHeight="1" x14ac:dyDescent="0.2">
      <c r="A867" s="13"/>
      <c r="B867" s="13"/>
      <c r="C867" s="13"/>
      <c r="D867" s="13"/>
      <c r="E867" s="13"/>
      <c r="F867" s="13"/>
      <c r="G867" s="13"/>
      <c r="H867" s="13"/>
      <c r="I867" s="13"/>
      <c r="J867" s="13"/>
      <c r="K867" s="13"/>
      <c r="L867" s="13"/>
      <c r="M867" s="13"/>
      <c r="N867" s="13"/>
      <c r="O867" s="13"/>
      <c r="P867" s="13"/>
      <c r="Q867" s="13"/>
      <c r="R867" s="13"/>
      <c r="S867" s="13"/>
      <c r="T867" s="13"/>
      <c r="U867" s="13"/>
      <c r="V867" s="13"/>
      <c r="W867" s="13"/>
      <c r="X867" s="13"/>
      <c r="Y867" s="13"/>
      <c r="Z867" s="13"/>
      <c r="AA867" s="13"/>
      <c r="AB867" s="13"/>
      <c r="AC867" s="13"/>
      <c r="AD867" s="13"/>
      <c r="AE867" s="13"/>
      <c r="AF867" s="13"/>
      <c r="AG867" s="13"/>
      <c r="AH867" s="13"/>
      <c r="AI867" s="13"/>
      <c r="AJ867" s="13"/>
    </row>
    <row r="868" spans="1:36" ht="13.5" customHeight="1" x14ac:dyDescent="0.2">
      <c r="A868" s="13"/>
      <c r="B868" s="13"/>
      <c r="C868" s="13"/>
      <c r="D868" s="13"/>
      <c r="E868" s="13"/>
      <c r="F868" s="13"/>
      <c r="G868" s="13"/>
      <c r="H868" s="13"/>
      <c r="I868" s="13"/>
      <c r="J868" s="13"/>
      <c r="K868" s="13"/>
      <c r="L868" s="13"/>
      <c r="M868" s="13"/>
      <c r="N868" s="13"/>
      <c r="O868" s="13"/>
      <c r="P868" s="13"/>
      <c r="Q868" s="13"/>
      <c r="R868" s="13"/>
      <c r="S868" s="13"/>
      <c r="T868" s="13"/>
      <c r="U868" s="13"/>
      <c r="V868" s="13"/>
      <c r="W868" s="13"/>
      <c r="X868" s="13"/>
      <c r="Y868" s="13"/>
      <c r="Z868" s="13"/>
      <c r="AA868" s="13"/>
      <c r="AB868" s="13"/>
      <c r="AC868" s="13"/>
      <c r="AD868" s="13"/>
      <c r="AE868" s="13"/>
      <c r="AF868" s="13"/>
      <c r="AG868" s="13"/>
      <c r="AH868" s="13"/>
      <c r="AI868" s="13"/>
      <c r="AJ868" s="13"/>
    </row>
    <row r="869" spans="1:36" ht="13.5" customHeight="1" x14ac:dyDescent="0.2">
      <c r="A869" s="13"/>
      <c r="B869" s="13"/>
      <c r="C869" s="13"/>
      <c r="D869" s="13"/>
      <c r="E869" s="13"/>
      <c r="F869" s="13"/>
      <c r="G869" s="13"/>
      <c r="H869" s="13"/>
      <c r="I869" s="13"/>
      <c r="J869" s="13"/>
      <c r="K869" s="13"/>
      <c r="L869" s="13"/>
      <c r="M869" s="13"/>
      <c r="N869" s="13"/>
      <c r="O869" s="13"/>
      <c r="P869" s="13"/>
      <c r="Q869" s="13"/>
      <c r="R869" s="13"/>
      <c r="S869" s="13"/>
      <c r="T869" s="13"/>
      <c r="U869" s="13"/>
      <c r="V869" s="13"/>
      <c r="W869" s="13"/>
      <c r="X869" s="13"/>
      <c r="Y869" s="13"/>
      <c r="Z869" s="13"/>
      <c r="AA869" s="13"/>
      <c r="AB869" s="13"/>
      <c r="AC869" s="13"/>
      <c r="AD869" s="13"/>
      <c r="AE869" s="13"/>
      <c r="AF869" s="13"/>
      <c r="AG869" s="13"/>
      <c r="AH869" s="13"/>
      <c r="AI869" s="13"/>
      <c r="AJ869" s="13"/>
    </row>
    <row r="870" spans="1:36" ht="13.5" customHeight="1" x14ac:dyDescent="0.2">
      <c r="A870" s="13"/>
      <c r="B870" s="13"/>
      <c r="C870" s="13"/>
      <c r="D870" s="13"/>
      <c r="E870" s="13"/>
      <c r="F870" s="13"/>
      <c r="G870" s="13"/>
      <c r="H870" s="13"/>
      <c r="I870" s="13"/>
      <c r="J870" s="13"/>
      <c r="K870" s="13"/>
      <c r="L870" s="13"/>
      <c r="M870" s="13"/>
      <c r="N870" s="13"/>
      <c r="O870" s="13"/>
      <c r="P870" s="13"/>
      <c r="Q870" s="13"/>
      <c r="R870" s="13"/>
      <c r="S870" s="13"/>
      <c r="T870" s="13"/>
      <c r="U870" s="13"/>
      <c r="V870" s="13"/>
      <c r="W870" s="13"/>
      <c r="X870" s="13"/>
      <c r="Y870" s="13"/>
      <c r="Z870" s="13"/>
      <c r="AA870" s="13"/>
      <c r="AB870" s="13"/>
      <c r="AC870" s="13"/>
      <c r="AD870" s="13"/>
      <c r="AE870" s="13"/>
      <c r="AF870" s="13"/>
      <c r="AG870" s="13"/>
      <c r="AH870" s="13"/>
      <c r="AI870" s="13"/>
      <c r="AJ870" s="13"/>
    </row>
    <row r="871" spans="1:36" ht="13.5" customHeight="1" x14ac:dyDescent="0.2">
      <c r="A871" s="13"/>
      <c r="B871" s="13"/>
      <c r="C871" s="13"/>
      <c r="D871" s="13"/>
      <c r="E871" s="13"/>
      <c r="F871" s="13"/>
      <c r="G871" s="13"/>
      <c r="H871" s="13"/>
      <c r="I871" s="13"/>
      <c r="J871" s="13"/>
      <c r="K871" s="13"/>
      <c r="L871" s="13"/>
      <c r="M871" s="13"/>
      <c r="N871" s="13"/>
      <c r="O871" s="13"/>
      <c r="P871" s="13"/>
      <c r="Q871" s="13"/>
      <c r="R871" s="13"/>
      <c r="S871" s="13"/>
      <c r="T871" s="13"/>
      <c r="U871" s="13"/>
      <c r="V871" s="13"/>
      <c r="W871" s="13"/>
      <c r="X871" s="13"/>
      <c r="Y871" s="13"/>
      <c r="Z871" s="13"/>
      <c r="AA871" s="13"/>
      <c r="AB871" s="13"/>
      <c r="AC871" s="13"/>
      <c r="AD871" s="13"/>
      <c r="AE871" s="13"/>
      <c r="AF871" s="13"/>
      <c r="AG871" s="13"/>
      <c r="AH871" s="13"/>
      <c r="AI871" s="13"/>
      <c r="AJ871" s="13"/>
    </row>
    <row r="872" spans="1:36" ht="13.5" customHeight="1" x14ac:dyDescent="0.2">
      <c r="A872" s="13"/>
      <c r="B872" s="13"/>
      <c r="C872" s="13"/>
      <c r="D872" s="13"/>
      <c r="E872" s="13"/>
      <c r="F872" s="13"/>
      <c r="G872" s="13"/>
      <c r="H872" s="13"/>
      <c r="I872" s="13"/>
      <c r="J872" s="13"/>
      <c r="K872" s="13"/>
      <c r="L872" s="13"/>
      <c r="M872" s="13"/>
      <c r="N872" s="13"/>
      <c r="O872" s="13"/>
      <c r="P872" s="13"/>
      <c r="Q872" s="13"/>
      <c r="R872" s="13"/>
      <c r="S872" s="13"/>
      <c r="T872" s="13"/>
      <c r="U872" s="13"/>
      <c r="V872" s="13"/>
      <c r="W872" s="13"/>
      <c r="X872" s="13"/>
      <c r="Y872" s="13"/>
      <c r="Z872" s="13"/>
      <c r="AA872" s="13"/>
      <c r="AB872" s="13"/>
      <c r="AC872" s="13"/>
      <c r="AD872" s="13"/>
      <c r="AE872" s="13"/>
      <c r="AF872" s="13"/>
      <c r="AG872" s="13"/>
      <c r="AH872" s="13"/>
      <c r="AI872" s="13"/>
      <c r="AJ872" s="13"/>
    </row>
    <row r="873" spans="1:36" ht="13.5" customHeight="1" x14ac:dyDescent="0.2">
      <c r="A873" s="13"/>
      <c r="B873" s="13"/>
      <c r="C873" s="13"/>
      <c r="D873" s="13"/>
      <c r="E873" s="13"/>
      <c r="F873" s="13"/>
      <c r="G873" s="13"/>
      <c r="H873" s="13"/>
      <c r="I873" s="13"/>
      <c r="J873" s="13"/>
      <c r="K873" s="13"/>
      <c r="L873" s="13"/>
      <c r="M873" s="13"/>
      <c r="N873" s="13"/>
      <c r="O873" s="13"/>
      <c r="P873" s="13"/>
      <c r="Q873" s="13"/>
      <c r="R873" s="13"/>
      <c r="S873" s="13"/>
      <c r="T873" s="13"/>
      <c r="U873" s="13"/>
      <c r="V873" s="13"/>
      <c r="W873" s="13"/>
      <c r="X873" s="13"/>
      <c r="Y873" s="13"/>
      <c r="Z873" s="13"/>
      <c r="AA873" s="13"/>
      <c r="AB873" s="13"/>
      <c r="AC873" s="13"/>
      <c r="AD873" s="13"/>
      <c r="AE873" s="13"/>
      <c r="AF873" s="13"/>
      <c r="AG873" s="13"/>
      <c r="AH873" s="13"/>
      <c r="AI873" s="13"/>
      <c r="AJ873" s="13"/>
    </row>
    <row r="874" spans="1:36" ht="13.5" customHeight="1" x14ac:dyDescent="0.2">
      <c r="A874" s="13"/>
      <c r="B874" s="13"/>
      <c r="C874" s="13"/>
      <c r="D874" s="13"/>
      <c r="E874" s="13"/>
      <c r="F874" s="13"/>
      <c r="G874" s="13"/>
      <c r="H874" s="13"/>
      <c r="I874" s="13"/>
      <c r="J874" s="13"/>
      <c r="K874" s="13"/>
      <c r="L874" s="13"/>
      <c r="M874" s="13"/>
      <c r="N874" s="13"/>
      <c r="O874" s="13"/>
      <c r="P874" s="13"/>
      <c r="Q874" s="13"/>
      <c r="R874" s="13"/>
      <c r="S874" s="13"/>
      <c r="T874" s="13"/>
      <c r="U874" s="13"/>
      <c r="V874" s="13"/>
      <c r="W874" s="13"/>
      <c r="X874" s="13"/>
      <c r="Y874" s="13"/>
      <c r="Z874" s="13"/>
      <c r="AA874" s="13"/>
      <c r="AB874" s="13"/>
      <c r="AC874" s="13"/>
      <c r="AD874" s="13"/>
      <c r="AE874" s="13"/>
      <c r="AF874" s="13"/>
      <c r="AG874" s="13"/>
      <c r="AH874" s="13"/>
      <c r="AI874" s="13"/>
      <c r="AJ874" s="13"/>
    </row>
    <row r="875" spans="1:36" ht="13.5" customHeight="1" x14ac:dyDescent="0.2">
      <c r="A875" s="13"/>
      <c r="B875" s="13"/>
      <c r="C875" s="13"/>
      <c r="D875" s="13"/>
      <c r="E875" s="13"/>
      <c r="F875" s="13"/>
      <c r="G875" s="13"/>
      <c r="H875" s="13"/>
      <c r="I875" s="13"/>
      <c r="J875" s="13"/>
      <c r="K875" s="13"/>
      <c r="L875" s="13"/>
      <c r="M875" s="13"/>
      <c r="N875" s="13"/>
      <c r="O875" s="13"/>
      <c r="P875" s="13"/>
      <c r="Q875" s="13"/>
      <c r="R875" s="13"/>
      <c r="S875" s="13"/>
      <c r="T875" s="13"/>
      <c r="U875" s="13"/>
      <c r="V875" s="13"/>
      <c r="W875" s="13"/>
      <c r="X875" s="13"/>
      <c r="Y875" s="13"/>
      <c r="Z875" s="13"/>
      <c r="AA875" s="13"/>
      <c r="AB875" s="13"/>
      <c r="AC875" s="13"/>
      <c r="AD875" s="13"/>
      <c r="AE875" s="13"/>
      <c r="AF875" s="13"/>
      <c r="AG875" s="13"/>
      <c r="AH875" s="13"/>
      <c r="AI875" s="13"/>
      <c r="AJ875" s="13"/>
    </row>
    <row r="876" spans="1:36" ht="13.5" customHeight="1" x14ac:dyDescent="0.2">
      <c r="A876" s="13"/>
      <c r="B876" s="13"/>
      <c r="C876" s="13"/>
      <c r="D876" s="13"/>
      <c r="E876" s="13"/>
      <c r="F876" s="13"/>
      <c r="G876" s="13"/>
      <c r="H876" s="13"/>
      <c r="I876" s="13"/>
      <c r="J876" s="13"/>
      <c r="K876" s="13"/>
      <c r="L876" s="13"/>
      <c r="M876" s="13"/>
      <c r="N876" s="13"/>
      <c r="O876" s="13"/>
      <c r="P876" s="13"/>
      <c r="Q876" s="13"/>
      <c r="R876" s="13"/>
      <c r="S876" s="13"/>
      <c r="T876" s="13"/>
      <c r="U876" s="13"/>
      <c r="V876" s="13"/>
      <c r="W876" s="13"/>
      <c r="X876" s="13"/>
      <c r="Y876" s="13"/>
      <c r="Z876" s="13"/>
      <c r="AA876" s="13"/>
      <c r="AB876" s="13"/>
      <c r="AC876" s="13"/>
      <c r="AD876" s="13"/>
      <c r="AE876" s="13"/>
      <c r="AF876" s="13"/>
      <c r="AG876" s="13"/>
      <c r="AH876" s="13"/>
      <c r="AI876" s="13"/>
      <c r="AJ876" s="13"/>
    </row>
    <row r="877" spans="1:36" ht="13.5" customHeight="1" x14ac:dyDescent="0.2">
      <c r="A877" s="13"/>
      <c r="B877" s="13"/>
      <c r="C877" s="13"/>
      <c r="D877" s="13"/>
      <c r="E877" s="13"/>
      <c r="F877" s="13"/>
      <c r="G877" s="13"/>
      <c r="H877" s="13"/>
      <c r="I877" s="13"/>
      <c r="J877" s="13"/>
      <c r="K877" s="13"/>
      <c r="L877" s="13"/>
      <c r="M877" s="13"/>
      <c r="N877" s="13"/>
      <c r="O877" s="13"/>
      <c r="P877" s="13"/>
      <c r="Q877" s="13"/>
      <c r="R877" s="13"/>
      <c r="S877" s="13"/>
      <c r="T877" s="13"/>
      <c r="U877" s="13"/>
      <c r="V877" s="13"/>
      <c r="W877" s="13"/>
      <c r="X877" s="13"/>
      <c r="Y877" s="13"/>
      <c r="Z877" s="13"/>
      <c r="AA877" s="13"/>
      <c r="AB877" s="13"/>
      <c r="AC877" s="13"/>
      <c r="AD877" s="13"/>
      <c r="AE877" s="13"/>
      <c r="AF877" s="13"/>
      <c r="AG877" s="13"/>
      <c r="AH877" s="13"/>
      <c r="AI877" s="13"/>
      <c r="AJ877" s="13"/>
    </row>
    <row r="878" spans="1:36" ht="13.5" customHeight="1" x14ac:dyDescent="0.2">
      <c r="A878" s="13"/>
      <c r="B878" s="13"/>
      <c r="C878" s="13"/>
      <c r="D878" s="13"/>
      <c r="E878" s="13"/>
      <c r="F878" s="13"/>
      <c r="G878" s="13"/>
      <c r="H878" s="13"/>
      <c r="I878" s="13"/>
      <c r="J878" s="13"/>
      <c r="K878" s="13"/>
      <c r="L878" s="13"/>
      <c r="M878" s="13"/>
      <c r="N878" s="13"/>
      <c r="O878" s="13"/>
      <c r="P878" s="13"/>
      <c r="Q878" s="13"/>
      <c r="R878" s="13"/>
      <c r="S878" s="13"/>
      <c r="T878" s="13"/>
      <c r="U878" s="13"/>
      <c r="V878" s="13"/>
      <c r="W878" s="13"/>
      <c r="X878" s="13"/>
      <c r="Y878" s="13"/>
      <c r="Z878" s="13"/>
      <c r="AA878" s="13"/>
      <c r="AB878" s="13"/>
      <c r="AC878" s="13"/>
      <c r="AD878" s="13"/>
      <c r="AE878" s="13"/>
      <c r="AF878" s="13"/>
      <c r="AG878" s="13"/>
      <c r="AH878" s="13"/>
      <c r="AI878" s="13"/>
      <c r="AJ878" s="13"/>
    </row>
    <row r="879" spans="1:36" ht="13.5" customHeight="1" x14ac:dyDescent="0.2">
      <c r="A879" s="13"/>
      <c r="B879" s="13"/>
      <c r="C879" s="13"/>
      <c r="D879" s="13"/>
      <c r="E879" s="13"/>
      <c r="F879" s="13"/>
      <c r="G879" s="13"/>
      <c r="H879" s="13"/>
      <c r="I879" s="13"/>
      <c r="J879" s="13"/>
      <c r="K879" s="13"/>
      <c r="L879" s="13"/>
      <c r="M879" s="13"/>
      <c r="N879" s="13"/>
      <c r="O879" s="13"/>
      <c r="P879" s="13"/>
      <c r="Q879" s="13"/>
      <c r="R879" s="13"/>
      <c r="S879" s="13"/>
      <c r="T879" s="13"/>
      <c r="U879" s="13"/>
      <c r="V879" s="13"/>
      <c r="W879" s="13"/>
      <c r="X879" s="13"/>
      <c r="Y879" s="13"/>
      <c r="Z879" s="13"/>
      <c r="AA879" s="13"/>
      <c r="AB879" s="13"/>
      <c r="AC879" s="13"/>
      <c r="AD879" s="13"/>
      <c r="AE879" s="13"/>
      <c r="AF879" s="13"/>
      <c r="AG879" s="13"/>
      <c r="AH879" s="13"/>
      <c r="AI879" s="13"/>
      <c r="AJ879" s="13"/>
    </row>
    <row r="880" spans="1:36" ht="13.5" customHeight="1" x14ac:dyDescent="0.2">
      <c r="A880" s="13"/>
      <c r="B880" s="13"/>
      <c r="C880" s="13"/>
      <c r="D880" s="13"/>
      <c r="E880" s="13"/>
      <c r="F880" s="13"/>
      <c r="G880" s="13"/>
      <c r="H880" s="13"/>
      <c r="I880" s="13"/>
      <c r="J880" s="13"/>
      <c r="K880" s="13"/>
      <c r="L880" s="13"/>
      <c r="M880" s="13"/>
      <c r="N880" s="13"/>
      <c r="O880" s="13"/>
      <c r="P880" s="13"/>
      <c r="Q880" s="13"/>
      <c r="R880" s="13"/>
      <c r="S880" s="13"/>
      <c r="T880" s="13"/>
      <c r="U880" s="13"/>
      <c r="V880" s="13"/>
      <c r="W880" s="13"/>
      <c r="X880" s="13"/>
      <c r="Y880" s="13"/>
      <c r="Z880" s="13"/>
      <c r="AA880" s="13"/>
      <c r="AB880" s="13"/>
      <c r="AC880" s="13"/>
      <c r="AD880" s="13"/>
      <c r="AE880" s="13"/>
      <c r="AF880" s="13"/>
      <c r="AG880" s="13"/>
      <c r="AH880" s="13"/>
      <c r="AI880" s="13"/>
      <c r="AJ880" s="13"/>
    </row>
    <row r="881" spans="1:36" ht="13.5" customHeight="1" x14ac:dyDescent="0.2">
      <c r="A881" s="13"/>
      <c r="B881" s="13"/>
      <c r="C881" s="13"/>
      <c r="D881" s="13"/>
      <c r="E881" s="13"/>
      <c r="F881" s="13"/>
      <c r="G881" s="13"/>
      <c r="H881" s="13"/>
      <c r="I881" s="13"/>
      <c r="J881" s="13"/>
      <c r="K881" s="13"/>
      <c r="L881" s="13"/>
      <c r="M881" s="13"/>
      <c r="N881" s="13"/>
      <c r="O881" s="13"/>
      <c r="P881" s="13"/>
      <c r="Q881" s="13"/>
      <c r="R881" s="13"/>
      <c r="S881" s="13"/>
      <c r="T881" s="13"/>
      <c r="U881" s="13"/>
      <c r="V881" s="13"/>
      <c r="W881" s="13"/>
      <c r="X881" s="13"/>
      <c r="Y881" s="13"/>
      <c r="Z881" s="13"/>
      <c r="AA881" s="13"/>
      <c r="AB881" s="13"/>
      <c r="AC881" s="13"/>
      <c r="AD881" s="13"/>
      <c r="AE881" s="13"/>
      <c r="AF881" s="13"/>
      <c r="AG881" s="13"/>
      <c r="AH881" s="13"/>
      <c r="AI881" s="13"/>
      <c r="AJ881" s="13"/>
    </row>
    <row r="882" spans="1:36" ht="13.5" customHeight="1" x14ac:dyDescent="0.2">
      <c r="A882" s="13"/>
      <c r="B882" s="13"/>
      <c r="C882" s="13"/>
      <c r="D882" s="13"/>
      <c r="E882" s="13"/>
      <c r="F882" s="13"/>
      <c r="G882" s="13"/>
      <c r="H882" s="13"/>
      <c r="I882" s="13"/>
      <c r="J882" s="13"/>
      <c r="K882" s="13"/>
      <c r="L882" s="13"/>
      <c r="M882" s="13"/>
      <c r="N882" s="13"/>
      <c r="O882" s="13"/>
      <c r="P882" s="13"/>
      <c r="Q882" s="13"/>
      <c r="R882" s="13"/>
      <c r="S882" s="13"/>
      <c r="T882" s="13"/>
      <c r="U882" s="13"/>
      <c r="V882" s="13"/>
      <c r="W882" s="13"/>
      <c r="X882" s="13"/>
      <c r="Y882" s="13"/>
      <c r="Z882" s="13"/>
      <c r="AA882" s="13"/>
      <c r="AB882" s="13"/>
      <c r="AC882" s="13"/>
      <c r="AD882" s="13"/>
      <c r="AE882" s="13"/>
      <c r="AF882" s="13"/>
      <c r="AG882" s="13"/>
      <c r="AH882" s="13"/>
      <c r="AI882" s="13"/>
      <c r="AJ882" s="13"/>
    </row>
    <row r="883" spans="1:36" ht="13.5" customHeight="1" x14ac:dyDescent="0.2">
      <c r="A883" s="13"/>
      <c r="B883" s="13"/>
      <c r="C883" s="13"/>
      <c r="D883" s="13"/>
      <c r="E883" s="13"/>
      <c r="F883" s="13"/>
      <c r="G883" s="13"/>
      <c r="H883" s="13"/>
      <c r="I883" s="13"/>
      <c r="J883" s="13"/>
      <c r="K883" s="13"/>
      <c r="L883" s="13"/>
      <c r="M883" s="13"/>
      <c r="N883" s="13"/>
      <c r="O883" s="13"/>
      <c r="P883" s="13"/>
      <c r="Q883" s="13"/>
      <c r="R883" s="13"/>
      <c r="S883" s="13"/>
      <c r="T883" s="13"/>
      <c r="U883" s="13"/>
      <c r="V883" s="13"/>
      <c r="W883" s="13"/>
      <c r="X883" s="13"/>
      <c r="Y883" s="13"/>
      <c r="Z883" s="13"/>
      <c r="AA883" s="13"/>
      <c r="AB883" s="13"/>
      <c r="AC883" s="13"/>
      <c r="AD883" s="13"/>
      <c r="AE883" s="13"/>
      <c r="AF883" s="13"/>
      <c r="AG883" s="13"/>
      <c r="AH883" s="13"/>
      <c r="AI883" s="13"/>
      <c r="AJ883" s="13"/>
    </row>
    <row r="884" spans="1:36" ht="13.5" customHeight="1" x14ac:dyDescent="0.2">
      <c r="A884" s="13"/>
      <c r="B884" s="13"/>
      <c r="C884" s="13"/>
      <c r="D884" s="13"/>
      <c r="E884" s="13"/>
      <c r="F884" s="13"/>
      <c r="G884" s="13"/>
      <c r="H884" s="13"/>
      <c r="I884" s="13"/>
      <c r="J884" s="13"/>
      <c r="K884" s="13"/>
      <c r="L884" s="13"/>
      <c r="M884" s="13"/>
      <c r="N884" s="13"/>
      <c r="O884" s="13"/>
      <c r="P884" s="13"/>
      <c r="Q884" s="13"/>
      <c r="R884" s="13"/>
      <c r="S884" s="13"/>
      <c r="T884" s="13"/>
      <c r="U884" s="13"/>
      <c r="V884" s="13"/>
      <c r="W884" s="13"/>
      <c r="X884" s="13"/>
      <c r="Y884" s="13"/>
      <c r="Z884" s="13"/>
      <c r="AA884" s="13"/>
      <c r="AB884" s="13"/>
      <c r="AC884" s="13"/>
      <c r="AD884" s="13"/>
      <c r="AE884" s="13"/>
      <c r="AF884" s="13"/>
      <c r="AG884" s="13"/>
      <c r="AH884" s="13"/>
      <c r="AI884" s="13"/>
      <c r="AJ884" s="13"/>
    </row>
    <row r="885" spans="1:36" ht="13.5" customHeight="1" x14ac:dyDescent="0.2">
      <c r="A885" s="13"/>
      <c r="B885" s="13"/>
      <c r="C885" s="13"/>
      <c r="D885" s="13"/>
      <c r="E885" s="13"/>
      <c r="F885" s="13"/>
      <c r="G885" s="13"/>
      <c r="H885" s="13"/>
      <c r="I885" s="13"/>
      <c r="J885" s="13"/>
      <c r="K885" s="13"/>
      <c r="L885" s="13"/>
      <c r="M885" s="13"/>
      <c r="N885" s="13"/>
      <c r="O885" s="13"/>
      <c r="P885" s="13"/>
      <c r="Q885" s="13"/>
      <c r="R885" s="13"/>
      <c r="S885" s="13"/>
      <c r="T885" s="13"/>
      <c r="U885" s="13"/>
      <c r="V885" s="13"/>
      <c r="W885" s="13"/>
      <c r="X885" s="13"/>
      <c r="Y885" s="13"/>
      <c r="Z885" s="13"/>
      <c r="AA885" s="13"/>
      <c r="AB885" s="13"/>
      <c r="AC885" s="13"/>
      <c r="AD885" s="13"/>
      <c r="AE885" s="13"/>
      <c r="AF885" s="13"/>
      <c r="AG885" s="13"/>
      <c r="AH885" s="13"/>
      <c r="AI885" s="13"/>
      <c r="AJ885" s="13"/>
    </row>
    <row r="886" spans="1:36" ht="13.5" customHeight="1" x14ac:dyDescent="0.2">
      <c r="A886" s="13"/>
      <c r="B886" s="13"/>
      <c r="C886" s="13"/>
      <c r="D886" s="13"/>
      <c r="E886" s="13"/>
      <c r="F886" s="13"/>
      <c r="G886" s="13"/>
      <c r="H886" s="13"/>
      <c r="I886" s="13"/>
      <c r="J886" s="13"/>
      <c r="K886" s="13"/>
      <c r="L886" s="13"/>
      <c r="M886" s="13"/>
      <c r="N886" s="13"/>
      <c r="O886" s="13"/>
      <c r="P886" s="13"/>
      <c r="Q886" s="13"/>
      <c r="R886" s="13"/>
      <c r="S886" s="13"/>
      <c r="T886" s="13"/>
      <c r="U886" s="13"/>
      <c r="V886" s="13"/>
      <c r="W886" s="13"/>
      <c r="X886" s="13"/>
      <c r="Y886" s="13"/>
      <c r="Z886" s="13"/>
      <c r="AA886" s="13"/>
      <c r="AB886" s="13"/>
      <c r="AC886" s="13"/>
      <c r="AD886" s="13"/>
      <c r="AE886" s="13"/>
      <c r="AF886" s="13"/>
      <c r="AG886" s="13"/>
      <c r="AH886" s="13"/>
      <c r="AI886" s="13"/>
      <c r="AJ886" s="13"/>
    </row>
    <row r="887" spans="1:36" ht="13.5" customHeight="1" x14ac:dyDescent="0.2">
      <c r="A887" s="13"/>
      <c r="B887" s="13"/>
      <c r="C887" s="13"/>
      <c r="D887" s="13"/>
      <c r="E887" s="13"/>
      <c r="F887" s="13"/>
      <c r="G887" s="13"/>
      <c r="H887" s="13"/>
      <c r="I887" s="13"/>
      <c r="J887" s="13"/>
      <c r="K887" s="13"/>
      <c r="L887" s="13"/>
      <c r="M887" s="13"/>
      <c r="N887" s="13"/>
      <c r="O887" s="13"/>
      <c r="P887" s="13"/>
      <c r="Q887" s="13"/>
      <c r="R887" s="13"/>
      <c r="S887" s="13"/>
      <c r="T887" s="13"/>
      <c r="U887" s="13"/>
      <c r="V887" s="13"/>
      <c r="W887" s="13"/>
      <c r="X887" s="13"/>
      <c r="Y887" s="13"/>
      <c r="Z887" s="13"/>
      <c r="AA887" s="13"/>
      <c r="AB887" s="13"/>
      <c r="AC887" s="13"/>
      <c r="AD887" s="13"/>
      <c r="AE887" s="13"/>
      <c r="AF887" s="13"/>
      <c r="AG887" s="13"/>
      <c r="AH887" s="13"/>
      <c r="AI887" s="13"/>
      <c r="AJ887" s="13"/>
    </row>
    <row r="888" spans="1:36" ht="13.5" customHeight="1" x14ac:dyDescent="0.2">
      <c r="A888" s="13"/>
      <c r="B888" s="13"/>
      <c r="C888" s="13"/>
      <c r="D888" s="13"/>
      <c r="E888" s="13"/>
      <c r="F888" s="13"/>
      <c r="G888" s="13"/>
      <c r="H888" s="13"/>
      <c r="I888" s="13"/>
      <c r="J888" s="13"/>
      <c r="K888" s="13"/>
      <c r="L888" s="13"/>
      <c r="M888" s="13"/>
      <c r="N888" s="13"/>
      <c r="O888" s="13"/>
      <c r="P888" s="13"/>
      <c r="Q888" s="13"/>
      <c r="R888" s="13"/>
      <c r="S888" s="13"/>
      <c r="T888" s="13"/>
      <c r="U888" s="13"/>
      <c r="V888" s="13"/>
      <c r="W888" s="13"/>
      <c r="X888" s="13"/>
      <c r="Y888" s="13"/>
      <c r="Z888" s="13"/>
      <c r="AA888" s="13"/>
      <c r="AB888" s="13"/>
      <c r="AC888" s="13"/>
      <c r="AD888" s="13"/>
      <c r="AE888" s="13"/>
      <c r="AF888" s="13"/>
      <c r="AG888" s="13"/>
      <c r="AH888" s="13"/>
      <c r="AI888" s="13"/>
      <c r="AJ888" s="13"/>
    </row>
    <row r="889" spans="1:36" ht="13.5" customHeight="1" x14ac:dyDescent="0.2">
      <c r="A889" s="13"/>
      <c r="B889" s="13"/>
      <c r="C889" s="13"/>
      <c r="D889" s="13"/>
      <c r="E889" s="13"/>
      <c r="F889" s="13"/>
      <c r="G889" s="13"/>
      <c r="H889" s="13"/>
      <c r="I889" s="13"/>
      <c r="J889" s="13"/>
      <c r="K889" s="13"/>
      <c r="L889" s="13"/>
      <c r="M889" s="13"/>
      <c r="N889" s="13"/>
      <c r="O889" s="13"/>
      <c r="P889" s="13"/>
      <c r="Q889" s="13"/>
      <c r="R889" s="13"/>
      <c r="S889" s="13"/>
      <c r="T889" s="13"/>
      <c r="U889" s="13"/>
      <c r="V889" s="13"/>
      <c r="W889" s="13"/>
      <c r="X889" s="13"/>
      <c r="Y889" s="13"/>
      <c r="Z889" s="13"/>
      <c r="AA889" s="13"/>
      <c r="AB889" s="13"/>
      <c r="AC889" s="13"/>
      <c r="AD889" s="13"/>
      <c r="AE889" s="13"/>
      <c r="AF889" s="13"/>
      <c r="AG889" s="13"/>
      <c r="AH889" s="13"/>
      <c r="AI889" s="13"/>
      <c r="AJ889" s="13"/>
    </row>
    <row r="890" spans="1:36" ht="13.5" customHeight="1" x14ac:dyDescent="0.2">
      <c r="A890" s="13"/>
      <c r="B890" s="13"/>
      <c r="C890" s="13"/>
      <c r="D890" s="13"/>
      <c r="E890" s="13"/>
      <c r="F890" s="13"/>
      <c r="G890" s="13"/>
      <c r="H890" s="13"/>
      <c r="I890" s="13"/>
      <c r="J890" s="13"/>
      <c r="K890" s="13"/>
      <c r="L890" s="13"/>
      <c r="M890" s="13"/>
      <c r="N890" s="13"/>
      <c r="O890" s="13"/>
      <c r="P890" s="13"/>
      <c r="Q890" s="13"/>
      <c r="R890" s="13"/>
      <c r="S890" s="13"/>
      <c r="T890" s="13"/>
      <c r="U890" s="13"/>
      <c r="V890" s="13"/>
      <c r="W890" s="13"/>
      <c r="X890" s="13"/>
      <c r="Y890" s="13"/>
      <c r="Z890" s="13"/>
      <c r="AA890" s="13"/>
      <c r="AB890" s="13"/>
      <c r="AC890" s="13"/>
      <c r="AD890" s="13"/>
      <c r="AE890" s="13"/>
      <c r="AF890" s="13"/>
      <c r="AG890" s="13"/>
      <c r="AH890" s="13"/>
      <c r="AI890" s="13"/>
      <c r="AJ890" s="13"/>
    </row>
    <row r="891" spans="1:36" ht="13.5" customHeight="1" x14ac:dyDescent="0.2">
      <c r="A891" s="13"/>
      <c r="B891" s="13"/>
      <c r="C891" s="13"/>
      <c r="D891" s="13"/>
      <c r="E891" s="13"/>
      <c r="F891" s="13"/>
      <c r="G891" s="13"/>
      <c r="H891" s="13"/>
      <c r="I891" s="13"/>
      <c r="J891" s="13"/>
      <c r="K891" s="13"/>
      <c r="L891" s="13"/>
      <c r="M891" s="13"/>
      <c r="N891" s="13"/>
      <c r="O891" s="13"/>
      <c r="P891" s="13"/>
      <c r="Q891" s="13"/>
      <c r="R891" s="13"/>
      <c r="S891" s="13"/>
      <c r="T891" s="13"/>
      <c r="U891" s="13"/>
      <c r="V891" s="13"/>
      <c r="W891" s="13"/>
      <c r="X891" s="13"/>
      <c r="Y891" s="13"/>
      <c r="Z891" s="13"/>
      <c r="AA891" s="13"/>
      <c r="AB891" s="13"/>
      <c r="AC891" s="13"/>
      <c r="AD891" s="13"/>
      <c r="AE891" s="13"/>
      <c r="AF891" s="13"/>
      <c r="AG891" s="13"/>
      <c r="AH891" s="13"/>
      <c r="AI891" s="13"/>
      <c r="AJ891" s="13"/>
    </row>
    <row r="892" spans="1:36" ht="13.5" customHeight="1" x14ac:dyDescent="0.2">
      <c r="A892" s="13"/>
      <c r="B892" s="13"/>
      <c r="C892" s="13"/>
      <c r="D892" s="13"/>
      <c r="E892" s="13"/>
      <c r="F892" s="13"/>
      <c r="G892" s="13"/>
      <c r="H892" s="13"/>
      <c r="I892" s="13"/>
      <c r="J892" s="13"/>
      <c r="K892" s="13"/>
      <c r="L892" s="13"/>
      <c r="M892" s="13"/>
      <c r="N892" s="13"/>
      <c r="O892" s="13"/>
      <c r="P892" s="13"/>
      <c r="Q892" s="13"/>
      <c r="R892" s="13"/>
      <c r="S892" s="13"/>
      <c r="T892" s="13"/>
      <c r="U892" s="13"/>
      <c r="V892" s="13"/>
      <c r="W892" s="13"/>
      <c r="X892" s="13"/>
      <c r="Y892" s="13"/>
      <c r="Z892" s="13"/>
      <c r="AA892" s="13"/>
      <c r="AB892" s="13"/>
      <c r="AC892" s="13"/>
      <c r="AD892" s="13"/>
      <c r="AE892" s="13"/>
      <c r="AF892" s="13"/>
      <c r="AG892" s="13"/>
      <c r="AH892" s="13"/>
      <c r="AI892" s="13"/>
      <c r="AJ892" s="13"/>
    </row>
    <row r="893" spans="1:36" ht="13.5" customHeight="1" x14ac:dyDescent="0.2">
      <c r="A893" s="13"/>
      <c r="B893" s="13"/>
      <c r="C893" s="13"/>
      <c r="D893" s="13"/>
      <c r="E893" s="13"/>
      <c r="F893" s="13"/>
      <c r="G893" s="13"/>
      <c r="H893" s="13"/>
      <c r="I893" s="13"/>
      <c r="J893" s="13"/>
      <c r="K893" s="13"/>
      <c r="L893" s="13"/>
      <c r="M893" s="13"/>
      <c r="N893" s="13"/>
      <c r="O893" s="13"/>
      <c r="P893" s="13"/>
      <c r="Q893" s="13"/>
      <c r="R893" s="13"/>
      <c r="S893" s="13"/>
      <c r="T893" s="13"/>
      <c r="U893" s="13"/>
      <c r="V893" s="13"/>
      <c r="W893" s="13"/>
      <c r="X893" s="13"/>
      <c r="Y893" s="13"/>
      <c r="Z893" s="13"/>
      <c r="AA893" s="13"/>
      <c r="AB893" s="13"/>
      <c r="AC893" s="13"/>
      <c r="AD893" s="13"/>
      <c r="AE893" s="13"/>
      <c r="AF893" s="13"/>
      <c r="AG893" s="13"/>
      <c r="AH893" s="13"/>
      <c r="AI893" s="13"/>
      <c r="AJ893" s="13"/>
    </row>
    <row r="894" spans="1:36" ht="13.5" customHeight="1" x14ac:dyDescent="0.2">
      <c r="A894" s="13"/>
      <c r="B894" s="13"/>
      <c r="C894" s="13"/>
      <c r="D894" s="13"/>
      <c r="E894" s="13"/>
      <c r="F894" s="13"/>
      <c r="G894" s="13"/>
      <c r="H894" s="13"/>
      <c r="I894" s="13"/>
      <c r="J894" s="13"/>
      <c r="K894" s="13"/>
      <c r="L894" s="13"/>
      <c r="M894" s="13"/>
      <c r="N894" s="13"/>
      <c r="O894" s="13"/>
      <c r="P894" s="13"/>
      <c r="Q894" s="13"/>
      <c r="R894" s="13"/>
      <c r="S894" s="13"/>
      <c r="T894" s="13"/>
      <c r="U894" s="13"/>
      <c r="V894" s="13"/>
      <c r="W894" s="13"/>
      <c r="X894" s="13"/>
      <c r="Y894" s="13"/>
      <c r="Z894" s="13"/>
      <c r="AA894" s="13"/>
      <c r="AB894" s="13"/>
      <c r="AC894" s="13"/>
      <c r="AD894" s="13"/>
      <c r="AE894" s="13"/>
      <c r="AF894" s="13"/>
      <c r="AG894" s="13"/>
      <c r="AH894" s="13"/>
      <c r="AI894" s="13"/>
      <c r="AJ894" s="13"/>
    </row>
    <row r="895" spans="1:36" ht="13.5" customHeight="1" x14ac:dyDescent="0.2">
      <c r="A895" s="13"/>
      <c r="B895" s="13"/>
      <c r="C895" s="13"/>
      <c r="D895" s="13"/>
      <c r="E895" s="13"/>
      <c r="F895" s="13"/>
      <c r="G895" s="13"/>
      <c r="H895" s="13"/>
      <c r="I895" s="13"/>
      <c r="J895" s="13"/>
      <c r="K895" s="13"/>
      <c r="L895" s="13"/>
      <c r="M895" s="13"/>
      <c r="N895" s="13"/>
      <c r="O895" s="13"/>
      <c r="P895" s="13"/>
      <c r="Q895" s="13"/>
      <c r="R895" s="13"/>
      <c r="S895" s="13"/>
      <c r="T895" s="13"/>
      <c r="U895" s="13"/>
      <c r="V895" s="13"/>
      <c r="W895" s="13"/>
      <c r="X895" s="13"/>
      <c r="Y895" s="13"/>
      <c r="Z895" s="13"/>
      <c r="AA895" s="13"/>
      <c r="AB895" s="13"/>
      <c r="AC895" s="13"/>
      <c r="AD895" s="13"/>
      <c r="AE895" s="13"/>
      <c r="AF895" s="13"/>
      <c r="AG895" s="13"/>
      <c r="AH895" s="13"/>
      <c r="AI895" s="13"/>
      <c r="AJ895" s="13"/>
    </row>
    <row r="896" spans="1:36" ht="13.5" customHeight="1" x14ac:dyDescent="0.2">
      <c r="A896" s="13"/>
      <c r="B896" s="13"/>
      <c r="C896" s="13"/>
      <c r="D896" s="13"/>
      <c r="E896" s="13"/>
      <c r="F896" s="13"/>
      <c r="G896" s="13"/>
      <c r="H896" s="13"/>
      <c r="I896" s="13"/>
      <c r="J896" s="13"/>
      <c r="K896" s="13"/>
      <c r="L896" s="13"/>
      <c r="M896" s="13"/>
      <c r="N896" s="13"/>
      <c r="O896" s="13"/>
      <c r="P896" s="13"/>
      <c r="Q896" s="13"/>
      <c r="R896" s="13"/>
      <c r="S896" s="13"/>
      <c r="T896" s="13"/>
      <c r="U896" s="13"/>
      <c r="V896" s="13"/>
      <c r="W896" s="13"/>
      <c r="X896" s="13"/>
      <c r="Y896" s="13"/>
      <c r="Z896" s="13"/>
      <c r="AA896" s="13"/>
      <c r="AB896" s="13"/>
      <c r="AC896" s="13"/>
      <c r="AD896" s="13"/>
      <c r="AE896" s="13"/>
      <c r="AF896" s="13"/>
      <c r="AG896" s="13"/>
      <c r="AH896" s="13"/>
      <c r="AI896" s="13"/>
      <c r="AJ896" s="13"/>
    </row>
    <row r="897" spans="1:36" ht="13.5" customHeight="1" x14ac:dyDescent="0.2">
      <c r="A897" s="13"/>
      <c r="B897" s="13"/>
      <c r="C897" s="13"/>
      <c r="D897" s="13"/>
      <c r="E897" s="13"/>
      <c r="F897" s="13"/>
      <c r="G897" s="13"/>
      <c r="H897" s="13"/>
      <c r="I897" s="13"/>
      <c r="J897" s="13"/>
      <c r="K897" s="13"/>
      <c r="L897" s="13"/>
      <c r="M897" s="13"/>
      <c r="N897" s="13"/>
      <c r="O897" s="13"/>
      <c r="P897" s="13"/>
      <c r="Q897" s="13"/>
      <c r="R897" s="13"/>
      <c r="S897" s="13"/>
      <c r="T897" s="13"/>
      <c r="U897" s="13"/>
      <c r="V897" s="13"/>
      <c r="W897" s="13"/>
      <c r="X897" s="13"/>
      <c r="Y897" s="13"/>
      <c r="Z897" s="13"/>
      <c r="AA897" s="13"/>
      <c r="AB897" s="13"/>
      <c r="AC897" s="13"/>
      <c r="AD897" s="13"/>
      <c r="AE897" s="13"/>
      <c r="AF897" s="13"/>
      <c r="AG897" s="13"/>
      <c r="AH897" s="13"/>
      <c r="AI897" s="13"/>
      <c r="AJ897" s="13"/>
    </row>
    <row r="898" spans="1:36" ht="13.5" customHeight="1" x14ac:dyDescent="0.2">
      <c r="A898" s="13"/>
      <c r="B898" s="13"/>
      <c r="C898" s="13"/>
      <c r="D898" s="13"/>
      <c r="E898" s="13"/>
      <c r="F898" s="13"/>
      <c r="G898" s="13"/>
      <c r="H898" s="13"/>
      <c r="I898" s="13"/>
      <c r="J898" s="13"/>
      <c r="K898" s="13"/>
      <c r="L898" s="13"/>
      <c r="M898" s="13"/>
      <c r="N898" s="13"/>
      <c r="O898" s="13"/>
      <c r="P898" s="13"/>
      <c r="Q898" s="13"/>
      <c r="R898" s="13"/>
      <c r="S898" s="13"/>
      <c r="T898" s="13"/>
      <c r="U898" s="13"/>
      <c r="V898" s="13"/>
      <c r="W898" s="13"/>
      <c r="X898" s="13"/>
      <c r="Y898" s="13"/>
      <c r="Z898" s="13"/>
      <c r="AA898" s="13"/>
      <c r="AB898" s="13"/>
      <c r="AC898" s="13"/>
      <c r="AD898" s="13"/>
      <c r="AE898" s="13"/>
      <c r="AF898" s="13"/>
      <c r="AG898" s="13"/>
      <c r="AH898" s="13"/>
      <c r="AI898" s="13"/>
      <c r="AJ898" s="13"/>
    </row>
    <row r="899" spans="1:36" ht="13.5" customHeight="1" x14ac:dyDescent="0.2">
      <c r="A899" s="13"/>
      <c r="B899" s="13"/>
      <c r="C899" s="13"/>
      <c r="D899" s="13"/>
      <c r="E899" s="13"/>
      <c r="F899" s="13"/>
      <c r="G899" s="13"/>
      <c r="H899" s="13"/>
      <c r="I899" s="13"/>
      <c r="J899" s="13"/>
      <c r="K899" s="13"/>
      <c r="L899" s="13"/>
      <c r="M899" s="13"/>
      <c r="N899" s="13"/>
      <c r="O899" s="13"/>
      <c r="P899" s="13"/>
      <c r="Q899" s="13"/>
      <c r="R899" s="13"/>
      <c r="S899" s="13"/>
      <c r="T899" s="13"/>
      <c r="U899" s="13"/>
      <c r="V899" s="13"/>
      <c r="W899" s="13"/>
      <c r="X899" s="13"/>
      <c r="Y899" s="13"/>
      <c r="Z899" s="13"/>
      <c r="AA899" s="13"/>
      <c r="AB899" s="13"/>
      <c r="AC899" s="13"/>
      <c r="AD899" s="13"/>
      <c r="AE899" s="13"/>
      <c r="AF899" s="13"/>
      <c r="AG899" s="13"/>
      <c r="AH899" s="13"/>
      <c r="AI899" s="13"/>
      <c r="AJ899" s="13"/>
    </row>
    <row r="900" spans="1:36" ht="13.5" customHeight="1" x14ac:dyDescent="0.2">
      <c r="A900" s="13"/>
      <c r="B900" s="13"/>
      <c r="C900" s="13"/>
      <c r="D900" s="13"/>
      <c r="E900" s="13"/>
      <c r="F900" s="13"/>
      <c r="G900" s="13"/>
      <c r="H900" s="13"/>
      <c r="I900" s="13"/>
      <c r="J900" s="13"/>
      <c r="K900" s="13"/>
      <c r="L900" s="13"/>
      <c r="M900" s="13"/>
      <c r="N900" s="13"/>
      <c r="O900" s="13"/>
      <c r="P900" s="13"/>
      <c r="Q900" s="13"/>
      <c r="R900" s="13"/>
      <c r="S900" s="13"/>
      <c r="T900" s="13"/>
      <c r="U900" s="13"/>
      <c r="V900" s="13"/>
      <c r="W900" s="13"/>
      <c r="X900" s="13"/>
      <c r="Y900" s="13"/>
      <c r="Z900" s="13"/>
      <c r="AA900" s="13"/>
      <c r="AB900" s="13"/>
      <c r="AC900" s="13"/>
      <c r="AD900" s="13"/>
      <c r="AE900" s="13"/>
      <c r="AF900" s="13"/>
      <c r="AG900" s="13"/>
      <c r="AH900" s="13"/>
      <c r="AI900" s="13"/>
      <c r="AJ900" s="13"/>
    </row>
    <row r="901" spans="1:36" ht="13.5" customHeight="1" x14ac:dyDescent="0.2">
      <c r="A901" s="13"/>
      <c r="B901" s="13"/>
      <c r="C901" s="13"/>
      <c r="D901" s="13"/>
      <c r="E901" s="13"/>
      <c r="F901" s="13"/>
      <c r="G901" s="13"/>
      <c r="H901" s="13"/>
      <c r="I901" s="13"/>
      <c r="J901" s="13"/>
      <c r="K901" s="13"/>
      <c r="L901" s="13"/>
      <c r="M901" s="13"/>
      <c r="N901" s="13"/>
      <c r="O901" s="13"/>
      <c r="P901" s="13"/>
      <c r="Q901" s="13"/>
      <c r="R901" s="13"/>
      <c r="S901" s="13"/>
      <c r="T901" s="13"/>
      <c r="U901" s="13"/>
      <c r="V901" s="13"/>
      <c r="W901" s="13"/>
      <c r="X901" s="13"/>
      <c r="Y901" s="13"/>
      <c r="Z901" s="13"/>
      <c r="AA901" s="13"/>
      <c r="AB901" s="13"/>
      <c r="AC901" s="13"/>
      <c r="AD901" s="13"/>
      <c r="AE901" s="13"/>
      <c r="AF901" s="13"/>
      <c r="AG901" s="13"/>
      <c r="AH901" s="13"/>
      <c r="AI901" s="13"/>
      <c r="AJ901" s="13"/>
    </row>
    <row r="902" spans="1:36" ht="13.5" customHeight="1" x14ac:dyDescent="0.2">
      <c r="A902" s="13"/>
      <c r="B902" s="13"/>
      <c r="C902" s="13"/>
      <c r="D902" s="13"/>
      <c r="E902" s="13"/>
      <c r="F902" s="13"/>
      <c r="G902" s="13"/>
      <c r="H902" s="13"/>
      <c r="I902" s="13"/>
      <c r="J902" s="13"/>
      <c r="K902" s="13"/>
      <c r="L902" s="13"/>
      <c r="M902" s="13"/>
      <c r="N902" s="13"/>
      <c r="O902" s="13"/>
      <c r="P902" s="13"/>
      <c r="Q902" s="13"/>
      <c r="R902" s="13"/>
      <c r="S902" s="13"/>
      <c r="T902" s="13"/>
      <c r="U902" s="13"/>
      <c r="V902" s="13"/>
      <c r="W902" s="13"/>
      <c r="X902" s="13"/>
      <c r="Y902" s="13"/>
      <c r="Z902" s="13"/>
      <c r="AA902" s="13"/>
      <c r="AB902" s="13"/>
      <c r="AC902" s="13"/>
      <c r="AD902" s="13"/>
      <c r="AE902" s="13"/>
      <c r="AF902" s="13"/>
      <c r="AG902" s="13"/>
      <c r="AH902" s="13"/>
      <c r="AI902" s="13"/>
      <c r="AJ902" s="13"/>
    </row>
    <row r="903" spans="1:36" ht="13.5" customHeight="1" x14ac:dyDescent="0.2">
      <c r="A903" s="13"/>
      <c r="B903" s="13"/>
      <c r="C903" s="13"/>
      <c r="D903" s="13"/>
      <c r="E903" s="13"/>
      <c r="F903" s="13"/>
      <c r="G903" s="13"/>
      <c r="H903" s="13"/>
      <c r="I903" s="13"/>
      <c r="J903" s="13"/>
      <c r="K903" s="13"/>
      <c r="L903" s="13"/>
      <c r="M903" s="13"/>
      <c r="N903" s="13"/>
      <c r="O903" s="13"/>
      <c r="P903" s="13"/>
      <c r="Q903" s="13"/>
      <c r="R903" s="13"/>
      <c r="S903" s="13"/>
      <c r="T903" s="13"/>
      <c r="U903" s="13"/>
      <c r="V903" s="13"/>
      <c r="W903" s="13"/>
      <c r="X903" s="13"/>
      <c r="Y903" s="13"/>
      <c r="Z903" s="13"/>
      <c r="AA903" s="13"/>
      <c r="AB903" s="13"/>
      <c r="AC903" s="13"/>
      <c r="AD903" s="13"/>
      <c r="AE903" s="13"/>
      <c r="AF903" s="13"/>
      <c r="AG903" s="13"/>
      <c r="AH903" s="13"/>
      <c r="AI903" s="13"/>
      <c r="AJ903" s="13"/>
    </row>
    <row r="904" spans="1:36" ht="13.5" customHeight="1" x14ac:dyDescent="0.2">
      <c r="A904" s="13"/>
      <c r="B904" s="13"/>
      <c r="C904" s="13"/>
      <c r="D904" s="13"/>
      <c r="E904" s="13"/>
      <c r="F904" s="13"/>
      <c r="G904" s="13"/>
      <c r="H904" s="13"/>
      <c r="I904" s="13"/>
      <c r="J904" s="13"/>
      <c r="K904" s="13"/>
      <c r="L904" s="13"/>
      <c r="M904" s="13"/>
      <c r="N904" s="13"/>
      <c r="O904" s="13"/>
      <c r="P904" s="13"/>
      <c r="Q904" s="13"/>
      <c r="R904" s="13"/>
      <c r="S904" s="13"/>
      <c r="T904" s="13"/>
      <c r="U904" s="13"/>
      <c r="V904" s="13"/>
      <c r="W904" s="13"/>
      <c r="X904" s="13"/>
      <c r="Y904" s="13"/>
      <c r="Z904" s="13"/>
      <c r="AA904" s="13"/>
      <c r="AB904" s="13"/>
      <c r="AC904" s="13"/>
      <c r="AD904" s="13"/>
      <c r="AE904" s="13"/>
      <c r="AF904" s="13"/>
      <c r="AG904" s="13"/>
      <c r="AH904" s="13"/>
      <c r="AI904" s="13"/>
      <c r="AJ904" s="13"/>
    </row>
    <row r="905" spans="1:36" ht="13.5" customHeight="1" x14ac:dyDescent="0.2">
      <c r="A905" s="13"/>
      <c r="B905" s="13"/>
      <c r="C905" s="13"/>
      <c r="D905" s="13"/>
      <c r="E905" s="13"/>
      <c r="F905" s="13"/>
      <c r="G905" s="13"/>
      <c r="H905" s="13"/>
      <c r="I905" s="13"/>
      <c r="J905" s="13"/>
      <c r="K905" s="13"/>
      <c r="L905" s="13"/>
      <c r="M905" s="13"/>
      <c r="N905" s="13"/>
      <c r="O905" s="13"/>
      <c r="P905" s="13"/>
      <c r="Q905" s="13"/>
      <c r="R905" s="13"/>
      <c r="S905" s="13"/>
      <c r="T905" s="13"/>
      <c r="U905" s="13"/>
      <c r="V905" s="13"/>
      <c r="W905" s="13"/>
      <c r="X905" s="13"/>
      <c r="Y905" s="13"/>
      <c r="Z905" s="13"/>
      <c r="AA905" s="13"/>
      <c r="AB905" s="13"/>
      <c r="AC905" s="13"/>
      <c r="AD905" s="13"/>
      <c r="AE905" s="13"/>
      <c r="AF905" s="13"/>
      <c r="AG905" s="13"/>
      <c r="AH905" s="13"/>
      <c r="AI905" s="13"/>
      <c r="AJ905" s="13"/>
    </row>
    <row r="906" spans="1:36" ht="13.5" customHeight="1" x14ac:dyDescent="0.2">
      <c r="A906" s="13"/>
      <c r="B906" s="13"/>
      <c r="C906" s="13"/>
      <c r="D906" s="13"/>
      <c r="E906" s="13"/>
      <c r="F906" s="13"/>
      <c r="G906" s="13"/>
      <c r="H906" s="13"/>
      <c r="I906" s="13"/>
      <c r="J906" s="13"/>
      <c r="K906" s="13"/>
      <c r="L906" s="13"/>
      <c r="M906" s="13"/>
      <c r="N906" s="13"/>
      <c r="O906" s="13"/>
      <c r="P906" s="13"/>
      <c r="Q906" s="13"/>
      <c r="R906" s="13"/>
      <c r="S906" s="13"/>
      <c r="T906" s="13"/>
      <c r="U906" s="13"/>
      <c r="V906" s="13"/>
      <c r="W906" s="13"/>
      <c r="X906" s="13"/>
      <c r="Y906" s="13"/>
      <c r="Z906" s="13"/>
      <c r="AA906" s="13"/>
      <c r="AB906" s="13"/>
      <c r="AC906" s="13"/>
      <c r="AD906" s="13"/>
      <c r="AE906" s="13"/>
      <c r="AF906" s="13"/>
      <c r="AG906" s="13"/>
      <c r="AH906" s="13"/>
      <c r="AI906" s="13"/>
      <c r="AJ906" s="13"/>
    </row>
    <row r="907" spans="1:36" ht="13.5" customHeight="1" x14ac:dyDescent="0.2">
      <c r="A907" s="13"/>
      <c r="B907" s="13"/>
      <c r="C907" s="13"/>
      <c r="D907" s="13"/>
      <c r="E907" s="13"/>
      <c r="F907" s="13"/>
      <c r="G907" s="13"/>
      <c r="H907" s="13"/>
      <c r="I907" s="13"/>
      <c r="J907" s="13"/>
      <c r="K907" s="13"/>
      <c r="L907" s="13"/>
      <c r="M907" s="13"/>
      <c r="N907" s="13"/>
      <c r="O907" s="13"/>
      <c r="P907" s="13"/>
      <c r="Q907" s="13"/>
      <c r="R907" s="13"/>
      <c r="S907" s="13"/>
      <c r="T907" s="13"/>
      <c r="U907" s="13"/>
      <c r="V907" s="13"/>
      <c r="W907" s="13"/>
      <c r="X907" s="13"/>
      <c r="Y907" s="13"/>
      <c r="Z907" s="13"/>
      <c r="AA907" s="13"/>
      <c r="AB907" s="13"/>
      <c r="AC907" s="13"/>
      <c r="AD907" s="13"/>
      <c r="AE907" s="13"/>
      <c r="AF907" s="13"/>
      <c r="AG907" s="13"/>
      <c r="AH907" s="13"/>
      <c r="AI907" s="13"/>
      <c r="AJ907" s="13"/>
    </row>
    <row r="908" spans="1:36" ht="13.5" customHeight="1" x14ac:dyDescent="0.2">
      <c r="A908" s="13"/>
      <c r="B908" s="13"/>
      <c r="C908" s="13"/>
      <c r="D908" s="13"/>
      <c r="E908" s="13"/>
      <c r="F908" s="13"/>
      <c r="G908" s="13"/>
      <c r="H908" s="13"/>
      <c r="I908" s="13"/>
      <c r="J908" s="13"/>
      <c r="K908" s="13"/>
      <c r="L908" s="13"/>
      <c r="M908" s="13"/>
      <c r="N908" s="13"/>
      <c r="O908" s="13"/>
      <c r="P908" s="13"/>
      <c r="Q908" s="13"/>
      <c r="R908" s="13"/>
      <c r="S908" s="13"/>
      <c r="T908" s="13"/>
      <c r="U908" s="13"/>
      <c r="V908" s="13"/>
      <c r="W908" s="13"/>
      <c r="X908" s="13"/>
      <c r="Y908" s="13"/>
      <c r="Z908" s="13"/>
      <c r="AA908" s="13"/>
      <c r="AB908" s="13"/>
      <c r="AC908" s="13"/>
      <c r="AD908" s="13"/>
      <c r="AE908" s="13"/>
      <c r="AF908" s="13"/>
      <c r="AG908" s="13"/>
      <c r="AH908" s="13"/>
      <c r="AI908" s="13"/>
      <c r="AJ908" s="13"/>
    </row>
    <row r="909" spans="1:36" ht="13.5" customHeight="1" x14ac:dyDescent="0.2">
      <c r="A909" s="13"/>
      <c r="B909" s="13"/>
      <c r="C909" s="13"/>
      <c r="D909" s="13"/>
      <c r="E909" s="13"/>
      <c r="F909" s="13"/>
      <c r="G909" s="13"/>
      <c r="H909" s="13"/>
      <c r="I909" s="13"/>
      <c r="J909" s="13"/>
      <c r="K909" s="13"/>
      <c r="L909" s="13"/>
      <c r="M909" s="13"/>
      <c r="N909" s="13"/>
      <c r="O909" s="13"/>
      <c r="P909" s="13"/>
      <c r="Q909" s="13"/>
      <c r="R909" s="13"/>
      <c r="S909" s="13"/>
      <c r="T909" s="13"/>
      <c r="U909" s="13"/>
      <c r="V909" s="13"/>
      <c r="W909" s="13"/>
      <c r="X909" s="13"/>
      <c r="Y909" s="13"/>
      <c r="Z909" s="13"/>
      <c r="AA909" s="13"/>
      <c r="AB909" s="13"/>
      <c r="AC909" s="13"/>
      <c r="AD909" s="13"/>
      <c r="AE909" s="13"/>
      <c r="AF909" s="13"/>
      <c r="AG909" s="13"/>
      <c r="AH909" s="13"/>
      <c r="AI909" s="13"/>
      <c r="AJ909" s="13"/>
    </row>
    <row r="910" spans="1:36" ht="13.5" customHeight="1" x14ac:dyDescent="0.2">
      <c r="A910" s="13"/>
      <c r="B910" s="13"/>
      <c r="C910" s="13"/>
      <c r="D910" s="13"/>
      <c r="E910" s="13"/>
      <c r="F910" s="13"/>
      <c r="G910" s="13"/>
      <c r="H910" s="13"/>
      <c r="I910" s="13"/>
      <c r="J910" s="13"/>
      <c r="K910" s="13"/>
      <c r="L910" s="13"/>
      <c r="M910" s="13"/>
      <c r="N910" s="13"/>
      <c r="O910" s="13"/>
      <c r="P910" s="13"/>
      <c r="Q910" s="13"/>
      <c r="R910" s="13"/>
      <c r="S910" s="13"/>
      <c r="T910" s="13"/>
      <c r="U910" s="13"/>
      <c r="V910" s="13"/>
      <c r="W910" s="13"/>
      <c r="X910" s="13"/>
      <c r="Y910" s="13"/>
      <c r="Z910" s="13"/>
      <c r="AA910" s="13"/>
      <c r="AB910" s="13"/>
      <c r="AC910" s="13"/>
      <c r="AD910" s="13"/>
      <c r="AE910" s="13"/>
      <c r="AF910" s="13"/>
      <c r="AG910" s="13"/>
      <c r="AH910" s="13"/>
      <c r="AI910" s="13"/>
      <c r="AJ910" s="13"/>
    </row>
    <row r="911" spans="1:36" ht="13.5" customHeight="1" x14ac:dyDescent="0.2">
      <c r="A911" s="13"/>
      <c r="B911" s="13"/>
      <c r="C911" s="13"/>
      <c r="D911" s="13"/>
      <c r="E911" s="13"/>
      <c r="F911" s="13"/>
      <c r="G911" s="13"/>
      <c r="H911" s="13"/>
      <c r="I911" s="13"/>
      <c r="J911" s="13"/>
      <c r="K911" s="13"/>
      <c r="L911" s="13"/>
      <c r="M911" s="13"/>
      <c r="N911" s="13"/>
      <c r="O911" s="13"/>
      <c r="P911" s="13"/>
      <c r="Q911" s="13"/>
      <c r="R911" s="13"/>
      <c r="S911" s="13"/>
      <c r="T911" s="13"/>
      <c r="U911" s="13"/>
      <c r="V911" s="13"/>
      <c r="W911" s="13"/>
      <c r="X911" s="13"/>
      <c r="Y911" s="13"/>
      <c r="Z911" s="13"/>
      <c r="AA911" s="13"/>
      <c r="AB911" s="13"/>
      <c r="AC911" s="13"/>
      <c r="AD911" s="13"/>
      <c r="AE911" s="13"/>
      <c r="AF911" s="13"/>
      <c r="AG911" s="13"/>
      <c r="AH911" s="13"/>
      <c r="AI911" s="13"/>
      <c r="AJ911" s="13"/>
    </row>
    <row r="912" spans="1:36" ht="13.5" customHeight="1" x14ac:dyDescent="0.2">
      <c r="A912" s="13"/>
      <c r="B912" s="13"/>
      <c r="C912" s="13"/>
      <c r="D912" s="13"/>
      <c r="E912" s="13"/>
      <c r="F912" s="13"/>
      <c r="G912" s="13"/>
      <c r="H912" s="13"/>
      <c r="I912" s="13"/>
      <c r="J912" s="13"/>
      <c r="K912" s="13"/>
      <c r="L912" s="13"/>
      <c r="M912" s="13"/>
      <c r="N912" s="13"/>
      <c r="O912" s="13"/>
      <c r="P912" s="13"/>
      <c r="Q912" s="13"/>
      <c r="R912" s="13"/>
      <c r="S912" s="13"/>
      <c r="T912" s="13"/>
      <c r="U912" s="13"/>
      <c r="V912" s="13"/>
      <c r="W912" s="13"/>
      <c r="X912" s="13"/>
      <c r="Y912" s="13"/>
      <c r="Z912" s="13"/>
      <c r="AA912" s="13"/>
      <c r="AB912" s="13"/>
      <c r="AC912" s="13"/>
      <c r="AD912" s="13"/>
      <c r="AE912" s="13"/>
      <c r="AF912" s="13"/>
      <c r="AG912" s="13"/>
      <c r="AH912" s="13"/>
      <c r="AI912" s="13"/>
      <c r="AJ912" s="13"/>
    </row>
    <row r="913" spans="1:36" ht="13.5" customHeight="1" x14ac:dyDescent="0.2">
      <c r="A913" s="13"/>
      <c r="B913" s="13"/>
      <c r="C913" s="13"/>
      <c r="D913" s="13"/>
      <c r="E913" s="13"/>
      <c r="F913" s="13"/>
      <c r="G913" s="13"/>
      <c r="H913" s="13"/>
      <c r="I913" s="13"/>
      <c r="J913" s="13"/>
      <c r="K913" s="13"/>
      <c r="L913" s="13"/>
      <c r="M913" s="13"/>
      <c r="N913" s="13"/>
      <c r="O913" s="13"/>
      <c r="P913" s="13"/>
      <c r="Q913" s="13"/>
      <c r="R913" s="13"/>
      <c r="S913" s="13"/>
      <c r="T913" s="13"/>
      <c r="U913" s="13"/>
      <c r="V913" s="13"/>
      <c r="W913" s="13"/>
      <c r="X913" s="13"/>
      <c r="Y913" s="13"/>
      <c r="Z913" s="13"/>
      <c r="AA913" s="13"/>
      <c r="AB913" s="13"/>
      <c r="AC913" s="13"/>
      <c r="AD913" s="13"/>
      <c r="AE913" s="13"/>
      <c r="AF913" s="13"/>
      <c r="AG913" s="13"/>
      <c r="AH913" s="13"/>
      <c r="AI913" s="13"/>
      <c r="AJ913" s="13"/>
    </row>
    <row r="914" spans="1:36" ht="13.5" customHeight="1" x14ac:dyDescent="0.2">
      <c r="A914" s="13"/>
      <c r="B914" s="13"/>
      <c r="C914" s="13"/>
      <c r="D914" s="13"/>
      <c r="E914" s="13"/>
      <c r="F914" s="13"/>
      <c r="G914" s="13"/>
      <c r="H914" s="13"/>
      <c r="I914" s="13"/>
      <c r="J914" s="13"/>
      <c r="K914" s="13"/>
      <c r="L914" s="13"/>
      <c r="M914" s="13"/>
      <c r="N914" s="13"/>
      <c r="O914" s="13"/>
      <c r="P914" s="13"/>
      <c r="Q914" s="13"/>
      <c r="R914" s="13"/>
      <c r="S914" s="13"/>
      <c r="T914" s="13"/>
      <c r="U914" s="13"/>
      <c r="V914" s="13"/>
      <c r="W914" s="13"/>
      <c r="X914" s="13"/>
      <c r="Y914" s="13"/>
      <c r="Z914" s="13"/>
      <c r="AA914" s="13"/>
      <c r="AB914" s="13"/>
      <c r="AC914" s="13"/>
      <c r="AD914" s="13"/>
      <c r="AE914" s="13"/>
      <c r="AF914" s="13"/>
      <c r="AG914" s="13"/>
      <c r="AH914" s="13"/>
      <c r="AI914" s="13"/>
      <c r="AJ914" s="13"/>
    </row>
    <row r="915" spans="1:36" ht="13.5" customHeight="1" x14ac:dyDescent="0.2">
      <c r="A915" s="13"/>
      <c r="B915" s="13"/>
      <c r="C915" s="13"/>
      <c r="D915" s="13"/>
      <c r="E915" s="13"/>
      <c r="F915" s="13"/>
      <c r="G915" s="13"/>
      <c r="H915" s="13"/>
      <c r="I915" s="13"/>
      <c r="J915" s="13"/>
      <c r="K915" s="13"/>
      <c r="L915" s="13"/>
      <c r="M915" s="13"/>
      <c r="N915" s="13"/>
      <c r="O915" s="13"/>
      <c r="P915" s="13"/>
      <c r="Q915" s="13"/>
      <c r="R915" s="13"/>
      <c r="S915" s="13"/>
      <c r="T915" s="13"/>
      <c r="U915" s="13"/>
      <c r="V915" s="13"/>
      <c r="W915" s="13"/>
      <c r="X915" s="13"/>
      <c r="Y915" s="13"/>
      <c r="Z915" s="13"/>
      <c r="AA915" s="13"/>
      <c r="AB915" s="13"/>
      <c r="AC915" s="13"/>
      <c r="AD915" s="13"/>
      <c r="AE915" s="13"/>
      <c r="AF915" s="13"/>
      <c r="AG915" s="13"/>
      <c r="AH915" s="13"/>
      <c r="AI915" s="13"/>
      <c r="AJ915" s="13"/>
    </row>
    <row r="916" spans="1:36" ht="13.5" customHeight="1" x14ac:dyDescent="0.2">
      <c r="A916" s="13"/>
      <c r="B916" s="13"/>
      <c r="C916" s="13"/>
      <c r="D916" s="13"/>
      <c r="E916" s="13"/>
      <c r="F916" s="13"/>
      <c r="G916" s="13"/>
      <c r="H916" s="13"/>
      <c r="I916" s="13"/>
      <c r="J916" s="13"/>
      <c r="K916" s="13"/>
      <c r="L916" s="13"/>
      <c r="M916" s="13"/>
      <c r="N916" s="13"/>
      <c r="O916" s="13"/>
      <c r="P916" s="13"/>
      <c r="Q916" s="13"/>
      <c r="R916" s="13"/>
      <c r="S916" s="13"/>
      <c r="T916" s="13"/>
      <c r="U916" s="13"/>
      <c r="V916" s="13"/>
      <c r="W916" s="13"/>
      <c r="X916" s="13"/>
      <c r="Y916" s="13"/>
      <c r="Z916" s="13"/>
      <c r="AA916" s="13"/>
      <c r="AB916" s="13"/>
      <c r="AC916" s="13"/>
      <c r="AD916" s="13"/>
      <c r="AE916" s="13"/>
      <c r="AF916" s="13"/>
      <c r="AG916" s="13"/>
      <c r="AH916" s="13"/>
      <c r="AI916" s="13"/>
      <c r="AJ916" s="13"/>
    </row>
    <row r="917" spans="1:36" ht="13.5" customHeight="1" x14ac:dyDescent="0.2">
      <c r="A917" s="13"/>
      <c r="B917" s="13"/>
      <c r="C917" s="13"/>
      <c r="D917" s="13"/>
      <c r="E917" s="13"/>
      <c r="F917" s="13"/>
      <c r="G917" s="13"/>
      <c r="H917" s="13"/>
      <c r="I917" s="13"/>
      <c r="J917" s="13"/>
      <c r="K917" s="13"/>
      <c r="L917" s="13"/>
      <c r="M917" s="13"/>
      <c r="N917" s="13"/>
      <c r="O917" s="13"/>
      <c r="P917" s="13"/>
      <c r="Q917" s="13"/>
      <c r="R917" s="13"/>
      <c r="S917" s="13"/>
      <c r="T917" s="13"/>
      <c r="U917" s="13"/>
      <c r="V917" s="13"/>
      <c r="W917" s="13"/>
      <c r="X917" s="13"/>
      <c r="Y917" s="13"/>
      <c r="Z917" s="13"/>
      <c r="AA917" s="13"/>
      <c r="AB917" s="13"/>
      <c r="AC917" s="13"/>
      <c r="AD917" s="13"/>
      <c r="AE917" s="13"/>
      <c r="AF917" s="13"/>
      <c r="AG917" s="13"/>
      <c r="AH917" s="13"/>
      <c r="AI917" s="13"/>
      <c r="AJ917" s="13"/>
    </row>
    <row r="918" spans="1:36" ht="13.5" customHeight="1" x14ac:dyDescent="0.2">
      <c r="A918" s="13"/>
      <c r="B918" s="13"/>
      <c r="C918" s="13"/>
      <c r="D918" s="13"/>
      <c r="E918" s="13"/>
      <c r="F918" s="13"/>
      <c r="G918" s="13"/>
      <c r="H918" s="13"/>
      <c r="I918" s="13"/>
      <c r="J918" s="13"/>
      <c r="K918" s="13"/>
      <c r="L918" s="13"/>
      <c r="M918" s="13"/>
      <c r="N918" s="13"/>
      <c r="O918" s="13"/>
      <c r="P918" s="13"/>
      <c r="Q918" s="13"/>
      <c r="R918" s="13"/>
      <c r="S918" s="13"/>
      <c r="T918" s="13"/>
      <c r="U918" s="13"/>
      <c r="V918" s="13"/>
      <c r="W918" s="13"/>
      <c r="X918" s="13"/>
      <c r="Y918" s="13"/>
      <c r="Z918" s="13"/>
      <c r="AA918" s="13"/>
      <c r="AB918" s="13"/>
      <c r="AC918" s="13"/>
      <c r="AD918" s="13"/>
      <c r="AE918" s="13"/>
      <c r="AF918" s="13"/>
      <c r="AG918" s="13"/>
      <c r="AH918" s="13"/>
      <c r="AI918" s="13"/>
      <c r="AJ918" s="13"/>
    </row>
    <row r="919" spans="1:36" ht="13.5" customHeight="1" x14ac:dyDescent="0.2">
      <c r="A919" s="13"/>
      <c r="B919" s="13"/>
      <c r="C919" s="13"/>
      <c r="D919" s="13"/>
      <c r="E919" s="13"/>
      <c r="F919" s="13"/>
      <c r="G919" s="13"/>
      <c r="H919" s="13"/>
      <c r="I919" s="13"/>
      <c r="J919" s="13"/>
      <c r="K919" s="13"/>
      <c r="L919" s="13"/>
      <c r="M919" s="13"/>
      <c r="N919" s="13"/>
      <c r="O919" s="13"/>
      <c r="P919" s="13"/>
      <c r="Q919" s="13"/>
      <c r="R919" s="13"/>
      <c r="S919" s="13"/>
      <c r="T919" s="13"/>
      <c r="U919" s="13"/>
      <c r="V919" s="13"/>
      <c r="W919" s="13"/>
      <c r="X919" s="13"/>
      <c r="Y919" s="13"/>
      <c r="Z919" s="13"/>
      <c r="AA919" s="13"/>
      <c r="AB919" s="13"/>
      <c r="AC919" s="13"/>
      <c r="AD919" s="13"/>
      <c r="AE919" s="13"/>
      <c r="AF919" s="13"/>
      <c r="AG919" s="13"/>
      <c r="AH919" s="13"/>
      <c r="AI919" s="13"/>
      <c r="AJ919" s="13"/>
    </row>
    <row r="920" spans="1:36" ht="13.5" customHeight="1" x14ac:dyDescent="0.2">
      <c r="A920" s="13"/>
      <c r="B920" s="13"/>
      <c r="C920" s="13"/>
      <c r="D920" s="13"/>
      <c r="E920" s="13"/>
      <c r="F920" s="13"/>
      <c r="G920" s="13"/>
      <c r="H920" s="13"/>
      <c r="I920" s="13"/>
      <c r="J920" s="13"/>
      <c r="K920" s="13"/>
      <c r="L920" s="13"/>
      <c r="M920" s="13"/>
      <c r="N920" s="13"/>
      <c r="O920" s="13"/>
      <c r="P920" s="13"/>
      <c r="Q920" s="13"/>
      <c r="R920" s="13"/>
      <c r="S920" s="13"/>
      <c r="T920" s="13"/>
      <c r="U920" s="13"/>
      <c r="V920" s="13"/>
      <c r="W920" s="13"/>
      <c r="X920" s="13"/>
      <c r="Y920" s="13"/>
      <c r="Z920" s="13"/>
      <c r="AA920" s="13"/>
      <c r="AB920" s="13"/>
      <c r="AC920" s="13"/>
      <c r="AD920" s="13"/>
      <c r="AE920" s="13"/>
      <c r="AF920" s="13"/>
      <c r="AG920" s="13"/>
      <c r="AH920" s="13"/>
      <c r="AI920" s="13"/>
      <c r="AJ920" s="13"/>
    </row>
    <row r="921" spans="1:36" ht="13.5" customHeight="1" x14ac:dyDescent="0.2">
      <c r="A921" s="13"/>
      <c r="B921" s="13"/>
      <c r="C921" s="13"/>
      <c r="D921" s="13"/>
      <c r="E921" s="13"/>
      <c r="F921" s="13"/>
      <c r="G921" s="13"/>
      <c r="H921" s="13"/>
      <c r="I921" s="13"/>
      <c r="J921" s="13"/>
      <c r="K921" s="13"/>
      <c r="L921" s="13"/>
      <c r="M921" s="13"/>
      <c r="N921" s="13"/>
      <c r="O921" s="13"/>
      <c r="P921" s="13"/>
      <c r="Q921" s="13"/>
      <c r="R921" s="13"/>
      <c r="S921" s="13"/>
      <c r="T921" s="13"/>
      <c r="U921" s="13"/>
      <c r="V921" s="13"/>
      <c r="W921" s="13"/>
      <c r="X921" s="13"/>
      <c r="Y921" s="13"/>
      <c r="Z921" s="13"/>
      <c r="AA921" s="13"/>
      <c r="AB921" s="13"/>
      <c r="AC921" s="13"/>
      <c r="AD921" s="13"/>
      <c r="AE921" s="13"/>
      <c r="AF921" s="13"/>
      <c r="AG921" s="13"/>
      <c r="AH921" s="13"/>
      <c r="AI921" s="13"/>
      <c r="AJ921" s="13"/>
    </row>
    <row r="922" spans="1:36" ht="13.5" customHeight="1" x14ac:dyDescent="0.2">
      <c r="A922" s="13"/>
      <c r="B922" s="13"/>
      <c r="C922" s="13"/>
      <c r="D922" s="13"/>
      <c r="E922" s="13"/>
      <c r="F922" s="13"/>
      <c r="G922" s="13"/>
      <c r="H922" s="13"/>
      <c r="I922" s="13"/>
      <c r="J922" s="13"/>
      <c r="K922" s="13"/>
      <c r="L922" s="13"/>
      <c r="M922" s="13"/>
      <c r="N922" s="13"/>
      <c r="O922" s="13"/>
      <c r="P922" s="13"/>
      <c r="Q922" s="13"/>
      <c r="R922" s="13"/>
      <c r="S922" s="13"/>
      <c r="T922" s="13"/>
      <c r="U922" s="13"/>
      <c r="V922" s="13"/>
      <c r="W922" s="13"/>
      <c r="X922" s="13"/>
      <c r="Y922" s="13"/>
      <c r="Z922" s="13"/>
      <c r="AA922" s="13"/>
      <c r="AB922" s="13"/>
      <c r="AC922" s="13"/>
      <c r="AD922" s="13"/>
      <c r="AE922" s="13"/>
      <c r="AF922" s="13"/>
      <c r="AG922" s="13"/>
      <c r="AH922" s="13"/>
      <c r="AI922" s="13"/>
      <c r="AJ922" s="13"/>
    </row>
    <row r="923" spans="1:36" ht="13.5" customHeight="1" x14ac:dyDescent="0.2">
      <c r="A923" s="13"/>
      <c r="B923" s="13"/>
      <c r="C923" s="13"/>
      <c r="D923" s="13"/>
      <c r="E923" s="13"/>
      <c r="F923" s="13"/>
      <c r="G923" s="13"/>
      <c r="H923" s="13"/>
      <c r="I923" s="13"/>
      <c r="J923" s="13"/>
      <c r="K923" s="13"/>
      <c r="L923" s="13"/>
      <c r="M923" s="13"/>
      <c r="N923" s="13"/>
      <c r="O923" s="13"/>
      <c r="P923" s="13"/>
      <c r="Q923" s="13"/>
      <c r="R923" s="13"/>
      <c r="S923" s="13"/>
      <c r="T923" s="13"/>
      <c r="U923" s="13"/>
      <c r="V923" s="13"/>
      <c r="W923" s="13"/>
      <c r="X923" s="13"/>
      <c r="Y923" s="13"/>
      <c r="Z923" s="13"/>
      <c r="AA923" s="13"/>
      <c r="AB923" s="13"/>
      <c r="AC923" s="13"/>
      <c r="AD923" s="13"/>
      <c r="AE923" s="13"/>
      <c r="AF923" s="13"/>
      <c r="AG923" s="13"/>
      <c r="AH923" s="13"/>
      <c r="AI923" s="13"/>
      <c r="AJ923" s="13"/>
    </row>
    <row r="924" spans="1:36" ht="13.5" customHeight="1" x14ac:dyDescent="0.2">
      <c r="A924" s="13"/>
      <c r="B924" s="13"/>
      <c r="C924" s="13"/>
      <c r="D924" s="13"/>
      <c r="E924" s="13"/>
      <c r="F924" s="13"/>
      <c r="G924" s="13"/>
      <c r="H924" s="13"/>
      <c r="I924" s="13"/>
      <c r="J924" s="13"/>
      <c r="K924" s="13"/>
      <c r="L924" s="13"/>
      <c r="M924" s="13"/>
      <c r="N924" s="13"/>
      <c r="O924" s="13"/>
      <c r="P924" s="13"/>
      <c r="Q924" s="13"/>
      <c r="R924" s="13"/>
      <c r="S924" s="13"/>
      <c r="T924" s="13"/>
      <c r="U924" s="13"/>
      <c r="V924" s="13"/>
      <c r="W924" s="13"/>
      <c r="X924" s="13"/>
      <c r="Y924" s="13"/>
      <c r="Z924" s="13"/>
      <c r="AA924" s="13"/>
      <c r="AB924" s="13"/>
      <c r="AC924" s="13"/>
      <c r="AD924" s="13"/>
      <c r="AE924" s="13"/>
      <c r="AF924" s="13"/>
      <c r="AG924" s="13"/>
      <c r="AH924" s="13"/>
      <c r="AI924" s="13"/>
      <c r="AJ924" s="13"/>
    </row>
    <row r="925" spans="1:36" ht="13.5" customHeight="1" x14ac:dyDescent="0.2">
      <c r="A925" s="13"/>
      <c r="B925" s="13"/>
      <c r="C925" s="13"/>
      <c r="D925" s="13"/>
      <c r="E925" s="13"/>
      <c r="F925" s="13"/>
      <c r="G925" s="13"/>
      <c r="H925" s="13"/>
      <c r="I925" s="13"/>
      <c r="J925" s="13"/>
      <c r="K925" s="13"/>
      <c r="L925" s="13"/>
      <c r="M925" s="13"/>
      <c r="N925" s="13"/>
      <c r="O925" s="13"/>
      <c r="P925" s="13"/>
      <c r="Q925" s="13"/>
      <c r="R925" s="13"/>
      <c r="S925" s="13"/>
      <c r="T925" s="13"/>
      <c r="U925" s="13"/>
      <c r="V925" s="13"/>
      <c r="W925" s="13"/>
      <c r="X925" s="13"/>
      <c r="Y925" s="13"/>
      <c r="Z925" s="13"/>
      <c r="AA925" s="13"/>
      <c r="AB925" s="13"/>
      <c r="AC925" s="13"/>
      <c r="AD925" s="13"/>
      <c r="AE925" s="13"/>
      <c r="AF925" s="13"/>
      <c r="AG925" s="13"/>
      <c r="AH925" s="13"/>
      <c r="AI925" s="13"/>
      <c r="AJ925" s="13"/>
    </row>
    <row r="926" spans="1:36" ht="13.5" customHeight="1" x14ac:dyDescent="0.2">
      <c r="A926" s="13"/>
      <c r="B926" s="13"/>
      <c r="C926" s="13"/>
      <c r="D926" s="13"/>
      <c r="E926" s="13"/>
      <c r="F926" s="13"/>
      <c r="G926" s="13"/>
      <c r="H926" s="13"/>
      <c r="I926" s="13"/>
      <c r="J926" s="13"/>
      <c r="K926" s="13"/>
      <c r="L926" s="13"/>
      <c r="M926" s="13"/>
      <c r="N926" s="13"/>
      <c r="O926" s="13"/>
      <c r="P926" s="13"/>
      <c r="Q926" s="13"/>
      <c r="R926" s="13"/>
      <c r="S926" s="13"/>
      <c r="T926" s="13"/>
      <c r="U926" s="13"/>
      <c r="V926" s="13"/>
      <c r="W926" s="13"/>
      <c r="X926" s="13"/>
      <c r="Y926" s="13"/>
      <c r="Z926" s="13"/>
      <c r="AA926" s="13"/>
      <c r="AB926" s="13"/>
      <c r="AC926" s="13"/>
      <c r="AD926" s="13"/>
      <c r="AE926" s="13"/>
      <c r="AF926" s="13"/>
      <c r="AG926" s="13"/>
      <c r="AH926" s="13"/>
      <c r="AI926" s="13"/>
      <c r="AJ926" s="13"/>
    </row>
    <row r="927" spans="1:36" ht="13.5" customHeight="1" x14ac:dyDescent="0.2">
      <c r="A927" s="13"/>
      <c r="B927" s="13"/>
      <c r="C927" s="13"/>
      <c r="D927" s="13"/>
      <c r="E927" s="13"/>
      <c r="F927" s="13"/>
      <c r="G927" s="13"/>
      <c r="H927" s="13"/>
      <c r="I927" s="13"/>
      <c r="J927" s="13"/>
      <c r="K927" s="13"/>
      <c r="L927" s="13"/>
      <c r="M927" s="13"/>
      <c r="N927" s="13"/>
      <c r="O927" s="13"/>
      <c r="P927" s="13"/>
      <c r="Q927" s="13"/>
      <c r="R927" s="13"/>
      <c r="S927" s="13"/>
      <c r="T927" s="13"/>
      <c r="U927" s="13"/>
      <c r="V927" s="13"/>
      <c r="W927" s="13"/>
      <c r="X927" s="13"/>
      <c r="Y927" s="13"/>
      <c r="Z927" s="13"/>
      <c r="AA927" s="13"/>
      <c r="AB927" s="13"/>
      <c r="AC927" s="13"/>
      <c r="AD927" s="13"/>
      <c r="AE927" s="13"/>
      <c r="AF927" s="13"/>
      <c r="AG927" s="13"/>
      <c r="AH927" s="13"/>
      <c r="AI927" s="13"/>
      <c r="AJ927" s="13"/>
    </row>
    <row r="928" spans="1:36" ht="13.5" customHeight="1" x14ac:dyDescent="0.2">
      <c r="A928" s="13"/>
      <c r="B928" s="13"/>
      <c r="C928" s="13"/>
      <c r="D928" s="13"/>
      <c r="E928" s="13"/>
      <c r="F928" s="13"/>
      <c r="G928" s="13"/>
      <c r="H928" s="13"/>
      <c r="I928" s="13"/>
      <c r="J928" s="13"/>
      <c r="K928" s="13"/>
      <c r="L928" s="13"/>
      <c r="M928" s="13"/>
      <c r="N928" s="13"/>
      <c r="O928" s="13"/>
      <c r="P928" s="13"/>
      <c r="Q928" s="13"/>
      <c r="R928" s="13"/>
      <c r="S928" s="13"/>
      <c r="T928" s="13"/>
      <c r="U928" s="13"/>
      <c r="V928" s="13"/>
      <c r="W928" s="13"/>
      <c r="X928" s="13"/>
      <c r="Y928" s="13"/>
      <c r="Z928" s="13"/>
      <c r="AA928" s="13"/>
      <c r="AB928" s="13"/>
      <c r="AC928" s="13"/>
      <c r="AD928" s="13"/>
      <c r="AE928" s="13"/>
      <c r="AF928" s="13"/>
      <c r="AG928" s="13"/>
      <c r="AH928" s="13"/>
      <c r="AI928" s="13"/>
      <c r="AJ928" s="13"/>
    </row>
    <row r="929" spans="1:36" ht="13.5" customHeight="1" x14ac:dyDescent="0.2">
      <c r="A929" s="13"/>
      <c r="B929" s="13"/>
      <c r="C929" s="13"/>
      <c r="D929" s="13"/>
      <c r="E929" s="13"/>
      <c r="F929" s="13"/>
      <c r="G929" s="13"/>
      <c r="H929" s="13"/>
      <c r="I929" s="13"/>
      <c r="J929" s="13"/>
      <c r="K929" s="13"/>
      <c r="L929" s="13"/>
      <c r="M929" s="13"/>
      <c r="N929" s="13"/>
      <c r="O929" s="13"/>
      <c r="P929" s="13"/>
      <c r="Q929" s="13"/>
      <c r="R929" s="13"/>
      <c r="S929" s="13"/>
      <c r="T929" s="13"/>
      <c r="U929" s="13"/>
      <c r="V929" s="13"/>
      <c r="W929" s="13"/>
      <c r="X929" s="13"/>
      <c r="Y929" s="13"/>
      <c r="Z929" s="13"/>
      <c r="AA929" s="13"/>
      <c r="AB929" s="13"/>
      <c r="AC929" s="13"/>
      <c r="AD929" s="13"/>
      <c r="AE929" s="13"/>
      <c r="AF929" s="13"/>
      <c r="AG929" s="13"/>
      <c r="AH929" s="13"/>
      <c r="AI929" s="13"/>
      <c r="AJ929" s="13"/>
    </row>
    <row r="930" spans="1:36" ht="13.5" customHeight="1" x14ac:dyDescent="0.2">
      <c r="A930" s="13"/>
      <c r="B930" s="13"/>
      <c r="C930" s="13"/>
      <c r="D930" s="13"/>
      <c r="E930" s="13"/>
      <c r="F930" s="13"/>
      <c r="G930" s="13"/>
      <c r="H930" s="13"/>
      <c r="I930" s="13"/>
      <c r="J930" s="13"/>
      <c r="K930" s="13"/>
      <c r="L930" s="13"/>
      <c r="M930" s="13"/>
      <c r="N930" s="13"/>
      <c r="O930" s="13"/>
      <c r="P930" s="13"/>
      <c r="Q930" s="13"/>
      <c r="R930" s="13"/>
      <c r="S930" s="13"/>
      <c r="T930" s="13"/>
      <c r="U930" s="13"/>
      <c r="V930" s="13"/>
      <c r="W930" s="13"/>
      <c r="X930" s="13"/>
      <c r="Y930" s="13"/>
      <c r="Z930" s="13"/>
      <c r="AA930" s="13"/>
      <c r="AB930" s="13"/>
      <c r="AC930" s="13"/>
      <c r="AD930" s="13"/>
      <c r="AE930" s="13"/>
      <c r="AF930" s="13"/>
      <c r="AG930" s="13"/>
      <c r="AH930" s="13"/>
      <c r="AI930" s="13"/>
      <c r="AJ930" s="13"/>
    </row>
    <row r="931" spans="1:36" ht="13.5" customHeight="1" x14ac:dyDescent="0.2">
      <c r="A931" s="13"/>
      <c r="B931" s="13"/>
      <c r="C931" s="13"/>
      <c r="D931" s="13"/>
      <c r="E931" s="13"/>
      <c r="F931" s="13"/>
      <c r="G931" s="13"/>
      <c r="H931" s="13"/>
      <c r="I931" s="13"/>
      <c r="J931" s="13"/>
      <c r="K931" s="13"/>
      <c r="L931" s="13"/>
      <c r="M931" s="13"/>
      <c r="N931" s="13"/>
      <c r="O931" s="13"/>
      <c r="P931" s="13"/>
      <c r="Q931" s="13"/>
      <c r="R931" s="13"/>
      <c r="S931" s="13"/>
      <c r="T931" s="13"/>
      <c r="U931" s="13"/>
      <c r="V931" s="13"/>
      <c r="W931" s="13"/>
      <c r="X931" s="13"/>
      <c r="Y931" s="13"/>
      <c r="Z931" s="13"/>
      <c r="AA931" s="13"/>
      <c r="AB931" s="13"/>
      <c r="AC931" s="13"/>
      <c r="AD931" s="13"/>
      <c r="AE931" s="13"/>
      <c r="AF931" s="13"/>
      <c r="AG931" s="13"/>
      <c r="AH931" s="13"/>
      <c r="AI931" s="13"/>
      <c r="AJ931" s="13"/>
    </row>
    <row r="932" spans="1:36" ht="13.5" customHeight="1" x14ac:dyDescent="0.2">
      <c r="A932" s="13"/>
      <c r="B932" s="13"/>
      <c r="C932" s="13"/>
      <c r="D932" s="13"/>
      <c r="E932" s="13"/>
      <c r="F932" s="13"/>
      <c r="G932" s="13"/>
      <c r="H932" s="13"/>
      <c r="I932" s="13"/>
      <c r="J932" s="13"/>
      <c r="K932" s="13"/>
      <c r="L932" s="13"/>
      <c r="M932" s="13"/>
      <c r="N932" s="13"/>
      <c r="O932" s="13"/>
      <c r="P932" s="13"/>
      <c r="Q932" s="13"/>
      <c r="R932" s="13"/>
      <c r="S932" s="13"/>
      <c r="T932" s="13"/>
      <c r="U932" s="13"/>
      <c r="V932" s="13"/>
      <c r="W932" s="13"/>
      <c r="X932" s="13"/>
      <c r="Y932" s="13"/>
      <c r="Z932" s="13"/>
      <c r="AA932" s="13"/>
      <c r="AB932" s="13"/>
      <c r="AC932" s="13"/>
      <c r="AD932" s="13"/>
      <c r="AE932" s="13"/>
      <c r="AF932" s="13"/>
      <c r="AG932" s="13"/>
      <c r="AH932" s="13"/>
      <c r="AI932" s="13"/>
      <c r="AJ932" s="13"/>
    </row>
    <row r="933" spans="1:36" ht="13.5" customHeight="1" x14ac:dyDescent="0.2">
      <c r="A933" s="13"/>
      <c r="B933" s="13"/>
      <c r="C933" s="13"/>
      <c r="D933" s="13"/>
      <c r="E933" s="13"/>
      <c r="F933" s="13"/>
      <c r="G933" s="13"/>
      <c r="H933" s="13"/>
      <c r="I933" s="13"/>
      <c r="J933" s="13"/>
      <c r="K933" s="13"/>
      <c r="L933" s="13"/>
      <c r="M933" s="13"/>
      <c r="N933" s="13"/>
      <c r="O933" s="13"/>
      <c r="P933" s="13"/>
      <c r="Q933" s="13"/>
      <c r="R933" s="13"/>
      <c r="S933" s="13"/>
      <c r="T933" s="13"/>
      <c r="U933" s="13"/>
      <c r="V933" s="13"/>
      <c r="W933" s="13"/>
      <c r="X933" s="13"/>
      <c r="Y933" s="13"/>
      <c r="Z933" s="13"/>
      <c r="AA933" s="13"/>
      <c r="AB933" s="13"/>
      <c r="AC933" s="13"/>
      <c r="AD933" s="13"/>
      <c r="AE933" s="13"/>
      <c r="AF933" s="13"/>
      <c r="AG933" s="13"/>
      <c r="AH933" s="13"/>
      <c r="AI933" s="13"/>
      <c r="AJ933" s="13"/>
    </row>
    <row r="934" spans="1:36" ht="13.5" customHeight="1" x14ac:dyDescent="0.2">
      <c r="A934" s="13"/>
      <c r="B934" s="13"/>
      <c r="C934" s="13"/>
      <c r="D934" s="13"/>
      <c r="E934" s="13"/>
      <c r="F934" s="13"/>
      <c r="G934" s="13"/>
      <c r="H934" s="13"/>
      <c r="I934" s="13"/>
      <c r="J934" s="13"/>
      <c r="K934" s="13"/>
      <c r="L934" s="13"/>
      <c r="M934" s="13"/>
      <c r="N934" s="13"/>
      <c r="O934" s="13"/>
      <c r="P934" s="13"/>
      <c r="Q934" s="13"/>
      <c r="R934" s="13"/>
      <c r="S934" s="13"/>
      <c r="T934" s="13"/>
      <c r="U934" s="13"/>
      <c r="V934" s="13"/>
      <c r="W934" s="13"/>
      <c r="X934" s="13"/>
      <c r="Y934" s="13"/>
      <c r="Z934" s="13"/>
      <c r="AA934" s="13"/>
      <c r="AB934" s="13"/>
      <c r="AC934" s="13"/>
      <c r="AD934" s="13"/>
      <c r="AE934" s="13"/>
      <c r="AF934" s="13"/>
      <c r="AG934" s="13"/>
      <c r="AH934" s="13"/>
      <c r="AI934" s="13"/>
      <c r="AJ934" s="13"/>
    </row>
    <row r="935" spans="1:36" ht="13.5" customHeight="1" x14ac:dyDescent="0.2">
      <c r="A935" s="13"/>
      <c r="B935" s="13"/>
      <c r="C935" s="13"/>
      <c r="D935" s="13"/>
      <c r="E935" s="13"/>
      <c r="F935" s="13"/>
      <c r="G935" s="13"/>
      <c r="H935" s="13"/>
      <c r="I935" s="13"/>
      <c r="J935" s="13"/>
      <c r="K935" s="13"/>
      <c r="L935" s="13"/>
      <c r="M935" s="13"/>
      <c r="N935" s="13"/>
      <c r="O935" s="13"/>
      <c r="P935" s="13"/>
      <c r="Q935" s="13"/>
      <c r="R935" s="13"/>
      <c r="S935" s="13"/>
      <c r="T935" s="13"/>
      <c r="U935" s="13"/>
      <c r="V935" s="13"/>
      <c r="W935" s="13"/>
      <c r="X935" s="13"/>
      <c r="Y935" s="13"/>
      <c r="Z935" s="13"/>
      <c r="AA935" s="13"/>
      <c r="AB935" s="13"/>
      <c r="AC935" s="13"/>
      <c r="AD935" s="13"/>
      <c r="AE935" s="13"/>
      <c r="AF935" s="13"/>
      <c r="AG935" s="13"/>
      <c r="AH935" s="13"/>
      <c r="AI935" s="13"/>
      <c r="AJ935" s="13"/>
    </row>
    <row r="936" spans="1:36" ht="13.5" customHeight="1" x14ac:dyDescent="0.2">
      <c r="A936" s="13"/>
      <c r="B936" s="13"/>
      <c r="C936" s="13"/>
      <c r="D936" s="13"/>
      <c r="E936" s="13"/>
      <c r="F936" s="13"/>
      <c r="G936" s="13"/>
      <c r="H936" s="13"/>
      <c r="I936" s="13"/>
      <c r="J936" s="13"/>
      <c r="K936" s="13"/>
      <c r="L936" s="13"/>
      <c r="M936" s="13"/>
      <c r="N936" s="13"/>
      <c r="O936" s="13"/>
      <c r="P936" s="13"/>
      <c r="Q936" s="13"/>
      <c r="R936" s="13"/>
      <c r="S936" s="13"/>
      <c r="T936" s="13"/>
      <c r="U936" s="13"/>
      <c r="V936" s="13"/>
      <c r="W936" s="13"/>
      <c r="X936" s="13"/>
      <c r="Y936" s="13"/>
      <c r="Z936" s="13"/>
      <c r="AA936" s="13"/>
      <c r="AB936" s="13"/>
      <c r="AC936" s="13"/>
      <c r="AD936" s="13"/>
      <c r="AE936" s="13"/>
      <c r="AF936" s="13"/>
      <c r="AG936" s="13"/>
      <c r="AH936" s="13"/>
      <c r="AI936" s="13"/>
      <c r="AJ936" s="13"/>
    </row>
    <row r="937" spans="1:36" ht="13.5" customHeight="1" x14ac:dyDescent="0.2">
      <c r="A937" s="13"/>
      <c r="B937" s="13"/>
      <c r="C937" s="13"/>
      <c r="D937" s="13"/>
      <c r="E937" s="13"/>
      <c r="F937" s="13"/>
      <c r="G937" s="13"/>
      <c r="H937" s="13"/>
      <c r="I937" s="13"/>
      <c r="J937" s="13"/>
      <c r="K937" s="13"/>
      <c r="L937" s="13"/>
      <c r="M937" s="13"/>
      <c r="N937" s="13"/>
      <c r="O937" s="13"/>
      <c r="P937" s="13"/>
      <c r="Q937" s="13"/>
      <c r="R937" s="13"/>
      <c r="S937" s="13"/>
      <c r="T937" s="13"/>
      <c r="U937" s="13"/>
      <c r="V937" s="13"/>
      <c r="W937" s="13"/>
      <c r="X937" s="13"/>
      <c r="Y937" s="13"/>
      <c r="Z937" s="13"/>
      <c r="AA937" s="13"/>
      <c r="AB937" s="13"/>
      <c r="AC937" s="13"/>
      <c r="AD937" s="13"/>
      <c r="AE937" s="13"/>
      <c r="AF937" s="13"/>
      <c r="AG937" s="13"/>
      <c r="AH937" s="13"/>
      <c r="AI937" s="13"/>
      <c r="AJ937" s="13"/>
    </row>
    <row r="938" spans="1:36" ht="13.5" customHeight="1" x14ac:dyDescent="0.2">
      <c r="A938" s="13"/>
      <c r="B938" s="13"/>
      <c r="C938" s="13"/>
      <c r="D938" s="13"/>
      <c r="E938" s="13"/>
      <c r="F938" s="13"/>
      <c r="G938" s="13"/>
      <c r="H938" s="13"/>
      <c r="I938" s="13"/>
      <c r="J938" s="13"/>
      <c r="K938" s="13"/>
      <c r="L938" s="13"/>
      <c r="M938" s="13"/>
      <c r="N938" s="13"/>
      <c r="O938" s="13"/>
      <c r="P938" s="13"/>
      <c r="Q938" s="13"/>
      <c r="R938" s="13"/>
      <c r="S938" s="13"/>
      <c r="T938" s="13"/>
      <c r="U938" s="13"/>
      <c r="V938" s="13"/>
      <c r="W938" s="13"/>
      <c r="X938" s="13"/>
      <c r="Y938" s="13"/>
      <c r="Z938" s="13"/>
      <c r="AA938" s="13"/>
      <c r="AB938" s="13"/>
      <c r="AC938" s="13"/>
      <c r="AD938" s="13"/>
      <c r="AE938" s="13"/>
      <c r="AF938" s="13"/>
      <c r="AG938" s="13"/>
      <c r="AH938" s="13"/>
      <c r="AI938" s="13"/>
      <c r="AJ938" s="13"/>
    </row>
    <row r="939" spans="1:36" ht="13.5" customHeight="1" x14ac:dyDescent="0.2">
      <c r="A939" s="13"/>
      <c r="B939" s="13"/>
      <c r="C939" s="13"/>
      <c r="D939" s="13"/>
      <c r="E939" s="13"/>
      <c r="F939" s="13"/>
      <c r="G939" s="13"/>
      <c r="H939" s="13"/>
      <c r="I939" s="13"/>
      <c r="J939" s="13"/>
      <c r="K939" s="13"/>
      <c r="L939" s="13"/>
      <c r="M939" s="13"/>
      <c r="N939" s="13"/>
      <c r="O939" s="13"/>
      <c r="P939" s="13"/>
      <c r="Q939" s="13"/>
      <c r="R939" s="13"/>
      <c r="S939" s="13"/>
      <c r="T939" s="13"/>
      <c r="U939" s="13"/>
      <c r="V939" s="13"/>
      <c r="W939" s="13"/>
      <c r="X939" s="13"/>
      <c r="Y939" s="13"/>
      <c r="Z939" s="13"/>
      <c r="AA939" s="13"/>
      <c r="AB939" s="13"/>
      <c r="AC939" s="13"/>
      <c r="AD939" s="13"/>
      <c r="AE939" s="13"/>
      <c r="AF939" s="13"/>
      <c r="AG939" s="13"/>
      <c r="AH939" s="13"/>
      <c r="AI939" s="13"/>
      <c r="AJ939" s="13"/>
    </row>
    <row r="940" spans="1:36" ht="13.5" customHeight="1" x14ac:dyDescent="0.2">
      <c r="A940" s="13"/>
      <c r="B940" s="13"/>
      <c r="C940" s="13"/>
      <c r="D940" s="13"/>
      <c r="E940" s="13"/>
      <c r="F940" s="13"/>
      <c r="G940" s="13"/>
      <c r="H940" s="13"/>
      <c r="I940" s="13"/>
      <c r="J940" s="13"/>
      <c r="K940" s="13"/>
      <c r="L940" s="13"/>
      <c r="M940" s="13"/>
      <c r="N940" s="13"/>
      <c r="O940" s="13"/>
      <c r="P940" s="13"/>
      <c r="Q940" s="13"/>
      <c r="R940" s="13"/>
      <c r="S940" s="13"/>
      <c r="T940" s="13"/>
      <c r="U940" s="13"/>
      <c r="V940" s="13"/>
      <c r="W940" s="13"/>
      <c r="X940" s="13"/>
      <c r="Y940" s="13"/>
      <c r="Z940" s="13"/>
      <c r="AA940" s="13"/>
      <c r="AB940" s="13"/>
      <c r="AC940" s="13"/>
      <c r="AD940" s="13"/>
      <c r="AE940" s="13"/>
      <c r="AF940" s="13"/>
      <c r="AG940" s="13"/>
      <c r="AH940" s="13"/>
      <c r="AI940" s="13"/>
      <c r="AJ940" s="13"/>
    </row>
    <row r="941" spans="1:36" ht="13.5" customHeight="1" x14ac:dyDescent="0.2">
      <c r="A941" s="13"/>
      <c r="B941" s="13"/>
      <c r="C941" s="13"/>
      <c r="D941" s="13"/>
      <c r="E941" s="13"/>
      <c r="F941" s="13"/>
      <c r="G941" s="13"/>
      <c r="H941" s="13"/>
      <c r="I941" s="13"/>
      <c r="J941" s="13"/>
      <c r="K941" s="13"/>
      <c r="L941" s="13"/>
      <c r="M941" s="13"/>
      <c r="N941" s="13"/>
      <c r="O941" s="13"/>
      <c r="P941" s="13"/>
      <c r="Q941" s="13"/>
      <c r="R941" s="13"/>
      <c r="S941" s="13"/>
      <c r="T941" s="13"/>
      <c r="U941" s="13"/>
      <c r="V941" s="13"/>
      <c r="W941" s="13"/>
      <c r="X941" s="13"/>
      <c r="Y941" s="13"/>
      <c r="Z941" s="13"/>
      <c r="AA941" s="13"/>
      <c r="AB941" s="13"/>
      <c r="AC941" s="13"/>
      <c r="AD941" s="13"/>
      <c r="AE941" s="13"/>
      <c r="AF941" s="13"/>
      <c r="AG941" s="13"/>
      <c r="AH941" s="13"/>
      <c r="AI941" s="13"/>
      <c r="AJ941" s="13"/>
    </row>
    <row r="942" spans="1:36" ht="13.5" customHeight="1" x14ac:dyDescent="0.2">
      <c r="A942" s="13"/>
      <c r="B942" s="13"/>
      <c r="C942" s="13"/>
      <c r="D942" s="13"/>
      <c r="E942" s="13"/>
      <c r="F942" s="13"/>
      <c r="G942" s="13"/>
      <c r="H942" s="13"/>
      <c r="I942" s="13"/>
      <c r="J942" s="13"/>
      <c r="K942" s="13"/>
      <c r="L942" s="13"/>
      <c r="M942" s="13"/>
      <c r="N942" s="13"/>
      <c r="O942" s="13"/>
      <c r="P942" s="13"/>
      <c r="Q942" s="13"/>
      <c r="R942" s="13"/>
      <c r="S942" s="13"/>
      <c r="T942" s="13"/>
      <c r="U942" s="13"/>
      <c r="V942" s="13"/>
      <c r="W942" s="13"/>
      <c r="X942" s="13"/>
      <c r="Y942" s="13"/>
      <c r="Z942" s="13"/>
      <c r="AA942" s="13"/>
      <c r="AB942" s="13"/>
      <c r="AC942" s="13"/>
      <c r="AD942" s="13"/>
      <c r="AE942" s="13"/>
      <c r="AF942" s="13"/>
      <c r="AG942" s="13"/>
      <c r="AH942" s="13"/>
      <c r="AI942" s="13"/>
      <c r="AJ942" s="13"/>
    </row>
    <row r="943" spans="1:36" ht="13.5" customHeight="1" x14ac:dyDescent="0.2">
      <c r="A943" s="13"/>
      <c r="B943" s="13"/>
      <c r="C943" s="13"/>
      <c r="D943" s="13"/>
      <c r="E943" s="13"/>
      <c r="F943" s="13"/>
      <c r="G943" s="13"/>
      <c r="H943" s="13"/>
      <c r="I943" s="13"/>
      <c r="J943" s="13"/>
      <c r="K943" s="13"/>
      <c r="L943" s="13"/>
      <c r="M943" s="13"/>
      <c r="N943" s="13"/>
      <c r="O943" s="13"/>
      <c r="P943" s="13"/>
      <c r="Q943" s="13"/>
      <c r="R943" s="13"/>
      <c r="S943" s="13"/>
      <c r="T943" s="13"/>
      <c r="U943" s="13"/>
      <c r="V943" s="13"/>
      <c r="W943" s="13"/>
      <c r="X943" s="13"/>
      <c r="Y943" s="13"/>
      <c r="Z943" s="13"/>
      <c r="AA943" s="13"/>
      <c r="AB943" s="13"/>
      <c r="AC943" s="13"/>
      <c r="AD943" s="13"/>
      <c r="AE943" s="13"/>
      <c r="AF943" s="13"/>
      <c r="AG943" s="13"/>
      <c r="AH943" s="13"/>
      <c r="AI943" s="13"/>
      <c r="AJ943" s="13"/>
    </row>
    <row r="944" spans="1:36" ht="13.5" customHeight="1" x14ac:dyDescent="0.2">
      <c r="A944" s="13"/>
      <c r="B944" s="13"/>
      <c r="C944" s="13"/>
      <c r="D944" s="13"/>
      <c r="E944" s="13"/>
      <c r="F944" s="13"/>
      <c r="G944" s="13"/>
      <c r="H944" s="13"/>
      <c r="I944" s="13"/>
      <c r="J944" s="13"/>
      <c r="K944" s="13"/>
      <c r="L944" s="13"/>
      <c r="M944" s="13"/>
      <c r="N944" s="13"/>
      <c r="O944" s="13"/>
      <c r="P944" s="13"/>
      <c r="Q944" s="13"/>
      <c r="R944" s="13"/>
      <c r="S944" s="13"/>
      <c r="T944" s="13"/>
      <c r="U944" s="13"/>
      <c r="V944" s="13"/>
      <c r="W944" s="13"/>
      <c r="X944" s="13"/>
      <c r="Y944" s="13"/>
      <c r="Z944" s="13"/>
      <c r="AA944" s="13"/>
      <c r="AB944" s="13"/>
      <c r="AC944" s="13"/>
      <c r="AD944" s="13"/>
      <c r="AE944" s="13"/>
      <c r="AF944" s="13"/>
      <c r="AG944" s="13"/>
      <c r="AH944" s="13"/>
      <c r="AI944" s="13"/>
      <c r="AJ944" s="13"/>
    </row>
    <row r="945" spans="1:36" ht="13.5" customHeight="1" x14ac:dyDescent="0.2">
      <c r="A945" s="13"/>
      <c r="B945" s="13"/>
      <c r="C945" s="13"/>
      <c r="D945" s="13"/>
      <c r="E945" s="13"/>
      <c r="F945" s="13"/>
      <c r="G945" s="13"/>
      <c r="H945" s="13"/>
      <c r="I945" s="13"/>
      <c r="J945" s="13"/>
      <c r="K945" s="13"/>
      <c r="L945" s="13"/>
      <c r="M945" s="13"/>
      <c r="N945" s="13"/>
      <c r="O945" s="13"/>
      <c r="P945" s="13"/>
      <c r="Q945" s="13"/>
      <c r="R945" s="13"/>
      <c r="S945" s="13"/>
      <c r="T945" s="13"/>
      <c r="U945" s="13"/>
      <c r="V945" s="13"/>
      <c r="W945" s="13"/>
      <c r="X945" s="13"/>
      <c r="Y945" s="13"/>
      <c r="Z945" s="13"/>
      <c r="AA945" s="13"/>
      <c r="AB945" s="13"/>
      <c r="AC945" s="13"/>
      <c r="AD945" s="13"/>
      <c r="AE945" s="13"/>
      <c r="AF945" s="13"/>
      <c r="AG945" s="13"/>
      <c r="AH945" s="13"/>
      <c r="AI945" s="13"/>
      <c r="AJ945" s="13"/>
    </row>
    <row r="946" spans="1:36" ht="13.5" customHeight="1" x14ac:dyDescent="0.2">
      <c r="A946" s="13"/>
      <c r="B946" s="13"/>
      <c r="C946" s="13"/>
      <c r="D946" s="13"/>
      <c r="E946" s="13"/>
      <c r="F946" s="13"/>
      <c r="G946" s="13"/>
      <c r="H946" s="13"/>
      <c r="I946" s="13"/>
      <c r="J946" s="13"/>
      <c r="K946" s="13"/>
      <c r="L946" s="13"/>
      <c r="M946" s="13"/>
      <c r="N946" s="13"/>
      <c r="O946" s="13"/>
      <c r="P946" s="13"/>
      <c r="Q946" s="13"/>
      <c r="R946" s="13"/>
      <c r="S946" s="13"/>
      <c r="T946" s="13"/>
      <c r="U946" s="13"/>
      <c r="V946" s="13"/>
      <c r="W946" s="13"/>
      <c r="X946" s="13"/>
      <c r="Y946" s="13"/>
      <c r="Z946" s="13"/>
      <c r="AA946" s="13"/>
      <c r="AB946" s="13"/>
      <c r="AC946" s="13"/>
      <c r="AD946" s="13"/>
      <c r="AE946" s="13"/>
      <c r="AF946" s="13"/>
      <c r="AG946" s="13"/>
      <c r="AH946" s="13"/>
      <c r="AI946" s="13"/>
      <c r="AJ946" s="13"/>
    </row>
    <row r="947" spans="1:36" ht="13.5" customHeight="1" x14ac:dyDescent="0.2">
      <c r="A947" s="13"/>
      <c r="B947" s="13"/>
      <c r="C947" s="13"/>
      <c r="D947" s="13"/>
      <c r="E947" s="13"/>
      <c r="F947" s="13"/>
      <c r="G947" s="13"/>
      <c r="H947" s="13"/>
      <c r="I947" s="13"/>
      <c r="J947" s="13"/>
      <c r="K947" s="13"/>
      <c r="L947" s="13"/>
      <c r="M947" s="13"/>
      <c r="N947" s="13"/>
      <c r="O947" s="13"/>
      <c r="P947" s="13"/>
      <c r="Q947" s="13"/>
      <c r="R947" s="13"/>
      <c r="S947" s="13"/>
      <c r="T947" s="13"/>
      <c r="U947" s="13"/>
      <c r="V947" s="13"/>
      <c r="W947" s="13"/>
      <c r="X947" s="13"/>
      <c r="Y947" s="13"/>
      <c r="Z947" s="13"/>
      <c r="AA947" s="13"/>
      <c r="AB947" s="13"/>
      <c r="AC947" s="13"/>
      <c r="AD947" s="13"/>
      <c r="AE947" s="13"/>
      <c r="AF947" s="13"/>
      <c r="AG947" s="13"/>
      <c r="AH947" s="13"/>
      <c r="AI947" s="13"/>
      <c r="AJ947" s="13"/>
    </row>
    <row r="948" spans="1:36" ht="13.5" customHeight="1" x14ac:dyDescent="0.2">
      <c r="A948" s="13"/>
      <c r="B948" s="13"/>
      <c r="C948" s="13"/>
      <c r="D948" s="13"/>
      <c r="E948" s="13"/>
      <c r="F948" s="13"/>
      <c r="G948" s="13"/>
      <c r="H948" s="13"/>
      <c r="I948" s="13"/>
      <c r="J948" s="13"/>
      <c r="K948" s="13"/>
      <c r="L948" s="13"/>
      <c r="M948" s="13"/>
      <c r="N948" s="13"/>
      <c r="O948" s="13"/>
      <c r="P948" s="13"/>
      <c r="Q948" s="13"/>
      <c r="R948" s="13"/>
      <c r="S948" s="13"/>
      <c r="T948" s="13"/>
      <c r="U948" s="13"/>
      <c r="V948" s="13"/>
      <c r="W948" s="13"/>
      <c r="X948" s="13"/>
      <c r="Y948" s="13"/>
      <c r="Z948" s="13"/>
      <c r="AA948" s="13"/>
      <c r="AB948" s="13"/>
      <c r="AC948" s="13"/>
      <c r="AD948" s="13"/>
      <c r="AE948" s="13"/>
      <c r="AF948" s="13"/>
      <c r="AG948" s="13"/>
      <c r="AH948" s="13"/>
      <c r="AI948" s="13"/>
      <c r="AJ948" s="13"/>
    </row>
    <row r="949" spans="1:36" ht="13.5" customHeight="1" x14ac:dyDescent="0.2">
      <c r="A949" s="13"/>
      <c r="B949" s="13"/>
      <c r="C949" s="13"/>
      <c r="D949" s="13"/>
      <c r="E949" s="13"/>
      <c r="F949" s="13"/>
      <c r="G949" s="13"/>
      <c r="H949" s="13"/>
      <c r="I949" s="13"/>
      <c r="J949" s="13"/>
      <c r="K949" s="13"/>
      <c r="L949" s="13"/>
      <c r="M949" s="13"/>
      <c r="N949" s="13"/>
      <c r="O949" s="13"/>
      <c r="P949" s="13"/>
      <c r="Q949" s="13"/>
      <c r="R949" s="13"/>
      <c r="S949" s="13"/>
      <c r="T949" s="13"/>
      <c r="U949" s="13"/>
      <c r="V949" s="13"/>
      <c r="W949" s="13"/>
      <c r="X949" s="13"/>
      <c r="Y949" s="13"/>
      <c r="Z949" s="13"/>
      <c r="AA949" s="13"/>
      <c r="AB949" s="13"/>
      <c r="AC949" s="13"/>
      <c r="AD949" s="13"/>
      <c r="AE949" s="13"/>
      <c r="AF949" s="13"/>
      <c r="AG949" s="13"/>
      <c r="AH949" s="13"/>
      <c r="AI949" s="13"/>
      <c r="AJ949" s="13"/>
    </row>
    <row r="950" spans="1:36" ht="13.5" customHeight="1" x14ac:dyDescent="0.2">
      <c r="A950" s="13"/>
      <c r="B950" s="13"/>
      <c r="C950" s="13"/>
      <c r="D950" s="13"/>
      <c r="E950" s="13"/>
      <c r="F950" s="13"/>
      <c r="G950" s="13"/>
      <c r="H950" s="13"/>
      <c r="I950" s="13"/>
      <c r="J950" s="13"/>
      <c r="K950" s="13"/>
      <c r="L950" s="13"/>
      <c r="M950" s="13"/>
      <c r="N950" s="13"/>
      <c r="O950" s="13"/>
      <c r="P950" s="13"/>
      <c r="Q950" s="13"/>
      <c r="R950" s="13"/>
      <c r="S950" s="13"/>
      <c r="T950" s="13"/>
      <c r="U950" s="13"/>
      <c r="V950" s="13"/>
      <c r="W950" s="13"/>
      <c r="X950" s="13"/>
      <c r="Y950" s="13"/>
      <c r="Z950" s="13"/>
      <c r="AA950" s="13"/>
      <c r="AB950" s="13"/>
      <c r="AC950" s="13"/>
      <c r="AD950" s="13"/>
      <c r="AE950" s="13"/>
      <c r="AF950" s="13"/>
      <c r="AG950" s="13"/>
      <c r="AH950" s="13"/>
      <c r="AI950" s="13"/>
      <c r="AJ950" s="13"/>
    </row>
    <row r="951" spans="1:36" ht="13.5" customHeight="1" x14ac:dyDescent="0.2">
      <c r="A951" s="13"/>
      <c r="B951" s="13"/>
      <c r="C951" s="13"/>
      <c r="D951" s="13"/>
      <c r="E951" s="13"/>
      <c r="F951" s="13"/>
      <c r="G951" s="13"/>
      <c r="H951" s="13"/>
      <c r="I951" s="13"/>
      <c r="J951" s="13"/>
      <c r="K951" s="13"/>
      <c r="L951" s="13"/>
      <c r="M951" s="13"/>
      <c r="N951" s="13"/>
      <c r="O951" s="13"/>
      <c r="P951" s="13"/>
      <c r="Q951" s="13"/>
      <c r="R951" s="13"/>
      <c r="S951" s="13"/>
      <c r="T951" s="13"/>
      <c r="U951" s="13"/>
      <c r="V951" s="13"/>
      <c r="W951" s="13"/>
      <c r="X951" s="13"/>
      <c r="Y951" s="13"/>
      <c r="Z951" s="13"/>
      <c r="AA951" s="13"/>
      <c r="AB951" s="13"/>
      <c r="AC951" s="13"/>
      <c r="AD951" s="13"/>
      <c r="AE951" s="13"/>
      <c r="AF951" s="13"/>
      <c r="AG951" s="13"/>
      <c r="AH951" s="13"/>
      <c r="AI951" s="13"/>
      <c r="AJ951" s="13"/>
    </row>
    <row r="952" spans="1:36" ht="13.5" customHeight="1" x14ac:dyDescent="0.2">
      <c r="A952" s="13"/>
      <c r="B952" s="13"/>
      <c r="C952" s="13"/>
      <c r="D952" s="13"/>
      <c r="E952" s="13"/>
      <c r="F952" s="13"/>
      <c r="G952" s="13"/>
      <c r="H952" s="13"/>
      <c r="I952" s="13"/>
      <c r="J952" s="13"/>
      <c r="K952" s="13"/>
      <c r="L952" s="13"/>
      <c r="M952" s="13"/>
      <c r="N952" s="13"/>
      <c r="O952" s="13"/>
      <c r="P952" s="13"/>
      <c r="Q952" s="13"/>
      <c r="R952" s="13"/>
      <c r="S952" s="13"/>
      <c r="T952" s="13"/>
      <c r="U952" s="13"/>
      <c r="V952" s="13"/>
      <c r="W952" s="13"/>
      <c r="X952" s="13"/>
      <c r="Y952" s="13"/>
      <c r="Z952" s="13"/>
      <c r="AA952" s="13"/>
      <c r="AB952" s="13"/>
      <c r="AC952" s="13"/>
      <c r="AD952" s="13"/>
      <c r="AE952" s="13"/>
      <c r="AF952" s="13"/>
      <c r="AG952" s="13"/>
      <c r="AH952" s="13"/>
      <c r="AI952" s="13"/>
      <c r="AJ952" s="13"/>
    </row>
    <row r="953" spans="1:36" ht="13.5" customHeight="1" x14ac:dyDescent="0.2">
      <c r="A953" s="13"/>
      <c r="B953" s="13"/>
      <c r="C953" s="13"/>
      <c r="D953" s="13"/>
      <c r="E953" s="13"/>
      <c r="F953" s="13"/>
      <c r="G953" s="13"/>
      <c r="H953" s="13"/>
      <c r="I953" s="13"/>
      <c r="J953" s="13"/>
      <c r="K953" s="13"/>
      <c r="L953" s="13"/>
      <c r="M953" s="13"/>
      <c r="N953" s="13"/>
      <c r="O953" s="13"/>
      <c r="P953" s="13"/>
      <c r="Q953" s="13"/>
      <c r="R953" s="13"/>
      <c r="S953" s="13"/>
      <c r="T953" s="13"/>
      <c r="U953" s="13"/>
      <c r="V953" s="13"/>
      <c r="W953" s="13"/>
      <c r="X953" s="13"/>
      <c r="Y953" s="13"/>
      <c r="Z953" s="13"/>
      <c r="AA953" s="13"/>
      <c r="AB953" s="13"/>
      <c r="AC953" s="13"/>
      <c r="AD953" s="13"/>
      <c r="AE953" s="13"/>
      <c r="AF953" s="13"/>
      <c r="AG953" s="13"/>
      <c r="AH953" s="13"/>
      <c r="AI953" s="13"/>
      <c r="AJ953" s="13"/>
    </row>
    <row r="954" spans="1:36" ht="13.5" customHeight="1" x14ac:dyDescent="0.2">
      <c r="A954" s="13"/>
      <c r="B954" s="13"/>
      <c r="C954" s="13"/>
      <c r="D954" s="13"/>
      <c r="E954" s="13"/>
      <c r="F954" s="13"/>
      <c r="G954" s="13"/>
      <c r="H954" s="13"/>
      <c r="I954" s="13"/>
      <c r="J954" s="13"/>
      <c r="K954" s="13"/>
      <c r="L954" s="13"/>
      <c r="M954" s="13"/>
      <c r="N954" s="13"/>
      <c r="O954" s="13"/>
      <c r="P954" s="13"/>
      <c r="Q954" s="13"/>
      <c r="R954" s="13"/>
      <c r="S954" s="13"/>
      <c r="T954" s="13"/>
      <c r="U954" s="13"/>
      <c r="V954" s="13"/>
      <c r="W954" s="13"/>
      <c r="X954" s="13"/>
      <c r="Y954" s="13"/>
      <c r="Z954" s="13"/>
      <c r="AA954" s="13"/>
      <c r="AB954" s="13"/>
      <c r="AC954" s="13"/>
      <c r="AD954" s="13"/>
      <c r="AE954" s="13"/>
      <c r="AF954" s="13"/>
      <c r="AG954" s="13"/>
      <c r="AH954" s="13"/>
      <c r="AI954" s="13"/>
      <c r="AJ954" s="13"/>
    </row>
    <row r="955" spans="1:36" ht="13.5" customHeight="1" x14ac:dyDescent="0.2">
      <c r="A955" s="13"/>
      <c r="B955" s="13"/>
      <c r="C955" s="13"/>
      <c r="D955" s="13"/>
      <c r="E955" s="13"/>
      <c r="F955" s="13"/>
      <c r="G955" s="13"/>
      <c r="H955" s="13"/>
      <c r="I955" s="13"/>
      <c r="J955" s="13"/>
      <c r="K955" s="13"/>
      <c r="L955" s="13"/>
      <c r="M955" s="13"/>
      <c r="N955" s="13"/>
      <c r="O955" s="13"/>
      <c r="P955" s="13"/>
      <c r="Q955" s="13"/>
      <c r="R955" s="13"/>
      <c r="S955" s="13"/>
      <c r="T955" s="13"/>
      <c r="U955" s="13"/>
      <c r="V955" s="13"/>
      <c r="W955" s="13"/>
      <c r="X955" s="13"/>
      <c r="Y955" s="13"/>
      <c r="Z955" s="13"/>
      <c r="AA955" s="13"/>
      <c r="AB955" s="13"/>
      <c r="AC955" s="13"/>
      <c r="AD955" s="13"/>
      <c r="AE955" s="13"/>
      <c r="AF955" s="13"/>
      <c r="AG955" s="13"/>
      <c r="AH955" s="13"/>
      <c r="AI955" s="13"/>
      <c r="AJ955" s="13"/>
    </row>
    <row r="956" spans="1:36" ht="13.5" customHeight="1" x14ac:dyDescent="0.2">
      <c r="A956" s="13"/>
      <c r="B956" s="13"/>
      <c r="C956" s="13"/>
      <c r="D956" s="13"/>
      <c r="E956" s="13"/>
      <c r="F956" s="13"/>
      <c r="G956" s="13"/>
      <c r="H956" s="13"/>
      <c r="I956" s="13"/>
      <c r="J956" s="13"/>
      <c r="K956" s="13"/>
      <c r="L956" s="13"/>
      <c r="M956" s="13"/>
      <c r="N956" s="13"/>
      <c r="O956" s="13"/>
      <c r="P956" s="13"/>
      <c r="Q956" s="13"/>
      <c r="R956" s="13"/>
      <c r="S956" s="13"/>
      <c r="T956" s="13"/>
      <c r="U956" s="13"/>
      <c r="V956" s="13"/>
      <c r="W956" s="13"/>
      <c r="X956" s="13"/>
      <c r="Y956" s="13"/>
      <c r="Z956" s="13"/>
      <c r="AA956" s="13"/>
      <c r="AB956" s="13"/>
      <c r="AC956" s="13"/>
      <c r="AD956" s="13"/>
      <c r="AE956" s="13"/>
      <c r="AF956" s="13"/>
      <c r="AG956" s="13"/>
      <c r="AH956" s="13"/>
      <c r="AI956" s="13"/>
      <c r="AJ956" s="13"/>
    </row>
    <row r="957" spans="1:36" ht="13.5" customHeight="1" x14ac:dyDescent="0.2">
      <c r="A957" s="13"/>
      <c r="B957" s="13"/>
      <c r="C957" s="13"/>
      <c r="D957" s="13"/>
      <c r="E957" s="13"/>
      <c r="F957" s="13"/>
      <c r="G957" s="13"/>
      <c r="H957" s="13"/>
      <c r="I957" s="13"/>
      <c r="J957" s="13"/>
      <c r="K957" s="13"/>
      <c r="L957" s="13"/>
      <c r="M957" s="13"/>
      <c r="N957" s="13"/>
      <c r="O957" s="13"/>
      <c r="P957" s="13"/>
      <c r="Q957" s="13"/>
      <c r="R957" s="13"/>
      <c r="S957" s="13"/>
      <c r="T957" s="13"/>
      <c r="U957" s="13"/>
      <c r="V957" s="13"/>
      <c r="W957" s="13"/>
      <c r="X957" s="13"/>
      <c r="Y957" s="13"/>
      <c r="Z957" s="13"/>
      <c r="AA957" s="13"/>
      <c r="AB957" s="13"/>
      <c r="AC957" s="13"/>
      <c r="AD957" s="13"/>
      <c r="AE957" s="13"/>
      <c r="AF957" s="13"/>
      <c r="AG957" s="13"/>
      <c r="AH957" s="13"/>
      <c r="AI957" s="13"/>
      <c r="AJ957" s="13"/>
    </row>
    <row r="958" spans="1:36" ht="13.5" customHeight="1" x14ac:dyDescent="0.2">
      <c r="A958" s="13"/>
      <c r="B958" s="13"/>
      <c r="C958" s="13"/>
      <c r="D958" s="13"/>
      <c r="E958" s="13"/>
      <c r="F958" s="13"/>
      <c r="G958" s="13"/>
      <c r="H958" s="13"/>
      <c r="I958" s="13"/>
      <c r="J958" s="13"/>
      <c r="K958" s="13"/>
      <c r="L958" s="13"/>
      <c r="M958" s="13"/>
      <c r="N958" s="13"/>
      <c r="O958" s="13"/>
      <c r="P958" s="13"/>
      <c r="Q958" s="13"/>
      <c r="R958" s="13"/>
      <c r="S958" s="13"/>
      <c r="T958" s="13"/>
      <c r="U958" s="13"/>
      <c r="V958" s="13"/>
      <c r="W958" s="13"/>
      <c r="X958" s="13"/>
      <c r="Y958" s="13"/>
      <c r="Z958" s="13"/>
      <c r="AA958" s="13"/>
      <c r="AB958" s="13"/>
      <c r="AC958" s="13"/>
      <c r="AD958" s="13"/>
      <c r="AE958" s="13"/>
      <c r="AF958" s="13"/>
      <c r="AG958" s="13"/>
      <c r="AH958" s="13"/>
      <c r="AI958" s="13"/>
      <c r="AJ958" s="13"/>
    </row>
    <row r="959" spans="1:36" ht="13.5" customHeight="1" x14ac:dyDescent="0.2">
      <c r="A959" s="13"/>
      <c r="B959" s="13"/>
      <c r="C959" s="13"/>
      <c r="D959" s="13"/>
      <c r="E959" s="13"/>
      <c r="F959" s="13"/>
      <c r="G959" s="13"/>
      <c r="H959" s="13"/>
      <c r="I959" s="13"/>
      <c r="J959" s="13"/>
      <c r="K959" s="13"/>
      <c r="L959" s="13"/>
      <c r="M959" s="13"/>
      <c r="N959" s="13"/>
      <c r="O959" s="13"/>
      <c r="P959" s="13"/>
      <c r="Q959" s="13"/>
      <c r="R959" s="13"/>
      <c r="S959" s="13"/>
      <c r="T959" s="13"/>
      <c r="U959" s="13"/>
      <c r="V959" s="13"/>
      <c r="W959" s="13"/>
      <c r="X959" s="13"/>
      <c r="Y959" s="13"/>
      <c r="Z959" s="13"/>
      <c r="AA959" s="13"/>
      <c r="AB959" s="13"/>
      <c r="AC959" s="13"/>
      <c r="AD959" s="13"/>
      <c r="AE959" s="13"/>
      <c r="AF959" s="13"/>
      <c r="AG959" s="13"/>
      <c r="AH959" s="13"/>
      <c r="AI959" s="13"/>
      <c r="AJ959" s="13"/>
    </row>
    <row r="960" spans="1:36" ht="13.5" customHeight="1" x14ac:dyDescent="0.2">
      <c r="A960" s="13"/>
      <c r="B960" s="13"/>
      <c r="C960" s="13"/>
      <c r="D960" s="13"/>
      <c r="E960" s="13"/>
      <c r="F960" s="13"/>
      <c r="G960" s="13"/>
      <c r="H960" s="13"/>
      <c r="I960" s="13"/>
      <c r="J960" s="13"/>
      <c r="K960" s="13"/>
      <c r="L960" s="13"/>
      <c r="M960" s="13"/>
      <c r="N960" s="13"/>
      <c r="O960" s="13"/>
      <c r="P960" s="13"/>
      <c r="Q960" s="13"/>
      <c r="R960" s="13"/>
      <c r="S960" s="13"/>
      <c r="T960" s="13"/>
      <c r="U960" s="13"/>
      <c r="V960" s="13"/>
      <c r="W960" s="13"/>
      <c r="X960" s="13"/>
      <c r="Y960" s="13"/>
      <c r="Z960" s="13"/>
      <c r="AA960" s="13"/>
      <c r="AB960" s="13"/>
      <c r="AC960" s="13"/>
      <c r="AD960" s="13"/>
      <c r="AE960" s="13"/>
      <c r="AF960" s="13"/>
      <c r="AG960" s="13"/>
      <c r="AH960" s="13"/>
      <c r="AI960" s="13"/>
      <c r="AJ960" s="13"/>
    </row>
    <row r="961" spans="1:36" ht="13.5" customHeight="1" x14ac:dyDescent="0.2">
      <c r="A961" s="13"/>
      <c r="B961" s="13"/>
      <c r="C961" s="13"/>
      <c r="D961" s="13"/>
      <c r="E961" s="13"/>
      <c r="F961" s="13"/>
      <c r="G961" s="13"/>
      <c r="H961" s="13"/>
      <c r="I961" s="13"/>
      <c r="J961" s="13"/>
      <c r="K961" s="13"/>
      <c r="L961" s="13"/>
      <c r="M961" s="13"/>
      <c r="N961" s="13"/>
      <c r="O961" s="13"/>
      <c r="P961" s="13"/>
      <c r="Q961" s="13"/>
      <c r="R961" s="13"/>
      <c r="S961" s="13"/>
      <c r="T961" s="13"/>
      <c r="U961" s="13"/>
      <c r="V961" s="13"/>
      <c r="W961" s="13"/>
      <c r="X961" s="13"/>
      <c r="Y961" s="13"/>
      <c r="Z961" s="13"/>
      <c r="AA961" s="13"/>
      <c r="AB961" s="13"/>
      <c r="AC961" s="13"/>
      <c r="AD961" s="13"/>
      <c r="AE961" s="13"/>
      <c r="AF961" s="13"/>
      <c r="AG961" s="13"/>
      <c r="AH961" s="13"/>
      <c r="AI961" s="13"/>
      <c r="AJ961" s="13"/>
    </row>
    <row r="962" spans="1:36" ht="13.5" customHeight="1" x14ac:dyDescent="0.2">
      <c r="A962" s="13"/>
      <c r="B962" s="13"/>
      <c r="C962" s="13"/>
      <c r="D962" s="13"/>
      <c r="E962" s="13"/>
      <c r="F962" s="13"/>
      <c r="G962" s="13"/>
      <c r="H962" s="13"/>
      <c r="I962" s="13"/>
      <c r="J962" s="13"/>
      <c r="K962" s="13"/>
      <c r="L962" s="13"/>
      <c r="M962" s="13"/>
      <c r="N962" s="13"/>
      <c r="O962" s="13"/>
      <c r="P962" s="13"/>
      <c r="Q962" s="13"/>
      <c r="R962" s="13"/>
      <c r="S962" s="13"/>
      <c r="T962" s="13"/>
      <c r="U962" s="13"/>
      <c r="V962" s="13"/>
      <c r="W962" s="13"/>
      <c r="X962" s="13"/>
      <c r="Y962" s="13"/>
      <c r="Z962" s="13"/>
      <c r="AA962" s="13"/>
      <c r="AB962" s="13"/>
      <c r="AC962" s="13"/>
      <c r="AD962" s="13"/>
      <c r="AE962" s="13"/>
      <c r="AF962" s="13"/>
      <c r="AG962" s="13"/>
      <c r="AH962" s="13"/>
      <c r="AI962" s="13"/>
      <c r="AJ962" s="13"/>
    </row>
    <row r="963" spans="1:36" ht="13.5" customHeight="1" x14ac:dyDescent="0.2">
      <c r="A963" s="13"/>
      <c r="B963" s="13"/>
      <c r="C963" s="13"/>
      <c r="D963" s="13"/>
      <c r="E963" s="13"/>
      <c r="F963" s="13"/>
      <c r="G963" s="13"/>
      <c r="H963" s="13"/>
      <c r="I963" s="13"/>
      <c r="J963" s="13"/>
      <c r="K963" s="13"/>
      <c r="L963" s="13"/>
      <c r="M963" s="13"/>
      <c r="N963" s="13"/>
      <c r="O963" s="13"/>
      <c r="P963" s="13"/>
      <c r="Q963" s="13"/>
      <c r="R963" s="13"/>
      <c r="S963" s="13"/>
      <c r="T963" s="13"/>
      <c r="U963" s="13"/>
      <c r="V963" s="13"/>
      <c r="W963" s="13"/>
      <c r="X963" s="13"/>
      <c r="Y963" s="13"/>
      <c r="Z963" s="13"/>
      <c r="AA963" s="13"/>
      <c r="AB963" s="13"/>
      <c r="AC963" s="13"/>
      <c r="AD963" s="13"/>
      <c r="AE963" s="13"/>
      <c r="AF963" s="13"/>
      <c r="AG963" s="13"/>
      <c r="AH963" s="13"/>
      <c r="AI963" s="13"/>
      <c r="AJ963" s="13"/>
    </row>
    <row r="964" spans="1:36" ht="13.5" customHeight="1" x14ac:dyDescent="0.2">
      <c r="A964" s="13"/>
      <c r="B964" s="13"/>
      <c r="C964" s="13"/>
      <c r="D964" s="13"/>
      <c r="E964" s="13"/>
      <c r="F964" s="13"/>
      <c r="G964" s="13"/>
      <c r="H964" s="13"/>
      <c r="I964" s="13"/>
      <c r="J964" s="13"/>
      <c r="K964" s="13"/>
      <c r="L964" s="13"/>
      <c r="M964" s="13"/>
      <c r="N964" s="13"/>
      <c r="O964" s="13"/>
      <c r="P964" s="13"/>
      <c r="Q964" s="13"/>
      <c r="R964" s="13"/>
      <c r="S964" s="13"/>
      <c r="T964" s="13"/>
      <c r="U964" s="13"/>
      <c r="V964" s="13"/>
      <c r="W964" s="13"/>
      <c r="X964" s="13"/>
      <c r="Y964" s="13"/>
      <c r="Z964" s="13"/>
      <c r="AA964" s="13"/>
      <c r="AB964" s="13"/>
      <c r="AC964" s="13"/>
      <c r="AD964" s="13"/>
      <c r="AE964" s="13"/>
      <c r="AF964" s="13"/>
      <c r="AG964" s="13"/>
      <c r="AH964" s="13"/>
      <c r="AI964" s="13"/>
      <c r="AJ964" s="13"/>
    </row>
    <row r="965" spans="1:36" ht="13.5" customHeight="1" x14ac:dyDescent="0.2">
      <c r="A965" s="13"/>
      <c r="B965" s="13"/>
      <c r="C965" s="13"/>
      <c r="D965" s="13"/>
      <c r="E965" s="13"/>
      <c r="F965" s="13"/>
      <c r="G965" s="13"/>
      <c r="H965" s="13"/>
      <c r="I965" s="13"/>
      <c r="J965" s="13"/>
      <c r="K965" s="13"/>
      <c r="L965" s="13"/>
      <c r="M965" s="13"/>
      <c r="N965" s="13"/>
      <c r="O965" s="13"/>
      <c r="P965" s="13"/>
      <c r="Q965" s="13"/>
      <c r="R965" s="13"/>
      <c r="S965" s="13"/>
      <c r="T965" s="13"/>
      <c r="U965" s="13"/>
      <c r="V965" s="13"/>
      <c r="W965" s="13"/>
      <c r="X965" s="13"/>
      <c r="Y965" s="13"/>
      <c r="Z965" s="13"/>
      <c r="AA965" s="13"/>
      <c r="AB965" s="13"/>
      <c r="AC965" s="13"/>
      <c r="AD965" s="13"/>
      <c r="AE965" s="13"/>
      <c r="AF965" s="13"/>
      <c r="AG965" s="13"/>
      <c r="AH965" s="13"/>
      <c r="AI965" s="13"/>
      <c r="AJ965" s="13"/>
    </row>
    <row r="966" spans="1:36" ht="13.5" customHeight="1" x14ac:dyDescent="0.2">
      <c r="A966" s="13"/>
      <c r="B966" s="13"/>
      <c r="C966" s="13"/>
      <c r="D966" s="13"/>
      <c r="E966" s="13"/>
      <c r="F966" s="13"/>
      <c r="G966" s="13"/>
      <c r="H966" s="13"/>
      <c r="I966" s="13"/>
      <c r="J966" s="13"/>
      <c r="K966" s="13"/>
      <c r="L966" s="13"/>
      <c r="M966" s="13"/>
      <c r="N966" s="13"/>
      <c r="O966" s="13"/>
      <c r="P966" s="13"/>
      <c r="Q966" s="13"/>
      <c r="R966" s="13"/>
      <c r="S966" s="13"/>
      <c r="T966" s="13"/>
      <c r="U966" s="13"/>
      <c r="V966" s="13"/>
      <c r="W966" s="13"/>
      <c r="X966" s="13"/>
      <c r="Y966" s="13"/>
      <c r="Z966" s="13"/>
      <c r="AA966" s="13"/>
      <c r="AB966" s="13"/>
      <c r="AC966" s="13"/>
      <c r="AD966" s="13"/>
      <c r="AE966" s="13"/>
      <c r="AF966" s="13"/>
      <c r="AG966" s="13"/>
      <c r="AH966" s="13"/>
      <c r="AI966" s="13"/>
      <c r="AJ966" s="13"/>
    </row>
    <row r="967" spans="1:36" ht="13.5" customHeight="1" x14ac:dyDescent="0.2">
      <c r="A967" s="13"/>
      <c r="B967" s="13"/>
      <c r="C967" s="13"/>
      <c r="D967" s="13"/>
      <c r="E967" s="13"/>
      <c r="F967" s="13"/>
      <c r="G967" s="13"/>
      <c r="H967" s="13"/>
      <c r="I967" s="13"/>
      <c r="J967" s="13"/>
      <c r="K967" s="13"/>
      <c r="L967" s="13"/>
      <c r="M967" s="13"/>
      <c r="N967" s="13"/>
      <c r="O967" s="13"/>
      <c r="P967" s="13"/>
      <c r="Q967" s="13"/>
      <c r="R967" s="13"/>
      <c r="S967" s="13"/>
      <c r="T967" s="13"/>
      <c r="U967" s="13"/>
      <c r="V967" s="13"/>
      <c r="W967" s="13"/>
      <c r="X967" s="13"/>
      <c r="Y967" s="13"/>
      <c r="Z967" s="13"/>
      <c r="AA967" s="13"/>
      <c r="AB967" s="13"/>
      <c r="AC967" s="13"/>
      <c r="AD967" s="13"/>
      <c r="AE967" s="13"/>
      <c r="AF967" s="13"/>
      <c r="AG967" s="13"/>
      <c r="AH967" s="13"/>
      <c r="AI967" s="13"/>
      <c r="AJ967" s="13"/>
    </row>
    <row r="968" spans="1:36" ht="13.5" customHeight="1" x14ac:dyDescent="0.2">
      <c r="A968" s="13"/>
      <c r="B968" s="13"/>
      <c r="C968" s="13"/>
      <c r="D968" s="13"/>
      <c r="E968" s="13"/>
      <c r="F968" s="13"/>
      <c r="G968" s="13"/>
      <c r="H968" s="13"/>
      <c r="I968" s="13"/>
      <c r="J968" s="13"/>
      <c r="K968" s="13"/>
      <c r="L968" s="13"/>
      <c r="M968" s="13"/>
      <c r="N968" s="13"/>
      <c r="O968" s="13"/>
      <c r="P968" s="13"/>
      <c r="Q968" s="13"/>
      <c r="R968" s="13"/>
      <c r="S968" s="13"/>
      <c r="T968" s="13"/>
      <c r="U968" s="13"/>
      <c r="V968" s="13"/>
      <c r="W968" s="13"/>
      <c r="X968" s="13"/>
      <c r="Y968" s="13"/>
      <c r="Z968" s="13"/>
      <c r="AA968" s="13"/>
      <c r="AB968" s="13"/>
      <c r="AC968" s="13"/>
      <c r="AD968" s="13"/>
      <c r="AE968" s="13"/>
      <c r="AF968" s="13"/>
      <c r="AG968" s="13"/>
      <c r="AH968" s="13"/>
      <c r="AI968" s="13"/>
      <c r="AJ968" s="13"/>
    </row>
    <row r="969" spans="1:36" ht="13.5" customHeight="1" x14ac:dyDescent="0.2">
      <c r="A969" s="13"/>
      <c r="B969" s="13"/>
      <c r="C969" s="13"/>
      <c r="D969" s="13"/>
      <c r="E969" s="13"/>
      <c r="F969" s="13"/>
      <c r="G969" s="13"/>
      <c r="H969" s="13"/>
      <c r="I969" s="13"/>
      <c r="J969" s="13"/>
      <c r="K969" s="13"/>
      <c r="L969" s="13"/>
      <c r="M969" s="13"/>
      <c r="N969" s="13"/>
      <c r="O969" s="13"/>
      <c r="P969" s="13"/>
      <c r="Q969" s="13"/>
      <c r="R969" s="13"/>
      <c r="S969" s="13"/>
      <c r="T969" s="13"/>
      <c r="U969" s="13"/>
      <c r="V969" s="13"/>
      <c r="W969" s="13"/>
      <c r="X969" s="13"/>
      <c r="Y969" s="13"/>
      <c r="Z969" s="13"/>
      <c r="AA969" s="13"/>
      <c r="AB969" s="13"/>
      <c r="AC969" s="13"/>
      <c r="AD969" s="13"/>
      <c r="AE969" s="13"/>
      <c r="AF969" s="13"/>
      <c r="AG969" s="13"/>
      <c r="AH969" s="13"/>
      <c r="AI969" s="13"/>
      <c r="AJ969" s="13"/>
    </row>
    <row r="970" spans="1:36" ht="13.5" customHeight="1" x14ac:dyDescent="0.2">
      <c r="A970" s="13"/>
      <c r="B970" s="13"/>
      <c r="C970" s="13"/>
      <c r="D970" s="13"/>
      <c r="E970" s="13"/>
      <c r="F970" s="13"/>
      <c r="G970" s="13"/>
      <c r="H970" s="13"/>
      <c r="I970" s="13"/>
      <c r="J970" s="13"/>
      <c r="K970" s="13"/>
      <c r="L970" s="13"/>
      <c r="M970" s="13"/>
      <c r="N970" s="13"/>
      <c r="O970" s="13"/>
      <c r="P970" s="13"/>
      <c r="Q970" s="13"/>
      <c r="R970" s="13"/>
      <c r="S970" s="13"/>
      <c r="T970" s="13"/>
      <c r="U970" s="13"/>
      <c r="V970" s="13"/>
      <c r="W970" s="13"/>
      <c r="X970" s="13"/>
      <c r="Y970" s="13"/>
      <c r="Z970" s="13"/>
      <c r="AA970" s="13"/>
      <c r="AB970" s="13"/>
      <c r="AC970" s="13"/>
      <c r="AD970" s="13"/>
      <c r="AE970" s="13"/>
      <c r="AF970" s="13"/>
      <c r="AG970" s="13"/>
      <c r="AH970" s="13"/>
      <c r="AI970" s="13"/>
      <c r="AJ970" s="13"/>
    </row>
    <row r="971" spans="1:36" ht="13.5" customHeight="1" x14ac:dyDescent="0.2">
      <c r="A971" s="13"/>
      <c r="B971" s="13"/>
      <c r="C971" s="13"/>
      <c r="D971" s="13"/>
      <c r="E971" s="13"/>
      <c r="F971" s="13"/>
      <c r="G971" s="13"/>
      <c r="H971" s="13"/>
      <c r="I971" s="13"/>
      <c r="J971" s="13"/>
      <c r="K971" s="13"/>
      <c r="L971" s="13"/>
      <c r="M971" s="13"/>
      <c r="N971" s="13"/>
      <c r="O971" s="13"/>
      <c r="P971" s="13"/>
      <c r="Q971" s="13"/>
      <c r="R971" s="13"/>
      <c r="S971" s="13"/>
      <c r="T971" s="13"/>
      <c r="U971" s="13"/>
      <c r="V971" s="13"/>
      <c r="W971" s="13"/>
      <c r="X971" s="13"/>
      <c r="Y971" s="13"/>
      <c r="Z971" s="13"/>
      <c r="AA971" s="13"/>
      <c r="AB971" s="13"/>
      <c r="AC971" s="13"/>
      <c r="AD971" s="13"/>
      <c r="AE971" s="13"/>
      <c r="AF971" s="13"/>
      <c r="AG971" s="13"/>
      <c r="AH971" s="13"/>
      <c r="AI971" s="13"/>
      <c r="AJ971" s="13"/>
    </row>
    <row r="972" spans="1:36" ht="13.5" customHeight="1" x14ac:dyDescent="0.2">
      <c r="A972" s="13"/>
      <c r="B972" s="13"/>
      <c r="C972" s="13"/>
      <c r="D972" s="13"/>
      <c r="E972" s="13"/>
      <c r="F972" s="13"/>
      <c r="G972" s="13"/>
      <c r="H972" s="13"/>
      <c r="I972" s="13"/>
      <c r="J972" s="13"/>
      <c r="K972" s="13"/>
      <c r="L972" s="13"/>
      <c r="M972" s="13"/>
      <c r="N972" s="13"/>
      <c r="O972" s="13"/>
      <c r="P972" s="13"/>
      <c r="Q972" s="13"/>
      <c r="R972" s="13"/>
      <c r="S972" s="13"/>
      <c r="T972" s="13"/>
      <c r="U972" s="13"/>
      <c r="V972" s="13"/>
      <c r="W972" s="13"/>
      <c r="X972" s="13"/>
      <c r="Y972" s="13"/>
      <c r="Z972" s="13"/>
      <c r="AA972" s="13"/>
      <c r="AB972" s="13"/>
      <c r="AC972" s="13"/>
      <c r="AD972" s="13"/>
      <c r="AE972" s="13"/>
      <c r="AF972" s="13"/>
      <c r="AG972" s="13"/>
      <c r="AH972" s="13"/>
      <c r="AI972" s="13"/>
      <c r="AJ972" s="13"/>
    </row>
    <row r="973" spans="1:36" ht="13.5" customHeight="1" x14ac:dyDescent="0.2">
      <c r="A973" s="13"/>
      <c r="B973" s="13"/>
      <c r="C973" s="13"/>
      <c r="D973" s="13"/>
      <c r="E973" s="13"/>
      <c r="F973" s="13"/>
      <c r="G973" s="13"/>
      <c r="H973" s="13"/>
      <c r="I973" s="13"/>
      <c r="J973" s="13"/>
      <c r="K973" s="13"/>
      <c r="L973" s="13"/>
      <c r="M973" s="13"/>
      <c r="N973" s="13"/>
      <c r="O973" s="13"/>
      <c r="P973" s="13"/>
      <c r="Q973" s="13"/>
      <c r="R973" s="13"/>
      <c r="S973" s="13"/>
      <c r="T973" s="13"/>
      <c r="U973" s="13"/>
      <c r="V973" s="13"/>
      <c r="W973" s="13"/>
      <c r="X973" s="13"/>
      <c r="Y973" s="13"/>
      <c r="Z973" s="13"/>
      <c r="AA973" s="13"/>
      <c r="AB973" s="13"/>
      <c r="AC973" s="13"/>
      <c r="AD973" s="13"/>
      <c r="AE973" s="13"/>
      <c r="AF973" s="13"/>
      <c r="AG973" s="13"/>
      <c r="AH973" s="13"/>
      <c r="AI973" s="13"/>
      <c r="AJ973" s="13"/>
    </row>
    <row r="974" spans="1:36" ht="13.5" customHeight="1" x14ac:dyDescent="0.2">
      <c r="A974" s="13"/>
      <c r="B974" s="13"/>
      <c r="C974" s="13"/>
      <c r="D974" s="13"/>
      <c r="E974" s="13"/>
      <c r="F974" s="13"/>
      <c r="G974" s="13"/>
      <c r="H974" s="13"/>
      <c r="I974" s="13"/>
      <c r="J974" s="13"/>
      <c r="K974" s="13"/>
      <c r="L974" s="13"/>
      <c r="M974" s="13"/>
      <c r="N974" s="13"/>
      <c r="O974" s="13"/>
      <c r="P974" s="13"/>
      <c r="Q974" s="13"/>
      <c r="R974" s="13"/>
      <c r="S974" s="13"/>
      <c r="T974" s="13"/>
      <c r="U974" s="13"/>
      <c r="V974" s="13"/>
      <c r="W974" s="13"/>
      <c r="X974" s="13"/>
      <c r="Y974" s="13"/>
      <c r="Z974" s="13"/>
      <c r="AA974" s="13"/>
      <c r="AB974" s="13"/>
      <c r="AC974" s="13"/>
      <c r="AD974" s="13"/>
      <c r="AE974" s="13"/>
      <c r="AF974" s="13"/>
      <c r="AG974" s="13"/>
      <c r="AH974" s="13"/>
      <c r="AI974" s="13"/>
      <c r="AJ974" s="13"/>
    </row>
    <row r="975" spans="1:36" ht="13.5" customHeight="1" x14ac:dyDescent="0.2">
      <c r="A975" s="13"/>
      <c r="B975" s="13"/>
      <c r="C975" s="13"/>
      <c r="D975" s="13"/>
      <c r="E975" s="13"/>
      <c r="F975" s="13"/>
      <c r="G975" s="13"/>
      <c r="H975" s="13"/>
      <c r="I975" s="13"/>
      <c r="J975" s="13"/>
      <c r="K975" s="13"/>
      <c r="L975" s="13"/>
      <c r="M975" s="13"/>
      <c r="N975" s="13"/>
      <c r="O975" s="13"/>
      <c r="P975" s="13"/>
      <c r="Q975" s="13"/>
      <c r="R975" s="13"/>
      <c r="S975" s="13"/>
      <c r="T975" s="13"/>
      <c r="U975" s="13"/>
      <c r="V975" s="13"/>
      <c r="W975" s="13"/>
      <c r="X975" s="13"/>
      <c r="Y975" s="13"/>
      <c r="Z975" s="13"/>
      <c r="AA975" s="13"/>
      <c r="AB975" s="13"/>
      <c r="AC975" s="13"/>
      <c r="AD975" s="13"/>
      <c r="AE975" s="13"/>
      <c r="AF975" s="13"/>
      <c r="AG975" s="13"/>
      <c r="AH975" s="13"/>
      <c r="AI975" s="13"/>
      <c r="AJ975" s="13"/>
    </row>
    <row r="976" spans="1:36" ht="13.5" customHeight="1" x14ac:dyDescent="0.2">
      <c r="A976" s="13"/>
      <c r="B976" s="13"/>
      <c r="C976" s="13"/>
      <c r="D976" s="13"/>
      <c r="E976" s="13"/>
      <c r="F976" s="13"/>
      <c r="G976" s="13"/>
      <c r="H976" s="13"/>
      <c r="I976" s="13"/>
      <c r="J976" s="13"/>
      <c r="K976" s="13"/>
      <c r="L976" s="13"/>
      <c r="M976" s="13"/>
      <c r="N976" s="13"/>
      <c r="O976" s="13"/>
      <c r="P976" s="13"/>
      <c r="Q976" s="13"/>
      <c r="R976" s="13"/>
      <c r="S976" s="13"/>
      <c r="T976" s="13"/>
      <c r="U976" s="13"/>
      <c r="V976" s="13"/>
      <c r="W976" s="13"/>
      <c r="X976" s="13"/>
      <c r="Y976" s="13"/>
      <c r="Z976" s="13"/>
      <c r="AA976" s="13"/>
      <c r="AB976" s="13"/>
      <c r="AC976" s="13"/>
      <c r="AD976" s="13"/>
      <c r="AE976" s="13"/>
      <c r="AF976" s="13"/>
      <c r="AG976" s="13"/>
      <c r="AH976" s="13"/>
      <c r="AI976" s="13"/>
      <c r="AJ976" s="13"/>
    </row>
    <row r="977" spans="1:36" ht="13.5" customHeight="1" x14ac:dyDescent="0.2">
      <c r="A977" s="13"/>
      <c r="B977" s="13"/>
      <c r="C977" s="13"/>
      <c r="D977" s="13"/>
      <c r="E977" s="13"/>
      <c r="F977" s="13"/>
      <c r="G977" s="13"/>
      <c r="H977" s="13"/>
      <c r="I977" s="13"/>
      <c r="J977" s="13"/>
      <c r="K977" s="13"/>
      <c r="L977" s="13"/>
      <c r="M977" s="13"/>
      <c r="N977" s="13"/>
      <c r="O977" s="13"/>
      <c r="P977" s="13"/>
      <c r="Q977" s="13"/>
      <c r="R977" s="13"/>
      <c r="S977" s="13"/>
      <c r="T977" s="13"/>
      <c r="U977" s="13"/>
      <c r="V977" s="13"/>
      <c r="W977" s="13"/>
      <c r="X977" s="13"/>
      <c r="Y977" s="13"/>
      <c r="Z977" s="13"/>
      <c r="AA977" s="13"/>
      <c r="AB977" s="13"/>
      <c r="AC977" s="13"/>
      <c r="AD977" s="13"/>
      <c r="AE977" s="13"/>
      <c r="AF977" s="13"/>
      <c r="AG977" s="13"/>
      <c r="AH977" s="13"/>
      <c r="AI977" s="13"/>
      <c r="AJ977" s="13"/>
    </row>
    <row r="978" spans="1:36" ht="13.5" customHeight="1" x14ac:dyDescent="0.2">
      <c r="A978" s="13"/>
      <c r="B978" s="13"/>
      <c r="C978" s="13"/>
      <c r="D978" s="13"/>
      <c r="E978" s="13"/>
      <c r="F978" s="13"/>
      <c r="G978" s="13"/>
      <c r="H978" s="13"/>
      <c r="I978" s="13"/>
      <c r="J978" s="13"/>
      <c r="K978" s="13"/>
      <c r="L978" s="13"/>
      <c r="M978" s="13"/>
      <c r="N978" s="13"/>
      <c r="O978" s="13"/>
      <c r="P978" s="13"/>
      <c r="Q978" s="13"/>
      <c r="R978" s="13"/>
      <c r="S978" s="13"/>
      <c r="T978" s="13"/>
      <c r="U978" s="13"/>
      <c r="V978" s="13"/>
      <c r="W978" s="13"/>
      <c r="X978" s="13"/>
      <c r="Y978" s="13"/>
      <c r="Z978" s="13"/>
      <c r="AA978" s="13"/>
      <c r="AB978" s="13"/>
      <c r="AC978" s="13"/>
      <c r="AD978" s="13"/>
      <c r="AE978" s="13"/>
      <c r="AF978" s="13"/>
      <c r="AG978" s="13"/>
      <c r="AH978" s="13"/>
      <c r="AI978" s="13"/>
      <c r="AJ978" s="13"/>
    </row>
    <row r="979" spans="1:36" ht="13.5" customHeight="1" x14ac:dyDescent="0.2">
      <c r="A979" s="13"/>
      <c r="B979" s="13"/>
      <c r="C979" s="13"/>
      <c r="D979" s="13"/>
      <c r="E979" s="13"/>
      <c r="F979" s="13"/>
      <c r="G979" s="13"/>
      <c r="H979" s="13"/>
      <c r="I979" s="13"/>
      <c r="J979" s="13"/>
      <c r="K979" s="13"/>
      <c r="L979" s="13"/>
      <c r="M979" s="13"/>
      <c r="N979" s="13"/>
      <c r="O979" s="13"/>
      <c r="P979" s="13"/>
      <c r="Q979" s="13"/>
      <c r="R979" s="13"/>
      <c r="S979" s="13"/>
      <c r="T979" s="13"/>
      <c r="U979" s="13"/>
      <c r="V979" s="13"/>
      <c r="W979" s="13"/>
      <c r="X979" s="13"/>
      <c r="Y979" s="13"/>
      <c r="Z979" s="13"/>
      <c r="AA979" s="13"/>
      <c r="AB979" s="13"/>
      <c r="AC979" s="13"/>
      <c r="AD979" s="13"/>
      <c r="AE979" s="13"/>
      <c r="AF979" s="13"/>
      <c r="AG979" s="13"/>
      <c r="AH979" s="13"/>
      <c r="AI979" s="13"/>
      <c r="AJ979" s="13"/>
    </row>
    <row r="980" spans="1:36" ht="13.5" customHeight="1" x14ac:dyDescent="0.2">
      <c r="A980" s="13"/>
      <c r="B980" s="13"/>
      <c r="C980" s="13"/>
      <c r="D980" s="13"/>
      <c r="E980" s="13"/>
      <c r="F980" s="13"/>
      <c r="G980" s="13"/>
      <c r="H980" s="13"/>
      <c r="I980" s="13"/>
      <c r="J980" s="13"/>
      <c r="K980" s="13"/>
      <c r="L980" s="13"/>
      <c r="M980" s="13"/>
      <c r="N980" s="13"/>
      <c r="O980" s="13"/>
      <c r="P980" s="13"/>
      <c r="Q980" s="13"/>
      <c r="R980" s="13"/>
      <c r="S980" s="13"/>
      <c r="T980" s="13"/>
      <c r="U980" s="13"/>
      <c r="V980" s="13"/>
      <c r="W980" s="13"/>
      <c r="X980" s="13"/>
      <c r="Y980" s="13"/>
      <c r="Z980" s="13"/>
      <c r="AA980" s="13"/>
      <c r="AB980" s="13"/>
      <c r="AC980" s="13"/>
      <c r="AD980" s="13"/>
      <c r="AE980" s="13"/>
      <c r="AF980" s="13"/>
      <c r="AG980" s="13"/>
      <c r="AH980" s="13"/>
      <c r="AI980" s="13"/>
      <c r="AJ980" s="13"/>
    </row>
    <row r="981" spans="1:36" ht="13.5" customHeight="1" x14ac:dyDescent="0.2">
      <c r="A981" s="13"/>
      <c r="B981" s="13"/>
      <c r="C981" s="13"/>
      <c r="D981" s="13"/>
      <c r="E981" s="13"/>
      <c r="F981" s="13"/>
      <c r="G981" s="13"/>
      <c r="H981" s="13"/>
      <c r="I981" s="13"/>
      <c r="J981" s="13"/>
      <c r="K981" s="13"/>
      <c r="L981" s="13"/>
      <c r="M981" s="13"/>
      <c r="N981" s="13"/>
      <c r="O981" s="13"/>
      <c r="P981" s="13"/>
      <c r="Q981" s="13"/>
      <c r="R981" s="13"/>
      <c r="S981" s="13"/>
      <c r="T981" s="13"/>
      <c r="U981" s="13"/>
      <c r="V981" s="13"/>
      <c r="W981" s="13"/>
      <c r="X981" s="13"/>
      <c r="Y981" s="13"/>
      <c r="Z981" s="13"/>
      <c r="AA981" s="13"/>
      <c r="AB981" s="13"/>
      <c r="AC981" s="13"/>
      <c r="AD981" s="13"/>
      <c r="AE981" s="13"/>
      <c r="AF981" s="13"/>
      <c r="AG981" s="13"/>
      <c r="AH981" s="13"/>
      <c r="AI981" s="13"/>
      <c r="AJ981" s="13"/>
    </row>
    <row r="982" spans="1:36" ht="13.5" customHeight="1" x14ac:dyDescent="0.2">
      <c r="A982" s="13"/>
      <c r="B982" s="13"/>
      <c r="C982" s="13"/>
      <c r="D982" s="13"/>
      <c r="E982" s="13"/>
      <c r="F982" s="13"/>
      <c r="G982" s="13"/>
      <c r="H982" s="13"/>
      <c r="I982" s="13"/>
      <c r="J982" s="13"/>
      <c r="K982" s="13"/>
      <c r="L982" s="13"/>
      <c r="M982" s="13"/>
      <c r="N982" s="13"/>
      <c r="O982" s="13"/>
      <c r="P982" s="13"/>
      <c r="Q982" s="13"/>
      <c r="R982" s="13"/>
      <c r="S982" s="13"/>
      <c r="T982" s="13"/>
      <c r="U982" s="13"/>
      <c r="V982" s="13"/>
      <c r="W982" s="13"/>
      <c r="X982" s="13"/>
      <c r="Y982" s="13"/>
      <c r="Z982" s="13"/>
      <c r="AA982" s="13"/>
      <c r="AB982" s="13"/>
      <c r="AC982" s="13"/>
      <c r="AD982" s="13"/>
      <c r="AE982" s="13"/>
      <c r="AF982" s="13"/>
      <c r="AG982" s="13"/>
      <c r="AH982" s="13"/>
      <c r="AI982" s="13"/>
      <c r="AJ982" s="13"/>
    </row>
    <row r="983" spans="1:36" ht="13.5" customHeight="1" x14ac:dyDescent="0.2">
      <c r="A983" s="13"/>
      <c r="B983" s="13"/>
      <c r="C983" s="13"/>
      <c r="D983" s="13"/>
      <c r="E983" s="13"/>
      <c r="F983" s="13"/>
      <c r="G983" s="13"/>
      <c r="H983" s="13"/>
      <c r="I983" s="13"/>
      <c r="J983" s="13"/>
      <c r="K983" s="13"/>
      <c r="L983" s="13"/>
      <c r="M983" s="13"/>
      <c r="N983" s="13"/>
      <c r="O983" s="13"/>
      <c r="P983" s="13"/>
      <c r="Q983" s="13"/>
      <c r="R983" s="13"/>
      <c r="S983" s="13"/>
      <c r="T983" s="13"/>
      <c r="U983" s="13"/>
      <c r="V983" s="13"/>
      <c r="W983" s="13"/>
      <c r="X983" s="13"/>
      <c r="Y983" s="13"/>
      <c r="Z983" s="13"/>
      <c r="AA983" s="13"/>
      <c r="AB983" s="13"/>
      <c r="AC983" s="13"/>
      <c r="AD983" s="13"/>
      <c r="AE983" s="13"/>
      <c r="AF983" s="13"/>
      <c r="AG983" s="13"/>
      <c r="AH983" s="13"/>
      <c r="AI983" s="13"/>
      <c r="AJ983" s="13"/>
    </row>
    <row r="984" spans="1:36" ht="13.5" customHeight="1" x14ac:dyDescent="0.2">
      <c r="A984" s="13"/>
      <c r="B984" s="13"/>
      <c r="C984" s="13"/>
      <c r="D984" s="13"/>
      <c r="E984" s="13"/>
      <c r="F984" s="13"/>
      <c r="G984" s="13"/>
      <c r="H984" s="13"/>
      <c r="I984" s="13"/>
      <c r="J984" s="13"/>
      <c r="K984" s="13"/>
      <c r="L984" s="13"/>
      <c r="M984" s="13"/>
      <c r="N984" s="13"/>
      <c r="O984" s="13"/>
      <c r="P984" s="13"/>
      <c r="Q984" s="13"/>
      <c r="R984" s="13"/>
      <c r="S984" s="13"/>
      <c r="T984" s="13"/>
      <c r="U984" s="13"/>
      <c r="V984" s="13"/>
      <c r="W984" s="13"/>
      <c r="X984" s="13"/>
      <c r="Y984" s="13"/>
      <c r="Z984" s="13"/>
      <c r="AA984" s="13"/>
      <c r="AB984" s="13"/>
      <c r="AC984" s="13"/>
      <c r="AD984" s="13"/>
      <c r="AE984" s="13"/>
      <c r="AF984" s="13"/>
      <c r="AG984" s="13"/>
      <c r="AH984" s="13"/>
      <c r="AI984" s="13"/>
      <c r="AJ984" s="13"/>
    </row>
    <row r="985" spans="1:36" ht="13.5" customHeight="1" x14ac:dyDescent="0.2">
      <c r="A985" s="13"/>
      <c r="B985" s="13"/>
      <c r="C985" s="13"/>
      <c r="D985" s="13"/>
      <c r="E985" s="13"/>
      <c r="F985" s="13"/>
      <c r="G985" s="13"/>
      <c r="H985" s="13"/>
      <c r="I985" s="13"/>
      <c r="J985" s="13"/>
      <c r="K985" s="13"/>
      <c r="L985" s="13"/>
      <c r="M985" s="13"/>
      <c r="N985" s="13"/>
      <c r="O985" s="13"/>
      <c r="P985" s="13"/>
      <c r="Q985" s="13"/>
      <c r="R985" s="13"/>
      <c r="S985" s="13"/>
      <c r="T985" s="13"/>
      <c r="U985" s="13"/>
      <c r="V985" s="13"/>
      <c r="W985" s="13"/>
      <c r="X985" s="13"/>
      <c r="Y985" s="13"/>
      <c r="Z985" s="13"/>
      <c r="AA985" s="13"/>
      <c r="AB985" s="13"/>
      <c r="AC985" s="13"/>
      <c r="AD985" s="13"/>
      <c r="AE985" s="13"/>
      <c r="AF985" s="13"/>
      <c r="AG985" s="13"/>
      <c r="AH985" s="13"/>
      <c r="AI985" s="13"/>
      <c r="AJ985" s="13"/>
    </row>
    <row r="986" spans="1:36" ht="13.5" customHeight="1" x14ac:dyDescent="0.2">
      <c r="A986" s="13"/>
      <c r="B986" s="13"/>
      <c r="C986" s="13"/>
      <c r="D986" s="13"/>
      <c r="E986" s="13"/>
      <c r="F986" s="13"/>
      <c r="G986" s="13"/>
      <c r="H986" s="13"/>
      <c r="I986" s="13"/>
      <c r="J986" s="13"/>
      <c r="K986" s="13"/>
      <c r="L986" s="13"/>
      <c r="M986" s="13"/>
      <c r="N986" s="13"/>
      <c r="O986" s="13"/>
      <c r="P986" s="13"/>
      <c r="Q986" s="13"/>
      <c r="R986" s="13"/>
      <c r="S986" s="13"/>
      <c r="T986" s="13"/>
      <c r="U986" s="13"/>
      <c r="V986" s="13"/>
      <c r="W986" s="13"/>
      <c r="X986" s="13"/>
      <c r="Y986" s="13"/>
      <c r="Z986" s="13"/>
      <c r="AA986" s="13"/>
      <c r="AB986" s="13"/>
      <c r="AC986" s="13"/>
      <c r="AD986" s="13"/>
      <c r="AE986" s="13"/>
      <c r="AF986" s="13"/>
      <c r="AG986" s="13"/>
      <c r="AH986" s="13"/>
      <c r="AI986" s="13"/>
      <c r="AJ986" s="13"/>
    </row>
    <row r="987" spans="1:36" ht="13.5" customHeight="1" x14ac:dyDescent="0.2">
      <c r="A987" s="13"/>
      <c r="B987" s="13"/>
      <c r="C987" s="13"/>
      <c r="D987" s="13"/>
      <c r="E987" s="13"/>
      <c r="F987" s="13"/>
      <c r="G987" s="13"/>
      <c r="H987" s="13"/>
      <c r="I987" s="13"/>
      <c r="J987" s="13"/>
      <c r="K987" s="13"/>
      <c r="L987" s="13"/>
      <c r="M987" s="13"/>
      <c r="N987" s="13"/>
      <c r="O987" s="13"/>
      <c r="P987" s="13"/>
      <c r="Q987" s="13"/>
      <c r="R987" s="13"/>
      <c r="S987" s="13"/>
      <c r="T987" s="13"/>
      <c r="U987" s="13"/>
      <c r="V987" s="13"/>
      <c r="W987" s="13"/>
      <c r="X987" s="13"/>
      <c r="Y987" s="13"/>
      <c r="Z987" s="13"/>
      <c r="AA987" s="13"/>
      <c r="AB987" s="13"/>
      <c r="AC987" s="13"/>
      <c r="AD987" s="13"/>
      <c r="AE987" s="13"/>
      <c r="AF987" s="13"/>
      <c r="AG987" s="13"/>
      <c r="AH987" s="13"/>
      <c r="AI987" s="13"/>
      <c r="AJ987" s="13"/>
    </row>
    <row r="988" spans="1:36" ht="13.5" customHeight="1" x14ac:dyDescent="0.2">
      <c r="A988" s="13"/>
      <c r="B988" s="13"/>
      <c r="C988" s="13"/>
      <c r="D988" s="13"/>
      <c r="E988" s="13"/>
      <c r="F988" s="13"/>
      <c r="G988" s="13"/>
      <c r="H988" s="13"/>
      <c r="I988" s="13"/>
      <c r="J988" s="13"/>
      <c r="K988" s="13"/>
      <c r="L988" s="13"/>
      <c r="M988" s="13"/>
      <c r="N988" s="13"/>
      <c r="O988" s="13"/>
      <c r="P988" s="13"/>
      <c r="Q988" s="13"/>
      <c r="R988" s="13"/>
      <c r="S988" s="13"/>
      <c r="T988" s="13"/>
      <c r="U988" s="13"/>
      <c r="V988" s="13"/>
      <c r="W988" s="13"/>
      <c r="X988" s="13"/>
      <c r="Y988" s="13"/>
      <c r="Z988" s="13"/>
      <c r="AA988" s="13"/>
      <c r="AB988" s="13"/>
      <c r="AC988" s="13"/>
      <c r="AD988" s="13"/>
      <c r="AE988" s="13"/>
      <c r="AF988" s="13"/>
      <c r="AG988" s="13"/>
      <c r="AH988" s="13"/>
      <c r="AI988" s="13"/>
      <c r="AJ988" s="13"/>
    </row>
    <row r="989" spans="1:36" ht="13.5" customHeight="1" x14ac:dyDescent="0.2">
      <c r="A989" s="13"/>
      <c r="B989" s="13"/>
      <c r="C989" s="13"/>
      <c r="D989" s="13"/>
      <c r="E989" s="13"/>
      <c r="F989" s="13"/>
      <c r="G989" s="13"/>
      <c r="H989" s="13"/>
      <c r="I989" s="13"/>
      <c r="J989" s="13"/>
      <c r="K989" s="13"/>
      <c r="L989" s="13"/>
      <c r="M989" s="13"/>
      <c r="N989" s="13"/>
      <c r="O989" s="13"/>
      <c r="P989" s="13"/>
      <c r="Q989" s="13"/>
      <c r="R989" s="13"/>
      <c r="S989" s="13"/>
      <c r="T989" s="13"/>
      <c r="U989" s="13"/>
      <c r="V989" s="13"/>
      <c r="W989" s="13"/>
      <c r="X989" s="13"/>
      <c r="Y989" s="13"/>
      <c r="Z989" s="13"/>
      <c r="AA989" s="13"/>
      <c r="AB989" s="13"/>
      <c r="AC989" s="13"/>
      <c r="AD989" s="13"/>
      <c r="AE989" s="13"/>
      <c r="AF989" s="13"/>
      <c r="AG989" s="13"/>
      <c r="AH989" s="13"/>
      <c r="AI989" s="13"/>
      <c r="AJ989" s="13"/>
    </row>
    <row r="990" spans="1:36" ht="13.5" customHeight="1" x14ac:dyDescent="0.2">
      <c r="A990" s="13"/>
      <c r="B990" s="13"/>
      <c r="C990" s="13"/>
      <c r="D990" s="13"/>
      <c r="E990" s="13"/>
      <c r="F990" s="13"/>
      <c r="G990" s="13"/>
      <c r="H990" s="13"/>
      <c r="I990" s="13"/>
      <c r="J990" s="13"/>
      <c r="K990" s="13"/>
      <c r="L990" s="13"/>
      <c r="M990" s="13"/>
      <c r="N990" s="13"/>
      <c r="O990" s="13"/>
      <c r="P990" s="13"/>
      <c r="Q990" s="13"/>
      <c r="R990" s="13"/>
      <c r="S990" s="13"/>
      <c r="T990" s="13"/>
      <c r="U990" s="13"/>
      <c r="V990" s="13"/>
      <c r="W990" s="13"/>
      <c r="X990" s="13"/>
      <c r="Y990" s="13"/>
      <c r="Z990" s="13"/>
      <c r="AA990" s="13"/>
      <c r="AB990" s="13"/>
      <c r="AC990" s="13"/>
      <c r="AD990" s="13"/>
      <c r="AE990" s="13"/>
      <c r="AF990" s="13"/>
      <c r="AG990" s="13"/>
      <c r="AH990" s="13"/>
      <c r="AI990" s="13"/>
      <c r="AJ990" s="13"/>
    </row>
    <row r="991" spans="1:36" ht="13.5" customHeight="1" x14ac:dyDescent="0.2">
      <c r="A991" s="13"/>
      <c r="B991" s="13"/>
      <c r="C991" s="13"/>
      <c r="D991" s="13"/>
      <c r="E991" s="13"/>
      <c r="F991" s="13"/>
      <c r="G991" s="13"/>
      <c r="H991" s="13"/>
      <c r="I991" s="13"/>
      <c r="J991" s="13"/>
      <c r="K991" s="13"/>
      <c r="L991" s="13"/>
      <c r="M991" s="13"/>
      <c r="N991" s="13"/>
      <c r="O991" s="13"/>
      <c r="P991" s="13"/>
      <c r="Q991" s="13"/>
      <c r="R991" s="13"/>
      <c r="S991" s="13"/>
      <c r="T991" s="13"/>
      <c r="U991" s="13"/>
      <c r="V991" s="13"/>
      <c r="W991" s="13"/>
      <c r="X991" s="13"/>
      <c r="Y991" s="13"/>
      <c r="Z991" s="13"/>
      <c r="AA991" s="13"/>
      <c r="AB991" s="13"/>
      <c r="AC991" s="13"/>
      <c r="AD991" s="13"/>
      <c r="AE991" s="13"/>
      <c r="AF991" s="13"/>
      <c r="AG991" s="13"/>
      <c r="AH991" s="13"/>
      <c r="AI991" s="13"/>
      <c r="AJ991" s="13"/>
    </row>
    <row r="992" spans="1:36" ht="13.5" customHeight="1" x14ac:dyDescent="0.2">
      <c r="A992" s="13"/>
      <c r="B992" s="13"/>
      <c r="C992" s="13"/>
      <c r="D992" s="13"/>
      <c r="E992" s="13"/>
      <c r="F992" s="13"/>
      <c r="G992" s="13"/>
      <c r="H992" s="13"/>
      <c r="I992" s="13"/>
      <c r="J992" s="13"/>
      <c r="K992" s="13"/>
      <c r="L992" s="13"/>
      <c r="M992" s="13"/>
      <c r="N992" s="13"/>
      <c r="O992" s="13"/>
      <c r="P992" s="13"/>
      <c r="Q992" s="13"/>
      <c r="R992" s="13"/>
      <c r="S992" s="13"/>
      <c r="T992" s="13"/>
      <c r="U992" s="13"/>
      <c r="V992" s="13"/>
      <c r="W992" s="13"/>
      <c r="X992" s="13"/>
      <c r="Y992" s="13"/>
      <c r="Z992" s="13"/>
      <c r="AA992" s="13"/>
      <c r="AB992" s="13"/>
      <c r="AC992" s="13"/>
      <c r="AD992" s="13"/>
      <c r="AE992" s="13"/>
      <c r="AF992" s="13"/>
      <c r="AG992" s="13"/>
      <c r="AH992" s="13"/>
      <c r="AI992" s="13"/>
      <c r="AJ992" s="13"/>
    </row>
    <row r="993" spans="1:36" ht="13.5" customHeight="1" x14ac:dyDescent="0.2">
      <c r="A993" s="13"/>
      <c r="B993" s="13"/>
      <c r="C993" s="13"/>
      <c r="D993" s="13"/>
      <c r="E993" s="13"/>
      <c r="F993" s="13"/>
      <c r="G993" s="13"/>
      <c r="H993" s="13"/>
      <c r="I993" s="13"/>
      <c r="J993" s="13"/>
      <c r="K993" s="13"/>
      <c r="L993" s="13"/>
      <c r="M993" s="13"/>
      <c r="N993" s="13"/>
      <c r="O993" s="13"/>
      <c r="P993" s="13"/>
      <c r="Q993" s="13"/>
      <c r="R993" s="13"/>
      <c r="S993" s="13"/>
      <c r="T993" s="13"/>
      <c r="U993" s="13"/>
      <c r="V993" s="13"/>
      <c r="W993" s="13"/>
      <c r="X993" s="13"/>
      <c r="Y993" s="13"/>
      <c r="Z993" s="13"/>
      <c r="AA993" s="13"/>
      <c r="AB993" s="13"/>
      <c r="AC993" s="13"/>
      <c r="AD993" s="13"/>
      <c r="AE993" s="13"/>
      <c r="AF993" s="13"/>
      <c r="AG993" s="13"/>
      <c r="AH993" s="13"/>
      <c r="AI993" s="13"/>
      <c r="AJ993" s="13"/>
    </row>
    <row r="994" spans="1:36" ht="13.5" customHeight="1" x14ac:dyDescent="0.2">
      <c r="A994" s="13"/>
      <c r="B994" s="13"/>
      <c r="C994" s="13"/>
      <c r="D994" s="13"/>
      <c r="E994" s="13"/>
      <c r="F994" s="13"/>
      <c r="G994" s="13"/>
      <c r="H994" s="13"/>
      <c r="I994" s="13"/>
      <c r="J994" s="13"/>
      <c r="K994" s="13"/>
      <c r="L994" s="13"/>
      <c r="M994" s="13"/>
      <c r="N994" s="13"/>
      <c r="O994" s="13"/>
      <c r="P994" s="13"/>
      <c r="Q994" s="13"/>
      <c r="R994" s="13"/>
      <c r="S994" s="13"/>
      <c r="T994" s="13"/>
      <c r="U994" s="13"/>
      <c r="V994" s="13"/>
      <c r="W994" s="13"/>
      <c r="X994" s="13"/>
      <c r="Y994" s="13"/>
      <c r="Z994" s="13"/>
      <c r="AA994" s="13"/>
      <c r="AB994" s="13"/>
      <c r="AC994" s="13"/>
      <c r="AD994" s="13"/>
      <c r="AE994" s="13"/>
      <c r="AF994" s="13"/>
      <c r="AG994" s="13"/>
      <c r="AH994" s="13"/>
      <c r="AI994" s="13"/>
      <c r="AJ994" s="13"/>
    </row>
    <row r="995" spans="1:36" ht="13.5" customHeight="1" x14ac:dyDescent="0.2">
      <c r="A995" s="13"/>
      <c r="B995" s="13"/>
      <c r="C995" s="13"/>
      <c r="D995" s="13"/>
      <c r="E995" s="13"/>
      <c r="F995" s="13"/>
      <c r="G995" s="13"/>
      <c r="H995" s="13"/>
      <c r="I995" s="13"/>
      <c r="J995" s="13"/>
      <c r="K995" s="13"/>
      <c r="L995" s="13"/>
      <c r="M995" s="13"/>
      <c r="N995" s="13"/>
      <c r="O995" s="13"/>
      <c r="P995" s="13"/>
      <c r="Q995" s="13"/>
      <c r="R995" s="13"/>
      <c r="S995" s="13"/>
      <c r="T995" s="13"/>
      <c r="U995" s="13"/>
      <c r="V995" s="13"/>
      <c r="W995" s="13"/>
      <c r="X995" s="13"/>
      <c r="Y995" s="13"/>
      <c r="Z995" s="13"/>
      <c r="AA995" s="13"/>
      <c r="AB995" s="13"/>
      <c r="AC995" s="13"/>
      <c r="AD995" s="13"/>
      <c r="AE995" s="13"/>
      <c r="AF995" s="13"/>
      <c r="AG995" s="13"/>
      <c r="AH995" s="13"/>
      <c r="AI995" s="13"/>
      <c r="AJ995" s="13"/>
    </row>
    <row r="996" spans="1:36" ht="13.5" customHeight="1" x14ac:dyDescent="0.2">
      <c r="A996" s="13"/>
      <c r="B996" s="13"/>
      <c r="C996" s="13"/>
      <c r="D996" s="13"/>
      <c r="E996" s="13"/>
      <c r="F996" s="13"/>
      <c r="G996" s="13"/>
      <c r="H996" s="13"/>
      <c r="I996" s="13"/>
      <c r="J996" s="13"/>
      <c r="K996" s="13"/>
      <c r="L996" s="13"/>
      <c r="M996" s="13"/>
      <c r="N996" s="13"/>
      <c r="O996" s="13"/>
      <c r="P996" s="13"/>
      <c r="Q996" s="13"/>
      <c r="R996" s="13"/>
      <c r="S996" s="13"/>
      <c r="T996" s="13"/>
      <c r="U996" s="13"/>
      <c r="V996" s="13"/>
      <c r="W996" s="13"/>
      <c r="X996" s="13"/>
      <c r="Y996" s="13"/>
      <c r="Z996" s="13"/>
      <c r="AA996" s="13"/>
      <c r="AB996" s="13"/>
      <c r="AC996" s="13"/>
      <c r="AD996" s="13"/>
      <c r="AE996" s="13"/>
      <c r="AF996" s="13"/>
      <c r="AG996" s="13"/>
      <c r="AH996" s="13"/>
      <c r="AI996" s="13"/>
      <c r="AJ996" s="13"/>
    </row>
    <row r="997" spans="1:36" ht="13.5" customHeight="1" x14ac:dyDescent="0.2">
      <c r="A997" s="13"/>
      <c r="B997" s="13"/>
      <c r="C997" s="13"/>
      <c r="D997" s="13"/>
      <c r="E997" s="13"/>
      <c r="F997" s="13"/>
      <c r="G997" s="13"/>
      <c r="H997" s="13"/>
      <c r="I997" s="13"/>
      <c r="J997" s="13"/>
      <c r="K997" s="13"/>
      <c r="L997" s="13"/>
      <c r="M997" s="13"/>
      <c r="N997" s="13"/>
      <c r="O997" s="13"/>
      <c r="P997" s="13"/>
      <c r="Q997" s="13"/>
      <c r="R997" s="13"/>
      <c r="S997" s="13"/>
      <c r="T997" s="13"/>
      <c r="U997" s="13"/>
      <c r="V997" s="13"/>
      <c r="W997" s="13"/>
      <c r="X997" s="13"/>
      <c r="Y997" s="13"/>
      <c r="Z997" s="13"/>
      <c r="AA997" s="13"/>
      <c r="AB997" s="13"/>
      <c r="AC997" s="13"/>
      <c r="AD997" s="13"/>
      <c r="AE997" s="13"/>
      <c r="AF997" s="13"/>
      <c r="AG997" s="13"/>
      <c r="AH997" s="13"/>
      <c r="AI997" s="13"/>
      <c r="AJ997" s="13"/>
    </row>
    <row r="998" spans="1:36" ht="13.5" customHeight="1" x14ac:dyDescent="0.2">
      <c r="A998" s="13"/>
      <c r="B998" s="13"/>
      <c r="C998" s="13"/>
      <c r="D998" s="13"/>
      <c r="E998" s="13"/>
      <c r="F998" s="13"/>
      <c r="G998" s="13"/>
      <c r="H998" s="13"/>
      <c r="I998" s="13"/>
      <c r="J998" s="13"/>
      <c r="K998" s="13"/>
      <c r="L998" s="13"/>
      <c r="M998" s="13"/>
      <c r="N998" s="13"/>
      <c r="O998" s="13"/>
      <c r="P998" s="13"/>
      <c r="Q998" s="13"/>
      <c r="R998" s="13"/>
      <c r="S998" s="13"/>
      <c r="T998" s="13"/>
      <c r="U998" s="13"/>
      <c r="V998" s="13"/>
      <c r="W998" s="13"/>
      <c r="X998" s="13"/>
      <c r="Y998" s="13"/>
      <c r="Z998" s="13"/>
      <c r="AA998" s="13"/>
      <c r="AB998" s="13"/>
      <c r="AC998" s="13"/>
      <c r="AD998" s="13"/>
      <c r="AE998" s="13"/>
      <c r="AF998" s="13"/>
      <c r="AG998" s="13"/>
      <c r="AH998" s="13"/>
      <c r="AI998" s="13"/>
      <c r="AJ998" s="13"/>
    </row>
    <row r="999" spans="1:36" ht="13.5" customHeight="1" x14ac:dyDescent="0.2">
      <c r="A999" s="13"/>
      <c r="B999" s="13"/>
      <c r="C999" s="13"/>
      <c r="D999" s="13"/>
      <c r="E999" s="13"/>
      <c r="F999" s="13"/>
      <c r="G999" s="13"/>
      <c r="H999" s="13"/>
      <c r="I999" s="13"/>
      <c r="J999" s="13"/>
      <c r="K999" s="13"/>
      <c r="L999" s="13"/>
      <c r="M999" s="13"/>
      <c r="N999" s="13"/>
      <c r="O999" s="13"/>
      <c r="P999" s="13"/>
      <c r="Q999" s="13"/>
      <c r="R999" s="13"/>
      <c r="S999" s="13"/>
      <c r="T999" s="13"/>
      <c r="U999" s="13"/>
      <c r="V999" s="13"/>
      <c r="W999" s="13"/>
      <c r="X999" s="13"/>
      <c r="Y999" s="13"/>
      <c r="Z999" s="13"/>
      <c r="AA999" s="13"/>
      <c r="AB999" s="13"/>
      <c r="AC999" s="13"/>
      <c r="AD999" s="13"/>
      <c r="AE999" s="13"/>
      <c r="AF999" s="13"/>
      <c r="AG999" s="13"/>
      <c r="AH999" s="13"/>
      <c r="AI999" s="13"/>
      <c r="AJ999" s="13"/>
    </row>
    <row r="1000" spans="1:36" ht="13.5" customHeight="1" x14ac:dyDescent="0.2">
      <c r="A1000" s="13"/>
      <c r="B1000" s="13"/>
      <c r="C1000" s="13"/>
      <c r="D1000" s="13"/>
      <c r="E1000" s="13"/>
      <c r="F1000" s="13"/>
      <c r="G1000" s="13"/>
      <c r="H1000" s="13"/>
      <c r="I1000" s="13"/>
      <c r="J1000" s="13"/>
      <c r="K1000" s="13"/>
      <c r="L1000" s="13"/>
      <c r="M1000" s="13"/>
      <c r="N1000" s="13"/>
      <c r="O1000" s="13"/>
      <c r="P1000" s="13"/>
      <c r="Q1000" s="13"/>
      <c r="R1000" s="13"/>
      <c r="S1000" s="13"/>
      <c r="T1000" s="13"/>
      <c r="U1000" s="13"/>
      <c r="V1000" s="13"/>
      <c r="W1000" s="13"/>
      <c r="X1000" s="13"/>
      <c r="Y1000" s="13"/>
      <c r="Z1000" s="13"/>
      <c r="AA1000" s="13"/>
      <c r="AB1000" s="13"/>
      <c r="AC1000" s="13"/>
      <c r="AD1000" s="13"/>
      <c r="AE1000" s="13"/>
      <c r="AF1000" s="13"/>
      <c r="AG1000" s="13"/>
      <c r="AH1000" s="13"/>
      <c r="AI1000" s="13"/>
      <c r="AJ1000" s="13"/>
    </row>
  </sheetData>
  <conditionalFormatting sqref="S12:S13">
    <cfRule type="expression" dxfId="15" priority="2">
      <formula>AND(NOT(_xludf.isformula(S12)),ISNUMBER(S12))</formula>
    </cfRule>
  </conditionalFormatting>
  <conditionalFormatting sqref="S15">
    <cfRule type="expression" dxfId="14" priority="3">
      <formula>AND(NOT(_xludf.isformula(S15)),ISNUMBER(S15))</formula>
    </cfRule>
  </conditionalFormatting>
  <conditionalFormatting sqref="S19:S22">
    <cfRule type="expression" dxfId="13" priority="4">
      <formula>AND(NOT(_xludf.isformula(S19)),ISNUMBER(S19))</formula>
    </cfRule>
  </conditionalFormatting>
  <conditionalFormatting sqref="S24:S26">
    <cfRule type="expression" dxfId="12" priority="5">
      <formula>AND(NOT(_xludf.isformula(S24)),ISNUMBER(S24))</formula>
    </cfRule>
  </conditionalFormatting>
  <conditionalFormatting sqref="S28:S31">
    <cfRule type="expression" dxfId="11" priority="6">
      <formula>AND(NOT(_xludf.isformula(S28)),ISNUMBER(S28))</formula>
    </cfRule>
  </conditionalFormatting>
  <conditionalFormatting sqref="S38:S42">
    <cfRule type="expression" dxfId="10" priority="7">
      <formula>AND(NOT(_xludf.isformula(S38)),ISNUMBER(S38))</formula>
    </cfRule>
  </conditionalFormatting>
  <conditionalFormatting sqref="S44:S50">
    <cfRule type="expression" dxfId="9" priority="8">
      <formula>AND(NOT(_xludf.isformula(S44)),ISNUMBER(S44))</formula>
    </cfRule>
  </conditionalFormatting>
  <conditionalFormatting sqref="S58:S60">
    <cfRule type="expression" dxfId="8" priority="9">
      <formula>AND(NOT(_xludf.isformula(S58)),ISNUMBER(S58))</formula>
    </cfRule>
  </conditionalFormatting>
  <conditionalFormatting sqref="S62">
    <cfRule type="expression" dxfId="7" priority="10">
      <formula>AND(NOT(_xludf.isformula(S62)),ISNUMBER(S62))</formula>
    </cfRule>
  </conditionalFormatting>
  <conditionalFormatting sqref="S70:S72">
    <cfRule type="expression" dxfId="6" priority="11">
      <formula>AND(NOT(_xludf.isformula(S70)),ISNUMBER(S70))</formula>
    </cfRule>
  </conditionalFormatting>
  <conditionalFormatting sqref="S74:S80">
    <cfRule type="expression" dxfId="5" priority="12">
      <formula>AND(NOT(_xludf.isformula(S74)),ISNUMBER(S74))</formula>
    </cfRule>
  </conditionalFormatting>
  <conditionalFormatting sqref="S82:S86">
    <cfRule type="expression" dxfId="4" priority="13">
      <formula>AND(NOT(_xludf.isformula(S82)),ISNUMBER(S82))</formula>
    </cfRule>
  </conditionalFormatting>
  <conditionalFormatting sqref="S88:S115">
    <cfRule type="expression" dxfId="3" priority="14">
      <formula>AND(NOT(_xludf.isformula(S88)),ISNUMBER(S88))</formula>
    </cfRule>
  </conditionalFormatting>
  <conditionalFormatting sqref="S120:S121">
    <cfRule type="expression" dxfId="2" priority="15">
      <formula>AND(NOT(_xludf.isformula(S120)),ISNUMBER(S120))</formula>
    </cfRule>
  </conditionalFormatting>
  <conditionalFormatting sqref="S124:S129">
    <cfRule type="expression" dxfId="1" priority="16">
      <formula>AND(NOT(_xludf.isformula(S124)),ISNUMBER(S124))</formula>
    </cfRule>
  </conditionalFormatting>
  <dataValidations count="2">
    <dataValidation type="decimal" allowBlank="1" showInputMessage="1" showErrorMessage="1" prompt="Numbers only - Please enter a number (no text)." sqref="S12:AF13 S15:AF15 S19:AF22 S24:AF26 S28:AF31 S38:AF42 S44:AF50 S58:AF60 S62:AF62 S70:AF72 S74:AF80 S82:AF86 S88:AF115 S120:AF121 S124:AF129" xr:uid="{00000000-0002-0000-0600-000000000000}">
      <formula1>-1000000000000000</formula1>
      <formula2>1000000000000000</formula2>
    </dataValidation>
    <dataValidation type="list" allowBlank="1" showErrorMessage="1" sqref="R12:R13 R15 R19:R22 R24:R26 R28:R31 R38:R42 R44:R50 R58:R60 R62 R70:R72 R74:R80 R82:R86 R88:R115 R120:R121 R124:R129" xr:uid="{00000000-0002-0000-0600-000001000000}">
      <formula1>"Even,YOY Growth,Manual"</formula1>
      <formula2>0</formula2>
    </dataValidation>
  </dataValidations>
  <pageMargins left="0.7" right="0.7" top="0.75" bottom="0.75" header="0.511811023622047" footer="0.511811023622047"/>
  <pageSetup orientation="landscape" horizontalDpi="300" verticalDpi="300"/>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8ED873"/>
  </sheetPr>
  <dimension ref="A1:R1000"/>
  <sheetViews>
    <sheetView showGridLines="0" zoomScaleNormal="100" workbookViewId="0"/>
  </sheetViews>
  <sheetFormatPr baseColWidth="10" defaultColWidth="12.6640625" defaultRowHeight="15" outlineLevelRow="1" x14ac:dyDescent="0.2"/>
  <cols>
    <col min="1" max="1" width="49.6640625" customWidth="1"/>
    <col min="2" max="17" width="9.1640625" customWidth="1"/>
    <col min="18" max="18" width="11.5" customWidth="1"/>
    <col min="19" max="26" width="8.6640625" customWidth="1"/>
  </cols>
  <sheetData>
    <row r="1" spans="1:18" ht="14.25" customHeight="1" x14ac:dyDescent="0.25">
      <c r="A1" s="81" t="s">
        <v>1348</v>
      </c>
    </row>
    <row r="2" spans="1:18" ht="14.25" customHeight="1" x14ac:dyDescent="0.2">
      <c r="A2" s="82" t="s">
        <v>273</v>
      </c>
    </row>
    <row r="3" spans="1:18" ht="14.25" customHeight="1" x14ac:dyDescent="0.2">
      <c r="A3" s="83" t="s">
        <v>317</v>
      </c>
    </row>
    <row r="4" spans="1:18" ht="14.25" customHeight="1" x14ac:dyDescent="0.2">
      <c r="A4" s="84"/>
      <c r="B4" s="85">
        <v>46295</v>
      </c>
      <c r="C4" s="85">
        <v>46326</v>
      </c>
      <c r="D4" s="85">
        <v>46356</v>
      </c>
      <c r="E4" s="86">
        <v>46387</v>
      </c>
      <c r="F4" s="85">
        <v>46418</v>
      </c>
      <c r="G4" s="85">
        <v>46446</v>
      </c>
      <c r="H4" s="85">
        <v>46477</v>
      </c>
      <c r="I4" s="85">
        <v>46507</v>
      </c>
      <c r="J4" s="85">
        <v>46538</v>
      </c>
      <c r="K4" s="85">
        <v>46568</v>
      </c>
      <c r="L4" s="85">
        <v>46599</v>
      </c>
      <c r="M4" s="85">
        <v>46630</v>
      </c>
      <c r="N4" s="85">
        <v>46660</v>
      </c>
      <c r="O4" s="85">
        <v>46691</v>
      </c>
      <c r="P4" s="85">
        <v>46721</v>
      </c>
      <c r="Q4" s="85">
        <v>46752</v>
      </c>
      <c r="R4" s="84" t="s">
        <v>1349</v>
      </c>
    </row>
    <row r="5" spans="1:18" ht="14.25" customHeight="1" x14ac:dyDescent="0.2">
      <c r="A5" s="87" t="s">
        <v>1350</v>
      </c>
      <c r="B5" s="88"/>
      <c r="C5" s="88"/>
      <c r="D5" s="88"/>
      <c r="E5" s="89"/>
      <c r="F5" s="88"/>
      <c r="G5" s="88"/>
      <c r="H5" s="88"/>
      <c r="I5" s="88"/>
      <c r="J5" s="88"/>
      <c r="K5" s="88"/>
      <c r="L5" s="88"/>
      <c r="M5" s="88"/>
      <c r="N5" s="88"/>
      <c r="O5" s="88"/>
      <c r="P5" s="88"/>
      <c r="Q5" s="88"/>
      <c r="R5" s="88"/>
    </row>
    <row r="6" spans="1:18" ht="14.25" customHeight="1" x14ac:dyDescent="0.2">
      <c r="A6" s="13" t="s">
        <v>1351</v>
      </c>
      <c r="B6" s="90">
        <v>0</v>
      </c>
      <c r="C6" s="90">
        <v>0</v>
      </c>
      <c r="D6" s="90">
        <v>0</v>
      </c>
      <c r="E6" s="91">
        <v>0</v>
      </c>
      <c r="F6" s="90">
        <v>3</v>
      </c>
      <c r="G6" s="90">
        <v>3</v>
      </c>
      <c r="H6" s="90">
        <v>4</v>
      </c>
      <c r="I6" s="90">
        <v>4</v>
      </c>
      <c r="J6" s="90">
        <v>5</v>
      </c>
      <c r="K6" s="90">
        <v>6</v>
      </c>
      <c r="L6" s="90">
        <v>6</v>
      </c>
      <c r="M6" s="90">
        <v>7</v>
      </c>
      <c r="N6" s="90">
        <v>8</v>
      </c>
      <c r="O6" s="90">
        <v>9</v>
      </c>
      <c r="P6" s="90">
        <v>10</v>
      </c>
      <c r="Q6" s="90">
        <v>11</v>
      </c>
      <c r="R6" s="92">
        <v>76</v>
      </c>
    </row>
    <row r="7" spans="1:18" ht="14.25" customHeight="1" x14ac:dyDescent="0.2">
      <c r="A7" s="13" t="s">
        <v>276</v>
      </c>
      <c r="B7" s="93">
        <v>0</v>
      </c>
      <c r="C7" s="93">
        <v>0</v>
      </c>
      <c r="D7" s="93">
        <v>0</v>
      </c>
      <c r="E7" s="94">
        <v>0</v>
      </c>
      <c r="F7" s="93">
        <v>948000</v>
      </c>
      <c r="G7" s="93">
        <v>948000</v>
      </c>
      <c r="H7" s="93">
        <v>1264000</v>
      </c>
      <c r="I7" s="93">
        <v>1264000</v>
      </c>
      <c r="J7" s="93">
        <v>1580000</v>
      </c>
      <c r="K7" s="93">
        <v>1896000</v>
      </c>
      <c r="L7" s="93">
        <v>1896000</v>
      </c>
      <c r="M7" s="93">
        <v>2212000</v>
      </c>
      <c r="N7" s="93">
        <v>2528000</v>
      </c>
      <c r="O7" s="93">
        <v>2844000</v>
      </c>
      <c r="P7" s="93">
        <v>3160000</v>
      </c>
      <c r="Q7" s="93">
        <v>3476000</v>
      </c>
      <c r="R7" s="95">
        <v>24016000</v>
      </c>
    </row>
    <row r="8" spans="1:18" ht="14.25" customHeight="1" x14ac:dyDescent="0.2">
      <c r="A8" s="13" t="s">
        <v>1352</v>
      </c>
      <c r="B8" s="90">
        <v>0</v>
      </c>
      <c r="C8" s="90">
        <v>0</v>
      </c>
      <c r="D8" s="90">
        <v>0</v>
      </c>
      <c r="E8" s="91">
        <v>0</v>
      </c>
      <c r="F8" s="90">
        <v>1</v>
      </c>
      <c r="G8" s="90">
        <v>1</v>
      </c>
      <c r="H8" s="90">
        <v>2</v>
      </c>
      <c r="I8" s="90">
        <v>1</v>
      </c>
      <c r="J8" s="90">
        <v>1</v>
      </c>
      <c r="K8" s="90">
        <v>2</v>
      </c>
      <c r="L8" s="90">
        <v>2</v>
      </c>
      <c r="M8" s="90">
        <v>3</v>
      </c>
      <c r="N8" s="90">
        <v>2</v>
      </c>
      <c r="O8" s="90">
        <v>3</v>
      </c>
      <c r="P8" s="90">
        <v>4</v>
      </c>
      <c r="Q8" s="90">
        <v>3</v>
      </c>
      <c r="R8" s="92">
        <v>25</v>
      </c>
    </row>
    <row r="9" spans="1:18" ht="14.25" customHeight="1" x14ac:dyDescent="0.2">
      <c r="A9" s="13" t="s">
        <v>279</v>
      </c>
      <c r="B9" s="93">
        <v>0</v>
      </c>
      <c r="C9" s="93">
        <v>0</v>
      </c>
      <c r="D9" s="93">
        <v>0</v>
      </c>
      <c r="E9" s="94">
        <v>0</v>
      </c>
      <c r="F9" s="93">
        <v>255142.5</v>
      </c>
      <c r="G9" s="93">
        <v>255142.5</v>
      </c>
      <c r="H9" s="93">
        <v>255142.5</v>
      </c>
      <c r="I9" s="93">
        <v>255142.5</v>
      </c>
      <c r="J9" s="93">
        <v>321502.5</v>
      </c>
      <c r="K9" s="93">
        <v>387862.5</v>
      </c>
      <c r="L9" s="93">
        <v>476342.5</v>
      </c>
      <c r="M9" s="93">
        <v>515526.5</v>
      </c>
      <c r="N9" s="93">
        <v>576830.5</v>
      </c>
      <c r="O9" s="93">
        <v>643822.5</v>
      </c>
      <c r="P9" s="93">
        <v>710814.5</v>
      </c>
      <c r="Q9" s="93">
        <v>783494.5</v>
      </c>
      <c r="R9" s="95">
        <v>5436766</v>
      </c>
    </row>
    <row r="10" spans="1:18" ht="14.25" customHeight="1" x14ac:dyDescent="0.2">
      <c r="A10" s="13" t="s">
        <v>1353</v>
      </c>
      <c r="B10" s="90">
        <v>3</v>
      </c>
      <c r="C10" s="90">
        <v>0</v>
      </c>
      <c r="D10" s="90">
        <v>3</v>
      </c>
      <c r="E10" s="91">
        <v>2</v>
      </c>
      <c r="F10" s="90">
        <v>0</v>
      </c>
      <c r="G10" s="90">
        <v>0</v>
      </c>
      <c r="H10" s="90">
        <v>0</v>
      </c>
      <c r="I10" s="90">
        <v>0</v>
      </c>
      <c r="J10" s="90">
        <v>0</v>
      </c>
      <c r="K10" s="90">
        <v>0</v>
      </c>
      <c r="L10" s="90">
        <v>0</v>
      </c>
      <c r="M10" s="90">
        <v>0</v>
      </c>
      <c r="N10" s="90">
        <v>0</v>
      </c>
      <c r="O10" s="90">
        <v>0</v>
      </c>
      <c r="P10" s="90">
        <v>0</v>
      </c>
      <c r="Q10" s="90">
        <v>0</v>
      </c>
      <c r="R10" s="92">
        <f>SUM(F10:Q10)</f>
        <v>0</v>
      </c>
    </row>
    <row r="11" spans="1:18" ht="14.25" customHeight="1" x14ac:dyDescent="0.2">
      <c r="A11" s="13" t="s">
        <v>282</v>
      </c>
      <c r="B11" s="93">
        <v>1280300</v>
      </c>
      <c r="C11" s="93">
        <v>0</v>
      </c>
      <c r="D11" s="93">
        <v>1632000</v>
      </c>
      <c r="E11" s="94">
        <v>632000</v>
      </c>
      <c r="F11" s="93">
        <v>0</v>
      </c>
      <c r="G11" s="93">
        <v>0</v>
      </c>
      <c r="H11" s="93">
        <v>0</v>
      </c>
      <c r="I11" s="93">
        <v>0</v>
      </c>
      <c r="J11" s="93">
        <v>0</v>
      </c>
      <c r="K11" s="93">
        <v>0</v>
      </c>
      <c r="L11" s="93">
        <v>0</v>
      </c>
      <c r="M11" s="93">
        <v>0</v>
      </c>
      <c r="N11" s="93">
        <v>0</v>
      </c>
      <c r="O11" s="93">
        <v>0</v>
      </c>
      <c r="P11" s="93">
        <v>0</v>
      </c>
      <c r="Q11" s="93">
        <v>0</v>
      </c>
      <c r="R11" s="95">
        <v>0</v>
      </c>
    </row>
    <row r="12" spans="1:18" ht="14.25" customHeight="1" x14ac:dyDescent="0.2">
      <c r="A12" s="96" t="s">
        <v>1354</v>
      </c>
      <c r="B12" s="97">
        <f t="shared" ref="B12:R12" si="0">B6+B8+B10</f>
        <v>3</v>
      </c>
      <c r="C12" s="97">
        <f t="shared" si="0"/>
        <v>0</v>
      </c>
      <c r="D12" s="97">
        <f t="shared" si="0"/>
        <v>3</v>
      </c>
      <c r="E12" s="98">
        <f t="shared" si="0"/>
        <v>2</v>
      </c>
      <c r="F12" s="97">
        <f t="shared" si="0"/>
        <v>4</v>
      </c>
      <c r="G12" s="97">
        <f t="shared" si="0"/>
        <v>4</v>
      </c>
      <c r="H12" s="97">
        <f t="shared" si="0"/>
        <v>6</v>
      </c>
      <c r="I12" s="97">
        <f t="shared" si="0"/>
        <v>5</v>
      </c>
      <c r="J12" s="97">
        <f t="shared" si="0"/>
        <v>6</v>
      </c>
      <c r="K12" s="97">
        <f t="shared" si="0"/>
        <v>8</v>
      </c>
      <c r="L12" s="97">
        <f t="shared" si="0"/>
        <v>8</v>
      </c>
      <c r="M12" s="97">
        <f t="shared" si="0"/>
        <v>10</v>
      </c>
      <c r="N12" s="97">
        <f t="shared" si="0"/>
        <v>10</v>
      </c>
      <c r="O12" s="97">
        <f t="shared" si="0"/>
        <v>12</v>
      </c>
      <c r="P12" s="97">
        <f t="shared" si="0"/>
        <v>14</v>
      </c>
      <c r="Q12" s="97">
        <f t="shared" si="0"/>
        <v>14</v>
      </c>
      <c r="R12" s="99">
        <f t="shared" si="0"/>
        <v>101</v>
      </c>
    </row>
    <row r="13" spans="1:18" ht="14.25" customHeight="1" x14ac:dyDescent="0.2">
      <c r="A13" s="100" t="s">
        <v>285</v>
      </c>
      <c r="B13" s="101">
        <f t="shared" ref="B13:R13" si="1">B7+B9+B11</f>
        <v>1280300</v>
      </c>
      <c r="C13" s="101">
        <f t="shared" si="1"/>
        <v>0</v>
      </c>
      <c r="D13" s="101">
        <f t="shared" si="1"/>
        <v>1632000</v>
      </c>
      <c r="E13" s="102">
        <f t="shared" si="1"/>
        <v>632000</v>
      </c>
      <c r="F13" s="101">
        <f t="shared" si="1"/>
        <v>1203142.5</v>
      </c>
      <c r="G13" s="101">
        <f t="shared" si="1"/>
        <v>1203142.5</v>
      </c>
      <c r="H13" s="101">
        <f t="shared" si="1"/>
        <v>1519142.5</v>
      </c>
      <c r="I13" s="101">
        <f t="shared" si="1"/>
        <v>1519142.5</v>
      </c>
      <c r="J13" s="101">
        <f t="shared" si="1"/>
        <v>1901502.5</v>
      </c>
      <c r="K13" s="101">
        <f t="shared" si="1"/>
        <v>2283862.5</v>
      </c>
      <c r="L13" s="101">
        <f t="shared" si="1"/>
        <v>2372342.5</v>
      </c>
      <c r="M13" s="101">
        <f t="shared" si="1"/>
        <v>2727526.5</v>
      </c>
      <c r="N13" s="101">
        <f t="shared" si="1"/>
        <v>3104830.5</v>
      </c>
      <c r="O13" s="101">
        <f t="shared" si="1"/>
        <v>3487822.5</v>
      </c>
      <c r="P13" s="101">
        <f t="shared" si="1"/>
        <v>3870814.5</v>
      </c>
      <c r="Q13" s="101">
        <f t="shared" si="1"/>
        <v>4259494.5</v>
      </c>
      <c r="R13" s="103">
        <f t="shared" si="1"/>
        <v>29452766</v>
      </c>
    </row>
    <row r="14" spans="1:18" ht="14.25" customHeight="1" x14ac:dyDescent="0.2">
      <c r="A14" s="13"/>
      <c r="E14" s="104"/>
      <c r="R14" s="105"/>
    </row>
    <row r="15" spans="1:18" ht="14.25" customHeight="1" x14ac:dyDescent="0.2">
      <c r="A15" s="106" t="s">
        <v>1355</v>
      </c>
      <c r="B15" s="107"/>
      <c r="C15" s="107"/>
      <c r="D15" s="107"/>
      <c r="E15" s="108"/>
      <c r="F15" s="107"/>
      <c r="G15" s="107"/>
      <c r="H15" s="107"/>
      <c r="I15" s="107"/>
      <c r="J15" s="107"/>
      <c r="K15" s="107"/>
      <c r="L15" s="107"/>
      <c r="M15" s="107"/>
      <c r="N15" s="107"/>
      <c r="O15" s="107"/>
      <c r="P15" s="107"/>
      <c r="Q15" s="107"/>
      <c r="R15" s="107"/>
    </row>
    <row r="16" spans="1:18" ht="14.25" customHeight="1" x14ac:dyDescent="0.2">
      <c r="A16" s="13" t="s">
        <v>1356</v>
      </c>
      <c r="B16" s="90">
        <v>0</v>
      </c>
      <c r="C16" s="90">
        <v>2</v>
      </c>
      <c r="D16" s="90">
        <v>2</v>
      </c>
      <c r="E16" s="91">
        <v>0</v>
      </c>
      <c r="F16" s="90">
        <v>3</v>
      </c>
      <c r="G16" s="90">
        <v>2</v>
      </c>
      <c r="H16" s="90">
        <v>0</v>
      </c>
      <c r="I16" s="90">
        <v>5</v>
      </c>
      <c r="J16" s="90">
        <v>4</v>
      </c>
      <c r="K16" s="90">
        <v>6</v>
      </c>
      <c r="L16" s="90">
        <v>5</v>
      </c>
      <c r="M16" s="90">
        <v>6</v>
      </c>
      <c r="N16" s="90">
        <v>8</v>
      </c>
      <c r="O16" s="90">
        <v>8</v>
      </c>
      <c r="P16" s="90">
        <v>10</v>
      </c>
      <c r="Q16" s="90">
        <v>10</v>
      </c>
      <c r="R16" s="92">
        <v>67</v>
      </c>
    </row>
    <row r="17" spans="1:18" ht="14.25" customHeight="1" x14ac:dyDescent="0.2">
      <c r="A17" s="13" t="s">
        <v>1357</v>
      </c>
      <c r="B17" s="90">
        <v>0</v>
      </c>
      <c r="C17" s="90">
        <v>0</v>
      </c>
      <c r="D17" s="90">
        <v>0</v>
      </c>
      <c r="E17" s="91">
        <v>0</v>
      </c>
      <c r="F17" s="90">
        <v>0</v>
      </c>
      <c r="G17" s="90">
        <v>0</v>
      </c>
      <c r="H17" s="90">
        <v>0</v>
      </c>
      <c r="I17" s="90">
        <v>0</v>
      </c>
      <c r="J17" s="90">
        <v>0</v>
      </c>
      <c r="K17" s="90">
        <v>0</v>
      </c>
      <c r="L17" s="90">
        <v>0</v>
      </c>
      <c r="M17" s="90">
        <v>0</v>
      </c>
      <c r="N17" s="90">
        <v>0</v>
      </c>
      <c r="O17" s="90">
        <v>0</v>
      </c>
      <c r="P17" s="90">
        <v>0</v>
      </c>
      <c r="Q17" s="90">
        <v>0</v>
      </c>
      <c r="R17" s="92">
        <v>0</v>
      </c>
    </row>
    <row r="18" spans="1:18" ht="14.25" customHeight="1" x14ac:dyDescent="0.2">
      <c r="A18" s="96" t="s">
        <v>1358</v>
      </c>
      <c r="B18" s="97">
        <f t="shared" ref="B18:R18" si="2">B16+B17</f>
        <v>0</v>
      </c>
      <c r="C18" s="97">
        <f t="shared" si="2"/>
        <v>2</v>
      </c>
      <c r="D18" s="97">
        <f t="shared" si="2"/>
        <v>2</v>
      </c>
      <c r="E18" s="98">
        <f t="shared" si="2"/>
        <v>0</v>
      </c>
      <c r="F18" s="97">
        <f t="shared" si="2"/>
        <v>3</v>
      </c>
      <c r="G18" s="97">
        <f t="shared" si="2"/>
        <v>2</v>
      </c>
      <c r="H18" s="97">
        <f t="shared" si="2"/>
        <v>0</v>
      </c>
      <c r="I18" s="97">
        <f t="shared" si="2"/>
        <v>5</v>
      </c>
      <c r="J18" s="97">
        <f t="shared" si="2"/>
        <v>4</v>
      </c>
      <c r="K18" s="97">
        <f t="shared" si="2"/>
        <v>6</v>
      </c>
      <c r="L18" s="97">
        <f t="shared" si="2"/>
        <v>5</v>
      </c>
      <c r="M18" s="97">
        <f t="shared" si="2"/>
        <v>6</v>
      </c>
      <c r="N18" s="97">
        <f t="shared" si="2"/>
        <v>8</v>
      </c>
      <c r="O18" s="97">
        <f t="shared" si="2"/>
        <v>8</v>
      </c>
      <c r="P18" s="97">
        <f t="shared" si="2"/>
        <v>10</v>
      </c>
      <c r="Q18" s="97">
        <f t="shared" si="2"/>
        <v>10</v>
      </c>
      <c r="R18" s="99">
        <f t="shared" si="2"/>
        <v>67</v>
      </c>
    </row>
    <row r="19" spans="1:18" ht="14.25" customHeight="1" x14ac:dyDescent="0.2">
      <c r="A19" s="13" t="s">
        <v>1359</v>
      </c>
      <c r="B19" s="90">
        <v>0</v>
      </c>
      <c r="C19" s="90">
        <v>9</v>
      </c>
      <c r="D19" s="90">
        <v>9</v>
      </c>
      <c r="E19" s="91">
        <v>0</v>
      </c>
      <c r="F19" s="90">
        <v>20</v>
      </c>
      <c r="G19" s="90">
        <v>8</v>
      </c>
      <c r="H19" s="90">
        <v>0</v>
      </c>
      <c r="I19" s="90">
        <v>22</v>
      </c>
      <c r="J19" s="90">
        <v>14</v>
      </c>
      <c r="K19" s="90">
        <v>20</v>
      </c>
      <c r="L19" s="90">
        <v>18</v>
      </c>
      <c r="M19" s="90">
        <v>22</v>
      </c>
      <c r="N19" s="90">
        <v>28</v>
      </c>
      <c r="O19" s="90">
        <v>28</v>
      </c>
      <c r="P19" s="90">
        <v>34</v>
      </c>
      <c r="Q19" s="90">
        <v>36</v>
      </c>
      <c r="R19" s="92">
        <v>250</v>
      </c>
    </row>
    <row r="20" spans="1:18" ht="14.25" customHeight="1" x14ac:dyDescent="0.2">
      <c r="A20" s="13" t="s">
        <v>1360</v>
      </c>
      <c r="B20" s="90">
        <v>0</v>
      </c>
      <c r="C20" s="90">
        <v>35</v>
      </c>
      <c r="D20" s="90">
        <v>32</v>
      </c>
      <c r="E20" s="91">
        <v>0</v>
      </c>
      <c r="F20" s="90">
        <v>60</v>
      </c>
      <c r="G20" s="90">
        <v>24</v>
      </c>
      <c r="H20" s="90">
        <v>0</v>
      </c>
      <c r="I20" s="90">
        <v>86</v>
      </c>
      <c r="J20" s="90">
        <v>61</v>
      </c>
      <c r="K20" s="90">
        <v>98</v>
      </c>
      <c r="L20" s="90">
        <v>73</v>
      </c>
      <c r="M20" s="90">
        <v>85</v>
      </c>
      <c r="N20" s="90">
        <v>122</v>
      </c>
      <c r="O20" s="90">
        <v>122</v>
      </c>
      <c r="P20" s="90">
        <v>159</v>
      </c>
      <c r="Q20" s="90">
        <v>146</v>
      </c>
      <c r="R20" s="92">
        <v>1036</v>
      </c>
    </row>
    <row r="21" spans="1:18" ht="14.25" customHeight="1" x14ac:dyDescent="0.2">
      <c r="A21" s="13" t="s">
        <v>1361</v>
      </c>
      <c r="B21" s="90">
        <v>0</v>
      </c>
      <c r="C21" s="90">
        <v>0</v>
      </c>
      <c r="D21" s="90">
        <v>0</v>
      </c>
      <c r="E21" s="91">
        <v>0</v>
      </c>
      <c r="F21" s="90">
        <v>0</v>
      </c>
      <c r="G21" s="90">
        <v>0</v>
      </c>
      <c r="H21" s="90">
        <v>0</v>
      </c>
      <c r="I21" s="90">
        <v>0</v>
      </c>
      <c r="J21" s="90">
        <v>0</v>
      </c>
      <c r="K21" s="90">
        <v>0</v>
      </c>
      <c r="L21" s="90">
        <v>0</v>
      </c>
      <c r="M21" s="90">
        <v>0</v>
      </c>
      <c r="N21" s="90">
        <v>0</v>
      </c>
      <c r="O21" s="90">
        <v>0</v>
      </c>
      <c r="P21" s="90">
        <v>0</v>
      </c>
      <c r="Q21" s="90">
        <v>0</v>
      </c>
      <c r="R21" s="92">
        <v>0</v>
      </c>
    </row>
    <row r="22" spans="1:18" ht="14.25" customHeight="1" x14ac:dyDescent="0.2">
      <c r="A22" s="13"/>
      <c r="E22" s="104"/>
      <c r="R22" s="105"/>
    </row>
    <row r="23" spans="1:18" ht="14.25" customHeight="1" x14ac:dyDescent="0.2">
      <c r="A23" s="109" t="s">
        <v>1362</v>
      </c>
      <c r="B23" s="110"/>
      <c r="C23" s="110"/>
      <c r="D23" s="110"/>
      <c r="E23" s="111"/>
      <c r="F23" s="110"/>
      <c r="G23" s="110"/>
      <c r="H23" s="110"/>
      <c r="I23" s="110"/>
      <c r="J23" s="110"/>
      <c r="K23" s="110"/>
      <c r="L23" s="110"/>
      <c r="M23" s="110"/>
      <c r="N23" s="110"/>
      <c r="O23" s="110"/>
      <c r="P23" s="110"/>
      <c r="Q23" s="110"/>
      <c r="R23" s="110"/>
    </row>
    <row r="24" spans="1:18" ht="14.25" customHeight="1" x14ac:dyDescent="0.2">
      <c r="A24" s="13" t="s">
        <v>1363</v>
      </c>
      <c r="B24" s="90">
        <v>9</v>
      </c>
      <c r="C24" s="90">
        <v>0</v>
      </c>
      <c r="D24" s="90">
        <v>20</v>
      </c>
      <c r="E24" s="91">
        <v>8</v>
      </c>
      <c r="F24" s="90">
        <v>0</v>
      </c>
      <c r="G24" s="90">
        <v>22</v>
      </c>
      <c r="H24" s="90">
        <v>14</v>
      </c>
      <c r="I24" s="90">
        <v>20</v>
      </c>
      <c r="J24" s="90">
        <v>18</v>
      </c>
      <c r="K24" s="90">
        <v>22</v>
      </c>
      <c r="L24" s="90">
        <v>28</v>
      </c>
      <c r="M24" s="90">
        <v>28</v>
      </c>
      <c r="N24" s="90">
        <v>34</v>
      </c>
      <c r="O24" s="90">
        <v>36</v>
      </c>
      <c r="P24" s="90">
        <v>42</v>
      </c>
      <c r="Q24" s="90">
        <v>48</v>
      </c>
      <c r="R24" s="92">
        <v>312</v>
      </c>
    </row>
    <row r="25" spans="1:18" ht="14.25" customHeight="1" x14ac:dyDescent="0.2">
      <c r="A25" s="13" t="s">
        <v>1364</v>
      </c>
      <c r="B25" s="90">
        <v>32</v>
      </c>
      <c r="C25" s="90">
        <v>0</v>
      </c>
      <c r="D25" s="90">
        <v>60</v>
      </c>
      <c r="E25" s="91">
        <v>24</v>
      </c>
      <c r="F25" s="90">
        <v>0</v>
      </c>
      <c r="G25" s="90">
        <v>86</v>
      </c>
      <c r="H25" s="90">
        <v>61</v>
      </c>
      <c r="I25" s="90">
        <v>98</v>
      </c>
      <c r="J25" s="90">
        <v>73</v>
      </c>
      <c r="K25" s="90">
        <v>85</v>
      </c>
      <c r="L25" s="90">
        <v>122</v>
      </c>
      <c r="M25" s="90">
        <v>122</v>
      </c>
      <c r="N25" s="90">
        <v>159</v>
      </c>
      <c r="O25" s="90">
        <v>146</v>
      </c>
      <c r="P25" s="90">
        <v>183</v>
      </c>
      <c r="Q25" s="90">
        <v>220</v>
      </c>
      <c r="R25" s="92">
        <v>1355</v>
      </c>
    </row>
    <row r="26" spans="1:18" ht="14.25" customHeight="1" x14ac:dyDescent="0.2">
      <c r="A26" s="13" t="s">
        <v>1365</v>
      </c>
      <c r="B26" s="90">
        <v>0</v>
      </c>
      <c r="C26" s="90">
        <v>0</v>
      </c>
      <c r="D26" s="90">
        <v>0</v>
      </c>
      <c r="E26" s="91">
        <v>0</v>
      </c>
      <c r="F26" s="90">
        <v>0</v>
      </c>
      <c r="G26" s="90">
        <v>0</v>
      </c>
      <c r="H26" s="90">
        <v>0</v>
      </c>
      <c r="I26" s="90">
        <v>0</v>
      </c>
      <c r="J26" s="90">
        <v>0</v>
      </c>
      <c r="K26" s="90">
        <v>0</v>
      </c>
      <c r="L26" s="90">
        <v>0</v>
      </c>
      <c r="M26" s="90">
        <v>0</v>
      </c>
      <c r="N26" s="90">
        <v>0</v>
      </c>
      <c r="O26" s="90">
        <v>0</v>
      </c>
      <c r="P26" s="90">
        <v>0</v>
      </c>
      <c r="Q26" s="90">
        <v>0</v>
      </c>
      <c r="R26" s="92">
        <v>0</v>
      </c>
    </row>
    <row r="27" spans="1:18" ht="14.25" customHeight="1" x14ac:dyDescent="0.2">
      <c r="A27" s="112" t="s">
        <v>1366</v>
      </c>
      <c r="B27" s="113">
        <f t="shared" ref="B27:Q27" si="3">B24/(DAY(B$4)/7)</f>
        <v>2.1</v>
      </c>
      <c r="C27" s="113">
        <f t="shared" si="3"/>
        <v>0</v>
      </c>
      <c r="D27" s="113">
        <f t="shared" si="3"/>
        <v>4.666666666666667</v>
      </c>
      <c r="E27" s="114">
        <f t="shared" si="3"/>
        <v>1.8064516129032258</v>
      </c>
      <c r="F27" s="113">
        <f t="shared" si="3"/>
        <v>0</v>
      </c>
      <c r="G27" s="113">
        <f t="shared" si="3"/>
        <v>5.5</v>
      </c>
      <c r="H27" s="113">
        <f t="shared" si="3"/>
        <v>3.161290322580645</v>
      </c>
      <c r="I27" s="113">
        <f t="shared" si="3"/>
        <v>4.666666666666667</v>
      </c>
      <c r="J27" s="113">
        <f t="shared" si="3"/>
        <v>4.064516129032258</v>
      </c>
      <c r="K27" s="113">
        <f t="shared" si="3"/>
        <v>5.1333333333333337</v>
      </c>
      <c r="L27" s="113">
        <f t="shared" si="3"/>
        <v>6.32258064516129</v>
      </c>
      <c r="M27" s="113">
        <f t="shared" si="3"/>
        <v>6.32258064516129</v>
      </c>
      <c r="N27" s="113">
        <f t="shared" si="3"/>
        <v>7.9333333333333336</v>
      </c>
      <c r="O27" s="113">
        <f t="shared" si="3"/>
        <v>8.129032258064516</v>
      </c>
      <c r="P27" s="113">
        <f t="shared" si="3"/>
        <v>9.8000000000000007</v>
      </c>
      <c r="Q27" s="113">
        <f t="shared" si="3"/>
        <v>10.838709677419354</v>
      </c>
      <c r="R27" s="115">
        <f t="array" ref="R27">R24/(SUMPRODUCT(DAY($F$4:$Q$4))/7)</f>
        <v>5.9835616438356158</v>
      </c>
    </row>
    <row r="28" spans="1:18" ht="14.25" customHeight="1" x14ac:dyDescent="0.2">
      <c r="A28" s="112" t="s">
        <v>1367</v>
      </c>
      <c r="B28" s="113">
        <f t="shared" ref="B28:Q28" si="4">B25/(DAY(B$4)/7)</f>
        <v>7.4666666666666668</v>
      </c>
      <c r="C28" s="113">
        <f t="shared" si="4"/>
        <v>0</v>
      </c>
      <c r="D28" s="113">
        <f t="shared" si="4"/>
        <v>14</v>
      </c>
      <c r="E28" s="114">
        <f t="shared" si="4"/>
        <v>5.419354838709677</v>
      </c>
      <c r="F28" s="113">
        <f t="shared" si="4"/>
        <v>0</v>
      </c>
      <c r="G28" s="113">
        <f t="shared" si="4"/>
        <v>21.5</v>
      </c>
      <c r="H28" s="113">
        <f t="shared" si="4"/>
        <v>13.774193548387096</v>
      </c>
      <c r="I28" s="113">
        <f t="shared" si="4"/>
        <v>22.866666666666667</v>
      </c>
      <c r="J28" s="113">
        <f t="shared" si="4"/>
        <v>16.483870967741936</v>
      </c>
      <c r="K28" s="113">
        <f t="shared" si="4"/>
        <v>19.833333333333332</v>
      </c>
      <c r="L28" s="113">
        <f t="shared" si="4"/>
        <v>27.548387096774192</v>
      </c>
      <c r="M28" s="113">
        <f t="shared" si="4"/>
        <v>27.548387096774192</v>
      </c>
      <c r="N28" s="113">
        <f t="shared" si="4"/>
        <v>37.1</v>
      </c>
      <c r="O28" s="113">
        <f t="shared" si="4"/>
        <v>32.967741935483872</v>
      </c>
      <c r="P28" s="113">
        <f t="shared" si="4"/>
        <v>42.7</v>
      </c>
      <c r="Q28" s="113">
        <f t="shared" si="4"/>
        <v>49.677419354838705</v>
      </c>
      <c r="R28" s="115">
        <f t="array" ref="R28">R25/(SUMPRODUCT(DAY($F$4:$Q$4))/7)</f>
        <v>25.986301369863011</v>
      </c>
    </row>
    <row r="29" spans="1:18" ht="14.25" customHeight="1" x14ac:dyDescent="0.2">
      <c r="A29" s="116" t="s">
        <v>288</v>
      </c>
      <c r="B29" s="117">
        <v>878237.5</v>
      </c>
      <c r="C29" s="117">
        <v>0</v>
      </c>
      <c r="D29" s="117">
        <v>1862750</v>
      </c>
      <c r="E29" s="118">
        <v>745100</v>
      </c>
      <c r="F29" s="117">
        <v>0</v>
      </c>
      <c r="G29" s="117">
        <v>2209025</v>
      </c>
      <c r="H29" s="117">
        <v>1455925</v>
      </c>
      <c r="I29" s="117">
        <v>2166750</v>
      </c>
      <c r="J29" s="117">
        <v>1828475</v>
      </c>
      <c r="K29" s="117">
        <v>2201025</v>
      </c>
      <c r="L29" s="117">
        <v>2911850</v>
      </c>
      <c r="M29" s="117">
        <v>2911850</v>
      </c>
      <c r="N29" s="117">
        <v>3622675</v>
      </c>
      <c r="O29" s="117">
        <v>3656950</v>
      </c>
      <c r="P29" s="117">
        <v>4367775</v>
      </c>
      <c r="Q29" s="117">
        <v>5078600</v>
      </c>
      <c r="R29" s="119">
        <v>32410900</v>
      </c>
    </row>
    <row r="30" spans="1:18" ht="14.25" customHeight="1" outlineLevel="1" x14ac:dyDescent="0.2">
      <c r="A30" s="13" t="s">
        <v>291</v>
      </c>
      <c r="B30" s="93">
        <v>0</v>
      </c>
      <c r="C30" s="93">
        <v>10000</v>
      </c>
      <c r="D30" s="93">
        <v>10000</v>
      </c>
      <c r="E30" s="94">
        <v>0</v>
      </c>
      <c r="F30" s="93">
        <v>15000</v>
      </c>
      <c r="G30" s="93">
        <v>10000</v>
      </c>
      <c r="H30" s="93">
        <v>0</v>
      </c>
      <c r="I30" s="93">
        <v>25000</v>
      </c>
      <c r="J30" s="93">
        <v>20000</v>
      </c>
      <c r="K30" s="93">
        <v>30000</v>
      </c>
      <c r="L30" s="93">
        <v>25000</v>
      </c>
      <c r="M30" s="93">
        <v>30000</v>
      </c>
      <c r="N30" s="93">
        <v>40000</v>
      </c>
      <c r="O30" s="93">
        <v>40000</v>
      </c>
      <c r="P30" s="93">
        <v>50000</v>
      </c>
      <c r="Q30" s="93">
        <v>50000</v>
      </c>
      <c r="R30" s="95">
        <v>335000</v>
      </c>
    </row>
    <row r="31" spans="1:18" ht="14.25" customHeight="1" x14ac:dyDescent="0.2">
      <c r="A31" s="13"/>
      <c r="E31" s="104"/>
      <c r="R31" s="105"/>
    </row>
    <row r="32" spans="1:18" ht="14.25" customHeight="1" outlineLevel="1" x14ac:dyDescent="0.2">
      <c r="A32" s="120" t="s">
        <v>1368</v>
      </c>
      <c r="B32" s="121"/>
      <c r="C32" s="121"/>
      <c r="D32" s="121"/>
      <c r="E32" s="122"/>
      <c r="F32" s="121"/>
      <c r="G32" s="121"/>
      <c r="H32" s="121"/>
      <c r="I32" s="121"/>
      <c r="J32" s="121"/>
      <c r="K32" s="121"/>
      <c r="L32" s="121"/>
      <c r="M32" s="121"/>
      <c r="N32" s="121"/>
      <c r="O32" s="121"/>
      <c r="P32" s="121"/>
      <c r="Q32" s="121"/>
      <c r="R32" s="121"/>
    </row>
    <row r="33" spans="1:18" ht="14.25" customHeight="1" outlineLevel="1" x14ac:dyDescent="0.2">
      <c r="A33" s="112" t="s">
        <v>1369</v>
      </c>
      <c r="B33" s="123">
        <v>0</v>
      </c>
      <c r="C33" s="123">
        <v>0</v>
      </c>
      <c r="D33" s="123">
        <v>0</v>
      </c>
      <c r="E33" s="124">
        <v>0</v>
      </c>
      <c r="F33" s="123">
        <v>0</v>
      </c>
      <c r="G33" s="123">
        <v>0</v>
      </c>
      <c r="H33" s="123">
        <v>0</v>
      </c>
      <c r="I33" s="123">
        <v>0</v>
      </c>
      <c r="J33" s="123">
        <v>0</v>
      </c>
      <c r="K33" s="123">
        <v>0</v>
      </c>
      <c r="L33" s="123">
        <v>0</v>
      </c>
      <c r="M33" s="123">
        <v>0</v>
      </c>
      <c r="N33" s="123">
        <v>0</v>
      </c>
      <c r="O33" s="123">
        <v>0</v>
      </c>
      <c r="P33" s="123">
        <v>42</v>
      </c>
      <c r="Q33" s="123">
        <v>48</v>
      </c>
      <c r="R33" s="125">
        <f>SUM(F33:Q33)</f>
        <v>90</v>
      </c>
    </row>
    <row r="34" spans="1:18" ht="14.25" customHeight="1" outlineLevel="1" x14ac:dyDescent="0.2">
      <c r="A34" s="112" t="s">
        <v>1370</v>
      </c>
      <c r="B34" s="123">
        <v>0</v>
      </c>
      <c r="C34" s="123">
        <v>0</v>
      </c>
      <c r="D34" s="123">
        <v>0</v>
      </c>
      <c r="E34" s="124">
        <v>0</v>
      </c>
      <c r="F34" s="123">
        <v>0</v>
      </c>
      <c r="G34" s="123">
        <v>0</v>
      </c>
      <c r="H34" s="123">
        <v>0</v>
      </c>
      <c r="I34" s="123">
        <v>0</v>
      </c>
      <c r="J34" s="123">
        <v>0</v>
      </c>
      <c r="K34" s="123">
        <v>0</v>
      </c>
      <c r="L34" s="123">
        <v>0</v>
      </c>
      <c r="M34" s="123">
        <v>0</v>
      </c>
      <c r="N34" s="123">
        <v>0</v>
      </c>
      <c r="O34" s="123">
        <v>0</v>
      </c>
      <c r="P34" s="123">
        <v>183</v>
      </c>
      <c r="Q34" s="123">
        <v>220</v>
      </c>
      <c r="R34" s="125">
        <f>SUM(F34:Q34)</f>
        <v>403</v>
      </c>
    </row>
    <row r="35" spans="1:18" ht="14.25" customHeight="1" outlineLevel="1" x14ac:dyDescent="0.2">
      <c r="A35" s="112" t="s">
        <v>294</v>
      </c>
      <c r="B35" s="126">
        <v>0</v>
      </c>
      <c r="C35" s="126">
        <v>0</v>
      </c>
      <c r="D35" s="126">
        <v>0</v>
      </c>
      <c r="E35" s="127">
        <v>0</v>
      </c>
      <c r="F35" s="126">
        <v>0</v>
      </c>
      <c r="G35" s="126">
        <v>0</v>
      </c>
      <c r="H35" s="126">
        <v>0</v>
      </c>
      <c r="I35" s="126">
        <v>0</v>
      </c>
      <c r="J35" s="126">
        <v>0</v>
      </c>
      <c r="K35" s="126">
        <v>0</v>
      </c>
      <c r="L35" s="126">
        <v>0</v>
      </c>
      <c r="M35" s="126">
        <v>0</v>
      </c>
      <c r="N35" s="126">
        <v>0</v>
      </c>
      <c r="O35" s="126">
        <v>0</v>
      </c>
      <c r="P35" s="126">
        <v>4367775</v>
      </c>
      <c r="Q35" s="126">
        <v>5078600</v>
      </c>
      <c r="R35" s="128">
        <v>9446375</v>
      </c>
    </row>
    <row r="36" spans="1:18" ht="14.25" customHeight="1" outlineLevel="1" x14ac:dyDescent="0.2">
      <c r="A36" s="13"/>
      <c r="E36" s="104"/>
      <c r="R36" s="105"/>
    </row>
    <row r="37" spans="1:18" ht="14.25" customHeight="1" x14ac:dyDescent="0.2">
      <c r="A37" s="129" t="s">
        <v>1371</v>
      </c>
      <c r="B37" s="130"/>
      <c r="C37" s="130"/>
      <c r="D37" s="130"/>
      <c r="E37" s="131"/>
      <c r="F37" s="130"/>
      <c r="G37" s="130"/>
      <c r="H37" s="130"/>
      <c r="I37" s="130"/>
      <c r="J37" s="130"/>
      <c r="K37" s="130"/>
      <c r="L37" s="130"/>
      <c r="M37" s="130"/>
      <c r="N37" s="130"/>
      <c r="O37" s="130"/>
      <c r="P37" s="130"/>
      <c r="Q37" s="130"/>
      <c r="R37" s="130"/>
    </row>
    <row r="38" spans="1:18" ht="14.25" customHeight="1" x14ac:dyDescent="0.2">
      <c r="A38" s="13" t="s">
        <v>297</v>
      </c>
      <c r="B38" s="93">
        <v>7941700</v>
      </c>
      <c r="C38" s="93">
        <v>7941700</v>
      </c>
      <c r="D38" s="93">
        <v>9573700</v>
      </c>
      <c r="E38" s="94">
        <v>10205700</v>
      </c>
      <c r="F38" s="93">
        <v>11238747.5</v>
      </c>
      <c r="G38" s="93">
        <v>12271795</v>
      </c>
      <c r="H38" s="93">
        <v>13620842.5</v>
      </c>
      <c r="I38" s="93">
        <v>14969890</v>
      </c>
      <c r="J38" s="93">
        <v>16701297.5</v>
      </c>
      <c r="K38" s="93">
        <v>18815065</v>
      </c>
      <c r="L38" s="93">
        <v>21017312.5</v>
      </c>
      <c r="M38" s="93">
        <v>23574744</v>
      </c>
      <c r="N38" s="93">
        <v>26509479.5</v>
      </c>
      <c r="O38" s="93">
        <v>29827207</v>
      </c>
      <c r="P38" s="93">
        <v>33527926.5</v>
      </c>
      <c r="Q38" s="93">
        <v>37617326</v>
      </c>
      <c r="R38" s="95">
        <v>37617326</v>
      </c>
    </row>
    <row r="39" spans="1:18" ht="14.25" customHeight="1" x14ac:dyDescent="0.2">
      <c r="A39" s="13" t="s">
        <v>300</v>
      </c>
      <c r="B39" s="93"/>
      <c r="C39" s="93"/>
      <c r="D39" s="93"/>
      <c r="E39" s="94"/>
      <c r="F39" s="93"/>
      <c r="G39" s="93"/>
      <c r="H39" s="93"/>
      <c r="I39" s="93"/>
      <c r="J39" s="93"/>
      <c r="K39" s="93"/>
      <c r="L39" s="93"/>
      <c r="M39" s="93"/>
      <c r="N39" s="93"/>
      <c r="O39" s="93"/>
      <c r="P39" s="93"/>
      <c r="Q39" s="93"/>
      <c r="R39" s="95"/>
    </row>
    <row r="40" spans="1:18" ht="14.25" customHeight="1" outlineLevel="1" x14ac:dyDescent="0.2">
      <c r="A40" s="13" t="s">
        <v>303</v>
      </c>
      <c r="B40" s="93">
        <v>570291.5</v>
      </c>
      <c r="C40" s="93">
        <v>632828</v>
      </c>
      <c r="D40" s="93">
        <v>662103</v>
      </c>
      <c r="E40" s="94">
        <v>662103</v>
      </c>
      <c r="F40" s="93">
        <v>783428.41666666698</v>
      </c>
      <c r="G40" s="93">
        <v>821920.5</v>
      </c>
      <c r="H40" s="93">
        <v>807745.91666666698</v>
      </c>
      <c r="I40" s="93">
        <v>907121.875</v>
      </c>
      <c r="J40" s="93">
        <v>997375.83333333395</v>
      </c>
      <c r="K40" s="93">
        <v>1116046.45833333</v>
      </c>
      <c r="L40" s="93">
        <v>1231592.08333333</v>
      </c>
      <c r="M40" s="93">
        <v>1379626.04166667</v>
      </c>
      <c r="N40" s="93">
        <v>1561856.66666667</v>
      </c>
      <c r="O40" s="93">
        <v>1751627.29166667</v>
      </c>
      <c r="P40" s="93">
        <v>1975163.25</v>
      </c>
      <c r="Q40" s="93">
        <v>2230141.2083333302</v>
      </c>
      <c r="R40" s="95">
        <v>15563645.5416667</v>
      </c>
    </row>
    <row r="41" spans="1:18" ht="14.25" hidden="1" customHeight="1" outlineLevel="1" x14ac:dyDescent="0.2">
      <c r="A41" s="13" t="s">
        <v>306</v>
      </c>
      <c r="B41" s="93">
        <v>421637</v>
      </c>
      <c r="C41" s="93">
        <v>753940.5</v>
      </c>
      <c r="D41" s="93">
        <v>1076240.5</v>
      </c>
      <c r="E41" s="94">
        <v>274101.5</v>
      </c>
      <c r="F41" s="93">
        <v>1898996.5</v>
      </c>
      <c r="G41" s="93">
        <v>1108006.5</v>
      </c>
      <c r="H41" s="93">
        <v>713306.5</v>
      </c>
      <c r="I41" s="93">
        <v>1810671</v>
      </c>
      <c r="J41" s="93">
        <v>1916271</v>
      </c>
      <c r="K41" s="93">
        <v>2148309</v>
      </c>
      <c r="L41" s="93">
        <v>1857761</v>
      </c>
      <c r="M41" s="93">
        <v>2534631</v>
      </c>
      <c r="N41" s="93">
        <v>2595313</v>
      </c>
      <c r="O41" s="93">
        <v>3040310</v>
      </c>
      <c r="P41" s="93">
        <v>3767794</v>
      </c>
      <c r="Q41" s="93">
        <v>3342959</v>
      </c>
      <c r="R41" s="95">
        <v>26734328.5</v>
      </c>
    </row>
    <row r="42" spans="1:18" ht="14.25" hidden="1" customHeight="1" outlineLevel="1" x14ac:dyDescent="0.2">
      <c r="A42" s="13" t="s">
        <v>309</v>
      </c>
      <c r="B42" s="93">
        <v>1877250.66666667</v>
      </c>
      <c r="C42" s="93">
        <v>1998363.16666667</v>
      </c>
      <c r="D42" s="93">
        <v>2412500.6666666698</v>
      </c>
      <c r="E42" s="94">
        <v>2024499.16666667</v>
      </c>
      <c r="F42" s="93">
        <v>3140067.25</v>
      </c>
      <c r="G42" s="93">
        <v>3426153.25</v>
      </c>
      <c r="H42" s="93">
        <v>3331713.8333333302</v>
      </c>
      <c r="I42" s="93">
        <v>4235262.9583333302</v>
      </c>
      <c r="J42" s="93">
        <v>5154158.125</v>
      </c>
      <c r="K42" s="93">
        <v>6186420.6666666698</v>
      </c>
      <c r="L42" s="93">
        <v>6812589.5833333302</v>
      </c>
      <c r="M42" s="93">
        <v>7967594.5416666698</v>
      </c>
      <c r="N42" s="93">
        <v>9001050.875</v>
      </c>
      <c r="O42" s="93">
        <v>10289733.5833333</v>
      </c>
      <c r="P42" s="93">
        <v>12082364.3333333</v>
      </c>
      <c r="Q42" s="93">
        <v>13195182.125</v>
      </c>
      <c r="R42" s="95">
        <v>13195182.125</v>
      </c>
    </row>
    <row r="43" spans="1:18" ht="14.25" customHeight="1" x14ac:dyDescent="0.2">
      <c r="A43" s="13"/>
    </row>
    <row r="44" spans="1:18" ht="13.5" customHeight="1" x14ac:dyDescent="0.2">
      <c r="A44" s="129" t="s">
        <v>1372</v>
      </c>
      <c r="B44" s="130"/>
      <c r="C44" s="130"/>
      <c r="D44" s="130"/>
      <c r="E44" s="130"/>
      <c r="F44" s="130"/>
      <c r="G44" s="130"/>
      <c r="H44" s="130"/>
      <c r="I44" s="130"/>
      <c r="J44" s="130"/>
      <c r="K44" s="130"/>
      <c r="L44" s="130"/>
      <c r="M44" s="130"/>
      <c r="N44" s="130"/>
      <c r="O44" s="130"/>
      <c r="P44" s="130"/>
      <c r="Q44" s="130"/>
      <c r="R44" s="130"/>
    </row>
    <row r="45" spans="1:18" ht="13.5" customHeight="1" x14ac:dyDescent="0.2">
      <c r="A45" s="5" t="s">
        <v>1160</v>
      </c>
      <c r="B45" s="5"/>
      <c r="C45" s="5"/>
      <c r="D45" s="5"/>
      <c r="E45" s="5"/>
      <c r="F45" s="5"/>
      <c r="G45" s="5"/>
      <c r="H45" s="5"/>
      <c r="I45" s="5"/>
      <c r="J45" s="5"/>
      <c r="K45" s="5"/>
      <c r="L45" s="5"/>
      <c r="M45" s="5"/>
      <c r="N45" s="5"/>
      <c r="O45" s="5"/>
      <c r="P45" s="5"/>
      <c r="Q45" s="5"/>
      <c r="R45" s="5"/>
    </row>
    <row r="46" spans="1:18" ht="13.5" customHeight="1" x14ac:dyDescent="0.2">
      <c r="A46" s="5" t="s">
        <v>1163</v>
      </c>
      <c r="B46" s="5"/>
      <c r="C46" s="5"/>
      <c r="D46" s="5"/>
      <c r="E46" s="5"/>
      <c r="F46" s="5"/>
      <c r="G46" s="5"/>
      <c r="H46" s="5"/>
      <c r="I46" s="5"/>
      <c r="J46" s="5"/>
      <c r="K46" s="5"/>
      <c r="L46" s="5"/>
      <c r="M46" s="5"/>
      <c r="N46" s="5"/>
      <c r="O46" s="5"/>
      <c r="P46" s="5"/>
      <c r="Q46" s="5"/>
      <c r="R46" s="5"/>
    </row>
    <row r="47" spans="1:18" ht="13.5" customHeight="1" x14ac:dyDescent="0.2">
      <c r="A47" s="5" t="s">
        <v>1166</v>
      </c>
      <c r="B47" s="5"/>
      <c r="C47" s="5"/>
      <c r="D47" s="5"/>
      <c r="E47" s="5"/>
      <c r="F47" s="5"/>
      <c r="G47" s="5"/>
      <c r="H47" s="5"/>
      <c r="I47" s="5"/>
      <c r="J47" s="5"/>
      <c r="K47" s="5"/>
      <c r="L47" s="5"/>
      <c r="M47" s="5"/>
      <c r="N47" s="5"/>
      <c r="O47" s="5"/>
      <c r="P47" s="5"/>
      <c r="Q47" s="5"/>
      <c r="R47" s="5"/>
    </row>
    <row r="48" spans="1:18" ht="13.5" customHeight="1" x14ac:dyDescent="0.2">
      <c r="A48" s="5" t="s">
        <v>1169</v>
      </c>
      <c r="B48" s="5"/>
      <c r="C48" s="5"/>
      <c r="D48" s="5"/>
      <c r="E48" s="5"/>
      <c r="F48" s="5"/>
      <c r="G48" s="5"/>
      <c r="H48" s="5"/>
      <c r="I48" s="5"/>
      <c r="J48" s="5"/>
      <c r="K48" s="5"/>
      <c r="L48" s="5"/>
      <c r="M48" s="5"/>
      <c r="N48" s="5"/>
      <c r="O48" s="5"/>
      <c r="P48" s="5"/>
      <c r="Q48" s="5"/>
      <c r="R48" s="5"/>
    </row>
    <row r="49" spans="1:18" ht="14.25" customHeight="1" x14ac:dyDescent="0.2">
      <c r="A49" s="5" t="s">
        <v>1172</v>
      </c>
      <c r="B49" s="5"/>
      <c r="C49" s="5"/>
      <c r="D49" s="5"/>
      <c r="E49" s="5"/>
      <c r="F49" s="5"/>
      <c r="G49" s="5"/>
      <c r="H49" s="5"/>
      <c r="I49" s="5"/>
      <c r="J49" s="5"/>
      <c r="K49" s="5"/>
      <c r="L49" s="5"/>
      <c r="M49" s="5"/>
      <c r="N49" s="5"/>
      <c r="O49" s="5"/>
      <c r="P49" s="5"/>
      <c r="Q49" s="5"/>
      <c r="R49" s="5"/>
    </row>
    <row r="50" spans="1:18" ht="14.25" customHeight="1" x14ac:dyDescent="0.2">
      <c r="A50" s="5" t="s">
        <v>1373</v>
      </c>
      <c r="B50" s="5"/>
      <c r="C50" s="5"/>
      <c r="D50" s="5"/>
      <c r="E50" s="5"/>
      <c r="F50" s="5"/>
      <c r="G50" s="5"/>
      <c r="H50" s="5"/>
      <c r="I50" s="5"/>
      <c r="J50" s="5"/>
      <c r="K50" s="5"/>
      <c r="L50" s="5"/>
      <c r="M50" s="5"/>
      <c r="N50" s="5"/>
      <c r="O50" s="5"/>
      <c r="P50" s="5"/>
      <c r="Q50" s="5"/>
      <c r="R50" s="5"/>
    </row>
    <row r="51" spans="1:18" ht="14.25" customHeight="1" x14ac:dyDescent="0.2"/>
    <row r="52" spans="1:18" ht="14.25" customHeight="1" x14ac:dyDescent="0.2">
      <c r="A52" s="106" t="s">
        <v>1374</v>
      </c>
      <c r="B52" s="106"/>
      <c r="C52" s="106"/>
      <c r="D52" s="106"/>
      <c r="E52" s="106"/>
      <c r="F52" s="106"/>
      <c r="G52" s="106"/>
      <c r="H52" s="106"/>
      <c r="I52" s="106"/>
      <c r="J52" s="106"/>
      <c r="K52" s="106"/>
      <c r="L52" s="106"/>
      <c r="M52" s="106"/>
      <c r="N52" s="106"/>
      <c r="O52" s="106"/>
      <c r="P52" s="106"/>
      <c r="Q52" s="106"/>
      <c r="R52" s="106"/>
    </row>
    <row r="53" spans="1:18" ht="14.25" customHeight="1" x14ac:dyDescent="0.2">
      <c r="A53" s="84" t="s">
        <v>1375</v>
      </c>
      <c r="B53" s="85">
        <v>46295</v>
      </c>
      <c r="C53" s="85">
        <v>46326</v>
      </c>
      <c r="D53" s="85">
        <v>46356</v>
      </c>
      <c r="E53" s="86">
        <v>46387</v>
      </c>
      <c r="F53" s="85">
        <v>46418</v>
      </c>
      <c r="G53" s="85">
        <v>46446</v>
      </c>
      <c r="H53" s="85">
        <v>46477</v>
      </c>
      <c r="I53" s="85">
        <v>46507</v>
      </c>
      <c r="J53" s="85">
        <v>46538</v>
      </c>
      <c r="K53" s="85">
        <v>46568</v>
      </c>
      <c r="L53" s="85">
        <v>46599</v>
      </c>
      <c r="M53" s="85">
        <v>46630</v>
      </c>
      <c r="N53" s="85">
        <v>46660</v>
      </c>
      <c r="O53" s="85">
        <v>46691</v>
      </c>
      <c r="P53" s="85">
        <v>46721</v>
      </c>
      <c r="Q53" s="85">
        <v>46752</v>
      </c>
      <c r="R53" s="84" t="s">
        <v>1349</v>
      </c>
    </row>
    <row r="54" spans="1:18" ht="14.25" customHeight="1" x14ac:dyDescent="0.2">
      <c r="A54" s="56" t="s">
        <v>1376</v>
      </c>
      <c r="B54" s="133">
        <v>0</v>
      </c>
      <c r="C54" s="133">
        <v>0</v>
      </c>
      <c r="D54" s="133">
        <v>0</v>
      </c>
      <c r="E54" s="134">
        <v>0</v>
      </c>
      <c r="F54" s="133">
        <v>3</v>
      </c>
      <c r="G54" s="133">
        <v>2</v>
      </c>
      <c r="H54" s="133">
        <v>0</v>
      </c>
      <c r="I54" s="133">
        <v>3</v>
      </c>
      <c r="J54" s="133">
        <v>3</v>
      </c>
      <c r="K54" s="133">
        <v>4</v>
      </c>
      <c r="L54" s="133">
        <v>4</v>
      </c>
      <c r="M54" s="133">
        <v>5</v>
      </c>
      <c r="N54" s="133">
        <v>6</v>
      </c>
      <c r="O54" s="133">
        <v>6</v>
      </c>
      <c r="P54" s="133">
        <v>7</v>
      </c>
      <c r="Q54" s="133">
        <v>8</v>
      </c>
      <c r="R54" s="135">
        <v>51</v>
      </c>
    </row>
    <row r="55" spans="1:18" ht="14.25" customHeight="1" x14ac:dyDescent="0.2">
      <c r="A55" s="13" t="s">
        <v>1377</v>
      </c>
      <c r="B55" s="90">
        <v>0</v>
      </c>
      <c r="C55" s="90">
        <v>0</v>
      </c>
      <c r="D55" s="90">
        <v>0</v>
      </c>
      <c r="E55" s="91">
        <v>0</v>
      </c>
      <c r="F55" s="90">
        <v>20</v>
      </c>
      <c r="G55" s="90">
        <v>8</v>
      </c>
      <c r="H55" s="90">
        <v>0</v>
      </c>
      <c r="I55" s="90">
        <v>12</v>
      </c>
      <c r="J55" s="90">
        <v>12</v>
      </c>
      <c r="K55" s="90">
        <v>16</v>
      </c>
      <c r="L55" s="90">
        <v>16</v>
      </c>
      <c r="M55" s="90">
        <v>20</v>
      </c>
      <c r="N55" s="90">
        <v>24</v>
      </c>
      <c r="O55" s="90">
        <v>24</v>
      </c>
      <c r="P55" s="90">
        <v>28</v>
      </c>
      <c r="Q55" s="90">
        <v>32</v>
      </c>
      <c r="R55" s="92">
        <v>212</v>
      </c>
    </row>
    <row r="56" spans="1:18" ht="14.25" customHeight="1" x14ac:dyDescent="0.2">
      <c r="A56" s="13" t="s">
        <v>1378</v>
      </c>
      <c r="B56" s="90">
        <v>0</v>
      </c>
      <c r="C56" s="90">
        <v>0</v>
      </c>
      <c r="D56" s="90">
        <v>0</v>
      </c>
      <c r="E56" s="91">
        <v>0</v>
      </c>
      <c r="F56" s="90">
        <v>60</v>
      </c>
      <c r="G56" s="90">
        <v>24</v>
      </c>
      <c r="H56" s="90">
        <v>0</v>
      </c>
      <c r="I56" s="90">
        <v>36</v>
      </c>
      <c r="J56" s="90">
        <v>36</v>
      </c>
      <c r="K56" s="90">
        <v>48</v>
      </c>
      <c r="L56" s="90">
        <v>48</v>
      </c>
      <c r="M56" s="90">
        <v>60</v>
      </c>
      <c r="N56" s="90">
        <v>72</v>
      </c>
      <c r="O56" s="90">
        <v>72</v>
      </c>
      <c r="P56" s="90">
        <v>84</v>
      </c>
      <c r="Q56" s="90">
        <v>96</v>
      </c>
      <c r="R56" s="92">
        <v>636</v>
      </c>
    </row>
    <row r="57" spans="1:18" ht="14.25" customHeight="1" x14ac:dyDescent="0.2">
      <c r="A57" s="56" t="s">
        <v>1379</v>
      </c>
      <c r="B57" s="133">
        <v>0</v>
      </c>
      <c r="C57" s="133">
        <v>0</v>
      </c>
      <c r="D57" s="133">
        <v>0</v>
      </c>
      <c r="E57" s="134">
        <v>0</v>
      </c>
      <c r="F57" s="133">
        <v>0</v>
      </c>
      <c r="G57" s="133">
        <v>0</v>
      </c>
      <c r="H57" s="133">
        <v>0</v>
      </c>
      <c r="I57" s="133">
        <v>1</v>
      </c>
      <c r="J57" s="133">
        <v>1</v>
      </c>
      <c r="K57" s="133">
        <v>2</v>
      </c>
      <c r="L57" s="133">
        <v>1</v>
      </c>
      <c r="M57" s="133">
        <v>1</v>
      </c>
      <c r="N57" s="133">
        <v>2</v>
      </c>
      <c r="O57" s="133">
        <v>2</v>
      </c>
      <c r="P57" s="133">
        <v>3</v>
      </c>
      <c r="Q57" s="133">
        <v>2</v>
      </c>
      <c r="R57" s="135">
        <v>15</v>
      </c>
    </row>
    <row r="58" spans="1:18" ht="14.25" customHeight="1" x14ac:dyDescent="0.2">
      <c r="A58" s="13" t="s">
        <v>1377</v>
      </c>
      <c r="B58" s="90">
        <v>0</v>
      </c>
      <c r="C58" s="90">
        <v>0</v>
      </c>
      <c r="D58" s="90">
        <v>0</v>
      </c>
      <c r="E58" s="91">
        <v>0</v>
      </c>
      <c r="F58" s="90">
        <v>0</v>
      </c>
      <c r="G58" s="90">
        <v>0</v>
      </c>
      <c r="H58" s="90">
        <v>0</v>
      </c>
      <c r="I58" s="90">
        <v>2</v>
      </c>
      <c r="J58" s="90">
        <v>2</v>
      </c>
      <c r="K58" s="90">
        <v>4</v>
      </c>
      <c r="L58" s="90">
        <v>2</v>
      </c>
      <c r="M58" s="90">
        <v>2</v>
      </c>
      <c r="N58" s="90">
        <v>4</v>
      </c>
      <c r="O58" s="90">
        <v>4</v>
      </c>
      <c r="P58" s="90">
        <v>6</v>
      </c>
      <c r="Q58" s="90">
        <v>4</v>
      </c>
      <c r="R58" s="92">
        <v>30</v>
      </c>
    </row>
    <row r="59" spans="1:18" ht="14.25" customHeight="1" x14ac:dyDescent="0.2">
      <c r="A59" s="13" t="s">
        <v>1378</v>
      </c>
      <c r="B59" s="90">
        <v>0</v>
      </c>
      <c r="C59" s="90">
        <v>0</v>
      </c>
      <c r="D59" s="90">
        <v>0</v>
      </c>
      <c r="E59" s="91">
        <v>0</v>
      </c>
      <c r="F59" s="90">
        <v>0</v>
      </c>
      <c r="G59" s="90">
        <v>0</v>
      </c>
      <c r="H59" s="90">
        <v>0</v>
      </c>
      <c r="I59" s="90">
        <v>25</v>
      </c>
      <c r="J59" s="90">
        <v>25</v>
      </c>
      <c r="K59" s="90">
        <v>50</v>
      </c>
      <c r="L59" s="90">
        <v>25</v>
      </c>
      <c r="M59" s="90">
        <v>25</v>
      </c>
      <c r="N59" s="90">
        <v>50</v>
      </c>
      <c r="O59" s="90">
        <v>50</v>
      </c>
      <c r="P59" s="90">
        <v>75</v>
      </c>
      <c r="Q59" s="90">
        <v>50</v>
      </c>
      <c r="R59" s="92">
        <v>375</v>
      </c>
    </row>
    <row r="60" spans="1:18" ht="14.25" customHeight="1" x14ac:dyDescent="0.2">
      <c r="A60" s="56" t="s">
        <v>1380</v>
      </c>
      <c r="B60" s="133">
        <v>0</v>
      </c>
      <c r="C60" s="133">
        <v>2</v>
      </c>
      <c r="D60" s="133">
        <v>2</v>
      </c>
      <c r="E60" s="134">
        <v>0</v>
      </c>
      <c r="F60" s="133">
        <v>0</v>
      </c>
      <c r="G60" s="133">
        <v>0</v>
      </c>
      <c r="H60" s="133">
        <v>0</v>
      </c>
      <c r="I60" s="133">
        <v>1</v>
      </c>
      <c r="J60" s="133">
        <v>0</v>
      </c>
      <c r="K60" s="133">
        <v>0</v>
      </c>
      <c r="L60" s="133">
        <v>0</v>
      </c>
      <c r="M60" s="133">
        <v>0</v>
      </c>
      <c r="N60" s="133">
        <v>0</v>
      </c>
      <c r="O60" s="133">
        <v>0</v>
      </c>
      <c r="P60" s="133">
        <v>0</v>
      </c>
      <c r="Q60" s="133">
        <v>0</v>
      </c>
      <c r="R60" s="135">
        <v>1</v>
      </c>
    </row>
    <row r="61" spans="1:18" ht="14.25" customHeight="1" x14ac:dyDescent="0.2">
      <c r="A61" s="13" t="s">
        <v>1377</v>
      </c>
      <c r="B61" s="90">
        <v>0</v>
      </c>
      <c r="C61" s="90">
        <v>9</v>
      </c>
      <c r="D61" s="90">
        <v>9</v>
      </c>
      <c r="E61" s="91">
        <v>0</v>
      </c>
      <c r="F61" s="90">
        <v>0</v>
      </c>
      <c r="G61" s="90">
        <v>0</v>
      </c>
      <c r="H61" s="90">
        <v>0</v>
      </c>
      <c r="I61" s="90">
        <v>8</v>
      </c>
      <c r="J61" s="90">
        <v>0</v>
      </c>
      <c r="K61" s="90">
        <v>0</v>
      </c>
      <c r="L61" s="90">
        <v>0</v>
      </c>
      <c r="M61" s="90">
        <v>0</v>
      </c>
      <c r="N61" s="90">
        <v>0</v>
      </c>
      <c r="O61" s="90">
        <v>0</v>
      </c>
      <c r="P61" s="90">
        <v>0</v>
      </c>
      <c r="Q61" s="90">
        <v>0</v>
      </c>
      <c r="R61" s="92">
        <v>8</v>
      </c>
    </row>
    <row r="62" spans="1:18" ht="14.25" customHeight="1" x14ac:dyDescent="0.2">
      <c r="A62" s="13" t="s">
        <v>1378</v>
      </c>
      <c r="B62" s="90">
        <v>0</v>
      </c>
      <c r="C62" s="90">
        <v>35</v>
      </c>
      <c r="D62" s="90">
        <v>32</v>
      </c>
      <c r="E62" s="91">
        <v>0</v>
      </c>
      <c r="F62" s="90">
        <v>0</v>
      </c>
      <c r="G62" s="90">
        <v>0</v>
      </c>
      <c r="H62" s="90">
        <v>0</v>
      </c>
      <c r="I62" s="90">
        <v>25</v>
      </c>
      <c r="J62" s="90">
        <v>0</v>
      </c>
      <c r="K62" s="90">
        <v>0</v>
      </c>
      <c r="L62" s="90">
        <v>0</v>
      </c>
      <c r="M62" s="90">
        <v>0</v>
      </c>
      <c r="N62" s="90">
        <v>0</v>
      </c>
      <c r="O62" s="90">
        <v>0</v>
      </c>
      <c r="P62" s="90">
        <v>0</v>
      </c>
      <c r="Q62" s="90">
        <v>0</v>
      </c>
      <c r="R62" s="92">
        <v>25</v>
      </c>
    </row>
    <row r="63" spans="1:18" ht="14.25" customHeight="1" x14ac:dyDescent="0.2">
      <c r="A63" s="13" t="s">
        <v>1381</v>
      </c>
      <c r="B63" s="90">
        <v>0</v>
      </c>
      <c r="C63" s="90">
        <v>0</v>
      </c>
      <c r="D63" s="90">
        <v>0</v>
      </c>
      <c r="E63" s="91">
        <v>0</v>
      </c>
      <c r="F63" s="90">
        <v>0</v>
      </c>
      <c r="G63" s="90">
        <v>0</v>
      </c>
      <c r="H63" s="90">
        <v>0</v>
      </c>
      <c r="I63" s="90">
        <v>0</v>
      </c>
      <c r="J63" s="90">
        <v>0</v>
      </c>
      <c r="K63" s="90">
        <v>0</v>
      </c>
      <c r="L63" s="90">
        <v>0</v>
      </c>
      <c r="M63" s="90">
        <v>0</v>
      </c>
      <c r="N63" s="90">
        <v>0</v>
      </c>
      <c r="O63" s="90">
        <v>0</v>
      </c>
      <c r="P63" s="90">
        <v>0</v>
      </c>
      <c r="Q63" s="90">
        <v>0</v>
      </c>
      <c r="R63" s="92">
        <v>0</v>
      </c>
    </row>
    <row r="64" spans="1:18" ht="14.25" customHeight="1" x14ac:dyDescent="0.2">
      <c r="A64" s="100" t="s">
        <v>1358</v>
      </c>
      <c r="B64" s="136">
        <v>0</v>
      </c>
      <c r="C64" s="136">
        <v>2</v>
      </c>
      <c r="D64" s="136">
        <v>2</v>
      </c>
      <c r="E64" s="137">
        <v>0</v>
      </c>
      <c r="F64" s="136">
        <v>3</v>
      </c>
      <c r="G64" s="136">
        <v>2</v>
      </c>
      <c r="H64" s="136">
        <v>0</v>
      </c>
      <c r="I64" s="136">
        <v>5</v>
      </c>
      <c r="J64" s="136">
        <v>4</v>
      </c>
      <c r="K64" s="136">
        <v>6</v>
      </c>
      <c r="L64" s="136">
        <v>5</v>
      </c>
      <c r="M64" s="136">
        <v>6</v>
      </c>
      <c r="N64" s="136">
        <v>8</v>
      </c>
      <c r="O64" s="136">
        <v>8</v>
      </c>
      <c r="P64" s="136">
        <v>10</v>
      </c>
      <c r="Q64" s="136">
        <v>10</v>
      </c>
      <c r="R64" s="138">
        <v>67</v>
      </c>
    </row>
    <row r="65" spans="1:18" ht="14.25" customHeight="1" x14ac:dyDescent="0.2">
      <c r="A65" s="112" t="s">
        <v>1382</v>
      </c>
      <c r="B65" s="139">
        <v>0</v>
      </c>
      <c r="C65" s="139">
        <v>0</v>
      </c>
      <c r="D65" s="139">
        <v>0</v>
      </c>
      <c r="E65" s="140">
        <v>0</v>
      </c>
      <c r="F65" s="139">
        <v>1</v>
      </c>
      <c r="G65" s="139">
        <v>1</v>
      </c>
      <c r="H65" s="139">
        <v>0</v>
      </c>
      <c r="I65" s="139">
        <v>0.6</v>
      </c>
      <c r="J65" s="139">
        <v>0.75</v>
      </c>
      <c r="K65" s="139">
        <v>0.66666666666666696</v>
      </c>
      <c r="L65" s="139">
        <v>0.8</v>
      </c>
      <c r="M65" s="139">
        <v>0.83333333333333304</v>
      </c>
      <c r="N65" s="139">
        <v>0.75</v>
      </c>
      <c r="O65" s="139">
        <v>0.75</v>
      </c>
      <c r="P65" s="139">
        <v>0.7</v>
      </c>
      <c r="Q65" s="139">
        <v>0.8</v>
      </c>
      <c r="R65" s="141">
        <v>0.76119402985074602</v>
      </c>
    </row>
    <row r="66" spans="1:18" ht="14.25" customHeight="1" x14ac:dyDescent="0.2">
      <c r="A66" s="112" t="s">
        <v>1383</v>
      </c>
      <c r="B66" s="139">
        <v>0</v>
      </c>
      <c r="C66" s="139">
        <v>0</v>
      </c>
      <c r="D66" s="139">
        <v>0</v>
      </c>
      <c r="E66" s="140">
        <v>0</v>
      </c>
      <c r="F66" s="139">
        <v>0</v>
      </c>
      <c r="G66" s="139">
        <v>0</v>
      </c>
      <c r="H66" s="139">
        <v>0</v>
      </c>
      <c r="I66" s="139">
        <v>0.2</v>
      </c>
      <c r="J66" s="139">
        <v>0.25</v>
      </c>
      <c r="K66" s="139">
        <v>0.33333333333333298</v>
      </c>
      <c r="L66" s="139">
        <v>0.2</v>
      </c>
      <c r="M66" s="139">
        <v>0.16666666666666699</v>
      </c>
      <c r="N66" s="139">
        <v>0.25</v>
      </c>
      <c r="O66" s="139">
        <v>0.25</v>
      </c>
      <c r="P66" s="139">
        <v>0.3</v>
      </c>
      <c r="Q66" s="139">
        <v>0.2</v>
      </c>
      <c r="R66" s="141">
        <v>0.22388059701492499</v>
      </c>
    </row>
    <row r="67" spans="1:18" ht="14.25" customHeight="1" x14ac:dyDescent="0.2">
      <c r="A67" s="83" t="s">
        <v>1384</v>
      </c>
    </row>
    <row r="68" spans="1:18" ht="14.25" customHeight="1" x14ac:dyDescent="0.2"/>
    <row r="69" spans="1:18" ht="14.25" customHeight="1" x14ac:dyDescent="0.2">
      <c r="A69" s="142" t="s">
        <v>1385</v>
      </c>
    </row>
    <row r="70" spans="1:18" ht="14.25" customHeight="1" x14ac:dyDescent="0.2">
      <c r="A70" t="s">
        <v>1386</v>
      </c>
      <c r="B70" s="143">
        <f t="shared" ref="B70:R70" si="5">B16+B17-(B54+B57+B60)</f>
        <v>0</v>
      </c>
      <c r="C70" s="143">
        <f t="shared" si="5"/>
        <v>0</v>
      </c>
      <c r="D70" s="143">
        <f t="shared" si="5"/>
        <v>0</v>
      </c>
      <c r="E70" s="143">
        <f t="shared" si="5"/>
        <v>0</v>
      </c>
      <c r="F70" s="143">
        <f t="shared" si="5"/>
        <v>0</v>
      </c>
      <c r="G70" s="143">
        <f t="shared" si="5"/>
        <v>0</v>
      </c>
      <c r="H70" s="143">
        <f t="shared" si="5"/>
        <v>0</v>
      </c>
      <c r="I70" s="143">
        <f t="shared" si="5"/>
        <v>0</v>
      </c>
      <c r="J70" s="143">
        <f t="shared" si="5"/>
        <v>0</v>
      </c>
      <c r="K70" s="143">
        <f t="shared" si="5"/>
        <v>0</v>
      </c>
      <c r="L70" s="143">
        <f t="shared" si="5"/>
        <v>0</v>
      </c>
      <c r="M70" s="143">
        <f t="shared" si="5"/>
        <v>0</v>
      </c>
      <c r="N70" s="143">
        <f t="shared" si="5"/>
        <v>0</v>
      </c>
      <c r="O70" s="143">
        <f t="shared" si="5"/>
        <v>0</v>
      </c>
      <c r="P70" s="143">
        <f t="shared" si="5"/>
        <v>0</v>
      </c>
      <c r="Q70" s="143">
        <f t="shared" si="5"/>
        <v>0</v>
      </c>
      <c r="R70" s="143">
        <f t="shared" si="5"/>
        <v>0</v>
      </c>
    </row>
    <row r="71" spans="1:18" ht="14.25" customHeight="1" x14ac:dyDescent="0.2">
      <c r="A71" t="s">
        <v>1387</v>
      </c>
      <c r="B71" s="143">
        <f t="shared" ref="B71:R71" si="6">B18-B64</f>
        <v>0</v>
      </c>
      <c r="C71" s="143">
        <f t="shared" si="6"/>
        <v>0</v>
      </c>
      <c r="D71" s="143">
        <f t="shared" si="6"/>
        <v>0</v>
      </c>
      <c r="E71" s="143">
        <f t="shared" si="6"/>
        <v>0</v>
      </c>
      <c r="F71" s="143">
        <f t="shared" si="6"/>
        <v>0</v>
      </c>
      <c r="G71" s="143">
        <f t="shared" si="6"/>
        <v>0</v>
      </c>
      <c r="H71" s="143">
        <f t="shared" si="6"/>
        <v>0</v>
      </c>
      <c r="I71" s="143">
        <f t="shared" si="6"/>
        <v>0</v>
      </c>
      <c r="J71" s="143">
        <f t="shared" si="6"/>
        <v>0</v>
      </c>
      <c r="K71" s="143">
        <f t="shared" si="6"/>
        <v>0</v>
      </c>
      <c r="L71" s="143">
        <f t="shared" si="6"/>
        <v>0</v>
      </c>
      <c r="M71" s="143">
        <f t="shared" si="6"/>
        <v>0</v>
      </c>
      <c r="N71" s="143">
        <f t="shared" si="6"/>
        <v>0</v>
      </c>
      <c r="O71" s="143">
        <f t="shared" si="6"/>
        <v>0</v>
      </c>
      <c r="P71" s="143">
        <f t="shared" si="6"/>
        <v>0</v>
      </c>
      <c r="Q71" s="143">
        <f t="shared" si="6"/>
        <v>0</v>
      </c>
      <c r="R71" s="143">
        <f t="shared" si="6"/>
        <v>0</v>
      </c>
    </row>
    <row r="72" spans="1:18" ht="14.25" customHeight="1" x14ac:dyDescent="0.2">
      <c r="A72" t="s">
        <v>1388</v>
      </c>
      <c r="B72" s="143">
        <f t="shared" ref="B72:R72" si="7">B19-(B55+B58+B61)</f>
        <v>0</v>
      </c>
      <c r="C72" s="143">
        <f t="shared" si="7"/>
        <v>0</v>
      </c>
      <c r="D72" s="143">
        <f t="shared" si="7"/>
        <v>0</v>
      </c>
      <c r="E72" s="143">
        <f t="shared" si="7"/>
        <v>0</v>
      </c>
      <c r="F72" s="143">
        <f t="shared" si="7"/>
        <v>0</v>
      </c>
      <c r="G72" s="143">
        <f t="shared" si="7"/>
        <v>0</v>
      </c>
      <c r="H72" s="143">
        <f t="shared" si="7"/>
        <v>0</v>
      </c>
      <c r="I72" s="143">
        <f t="shared" si="7"/>
        <v>0</v>
      </c>
      <c r="J72" s="143">
        <f t="shared" si="7"/>
        <v>0</v>
      </c>
      <c r="K72" s="143">
        <f t="shared" si="7"/>
        <v>0</v>
      </c>
      <c r="L72" s="143">
        <f t="shared" si="7"/>
        <v>0</v>
      </c>
      <c r="M72" s="143">
        <f t="shared" si="7"/>
        <v>0</v>
      </c>
      <c r="N72" s="143">
        <f t="shared" si="7"/>
        <v>0</v>
      </c>
      <c r="O72" s="143">
        <f t="shared" si="7"/>
        <v>0</v>
      </c>
      <c r="P72" s="143">
        <f t="shared" si="7"/>
        <v>0</v>
      </c>
      <c r="Q72" s="143">
        <f t="shared" si="7"/>
        <v>0</v>
      </c>
      <c r="R72" s="143">
        <f t="shared" si="7"/>
        <v>0</v>
      </c>
    </row>
    <row r="73" spans="1:18" ht="14.25" customHeight="1" x14ac:dyDescent="0.2">
      <c r="A73" t="s">
        <v>1389</v>
      </c>
      <c r="B73" s="143">
        <f t="shared" ref="B73:R73" si="8">B20-(B56+B59+B62)</f>
        <v>0</v>
      </c>
      <c r="C73" s="143">
        <f t="shared" si="8"/>
        <v>0</v>
      </c>
      <c r="D73" s="143">
        <f t="shared" si="8"/>
        <v>0</v>
      </c>
      <c r="E73" s="143">
        <f t="shared" si="8"/>
        <v>0</v>
      </c>
      <c r="F73" s="143">
        <f t="shared" si="8"/>
        <v>0</v>
      </c>
      <c r="G73" s="143">
        <f t="shared" si="8"/>
        <v>0</v>
      </c>
      <c r="H73" s="143">
        <f t="shared" si="8"/>
        <v>0</v>
      </c>
      <c r="I73" s="143">
        <f t="shared" si="8"/>
        <v>0</v>
      </c>
      <c r="J73" s="143">
        <f t="shared" si="8"/>
        <v>0</v>
      </c>
      <c r="K73" s="143">
        <f t="shared" si="8"/>
        <v>0</v>
      </c>
      <c r="L73" s="143">
        <f t="shared" si="8"/>
        <v>0</v>
      </c>
      <c r="M73" s="143">
        <f t="shared" si="8"/>
        <v>0</v>
      </c>
      <c r="N73" s="143">
        <f t="shared" si="8"/>
        <v>0</v>
      </c>
      <c r="O73" s="143">
        <f t="shared" si="8"/>
        <v>0</v>
      </c>
      <c r="P73" s="143">
        <f t="shared" si="8"/>
        <v>0</v>
      </c>
      <c r="Q73" s="143">
        <f t="shared" si="8"/>
        <v>0</v>
      </c>
      <c r="R73" s="143">
        <f t="shared" si="8"/>
        <v>0</v>
      </c>
    </row>
    <row r="74" spans="1:18" ht="14.25" customHeight="1" x14ac:dyDescent="0.2">
      <c r="A74" t="s">
        <v>1390</v>
      </c>
      <c r="B74" s="143">
        <f t="shared" ref="B74:R74" si="9">B21-B63</f>
        <v>0</v>
      </c>
      <c r="C74" s="143">
        <f t="shared" si="9"/>
        <v>0</v>
      </c>
      <c r="D74" s="143">
        <f t="shared" si="9"/>
        <v>0</v>
      </c>
      <c r="E74" s="143">
        <f t="shared" si="9"/>
        <v>0</v>
      </c>
      <c r="F74" s="143">
        <f t="shared" si="9"/>
        <v>0</v>
      </c>
      <c r="G74" s="143">
        <f t="shared" si="9"/>
        <v>0</v>
      </c>
      <c r="H74" s="143">
        <f t="shared" si="9"/>
        <v>0</v>
      </c>
      <c r="I74" s="143">
        <f t="shared" si="9"/>
        <v>0</v>
      </c>
      <c r="J74" s="143">
        <f t="shared" si="9"/>
        <v>0</v>
      </c>
      <c r="K74" s="143">
        <f t="shared" si="9"/>
        <v>0</v>
      </c>
      <c r="L74" s="143">
        <f t="shared" si="9"/>
        <v>0</v>
      </c>
      <c r="M74" s="143">
        <f t="shared" si="9"/>
        <v>0</v>
      </c>
      <c r="N74" s="143">
        <f t="shared" si="9"/>
        <v>0</v>
      </c>
      <c r="O74" s="143">
        <f t="shared" si="9"/>
        <v>0</v>
      </c>
      <c r="P74" s="143">
        <f t="shared" si="9"/>
        <v>0</v>
      </c>
      <c r="Q74" s="143">
        <f t="shared" si="9"/>
        <v>0</v>
      </c>
      <c r="R74" s="143">
        <f t="shared" si="9"/>
        <v>0</v>
      </c>
    </row>
    <row r="75" spans="1:18" ht="14.25" customHeight="1" x14ac:dyDescent="0.2">
      <c r="A75" t="s">
        <v>1391</v>
      </c>
      <c r="B75" s="143">
        <f t="shared" ref="B75:R75" si="10">B17</f>
        <v>0</v>
      </c>
      <c r="C75" s="143">
        <f t="shared" si="10"/>
        <v>0</v>
      </c>
      <c r="D75" s="143">
        <f t="shared" si="10"/>
        <v>0</v>
      </c>
      <c r="E75" s="143">
        <f t="shared" si="10"/>
        <v>0</v>
      </c>
      <c r="F75" s="143">
        <f t="shared" si="10"/>
        <v>0</v>
      </c>
      <c r="G75" s="143">
        <f t="shared" si="10"/>
        <v>0</v>
      </c>
      <c r="H75" s="143">
        <f t="shared" si="10"/>
        <v>0</v>
      </c>
      <c r="I75" s="143">
        <f t="shared" si="10"/>
        <v>0</v>
      </c>
      <c r="J75" s="143">
        <f t="shared" si="10"/>
        <v>0</v>
      </c>
      <c r="K75" s="143">
        <f t="shared" si="10"/>
        <v>0</v>
      </c>
      <c r="L75" s="143">
        <f t="shared" si="10"/>
        <v>0</v>
      </c>
      <c r="M75" s="143">
        <f t="shared" si="10"/>
        <v>0</v>
      </c>
      <c r="N75" s="143">
        <f t="shared" si="10"/>
        <v>0</v>
      </c>
      <c r="O75" s="143">
        <f t="shared" si="10"/>
        <v>0</v>
      </c>
      <c r="P75" s="143">
        <f t="shared" si="10"/>
        <v>0</v>
      </c>
      <c r="Q75" s="143">
        <f t="shared" si="10"/>
        <v>0</v>
      </c>
      <c r="R75" s="143">
        <f t="shared" si="10"/>
        <v>0</v>
      </c>
    </row>
    <row r="76" spans="1:18" ht="14.25" customHeight="1" x14ac:dyDescent="0.2">
      <c r="A76" s="142" t="str">
        <f>IF(SUMPRODUCT(ABS(B70:R74))=0,"Tie-out rows 16-21 vs 54-64: OK","Tie-out rows 16-21 vs 54-64: CHECK")</f>
        <v>Tie-out rows 16-21 vs 54-64: OK</v>
      </c>
    </row>
    <row r="77" spans="1:18" ht="14.25" customHeight="1" x14ac:dyDescent="0.2"/>
    <row r="78" spans="1:18" ht="14.25" customHeight="1" x14ac:dyDescent="0.2"/>
    <row r="79" spans="1:18" ht="14.25" customHeight="1" x14ac:dyDescent="0.2"/>
    <row r="80" spans="1:18" ht="14.25" customHeight="1" x14ac:dyDescent="0.2"/>
    <row r="81" ht="14.25" customHeight="1" x14ac:dyDescent="0.2"/>
    <row r="82" ht="14.25" customHeight="1" x14ac:dyDescent="0.2"/>
    <row r="83" ht="14.25" customHeight="1" x14ac:dyDescent="0.2"/>
    <row r="84" ht="14.25" customHeight="1" x14ac:dyDescent="0.2"/>
    <row r="85" ht="14.25" customHeight="1" x14ac:dyDescent="0.2"/>
    <row r="86" ht="14.25" customHeight="1" x14ac:dyDescent="0.2"/>
    <row r="87" ht="14.25" customHeight="1" x14ac:dyDescent="0.2"/>
    <row r="88" ht="14.25" customHeight="1" x14ac:dyDescent="0.2"/>
    <row r="89" ht="14.25" customHeight="1" x14ac:dyDescent="0.2"/>
    <row r="90" ht="14.25" customHeight="1" x14ac:dyDescent="0.2"/>
    <row r="91" ht="14.25" customHeight="1" x14ac:dyDescent="0.2"/>
    <row r="92" ht="14.25" customHeight="1" x14ac:dyDescent="0.2"/>
    <row r="93" ht="14.25" customHeight="1" x14ac:dyDescent="0.2"/>
    <row r="94" ht="14.25" customHeight="1" x14ac:dyDescent="0.2"/>
    <row r="95" ht="14.25" customHeight="1" x14ac:dyDescent="0.2"/>
    <row r="96" ht="14.25" customHeight="1" x14ac:dyDescent="0.2"/>
    <row r="97" ht="14.25" customHeight="1" x14ac:dyDescent="0.2"/>
    <row r="98" ht="14.25" customHeight="1" x14ac:dyDescent="0.2"/>
    <row r="99" ht="14.25" customHeight="1" x14ac:dyDescent="0.2"/>
    <row r="100" ht="14.25" customHeight="1" x14ac:dyDescent="0.2"/>
    <row r="101" ht="14.25" customHeight="1" x14ac:dyDescent="0.2"/>
    <row r="102" ht="14.25" customHeight="1" x14ac:dyDescent="0.2"/>
    <row r="103" ht="14.25" customHeight="1" x14ac:dyDescent="0.2"/>
    <row r="104" ht="14.25" customHeight="1" x14ac:dyDescent="0.2"/>
    <row r="105" ht="14.25" customHeight="1" x14ac:dyDescent="0.2"/>
    <row r="106" ht="14.25" customHeight="1" x14ac:dyDescent="0.2"/>
    <row r="107" ht="14.25" customHeight="1" x14ac:dyDescent="0.2"/>
    <row r="108" ht="14.25" customHeight="1" x14ac:dyDescent="0.2"/>
    <row r="109" ht="14.25" customHeight="1" x14ac:dyDescent="0.2"/>
    <row r="110" ht="14.25" customHeight="1" x14ac:dyDescent="0.2"/>
    <row r="111" ht="14.25" customHeight="1" x14ac:dyDescent="0.2"/>
    <row r="112" ht="14.25" customHeight="1" x14ac:dyDescent="0.2"/>
    <row r="113" ht="14.25" customHeight="1" x14ac:dyDescent="0.2"/>
    <row r="114" ht="14.25" customHeight="1" x14ac:dyDescent="0.2"/>
    <row r="115" ht="14.25" customHeight="1" x14ac:dyDescent="0.2"/>
    <row r="116" ht="14.25" customHeight="1" x14ac:dyDescent="0.2"/>
    <row r="117" ht="14.25" customHeight="1" x14ac:dyDescent="0.2"/>
    <row r="118" ht="14.25" customHeight="1" x14ac:dyDescent="0.2"/>
    <row r="119" ht="14.25" customHeight="1" x14ac:dyDescent="0.2"/>
    <row r="120" ht="14.25" customHeight="1" x14ac:dyDescent="0.2"/>
    <row r="121" ht="14.25" customHeight="1" x14ac:dyDescent="0.2"/>
    <row r="122" ht="14.25" customHeight="1" x14ac:dyDescent="0.2"/>
    <row r="123" ht="14.25" customHeight="1" x14ac:dyDescent="0.2"/>
    <row r="124" ht="14.25" customHeight="1" x14ac:dyDescent="0.2"/>
    <row r="125" ht="14.25" customHeight="1" x14ac:dyDescent="0.2"/>
    <row r="126" ht="14.25" customHeight="1" x14ac:dyDescent="0.2"/>
    <row r="127" ht="14.25" customHeight="1" x14ac:dyDescent="0.2"/>
    <row r="128" ht="14.25" customHeight="1" x14ac:dyDescent="0.2"/>
    <row r="129" ht="14.25" customHeight="1" x14ac:dyDescent="0.2"/>
    <row r="130" ht="14.25" customHeight="1" x14ac:dyDescent="0.2"/>
    <row r="131" ht="14.25" customHeight="1" x14ac:dyDescent="0.2"/>
    <row r="132" ht="14.25" customHeight="1" x14ac:dyDescent="0.2"/>
    <row r="133" ht="14.25" customHeight="1" x14ac:dyDescent="0.2"/>
    <row r="134" ht="14.25" customHeight="1" x14ac:dyDescent="0.2"/>
    <row r="135" ht="14.25" customHeight="1" x14ac:dyDescent="0.2"/>
    <row r="136" ht="14.25" customHeight="1" x14ac:dyDescent="0.2"/>
    <row r="137" ht="14.25" customHeight="1" x14ac:dyDescent="0.2"/>
    <row r="138" ht="14.25" customHeight="1" x14ac:dyDescent="0.2"/>
    <row r="139" ht="14.25" customHeight="1" x14ac:dyDescent="0.2"/>
    <row r="140" ht="14.25" customHeight="1" x14ac:dyDescent="0.2"/>
    <row r="141" ht="14.25" customHeight="1" x14ac:dyDescent="0.2"/>
    <row r="142" ht="14.25" customHeight="1" x14ac:dyDescent="0.2"/>
    <row r="143" ht="14.25" customHeight="1" x14ac:dyDescent="0.2"/>
    <row r="144" ht="14.25" customHeight="1" x14ac:dyDescent="0.2"/>
    <row r="145" ht="14.25" customHeight="1" x14ac:dyDescent="0.2"/>
    <row r="146" ht="14.25" customHeight="1" x14ac:dyDescent="0.2"/>
    <row r="147" ht="14.25" customHeight="1" x14ac:dyDescent="0.2"/>
    <row r="148" ht="14.25" customHeight="1" x14ac:dyDescent="0.2"/>
    <row r="149" ht="14.25" customHeight="1" x14ac:dyDescent="0.2"/>
    <row r="150" ht="14.25" customHeight="1" x14ac:dyDescent="0.2"/>
    <row r="151" ht="14.25" customHeight="1" x14ac:dyDescent="0.2"/>
    <row r="152" ht="14.25" customHeight="1" x14ac:dyDescent="0.2"/>
    <row r="153" ht="14.25" customHeight="1" x14ac:dyDescent="0.2"/>
    <row r="154" ht="14.25" customHeight="1" x14ac:dyDescent="0.2"/>
    <row r="155" ht="14.25" customHeight="1" x14ac:dyDescent="0.2"/>
    <row r="156" ht="14.25" customHeight="1" x14ac:dyDescent="0.2"/>
    <row r="157" ht="14.25" customHeight="1" x14ac:dyDescent="0.2"/>
    <row r="158" ht="14.25" customHeight="1" x14ac:dyDescent="0.2"/>
    <row r="159" ht="14.25" customHeight="1" x14ac:dyDescent="0.2"/>
    <row r="160" ht="14.25" customHeight="1" x14ac:dyDescent="0.2"/>
    <row r="161" ht="14.25" customHeight="1" x14ac:dyDescent="0.2"/>
    <row r="162" ht="14.25" customHeight="1" x14ac:dyDescent="0.2"/>
    <row r="163" ht="14.25" customHeight="1" x14ac:dyDescent="0.2"/>
    <row r="164" ht="14.25" customHeight="1" x14ac:dyDescent="0.2"/>
    <row r="165" ht="14.25" customHeight="1" x14ac:dyDescent="0.2"/>
    <row r="166" ht="14.25" customHeight="1" x14ac:dyDescent="0.2"/>
    <row r="167" ht="14.25" customHeight="1" x14ac:dyDescent="0.2"/>
    <row r="168" ht="14.25" customHeight="1" x14ac:dyDescent="0.2"/>
    <row r="169" ht="14.25" customHeight="1" x14ac:dyDescent="0.2"/>
    <row r="170" ht="14.25" customHeight="1" x14ac:dyDescent="0.2"/>
    <row r="171" ht="14.25" customHeight="1" x14ac:dyDescent="0.2"/>
    <row r="172" ht="14.25" customHeight="1" x14ac:dyDescent="0.2"/>
    <row r="173" ht="14.25" customHeight="1" x14ac:dyDescent="0.2"/>
    <row r="174" ht="14.25" customHeight="1" x14ac:dyDescent="0.2"/>
    <row r="175" ht="14.25" customHeight="1" x14ac:dyDescent="0.2"/>
    <row r="176" ht="14.25" customHeight="1" x14ac:dyDescent="0.2"/>
    <row r="177" ht="14.25" customHeight="1" x14ac:dyDescent="0.2"/>
    <row r="178" ht="14.25" customHeight="1" x14ac:dyDescent="0.2"/>
    <row r="179" ht="14.25" customHeight="1" x14ac:dyDescent="0.2"/>
    <row r="180" ht="14.25" customHeight="1" x14ac:dyDescent="0.2"/>
    <row r="181" ht="14.25" customHeight="1" x14ac:dyDescent="0.2"/>
    <row r="182" ht="14.25" customHeight="1" x14ac:dyDescent="0.2"/>
    <row r="183" ht="14.25" customHeight="1" x14ac:dyDescent="0.2"/>
    <row r="184" ht="14.25" customHeight="1" x14ac:dyDescent="0.2"/>
    <row r="185" ht="14.25" customHeight="1" x14ac:dyDescent="0.2"/>
    <row r="186" ht="14.25" customHeight="1" x14ac:dyDescent="0.2"/>
    <row r="187" ht="14.25" customHeight="1" x14ac:dyDescent="0.2"/>
    <row r="188" ht="14.25" customHeight="1" x14ac:dyDescent="0.2"/>
    <row r="189" ht="14.25" customHeight="1" x14ac:dyDescent="0.2"/>
    <row r="190" ht="14.25" customHeight="1" x14ac:dyDescent="0.2"/>
    <row r="191" ht="14.25" customHeight="1" x14ac:dyDescent="0.2"/>
    <row r="192" ht="14.25" customHeight="1" x14ac:dyDescent="0.2"/>
    <row r="193" ht="14.25" customHeight="1" x14ac:dyDescent="0.2"/>
    <row r="194" ht="14.25" customHeight="1" x14ac:dyDescent="0.2"/>
    <row r="195" ht="14.25" customHeight="1" x14ac:dyDescent="0.2"/>
    <row r="196" ht="14.25" customHeight="1" x14ac:dyDescent="0.2"/>
    <row r="197" ht="14.25" customHeight="1" x14ac:dyDescent="0.2"/>
    <row r="198" ht="14.25" customHeight="1" x14ac:dyDescent="0.2"/>
    <row r="199" ht="14.25" customHeight="1" x14ac:dyDescent="0.2"/>
    <row r="200" ht="14.25" customHeight="1" x14ac:dyDescent="0.2"/>
    <row r="201" ht="14.25" customHeight="1" x14ac:dyDescent="0.2"/>
    <row r="202" ht="14.25" customHeight="1" x14ac:dyDescent="0.2"/>
    <row r="203" ht="14.25" customHeight="1" x14ac:dyDescent="0.2"/>
    <row r="204" ht="14.25" customHeight="1" x14ac:dyDescent="0.2"/>
    <row r="205" ht="14.25" customHeight="1" x14ac:dyDescent="0.2"/>
    <row r="206" ht="14.25" customHeight="1" x14ac:dyDescent="0.2"/>
    <row r="207" ht="14.25" customHeight="1" x14ac:dyDescent="0.2"/>
    <row r="208" ht="14.25" customHeight="1" x14ac:dyDescent="0.2"/>
    <row r="209" ht="14.25" customHeight="1" x14ac:dyDescent="0.2"/>
    <row r="210" ht="14.25" customHeight="1" x14ac:dyDescent="0.2"/>
    <row r="211" ht="14.25" customHeight="1" x14ac:dyDescent="0.2"/>
    <row r="212" ht="14.25" customHeight="1" x14ac:dyDescent="0.2"/>
    <row r="213" ht="14.25" customHeight="1" x14ac:dyDescent="0.2"/>
    <row r="214" ht="14.25" customHeight="1" x14ac:dyDescent="0.2"/>
    <row r="215" ht="14.25" customHeight="1" x14ac:dyDescent="0.2"/>
    <row r="216" ht="14.25" customHeight="1" x14ac:dyDescent="0.2"/>
    <row r="217" ht="14.25" customHeight="1" x14ac:dyDescent="0.2"/>
    <row r="218" ht="14.25" customHeight="1" x14ac:dyDescent="0.2"/>
    <row r="219" ht="14.25" customHeight="1" x14ac:dyDescent="0.2"/>
    <row r="220" ht="14.25" customHeight="1" x14ac:dyDescent="0.2"/>
    <row r="221" ht="14.25" customHeight="1" x14ac:dyDescent="0.2"/>
    <row r="222" ht="14.25" customHeight="1" x14ac:dyDescent="0.2"/>
    <row r="223" ht="14.25" customHeight="1" x14ac:dyDescent="0.2"/>
    <row r="224" ht="14.25" customHeight="1" x14ac:dyDescent="0.2"/>
    <row r="225" ht="14.25" customHeight="1" x14ac:dyDescent="0.2"/>
    <row r="226" ht="14.25" customHeight="1" x14ac:dyDescent="0.2"/>
    <row r="227" ht="14.25" customHeight="1" x14ac:dyDescent="0.2"/>
    <row r="228" ht="14.25" customHeight="1" x14ac:dyDescent="0.2"/>
    <row r="229" ht="14.25" customHeight="1" x14ac:dyDescent="0.2"/>
    <row r="230" ht="14.25" customHeight="1" x14ac:dyDescent="0.2"/>
    <row r="231" ht="14.25" customHeight="1" x14ac:dyDescent="0.2"/>
    <row r="232" ht="14.25" customHeight="1" x14ac:dyDescent="0.2"/>
    <row r="233" ht="14.25" customHeight="1" x14ac:dyDescent="0.2"/>
    <row r="234" ht="14.25" customHeight="1" x14ac:dyDescent="0.2"/>
    <row r="235" ht="14.25" customHeight="1" x14ac:dyDescent="0.2"/>
    <row r="236" ht="14.25" customHeight="1" x14ac:dyDescent="0.2"/>
    <row r="237" ht="14.25" customHeight="1" x14ac:dyDescent="0.2"/>
    <row r="238" ht="14.25" customHeight="1" x14ac:dyDescent="0.2"/>
    <row r="239" ht="14.25" customHeight="1" x14ac:dyDescent="0.2"/>
    <row r="240" ht="14.25" customHeight="1" x14ac:dyDescent="0.2"/>
    <row r="241" ht="14.25" customHeight="1" x14ac:dyDescent="0.2"/>
    <row r="242" ht="14.25" customHeight="1" x14ac:dyDescent="0.2"/>
    <row r="243" ht="14.25" customHeight="1" x14ac:dyDescent="0.2"/>
    <row r="244" ht="14.25" customHeight="1" x14ac:dyDescent="0.2"/>
    <row r="245" ht="14.25" customHeight="1" x14ac:dyDescent="0.2"/>
    <row r="246" ht="14.25" customHeight="1" x14ac:dyDescent="0.2"/>
    <row r="247" ht="14.25" customHeight="1" x14ac:dyDescent="0.2"/>
    <row r="248" ht="14.25" customHeight="1" x14ac:dyDescent="0.2"/>
    <row r="249" ht="14.25" customHeight="1" x14ac:dyDescent="0.2"/>
    <row r="250" ht="14.25" customHeight="1" x14ac:dyDescent="0.2"/>
    <row r="251" ht="14.25" customHeight="1" x14ac:dyDescent="0.2"/>
    <row r="252" ht="14.25" customHeight="1" x14ac:dyDescent="0.2"/>
    <row r="253" ht="14.25" customHeight="1" x14ac:dyDescent="0.2"/>
    <row r="254" ht="14.25" customHeight="1" x14ac:dyDescent="0.2"/>
    <row r="255" ht="14.25" customHeight="1" x14ac:dyDescent="0.2"/>
    <row r="256" ht="14.25" customHeight="1" x14ac:dyDescent="0.2"/>
    <row r="257" ht="14.25" customHeight="1" x14ac:dyDescent="0.2"/>
    <row r="258" ht="14.25" customHeight="1" x14ac:dyDescent="0.2"/>
    <row r="259" ht="14.25" customHeight="1" x14ac:dyDescent="0.2"/>
    <row r="260" ht="14.25" customHeight="1" x14ac:dyDescent="0.2"/>
    <row r="261" ht="14.25" customHeight="1" x14ac:dyDescent="0.2"/>
    <row r="262" ht="14.25" customHeight="1" x14ac:dyDescent="0.2"/>
    <row r="263" ht="14.25" customHeight="1" x14ac:dyDescent="0.2"/>
    <row r="264" ht="14.25" customHeight="1" x14ac:dyDescent="0.2"/>
    <row r="265" ht="14.25" customHeight="1" x14ac:dyDescent="0.2"/>
    <row r="266" ht="14.25" customHeight="1" x14ac:dyDescent="0.2"/>
    <row r="267" ht="14.25" customHeight="1" x14ac:dyDescent="0.2"/>
    <row r="268" ht="14.25" customHeight="1" x14ac:dyDescent="0.2"/>
    <row r="269" ht="14.25" customHeight="1" x14ac:dyDescent="0.2"/>
    <row r="270" ht="14.25" customHeight="1" x14ac:dyDescent="0.2"/>
    <row r="271" ht="14.25" customHeight="1" x14ac:dyDescent="0.2"/>
    <row r="272" ht="14.25" customHeight="1" x14ac:dyDescent="0.2"/>
    <row r="273" ht="14.25" customHeight="1" x14ac:dyDescent="0.2"/>
    <row r="274" ht="14.25" customHeight="1" x14ac:dyDescent="0.2"/>
    <row r="275" ht="14.25" customHeight="1" x14ac:dyDescent="0.2"/>
    <row r="276" ht="14.25" customHeight="1" x14ac:dyDescent="0.2"/>
    <row r="277" ht="14.25" customHeight="1" x14ac:dyDescent="0.2"/>
    <row r="278" ht="14.25" customHeight="1" x14ac:dyDescent="0.2"/>
    <row r="279" ht="14.25" customHeight="1" x14ac:dyDescent="0.2"/>
    <row r="280" ht="14.25" customHeight="1" x14ac:dyDescent="0.2"/>
    <row r="281" ht="14.25" customHeight="1" x14ac:dyDescent="0.2"/>
    <row r="282" ht="14.25" customHeight="1" x14ac:dyDescent="0.2"/>
    <row r="283" ht="14.25" customHeight="1" x14ac:dyDescent="0.2"/>
    <row r="284" ht="14.25" customHeight="1" x14ac:dyDescent="0.2"/>
    <row r="285" ht="14.25" customHeight="1" x14ac:dyDescent="0.2"/>
    <row r="286" ht="14.25" customHeight="1" x14ac:dyDescent="0.2"/>
    <row r="287" ht="14.25" customHeight="1" x14ac:dyDescent="0.2"/>
    <row r="288" ht="14.25" customHeight="1" x14ac:dyDescent="0.2"/>
    <row r="289" ht="14.25" customHeight="1" x14ac:dyDescent="0.2"/>
    <row r="290" ht="14.25" customHeight="1" x14ac:dyDescent="0.2"/>
    <row r="291" ht="14.25" customHeight="1" x14ac:dyDescent="0.2"/>
    <row r="292" ht="14.25" customHeight="1" x14ac:dyDescent="0.2"/>
    <row r="293" ht="14.25" customHeight="1" x14ac:dyDescent="0.2"/>
    <row r="294" ht="14.25" customHeight="1" x14ac:dyDescent="0.2"/>
    <row r="295" ht="14.25" customHeight="1" x14ac:dyDescent="0.2"/>
    <row r="296" ht="14.25" customHeight="1" x14ac:dyDescent="0.2"/>
    <row r="297" ht="14.25" customHeight="1" x14ac:dyDescent="0.2"/>
    <row r="298" ht="14.25" customHeight="1" x14ac:dyDescent="0.2"/>
    <row r="299" ht="14.25" customHeight="1" x14ac:dyDescent="0.2"/>
    <row r="300" ht="14.25" customHeight="1" x14ac:dyDescent="0.2"/>
    <row r="301" ht="14.25" customHeight="1" x14ac:dyDescent="0.2"/>
    <row r="302" ht="14.25" customHeight="1" x14ac:dyDescent="0.2"/>
    <row r="303" ht="14.25" customHeight="1" x14ac:dyDescent="0.2"/>
    <row r="304" ht="14.25" customHeight="1" x14ac:dyDescent="0.2"/>
    <row r="305" ht="14.25" customHeight="1" x14ac:dyDescent="0.2"/>
    <row r="306" ht="14.25" customHeight="1" x14ac:dyDescent="0.2"/>
    <row r="307" ht="14.25" customHeight="1" x14ac:dyDescent="0.2"/>
    <row r="308" ht="14.25" customHeight="1" x14ac:dyDescent="0.2"/>
    <row r="309" ht="14.25" customHeight="1" x14ac:dyDescent="0.2"/>
    <row r="310" ht="14.25" customHeight="1" x14ac:dyDescent="0.2"/>
    <row r="311" ht="14.25" customHeight="1" x14ac:dyDescent="0.2"/>
    <row r="312" ht="14.25" customHeight="1" x14ac:dyDescent="0.2"/>
    <row r="313" ht="14.25" customHeight="1" x14ac:dyDescent="0.2"/>
    <row r="314" ht="14.25" customHeight="1" x14ac:dyDescent="0.2"/>
    <row r="315" ht="14.25" customHeight="1" x14ac:dyDescent="0.2"/>
    <row r="316" ht="14.25" customHeight="1" x14ac:dyDescent="0.2"/>
    <row r="317" ht="14.25" customHeight="1" x14ac:dyDescent="0.2"/>
    <row r="318" ht="14.25" customHeight="1" x14ac:dyDescent="0.2"/>
    <row r="319" ht="14.25" customHeight="1" x14ac:dyDescent="0.2"/>
    <row r="320" ht="14.25" customHeight="1" x14ac:dyDescent="0.2"/>
    <row r="321" ht="14.25" customHeight="1" x14ac:dyDescent="0.2"/>
    <row r="322" ht="14.25" customHeight="1" x14ac:dyDescent="0.2"/>
    <row r="323" ht="14.25" customHeight="1" x14ac:dyDescent="0.2"/>
    <row r="324" ht="14.25" customHeight="1" x14ac:dyDescent="0.2"/>
    <row r="325" ht="14.25" customHeight="1" x14ac:dyDescent="0.2"/>
    <row r="326" ht="14.25" customHeight="1" x14ac:dyDescent="0.2"/>
    <row r="327" ht="14.25" customHeight="1" x14ac:dyDescent="0.2"/>
    <row r="328" ht="14.25" customHeight="1" x14ac:dyDescent="0.2"/>
    <row r="329" ht="14.25" customHeight="1" x14ac:dyDescent="0.2"/>
    <row r="330" ht="14.25" customHeight="1" x14ac:dyDescent="0.2"/>
    <row r="331" ht="14.25" customHeight="1" x14ac:dyDescent="0.2"/>
    <row r="332" ht="14.25" customHeight="1" x14ac:dyDescent="0.2"/>
    <row r="333" ht="14.25" customHeight="1" x14ac:dyDescent="0.2"/>
    <row r="334" ht="14.25" customHeight="1" x14ac:dyDescent="0.2"/>
    <row r="335" ht="14.25" customHeight="1" x14ac:dyDescent="0.2"/>
    <row r="336" ht="14.25" customHeight="1" x14ac:dyDescent="0.2"/>
    <row r="337" ht="14.25" customHeight="1" x14ac:dyDescent="0.2"/>
    <row r="338" ht="14.25" customHeight="1" x14ac:dyDescent="0.2"/>
    <row r="339" ht="14.25" customHeight="1" x14ac:dyDescent="0.2"/>
    <row r="340" ht="14.25" customHeight="1" x14ac:dyDescent="0.2"/>
    <row r="341" ht="14.25" customHeight="1" x14ac:dyDescent="0.2"/>
    <row r="342" ht="14.25" customHeight="1" x14ac:dyDescent="0.2"/>
    <row r="343" ht="14.25" customHeight="1" x14ac:dyDescent="0.2"/>
    <row r="344" ht="14.25" customHeight="1" x14ac:dyDescent="0.2"/>
    <row r="345" ht="14.25" customHeight="1" x14ac:dyDescent="0.2"/>
    <row r="346" ht="14.25" customHeight="1" x14ac:dyDescent="0.2"/>
    <row r="347" ht="14.25" customHeight="1" x14ac:dyDescent="0.2"/>
    <row r="348" ht="14.25" customHeight="1" x14ac:dyDescent="0.2"/>
    <row r="349" ht="14.25" customHeight="1" x14ac:dyDescent="0.2"/>
    <row r="350" ht="14.25" customHeight="1" x14ac:dyDescent="0.2"/>
    <row r="351" ht="14.25" customHeight="1" x14ac:dyDescent="0.2"/>
    <row r="352" ht="14.25" customHeight="1" x14ac:dyDescent="0.2"/>
    <row r="353" ht="14.25" customHeight="1" x14ac:dyDescent="0.2"/>
    <row r="354" ht="14.25" customHeight="1" x14ac:dyDescent="0.2"/>
    <row r="355" ht="14.25" customHeight="1" x14ac:dyDescent="0.2"/>
    <row r="356" ht="14.25" customHeight="1" x14ac:dyDescent="0.2"/>
    <row r="357" ht="14.25" customHeight="1" x14ac:dyDescent="0.2"/>
    <row r="358" ht="14.25" customHeight="1" x14ac:dyDescent="0.2"/>
    <row r="359" ht="14.25" customHeight="1" x14ac:dyDescent="0.2"/>
    <row r="360" ht="14.25" customHeight="1" x14ac:dyDescent="0.2"/>
    <row r="361" ht="14.25" customHeight="1" x14ac:dyDescent="0.2"/>
    <row r="362" ht="14.25" customHeight="1" x14ac:dyDescent="0.2"/>
    <row r="363" ht="14.25" customHeight="1" x14ac:dyDescent="0.2"/>
    <row r="364" ht="14.25" customHeight="1" x14ac:dyDescent="0.2"/>
    <row r="365" ht="14.25" customHeight="1" x14ac:dyDescent="0.2"/>
    <row r="366" ht="14.25" customHeight="1" x14ac:dyDescent="0.2"/>
    <row r="367" ht="14.25" customHeight="1" x14ac:dyDescent="0.2"/>
    <row r="368" ht="14.25" customHeight="1" x14ac:dyDescent="0.2"/>
    <row r="369" ht="14.25" customHeight="1" x14ac:dyDescent="0.2"/>
    <row r="370" ht="14.25" customHeight="1" x14ac:dyDescent="0.2"/>
    <row r="371" ht="14.25" customHeight="1" x14ac:dyDescent="0.2"/>
    <row r="372" ht="14.25" customHeight="1" x14ac:dyDescent="0.2"/>
    <row r="373" ht="14.25" customHeight="1" x14ac:dyDescent="0.2"/>
    <row r="374" ht="14.25" customHeight="1" x14ac:dyDescent="0.2"/>
    <row r="375" ht="14.25" customHeight="1" x14ac:dyDescent="0.2"/>
    <row r="376" ht="14.25" customHeight="1" x14ac:dyDescent="0.2"/>
    <row r="377" ht="14.25" customHeight="1" x14ac:dyDescent="0.2"/>
    <row r="378" ht="14.25" customHeight="1" x14ac:dyDescent="0.2"/>
    <row r="379" ht="14.25" customHeight="1" x14ac:dyDescent="0.2"/>
    <row r="380" ht="14.25" customHeight="1" x14ac:dyDescent="0.2"/>
    <row r="381" ht="14.25" customHeight="1" x14ac:dyDescent="0.2"/>
    <row r="382" ht="14.25" customHeight="1" x14ac:dyDescent="0.2"/>
    <row r="383" ht="14.25" customHeight="1" x14ac:dyDescent="0.2"/>
    <row r="384" ht="14.25" customHeight="1" x14ac:dyDescent="0.2"/>
    <row r="385" ht="14.25" customHeight="1" x14ac:dyDescent="0.2"/>
    <row r="386" ht="14.25" customHeight="1" x14ac:dyDescent="0.2"/>
    <row r="387" ht="14.25" customHeight="1" x14ac:dyDescent="0.2"/>
    <row r="388" ht="14.25" customHeight="1" x14ac:dyDescent="0.2"/>
    <row r="389" ht="14.25" customHeight="1" x14ac:dyDescent="0.2"/>
    <row r="390" ht="14.25" customHeight="1" x14ac:dyDescent="0.2"/>
    <row r="391" ht="14.25" customHeight="1" x14ac:dyDescent="0.2"/>
    <row r="392" ht="14.25" customHeight="1" x14ac:dyDescent="0.2"/>
    <row r="393" ht="14.25" customHeight="1" x14ac:dyDescent="0.2"/>
    <row r="394" ht="14.25" customHeight="1" x14ac:dyDescent="0.2"/>
    <row r="395" ht="14.25" customHeight="1" x14ac:dyDescent="0.2"/>
    <row r="396" ht="14.25" customHeight="1" x14ac:dyDescent="0.2"/>
    <row r="397" ht="14.25" customHeight="1" x14ac:dyDescent="0.2"/>
    <row r="398" ht="14.25" customHeight="1" x14ac:dyDescent="0.2"/>
    <row r="399" ht="14.25" customHeight="1" x14ac:dyDescent="0.2"/>
    <row r="400" ht="14.25" customHeight="1" x14ac:dyDescent="0.2"/>
    <row r="401" ht="14.25" customHeight="1" x14ac:dyDescent="0.2"/>
    <row r="402" ht="14.25" customHeight="1" x14ac:dyDescent="0.2"/>
    <row r="403" ht="14.25" customHeight="1" x14ac:dyDescent="0.2"/>
    <row r="404" ht="14.25" customHeight="1" x14ac:dyDescent="0.2"/>
    <row r="405" ht="14.25" customHeight="1" x14ac:dyDescent="0.2"/>
    <row r="406" ht="14.25" customHeight="1" x14ac:dyDescent="0.2"/>
    <row r="407" ht="14.25" customHeight="1" x14ac:dyDescent="0.2"/>
    <row r="408" ht="14.25" customHeight="1" x14ac:dyDescent="0.2"/>
    <row r="409" ht="14.25" customHeight="1" x14ac:dyDescent="0.2"/>
    <row r="410" ht="14.25" customHeight="1" x14ac:dyDescent="0.2"/>
    <row r="411" ht="14.25" customHeight="1" x14ac:dyDescent="0.2"/>
    <row r="412" ht="14.25" customHeight="1" x14ac:dyDescent="0.2"/>
    <row r="413" ht="14.25" customHeight="1" x14ac:dyDescent="0.2"/>
    <row r="414" ht="14.25" customHeight="1" x14ac:dyDescent="0.2"/>
    <row r="415" ht="14.25" customHeight="1" x14ac:dyDescent="0.2"/>
    <row r="416" ht="14.25" customHeight="1" x14ac:dyDescent="0.2"/>
    <row r="417" ht="14.25" customHeight="1" x14ac:dyDescent="0.2"/>
    <row r="418" ht="14.25" customHeight="1" x14ac:dyDescent="0.2"/>
    <row r="419" ht="14.25" customHeight="1" x14ac:dyDescent="0.2"/>
    <row r="420" ht="14.25" customHeight="1" x14ac:dyDescent="0.2"/>
    <row r="421" ht="14.25" customHeight="1" x14ac:dyDescent="0.2"/>
    <row r="422" ht="14.25" customHeight="1" x14ac:dyDescent="0.2"/>
    <row r="423" ht="14.25" customHeight="1" x14ac:dyDescent="0.2"/>
    <row r="424" ht="14.25" customHeight="1" x14ac:dyDescent="0.2"/>
    <row r="425" ht="14.25" customHeight="1" x14ac:dyDescent="0.2"/>
    <row r="426" ht="14.25" customHeight="1" x14ac:dyDescent="0.2"/>
    <row r="427" ht="14.25" customHeight="1" x14ac:dyDescent="0.2"/>
    <row r="428" ht="14.25" customHeight="1" x14ac:dyDescent="0.2"/>
    <row r="429" ht="14.25" customHeight="1" x14ac:dyDescent="0.2"/>
    <row r="430" ht="14.25" customHeight="1" x14ac:dyDescent="0.2"/>
    <row r="431" ht="14.25" customHeight="1" x14ac:dyDescent="0.2"/>
    <row r="432" ht="14.25" customHeight="1" x14ac:dyDescent="0.2"/>
    <row r="433" ht="14.25" customHeight="1" x14ac:dyDescent="0.2"/>
    <row r="434" ht="14.25" customHeight="1" x14ac:dyDescent="0.2"/>
    <row r="435" ht="14.25" customHeight="1" x14ac:dyDescent="0.2"/>
    <row r="436" ht="14.25" customHeight="1" x14ac:dyDescent="0.2"/>
    <row r="437" ht="14.25" customHeight="1" x14ac:dyDescent="0.2"/>
    <row r="438" ht="14.25" customHeight="1" x14ac:dyDescent="0.2"/>
    <row r="439" ht="14.25" customHeight="1" x14ac:dyDescent="0.2"/>
    <row r="440" ht="14.25" customHeight="1" x14ac:dyDescent="0.2"/>
    <row r="441" ht="14.25" customHeight="1" x14ac:dyDescent="0.2"/>
    <row r="442" ht="14.25" customHeight="1" x14ac:dyDescent="0.2"/>
    <row r="443" ht="14.25" customHeight="1" x14ac:dyDescent="0.2"/>
    <row r="444" ht="14.25" customHeight="1" x14ac:dyDescent="0.2"/>
    <row r="445" ht="14.25" customHeight="1" x14ac:dyDescent="0.2"/>
    <row r="446" ht="14.25" customHeight="1" x14ac:dyDescent="0.2"/>
    <row r="447" ht="14.25" customHeight="1" x14ac:dyDescent="0.2"/>
    <row r="448" ht="14.25" customHeight="1" x14ac:dyDescent="0.2"/>
    <row r="449" ht="14.25" customHeight="1" x14ac:dyDescent="0.2"/>
    <row r="450" ht="14.25" customHeight="1" x14ac:dyDescent="0.2"/>
    <row r="451" ht="14.25" customHeight="1" x14ac:dyDescent="0.2"/>
    <row r="452" ht="14.25" customHeight="1" x14ac:dyDescent="0.2"/>
    <row r="453" ht="14.25" customHeight="1" x14ac:dyDescent="0.2"/>
    <row r="454" ht="14.25" customHeight="1" x14ac:dyDescent="0.2"/>
    <row r="455" ht="14.25" customHeight="1" x14ac:dyDescent="0.2"/>
    <row r="456" ht="14.25" customHeight="1" x14ac:dyDescent="0.2"/>
    <row r="457" ht="14.25" customHeight="1" x14ac:dyDescent="0.2"/>
    <row r="458" ht="14.25" customHeight="1" x14ac:dyDescent="0.2"/>
    <row r="459" ht="14.25" customHeight="1" x14ac:dyDescent="0.2"/>
    <row r="460" ht="14.25" customHeight="1" x14ac:dyDescent="0.2"/>
    <row r="461" ht="14.25" customHeight="1" x14ac:dyDescent="0.2"/>
    <row r="462" ht="14.25" customHeight="1" x14ac:dyDescent="0.2"/>
    <row r="463" ht="14.25" customHeight="1" x14ac:dyDescent="0.2"/>
    <row r="464" ht="14.25" customHeight="1" x14ac:dyDescent="0.2"/>
    <row r="465" ht="14.25" customHeight="1" x14ac:dyDescent="0.2"/>
    <row r="466" ht="14.25" customHeight="1" x14ac:dyDescent="0.2"/>
    <row r="467" ht="14.25" customHeight="1" x14ac:dyDescent="0.2"/>
    <row r="468" ht="14.25" customHeight="1" x14ac:dyDescent="0.2"/>
    <row r="469" ht="14.25" customHeight="1" x14ac:dyDescent="0.2"/>
    <row r="470" ht="14.25" customHeight="1" x14ac:dyDescent="0.2"/>
    <row r="471" ht="14.25" customHeight="1" x14ac:dyDescent="0.2"/>
    <row r="472" ht="14.25" customHeight="1" x14ac:dyDescent="0.2"/>
    <row r="473" ht="14.25" customHeight="1" x14ac:dyDescent="0.2"/>
    <row r="474" ht="14.25" customHeight="1" x14ac:dyDescent="0.2"/>
    <row r="475" ht="14.25" customHeight="1" x14ac:dyDescent="0.2"/>
    <row r="476" ht="14.25" customHeight="1" x14ac:dyDescent="0.2"/>
    <row r="477" ht="14.25" customHeight="1" x14ac:dyDescent="0.2"/>
    <row r="478" ht="14.25" customHeight="1" x14ac:dyDescent="0.2"/>
    <row r="479" ht="14.25" customHeight="1" x14ac:dyDescent="0.2"/>
    <row r="480" ht="14.25" customHeight="1" x14ac:dyDescent="0.2"/>
    <row r="481" ht="14.25" customHeight="1" x14ac:dyDescent="0.2"/>
    <row r="482" ht="14.25" customHeight="1" x14ac:dyDescent="0.2"/>
    <row r="483" ht="14.25" customHeight="1" x14ac:dyDescent="0.2"/>
    <row r="484" ht="14.25" customHeight="1" x14ac:dyDescent="0.2"/>
    <row r="485" ht="14.25" customHeight="1" x14ac:dyDescent="0.2"/>
    <row r="486" ht="14.25" customHeight="1" x14ac:dyDescent="0.2"/>
    <row r="487" ht="14.25" customHeight="1" x14ac:dyDescent="0.2"/>
    <row r="488" ht="14.25" customHeight="1" x14ac:dyDescent="0.2"/>
    <row r="489" ht="14.25" customHeight="1" x14ac:dyDescent="0.2"/>
    <row r="490" ht="14.25" customHeight="1" x14ac:dyDescent="0.2"/>
    <row r="491" ht="14.25" customHeight="1" x14ac:dyDescent="0.2"/>
    <row r="492" ht="14.25" customHeight="1" x14ac:dyDescent="0.2"/>
    <row r="493" ht="14.25" customHeight="1" x14ac:dyDescent="0.2"/>
    <row r="494" ht="14.25" customHeight="1" x14ac:dyDescent="0.2"/>
    <row r="495" ht="14.25" customHeight="1" x14ac:dyDescent="0.2"/>
    <row r="496" ht="14.25" customHeight="1" x14ac:dyDescent="0.2"/>
    <row r="497" ht="14.25" customHeight="1" x14ac:dyDescent="0.2"/>
    <row r="498" ht="14.25" customHeight="1" x14ac:dyDescent="0.2"/>
    <row r="499" ht="14.25" customHeight="1" x14ac:dyDescent="0.2"/>
    <row r="500" ht="14.25" customHeight="1" x14ac:dyDescent="0.2"/>
    <row r="501" ht="14.25" customHeight="1" x14ac:dyDescent="0.2"/>
    <row r="502" ht="14.25" customHeight="1" x14ac:dyDescent="0.2"/>
    <row r="503" ht="14.25" customHeight="1" x14ac:dyDescent="0.2"/>
    <row r="504" ht="14.25" customHeight="1" x14ac:dyDescent="0.2"/>
    <row r="505" ht="14.25" customHeight="1" x14ac:dyDescent="0.2"/>
    <row r="506" ht="14.25" customHeight="1" x14ac:dyDescent="0.2"/>
    <row r="507" ht="14.25" customHeight="1" x14ac:dyDescent="0.2"/>
    <row r="508" ht="14.25" customHeight="1" x14ac:dyDescent="0.2"/>
    <row r="509" ht="14.25" customHeight="1" x14ac:dyDescent="0.2"/>
    <row r="510" ht="14.25" customHeight="1" x14ac:dyDescent="0.2"/>
    <row r="511" ht="14.25" customHeight="1" x14ac:dyDescent="0.2"/>
    <row r="512" ht="14.25" customHeight="1" x14ac:dyDescent="0.2"/>
    <row r="513" ht="14.25" customHeight="1" x14ac:dyDescent="0.2"/>
    <row r="514" ht="14.25" customHeight="1" x14ac:dyDescent="0.2"/>
    <row r="515" ht="14.25" customHeight="1" x14ac:dyDescent="0.2"/>
    <row r="516" ht="14.25" customHeight="1" x14ac:dyDescent="0.2"/>
    <row r="517" ht="14.25" customHeight="1" x14ac:dyDescent="0.2"/>
    <row r="518" ht="14.25" customHeight="1" x14ac:dyDescent="0.2"/>
    <row r="519" ht="14.25" customHeight="1" x14ac:dyDescent="0.2"/>
    <row r="520" ht="14.25" customHeight="1" x14ac:dyDescent="0.2"/>
    <row r="521" ht="14.25" customHeight="1" x14ac:dyDescent="0.2"/>
    <row r="522" ht="14.25" customHeight="1" x14ac:dyDescent="0.2"/>
    <row r="523" ht="14.25" customHeight="1" x14ac:dyDescent="0.2"/>
    <row r="524" ht="14.25" customHeight="1" x14ac:dyDescent="0.2"/>
    <row r="525" ht="14.25" customHeight="1" x14ac:dyDescent="0.2"/>
    <row r="526" ht="14.25" customHeight="1" x14ac:dyDescent="0.2"/>
    <row r="527" ht="14.25" customHeight="1" x14ac:dyDescent="0.2"/>
    <row r="528" ht="14.25" customHeight="1" x14ac:dyDescent="0.2"/>
    <row r="529" ht="14.25" customHeight="1" x14ac:dyDescent="0.2"/>
    <row r="530" ht="14.25" customHeight="1" x14ac:dyDescent="0.2"/>
    <row r="531" ht="14.25" customHeight="1" x14ac:dyDescent="0.2"/>
    <row r="532" ht="14.25" customHeight="1" x14ac:dyDescent="0.2"/>
    <row r="533" ht="14.25" customHeight="1" x14ac:dyDescent="0.2"/>
    <row r="534" ht="14.25" customHeight="1" x14ac:dyDescent="0.2"/>
    <row r="535" ht="14.25" customHeight="1" x14ac:dyDescent="0.2"/>
    <row r="536" ht="14.25" customHeight="1" x14ac:dyDescent="0.2"/>
    <row r="537" ht="14.25" customHeight="1" x14ac:dyDescent="0.2"/>
    <row r="538" ht="14.25" customHeight="1" x14ac:dyDescent="0.2"/>
    <row r="539" ht="14.25" customHeight="1" x14ac:dyDescent="0.2"/>
    <row r="540" ht="14.25" customHeight="1" x14ac:dyDescent="0.2"/>
    <row r="541" ht="14.25" customHeight="1" x14ac:dyDescent="0.2"/>
    <row r="542" ht="14.25" customHeight="1" x14ac:dyDescent="0.2"/>
    <row r="543" ht="14.25" customHeight="1" x14ac:dyDescent="0.2"/>
    <row r="544" ht="14.25" customHeight="1" x14ac:dyDescent="0.2"/>
    <row r="545" ht="14.25" customHeight="1" x14ac:dyDescent="0.2"/>
    <row r="546" ht="14.25" customHeight="1" x14ac:dyDescent="0.2"/>
    <row r="547" ht="14.25" customHeight="1" x14ac:dyDescent="0.2"/>
    <row r="548" ht="14.25" customHeight="1" x14ac:dyDescent="0.2"/>
    <row r="549" ht="14.25" customHeight="1" x14ac:dyDescent="0.2"/>
    <row r="550" ht="14.25" customHeight="1" x14ac:dyDescent="0.2"/>
    <row r="551" ht="14.25" customHeight="1" x14ac:dyDescent="0.2"/>
    <row r="552" ht="14.25" customHeight="1" x14ac:dyDescent="0.2"/>
    <row r="553" ht="14.25" customHeight="1" x14ac:dyDescent="0.2"/>
    <row r="554" ht="14.25" customHeight="1" x14ac:dyDescent="0.2"/>
    <row r="555" ht="14.25" customHeight="1" x14ac:dyDescent="0.2"/>
    <row r="556" ht="14.25" customHeight="1" x14ac:dyDescent="0.2"/>
    <row r="557" ht="14.25" customHeight="1" x14ac:dyDescent="0.2"/>
    <row r="558" ht="14.25" customHeight="1" x14ac:dyDescent="0.2"/>
    <row r="559" ht="14.25" customHeight="1" x14ac:dyDescent="0.2"/>
    <row r="560" ht="14.25" customHeight="1" x14ac:dyDescent="0.2"/>
    <row r="561" ht="14.25" customHeight="1" x14ac:dyDescent="0.2"/>
    <row r="562" ht="14.25" customHeight="1" x14ac:dyDescent="0.2"/>
    <row r="563" ht="14.25" customHeight="1" x14ac:dyDescent="0.2"/>
    <row r="564" ht="14.25" customHeight="1" x14ac:dyDescent="0.2"/>
    <row r="565" ht="14.25" customHeight="1" x14ac:dyDescent="0.2"/>
    <row r="566" ht="14.25" customHeight="1" x14ac:dyDescent="0.2"/>
    <row r="567" ht="14.25" customHeight="1" x14ac:dyDescent="0.2"/>
    <row r="568" ht="14.25" customHeight="1" x14ac:dyDescent="0.2"/>
    <row r="569" ht="14.25" customHeight="1" x14ac:dyDescent="0.2"/>
    <row r="570" ht="14.25" customHeight="1" x14ac:dyDescent="0.2"/>
    <row r="571" ht="14.25" customHeight="1" x14ac:dyDescent="0.2"/>
    <row r="572" ht="14.25" customHeight="1" x14ac:dyDescent="0.2"/>
    <row r="573" ht="14.25" customHeight="1" x14ac:dyDescent="0.2"/>
    <row r="574" ht="14.25" customHeight="1" x14ac:dyDescent="0.2"/>
    <row r="575" ht="14.25" customHeight="1" x14ac:dyDescent="0.2"/>
    <row r="576" ht="14.25" customHeight="1" x14ac:dyDescent="0.2"/>
    <row r="577" ht="14.25" customHeight="1" x14ac:dyDescent="0.2"/>
    <row r="578" ht="14.25" customHeight="1" x14ac:dyDescent="0.2"/>
    <row r="579" ht="14.25" customHeight="1" x14ac:dyDescent="0.2"/>
    <row r="580" ht="14.25" customHeight="1" x14ac:dyDescent="0.2"/>
    <row r="581" ht="14.25" customHeight="1" x14ac:dyDescent="0.2"/>
    <row r="582" ht="14.25" customHeight="1" x14ac:dyDescent="0.2"/>
    <row r="583" ht="14.25" customHeight="1" x14ac:dyDescent="0.2"/>
    <row r="584" ht="14.25" customHeight="1" x14ac:dyDescent="0.2"/>
    <row r="585" ht="14.25" customHeight="1" x14ac:dyDescent="0.2"/>
    <row r="586" ht="14.25" customHeight="1" x14ac:dyDescent="0.2"/>
    <row r="587" ht="14.25" customHeight="1" x14ac:dyDescent="0.2"/>
    <row r="588" ht="14.25" customHeight="1" x14ac:dyDescent="0.2"/>
    <row r="589" ht="14.25" customHeight="1" x14ac:dyDescent="0.2"/>
    <row r="590" ht="14.25" customHeight="1" x14ac:dyDescent="0.2"/>
    <row r="591" ht="14.25" customHeight="1" x14ac:dyDescent="0.2"/>
    <row r="592" ht="14.25" customHeight="1" x14ac:dyDescent="0.2"/>
    <row r="593" ht="14.25" customHeight="1" x14ac:dyDescent="0.2"/>
    <row r="594" ht="14.25" customHeight="1" x14ac:dyDescent="0.2"/>
    <row r="595" ht="14.25" customHeight="1" x14ac:dyDescent="0.2"/>
    <row r="596" ht="14.25" customHeight="1" x14ac:dyDescent="0.2"/>
    <row r="597" ht="14.25" customHeight="1" x14ac:dyDescent="0.2"/>
    <row r="598" ht="14.25" customHeight="1" x14ac:dyDescent="0.2"/>
    <row r="599" ht="14.25" customHeight="1" x14ac:dyDescent="0.2"/>
    <row r="600" ht="14.25" customHeight="1" x14ac:dyDescent="0.2"/>
    <row r="601" ht="14.25" customHeight="1" x14ac:dyDescent="0.2"/>
    <row r="602" ht="14.25" customHeight="1" x14ac:dyDescent="0.2"/>
    <row r="603" ht="14.25" customHeight="1" x14ac:dyDescent="0.2"/>
    <row r="604" ht="14.25" customHeight="1" x14ac:dyDescent="0.2"/>
    <row r="605" ht="14.25" customHeight="1" x14ac:dyDescent="0.2"/>
    <row r="606" ht="14.25" customHeight="1" x14ac:dyDescent="0.2"/>
    <row r="607" ht="14.25" customHeight="1" x14ac:dyDescent="0.2"/>
    <row r="608" ht="14.25" customHeight="1" x14ac:dyDescent="0.2"/>
    <row r="609" ht="14.25" customHeight="1" x14ac:dyDescent="0.2"/>
    <row r="610" ht="14.25" customHeight="1" x14ac:dyDescent="0.2"/>
    <row r="611" ht="14.25" customHeight="1" x14ac:dyDescent="0.2"/>
    <row r="612" ht="14.25" customHeight="1" x14ac:dyDescent="0.2"/>
    <row r="613" ht="14.25" customHeight="1" x14ac:dyDescent="0.2"/>
    <row r="614" ht="14.25" customHeight="1" x14ac:dyDescent="0.2"/>
    <row r="615" ht="14.25" customHeight="1" x14ac:dyDescent="0.2"/>
    <row r="616" ht="14.25" customHeight="1" x14ac:dyDescent="0.2"/>
    <row r="617" ht="14.25" customHeight="1" x14ac:dyDescent="0.2"/>
    <row r="618" ht="14.25" customHeight="1" x14ac:dyDescent="0.2"/>
    <row r="619" ht="14.25" customHeight="1" x14ac:dyDescent="0.2"/>
    <row r="620" ht="14.25" customHeight="1" x14ac:dyDescent="0.2"/>
    <row r="621" ht="14.25" customHeight="1" x14ac:dyDescent="0.2"/>
    <row r="622" ht="14.25" customHeight="1" x14ac:dyDescent="0.2"/>
    <row r="623" ht="14.25" customHeight="1" x14ac:dyDescent="0.2"/>
    <row r="624" ht="14.25" customHeight="1" x14ac:dyDescent="0.2"/>
    <row r="625" ht="14.25" customHeight="1" x14ac:dyDescent="0.2"/>
    <row r="626" ht="14.25" customHeight="1" x14ac:dyDescent="0.2"/>
    <row r="627" ht="14.25" customHeight="1" x14ac:dyDescent="0.2"/>
    <row r="628" ht="14.25" customHeight="1" x14ac:dyDescent="0.2"/>
    <row r="629" ht="14.25" customHeight="1" x14ac:dyDescent="0.2"/>
    <row r="630" ht="14.25" customHeight="1" x14ac:dyDescent="0.2"/>
    <row r="631" ht="14.25" customHeight="1" x14ac:dyDescent="0.2"/>
    <row r="632" ht="14.25" customHeight="1" x14ac:dyDescent="0.2"/>
    <row r="633" ht="14.25" customHeight="1" x14ac:dyDescent="0.2"/>
    <row r="634" ht="14.25" customHeight="1" x14ac:dyDescent="0.2"/>
    <row r="635" ht="14.25" customHeight="1" x14ac:dyDescent="0.2"/>
    <row r="636" ht="14.25" customHeight="1" x14ac:dyDescent="0.2"/>
    <row r="637" ht="14.25" customHeight="1" x14ac:dyDescent="0.2"/>
    <row r="638" ht="14.25" customHeight="1" x14ac:dyDescent="0.2"/>
    <row r="639" ht="14.25" customHeight="1" x14ac:dyDescent="0.2"/>
    <row r="640" ht="14.25" customHeight="1" x14ac:dyDescent="0.2"/>
    <row r="641" ht="14.25" customHeight="1" x14ac:dyDescent="0.2"/>
    <row r="642" ht="14.25" customHeight="1" x14ac:dyDescent="0.2"/>
    <row r="643" ht="14.25" customHeight="1" x14ac:dyDescent="0.2"/>
    <row r="644" ht="14.25" customHeight="1" x14ac:dyDescent="0.2"/>
    <row r="645" ht="14.25" customHeight="1" x14ac:dyDescent="0.2"/>
    <row r="646" ht="14.25" customHeight="1" x14ac:dyDescent="0.2"/>
    <row r="647" ht="14.25" customHeight="1" x14ac:dyDescent="0.2"/>
    <row r="648" ht="14.25" customHeight="1" x14ac:dyDescent="0.2"/>
    <row r="649" ht="14.25" customHeight="1" x14ac:dyDescent="0.2"/>
    <row r="650" ht="14.25" customHeight="1" x14ac:dyDescent="0.2"/>
    <row r="651" ht="14.25" customHeight="1" x14ac:dyDescent="0.2"/>
    <row r="652" ht="14.25" customHeight="1" x14ac:dyDescent="0.2"/>
    <row r="653" ht="14.25" customHeight="1" x14ac:dyDescent="0.2"/>
    <row r="654" ht="14.25" customHeight="1" x14ac:dyDescent="0.2"/>
    <row r="655" ht="14.25" customHeight="1" x14ac:dyDescent="0.2"/>
    <row r="656" ht="14.25" customHeight="1" x14ac:dyDescent="0.2"/>
    <row r="657" ht="14.25" customHeight="1" x14ac:dyDescent="0.2"/>
    <row r="658" ht="14.25" customHeight="1" x14ac:dyDescent="0.2"/>
    <row r="659" ht="14.25" customHeight="1" x14ac:dyDescent="0.2"/>
    <row r="660" ht="14.25" customHeight="1" x14ac:dyDescent="0.2"/>
    <row r="661" ht="14.25" customHeight="1" x14ac:dyDescent="0.2"/>
    <row r="662" ht="14.25" customHeight="1" x14ac:dyDescent="0.2"/>
    <row r="663" ht="14.25" customHeight="1" x14ac:dyDescent="0.2"/>
    <row r="664" ht="14.25" customHeight="1" x14ac:dyDescent="0.2"/>
    <row r="665" ht="14.25" customHeight="1" x14ac:dyDescent="0.2"/>
    <row r="666" ht="14.25" customHeight="1" x14ac:dyDescent="0.2"/>
    <row r="667" ht="14.25" customHeight="1" x14ac:dyDescent="0.2"/>
    <row r="668" ht="14.25" customHeight="1" x14ac:dyDescent="0.2"/>
    <row r="669" ht="14.25" customHeight="1" x14ac:dyDescent="0.2"/>
    <row r="670" ht="14.25" customHeight="1" x14ac:dyDescent="0.2"/>
    <row r="671" ht="14.25" customHeight="1" x14ac:dyDescent="0.2"/>
    <row r="672" ht="14.25" customHeight="1" x14ac:dyDescent="0.2"/>
    <row r="673" ht="14.25" customHeight="1" x14ac:dyDescent="0.2"/>
    <row r="674" ht="14.25" customHeight="1" x14ac:dyDescent="0.2"/>
    <row r="675" ht="14.25" customHeight="1" x14ac:dyDescent="0.2"/>
    <row r="676" ht="14.25" customHeight="1" x14ac:dyDescent="0.2"/>
    <row r="677" ht="14.25" customHeight="1" x14ac:dyDescent="0.2"/>
    <row r="678" ht="14.25" customHeight="1" x14ac:dyDescent="0.2"/>
    <row r="679" ht="14.25" customHeight="1" x14ac:dyDescent="0.2"/>
    <row r="680" ht="14.25" customHeight="1" x14ac:dyDescent="0.2"/>
    <row r="681" ht="14.25" customHeight="1" x14ac:dyDescent="0.2"/>
    <row r="682" ht="14.25" customHeight="1" x14ac:dyDescent="0.2"/>
    <row r="683" ht="14.25" customHeight="1" x14ac:dyDescent="0.2"/>
    <row r="684" ht="14.25" customHeight="1" x14ac:dyDescent="0.2"/>
    <row r="685" ht="14.25" customHeight="1" x14ac:dyDescent="0.2"/>
    <row r="686" ht="14.25" customHeight="1" x14ac:dyDescent="0.2"/>
    <row r="687" ht="14.25" customHeight="1" x14ac:dyDescent="0.2"/>
    <row r="688" ht="14.25" customHeight="1" x14ac:dyDescent="0.2"/>
    <row r="689" ht="14.25" customHeight="1" x14ac:dyDescent="0.2"/>
    <row r="690" ht="14.25" customHeight="1" x14ac:dyDescent="0.2"/>
    <row r="691" ht="14.25" customHeight="1" x14ac:dyDescent="0.2"/>
    <row r="692" ht="14.25" customHeight="1" x14ac:dyDescent="0.2"/>
    <row r="693" ht="14.25" customHeight="1" x14ac:dyDescent="0.2"/>
    <row r="694" ht="14.25" customHeight="1" x14ac:dyDescent="0.2"/>
    <row r="695" ht="14.25" customHeight="1" x14ac:dyDescent="0.2"/>
    <row r="696" ht="14.25" customHeight="1" x14ac:dyDescent="0.2"/>
    <row r="697" ht="14.25" customHeight="1" x14ac:dyDescent="0.2"/>
    <row r="698" ht="14.25" customHeight="1" x14ac:dyDescent="0.2"/>
    <row r="699" ht="14.25" customHeight="1" x14ac:dyDescent="0.2"/>
    <row r="700" ht="14.25" customHeight="1" x14ac:dyDescent="0.2"/>
    <row r="701" ht="14.25" customHeight="1" x14ac:dyDescent="0.2"/>
    <row r="702" ht="14.25" customHeight="1" x14ac:dyDescent="0.2"/>
    <row r="703" ht="14.25" customHeight="1" x14ac:dyDescent="0.2"/>
    <row r="704" ht="14.25" customHeight="1" x14ac:dyDescent="0.2"/>
    <row r="705" ht="14.25" customHeight="1" x14ac:dyDescent="0.2"/>
    <row r="706" ht="14.25" customHeight="1" x14ac:dyDescent="0.2"/>
    <row r="707" ht="14.25" customHeight="1" x14ac:dyDescent="0.2"/>
    <row r="708" ht="14.25" customHeight="1" x14ac:dyDescent="0.2"/>
    <row r="709" ht="14.25" customHeight="1" x14ac:dyDescent="0.2"/>
    <row r="710" ht="14.25" customHeight="1" x14ac:dyDescent="0.2"/>
    <row r="711" ht="14.25" customHeight="1" x14ac:dyDescent="0.2"/>
    <row r="712" ht="14.25" customHeight="1" x14ac:dyDescent="0.2"/>
    <row r="713" ht="14.25" customHeight="1" x14ac:dyDescent="0.2"/>
    <row r="714" ht="14.25" customHeight="1" x14ac:dyDescent="0.2"/>
    <row r="715" ht="14.25" customHeight="1" x14ac:dyDescent="0.2"/>
    <row r="716" ht="14.25" customHeight="1" x14ac:dyDescent="0.2"/>
    <row r="717" ht="14.25" customHeight="1" x14ac:dyDescent="0.2"/>
    <row r="718" ht="14.25" customHeight="1" x14ac:dyDescent="0.2"/>
    <row r="719" ht="14.25" customHeight="1" x14ac:dyDescent="0.2"/>
    <row r="720" ht="14.25" customHeight="1" x14ac:dyDescent="0.2"/>
    <row r="721" ht="14.25" customHeight="1" x14ac:dyDescent="0.2"/>
    <row r="722" ht="14.25" customHeight="1" x14ac:dyDescent="0.2"/>
    <row r="723" ht="14.25" customHeight="1" x14ac:dyDescent="0.2"/>
    <row r="724" ht="14.25" customHeight="1" x14ac:dyDescent="0.2"/>
    <row r="725" ht="14.25" customHeight="1" x14ac:dyDescent="0.2"/>
    <row r="726" ht="14.25" customHeight="1" x14ac:dyDescent="0.2"/>
    <row r="727" ht="14.25" customHeight="1" x14ac:dyDescent="0.2"/>
    <row r="728" ht="14.25" customHeight="1" x14ac:dyDescent="0.2"/>
    <row r="729" ht="14.25" customHeight="1" x14ac:dyDescent="0.2"/>
    <row r="730" ht="14.25" customHeight="1" x14ac:dyDescent="0.2"/>
    <row r="731" ht="14.25" customHeight="1" x14ac:dyDescent="0.2"/>
    <row r="732" ht="14.25" customHeight="1" x14ac:dyDescent="0.2"/>
    <row r="733" ht="14.25" customHeight="1" x14ac:dyDescent="0.2"/>
    <row r="734" ht="14.25" customHeight="1" x14ac:dyDescent="0.2"/>
    <row r="735" ht="14.25" customHeight="1" x14ac:dyDescent="0.2"/>
    <row r="736" ht="14.25" customHeight="1" x14ac:dyDescent="0.2"/>
    <row r="737" ht="14.25" customHeight="1" x14ac:dyDescent="0.2"/>
    <row r="738" ht="14.25" customHeight="1" x14ac:dyDescent="0.2"/>
    <row r="739" ht="14.25" customHeight="1" x14ac:dyDescent="0.2"/>
    <row r="740" ht="14.25" customHeight="1" x14ac:dyDescent="0.2"/>
    <row r="741" ht="14.25" customHeight="1" x14ac:dyDescent="0.2"/>
    <row r="742" ht="14.25" customHeight="1" x14ac:dyDescent="0.2"/>
    <row r="743" ht="14.25" customHeight="1" x14ac:dyDescent="0.2"/>
    <row r="744" ht="14.25" customHeight="1" x14ac:dyDescent="0.2"/>
    <row r="745" ht="14.25" customHeight="1" x14ac:dyDescent="0.2"/>
    <row r="746" ht="14.25" customHeight="1" x14ac:dyDescent="0.2"/>
    <row r="747" ht="14.25" customHeight="1" x14ac:dyDescent="0.2"/>
    <row r="748" ht="14.25" customHeight="1" x14ac:dyDescent="0.2"/>
    <row r="749" ht="14.25" customHeight="1" x14ac:dyDescent="0.2"/>
    <row r="750" ht="14.25" customHeight="1" x14ac:dyDescent="0.2"/>
    <row r="751" ht="14.25" customHeight="1" x14ac:dyDescent="0.2"/>
    <row r="752" ht="14.25" customHeight="1" x14ac:dyDescent="0.2"/>
    <row r="753" ht="14.25" customHeight="1" x14ac:dyDescent="0.2"/>
    <row r="754" ht="14.25" customHeight="1" x14ac:dyDescent="0.2"/>
    <row r="755" ht="14.25" customHeight="1" x14ac:dyDescent="0.2"/>
    <row r="756" ht="14.25" customHeight="1" x14ac:dyDescent="0.2"/>
    <row r="757" ht="14.25" customHeight="1" x14ac:dyDescent="0.2"/>
    <row r="758" ht="14.25" customHeight="1" x14ac:dyDescent="0.2"/>
    <row r="759" ht="14.25" customHeight="1" x14ac:dyDescent="0.2"/>
    <row r="760" ht="14.25" customHeight="1" x14ac:dyDescent="0.2"/>
    <row r="761" ht="14.25" customHeight="1" x14ac:dyDescent="0.2"/>
    <row r="762" ht="14.25" customHeight="1" x14ac:dyDescent="0.2"/>
    <row r="763" ht="14.25" customHeight="1" x14ac:dyDescent="0.2"/>
    <row r="764" ht="14.25" customHeight="1" x14ac:dyDescent="0.2"/>
    <row r="765" ht="14.25" customHeight="1" x14ac:dyDescent="0.2"/>
    <row r="766" ht="14.25" customHeight="1" x14ac:dyDescent="0.2"/>
    <row r="767" ht="14.25" customHeight="1" x14ac:dyDescent="0.2"/>
    <row r="768" ht="14.25" customHeight="1" x14ac:dyDescent="0.2"/>
    <row r="769" ht="14.25" customHeight="1" x14ac:dyDescent="0.2"/>
    <row r="770" ht="14.25" customHeight="1" x14ac:dyDescent="0.2"/>
    <row r="771" ht="14.25" customHeight="1" x14ac:dyDescent="0.2"/>
    <row r="772" ht="14.25" customHeight="1" x14ac:dyDescent="0.2"/>
    <row r="773" ht="14.25" customHeight="1" x14ac:dyDescent="0.2"/>
    <row r="774" ht="14.25" customHeight="1" x14ac:dyDescent="0.2"/>
    <row r="775" ht="14.25" customHeight="1" x14ac:dyDescent="0.2"/>
    <row r="776" ht="14.25" customHeight="1" x14ac:dyDescent="0.2"/>
    <row r="777" ht="14.25" customHeight="1" x14ac:dyDescent="0.2"/>
    <row r="778" ht="14.25" customHeight="1" x14ac:dyDescent="0.2"/>
    <row r="779" ht="14.25" customHeight="1" x14ac:dyDescent="0.2"/>
    <row r="780" ht="14.25" customHeight="1" x14ac:dyDescent="0.2"/>
    <row r="781" ht="14.25" customHeight="1" x14ac:dyDescent="0.2"/>
    <row r="782" ht="14.25" customHeight="1" x14ac:dyDescent="0.2"/>
    <row r="783" ht="14.25" customHeight="1" x14ac:dyDescent="0.2"/>
    <row r="784" ht="14.25" customHeight="1" x14ac:dyDescent="0.2"/>
    <row r="785" ht="14.25" customHeight="1" x14ac:dyDescent="0.2"/>
    <row r="786" ht="14.25" customHeight="1" x14ac:dyDescent="0.2"/>
    <row r="787" ht="14.25" customHeight="1" x14ac:dyDescent="0.2"/>
    <row r="788" ht="14.25" customHeight="1" x14ac:dyDescent="0.2"/>
    <row r="789" ht="14.25" customHeight="1" x14ac:dyDescent="0.2"/>
    <row r="790" ht="14.25" customHeight="1" x14ac:dyDescent="0.2"/>
    <row r="791" ht="14.25" customHeight="1" x14ac:dyDescent="0.2"/>
    <row r="792" ht="14.25" customHeight="1" x14ac:dyDescent="0.2"/>
    <row r="793" ht="14.25" customHeight="1" x14ac:dyDescent="0.2"/>
    <row r="794" ht="14.25" customHeight="1" x14ac:dyDescent="0.2"/>
    <row r="795" ht="14.25" customHeight="1" x14ac:dyDescent="0.2"/>
    <row r="796" ht="14.25" customHeight="1" x14ac:dyDescent="0.2"/>
    <row r="797" ht="14.25" customHeight="1" x14ac:dyDescent="0.2"/>
    <row r="798" ht="14.25" customHeight="1" x14ac:dyDescent="0.2"/>
    <row r="799" ht="14.25" customHeight="1" x14ac:dyDescent="0.2"/>
    <row r="800" ht="14.25" customHeight="1" x14ac:dyDescent="0.2"/>
    <row r="801" ht="14.25" customHeight="1" x14ac:dyDescent="0.2"/>
    <row r="802" ht="14.25" customHeight="1" x14ac:dyDescent="0.2"/>
    <row r="803" ht="14.25" customHeight="1" x14ac:dyDescent="0.2"/>
    <row r="804" ht="14.25" customHeight="1" x14ac:dyDescent="0.2"/>
    <row r="805" ht="14.25" customHeight="1" x14ac:dyDescent="0.2"/>
    <row r="806" ht="14.25" customHeight="1" x14ac:dyDescent="0.2"/>
    <row r="807" ht="14.25" customHeight="1" x14ac:dyDescent="0.2"/>
    <row r="808" ht="14.25" customHeight="1" x14ac:dyDescent="0.2"/>
    <row r="809" ht="14.25" customHeight="1" x14ac:dyDescent="0.2"/>
    <row r="810" ht="14.25" customHeight="1" x14ac:dyDescent="0.2"/>
    <row r="811" ht="14.25" customHeight="1" x14ac:dyDescent="0.2"/>
    <row r="812" ht="14.25" customHeight="1" x14ac:dyDescent="0.2"/>
    <row r="813" ht="14.25" customHeight="1" x14ac:dyDescent="0.2"/>
    <row r="814" ht="14.25" customHeight="1" x14ac:dyDescent="0.2"/>
    <row r="815" ht="14.25" customHeight="1" x14ac:dyDescent="0.2"/>
    <row r="816" ht="14.25" customHeight="1" x14ac:dyDescent="0.2"/>
    <row r="817" ht="14.25" customHeight="1" x14ac:dyDescent="0.2"/>
    <row r="818" ht="14.25" customHeight="1" x14ac:dyDescent="0.2"/>
    <row r="819" ht="14.25" customHeight="1" x14ac:dyDescent="0.2"/>
    <row r="820" ht="14.25" customHeight="1" x14ac:dyDescent="0.2"/>
    <row r="821" ht="14.25" customHeight="1" x14ac:dyDescent="0.2"/>
    <row r="822" ht="14.25" customHeight="1" x14ac:dyDescent="0.2"/>
    <row r="823" ht="14.25" customHeight="1" x14ac:dyDescent="0.2"/>
    <row r="824" ht="14.25" customHeight="1" x14ac:dyDescent="0.2"/>
    <row r="825" ht="14.25" customHeight="1" x14ac:dyDescent="0.2"/>
    <row r="826" ht="14.25" customHeight="1" x14ac:dyDescent="0.2"/>
    <row r="827" ht="14.25" customHeight="1" x14ac:dyDescent="0.2"/>
    <row r="828" ht="14.25" customHeight="1" x14ac:dyDescent="0.2"/>
    <row r="829" ht="14.25" customHeight="1" x14ac:dyDescent="0.2"/>
    <row r="830" ht="14.25" customHeight="1" x14ac:dyDescent="0.2"/>
    <row r="831" ht="14.25" customHeight="1" x14ac:dyDescent="0.2"/>
    <row r="832" ht="14.25" customHeight="1" x14ac:dyDescent="0.2"/>
    <row r="833" ht="14.25" customHeight="1" x14ac:dyDescent="0.2"/>
    <row r="834" ht="14.25" customHeight="1" x14ac:dyDescent="0.2"/>
    <row r="835" ht="14.25" customHeight="1" x14ac:dyDescent="0.2"/>
    <row r="836" ht="14.25" customHeight="1" x14ac:dyDescent="0.2"/>
    <row r="837" ht="14.25" customHeight="1" x14ac:dyDescent="0.2"/>
    <row r="838" ht="14.25" customHeight="1" x14ac:dyDescent="0.2"/>
    <row r="839" ht="14.25" customHeight="1" x14ac:dyDescent="0.2"/>
    <row r="840" ht="14.25" customHeight="1" x14ac:dyDescent="0.2"/>
    <row r="841" ht="14.25" customHeight="1" x14ac:dyDescent="0.2"/>
    <row r="842" ht="14.25" customHeight="1" x14ac:dyDescent="0.2"/>
    <row r="843" ht="14.25" customHeight="1" x14ac:dyDescent="0.2"/>
    <row r="844" ht="14.25" customHeight="1" x14ac:dyDescent="0.2"/>
    <row r="845" ht="14.25" customHeight="1" x14ac:dyDescent="0.2"/>
    <row r="846" ht="14.25" customHeight="1" x14ac:dyDescent="0.2"/>
    <row r="847" ht="14.25" customHeight="1" x14ac:dyDescent="0.2"/>
    <row r="848" ht="14.25" customHeight="1" x14ac:dyDescent="0.2"/>
    <row r="849" ht="14.25" customHeight="1" x14ac:dyDescent="0.2"/>
    <row r="850" ht="14.25" customHeight="1" x14ac:dyDescent="0.2"/>
    <row r="851" ht="14.25" customHeight="1" x14ac:dyDescent="0.2"/>
    <row r="852" ht="14.25" customHeight="1" x14ac:dyDescent="0.2"/>
    <row r="853" ht="14.25" customHeight="1" x14ac:dyDescent="0.2"/>
    <row r="854" ht="14.25" customHeight="1" x14ac:dyDescent="0.2"/>
    <row r="855" ht="14.25" customHeight="1" x14ac:dyDescent="0.2"/>
    <row r="856" ht="14.25" customHeight="1" x14ac:dyDescent="0.2"/>
    <row r="857" ht="14.25" customHeight="1" x14ac:dyDescent="0.2"/>
    <row r="858" ht="14.25" customHeight="1" x14ac:dyDescent="0.2"/>
    <row r="859" ht="14.25" customHeight="1" x14ac:dyDescent="0.2"/>
    <row r="860" ht="14.25" customHeight="1" x14ac:dyDescent="0.2"/>
    <row r="861" ht="14.25" customHeight="1" x14ac:dyDescent="0.2"/>
    <row r="862" ht="14.25" customHeight="1" x14ac:dyDescent="0.2"/>
    <row r="863" ht="14.25" customHeight="1" x14ac:dyDescent="0.2"/>
    <row r="864" ht="14.25" customHeight="1" x14ac:dyDescent="0.2"/>
    <row r="865" ht="14.25" customHeight="1" x14ac:dyDescent="0.2"/>
    <row r="866" ht="14.25" customHeight="1" x14ac:dyDescent="0.2"/>
    <row r="867" ht="14.25" customHeight="1" x14ac:dyDescent="0.2"/>
    <row r="868" ht="14.25" customHeight="1" x14ac:dyDescent="0.2"/>
    <row r="869" ht="14.25" customHeight="1" x14ac:dyDescent="0.2"/>
    <row r="870" ht="14.25" customHeight="1" x14ac:dyDescent="0.2"/>
    <row r="871" ht="14.25" customHeight="1" x14ac:dyDescent="0.2"/>
    <row r="872" ht="14.25" customHeight="1" x14ac:dyDescent="0.2"/>
    <row r="873" ht="14.25" customHeight="1" x14ac:dyDescent="0.2"/>
    <row r="874" ht="14.25" customHeight="1" x14ac:dyDescent="0.2"/>
    <row r="875" ht="14.25" customHeight="1" x14ac:dyDescent="0.2"/>
    <row r="876" ht="14.25" customHeight="1" x14ac:dyDescent="0.2"/>
    <row r="877" ht="14.25" customHeight="1" x14ac:dyDescent="0.2"/>
    <row r="878" ht="14.25" customHeight="1" x14ac:dyDescent="0.2"/>
    <row r="879" ht="14.25" customHeight="1" x14ac:dyDescent="0.2"/>
    <row r="880" ht="14.25" customHeight="1" x14ac:dyDescent="0.2"/>
    <row r="881" ht="14.25" customHeight="1" x14ac:dyDescent="0.2"/>
    <row r="882" ht="14.25" customHeight="1" x14ac:dyDescent="0.2"/>
    <row r="883" ht="14.25" customHeight="1" x14ac:dyDescent="0.2"/>
    <row r="884" ht="14.25" customHeight="1" x14ac:dyDescent="0.2"/>
    <row r="885" ht="14.25" customHeight="1" x14ac:dyDescent="0.2"/>
    <row r="886" ht="14.25" customHeight="1" x14ac:dyDescent="0.2"/>
    <row r="887" ht="14.25" customHeight="1" x14ac:dyDescent="0.2"/>
    <row r="888" ht="14.25" customHeight="1" x14ac:dyDescent="0.2"/>
    <row r="889" ht="14.25" customHeight="1" x14ac:dyDescent="0.2"/>
    <row r="890" ht="14.25" customHeight="1" x14ac:dyDescent="0.2"/>
    <row r="891" ht="14.25" customHeight="1" x14ac:dyDescent="0.2"/>
    <row r="892" ht="14.25" customHeight="1" x14ac:dyDescent="0.2"/>
    <row r="893" ht="14.25" customHeight="1" x14ac:dyDescent="0.2"/>
    <row r="894" ht="14.25" customHeight="1" x14ac:dyDescent="0.2"/>
    <row r="895" ht="14.25" customHeight="1" x14ac:dyDescent="0.2"/>
    <row r="896" ht="14.25" customHeight="1" x14ac:dyDescent="0.2"/>
    <row r="897" ht="14.25" customHeight="1" x14ac:dyDescent="0.2"/>
    <row r="898" ht="14.25" customHeight="1" x14ac:dyDescent="0.2"/>
    <row r="899" ht="14.25" customHeight="1" x14ac:dyDescent="0.2"/>
    <row r="900" ht="14.25" customHeight="1" x14ac:dyDescent="0.2"/>
    <row r="901" ht="14.25" customHeight="1" x14ac:dyDescent="0.2"/>
    <row r="902" ht="14.25" customHeight="1" x14ac:dyDescent="0.2"/>
    <row r="903" ht="14.25" customHeight="1" x14ac:dyDescent="0.2"/>
    <row r="904" ht="14.25" customHeight="1" x14ac:dyDescent="0.2"/>
    <row r="905" ht="14.25" customHeight="1" x14ac:dyDescent="0.2"/>
    <row r="906" ht="14.25" customHeight="1" x14ac:dyDescent="0.2"/>
    <row r="907" ht="14.25" customHeight="1" x14ac:dyDescent="0.2"/>
    <row r="908" ht="14.25" customHeight="1" x14ac:dyDescent="0.2"/>
    <row r="909" ht="14.25" customHeight="1" x14ac:dyDescent="0.2"/>
    <row r="910" ht="14.25" customHeight="1" x14ac:dyDescent="0.2"/>
    <row r="911" ht="14.25" customHeight="1" x14ac:dyDescent="0.2"/>
    <row r="912" ht="14.25" customHeight="1" x14ac:dyDescent="0.2"/>
    <row r="913" ht="14.25" customHeight="1" x14ac:dyDescent="0.2"/>
    <row r="914" ht="14.25" customHeight="1" x14ac:dyDescent="0.2"/>
    <row r="915" ht="14.25" customHeight="1" x14ac:dyDescent="0.2"/>
    <row r="916" ht="14.25" customHeight="1" x14ac:dyDescent="0.2"/>
    <row r="917" ht="14.25" customHeight="1" x14ac:dyDescent="0.2"/>
    <row r="918" ht="14.25" customHeight="1" x14ac:dyDescent="0.2"/>
    <row r="919" ht="14.25" customHeight="1" x14ac:dyDescent="0.2"/>
    <row r="920" ht="14.25" customHeight="1" x14ac:dyDescent="0.2"/>
    <row r="921" ht="14.25" customHeight="1" x14ac:dyDescent="0.2"/>
    <row r="922" ht="14.25" customHeight="1" x14ac:dyDescent="0.2"/>
    <row r="923" ht="14.25" customHeight="1" x14ac:dyDescent="0.2"/>
    <row r="924" ht="14.25" customHeight="1" x14ac:dyDescent="0.2"/>
    <row r="925" ht="14.25" customHeight="1" x14ac:dyDescent="0.2"/>
    <row r="926" ht="14.25" customHeight="1" x14ac:dyDescent="0.2"/>
    <row r="927" ht="14.25" customHeight="1" x14ac:dyDescent="0.2"/>
    <row r="928" ht="14.25" customHeight="1" x14ac:dyDescent="0.2"/>
    <row r="929" ht="14.25" customHeight="1" x14ac:dyDescent="0.2"/>
    <row r="930" ht="14.25" customHeight="1" x14ac:dyDescent="0.2"/>
    <row r="931" ht="14.25" customHeight="1" x14ac:dyDescent="0.2"/>
    <row r="932" ht="14.25" customHeight="1" x14ac:dyDescent="0.2"/>
    <row r="933" ht="14.25" customHeight="1" x14ac:dyDescent="0.2"/>
    <row r="934" ht="14.25" customHeight="1" x14ac:dyDescent="0.2"/>
    <row r="935" ht="14.25" customHeight="1" x14ac:dyDescent="0.2"/>
    <row r="936" ht="14.25" customHeight="1" x14ac:dyDescent="0.2"/>
    <row r="937" ht="14.25" customHeight="1" x14ac:dyDescent="0.2"/>
    <row r="938" ht="14.25" customHeight="1" x14ac:dyDescent="0.2"/>
    <row r="939" ht="14.25" customHeight="1" x14ac:dyDescent="0.2"/>
    <row r="940" ht="14.25" customHeight="1" x14ac:dyDescent="0.2"/>
    <row r="941" ht="14.25" customHeight="1" x14ac:dyDescent="0.2"/>
    <row r="942" ht="14.25" customHeight="1" x14ac:dyDescent="0.2"/>
    <row r="943" ht="14.25" customHeight="1" x14ac:dyDescent="0.2"/>
    <row r="944" ht="14.25" customHeight="1" x14ac:dyDescent="0.2"/>
    <row r="945" ht="14.25" customHeight="1" x14ac:dyDescent="0.2"/>
    <row r="946" ht="14.25" customHeight="1" x14ac:dyDescent="0.2"/>
    <row r="947" ht="14.25" customHeight="1" x14ac:dyDescent="0.2"/>
    <row r="948" ht="14.25" customHeight="1" x14ac:dyDescent="0.2"/>
    <row r="949" ht="14.25" customHeight="1" x14ac:dyDescent="0.2"/>
    <row r="950" ht="14.25" customHeight="1" x14ac:dyDescent="0.2"/>
    <row r="951" ht="14.25" customHeight="1" x14ac:dyDescent="0.2"/>
    <row r="952" ht="14.25" customHeight="1" x14ac:dyDescent="0.2"/>
    <row r="953" ht="14.25" customHeight="1" x14ac:dyDescent="0.2"/>
    <row r="954" ht="14.25" customHeight="1" x14ac:dyDescent="0.2"/>
    <row r="955" ht="14.25" customHeight="1" x14ac:dyDescent="0.2"/>
    <row r="956" ht="14.25" customHeight="1" x14ac:dyDescent="0.2"/>
    <row r="957" ht="14.25" customHeight="1" x14ac:dyDescent="0.2"/>
    <row r="958" ht="14.25" customHeight="1" x14ac:dyDescent="0.2"/>
    <row r="959" ht="14.25" customHeight="1" x14ac:dyDescent="0.2"/>
    <row r="960" ht="14.25" customHeight="1" x14ac:dyDescent="0.2"/>
    <row r="961" ht="14.25" customHeight="1" x14ac:dyDescent="0.2"/>
    <row r="962" ht="14.25" customHeight="1" x14ac:dyDescent="0.2"/>
    <row r="963" ht="14.25" customHeight="1" x14ac:dyDescent="0.2"/>
    <row r="964" ht="14.25" customHeight="1" x14ac:dyDescent="0.2"/>
    <row r="965" ht="14.25" customHeight="1" x14ac:dyDescent="0.2"/>
    <row r="966" ht="14.25" customHeight="1" x14ac:dyDescent="0.2"/>
    <row r="967" ht="14.25" customHeight="1" x14ac:dyDescent="0.2"/>
    <row r="968" ht="14.25" customHeight="1" x14ac:dyDescent="0.2"/>
    <row r="969" ht="14.25" customHeight="1" x14ac:dyDescent="0.2"/>
    <row r="970" ht="14.25" customHeight="1" x14ac:dyDescent="0.2"/>
    <row r="971" ht="14.25" customHeight="1" x14ac:dyDescent="0.2"/>
    <row r="972" ht="14.25" customHeight="1" x14ac:dyDescent="0.2"/>
    <row r="973" ht="14.25" customHeight="1" x14ac:dyDescent="0.2"/>
    <row r="974" ht="14.25" customHeight="1" x14ac:dyDescent="0.2"/>
    <row r="975" ht="14.25" customHeight="1" x14ac:dyDescent="0.2"/>
    <row r="976" ht="14.25" customHeight="1" x14ac:dyDescent="0.2"/>
    <row r="977" ht="14.25" customHeight="1" x14ac:dyDescent="0.2"/>
    <row r="978" ht="14.25" customHeight="1" x14ac:dyDescent="0.2"/>
    <row r="979" ht="14.25" customHeight="1" x14ac:dyDescent="0.2"/>
    <row r="980" ht="14.25" customHeight="1" x14ac:dyDescent="0.2"/>
    <row r="981" ht="14.25" customHeight="1" x14ac:dyDescent="0.2"/>
    <row r="982" ht="14.25" customHeight="1" x14ac:dyDescent="0.2"/>
    <row r="983" ht="14.25" customHeight="1" x14ac:dyDescent="0.2"/>
    <row r="984" ht="14.25" customHeight="1" x14ac:dyDescent="0.2"/>
    <row r="985" ht="14.25" customHeight="1" x14ac:dyDescent="0.2"/>
    <row r="986" ht="14.25" customHeight="1" x14ac:dyDescent="0.2"/>
    <row r="987" ht="14.25" customHeight="1" x14ac:dyDescent="0.2"/>
    <row r="988" ht="14.25" customHeight="1" x14ac:dyDescent="0.2"/>
    <row r="989" ht="14.25" customHeight="1" x14ac:dyDescent="0.2"/>
    <row r="990" ht="14.25" customHeight="1" x14ac:dyDescent="0.2"/>
    <row r="991" ht="14.25" customHeight="1" x14ac:dyDescent="0.2"/>
    <row r="992" ht="14.25" customHeight="1" x14ac:dyDescent="0.2"/>
    <row r="993" ht="14.25" customHeight="1" x14ac:dyDescent="0.2"/>
    <row r="994" ht="14.25" customHeight="1" x14ac:dyDescent="0.2"/>
    <row r="995" ht="14.25" customHeight="1" x14ac:dyDescent="0.2"/>
    <row r="996" ht="14.25" customHeight="1" x14ac:dyDescent="0.2"/>
    <row r="997" ht="14.25" customHeight="1" x14ac:dyDescent="0.2"/>
    <row r="998" ht="14.25" customHeight="1" x14ac:dyDescent="0.2"/>
    <row r="999" ht="14.25" customHeight="1" x14ac:dyDescent="0.2"/>
    <row r="1000" ht="14.25" customHeight="1" x14ac:dyDescent="0.2"/>
  </sheetData>
  <mergeCells count="6">
    <mergeCell ref="A50:R50"/>
    <mergeCell ref="A45:R45"/>
    <mergeCell ref="A46:R46"/>
    <mergeCell ref="A47:R47"/>
    <mergeCell ref="A48:R48"/>
    <mergeCell ref="A49:R49"/>
  </mergeCells>
  <pageMargins left="0.75" right="0.75" top="1" bottom="1" header="0.511811023622047" footer="0.511811023622047"/>
  <pageSetup paperSize="9" orientation="portrait" horizontalDpi="300" verticalDpi="300"/>
  <legacy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S241"/>
  <sheetViews>
    <sheetView zoomScaleNormal="100" workbookViewId="0">
      <pane xSplit="1" ySplit="3" topLeftCell="B4" activePane="bottomRight" state="frozen"/>
      <selection pane="topRight" activeCell="B1" sqref="B1"/>
      <selection pane="bottomLeft" activeCell="A4" sqref="A4"/>
      <selection pane="bottomRight"/>
    </sheetView>
  </sheetViews>
  <sheetFormatPr baseColWidth="10" defaultColWidth="8.6640625" defaultRowHeight="15" x14ac:dyDescent="0.2"/>
  <cols>
    <col min="1" max="1" width="62" customWidth="1"/>
    <col min="2" max="2" width="14" customWidth="1"/>
    <col min="3" max="3" width="12" customWidth="1"/>
    <col min="4" max="4" width="14" customWidth="1"/>
    <col min="5" max="5" width="16" customWidth="1"/>
    <col min="6" max="18" width="13" customWidth="1"/>
    <col min="19" max="19" width="70" customWidth="1"/>
  </cols>
  <sheetData>
    <row r="1" spans="1:4" ht="18" x14ac:dyDescent="0.2">
      <c r="A1" s="6" t="s">
        <v>1392</v>
      </c>
    </row>
    <row r="2" spans="1:4" x14ac:dyDescent="0.2">
      <c r="A2" t="s">
        <v>1393</v>
      </c>
    </row>
    <row r="4" spans="1:4" ht="16" x14ac:dyDescent="0.2">
      <c r="A4" s="7" t="s">
        <v>1394</v>
      </c>
    </row>
    <row r="5" spans="1:4" x14ac:dyDescent="0.2">
      <c r="A5" s="8" t="s">
        <v>1395</v>
      </c>
      <c r="B5" s="8" t="s">
        <v>1396</v>
      </c>
      <c r="C5" s="8" t="s">
        <v>1397</v>
      </c>
      <c r="D5" s="8" t="s">
        <v>1398</v>
      </c>
    </row>
    <row r="6" spans="1:4" x14ac:dyDescent="0.2">
      <c r="A6" t="s">
        <v>1399</v>
      </c>
      <c r="B6" s="144">
        <v>65000</v>
      </c>
      <c r="C6" t="s">
        <v>1400</v>
      </c>
      <c r="D6" t="s">
        <v>1401</v>
      </c>
    </row>
    <row r="7" spans="1:4" x14ac:dyDescent="0.2">
      <c r="A7" t="s">
        <v>1402</v>
      </c>
      <c r="B7" s="144">
        <f>(DeploySum!R29-DeploySum!R25*B8)/DeploySum!R24-B6</f>
        <v>4137.5</v>
      </c>
      <c r="C7" t="s">
        <v>1400</v>
      </c>
      <c r="D7" t="s">
        <v>1403</v>
      </c>
    </row>
    <row r="8" spans="1:4" x14ac:dyDescent="0.2">
      <c r="A8" t="s">
        <v>1404</v>
      </c>
      <c r="B8" s="144">
        <v>8000</v>
      </c>
      <c r="C8" t="s">
        <v>1400</v>
      </c>
      <c r="D8" t="s">
        <v>1405</v>
      </c>
    </row>
    <row r="9" spans="1:4" x14ac:dyDescent="0.2">
      <c r="A9" t="s">
        <v>1406</v>
      </c>
      <c r="B9" s="145">
        <v>84</v>
      </c>
      <c r="C9" t="s">
        <v>1407</v>
      </c>
      <c r="D9" t="s">
        <v>1408</v>
      </c>
    </row>
    <row r="10" spans="1:4" x14ac:dyDescent="0.2">
      <c r="A10" t="s">
        <v>1409</v>
      </c>
      <c r="B10" s="145">
        <v>120</v>
      </c>
      <c r="C10" t="s">
        <v>1407</v>
      </c>
      <c r="D10" t="s">
        <v>1410</v>
      </c>
    </row>
    <row r="11" spans="1:4" x14ac:dyDescent="0.2">
      <c r="A11" t="s">
        <v>1411</v>
      </c>
      <c r="B11" s="145">
        <f>B9</f>
        <v>84</v>
      </c>
      <c r="C11" t="s">
        <v>1407</v>
      </c>
      <c r="D11" t="s">
        <v>1412</v>
      </c>
    </row>
    <row r="12" spans="1:4" x14ac:dyDescent="0.2">
      <c r="A12" t="s">
        <v>1413</v>
      </c>
      <c r="B12" s="146">
        <v>0</v>
      </c>
      <c r="C12" t="s">
        <v>1414</v>
      </c>
      <c r="D12" t="s">
        <v>1415</v>
      </c>
    </row>
    <row r="13" spans="1:4" x14ac:dyDescent="0.2">
      <c r="A13" t="s">
        <v>1416</v>
      </c>
      <c r="B13" s="145">
        <v>0</v>
      </c>
      <c r="C13" t="s">
        <v>1407</v>
      </c>
      <c r="D13" t="s">
        <v>1417</v>
      </c>
    </row>
    <row r="14" spans="1:4" x14ac:dyDescent="0.2">
      <c r="A14" t="s">
        <v>1418</v>
      </c>
      <c r="B14" s="145">
        <v>5011</v>
      </c>
      <c r="C14" t="s">
        <v>1419</v>
      </c>
      <c r="D14" t="s">
        <v>1420</v>
      </c>
    </row>
    <row r="15" spans="1:4" x14ac:dyDescent="0.2">
      <c r="A15" t="s">
        <v>1421</v>
      </c>
      <c r="B15" s="145">
        <v>5012</v>
      </c>
      <c r="C15" t="s">
        <v>1419</v>
      </c>
      <c r="D15" t="s">
        <v>1422</v>
      </c>
    </row>
    <row r="16" spans="1:4" x14ac:dyDescent="0.2">
      <c r="A16" t="s">
        <v>1423</v>
      </c>
      <c r="B16" s="145">
        <v>5020</v>
      </c>
      <c r="C16" t="s">
        <v>1419</v>
      </c>
      <c r="D16" t="s">
        <v>1424</v>
      </c>
    </row>
    <row r="17" spans="1:19" x14ac:dyDescent="0.2">
      <c r="A17" t="s">
        <v>1425</v>
      </c>
      <c r="B17" s="147" t="s">
        <v>1426</v>
      </c>
      <c r="C17" t="s">
        <v>1427</v>
      </c>
      <c r="D17" t="s">
        <v>1428</v>
      </c>
    </row>
    <row r="19" spans="1:19" ht="16" x14ac:dyDescent="0.2">
      <c r="A19" s="7" t="s">
        <v>1429</v>
      </c>
    </row>
    <row r="20" spans="1:19" x14ac:dyDescent="0.2">
      <c r="A20" s="8" t="s">
        <v>1</v>
      </c>
      <c r="B20" s="8" t="s">
        <v>1430</v>
      </c>
      <c r="C20" s="8" t="s">
        <v>1419</v>
      </c>
      <c r="D20" s="8" t="s">
        <v>1398</v>
      </c>
    </row>
    <row r="21" spans="1:19" x14ac:dyDescent="0.2">
      <c r="A21" t="s">
        <v>1431</v>
      </c>
      <c r="B21" s="144">
        <f>PO!M19</f>
        <v>112797.85</v>
      </c>
      <c r="C21">
        <v>5010</v>
      </c>
      <c r="D21" t="s">
        <v>1432</v>
      </c>
    </row>
    <row r="22" spans="1:19" x14ac:dyDescent="0.2">
      <c r="A22" t="s">
        <v>1433</v>
      </c>
      <c r="B22" s="144">
        <f>PO!M20</f>
        <v>20444.900000000001</v>
      </c>
      <c r="C22">
        <v>5011</v>
      </c>
      <c r="D22" t="s">
        <v>1434</v>
      </c>
    </row>
    <row r="23" spans="1:19" x14ac:dyDescent="0.2">
      <c r="A23" t="s">
        <v>1435</v>
      </c>
      <c r="B23" s="144">
        <f>PO!M21</f>
        <v>6502.64</v>
      </c>
      <c r="C23">
        <v>5012</v>
      </c>
      <c r="D23" t="s">
        <v>1436</v>
      </c>
    </row>
    <row r="24" spans="1:19" x14ac:dyDescent="0.2">
      <c r="A24" t="s">
        <v>1437</v>
      </c>
      <c r="B24" s="144">
        <f>PO!M22</f>
        <v>19525.330000000002</v>
      </c>
      <c r="C24">
        <v>5020</v>
      </c>
      <c r="D24" t="s">
        <v>1438</v>
      </c>
    </row>
    <row r="26" spans="1:19" ht="16" x14ac:dyDescent="0.2">
      <c r="A26" s="7" t="s">
        <v>1439</v>
      </c>
    </row>
    <row r="27" spans="1:19" x14ac:dyDescent="0.2">
      <c r="A27" s="8" t="s">
        <v>1</v>
      </c>
      <c r="B27" s="8" t="s">
        <v>1419</v>
      </c>
      <c r="C27" s="8" t="s">
        <v>1440</v>
      </c>
      <c r="D27" s="8" t="s">
        <v>1441</v>
      </c>
      <c r="E27" s="8" t="s">
        <v>1442</v>
      </c>
      <c r="F27" s="148">
        <f>DeploySum!F4</f>
        <v>46418</v>
      </c>
      <c r="G27" s="148">
        <f>DeploySum!G4</f>
        <v>46446</v>
      </c>
      <c r="H27" s="148">
        <f>DeploySum!H4</f>
        <v>46477</v>
      </c>
      <c r="I27" s="148">
        <f>DeploySum!I4</f>
        <v>46507</v>
      </c>
      <c r="J27" s="148">
        <f>DeploySum!J4</f>
        <v>46538</v>
      </c>
      <c r="K27" s="148">
        <f>DeploySum!K4</f>
        <v>46568</v>
      </c>
      <c r="L27" s="148">
        <f>DeploySum!L4</f>
        <v>46599</v>
      </c>
      <c r="M27" s="148">
        <f>DeploySum!M4</f>
        <v>46630</v>
      </c>
      <c r="N27" s="148">
        <f>DeploySum!N4</f>
        <v>46660</v>
      </c>
      <c r="O27" s="148">
        <f>DeploySum!O4</f>
        <v>46691</v>
      </c>
      <c r="P27" s="148">
        <f>DeploySum!P4</f>
        <v>46721</v>
      </c>
      <c r="Q27" s="148">
        <f>DeploySum!Q4</f>
        <v>46752</v>
      </c>
      <c r="R27" s="8" t="s">
        <v>1349</v>
      </c>
      <c r="S27" s="8" t="s">
        <v>1443</v>
      </c>
    </row>
    <row r="28" spans="1:19" x14ac:dyDescent="0.2">
      <c r="A28" t="s">
        <v>1444</v>
      </c>
      <c r="F28">
        <v>1</v>
      </c>
      <c r="G28">
        <v>2</v>
      </c>
      <c r="H28">
        <v>3</v>
      </c>
      <c r="I28">
        <v>4</v>
      </c>
      <c r="J28">
        <v>5</v>
      </c>
      <c r="K28">
        <v>6</v>
      </c>
      <c r="L28">
        <v>7</v>
      </c>
      <c r="M28">
        <v>8</v>
      </c>
      <c r="N28">
        <v>9</v>
      </c>
      <c r="O28">
        <v>10</v>
      </c>
      <c r="P28">
        <v>11</v>
      </c>
      <c r="Q28">
        <v>12</v>
      </c>
    </row>
    <row r="29" spans="1:19" x14ac:dyDescent="0.2">
      <c r="A29" t="s">
        <v>1359</v>
      </c>
      <c r="F29" s="90">
        <f>DeploySum!F19</f>
        <v>20</v>
      </c>
      <c r="G29" s="90">
        <f>DeploySum!G19</f>
        <v>8</v>
      </c>
      <c r="H29" s="90">
        <f>DeploySum!H19</f>
        <v>0</v>
      </c>
      <c r="I29" s="90">
        <f>DeploySum!I19</f>
        <v>22</v>
      </c>
      <c r="J29" s="90">
        <f>DeploySum!J19</f>
        <v>14</v>
      </c>
      <c r="K29" s="90">
        <f>DeploySum!K19</f>
        <v>20</v>
      </c>
      <c r="L29" s="90">
        <f>DeploySum!L19</f>
        <v>18</v>
      </c>
      <c r="M29" s="90">
        <f>DeploySum!M19</f>
        <v>22</v>
      </c>
      <c r="N29" s="90">
        <f>DeploySum!N19</f>
        <v>28</v>
      </c>
      <c r="O29" s="90">
        <f>DeploySum!O19</f>
        <v>28</v>
      </c>
      <c r="P29" s="90">
        <f>DeploySum!P19</f>
        <v>34</v>
      </c>
      <c r="Q29" s="90">
        <f>DeploySum!Q19</f>
        <v>36</v>
      </c>
      <c r="R29" s="90">
        <f>SUM(F29:Q29)</f>
        <v>250</v>
      </c>
      <c r="S29" t="s">
        <v>1445</v>
      </c>
    </row>
    <row r="30" spans="1:19" x14ac:dyDescent="0.2">
      <c r="A30" t="s">
        <v>1360</v>
      </c>
      <c r="F30" s="90">
        <f>DeploySum!F20</f>
        <v>60</v>
      </c>
      <c r="G30" s="90">
        <f>DeploySum!G20</f>
        <v>24</v>
      </c>
      <c r="H30" s="90">
        <f>DeploySum!H20</f>
        <v>0</v>
      </c>
      <c r="I30" s="90">
        <f>DeploySum!I20</f>
        <v>86</v>
      </c>
      <c r="J30" s="90">
        <f>DeploySum!J20</f>
        <v>61</v>
      </c>
      <c r="K30" s="90">
        <f>DeploySum!K20</f>
        <v>98</v>
      </c>
      <c r="L30" s="90">
        <f>DeploySum!L20</f>
        <v>73</v>
      </c>
      <c r="M30" s="90">
        <f>DeploySum!M20</f>
        <v>85</v>
      </c>
      <c r="N30" s="90">
        <f>DeploySum!N20</f>
        <v>122</v>
      </c>
      <c r="O30" s="90">
        <f>DeploySum!O20</f>
        <v>122</v>
      </c>
      <c r="P30" s="90">
        <f>DeploySum!P20</f>
        <v>159</v>
      </c>
      <c r="Q30" s="90">
        <f>DeploySum!Q20</f>
        <v>146</v>
      </c>
      <c r="R30" s="90">
        <f>SUM(F30:Q30)</f>
        <v>1036</v>
      </c>
      <c r="S30" t="s">
        <v>1446</v>
      </c>
    </row>
    <row r="32" spans="1:19" x14ac:dyDescent="0.2">
      <c r="A32" s="142" t="s">
        <v>1447</v>
      </c>
    </row>
    <row r="33" spans="1:19" x14ac:dyDescent="0.2">
      <c r="A33" t="s">
        <v>1431</v>
      </c>
      <c r="B33">
        <f>C21</f>
        <v>5010</v>
      </c>
      <c r="E33" s="149">
        <f>B21</f>
        <v>112797.85</v>
      </c>
      <c r="F33" s="149">
        <f t="shared" ref="F33:Q36" si="0">$E33</f>
        <v>112797.85</v>
      </c>
      <c r="G33" s="149">
        <f t="shared" si="0"/>
        <v>112797.85</v>
      </c>
      <c r="H33" s="149">
        <f t="shared" si="0"/>
        <v>112797.85</v>
      </c>
      <c r="I33" s="149">
        <f t="shared" si="0"/>
        <v>112797.85</v>
      </c>
      <c r="J33" s="149">
        <f t="shared" si="0"/>
        <v>112797.85</v>
      </c>
      <c r="K33" s="149">
        <f t="shared" si="0"/>
        <v>112797.85</v>
      </c>
      <c r="L33" s="149">
        <f t="shared" si="0"/>
        <v>112797.85</v>
      </c>
      <c r="M33" s="149">
        <f t="shared" si="0"/>
        <v>112797.85</v>
      </c>
      <c r="N33" s="149">
        <f t="shared" si="0"/>
        <v>112797.85</v>
      </c>
      <c r="O33" s="149">
        <f t="shared" si="0"/>
        <v>112797.85</v>
      </c>
      <c r="P33" s="149">
        <f t="shared" si="0"/>
        <v>112797.85</v>
      </c>
      <c r="Q33" s="149">
        <f t="shared" si="0"/>
        <v>112797.85</v>
      </c>
      <c r="R33" s="149">
        <f>SUM(F33:Q33)</f>
        <v>1353574.2000000002</v>
      </c>
      <c r="S33" t="s">
        <v>1448</v>
      </c>
    </row>
    <row r="34" spans="1:19" x14ac:dyDescent="0.2">
      <c r="A34" t="s">
        <v>1433</v>
      </c>
      <c r="B34">
        <f>C22</f>
        <v>5011</v>
      </c>
      <c r="E34" s="149">
        <f>B22</f>
        <v>20444.900000000001</v>
      </c>
      <c r="F34" s="149">
        <f t="shared" si="0"/>
        <v>20444.900000000001</v>
      </c>
      <c r="G34" s="149">
        <f t="shared" si="0"/>
        <v>20444.900000000001</v>
      </c>
      <c r="H34" s="149">
        <f t="shared" si="0"/>
        <v>20444.900000000001</v>
      </c>
      <c r="I34" s="149">
        <f t="shared" si="0"/>
        <v>20444.900000000001</v>
      </c>
      <c r="J34" s="149">
        <f t="shared" si="0"/>
        <v>20444.900000000001</v>
      </c>
      <c r="K34" s="149">
        <f t="shared" si="0"/>
        <v>20444.900000000001</v>
      </c>
      <c r="L34" s="149">
        <f t="shared" si="0"/>
        <v>20444.900000000001</v>
      </c>
      <c r="M34" s="149">
        <f t="shared" si="0"/>
        <v>20444.900000000001</v>
      </c>
      <c r="N34" s="149">
        <f t="shared" si="0"/>
        <v>20444.900000000001</v>
      </c>
      <c r="O34" s="149">
        <f t="shared" si="0"/>
        <v>20444.900000000001</v>
      </c>
      <c r="P34" s="149">
        <f t="shared" si="0"/>
        <v>20444.900000000001</v>
      </c>
      <c r="Q34" s="149">
        <f t="shared" si="0"/>
        <v>20444.900000000001</v>
      </c>
      <c r="R34" s="149">
        <f>SUM(F34:Q34)</f>
        <v>245338.79999999996</v>
      </c>
      <c r="S34" t="s">
        <v>1449</v>
      </c>
    </row>
    <row r="35" spans="1:19" x14ac:dyDescent="0.2">
      <c r="A35" t="s">
        <v>1435</v>
      </c>
      <c r="B35">
        <f>C23</f>
        <v>5012</v>
      </c>
      <c r="E35" s="149">
        <f>B23</f>
        <v>6502.64</v>
      </c>
      <c r="F35" s="149">
        <f t="shared" si="0"/>
        <v>6502.64</v>
      </c>
      <c r="G35" s="149">
        <f t="shared" si="0"/>
        <v>6502.64</v>
      </c>
      <c r="H35" s="149">
        <f t="shared" si="0"/>
        <v>6502.64</v>
      </c>
      <c r="I35" s="149">
        <f t="shared" si="0"/>
        <v>6502.64</v>
      </c>
      <c r="J35" s="149">
        <f t="shared" si="0"/>
        <v>6502.64</v>
      </c>
      <c r="K35" s="149">
        <f t="shared" si="0"/>
        <v>6502.64</v>
      </c>
      <c r="L35" s="149">
        <f t="shared" si="0"/>
        <v>6502.64</v>
      </c>
      <c r="M35" s="149">
        <f t="shared" si="0"/>
        <v>6502.64</v>
      </c>
      <c r="N35" s="149">
        <f t="shared" si="0"/>
        <v>6502.64</v>
      </c>
      <c r="O35" s="149">
        <f t="shared" si="0"/>
        <v>6502.64</v>
      </c>
      <c r="P35" s="149">
        <f t="shared" si="0"/>
        <v>6502.64</v>
      </c>
      <c r="Q35" s="149">
        <f t="shared" si="0"/>
        <v>6502.64</v>
      </c>
      <c r="R35" s="149">
        <f>SUM(F35:Q35)</f>
        <v>78031.680000000008</v>
      </c>
      <c r="S35" t="s">
        <v>1450</v>
      </c>
    </row>
    <row r="36" spans="1:19" x14ac:dyDescent="0.2">
      <c r="A36" t="s">
        <v>1437</v>
      </c>
      <c r="B36">
        <f>C24</f>
        <v>5020</v>
      </c>
      <c r="E36" s="149">
        <f>B24</f>
        <v>19525.330000000002</v>
      </c>
      <c r="F36" s="149">
        <f t="shared" si="0"/>
        <v>19525.330000000002</v>
      </c>
      <c r="G36" s="149">
        <f t="shared" si="0"/>
        <v>19525.330000000002</v>
      </c>
      <c r="H36" s="149">
        <f t="shared" si="0"/>
        <v>19525.330000000002</v>
      </c>
      <c r="I36" s="149">
        <f t="shared" si="0"/>
        <v>19525.330000000002</v>
      </c>
      <c r="J36" s="149">
        <f t="shared" si="0"/>
        <v>19525.330000000002</v>
      </c>
      <c r="K36" s="149">
        <f t="shared" si="0"/>
        <v>19525.330000000002</v>
      </c>
      <c r="L36" s="149">
        <f t="shared" si="0"/>
        <v>19525.330000000002</v>
      </c>
      <c r="M36" s="149">
        <f t="shared" si="0"/>
        <v>19525.330000000002</v>
      </c>
      <c r="N36" s="149">
        <f t="shared" si="0"/>
        <v>19525.330000000002</v>
      </c>
      <c r="O36" s="149">
        <f t="shared" si="0"/>
        <v>19525.330000000002</v>
      </c>
      <c r="P36" s="149">
        <f t="shared" si="0"/>
        <v>19525.330000000002</v>
      </c>
      <c r="Q36" s="149">
        <f t="shared" si="0"/>
        <v>19525.330000000002</v>
      </c>
      <c r="R36" s="149">
        <f>SUM(F36:Q36)</f>
        <v>234303.96000000008</v>
      </c>
      <c r="S36" t="s">
        <v>1451</v>
      </c>
    </row>
    <row r="37" spans="1:19" x14ac:dyDescent="0.2">
      <c r="A37" s="142" t="s">
        <v>1452</v>
      </c>
    </row>
    <row r="38" spans="1:19" x14ac:dyDescent="0.2">
      <c r="A38" t="s">
        <v>1453</v>
      </c>
      <c r="B38" s="150">
        <f t="shared" ref="B38:B49" si="1">$B$14</f>
        <v>5011</v>
      </c>
      <c r="C38">
        <v>1</v>
      </c>
      <c r="D38" s="90">
        <f>F$29</f>
        <v>20</v>
      </c>
      <c r="E38" s="149">
        <f t="shared" ref="E38:E49" si="2">D38*$B$6*(1-$B$12)/$B$9</f>
        <v>15476.190476190477</v>
      </c>
      <c r="F38" s="149">
        <f t="shared" ref="F38:Q49" si="3">IF(AND(F$28&gt;=$C38+$B$13,F$28&lt;$C38+$B$13+$B$9),$E38,0)</f>
        <v>15476.190476190477</v>
      </c>
      <c r="G38" s="149">
        <f t="shared" si="3"/>
        <v>15476.190476190477</v>
      </c>
      <c r="H38" s="149">
        <f t="shared" si="3"/>
        <v>15476.190476190477</v>
      </c>
      <c r="I38" s="149">
        <f t="shared" si="3"/>
        <v>15476.190476190477</v>
      </c>
      <c r="J38" s="149">
        <f t="shared" si="3"/>
        <v>15476.190476190477</v>
      </c>
      <c r="K38" s="149">
        <f t="shared" si="3"/>
        <v>15476.190476190477</v>
      </c>
      <c r="L38" s="149">
        <f t="shared" si="3"/>
        <v>15476.190476190477</v>
      </c>
      <c r="M38" s="149">
        <f t="shared" si="3"/>
        <v>15476.190476190477</v>
      </c>
      <c r="N38" s="149">
        <f t="shared" si="3"/>
        <v>15476.190476190477</v>
      </c>
      <c r="O38" s="149">
        <f t="shared" si="3"/>
        <v>15476.190476190477</v>
      </c>
      <c r="P38" s="149">
        <f t="shared" si="3"/>
        <v>15476.190476190477</v>
      </c>
      <c r="Q38" s="149">
        <f t="shared" si="3"/>
        <v>15476.190476190477</v>
      </c>
      <c r="R38" s="149">
        <f t="shared" ref="R38:R49" si="4">SUM(F38:Q38)</f>
        <v>185714.28571428571</v>
      </c>
      <c r="S38" t="s">
        <v>1454</v>
      </c>
    </row>
    <row r="39" spans="1:19" x14ac:dyDescent="0.2">
      <c r="A39" t="s">
        <v>1455</v>
      </c>
      <c r="B39" s="150">
        <f t="shared" si="1"/>
        <v>5011</v>
      </c>
      <c r="C39">
        <v>2</v>
      </c>
      <c r="D39" s="90">
        <f>G$29</f>
        <v>8</v>
      </c>
      <c r="E39" s="149">
        <f t="shared" si="2"/>
        <v>6190.4761904761908</v>
      </c>
      <c r="F39" s="149">
        <f t="shared" si="3"/>
        <v>0</v>
      </c>
      <c r="G39" s="149">
        <f t="shared" si="3"/>
        <v>6190.4761904761908</v>
      </c>
      <c r="H39" s="149">
        <f t="shared" si="3"/>
        <v>6190.4761904761908</v>
      </c>
      <c r="I39" s="149">
        <f t="shared" si="3"/>
        <v>6190.4761904761908</v>
      </c>
      <c r="J39" s="149">
        <f t="shared" si="3"/>
        <v>6190.4761904761908</v>
      </c>
      <c r="K39" s="149">
        <f t="shared" si="3"/>
        <v>6190.4761904761908</v>
      </c>
      <c r="L39" s="149">
        <f t="shared" si="3"/>
        <v>6190.4761904761908</v>
      </c>
      <c r="M39" s="149">
        <f t="shared" si="3"/>
        <v>6190.4761904761908</v>
      </c>
      <c r="N39" s="149">
        <f t="shared" si="3"/>
        <v>6190.4761904761908</v>
      </c>
      <c r="O39" s="149">
        <f t="shared" si="3"/>
        <v>6190.4761904761908</v>
      </c>
      <c r="P39" s="149">
        <f t="shared" si="3"/>
        <v>6190.4761904761908</v>
      </c>
      <c r="Q39" s="149">
        <f t="shared" si="3"/>
        <v>6190.4761904761908</v>
      </c>
      <c r="R39" s="149">
        <f t="shared" si="4"/>
        <v>68095.238095238106</v>
      </c>
    </row>
    <row r="40" spans="1:19" x14ac:dyDescent="0.2">
      <c r="A40" t="s">
        <v>1456</v>
      </c>
      <c r="B40" s="150">
        <f t="shared" si="1"/>
        <v>5011</v>
      </c>
      <c r="C40">
        <v>3</v>
      </c>
      <c r="D40" s="90">
        <f>H$29</f>
        <v>0</v>
      </c>
      <c r="E40" s="149">
        <f t="shared" si="2"/>
        <v>0</v>
      </c>
      <c r="F40" s="149">
        <f t="shared" si="3"/>
        <v>0</v>
      </c>
      <c r="G40" s="149">
        <f t="shared" si="3"/>
        <v>0</v>
      </c>
      <c r="H40" s="149">
        <f t="shared" si="3"/>
        <v>0</v>
      </c>
      <c r="I40" s="149">
        <f t="shared" si="3"/>
        <v>0</v>
      </c>
      <c r="J40" s="149">
        <f t="shared" si="3"/>
        <v>0</v>
      </c>
      <c r="K40" s="149">
        <f t="shared" si="3"/>
        <v>0</v>
      </c>
      <c r="L40" s="149">
        <f t="shared" si="3"/>
        <v>0</v>
      </c>
      <c r="M40" s="149">
        <f t="shared" si="3"/>
        <v>0</v>
      </c>
      <c r="N40" s="149">
        <f t="shared" si="3"/>
        <v>0</v>
      </c>
      <c r="O40" s="149">
        <f t="shared" si="3"/>
        <v>0</v>
      </c>
      <c r="P40" s="149">
        <f t="shared" si="3"/>
        <v>0</v>
      </c>
      <c r="Q40" s="149">
        <f t="shared" si="3"/>
        <v>0</v>
      </c>
      <c r="R40" s="149">
        <f t="shared" si="4"/>
        <v>0</v>
      </c>
    </row>
    <row r="41" spans="1:19" x14ac:dyDescent="0.2">
      <c r="A41" t="s">
        <v>1457</v>
      </c>
      <c r="B41" s="150">
        <f t="shared" si="1"/>
        <v>5011</v>
      </c>
      <c r="C41">
        <v>4</v>
      </c>
      <c r="D41" s="90">
        <f>I$29</f>
        <v>22</v>
      </c>
      <c r="E41" s="149">
        <f t="shared" si="2"/>
        <v>17023.809523809523</v>
      </c>
      <c r="F41" s="149">
        <f t="shared" si="3"/>
        <v>0</v>
      </c>
      <c r="G41" s="149">
        <f t="shared" si="3"/>
        <v>0</v>
      </c>
      <c r="H41" s="149">
        <f t="shared" si="3"/>
        <v>0</v>
      </c>
      <c r="I41" s="149">
        <f t="shared" si="3"/>
        <v>17023.809523809523</v>
      </c>
      <c r="J41" s="149">
        <f t="shared" si="3"/>
        <v>17023.809523809523</v>
      </c>
      <c r="K41" s="149">
        <f t="shared" si="3"/>
        <v>17023.809523809523</v>
      </c>
      <c r="L41" s="149">
        <f t="shared" si="3"/>
        <v>17023.809523809523</v>
      </c>
      <c r="M41" s="149">
        <f t="shared" si="3"/>
        <v>17023.809523809523</v>
      </c>
      <c r="N41" s="149">
        <f t="shared" si="3"/>
        <v>17023.809523809523</v>
      </c>
      <c r="O41" s="149">
        <f t="shared" si="3"/>
        <v>17023.809523809523</v>
      </c>
      <c r="P41" s="149">
        <f t="shared" si="3"/>
        <v>17023.809523809523</v>
      </c>
      <c r="Q41" s="149">
        <f t="shared" si="3"/>
        <v>17023.809523809523</v>
      </c>
      <c r="R41" s="149">
        <f t="shared" si="4"/>
        <v>153214.28571428571</v>
      </c>
    </row>
    <row r="42" spans="1:19" x14ac:dyDescent="0.2">
      <c r="A42" t="s">
        <v>1458</v>
      </c>
      <c r="B42" s="150">
        <f t="shared" si="1"/>
        <v>5011</v>
      </c>
      <c r="C42">
        <v>5</v>
      </c>
      <c r="D42" s="90">
        <f>J$29</f>
        <v>14</v>
      </c>
      <c r="E42" s="149">
        <f t="shared" si="2"/>
        <v>10833.333333333334</v>
      </c>
      <c r="F42" s="149">
        <f t="shared" si="3"/>
        <v>0</v>
      </c>
      <c r="G42" s="149">
        <f t="shared" si="3"/>
        <v>0</v>
      </c>
      <c r="H42" s="149">
        <f t="shared" si="3"/>
        <v>0</v>
      </c>
      <c r="I42" s="149">
        <f t="shared" si="3"/>
        <v>0</v>
      </c>
      <c r="J42" s="149">
        <f t="shared" si="3"/>
        <v>10833.333333333334</v>
      </c>
      <c r="K42" s="149">
        <f t="shared" si="3"/>
        <v>10833.333333333334</v>
      </c>
      <c r="L42" s="149">
        <f t="shared" si="3"/>
        <v>10833.333333333334</v>
      </c>
      <c r="M42" s="149">
        <f t="shared" si="3"/>
        <v>10833.333333333334</v>
      </c>
      <c r="N42" s="149">
        <f t="shared" si="3"/>
        <v>10833.333333333334</v>
      </c>
      <c r="O42" s="149">
        <f t="shared" si="3"/>
        <v>10833.333333333334</v>
      </c>
      <c r="P42" s="149">
        <f t="shared" si="3"/>
        <v>10833.333333333334</v>
      </c>
      <c r="Q42" s="149">
        <f t="shared" si="3"/>
        <v>10833.333333333334</v>
      </c>
      <c r="R42" s="149">
        <f t="shared" si="4"/>
        <v>86666.666666666672</v>
      </c>
    </row>
    <row r="43" spans="1:19" x14ac:dyDescent="0.2">
      <c r="A43" t="s">
        <v>1459</v>
      </c>
      <c r="B43" s="150">
        <f t="shared" si="1"/>
        <v>5011</v>
      </c>
      <c r="C43">
        <v>6</v>
      </c>
      <c r="D43" s="90">
        <f>K$29</f>
        <v>20</v>
      </c>
      <c r="E43" s="149">
        <f t="shared" si="2"/>
        <v>15476.190476190477</v>
      </c>
      <c r="F43" s="149">
        <f t="shared" si="3"/>
        <v>0</v>
      </c>
      <c r="G43" s="149">
        <f t="shared" si="3"/>
        <v>0</v>
      </c>
      <c r="H43" s="149">
        <f t="shared" si="3"/>
        <v>0</v>
      </c>
      <c r="I43" s="149">
        <f t="shared" si="3"/>
        <v>0</v>
      </c>
      <c r="J43" s="149">
        <f t="shared" si="3"/>
        <v>0</v>
      </c>
      <c r="K43" s="149">
        <f t="shared" si="3"/>
        <v>15476.190476190477</v>
      </c>
      <c r="L43" s="149">
        <f t="shared" si="3"/>
        <v>15476.190476190477</v>
      </c>
      <c r="M43" s="149">
        <f t="shared" si="3"/>
        <v>15476.190476190477</v>
      </c>
      <c r="N43" s="149">
        <f t="shared" si="3"/>
        <v>15476.190476190477</v>
      </c>
      <c r="O43" s="149">
        <f t="shared" si="3"/>
        <v>15476.190476190477</v>
      </c>
      <c r="P43" s="149">
        <f t="shared" si="3"/>
        <v>15476.190476190477</v>
      </c>
      <c r="Q43" s="149">
        <f t="shared" si="3"/>
        <v>15476.190476190477</v>
      </c>
      <c r="R43" s="149">
        <f t="shared" si="4"/>
        <v>108333.33333333333</v>
      </c>
    </row>
    <row r="44" spans="1:19" x14ac:dyDescent="0.2">
      <c r="A44" t="s">
        <v>1460</v>
      </c>
      <c r="B44" s="150">
        <f t="shared" si="1"/>
        <v>5011</v>
      </c>
      <c r="C44">
        <v>7</v>
      </c>
      <c r="D44" s="90">
        <f>L$29</f>
        <v>18</v>
      </c>
      <c r="E44" s="149">
        <f t="shared" si="2"/>
        <v>13928.571428571429</v>
      </c>
      <c r="F44" s="149">
        <f t="shared" si="3"/>
        <v>0</v>
      </c>
      <c r="G44" s="149">
        <f t="shared" si="3"/>
        <v>0</v>
      </c>
      <c r="H44" s="149">
        <f t="shared" si="3"/>
        <v>0</v>
      </c>
      <c r="I44" s="149">
        <f t="shared" si="3"/>
        <v>0</v>
      </c>
      <c r="J44" s="149">
        <f t="shared" si="3"/>
        <v>0</v>
      </c>
      <c r="K44" s="149">
        <f t="shared" si="3"/>
        <v>0</v>
      </c>
      <c r="L44" s="149">
        <f t="shared" si="3"/>
        <v>13928.571428571429</v>
      </c>
      <c r="M44" s="149">
        <f t="shared" si="3"/>
        <v>13928.571428571429</v>
      </c>
      <c r="N44" s="149">
        <f t="shared" si="3"/>
        <v>13928.571428571429</v>
      </c>
      <c r="O44" s="149">
        <f t="shared" si="3"/>
        <v>13928.571428571429</v>
      </c>
      <c r="P44" s="149">
        <f t="shared" si="3"/>
        <v>13928.571428571429</v>
      </c>
      <c r="Q44" s="149">
        <f t="shared" si="3"/>
        <v>13928.571428571429</v>
      </c>
      <c r="R44" s="149">
        <f t="shared" si="4"/>
        <v>83571.42857142858</v>
      </c>
    </row>
    <row r="45" spans="1:19" x14ac:dyDescent="0.2">
      <c r="A45" t="s">
        <v>1461</v>
      </c>
      <c r="B45" s="150">
        <f t="shared" si="1"/>
        <v>5011</v>
      </c>
      <c r="C45">
        <v>8</v>
      </c>
      <c r="D45" s="90">
        <f>M$29</f>
        <v>22</v>
      </c>
      <c r="E45" s="149">
        <f t="shared" si="2"/>
        <v>17023.809523809523</v>
      </c>
      <c r="F45" s="149">
        <f t="shared" si="3"/>
        <v>0</v>
      </c>
      <c r="G45" s="149">
        <f t="shared" si="3"/>
        <v>0</v>
      </c>
      <c r="H45" s="149">
        <f t="shared" si="3"/>
        <v>0</v>
      </c>
      <c r="I45" s="149">
        <f t="shared" si="3"/>
        <v>0</v>
      </c>
      <c r="J45" s="149">
        <f t="shared" si="3"/>
        <v>0</v>
      </c>
      <c r="K45" s="149">
        <f t="shared" si="3"/>
        <v>0</v>
      </c>
      <c r="L45" s="149">
        <f t="shared" si="3"/>
        <v>0</v>
      </c>
      <c r="M45" s="149">
        <f t="shared" si="3"/>
        <v>17023.809523809523</v>
      </c>
      <c r="N45" s="149">
        <f t="shared" si="3"/>
        <v>17023.809523809523</v>
      </c>
      <c r="O45" s="149">
        <f t="shared" si="3"/>
        <v>17023.809523809523</v>
      </c>
      <c r="P45" s="149">
        <f t="shared" si="3"/>
        <v>17023.809523809523</v>
      </c>
      <c r="Q45" s="149">
        <f t="shared" si="3"/>
        <v>17023.809523809523</v>
      </c>
      <c r="R45" s="149">
        <f t="shared" si="4"/>
        <v>85119.047619047618</v>
      </c>
    </row>
    <row r="46" spans="1:19" x14ac:dyDescent="0.2">
      <c r="A46" t="s">
        <v>1462</v>
      </c>
      <c r="B46" s="150">
        <f t="shared" si="1"/>
        <v>5011</v>
      </c>
      <c r="C46">
        <v>9</v>
      </c>
      <c r="D46" s="90">
        <f>N$29</f>
        <v>28</v>
      </c>
      <c r="E46" s="149">
        <f t="shared" si="2"/>
        <v>21666.666666666668</v>
      </c>
      <c r="F46" s="149">
        <f t="shared" si="3"/>
        <v>0</v>
      </c>
      <c r="G46" s="149">
        <f t="shared" si="3"/>
        <v>0</v>
      </c>
      <c r="H46" s="149">
        <f t="shared" si="3"/>
        <v>0</v>
      </c>
      <c r="I46" s="149">
        <f t="shared" si="3"/>
        <v>0</v>
      </c>
      <c r="J46" s="149">
        <f t="shared" si="3"/>
        <v>0</v>
      </c>
      <c r="K46" s="149">
        <f t="shared" si="3"/>
        <v>0</v>
      </c>
      <c r="L46" s="149">
        <f t="shared" si="3"/>
        <v>0</v>
      </c>
      <c r="M46" s="149">
        <f t="shared" si="3"/>
        <v>0</v>
      </c>
      <c r="N46" s="149">
        <f t="shared" si="3"/>
        <v>21666.666666666668</v>
      </c>
      <c r="O46" s="149">
        <f t="shared" si="3"/>
        <v>21666.666666666668</v>
      </c>
      <c r="P46" s="149">
        <f t="shared" si="3"/>
        <v>21666.666666666668</v>
      </c>
      <c r="Q46" s="149">
        <f t="shared" si="3"/>
        <v>21666.666666666668</v>
      </c>
      <c r="R46" s="149">
        <f t="shared" si="4"/>
        <v>86666.666666666672</v>
      </c>
    </row>
    <row r="47" spans="1:19" x14ac:dyDescent="0.2">
      <c r="A47" t="s">
        <v>1463</v>
      </c>
      <c r="B47" s="150">
        <f t="shared" si="1"/>
        <v>5011</v>
      </c>
      <c r="C47">
        <v>10</v>
      </c>
      <c r="D47" s="90">
        <f>O$29</f>
        <v>28</v>
      </c>
      <c r="E47" s="149">
        <f t="shared" si="2"/>
        <v>21666.666666666668</v>
      </c>
      <c r="F47" s="149">
        <f t="shared" si="3"/>
        <v>0</v>
      </c>
      <c r="G47" s="149">
        <f t="shared" si="3"/>
        <v>0</v>
      </c>
      <c r="H47" s="149">
        <f t="shared" si="3"/>
        <v>0</v>
      </c>
      <c r="I47" s="149">
        <f t="shared" si="3"/>
        <v>0</v>
      </c>
      <c r="J47" s="149">
        <f t="shared" si="3"/>
        <v>0</v>
      </c>
      <c r="K47" s="149">
        <f t="shared" si="3"/>
        <v>0</v>
      </c>
      <c r="L47" s="149">
        <f t="shared" si="3"/>
        <v>0</v>
      </c>
      <c r="M47" s="149">
        <f t="shared" si="3"/>
        <v>0</v>
      </c>
      <c r="N47" s="149">
        <f t="shared" si="3"/>
        <v>0</v>
      </c>
      <c r="O47" s="149">
        <f t="shared" si="3"/>
        <v>21666.666666666668</v>
      </c>
      <c r="P47" s="149">
        <f t="shared" si="3"/>
        <v>21666.666666666668</v>
      </c>
      <c r="Q47" s="149">
        <f t="shared" si="3"/>
        <v>21666.666666666668</v>
      </c>
      <c r="R47" s="149">
        <f t="shared" si="4"/>
        <v>65000</v>
      </c>
    </row>
    <row r="48" spans="1:19" x14ac:dyDescent="0.2">
      <c r="A48" t="s">
        <v>1464</v>
      </c>
      <c r="B48" s="150">
        <f t="shared" si="1"/>
        <v>5011</v>
      </c>
      <c r="C48">
        <v>11</v>
      </c>
      <c r="D48" s="90">
        <f>P$29</f>
        <v>34</v>
      </c>
      <c r="E48" s="149">
        <f t="shared" si="2"/>
        <v>26309.523809523809</v>
      </c>
      <c r="F48" s="149">
        <f t="shared" si="3"/>
        <v>0</v>
      </c>
      <c r="G48" s="149">
        <f t="shared" si="3"/>
        <v>0</v>
      </c>
      <c r="H48" s="149">
        <f t="shared" si="3"/>
        <v>0</v>
      </c>
      <c r="I48" s="149">
        <f t="shared" si="3"/>
        <v>0</v>
      </c>
      <c r="J48" s="149">
        <f t="shared" si="3"/>
        <v>0</v>
      </c>
      <c r="K48" s="149">
        <f t="shared" si="3"/>
        <v>0</v>
      </c>
      <c r="L48" s="149">
        <f t="shared" si="3"/>
        <v>0</v>
      </c>
      <c r="M48" s="149">
        <f t="shared" si="3"/>
        <v>0</v>
      </c>
      <c r="N48" s="149">
        <f t="shared" si="3"/>
        <v>0</v>
      </c>
      <c r="O48" s="149">
        <f t="shared" si="3"/>
        <v>0</v>
      </c>
      <c r="P48" s="149">
        <f t="shared" si="3"/>
        <v>26309.523809523809</v>
      </c>
      <c r="Q48" s="149">
        <f t="shared" si="3"/>
        <v>26309.523809523809</v>
      </c>
      <c r="R48" s="149">
        <f t="shared" si="4"/>
        <v>52619.047619047618</v>
      </c>
    </row>
    <row r="49" spans="1:19" x14ac:dyDescent="0.2">
      <c r="A49" t="s">
        <v>1465</v>
      </c>
      <c r="B49" s="150">
        <f t="shared" si="1"/>
        <v>5011</v>
      </c>
      <c r="C49">
        <v>12</v>
      </c>
      <c r="D49" s="90">
        <f>Q$29</f>
        <v>36</v>
      </c>
      <c r="E49" s="149">
        <f t="shared" si="2"/>
        <v>27857.142857142859</v>
      </c>
      <c r="F49" s="149">
        <f t="shared" si="3"/>
        <v>0</v>
      </c>
      <c r="G49" s="149">
        <f t="shared" si="3"/>
        <v>0</v>
      </c>
      <c r="H49" s="149">
        <f t="shared" si="3"/>
        <v>0</v>
      </c>
      <c r="I49" s="149">
        <f t="shared" si="3"/>
        <v>0</v>
      </c>
      <c r="J49" s="149">
        <f t="shared" si="3"/>
        <v>0</v>
      </c>
      <c r="K49" s="149">
        <f t="shared" si="3"/>
        <v>0</v>
      </c>
      <c r="L49" s="149">
        <f t="shared" si="3"/>
        <v>0</v>
      </c>
      <c r="M49" s="149">
        <f t="shared" si="3"/>
        <v>0</v>
      </c>
      <c r="N49" s="149">
        <f t="shared" si="3"/>
        <v>0</v>
      </c>
      <c r="O49" s="149">
        <f t="shared" si="3"/>
        <v>0</v>
      </c>
      <c r="P49" s="149">
        <f t="shared" si="3"/>
        <v>0</v>
      </c>
      <c r="Q49" s="149">
        <f t="shared" si="3"/>
        <v>27857.142857142859</v>
      </c>
      <c r="R49" s="149">
        <f t="shared" si="4"/>
        <v>27857.142857142859</v>
      </c>
    </row>
    <row r="50" spans="1:19" x14ac:dyDescent="0.2">
      <c r="A50" s="142" t="s">
        <v>1466</v>
      </c>
    </row>
    <row r="51" spans="1:19" x14ac:dyDescent="0.2">
      <c r="A51" t="s">
        <v>1467</v>
      </c>
      <c r="B51" s="150">
        <f t="shared" ref="B51:B62" si="5">$B$15</f>
        <v>5012</v>
      </c>
      <c r="C51">
        <v>1</v>
      </c>
      <c r="D51" s="90">
        <f>F$30</f>
        <v>60</v>
      </c>
      <c r="E51" s="149">
        <f t="shared" ref="E51:E62" si="6">D51*$B$8*(1-$B$12)/$B$10</f>
        <v>4000</v>
      </c>
      <c r="F51" s="149">
        <f t="shared" ref="F51:Q62" si="7">IF(AND(F$28&gt;=$C51+$B$13,F$28&lt;$C51+$B$13+$B$10),$E51,0)</f>
        <v>4000</v>
      </c>
      <c r="G51" s="149">
        <f t="shared" si="7"/>
        <v>4000</v>
      </c>
      <c r="H51" s="149">
        <f t="shared" si="7"/>
        <v>4000</v>
      </c>
      <c r="I51" s="149">
        <f t="shared" si="7"/>
        <v>4000</v>
      </c>
      <c r="J51" s="149">
        <f t="shared" si="7"/>
        <v>4000</v>
      </c>
      <c r="K51" s="149">
        <f t="shared" si="7"/>
        <v>4000</v>
      </c>
      <c r="L51" s="149">
        <f t="shared" si="7"/>
        <v>4000</v>
      </c>
      <c r="M51" s="149">
        <f t="shared" si="7"/>
        <v>4000</v>
      </c>
      <c r="N51" s="149">
        <f t="shared" si="7"/>
        <v>4000</v>
      </c>
      <c r="O51" s="149">
        <f t="shared" si="7"/>
        <v>4000</v>
      </c>
      <c r="P51" s="149">
        <f t="shared" si="7"/>
        <v>4000</v>
      </c>
      <c r="Q51" s="149">
        <f t="shared" si="7"/>
        <v>4000</v>
      </c>
      <c r="R51" s="149">
        <f t="shared" ref="R51:R62" si="8">SUM(F51:Q51)</f>
        <v>48000</v>
      </c>
      <c r="S51" t="s">
        <v>1454</v>
      </c>
    </row>
    <row r="52" spans="1:19" x14ac:dyDescent="0.2">
      <c r="A52" t="s">
        <v>1468</v>
      </c>
      <c r="B52" s="150">
        <f t="shared" si="5"/>
        <v>5012</v>
      </c>
      <c r="C52">
        <v>2</v>
      </c>
      <c r="D52" s="90">
        <f>G$30</f>
        <v>24</v>
      </c>
      <c r="E52" s="149">
        <f t="shared" si="6"/>
        <v>1600</v>
      </c>
      <c r="F52" s="149">
        <f t="shared" si="7"/>
        <v>0</v>
      </c>
      <c r="G52" s="149">
        <f t="shared" si="7"/>
        <v>1600</v>
      </c>
      <c r="H52" s="149">
        <f t="shared" si="7"/>
        <v>1600</v>
      </c>
      <c r="I52" s="149">
        <f t="shared" si="7"/>
        <v>1600</v>
      </c>
      <c r="J52" s="149">
        <f t="shared" si="7"/>
        <v>1600</v>
      </c>
      <c r="K52" s="149">
        <f t="shared" si="7"/>
        <v>1600</v>
      </c>
      <c r="L52" s="149">
        <f t="shared" si="7"/>
        <v>1600</v>
      </c>
      <c r="M52" s="149">
        <f t="shared" si="7"/>
        <v>1600</v>
      </c>
      <c r="N52" s="149">
        <f t="shared" si="7"/>
        <v>1600</v>
      </c>
      <c r="O52" s="149">
        <f t="shared" si="7"/>
        <v>1600</v>
      </c>
      <c r="P52" s="149">
        <f t="shared" si="7"/>
        <v>1600</v>
      </c>
      <c r="Q52" s="149">
        <f t="shared" si="7"/>
        <v>1600</v>
      </c>
      <c r="R52" s="149">
        <f t="shared" si="8"/>
        <v>17600</v>
      </c>
    </row>
    <row r="53" spans="1:19" x14ac:dyDescent="0.2">
      <c r="A53" t="s">
        <v>1469</v>
      </c>
      <c r="B53" s="150">
        <f t="shared" si="5"/>
        <v>5012</v>
      </c>
      <c r="C53">
        <v>3</v>
      </c>
      <c r="D53" s="90">
        <f>H$30</f>
        <v>0</v>
      </c>
      <c r="E53" s="149">
        <f t="shared" si="6"/>
        <v>0</v>
      </c>
      <c r="F53" s="149">
        <f t="shared" si="7"/>
        <v>0</v>
      </c>
      <c r="G53" s="149">
        <f t="shared" si="7"/>
        <v>0</v>
      </c>
      <c r="H53" s="149">
        <f t="shared" si="7"/>
        <v>0</v>
      </c>
      <c r="I53" s="149">
        <f t="shared" si="7"/>
        <v>0</v>
      </c>
      <c r="J53" s="149">
        <f t="shared" si="7"/>
        <v>0</v>
      </c>
      <c r="K53" s="149">
        <f t="shared" si="7"/>
        <v>0</v>
      </c>
      <c r="L53" s="149">
        <f t="shared" si="7"/>
        <v>0</v>
      </c>
      <c r="M53" s="149">
        <f t="shared" si="7"/>
        <v>0</v>
      </c>
      <c r="N53" s="149">
        <f t="shared" si="7"/>
        <v>0</v>
      </c>
      <c r="O53" s="149">
        <f t="shared" si="7"/>
        <v>0</v>
      </c>
      <c r="P53" s="149">
        <f t="shared" si="7"/>
        <v>0</v>
      </c>
      <c r="Q53" s="149">
        <f t="shared" si="7"/>
        <v>0</v>
      </c>
      <c r="R53" s="149">
        <f t="shared" si="8"/>
        <v>0</v>
      </c>
    </row>
    <row r="54" spans="1:19" x14ac:dyDescent="0.2">
      <c r="A54" t="s">
        <v>1470</v>
      </c>
      <c r="B54" s="150">
        <f t="shared" si="5"/>
        <v>5012</v>
      </c>
      <c r="C54">
        <v>4</v>
      </c>
      <c r="D54" s="90">
        <f>I$30</f>
        <v>86</v>
      </c>
      <c r="E54" s="149">
        <f t="shared" si="6"/>
        <v>5733.333333333333</v>
      </c>
      <c r="F54" s="149">
        <f t="shared" si="7"/>
        <v>0</v>
      </c>
      <c r="G54" s="149">
        <f t="shared" si="7"/>
        <v>0</v>
      </c>
      <c r="H54" s="149">
        <f t="shared" si="7"/>
        <v>0</v>
      </c>
      <c r="I54" s="149">
        <f t="shared" si="7"/>
        <v>5733.333333333333</v>
      </c>
      <c r="J54" s="149">
        <f t="shared" si="7"/>
        <v>5733.333333333333</v>
      </c>
      <c r="K54" s="149">
        <f t="shared" si="7"/>
        <v>5733.333333333333</v>
      </c>
      <c r="L54" s="149">
        <f t="shared" si="7"/>
        <v>5733.333333333333</v>
      </c>
      <c r="M54" s="149">
        <f t="shared" si="7"/>
        <v>5733.333333333333</v>
      </c>
      <c r="N54" s="149">
        <f t="shared" si="7"/>
        <v>5733.333333333333</v>
      </c>
      <c r="O54" s="149">
        <f t="shared" si="7"/>
        <v>5733.333333333333</v>
      </c>
      <c r="P54" s="149">
        <f t="shared" si="7"/>
        <v>5733.333333333333</v>
      </c>
      <c r="Q54" s="149">
        <f t="shared" si="7"/>
        <v>5733.333333333333</v>
      </c>
      <c r="R54" s="149">
        <f t="shared" si="8"/>
        <v>51600.000000000007</v>
      </c>
    </row>
    <row r="55" spans="1:19" x14ac:dyDescent="0.2">
      <c r="A55" t="s">
        <v>1471</v>
      </c>
      <c r="B55" s="150">
        <f t="shared" si="5"/>
        <v>5012</v>
      </c>
      <c r="C55">
        <v>5</v>
      </c>
      <c r="D55" s="90">
        <f>J$30</f>
        <v>61</v>
      </c>
      <c r="E55" s="149">
        <f t="shared" si="6"/>
        <v>4066.6666666666665</v>
      </c>
      <c r="F55" s="149">
        <f t="shared" si="7"/>
        <v>0</v>
      </c>
      <c r="G55" s="149">
        <f t="shared" si="7"/>
        <v>0</v>
      </c>
      <c r="H55" s="149">
        <f t="shared" si="7"/>
        <v>0</v>
      </c>
      <c r="I55" s="149">
        <f t="shared" si="7"/>
        <v>0</v>
      </c>
      <c r="J55" s="149">
        <f t="shared" si="7"/>
        <v>4066.6666666666665</v>
      </c>
      <c r="K55" s="149">
        <f t="shared" si="7"/>
        <v>4066.6666666666665</v>
      </c>
      <c r="L55" s="149">
        <f t="shared" si="7"/>
        <v>4066.6666666666665</v>
      </c>
      <c r="M55" s="149">
        <f t="shared" si="7"/>
        <v>4066.6666666666665</v>
      </c>
      <c r="N55" s="149">
        <f t="shared" si="7"/>
        <v>4066.6666666666665</v>
      </c>
      <c r="O55" s="149">
        <f t="shared" si="7"/>
        <v>4066.6666666666665</v>
      </c>
      <c r="P55" s="149">
        <f t="shared" si="7"/>
        <v>4066.6666666666665</v>
      </c>
      <c r="Q55" s="149">
        <f t="shared" si="7"/>
        <v>4066.6666666666665</v>
      </c>
      <c r="R55" s="149">
        <f t="shared" si="8"/>
        <v>32533.333333333336</v>
      </c>
    </row>
    <row r="56" spans="1:19" x14ac:dyDescent="0.2">
      <c r="A56" t="s">
        <v>1472</v>
      </c>
      <c r="B56" s="150">
        <f t="shared" si="5"/>
        <v>5012</v>
      </c>
      <c r="C56">
        <v>6</v>
      </c>
      <c r="D56" s="90">
        <f>K$30</f>
        <v>98</v>
      </c>
      <c r="E56" s="149">
        <f t="shared" si="6"/>
        <v>6533.333333333333</v>
      </c>
      <c r="F56" s="149">
        <f t="shared" si="7"/>
        <v>0</v>
      </c>
      <c r="G56" s="149">
        <f t="shared" si="7"/>
        <v>0</v>
      </c>
      <c r="H56" s="149">
        <f t="shared" si="7"/>
        <v>0</v>
      </c>
      <c r="I56" s="149">
        <f t="shared" si="7"/>
        <v>0</v>
      </c>
      <c r="J56" s="149">
        <f t="shared" si="7"/>
        <v>0</v>
      </c>
      <c r="K56" s="149">
        <f t="shared" si="7"/>
        <v>6533.333333333333</v>
      </c>
      <c r="L56" s="149">
        <f t="shared" si="7"/>
        <v>6533.333333333333</v>
      </c>
      <c r="M56" s="149">
        <f t="shared" si="7"/>
        <v>6533.333333333333</v>
      </c>
      <c r="N56" s="149">
        <f t="shared" si="7"/>
        <v>6533.333333333333</v>
      </c>
      <c r="O56" s="149">
        <f t="shared" si="7"/>
        <v>6533.333333333333</v>
      </c>
      <c r="P56" s="149">
        <f t="shared" si="7"/>
        <v>6533.333333333333</v>
      </c>
      <c r="Q56" s="149">
        <f t="shared" si="7"/>
        <v>6533.333333333333</v>
      </c>
      <c r="R56" s="149">
        <f t="shared" si="8"/>
        <v>45733.333333333336</v>
      </c>
    </row>
    <row r="57" spans="1:19" x14ac:dyDescent="0.2">
      <c r="A57" t="s">
        <v>1473</v>
      </c>
      <c r="B57" s="150">
        <f t="shared" si="5"/>
        <v>5012</v>
      </c>
      <c r="C57">
        <v>7</v>
      </c>
      <c r="D57" s="90">
        <f>L$30</f>
        <v>73</v>
      </c>
      <c r="E57" s="149">
        <f t="shared" si="6"/>
        <v>4866.666666666667</v>
      </c>
      <c r="F57" s="149">
        <f t="shared" si="7"/>
        <v>0</v>
      </c>
      <c r="G57" s="149">
        <f t="shared" si="7"/>
        <v>0</v>
      </c>
      <c r="H57" s="149">
        <f t="shared" si="7"/>
        <v>0</v>
      </c>
      <c r="I57" s="149">
        <f t="shared" si="7"/>
        <v>0</v>
      </c>
      <c r="J57" s="149">
        <f t="shared" si="7"/>
        <v>0</v>
      </c>
      <c r="K57" s="149">
        <f t="shared" si="7"/>
        <v>0</v>
      </c>
      <c r="L57" s="149">
        <f t="shared" si="7"/>
        <v>4866.666666666667</v>
      </c>
      <c r="M57" s="149">
        <f t="shared" si="7"/>
        <v>4866.666666666667</v>
      </c>
      <c r="N57" s="149">
        <f t="shared" si="7"/>
        <v>4866.666666666667</v>
      </c>
      <c r="O57" s="149">
        <f t="shared" si="7"/>
        <v>4866.666666666667</v>
      </c>
      <c r="P57" s="149">
        <f t="shared" si="7"/>
        <v>4866.666666666667</v>
      </c>
      <c r="Q57" s="149">
        <f t="shared" si="7"/>
        <v>4866.666666666667</v>
      </c>
      <c r="R57" s="149">
        <f t="shared" si="8"/>
        <v>29200.000000000004</v>
      </c>
    </row>
    <row r="58" spans="1:19" x14ac:dyDescent="0.2">
      <c r="A58" t="s">
        <v>1474</v>
      </c>
      <c r="B58" s="150">
        <f t="shared" si="5"/>
        <v>5012</v>
      </c>
      <c r="C58">
        <v>8</v>
      </c>
      <c r="D58" s="90">
        <f>M$30</f>
        <v>85</v>
      </c>
      <c r="E58" s="149">
        <f t="shared" si="6"/>
        <v>5666.666666666667</v>
      </c>
      <c r="F58" s="149">
        <f t="shared" si="7"/>
        <v>0</v>
      </c>
      <c r="G58" s="149">
        <f t="shared" si="7"/>
        <v>0</v>
      </c>
      <c r="H58" s="149">
        <f t="shared" si="7"/>
        <v>0</v>
      </c>
      <c r="I58" s="149">
        <f t="shared" si="7"/>
        <v>0</v>
      </c>
      <c r="J58" s="149">
        <f t="shared" si="7"/>
        <v>0</v>
      </c>
      <c r="K58" s="149">
        <f t="shared" si="7"/>
        <v>0</v>
      </c>
      <c r="L58" s="149">
        <f t="shared" si="7"/>
        <v>0</v>
      </c>
      <c r="M58" s="149">
        <f t="shared" si="7"/>
        <v>5666.666666666667</v>
      </c>
      <c r="N58" s="149">
        <f t="shared" si="7"/>
        <v>5666.666666666667</v>
      </c>
      <c r="O58" s="149">
        <f t="shared" si="7"/>
        <v>5666.666666666667</v>
      </c>
      <c r="P58" s="149">
        <f t="shared" si="7"/>
        <v>5666.666666666667</v>
      </c>
      <c r="Q58" s="149">
        <f t="shared" si="7"/>
        <v>5666.666666666667</v>
      </c>
      <c r="R58" s="149">
        <f t="shared" si="8"/>
        <v>28333.333333333336</v>
      </c>
    </row>
    <row r="59" spans="1:19" x14ac:dyDescent="0.2">
      <c r="A59" t="s">
        <v>1475</v>
      </c>
      <c r="B59" s="150">
        <f t="shared" si="5"/>
        <v>5012</v>
      </c>
      <c r="C59">
        <v>9</v>
      </c>
      <c r="D59" s="90">
        <f>N$30</f>
        <v>122</v>
      </c>
      <c r="E59" s="149">
        <f t="shared" si="6"/>
        <v>8133.333333333333</v>
      </c>
      <c r="F59" s="149">
        <f t="shared" si="7"/>
        <v>0</v>
      </c>
      <c r="G59" s="149">
        <f t="shared" si="7"/>
        <v>0</v>
      </c>
      <c r="H59" s="149">
        <f t="shared" si="7"/>
        <v>0</v>
      </c>
      <c r="I59" s="149">
        <f t="shared" si="7"/>
        <v>0</v>
      </c>
      <c r="J59" s="149">
        <f t="shared" si="7"/>
        <v>0</v>
      </c>
      <c r="K59" s="149">
        <f t="shared" si="7"/>
        <v>0</v>
      </c>
      <c r="L59" s="149">
        <f t="shared" si="7"/>
        <v>0</v>
      </c>
      <c r="M59" s="149">
        <f t="shared" si="7"/>
        <v>0</v>
      </c>
      <c r="N59" s="149">
        <f t="shared" si="7"/>
        <v>8133.333333333333</v>
      </c>
      <c r="O59" s="149">
        <f t="shared" si="7"/>
        <v>8133.333333333333</v>
      </c>
      <c r="P59" s="149">
        <f t="shared" si="7"/>
        <v>8133.333333333333</v>
      </c>
      <c r="Q59" s="149">
        <f t="shared" si="7"/>
        <v>8133.333333333333</v>
      </c>
      <c r="R59" s="149">
        <f t="shared" si="8"/>
        <v>32533.333333333332</v>
      </c>
    </row>
    <row r="60" spans="1:19" x14ac:dyDescent="0.2">
      <c r="A60" t="s">
        <v>1476</v>
      </c>
      <c r="B60" s="150">
        <f t="shared" si="5"/>
        <v>5012</v>
      </c>
      <c r="C60">
        <v>10</v>
      </c>
      <c r="D60" s="90">
        <f>O$30</f>
        <v>122</v>
      </c>
      <c r="E60" s="149">
        <f t="shared" si="6"/>
        <v>8133.333333333333</v>
      </c>
      <c r="F60" s="149">
        <f t="shared" si="7"/>
        <v>0</v>
      </c>
      <c r="G60" s="149">
        <f t="shared" si="7"/>
        <v>0</v>
      </c>
      <c r="H60" s="149">
        <f t="shared" si="7"/>
        <v>0</v>
      </c>
      <c r="I60" s="149">
        <f t="shared" si="7"/>
        <v>0</v>
      </c>
      <c r="J60" s="149">
        <f t="shared" si="7"/>
        <v>0</v>
      </c>
      <c r="K60" s="149">
        <f t="shared" si="7"/>
        <v>0</v>
      </c>
      <c r="L60" s="149">
        <f t="shared" si="7"/>
        <v>0</v>
      </c>
      <c r="M60" s="149">
        <f t="shared" si="7"/>
        <v>0</v>
      </c>
      <c r="N60" s="149">
        <f t="shared" si="7"/>
        <v>0</v>
      </c>
      <c r="O60" s="149">
        <f t="shared" si="7"/>
        <v>8133.333333333333</v>
      </c>
      <c r="P60" s="149">
        <f t="shared" si="7"/>
        <v>8133.333333333333</v>
      </c>
      <c r="Q60" s="149">
        <f t="shared" si="7"/>
        <v>8133.333333333333</v>
      </c>
      <c r="R60" s="149">
        <f t="shared" si="8"/>
        <v>24400</v>
      </c>
    </row>
    <row r="61" spans="1:19" x14ac:dyDescent="0.2">
      <c r="A61" t="s">
        <v>1477</v>
      </c>
      <c r="B61" s="150">
        <f t="shared" si="5"/>
        <v>5012</v>
      </c>
      <c r="C61">
        <v>11</v>
      </c>
      <c r="D61" s="90">
        <f>P$30</f>
        <v>159</v>
      </c>
      <c r="E61" s="149">
        <f t="shared" si="6"/>
        <v>10600</v>
      </c>
      <c r="F61" s="149">
        <f t="shared" si="7"/>
        <v>0</v>
      </c>
      <c r="G61" s="149">
        <f t="shared" si="7"/>
        <v>0</v>
      </c>
      <c r="H61" s="149">
        <f t="shared" si="7"/>
        <v>0</v>
      </c>
      <c r="I61" s="149">
        <f t="shared" si="7"/>
        <v>0</v>
      </c>
      <c r="J61" s="149">
        <f t="shared" si="7"/>
        <v>0</v>
      </c>
      <c r="K61" s="149">
        <f t="shared" si="7"/>
        <v>0</v>
      </c>
      <c r="L61" s="149">
        <f t="shared" si="7"/>
        <v>0</v>
      </c>
      <c r="M61" s="149">
        <f t="shared" si="7"/>
        <v>0</v>
      </c>
      <c r="N61" s="149">
        <f t="shared" si="7"/>
        <v>0</v>
      </c>
      <c r="O61" s="149">
        <f t="shared" si="7"/>
        <v>0</v>
      </c>
      <c r="P61" s="149">
        <f t="shared" si="7"/>
        <v>10600</v>
      </c>
      <c r="Q61" s="149">
        <f t="shared" si="7"/>
        <v>10600</v>
      </c>
      <c r="R61" s="149">
        <f t="shared" si="8"/>
        <v>21200</v>
      </c>
    </row>
    <row r="62" spans="1:19" x14ac:dyDescent="0.2">
      <c r="A62" t="s">
        <v>1478</v>
      </c>
      <c r="B62" s="150">
        <f t="shared" si="5"/>
        <v>5012</v>
      </c>
      <c r="C62">
        <v>12</v>
      </c>
      <c r="D62" s="90">
        <f>Q$30</f>
        <v>146</v>
      </c>
      <c r="E62" s="149">
        <f t="shared" si="6"/>
        <v>9733.3333333333339</v>
      </c>
      <c r="F62" s="149">
        <f t="shared" si="7"/>
        <v>0</v>
      </c>
      <c r="G62" s="149">
        <f t="shared" si="7"/>
        <v>0</v>
      </c>
      <c r="H62" s="149">
        <f t="shared" si="7"/>
        <v>0</v>
      </c>
      <c r="I62" s="149">
        <f t="shared" si="7"/>
        <v>0</v>
      </c>
      <c r="J62" s="149">
        <f t="shared" si="7"/>
        <v>0</v>
      </c>
      <c r="K62" s="149">
        <f t="shared" si="7"/>
        <v>0</v>
      </c>
      <c r="L62" s="149">
        <f t="shared" si="7"/>
        <v>0</v>
      </c>
      <c r="M62" s="149">
        <f t="shared" si="7"/>
        <v>0</v>
      </c>
      <c r="N62" s="149">
        <f t="shared" si="7"/>
        <v>0</v>
      </c>
      <c r="O62" s="149">
        <f t="shared" si="7"/>
        <v>0</v>
      </c>
      <c r="P62" s="149">
        <f t="shared" si="7"/>
        <v>0</v>
      </c>
      <c r="Q62" s="149">
        <f t="shared" si="7"/>
        <v>9733.3333333333339</v>
      </c>
      <c r="R62" s="149">
        <f t="shared" si="8"/>
        <v>9733.3333333333339</v>
      </c>
    </row>
    <row r="63" spans="1:19" x14ac:dyDescent="0.2">
      <c r="A63" s="142" t="s">
        <v>1479</v>
      </c>
    </row>
    <row r="64" spans="1:19" x14ac:dyDescent="0.2">
      <c r="A64" t="s">
        <v>1480</v>
      </c>
      <c r="B64" s="150">
        <f t="shared" ref="B64:B75" si="9">$B$16</f>
        <v>5020</v>
      </c>
      <c r="C64">
        <v>1</v>
      </c>
      <c r="D64" s="90">
        <f>F$29</f>
        <v>20</v>
      </c>
      <c r="E64" s="149">
        <f t="shared" ref="E64:E75" si="10">D64*$B$7*(1-$B$12)/$B$11</f>
        <v>985.11904761904759</v>
      </c>
      <c r="F64" s="149">
        <f t="shared" ref="F64:Q75" si="11">IF(AND(F$28&gt;=$C64+$B$13,F$28&lt;$C64+$B$13+$B$11),$E64,0)</f>
        <v>985.11904761904759</v>
      </c>
      <c r="G64" s="149">
        <f t="shared" si="11"/>
        <v>985.11904761904759</v>
      </c>
      <c r="H64" s="149">
        <f t="shared" si="11"/>
        <v>985.11904761904759</v>
      </c>
      <c r="I64" s="149">
        <f t="shared" si="11"/>
        <v>985.11904761904759</v>
      </c>
      <c r="J64" s="149">
        <f t="shared" si="11"/>
        <v>985.11904761904759</v>
      </c>
      <c r="K64" s="149">
        <f t="shared" si="11"/>
        <v>985.11904761904759</v>
      </c>
      <c r="L64" s="149">
        <f t="shared" si="11"/>
        <v>985.11904761904759</v>
      </c>
      <c r="M64" s="149">
        <f t="shared" si="11"/>
        <v>985.11904761904759</v>
      </c>
      <c r="N64" s="149">
        <f t="shared" si="11"/>
        <v>985.11904761904759</v>
      </c>
      <c r="O64" s="149">
        <f t="shared" si="11"/>
        <v>985.11904761904759</v>
      </c>
      <c r="P64" s="149">
        <f t="shared" si="11"/>
        <v>985.11904761904759</v>
      </c>
      <c r="Q64" s="149">
        <f t="shared" si="11"/>
        <v>985.11904761904759</v>
      </c>
      <c r="R64" s="149">
        <f t="shared" ref="R64:R75" si="12">SUM(F64:Q64)</f>
        <v>11821.428571428571</v>
      </c>
      <c r="S64" t="s">
        <v>1454</v>
      </c>
    </row>
    <row r="65" spans="1:19" x14ac:dyDescent="0.2">
      <c r="A65" t="s">
        <v>1481</v>
      </c>
      <c r="B65" s="150">
        <f t="shared" si="9"/>
        <v>5020</v>
      </c>
      <c r="C65">
        <v>2</v>
      </c>
      <c r="D65" s="90">
        <f>G$29</f>
        <v>8</v>
      </c>
      <c r="E65" s="149">
        <f t="shared" si="10"/>
        <v>394.04761904761904</v>
      </c>
      <c r="F65" s="149">
        <f t="shared" si="11"/>
        <v>0</v>
      </c>
      <c r="G65" s="149">
        <f t="shared" si="11"/>
        <v>394.04761904761904</v>
      </c>
      <c r="H65" s="149">
        <f t="shared" si="11"/>
        <v>394.04761904761904</v>
      </c>
      <c r="I65" s="149">
        <f t="shared" si="11"/>
        <v>394.04761904761904</v>
      </c>
      <c r="J65" s="149">
        <f t="shared" si="11"/>
        <v>394.04761904761904</v>
      </c>
      <c r="K65" s="149">
        <f t="shared" si="11"/>
        <v>394.04761904761904</v>
      </c>
      <c r="L65" s="149">
        <f t="shared" si="11"/>
        <v>394.04761904761904</v>
      </c>
      <c r="M65" s="149">
        <f t="shared" si="11"/>
        <v>394.04761904761904</v>
      </c>
      <c r="N65" s="149">
        <f t="shared" si="11"/>
        <v>394.04761904761904</v>
      </c>
      <c r="O65" s="149">
        <f t="shared" si="11"/>
        <v>394.04761904761904</v>
      </c>
      <c r="P65" s="149">
        <f t="shared" si="11"/>
        <v>394.04761904761904</v>
      </c>
      <c r="Q65" s="149">
        <f t="shared" si="11"/>
        <v>394.04761904761904</v>
      </c>
      <c r="R65" s="149">
        <f t="shared" si="12"/>
        <v>4334.5238095238101</v>
      </c>
    </row>
    <row r="66" spans="1:19" x14ac:dyDescent="0.2">
      <c r="A66" t="s">
        <v>1482</v>
      </c>
      <c r="B66" s="150">
        <f t="shared" si="9"/>
        <v>5020</v>
      </c>
      <c r="C66">
        <v>3</v>
      </c>
      <c r="D66" s="90">
        <f>H$29</f>
        <v>0</v>
      </c>
      <c r="E66" s="149">
        <f t="shared" si="10"/>
        <v>0</v>
      </c>
      <c r="F66" s="149">
        <f t="shared" si="11"/>
        <v>0</v>
      </c>
      <c r="G66" s="149">
        <f t="shared" si="11"/>
        <v>0</v>
      </c>
      <c r="H66" s="149">
        <f t="shared" si="11"/>
        <v>0</v>
      </c>
      <c r="I66" s="149">
        <f t="shared" si="11"/>
        <v>0</v>
      </c>
      <c r="J66" s="149">
        <f t="shared" si="11"/>
        <v>0</v>
      </c>
      <c r="K66" s="149">
        <f t="shared" si="11"/>
        <v>0</v>
      </c>
      <c r="L66" s="149">
        <f t="shared" si="11"/>
        <v>0</v>
      </c>
      <c r="M66" s="149">
        <f t="shared" si="11"/>
        <v>0</v>
      </c>
      <c r="N66" s="149">
        <f t="shared" si="11"/>
        <v>0</v>
      </c>
      <c r="O66" s="149">
        <f t="shared" si="11"/>
        <v>0</v>
      </c>
      <c r="P66" s="149">
        <f t="shared" si="11"/>
        <v>0</v>
      </c>
      <c r="Q66" s="149">
        <f t="shared" si="11"/>
        <v>0</v>
      </c>
      <c r="R66" s="149">
        <f t="shared" si="12"/>
        <v>0</v>
      </c>
    </row>
    <row r="67" spans="1:19" x14ac:dyDescent="0.2">
      <c r="A67" t="s">
        <v>1483</v>
      </c>
      <c r="B67" s="150">
        <f t="shared" si="9"/>
        <v>5020</v>
      </c>
      <c r="C67">
        <v>4</v>
      </c>
      <c r="D67" s="90">
        <f>I$29</f>
        <v>22</v>
      </c>
      <c r="E67" s="149">
        <f t="shared" si="10"/>
        <v>1083.6309523809523</v>
      </c>
      <c r="F67" s="149">
        <f t="shared" si="11"/>
        <v>0</v>
      </c>
      <c r="G67" s="149">
        <f t="shared" si="11"/>
        <v>0</v>
      </c>
      <c r="H67" s="149">
        <f t="shared" si="11"/>
        <v>0</v>
      </c>
      <c r="I67" s="149">
        <f t="shared" si="11"/>
        <v>1083.6309523809523</v>
      </c>
      <c r="J67" s="149">
        <f t="shared" si="11"/>
        <v>1083.6309523809523</v>
      </c>
      <c r="K67" s="149">
        <f t="shared" si="11"/>
        <v>1083.6309523809523</v>
      </c>
      <c r="L67" s="149">
        <f t="shared" si="11"/>
        <v>1083.6309523809523</v>
      </c>
      <c r="M67" s="149">
        <f t="shared" si="11"/>
        <v>1083.6309523809523</v>
      </c>
      <c r="N67" s="149">
        <f t="shared" si="11"/>
        <v>1083.6309523809523</v>
      </c>
      <c r="O67" s="149">
        <f t="shared" si="11"/>
        <v>1083.6309523809523</v>
      </c>
      <c r="P67" s="149">
        <f t="shared" si="11"/>
        <v>1083.6309523809523</v>
      </c>
      <c r="Q67" s="149">
        <f t="shared" si="11"/>
        <v>1083.6309523809523</v>
      </c>
      <c r="R67" s="149">
        <f t="shared" si="12"/>
        <v>9752.6785714285706</v>
      </c>
    </row>
    <row r="68" spans="1:19" x14ac:dyDescent="0.2">
      <c r="A68" t="s">
        <v>1484</v>
      </c>
      <c r="B68" s="150">
        <f t="shared" si="9"/>
        <v>5020</v>
      </c>
      <c r="C68">
        <v>5</v>
      </c>
      <c r="D68" s="90">
        <f>J$29</f>
        <v>14</v>
      </c>
      <c r="E68" s="149">
        <f t="shared" si="10"/>
        <v>689.58333333333337</v>
      </c>
      <c r="F68" s="149">
        <f t="shared" si="11"/>
        <v>0</v>
      </c>
      <c r="G68" s="149">
        <f t="shared" si="11"/>
        <v>0</v>
      </c>
      <c r="H68" s="149">
        <f t="shared" si="11"/>
        <v>0</v>
      </c>
      <c r="I68" s="149">
        <f t="shared" si="11"/>
        <v>0</v>
      </c>
      <c r="J68" s="149">
        <f t="shared" si="11"/>
        <v>689.58333333333337</v>
      </c>
      <c r="K68" s="149">
        <f t="shared" si="11"/>
        <v>689.58333333333337</v>
      </c>
      <c r="L68" s="149">
        <f t="shared" si="11"/>
        <v>689.58333333333337</v>
      </c>
      <c r="M68" s="149">
        <f t="shared" si="11"/>
        <v>689.58333333333337</v>
      </c>
      <c r="N68" s="149">
        <f t="shared" si="11"/>
        <v>689.58333333333337</v>
      </c>
      <c r="O68" s="149">
        <f t="shared" si="11"/>
        <v>689.58333333333337</v>
      </c>
      <c r="P68" s="149">
        <f t="shared" si="11"/>
        <v>689.58333333333337</v>
      </c>
      <c r="Q68" s="149">
        <f t="shared" si="11"/>
        <v>689.58333333333337</v>
      </c>
      <c r="R68" s="149">
        <f t="shared" si="12"/>
        <v>5516.6666666666661</v>
      </c>
    </row>
    <row r="69" spans="1:19" x14ac:dyDescent="0.2">
      <c r="A69" t="s">
        <v>1485</v>
      </c>
      <c r="B69" s="150">
        <f t="shared" si="9"/>
        <v>5020</v>
      </c>
      <c r="C69">
        <v>6</v>
      </c>
      <c r="D69" s="90">
        <f>K$29</f>
        <v>20</v>
      </c>
      <c r="E69" s="149">
        <f t="shared" si="10"/>
        <v>985.11904761904759</v>
      </c>
      <c r="F69" s="149">
        <f t="shared" si="11"/>
        <v>0</v>
      </c>
      <c r="G69" s="149">
        <f t="shared" si="11"/>
        <v>0</v>
      </c>
      <c r="H69" s="149">
        <f t="shared" si="11"/>
        <v>0</v>
      </c>
      <c r="I69" s="149">
        <f t="shared" si="11"/>
        <v>0</v>
      </c>
      <c r="J69" s="149">
        <f t="shared" si="11"/>
        <v>0</v>
      </c>
      <c r="K69" s="149">
        <f t="shared" si="11"/>
        <v>985.11904761904759</v>
      </c>
      <c r="L69" s="149">
        <f t="shared" si="11"/>
        <v>985.11904761904759</v>
      </c>
      <c r="M69" s="149">
        <f t="shared" si="11"/>
        <v>985.11904761904759</v>
      </c>
      <c r="N69" s="149">
        <f t="shared" si="11"/>
        <v>985.11904761904759</v>
      </c>
      <c r="O69" s="149">
        <f t="shared" si="11"/>
        <v>985.11904761904759</v>
      </c>
      <c r="P69" s="149">
        <f t="shared" si="11"/>
        <v>985.11904761904759</v>
      </c>
      <c r="Q69" s="149">
        <f t="shared" si="11"/>
        <v>985.11904761904759</v>
      </c>
      <c r="R69" s="149">
        <f t="shared" si="12"/>
        <v>6895.833333333333</v>
      </c>
    </row>
    <row r="70" spans="1:19" x14ac:dyDescent="0.2">
      <c r="A70" t="s">
        <v>1486</v>
      </c>
      <c r="B70" s="150">
        <f t="shared" si="9"/>
        <v>5020</v>
      </c>
      <c r="C70">
        <v>7</v>
      </c>
      <c r="D70" s="90">
        <f>L$29</f>
        <v>18</v>
      </c>
      <c r="E70" s="149">
        <f t="shared" si="10"/>
        <v>886.60714285714289</v>
      </c>
      <c r="F70" s="149">
        <f t="shared" si="11"/>
        <v>0</v>
      </c>
      <c r="G70" s="149">
        <f t="shared" si="11"/>
        <v>0</v>
      </c>
      <c r="H70" s="149">
        <f t="shared" si="11"/>
        <v>0</v>
      </c>
      <c r="I70" s="149">
        <f t="shared" si="11"/>
        <v>0</v>
      </c>
      <c r="J70" s="149">
        <f t="shared" si="11"/>
        <v>0</v>
      </c>
      <c r="K70" s="149">
        <f t="shared" si="11"/>
        <v>0</v>
      </c>
      <c r="L70" s="149">
        <f t="shared" si="11"/>
        <v>886.60714285714289</v>
      </c>
      <c r="M70" s="149">
        <f t="shared" si="11"/>
        <v>886.60714285714289</v>
      </c>
      <c r="N70" s="149">
        <f t="shared" si="11"/>
        <v>886.60714285714289</v>
      </c>
      <c r="O70" s="149">
        <f t="shared" si="11"/>
        <v>886.60714285714289</v>
      </c>
      <c r="P70" s="149">
        <f t="shared" si="11"/>
        <v>886.60714285714289</v>
      </c>
      <c r="Q70" s="149">
        <f t="shared" si="11"/>
        <v>886.60714285714289</v>
      </c>
      <c r="R70" s="149">
        <f t="shared" si="12"/>
        <v>5319.6428571428578</v>
      </c>
    </row>
    <row r="71" spans="1:19" x14ac:dyDescent="0.2">
      <c r="A71" t="s">
        <v>1487</v>
      </c>
      <c r="B71" s="150">
        <f t="shared" si="9"/>
        <v>5020</v>
      </c>
      <c r="C71">
        <v>8</v>
      </c>
      <c r="D71" s="90">
        <f>M$29</f>
        <v>22</v>
      </c>
      <c r="E71" s="149">
        <f t="shared" si="10"/>
        <v>1083.6309523809523</v>
      </c>
      <c r="F71" s="149">
        <f t="shared" si="11"/>
        <v>0</v>
      </c>
      <c r="G71" s="149">
        <f t="shared" si="11"/>
        <v>0</v>
      </c>
      <c r="H71" s="149">
        <f t="shared" si="11"/>
        <v>0</v>
      </c>
      <c r="I71" s="149">
        <f t="shared" si="11"/>
        <v>0</v>
      </c>
      <c r="J71" s="149">
        <f t="shared" si="11"/>
        <v>0</v>
      </c>
      <c r="K71" s="149">
        <f t="shared" si="11"/>
        <v>0</v>
      </c>
      <c r="L71" s="149">
        <f t="shared" si="11"/>
        <v>0</v>
      </c>
      <c r="M71" s="149">
        <f t="shared" si="11"/>
        <v>1083.6309523809523</v>
      </c>
      <c r="N71" s="149">
        <f t="shared" si="11"/>
        <v>1083.6309523809523</v>
      </c>
      <c r="O71" s="149">
        <f t="shared" si="11"/>
        <v>1083.6309523809523</v>
      </c>
      <c r="P71" s="149">
        <f t="shared" si="11"/>
        <v>1083.6309523809523</v>
      </c>
      <c r="Q71" s="149">
        <f t="shared" si="11"/>
        <v>1083.6309523809523</v>
      </c>
      <c r="R71" s="149">
        <f t="shared" si="12"/>
        <v>5418.1547619047615</v>
      </c>
    </row>
    <row r="72" spans="1:19" x14ac:dyDescent="0.2">
      <c r="A72" t="s">
        <v>1488</v>
      </c>
      <c r="B72" s="150">
        <f t="shared" si="9"/>
        <v>5020</v>
      </c>
      <c r="C72">
        <v>9</v>
      </c>
      <c r="D72" s="90">
        <f>N$29</f>
        <v>28</v>
      </c>
      <c r="E72" s="149">
        <f t="shared" si="10"/>
        <v>1379.1666666666667</v>
      </c>
      <c r="F72" s="149">
        <f t="shared" si="11"/>
        <v>0</v>
      </c>
      <c r="G72" s="149">
        <f t="shared" si="11"/>
        <v>0</v>
      </c>
      <c r="H72" s="149">
        <f t="shared" si="11"/>
        <v>0</v>
      </c>
      <c r="I72" s="149">
        <f t="shared" si="11"/>
        <v>0</v>
      </c>
      <c r="J72" s="149">
        <f t="shared" si="11"/>
        <v>0</v>
      </c>
      <c r="K72" s="149">
        <f t="shared" si="11"/>
        <v>0</v>
      </c>
      <c r="L72" s="149">
        <f t="shared" si="11"/>
        <v>0</v>
      </c>
      <c r="M72" s="149">
        <f t="shared" si="11"/>
        <v>0</v>
      </c>
      <c r="N72" s="149">
        <f t="shared" si="11"/>
        <v>1379.1666666666667</v>
      </c>
      <c r="O72" s="149">
        <f t="shared" si="11"/>
        <v>1379.1666666666667</v>
      </c>
      <c r="P72" s="149">
        <f t="shared" si="11"/>
        <v>1379.1666666666667</v>
      </c>
      <c r="Q72" s="149">
        <f t="shared" si="11"/>
        <v>1379.1666666666667</v>
      </c>
      <c r="R72" s="149">
        <f t="shared" si="12"/>
        <v>5516.666666666667</v>
      </c>
    </row>
    <row r="73" spans="1:19" x14ac:dyDescent="0.2">
      <c r="A73" t="s">
        <v>1489</v>
      </c>
      <c r="B73" s="150">
        <f t="shared" si="9"/>
        <v>5020</v>
      </c>
      <c r="C73">
        <v>10</v>
      </c>
      <c r="D73" s="90">
        <f>O$29</f>
        <v>28</v>
      </c>
      <c r="E73" s="149">
        <f t="shared" si="10"/>
        <v>1379.1666666666667</v>
      </c>
      <c r="F73" s="149">
        <f t="shared" si="11"/>
        <v>0</v>
      </c>
      <c r="G73" s="149">
        <f t="shared" si="11"/>
        <v>0</v>
      </c>
      <c r="H73" s="149">
        <f t="shared" si="11"/>
        <v>0</v>
      </c>
      <c r="I73" s="149">
        <f t="shared" si="11"/>
        <v>0</v>
      </c>
      <c r="J73" s="149">
        <f t="shared" si="11"/>
        <v>0</v>
      </c>
      <c r="K73" s="149">
        <f t="shared" si="11"/>
        <v>0</v>
      </c>
      <c r="L73" s="149">
        <f t="shared" si="11"/>
        <v>0</v>
      </c>
      <c r="M73" s="149">
        <f t="shared" si="11"/>
        <v>0</v>
      </c>
      <c r="N73" s="149">
        <f t="shared" si="11"/>
        <v>0</v>
      </c>
      <c r="O73" s="149">
        <f t="shared" si="11"/>
        <v>1379.1666666666667</v>
      </c>
      <c r="P73" s="149">
        <f t="shared" si="11"/>
        <v>1379.1666666666667</v>
      </c>
      <c r="Q73" s="149">
        <f t="shared" si="11"/>
        <v>1379.1666666666667</v>
      </c>
      <c r="R73" s="149">
        <f t="shared" si="12"/>
        <v>4137.5</v>
      </c>
    </row>
    <row r="74" spans="1:19" x14ac:dyDescent="0.2">
      <c r="A74" t="s">
        <v>1490</v>
      </c>
      <c r="B74" s="150">
        <f t="shared" si="9"/>
        <v>5020</v>
      </c>
      <c r="C74">
        <v>11</v>
      </c>
      <c r="D74" s="90">
        <f>P$29</f>
        <v>34</v>
      </c>
      <c r="E74" s="149">
        <f t="shared" si="10"/>
        <v>1674.702380952381</v>
      </c>
      <c r="F74" s="149">
        <f t="shared" si="11"/>
        <v>0</v>
      </c>
      <c r="G74" s="149">
        <f t="shared" si="11"/>
        <v>0</v>
      </c>
      <c r="H74" s="149">
        <f t="shared" si="11"/>
        <v>0</v>
      </c>
      <c r="I74" s="149">
        <f t="shared" si="11"/>
        <v>0</v>
      </c>
      <c r="J74" s="149">
        <f t="shared" si="11"/>
        <v>0</v>
      </c>
      <c r="K74" s="149">
        <f t="shared" si="11"/>
        <v>0</v>
      </c>
      <c r="L74" s="149">
        <f t="shared" si="11"/>
        <v>0</v>
      </c>
      <c r="M74" s="149">
        <f t="shared" si="11"/>
        <v>0</v>
      </c>
      <c r="N74" s="149">
        <f t="shared" si="11"/>
        <v>0</v>
      </c>
      <c r="O74" s="149">
        <f t="shared" si="11"/>
        <v>0</v>
      </c>
      <c r="P74" s="149">
        <f t="shared" si="11"/>
        <v>1674.702380952381</v>
      </c>
      <c r="Q74" s="149">
        <f t="shared" si="11"/>
        <v>1674.702380952381</v>
      </c>
      <c r="R74" s="149">
        <f t="shared" si="12"/>
        <v>3349.4047619047619</v>
      </c>
    </row>
    <row r="75" spans="1:19" x14ac:dyDescent="0.2">
      <c r="A75" t="s">
        <v>1491</v>
      </c>
      <c r="B75" s="150">
        <f t="shared" si="9"/>
        <v>5020</v>
      </c>
      <c r="C75">
        <v>12</v>
      </c>
      <c r="D75" s="90">
        <f>Q$29</f>
        <v>36</v>
      </c>
      <c r="E75" s="149">
        <f t="shared" si="10"/>
        <v>1773.2142857142858</v>
      </c>
      <c r="F75" s="149">
        <f t="shared" si="11"/>
        <v>0</v>
      </c>
      <c r="G75" s="149">
        <f t="shared" si="11"/>
        <v>0</v>
      </c>
      <c r="H75" s="149">
        <f t="shared" si="11"/>
        <v>0</v>
      </c>
      <c r="I75" s="149">
        <f t="shared" si="11"/>
        <v>0</v>
      </c>
      <c r="J75" s="149">
        <f t="shared" si="11"/>
        <v>0</v>
      </c>
      <c r="K75" s="149">
        <f t="shared" si="11"/>
        <v>0</v>
      </c>
      <c r="L75" s="149">
        <f t="shared" si="11"/>
        <v>0</v>
      </c>
      <c r="M75" s="149">
        <f t="shared" si="11"/>
        <v>0</v>
      </c>
      <c r="N75" s="149">
        <f t="shared" si="11"/>
        <v>0</v>
      </c>
      <c r="O75" s="149">
        <f t="shared" si="11"/>
        <v>0</v>
      </c>
      <c r="P75" s="149">
        <f t="shared" si="11"/>
        <v>0</v>
      </c>
      <c r="Q75" s="149">
        <f t="shared" si="11"/>
        <v>1773.2142857142858</v>
      </c>
      <c r="R75" s="149">
        <f t="shared" si="12"/>
        <v>1773.2142857142858</v>
      </c>
    </row>
    <row r="77" spans="1:19" ht="16" x14ac:dyDescent="0.2">
      <c r="A77" s="7" t="s">
        <v>1492</v>
      </c>
    </row>
    <row r="78" spans="1:19" x14ac:dyDescent="0.2">
      <c r="A78" s="8" t="s">
        <v>1493</v>
      </c>
      <c r="B78" s="8" t="s">
        <v>1419</v>
      </c>
      <c r="C78" s="8" t="s">
        <v>1494</v>
      </c>
      <c r="F78" s="148">
        <f t="shared" ref="F78:Q78" si="13">F27</f>
        <v>46418</v>
      </c>
      <c r="G78" s="148">
        <f t="shared" si="13"/>
        <v>46446</v>
      </c>
      <c r="H78" s="148">
        <f t="shared" si="13"/>
        <v>46477</v>
      </c>
      <c r="I78" s="148">
        <f t="shared" si="13"/>
        <v>46507</v>
      </c>
      <c r="J78" s="148">
        <f t="shared" si="13"/>
        <v>46538</v>
      </c>
      <c r="K78" s="148">
        <f t="shared" si="13"/>
        <v>46568</v>
      </c>
      <c r="L78" s="148">
        <f t="shared" si="13"/>
        <v>46599</v>
      </c>
      <c r="M78" s="148">
        <f t="shared" si="13"/>
        <v>46630</v>
      </c>
      <c r="N78" s="148">
        <f t="shared" si="13"/>
        <v>46660</v>
      </c>
      <c r="O78" s="148">
        <f t="shared" si="13"/>
        <v>46691</v>
      </c>
      <c r="P78" s="148">
        <f t="shared" si="13"/>
        <v>46721</v>
      </c>
      <c r="Q78" s="148">
        <f t="shared" si="13"/>
        <v>46752</v>
      </c>
      <c r="R78" s="8" t="s">
        <v>1349</v>
      </c>
    </row>
    <row r="79" spans="1:19" x14ac:dyDescent="0.2">
      <c r="A79" t="s">
        <v>1205</v>
      </c>
      <c r="B79">
        <v>5010</v>
      </c>
      <c r="C79">
        <v>19</v>
      </c>
      <c r="F79" s="149">
        <f t="shared" ref="F79:Q82" si="14">SUMIF($B$32:$B$75,$B79,F$32:F$75)</f>
        <v>112797.85</v>
      </c>
      <c r="G79" s="149">
        <f t="shared" si="14"/>
        <v>112797.85</v>
      </c>
      <c r="H79" s="149">
        <f t="shared" si="14"/>
        <v>112797.85</v>
      </c>
      <c r="I79" s="149">
        <f t="shared" si="14"/>
        <v>112797.85</v>
      </c>
      <c r="J79" s="149">
        <f t="shared" si="14"/>
        <v>112797.85</v>
      </c>
      <c r="K79" s="149">
        <f t="shared" si="14"/>
        <v>112797.85</v>
      </c>
      <c r="L79" s="149">
        <f t="shared" si="14"/>
        <v>112797.85</v>
      </c>
      <c r="M79" s="149">
        <f t="shared" si="14"/>
        <v>112797.85</v>
      </c>
      <c r="N79" s="149">
        <f t="shared" si="14"/>
        <v>112797.85</v>
      </c>
      <c r="O79" s="149">
        <f t="shared" si="14"/>
        <v>112797.85</v>
      </c>
      <c r="P79" s="149">
        <f t="shared" si="14"/>
        <v>112797.85</v>
      </c>
      <c r="Q79" s="149">
        <f t="shared" si="14"/>
        <v>112797.85</v>
      </c>
      <c r="R79" s="149">
        <f>SUM(F79:Q79)</f>
        <v>1353574.2000000002</v>
      </c>
      <c r="S79" t="s">
        <v>1495</v>
      </c>
    </row>
    <row r="80" spans="1:19" x14ac:dyDescent="0.2">
      <c r="A80" t="s">
        <v>1206</v>
      </c>
      <c r="B80">
        <v>5011</v>
      </c>
      <c r="C80">
        <v>20</v>
      </c>
      <c r="F80" s="149">
        <f t="shared" si="14"/>
        <v>35921.090476190482</v>
      </c>
      <c r="G80" s="149">
        <f t="shared" si="14"/>
        <v>42111.566666666673</v>
      </c>
      <c r="H80" s="149">
        <f t="shared" si="14"/>
        <v>42111.566666666673</v>
      </c>
      <c r="I80" s="149">
        <f t="shared" si="14"/>
        <v>59135.376190476192</v>
      </c>
      <c r="J80" s="149">
        <f t="shared" si="14"/>
        <v>69968.709523809521</v>
      </c>
      <c r="K80" s="149">
        <f t="shared" si="14"/>
        <v>85444.9</v>
      </c>
      <c r="L80" s="149">
        <f t="shared" si="14"/>
        <v>99373.471428571429</v>
      </c>
      <c r="M80" s="149">
        <f t="shared" si="14"/>
        <v>116397.28095238096</v>
      </c>
      <c r="N80" s="149">
        <f t="shared" si="14"/>
        <v>138063.94761904763</v>
      </c>
      <c r="O80" s="149">
        <f t="shared" si="14"/>
        <v>159730.61428571428</v>
      </c>
      <c r="P80" s="149">
        <f t="shared" si="14"/>
        <v>186040.1380952381</v>
      </c>
      <c r="Q80" s="149">
        <f t="shared" si="14"/>
        <v>213897.28095238097</v>
      </c>
      <c r="R80" s="149">
        <f>SUM(F80:Q80)</f>
        <v>1248195.942857143</v>
      </c>
      <c r="S80" t="s">
        <v>1496</v>
      </c>
    </row>
    <row r="81" spans="1:19" x14ac:dyDescent="0.2">
      <c r="A81" t="s">
        <v>1207</v>
      </c>
      <c r="B81">
        <v>5012</v>
      </c>
      <c r="C81">
        <v>21</v>
      </c>
      <c r="F81" s="149">
        <f t="shared" si="14"/>
        <v>10502.64</v>
      </c>
      <c r="G81" s="149">
        <f t="shared" si="14"/>
        <v>12102.64</v>
      </c>
      <c r="H81" s="149">
        <f t="shared" si="14"/>
        <v>12102.64</v>
      </c>
      <c r="I81" s="149">
        <f t="shared" si="14"/>
        <v>17835.973333333332</v>
      </c>
      <c r="J81" s="149">
        <f t="shared" si="14"/>
        <v>21902.639999999999</v>
      </c>
      <c r="K81" s="149">
        <f t="shared" si="14"/>
        <v>28435.973333333332</v>
      </c>
      <c r="L81" s="149">
        <f t="shared" si="14"/>
        <v>33302.639999999999</v>
      </c>
      <c r="M81" s="149">
        <f t="shared" si="14"/>
        <v>38969.306666666664</v>
      </c>
      <c r="N81" s="149">
        <f t="shared" si="14"/>
        <v>47102.64</v>
      </c>
      <c r="O81" s="149">
        <f t="shared" si="14"/>
        <v>55235.973333333335</v>
      </c>
      <c r="P81" s="149">
        <f t="shared" si="14"/>
        <v>65835.973333333328</v>
      </c>
      <c r="Q81" s="149">
        <f t="shared" si="14"/>
        <v>75569.306666666656</v>
      </c>
      <c r="R81" s="149">
        <f>SUM(F81:Q81)</f>
        <v>418898.34666666662</v>
      </c>
      <c r="S81" t="s">
        <v>1497</v>
      </c>
    </row>
    <row r="82" spans="1:19" x14ac:dyDescent="0.2">
      <c r="A82" t="s">
        <v>1208</v>
      </c>
      <c r="B82">
        <v>5020</v>
      </c>
      <c r="C82">
        <v>22</v>
      </c>
      <c r="F82" s="149">
        <f t="shared" si="14"/>
        <v>20510.449047619048</v>
      </c>
      <c r="G82" s="149">
        <f t="shared" si="14"/>
        <v>20904.496666666666</v>
      </c>
      <c r="H82" s="149">
        <f t="shared" si="14"/>
        <v>20904.496666666666</v>
      </c>
      <c r="I82" s="149">
        <f t="shared" si="14"/>
        <v>21988.12761904762</v>
      </c>
      <c r="J82" s="149">
        <f t="shared" si="14"/>
        <v>22677.710952380952</v>
      </c>
      <c r="K82" s="149">
        <f t="shared" si="14"/>
        <v>23662.829999999998</v>
      </c>
      <c r="L82" s="149">
        <f t="shared" si="14"/>
        <v>24549.437142857139</v>
      </c>
      <c r="M82" s="149">
        <f t="shared" si="14"/>
        <v>25633.068095238094</v>
      </c>
      <c r="N82" s="149">
        <f t="shared" si="14"/>
        <v>27012.234761904761</v>
      </c>
      <c r="O82" s="149">
        <f t="shared" si="14"/>
        <v>28391.401428571429</v>
      </c>
      <c r="P82" s="149">
        <f t="shared" si="14"/>
        <v>30066.103809523811</v>
      </c>
      <c r="Q82" s="149">
        <f t="shared" si="14"/>
        <v>31839.318095238097</v>
      </c>
      <c r="R82" s="149">
        <f>SUM(F82:Q82)</f>
        <v>298139.67428571434</v>
      </c>
      <c r="S82" t="s">
        <v>1498</v>
      </c>
    </row>
    <row r="83" spans="1:19" x14ac:dyDescent="0.2">
      <c r="A83" s="142" t="s">
        <v>1499</v>
      </c>
      <c r="F83" s="149">
        <f t="shared" ref="F83:R83" si="15">SUM(F79:F82)</f>
        <v>179732.02952380953</v>
      </c>
      <c r="G83" s="149">
        <f t="shared" si="15"/>
        <v>187916.55333333337</v>
      </c>
      <c r="H83" s="149">
        <f t="shared" si="15"/>
        <v>187916.55333333337</v>
      </c>
      <c r="I83" s="149">
        <f t="shared" si="15"/>
        <v>211757.32714285716</v>
      </c>
      <c r="J83" s="149">
        <f t="shared" si="15"/>
        <v>227346.9104761905</v>
      </c>
      <c r="K83" s="149">
        <f t="shared" si="15"/>
        <v>250341.55333333332</v>
      </c>
      <c r="L83" s="149">
        <f t="shared" si="15"/>
        <v>270023.39857142855</v>
      </c>
      <c r="M83" s="149">
        <f t="shared" si="15"/>
        <v>293797.50571428565</v>
      </c>
      <c r="N83" s="149">
        <f t="shared" si="15"/>
        <v>324976.6723809524</v>
      </c>
      <c r="O83" s="149">
        <f t="shared" si="15"/>
        <v>356155.83904761908</v>
      </c>
      <c r="P83" s="149">
        <f t="shared" si="15"/>
        <v>394740.06523809524</v>
      </c>
      <c r="Q83" s="149">
        <f t="shared" si="15"/>
        <v>434103.75571428571</v>
      </c>
      <c r="R83" s="149">
        <f t="shared" si="15"/>
        <v>3318808.1638095244</v>
      </c>
    </row>
    <row r="84" spans="1:19" x14ac:dyDescent="0.2">
      <c r="A84" t="s">
        <v>1500</v>
      </c>
      <c r="F84" s="149">
        <f t="shared" ref="F84:R84" si="16">SUM(F33:F36)</f>
        <v>159270.72000000003</v>
      </c>
      <c r="G84" s="149">
        <f t="shared" si="16"/>
        <v>159270.72000000003</v>
      </c>
      <c r="H84" s="149">
        <f t="shared" si="16"/>
        <v>159270.72000000003</v>
      </c>
      <c r="I84" s="149">
        <f t="shared" si="16"/>
        <v>159270.72000000003</v>
      </c>
      <c r="J84" s="149">
        <f t="shared" si="16"/>
        <v>159270.72000000003</v>
      </c>
      <c r="K84" s="149">
        <f t="shared" si="16"/>
        <v>159270.72000000003</v>
      </c>
      <c r="L84" s="149">
        <f t="shared" si="16"/>
        <v>159270.72000000003</v>
      </c>
      <c r="M84" s="149">
        <f t="shared" si="16"/>
        <v>159270.72000000003</v>
      </c>
      <c r="N84" s="149">
        <f t="shared" si="16"/>
        <v>159270.72000000003</v>
      </c>
      <c r="O84" s="149">
        <f t="shared" si="16"/>
        <v>159270.72000000003</v>
      </c>
      <c r="P84" s="149">
        <f t="shared" si="16"/>
        <v>159270.72000000003</v>
      </c>
      <c r="Q84" s="149">
        <f t="shared" si="16"/>
        <v>159270.72000000003</v>
      </c>
      <c r="R84" s="149">
        <f t="shared" si="16"/>
        <v>1911248.6400000001</v>
      </c>
    </row>
    <row r="85" spans="1:19" x14ac:dyDescent="0.2">
      <c r="A85" t="s">
        <v>1501</v>
      </c>
      <c r="F85" s="149">
        <f t="shared" ref="F85:R85" si="17">SUM(F38:F75)</f>
        <v>20461.309523809523</v>
      </c>
      <c r="G85" s="149">
        <f t="shared" si="17"/>
        <v>28645.833333333332</v>
      </c>
      <c r="H85" s="149">
        <f t="shared" si="17"/>
        <v>28645.833333333332</v>
      </c>
      <c r="I85" s="149">
        <f t="shared" si="17"/>
        <v>52486.607142857145</v>
      </c>
      <c r="J85" s="149">
        <f t="shared" si="17"/>
        <v>68076.190476190473</v>
      </c>
      <c r="K85" s="149">
        <f t="shared" si="17"/>
        <v>91070.833333333328</v>
      </c>
      <c r="L85" s="149">
        <f t="shared" si="17"/>
        <v>110752.67857142858</v>
      </c>
      <c r="M85" s="149">
        <f t="shared" si="17"/>
        <v>134526.78571428571</v>
      </c>
      <c r="N85" s="149">
        <f t="shared" si="17"/>
        <v>165705.9523809524</v>
      </c>
      <c r="O85" s="149">
        <f t="shared" si="17"/>
        <v>196885.11904761905</v>
      </c>
      <c r="P85" s="149">
        <f t="shared" si="17"/>
        <v>235469.34523809524</v>
      </c>
      <c r="Q85" s="149">
        <f t="shared" si="17"/>
        <v>274833.03571428574</v>
      </c>
      <c r="R85" s="149">
        <f t="shared" si="17"/>
        <v>1407559.5238095238</v>
      </c>
    </row>
    <row r="86" spans="1:19" x14ac:dyDescent="0.2">
      <c r="A86" t="s">
        <v>1502</v>
      </c>
      <c r="F86" s="149">
        <f t="shared" ref="F86:R86" si="18">F83-SUM(F32:F75)</f>
        <v>0</v>
      </c>
      <c r="G86" s="149">
        <f t="shared" si="18"/>
        <v>0</v>
      </c>
      <c r="H86" s="149">
        <f t="shared" si="18"/>
        <v>0</v>
      </c>
      <c r="I86" s="149">
        <f t="shared" si="18"/>
        <v>0</v>
      </c>
      <c r="J86" s="149">
        <f t="shared" si="18"/>
        <v>0</v>
      </c>
      <c r="K86" s="149">
        <f t="shared" si="18"/>
        <v>0</v>
      </c>
      <c r="L86" s="149">
        <f t="shared" si="18"/>
        <v>0</v>
      </c>
      <c r="M86" s="149">
        <f t="shared" si="18"/>
        <v>0</v>
      </c>
      <c r="N86" s="149">
        <f t="shared" si="18"/>
        <v>0</v>
      </c>
      <c r="O86" s="149">
        <f t="shared" si="18"/>
        <v>0</v>
      </c>
      <c r="P86" s="149">
        <f t="shared" si="18"/>
        <v>0</v>
      </c>
      <c r="Q86" s="149">
        <f t="shared" si="18"/>
        <v>0</v>
      </c>
      <c r="R86" s="149">
        <f t="shared" si="18"/>
        <v>0</v>
      </c>
    </row>
    <row r="88" spans="1:19" ht="16" x14ac:dyDescent="0.2">
      <c r="A88" s="7" t="s">
        <v>1503</v>
      </c>
    </row>
    <row r="89" spans="1:19" x14ac:dyDescent="0.2">
      <c r="A89" s="8" t="s">
        <v>1504</v>
      </c>
      <c r="B89" s="8" t="s">
        <v>1505</v>
      </c>
      <c r="C89" s="8" t="s">
        <v>1506</v>
      </c>
      <c r="D89" s="8" t="s">
        <v>1507</v>
      </c>
    </row>
    <row r="90" spans="1:19" x14ac:dyDescent="0.2">
      <c r="A90" t="s">
        <v>1508</v>
      </c>
      <c r="B90" s="149">
        <f>PO!M20-PO!J20</f>
        <v>11607.142857142862</v>
      </c>
      <c r="C90" s="149">
        <f>PO!M21-PO!J21</f>
        <v>3533.3333333333303</v>
      </c>
      <c r="D90" s="149">
        <f>PO!M22-PO!J22</f>
        <v>4658.3333333333012</v>
      </c>
    </row>
    <row r="91" spans="1:19" x14ac:dyDescent="0.2">
      <c r="A91" t="s">
        <v>1509</v>
      </c>
      <c r="B91" s="149">
        <f>$B$6/$B$9</f>
        <v>773.80952380952385</v>
      </c>
      <c r="C91" s="149">
        <f>$B$8/$B$10</f>
        <v>66.666666666666671</v>
      </c>
      <c r="D91" s="149">
        <f>$B$7/$B$11</f>
        <v>49.25595238095238</v>
      </c>
    </row>
    <row r="92" spans="1:19" x14ac:dyDescent="0.2">
      <c r="A92" t="s">
        <v>1510</v>
      </c>
      <c r="B92" s="151">
        <f>B90/B91</f>
        <v>15.000000000000005</v>
      </c>
      <c r="C92" s="151">
        <f>C90/C91</f>
        <v>52.99999999999995</v>
      </c>
      <c r="D92" s="151">
        <f>D90/D91</f>
        <v>94.574018126887566</v>
      </c>
    </row>
    <row r="93" spans="1:19" x14ac:dyDescent="0.2">
      <c r="A93" t="s">
        <v>1511</v>
      </c>
      <c r="B93" s="90">
        <f>SUM(DeploySum!C19:E19)</f>
        <v>18</v>
      </c>
      <c r="C93" s="90">
        <f>SUM(DeploySum!C20:E20)</f>
        <v>67</v>
      </c>
      <c r="D93" s="90">
        <f>SUM(DeploySum!C19:E19)</f>
        <v>18</v>
      </c>
    </row>
    <row r="94" spans="1:19" x14ac:dyDescent="0.2">
      <c r="A94" t="s">
        <v>1512</v>
      </c>
      <c r="B94" s="151">
        <f>B93-B92</f>
        <v>2.9999999999999947</v>
      </c>
      <c r="C94" s="151">
        <f>C93-C92</f>
        <v>14.00000000000005</v>
      </c>
      <c r="D94" s="151" t="s">
        <v>1513</v>
      </c>
    </row>
    <row r="95" spans="1:19" x14ac:dyDescent="0.2">
      <c r="A95" t="s">
        <v>1514</v>
      </c>
      <c r="B95" s="149">
        <f>B94*B91</f>
        <v>2321.4285714285675</v>
      </c>
      <c r="C95" s="149">
        <f>C94*C91</f>
        <v>933.33333333333667</v>
      </c>
      <c r="D95" s="149" t="s">
        <v>1515</v>
      </c>
    </row>
    <row r="96" spans="1:19" x14ac:dyDescent="0.2">
      <c r="A96" t="s">
        <v>1516</v>
      </c>
      <c r="B96" s="149">
        <f>B95*12</f>
        <v>27857.142857142811</v>
      </c>
      <c r="C96" s="149">
        <f>C95*12</f>
        <v>11200.00000000004</v>
      </c>
      <c r="D96" s="149" t="s">
        <v>1517</v>
      </c>
    </row>
    <row r="97" spans="1:9" x14ac:dyDescent="0.2">
      <c r="A97" t="s">
        <v>1518</v>
      </c>
    </row>
    <row r="99" spans="1:9" ht="16" x14ac:dyDescent="0.2">
      <c r="A99" s="7" t="s">
        <v>1519</v>
      </c>
    </row>
    <row r="100" spans="1:9" ht="46" x14ac:dyDescent="0.2">
      <c r="A100" s="152" t="s">
        <v>1520</v>
      </c>
      <c r="B100" s="152" t="s">
        <v>1363</v>
      </c>
      <c r="C100" s="152" t="s">
        <v>1364</v>
      </c>
      <c r="D100" s="152" t="s">
        <v>1521</v>
      </c>
      <c r="E100" s="152" t="s">
        <v>1522</v>
      </c>
      <c r="F100" s="152" t="s">
        <v>1523</v>
      </c>
      <c r="G100" s="152" t="s">
        <v>1524</v>
      </c>
      <c r="H100" s="152" t="s">
        <v>1525</v>
      </c>
      <c r="I100" s="152" t="s">
        <v>1526</v>
      </c>
    </row>
    <row r="101" spans="1:9" x14ac:dyDescent="0.2">
      <c r="A101" s="153">
        <f>DeploySum!B4</f>
        <v>46295</v>
      </c>
      <c r="B101" s="90">
        <f>DeploySum!B24</f>
        <v>9</v>
      </c>
      <c r="C101" s="90">
        <f>DeploySum!B25</f>
        <v>32</v>
      </c>
      <c r="D101" s="149">
        <f>DeploySum!B29</f>
        <v>878237.5</v>
      </c>
      <c r="E101" s="149">
        <f t="shared" ref="E101:E116" si="19">IF(B101+C101=0,"",D101/(B101+C101))</f>
        <v>21420.426829268294</v>
      </c>
      <c r="F101" s="149">
        <f t="shared" ref="F101:F116" si="20">B101*($B$6+$B$7)+C101*$B$8</f>
        <v>878237.5</v>
      </c>
      <c r="G101" s="149">
        <f t="shared" ref="G101:G116" si="21">D101-F101</f>
        <v>0</v>
      </c>
      <c r="H101" s="149">
        <f t="shared" ref="H101:H116" si="22">B101*($B$6+ROUND($B$7,0))+C101*$B$8</f>
        <v>878242</v>
      </c>
      <c r="I101" s="149">
        <f t="shared" ref="I101:I116" si="23">D101-H101</f>
        <v>-4.5</v>
      </c>
    </row>
    <row r="102" spans="1:9" x14ac:dyDescent="0.2">
      <c r="A102" s="153">
        <f>DeploySum!C4</f>
        <v>46326</v>
      </c>
      <c r="B102" s="90">
        <f>DeploySum!C24</f>
        <v>0</v>
      </c>
      <c r="C102" s="90">
        <f>DeploySum!C25</f>
        <v>0</v>
      </c>
      <c r="D102" s="149">
        <f>DeploySum!C29</f>
        <v>0</v>
      </c>
      <c r="E102" s="149" t="str">
        <f t="shared" si="19"/>
        <v/>
      </c>
      <c r="F102" s="149">
        <f t="shared" si="20"/>
        <v>0</v>
      </c>
      <c r="G102" s="149">
        <f t="shared" si="21"/>
        <v>0</v>
      </c>
      <c r="H102" s="149">
        <f t="shared" si="22"/>
        <v>0</v>
      </c>
      <c r="I102" s="149">
        <f t="shared" si="23"/>
        <v>0</v>
      </c>
    </row>
    <row r="103" spans="1:9" x14ac:dyDescent="0.2">
      <c r="A103" s="153">
        <f>DeploySum!D4</f>
        <v>46356</v>
      </c>
      <c r="B103" s="90">
        <f>DeploySum!D24</f>
        <v>20</v>
      </c>
      <c r="C103" s="90">
        <f>DeploySum!D25</f>
        <v>60</v>
      </c>
      <c r="D103" s="149">
        <f>DeploySum!D29</f>
        <v>1862750</v>
      </c>
      <c r="E103" s="149">
        <f t="shared" si="19"/>
        <v>23284.375</v>
      </c>
      <c r="F103" s="149">
        <f t="shared" si="20"/>
        <v>1862750</v>
      </c>
      <c r="G103" s="149">
        <f t="shared" si="21"/>
        <v>0</v>
      </c>
      <c r="H103" s="149">
        <f t="shared" si="22"/>
        <v>1862760</v>
      </c>
      <c r="I103" s="149">
        <f t="shared" si="23"/>
        <v>-10</v>
      </c>
    </row>
    <row r="104" spans="1:9" x14ac:dyDescent="0.2">
      <c r="A104" s="153">
        <f>DeploySum!E4</f>
        <v>46387</v>
      </c>
      <c r="B104" s="90">
        <f>DeploySum!E24</f>
        <v>8</v>
      </c>
      <c r="C104" s="90">
        <f>DeploySum!E25</f>
        <v>24</v>
      </c>
      <c r="D104" s="149">
        <f>DeploySum!E29</f>
        <v>745100</v>
      </c>
      <c r="E104" s="149">
        <f t="shared" si="19"/>
        <v>23284.375</v>
      </c>
      <c r="F104" s="149">
        <f t="shared" si="20"/>
        <v>745100</v>
      </c>
      <c r="G104" s="149">
        <f t="shared" si="21"/>
        <v>0</v>
      </c>
      <c r="H104" s="149">
        <f t="shared" si="22"/>
        <v>745104</v>
      </c>
      <c r="I104" s="149">
        <f t="shared" si="23"/>
        <v>-4</v>
      </c>
    </row>
    <row r="105" spans="1:9" x14ac:dyDescent="0.2">
      <c r="A105" s="153">
        <f>DeploySum!F4</f>
        <v>46418</v>
      </c>
      <c r="B105" s="90">
        <f>DeploySum!F24</f>
        <v>0</v>
      </c>
      <c r="C105" s="90">
        <f>DeploySum!F25</f>
        <v>0</v>
      </c>
      <c r="D105" s="149">
        <f>DeploySum!F29</f>
        <v>0</v>
      </c>
      <c r="E105" s="149" t="str">
        <f t="shared" si="19"/>
        <v/>
      </c>
      <c r="F105" s="149">
        <f t="shared" si="20"/>
        <v>0</v>
      </c>
      <c r="G105" s="149">
        <f t="shared" si="21"/>
        <v>0</v>
      </c>
      <c r="H105" s="149">
        <f t="shared" si="22"/>
        <v>0</v>
      </c>
      <c r="I105" s="149">
        <f t="shared" si="23"/>
        <v>0</v>
      </c>
    </row>
    <row r="106" spans="1:9" x14ac:dyDescent="0.2">
      <c r="A106" s="153">
        <f>DeploySum!G4</f>
        <v>46446</v>
      </c>
      <c r="B106" s="90">
        <f>DeploySum!G24</f>
        <v>22</v>
      </c>
      <c r="C106" s="90">
        <f>DeploySum!G25</f>
        <v>86</v>
      </c>
      <c r="D106" s="149">
        <f>DeploySum!G29</f>
        <v>2209025</v>
      </c>
      <c r="E106" s="149">
        <f t="shared" si="19"/>
        <v>20453.935185185186</v>
      </c>
      <c r="F106" s="149">
        <f t="shared" si="20"/>
        <v>2209025</v>
      </c>
      <c r="G106" s="149">
        <f t="shared" si="21"/>
        <v>0</v>
      </c>
      <c r="H106" s="149">
        <f t="shared" si="22"/>
        <v>2209036</v>
      </c>
      <c r="I106" s="149">
        <f t="shared" si="23"/>
        <v>-11</v>
      </c>
    </row>
    <row r="107" spans="1:9" x14ac:dyDescent="0.2">
      <c r="A107" s="153">
        <f>DeploySum!H4</f>
        <v>46477</v>
      </c>
      <c r="B107" s="90">
        <f>DeploySum!H24</f>
        <v>14</v>
      </c>
      <c r="C107" s="90">
        <f>DeploySum!H25</f>
        <v>61</v>
      </c>
      <c r="D107" s="149">
        <f>DeploySum!H29</f>
        <v>1455925</v>
      </c>
      <c r="E107" s="149">
        <f t="shared" si="19"/>
        <v>19412.333333333332</v>
      </c>
      <c r="F107" s="149">
        <f t="shared" si="20"/>
        <v>1455925</v>
      </c>
      <c r="G107" s="149">
        <f t="shared" si="21"/>
        <v>0</v>
      </c>
      <c r="H107" s="149">
        <f t="shared" si="22"/>
        <v>1455932</v>
      </c>
      <c r="I107" s="149">
        <f t="shared" si="23"/>
        <v>-7</v>
      </c>
    </row>
    <row r="108" spans="1:9" x14ac:dyDescent="0.2">
      <c r="A108" s="153">
        <f>DeploySum!I4</f>
        <v>46507</v>
      </c>
      <c r="B108" s="90">
        <f>DeploySum!I24</f>
        <v>20</v>
      </c>
      <c r="C108" s="90">
        <f>DeploySum!I25</f>
        <v>98</v>
      </c>
      <c r="D108" s="149">
        <f>DeploySum!I29</f>
        <v>2166750</v>
      </c>
      <c r="E108" s="149">
        <f t="shared" si="19"/>
        <v>18362.288135593219</v>
      </c>
      <c r="F108" s="149">
        <f t="shared" si="20"/>
        <v>2166750</v>
      </c>
      <c r="G108" s="149">
        <f t="shared" si="21"/>
        <v>0</v>
      </c>
      <c r="H108" s="149">
        <f t="shared" si="22"/>
        <v>2166760</v>
      </c>
      <c r="I108" s="149">
        <f t="shared" si="23"/>
        <v>-10</v>
      </c>
    </row>
    <row r="109" spans="1:9" x14ac:dyDescent="0.2">
      <c r="A109" s="153">
        <f>DeploySum!J4</f>
        <v>46538</v>
      </c>
      <c r="B109" s="90">
        <f>DeploySum!J24</f>
        <v>18</v>
      </c>
      <c r="C109" s="90">
        <f>DeploySum!J25</f>
        <v>73</v>
      </c>
      <c r="D109" s="149">
        <f>DeploySum!J29</f>
        <v>1828475</v>
      </c>
      <c r="E109" s="149">
        <f t="shared" si="19"/>
        <v>20093.13186813187</v>
      </c>
      <c r="F109" s="149">
        <f t="shared" si="20"/>
        <v>1828475</v>
      </c>
      <c r="G109" s="149">
        <f t="shared" si="21"/>
        <v>0</v>
      </c>
      <c r="H109" s="149">
        <f t="shared" si="22"/>
        <v>1828484</v>
      </c>
      <c r="I109" s="149">
        <f t="shared" si="23"/>
        <v>-9</v>
      </c>
    </row>
    <row r="110" spans="1:9" x14ac:dyDescent="0.2">
      <c r="A110" s="153">
        <f>DeploySum!K4</f>
        <v>46568</v>
      </c>
      <c r="B110" s="90">
        <f>DeploySum!K24</f>
        <v>22</v>
      </c>
      <c r="C110" s="90">
        <f>DeploySum!K25</f>
        <v>85</v>
      </c>
      <c r="D110" s="149">
        <f>DeploySum!K29</f>
        <v>2201025</v>
      </c>
      <c r="E110" s="149">
        <f t="shared" si="19"/>
        <v>20570.327102803738</v>
      </c>
      <c r="F110" s="149">
        <f t="shared" si="20"/>
        <v>2201025</v>
      </c>
      <c r="G110" s="149">
        <f t="shared" si="21"/>
        <v>0</v>
      </c>
      <c r="H110" s="149">
        <f t="shared" si="22"/>
        <v>2201036</v>
      </c>
      <c r="I110" s="149">
        <f t="shared" si="23"/>
        <v>-11</v>
      </c>
    </row>
    <row r="111" spans="1:9" x14ac:dyDescent="0.2">
      <c r="A111" s="153">
        <f>DeploySum!L4</f>
        <v>46599</v>
      </c>
      <c r="B111" s="90">
        <f>DeploySum!L24</f>
        <v>28</v>
      </c>
      <c r="C111" s="90">
        <f>DeploySum!L25</f>
        <v>122</v>
      </c>
      <c r="D111" s="149">
        <f>DeploySum!L29</f>
        <v>2911850</v>
      </c>
      <c r="E111" s="149">
        <f t="shared" si="19"/>
        <v>19412.333333333332</v>
      </c>
      <c r="F111" s="149">
        <f t="shared" si="20"/>
        <v>2911850</v>
      </c>
      <c r="G111" s="149">
        <f t="shared" si="21"/>
        <v>0</v>
      </c>
      <c r="H111" s="149">
        <f t="shared" si="22"/>
        <v>2911864</v>
      </c>
      <c r="I111" s="149">
        <f t="shared" si="23"/>
        <v>-14</v>
      </c>
    </row>
    <row r="112" spans="1:9" x14ac:dyDescent="0.2">
      <c r="A112" s="153">
        <f>DeploySum!M4</f>
        <v>46630</v>
      </c>
      <c r="B112" s="90">
        <f>DeploySum!M24</f>
        <v>28</v>
      </c>
      <c r="C112" s="90">
        <f>DeploySum!M25</f>
        <v>122</v>
      </c>
      <c r="D112" s="149">
        <f>DeploySum!M29</f>
        <v>2911850</v>
      </c>
      <c r="E112" s="149">
        <f t="shared" si="19"/>
        <v>19412.333333333332</v>
      </c>
      <c r="F112" s="149">
        <f t="shared" si="20"/>
        <v>2911850</v>
      </c>
      <c r="G112" s="149">
        <f t="shared" si="21"/>
        <v>0</v>
      </c>
      <c r="H112" s="149">
        <f t="shared" si="22"/>
        <v>2911864</v>
      </c>
      <c r="I112" s="149">
        <f t="shared" si="23"/>
        <v>-14</v>
      </c>
    </row>
    <row r="113" spans="1:9" x14ac:dyDescent="0.2">
      <c r="A113" s="153">
        <f>DeploySum!N4</f>
        <v>46660</v>
      </c>
      <c r="B113" s="90">
        <f>DeploySum!N24</f>
        <v>34</v>
      </c>
      <c r="C113" s="90">
        <f>DeploySum!N25</f>
        <v>159</v>
      </c>
      <c r="D113" s="149">
        <f>DeploySum!N29</f>
        <v>3622675</v>
      </c>
      <c r="E113" s="149">
        <f t="shared" si="19"/>
        <v>18770.336787564767</v>
      </c>
      <c r="F113" s="149">
        <f t="shared" si="20"/>
        <v>3622675</v>
      </c>
      <c r="G113" s="149">
        <f t="shared" si="21"/>
        <v>0</v>
      </c>
      <c r="H113" s="149">
        <f t="shared" si="22"/>
        <v>3622692</v>
      </c>
      <c r="I113" s="149">
        <f t="shared" si="23"/>
        <v>-17</v>
      </c>
    </row>
    <row r="114" spans="1:9" x14ac:dyDescent="0.2">
      <c r="A114" s="153">
        <f>DeploySum!O4</f>
        <v>46691</v>
      </c>
      <c r="B114" s="90">
        <f>DeploySum!O24</f>
        <v>36</v>
      </c>
      <c r="C114" s="90">
        <f>DeploySum!O25</f>
        <v>146</v>
      </c>
      <c r="D114" s="149">
        <f>DeploySum!O29</f>
        <v>3656950</v>
      </c>
      <c r="E114" s="149">
        <f t="shared" si="19"/>
        <v>20093.13186813187</v>
      </c>
      <c r="F114" s="149">
        <f t="shared" si="20"/>
        <v>3656950</v>
      </c>
      <c r="G114" s="149">
        <f t="shared" si="21"/>
        <v>0</v>
      </c>
      <c r="H114" s="149">
        <f t="shared" si="22"/>
        <v>3656968</v>
      </c>
      <c r="I114" s="149">
        <f t="shared" si="23"/>
        <v>-18</v>
      </c>
    </row>
    <row r="115" spans="1:9" x14ac:dyDescent="0.2">
      <c r="A115" s="153">
        <f>DeploySum!P4</f>
        <v>46721</v>
      </c>
      <c r="B115" s="90">
        <f>DeploySum!P24</f>
        <v>42</v>
      </c>
      <c r="C115" s="90">
        <f>DeploySum!P25</f>
        <v>183</v>
      </c>
      <c r="D115" s="149">
        <f>DeploySum!P29</f>
        <v>4367775</v>
      </c>
      <c r="E115" s="149">
        <f t="shared" si="19"/>
        <v>19412.333333333332</v>
      </c>
      <c r="F115" s="149">
        <f t="shared" si="20"/>
        <v>4367775</v>
      </c>
      <c r="G115" s="149">
        <f t="shared" si="21"/>
        <v>0</v>
      </c>
      <c r="H115" s="149">
        <f t="shared" si="22"/>
        <v>4367796</v>
      </c>
      <c r="I115" s="149">
        <f t="shared" si="23"/>
        <v>-21</v>
      </c>
    </row>
    <row r="116" spans="1:9" x14ac:dyDescent="0.2">
      <c r="A116" s="153">
        <f>DeploySum!Q4</f>
        <v>46752</v>
      </c>
      <c r="B116" s="90">
        <f>DeploySum!Q24</f>
        <v>48</v>
      </c>
      <c r="C116" s="90">
        <f>DeploySum!Q25</f>
        <v>220</v>
      </c>
      <c r="D116" s="149">
        <f>DeploySum!Q29</f>
        <v>5078600</v>
      </c>
      <c r="E116" s="149">
        <f t="shared" si="19"/>
        <v>18950</v>
      </c>
      <c r="F116" s="149">
        <f t="shared" si="20"/>
        <v>5078600</v>
      </c>
      <c r="G116" s="149">
        <f t="shared" si="21"/>
        <v>0</v>
      </c>
      <c r="H116" s="149">
        <f t="shared" si="22"/>
        <v>5078624</v>
      </c>
      <c r="I116" s="149">
        <f t="shared" si="23"/>
        <v>-24</v>
      </c>
    </row>
    <row r="117" spans="1:9" x14ac:dyDescent="0.2">
      <c r="A117" s="142" t="s">
        <v>1527</v>
      </c>
      <c r="B117" s="90">
        <f>SUM(B101:B116)</f>
        <v>349</v>
      </c>
      <c r="C117" s="90">
        <f>SUM(C101:C116)</f>
        <v>1471</v>
      </c>
      <c r="D117" s="149">
        <f>SUM(D101:D116)</f>
        <v>35896987.5</v>
      </c>
      <c r="F117" s="149">
        <f>SUM(F101:F116)</f>
        <v>35896987.5</v>
      </c>
      <c r="G117" s="149">
        <f>SUM(G101:G116)</f>
        <v>0</v>
      </c>
      <c r="H117" s="149">
        <f>SUM(H101:H116)</f>
        <v>35897162</v>
      </c>
      <c r="I117" s="149">
        <f>SUM(I101:I116)</f>
        <v>-174.5</v>
      </c>
    </row>
    <row r="118" spans="1:9" x14ac:dyDescent="0.2">
      <c r="A118" t="s">
        <v>1528</v>
      </c>
      <c r="G118" s="149" t="e">
        <f>SUMPRODUCT(MAX(ABS(G101:G116)))</f>
        <v>#VALUE!</v>
      </c>
    </row>
    <row r="120" spans="1:9" ht="16" x14ac:dyDescent="0.2">
      <c r="A120" s="7" t="s">
        <v>1529</v>
      </c>
    </row>
    <row r="121" spans="1:9" x14ac:dyDescent="0.2">
      <c r="A121" t="s">
        <v>1530</v>
      </c>
      <c r="B121" s="149">
        <f>R29*($B$6+$B$7)+R30*$B$8</f>
        <v>25572375</v>
      </c>
    </row>
    <row r="122" spans="1:9" x14ac:dyDescent="0.2">
      <c r="A122" t="s">
        <v>1531</v>
      </c>
      <c r="B122" s="149">
        <f>DeploySum!R29</f>
        <v>32410900</v>
      </c>
    </row>
    <row r="123" spans="1:9" x14ac:dyDescent="0.2">
      <c r="A123" t="s">
        <v>1532</v>
      </c>
      <c r="B123" s="149">
        <f>-DeploySum!R35</f>
        <v>-9446375</v>
      </c>
    </row>
    <row r="124" spans="1:9" x14ac:dyDescent="0.2">
      <c r="A124" t="s">
        <v>1533</v>
      </c>
      <c r="B124" s="149">
        <f>DeploySum!D29+DeploySum!E29</f>
        <v>2607850</v>
      </c>
    </row>
    <row r="125" spans="1:9" x14ac:dyDescent="0.2">
      <c r="A125" t="s">
        <v>1534</v>
      </c>
      <c r="B125" s="149">
        <f>SUM(B122:B124)</f>
        <v>25572375</v>
      </c>
    </row>
    <row r="126" spans="1:9" x14ac:dyDescent="0.2">
      <c r="A126" t="s">
        <v>1535</v>
      </c>
      <c r="B126" s="149">
        <f>B121-B125</f>
        <v>0</v>
      </c>
    </row>
    <row r="128" spans="1:9" ht="16" x14ac:dyDescent="0.2">
      <c r="A128" s="7" t="s">
        <v>2912</v>
      </c>
    </row>
    <row r="129" spans="1:19" x14ac:dyDescent="0.2">
      <c r="A129" t="s">
        <v>2913</v>
      </c>
    </row>
    <row r="130" spans="1:19" x14ac:dyDescent="0.2">
      <c r="A130" s="8" t="s">
        <v>1395</v>
      </c>
      <c r="B130" s="8" t="s">
        <v>1396</v>
      </c>
      <c r="C130" s="8" t="s">
        <v>1397</v>
      </c>
    </row>
    <row r="131" spans="1:19" x14ac:dyDescent="0.2">
      <c r="A131" t="s">
        <v>2914</v>
      </c>
      <c r="B131" s="145">
        <v>1</v>
      </c>
      <c r="C131" t="s">
        <v>2915</v>
      </c>
    </row>
    <row r="132" spans="1:19" x14ac:dyDescent="0.2">
      <c r="A132" t="s">
        <v>2916</v>
      </c>
      <c r="B132" s="145">
        <v>0</v>
      </c>
      <c r="C132" t="s">
        <v>2915</v>
      </c>
    </row>
    <row r="133" spans="1:19" x14ac:dyDescent="0.2">
      <c r="A133" t="s">
        <v>2917</v>
      </c>
      <c r="B133" s="145">
        <v>2</v>
      </c>
      <c r="C133" t="s">
        <v>1407</v>
      </c>
    </row>
    <row r="134" spans="1:19" x14ac:dyDescent="0.2">
      <c r="A134" t="s">
        <v>2918</v>
      </c>
      <c r="B134" s="90">
        <f>SUMPRODUCT(ABS(DeploySum!F19:Q19-DeploySum!D24:O24))+SUMPRODUCT(ABS(DeploySum!F20:Q20-DeploySum!D25:O25))</f>
        <v>0</v>
      </c>
    </row>
    <row r="135" spans="1:19" x14ac:dyDescent="0.2">
      <c r="A135" t="s">
        <v>2919</v>
      </c>
      <c r="B135" s="145">
        <v>1</v>
      </c>
      <c r="C135" t="s">
        <v>2915</v>
      </c>
    </row>
    <row r="136" spans="1:19" x14ac:dyDescent="0.2">
      <c r="A136" s="8" t="s">
        <v>2259</v>
      </c>
      <c r="B136" s="148">
        <f>DeploySum!B4</f>
        <v>46295</v>
      </c>
      <c r="C136" s="148">
        <f>DeploySum!C4</f>
        <v>46326</v>
      </c>
      <c r="D136" s="148">
        <f>DeploySum!D4</f>
        <v>46356</v>
      </c>
      <c r="E136" s="148">
        <f>DeploySum!E4</f>
        <v>46387</v>
      </c>
      <c r="F136" s="148">
        <f>DeploySum!F4</f>
        <v>46418</v>
      </c>
      <c r="G136" s="148">
        <f>DeploySum!G4</f>
        <v>46446</v>
      </c>
      <c r="H136" s="148">
        <f>DeploySum!H4</f>
        <v>46477</v>
      </c>
      <c r="I136" s="148">
        <f>DeploySum!I4</f>
        <v>46507</v>
      </c>
      <c r="J136" s="148">
        <f>DeploySum!J4</f>
        <v>46538</v>
      </c>
      <c r="K136" s="148">
        <f>DeploySum!K4</f>
        <v>46568</v>
      </c>
      <c r="L136" s="148">
        <f>DeploySum!L4</f>
        <v>46599</v>
      </c>
      <c r="M136" s="148">
        <f>DeploySum!M4</f>
        <v>46630</v>
      </c>
      <c r="N136" s="148">
        <f>DeploySum!N4</f>
        <v>46660</v>
      </c>
      <c r="O136" s="148">
        <f>DeploySum!O4</f>
        <v>46691</v>
      </c>
      <c r="P136" s="148">
        <f>DeploySum!P4</f>
        <v>46721</v>
      </c>
      <c r="Q136" s="148">
        <f>DeploySum!Q4</f>
        <v>46752</v>
      </c>
      <c r="R136" s="8" t="s">
        <v>1349</v>
      </c>
      <c r="S136" s="8" t="s">
        <v>1443</v>
      </c>
    </row>
    <row r="137" spans="1:19" x14ac:dyDescent="0.2">
      <c r="A137" t="s">
        <v>2920</v>
      </c>
      <c r="B137" s="149">
        <f>'Prod Payroll'!B41</f>
        <v>60378.802162500004</v>
      </c>
      <c r="C137" s="149">
        <f>'Prod Payroll'!C41</f>
        <v>57378.802162500004</v>
      </c>
      <c r="D137" s="149">
        <f>'Prod Payroll'!D41</f>
        <v>98625.950871999987</v>
      </c>
      <c r="E137" s="149">
        <f>'Prod Payroll'!E41</f>
        <v>94265.685695999986</v>
      </c>
      <c r="F137" s="149">
        <f>'Prod Payroll'!F41</f>
        <v>91806.083459999994</v>
      </c>
      <c r="G137" s="149">
        <f>'Prod Payroll'!G41</f>
        <v>112019.72410875</v>
      </c>
      <c r="H137" s="149">
        <f>'Prod Payroll'!H41</f>
        <v>109019.72410875</v>
      </c>
      <c r="I137" s="149">
        <f>'Prod Payroll'!I41</f>
        <v>109019.72410875</v>
      </c>
      <c r="J137" s="149">
        <f>'Prod Payroll'!J41</f>
        <v>109993.3166605</v>
      </c>
      <c r="K137" s="149">
        <f>'Prod Payroll'!K41</f>
        <v>110966.90921225</v>
      </c>
      <c r="L137" s="149">
        <f>'Prod Payroll'!L41</f>
        <v>132615.31783199997</v>
      </c>
      <c r="M137" s="149">
        <f>'Prod Payroll'!M41</f>
        <v>128488.00014049998</v>
      </c>
      <c r="N137" s="149">
        <f>'Prod Payroll'!N41</f>
        <v>146447.00540624995</v>
      </c>
      <c r="O137" s="149">
        <f>'Prod Payroll'!O41</f>
        <v>166931.2377782625</v>
      </c>
      <c r="P137" s="149">
        <f>'Prod Payroll'!P41</f>
        <v>192551.70124381501</v>
      </c>
      <c r="Q137" s="149">
        <f>'Prod Payroll'!Q41</f>
        <v>212564.40251292</v>
      </c>
      <c r="R137" s="149">
        <f t="shared" ref="R137:R151" si="24">SUM(F137:Q137)</f>
        <v>1622423.1465727475</v>
      </c>
      <c r="S137" t="s">
        <v>2921</v>
      </c>
    </row>
    <row r="138" spans="1:19" x14ac:dyDescent="0.2">
      <c r="A138" t="s">
        <v>2922</v>
      </c>
      <c r="B138" s="149">
        <f>'Prod Payroll'!B62</f>
        <v>18285.140713749999</v>
      </c>
      <c r="C138" s="149">
        <f>'Prod Payroll'!C62</f>
        <v>17285.140713749999</v>
      </c>
      <c r="D138" s="149">
        <f>'Prod Payroll'!D62</f>
        <v>37877.731706999999</v>
      </c>
      <c r="E138" s="149">
        <f>'Prod Payroll'!E62</f>
        <v>35492.632265999993</v>
      </c>
      <c r="F138" s="149">
        <f>'Prod Payroll'!F62</f>
        <v>34570.281427499998</v>
      </c>
      <c r="G138" s="149">
        <f>'Prod Payroll'!G62</f>
        <v>54855.422141249997</v>
      </c>
      <c r="H138" s="149">
        <f>'Prod Payroll'!H62</f>
        <v>51855.422141249997</v>
      </c>
      <c r="I138" s="149">
        <f>'Prod Payroll'!I62</f>
        <v>51855.422141249997</v>
      </c>
      <c r="J138" s="149">
        <f>'Prod Payroll'!J62</f>
        <v>52316.597560499999</v>
      </c>
      <c r="K138" s="149">
        <f>'Prod Payroll'!K62</f>
        <v>52777.77297975</v>
      </c>
      <c r="L138" s="149">
        <f>'Prod Payroll'!L62</f>
        <v>53238.948399000001</v>
      </c>
      <c r="M138" s="149">
        <f>'Prod Payroll'!M62</f>
        <v>52777.77297975</v>
      </c>
      <c r="N138" s="149">
        <f>'Prod Payroll'!N62</f>
        <v>72140.562854999996</v>
      </c>
      <c r="O138" s="149">
        <f>'Prod Payroll'!O62</f>
        <v>70696.225519237501</v>
      </c>
      <c r="P138" s="149">
        <f>'Prod Payroll'!P62</f>
        <v>91763.827194314988</v>
      </c>
      <c r="Q138" s="149">
        <f>'Prod Payroll'!Q62</f>
        <v>90328.749116970008</v>
      </c>
      <c r="R138" s="149">
        <f t="shared" si="24"/>
        <v>729177.00445577246</v>
      </c>
    </row>
    <row r="139" spans="1:19" x14ac:dyDescent="0.2">
      <c r="A139" t="s">
        <v>2923</v>
      </c>
      <c r="B139" s="149">
        <f>'Prod Payroll'!B79</f>
        <v>12187.5</v>
      </c>
      <c r="C139" s="149">
        <f>'Prod Payroll'!C79</f>
        <v>7187.5</v>
      </c>
      <c r="D139" s="149">
        <f>'Prod Payroll'!D79</f>
        <v>19375</v>
      </c>
      <c r="E139" s="149">
        <f>'Prod Payroll'!E79</f>
        <v>14375</v>
      </c>
      <c r="F139" s="149">
        <f>'Prod Payroll'!F79</f>
        <v>14375</v>
      </c>
      <c r="G139" s="149">
        <f>'Prod Payroll'!G79</f>
        <v>14375</v>
      </c>
      <c r="H139" s="149">
        <f>'Prod Payroll'!H79</f>
        <v>14375</v>
      </c>
      <c r="I139" s="149">
        <f>'Prod Payroll'!I79</f>
        <v>14375</v>
      </c>
      <c r="J139" s="149">
        <f>'Prod Payroll'!J79</f>
        <v>14375</v>
      </c>
      <c r="K139" s="149">
        <f>'Prod Payroll'!K79</f>
        <v>14375</v>
      </c>
      <c r="L139" s="149">
        <f>'Prod Payroll'!L79</f>
        <v>26562.5</v>
      </c>
      <c r="M139" s="149">
        <f>'Prod Payroll'!M79</f>
        <v>21562.5</v>
      </c>
      <c r="N139" s="149">
        <f>'Prod Payroll'!N79</f>
        <v>21562.5</v>
      </c>
      <c r="O139" s="149">
        <f>'Prod Payroll'!O79</f>
        <v>21993.75</v>
      </c>
      <c r="P139" s="149">
        <f>'Prod Payroll'!P79</f>
        <v>34181.25</v>
      </c>
      <c r="Q139" s="149">
        <f>'Prod Payroll'!Q79</f>
        <v>29181.25</v>
      </c>
      <c r="R139" s="149">
        <f t="shared" si="24"/>
        <v>241293.75</v>
      </c>
    </row>
    <row r="140" spans="1:19" x14ac:dyDescent="0.2">
      <c r="A140" t="s">
        <v>2924</v>
      </c>
      <c r="B140" s="149">
        <f>'Prod Payroll'!B81</f>
        <v>90851.442876250003</v>
      </c>
      <c r="C140" s="149">
        <f>'Prod Payroll'!C81</f>
        <v>81851.442876250003</v>
      </c>
      <c r="D140" s="149">
        <f>'Prod Payroll'!D81</f>
        <v>155878.68257899999</v>
      </c>
      <c r="E140" s="149">
        <f>'Prod Payroll'!E81</f>
        <v>144133.31796199997</v>
      </c>
      <c r="F140" s="149">
        <f>'Prod Payroll'!F81</f>
        <v>140751.36488750001</v>
      </c>
      <c r="G140" s="149">
        <f>'Prod Payroll'!G81</f>
        <v>181250.14624999999</v>
      </c>
      <c r="H140" s="149">
        <f>'Prod Payroll'!H81</f>
        <v>175250.14624999999</v>
      </c>
      <c r="I140" s="149">
        <f>'Prod Payroll'!I81</f>
        <v>175250.14624999999</v>
      </c>
      <c r="J140" s="149">
        <f>'Prod Payroll'!J81</f>
        <v>176684.91422099998</v>
      </c>
      <c r="K140" s="149">
        <f>'Prod Payroll'!K81</f>
        <v>178119.68219200001</v>
      </c>
      <c r="L140" s="149">
        <f>'Prod Payroll'!L81</f>
        <v>212416.76623099996</v>
      </c>
      <c r="M140" s="149">
        <f>'Prod Payroll'!M81</f>
        <v>202828.27312024997</v>
      </c>
      <c r="N140" s="149">
        <f>'Prod Payroll'!N81</f>
        <v>240150.06826124995</v>
      </c>
      <c r="O140" s="149">
        <f>'Prod Payroll'!O81</f>
        <v>259621.21329749998</v>
      </c>
      <c r="P140" s="149">
        <f>'Prod Payroll'!P81</f>
        <v>318496.77843812999</v>
      </c>
      <c r="Q140" s="149">
        <f>'Prod Payroll'!Q81</f>
        <v>332074.40162989002</v>
      </c>
      <c r="R140" s="149">
        <f t="shared" si="24"/>
        <v>2592893.90102852</v>
      </c>
    </row>
    <row r="141" spans="1:19" x14ac:dyDescent="0.2">
      <c r="A141" t="s">
        <v>2925</v>
      </c>
      <c r="B141" s="149">
        <f>'Prod Payroll'!$B$9*'Prod Payroll'!$B$5/12*(1+IF(B$136&gt;='Prod Payroll'!$M$6,'Prod Payroll'!$M$5,0))*((1+'Prod Payroll'!B$33+'Prod Payroll'!B$35*'Prod Payroll'!$M$10)*(1+'Prod Payroll'!$B$6)+'Prod Payroll'!$B$7)</f>
        <v>40165.16151374999</v>
      </c>
      <c r="C141" s="149">
        <f>'Prod Payroll'!$B$9*'Prod Payroll'!$B$5/12*(1+IF(C$136&gt;='Prod Payroll'!$M$6,'Prod Payroll'!$M$5,0))*((1+'Prod Payroll'!C$33+'Prod Payroll'!C$35*'Prod Payroll'!$M$10)*(1+'Prod Payroll'!$B$6)+'Prod Payroll'!$B$7)</f>
        <v>40165.16151374999</v>
      </c>
      <c r="D141" s="149">
        <f>'Prod Payroll'!$B$9*'Prod Payroll'!$B$5/12*(1+IF(D$136&gt;='Prod Payroll'!$M$6,'Prod Payroll'!$M$5,0))*((1+'Prod Payroll'!D$33+'Prod Payroll'!D$35*'Prod Payroll'!$M$10)*(1+'Prod Payroll'!$B$6)+'Prod Payroll'!$B$7)</f>
        <v>40523.853506499989</v>
      </c>
      <c r="E141" s="149">
        <f>'Prod Payroll'!$B$9*'Prod Payroll'!$B$5/12*(1+IF(E$136&gt;='Prod Payroll'!$M$6,'Prod Payroll'!$M$5,0))*((1+'Prod Payroll'!E$33+'Prod Payroll'!E$35*'Prod Payroll'!$M$10)*(1+'Prod Payroll'!$B$6)+'Prod Payroll'!$B$7)</f>
        <v>41241.237491999993</v>
      </c>
      <c r="F141" s="149">
        <f>'Prod Payroll'!$B$9*'Prod Payroll'!$B$5/12*(1+IF(F$136&gt;='Prod Payroll'!$M$6,'Prod Payroll'!$M$5,0))*((1+'Prod Payroll'!F$33+'Prod Payroll'!F$35*'Prod Payroll'!$M$10)*(1+'Prod Payroll'!$B$6)+'Prod Payroll'!$B$7)</f>
        <v>40165.16151374999</v>
      </c>
      <c r="G141" s="149">
        <f>'Prod Payroll'!$B$9*'Prod Payroll'!$B$5/12*(1+IF(G$136&gt;='Prod Payroll'!$M$6,'Prod Payroll'!$M$5,0))*((1+'Prod Payroll'!G$33+'Prod Payroll'!G$35*'Prod Payroll'!$M$10)*(1+'Prod Payroll'!$B$6)+'Prod Payroll'!$B$7)</f>
        <v>40165.16151374999</v>
      </c>
      <c r="H141" s="149">
        <f>'Prod Payroll'!$B$9*'Prod Payroll'!$B$5/12*(1+IF(H$136&gt;='Prod Payroll'!$M$6,'Prod Payroll'!$M$5,0))*((1+'Prod Payroll'!H$33+'Prod Payroll'!H$35*'Prod Payroll'!$M$10)*(1+'Prod Payroll'!$B$6)+'Prod Payroll'!$B$7)</f>
        <v>40165.16151374999</v>
      </c>
      <c r="I141" s="149">
        <f>'Prod Payroll'!$B$9*'Prod Payroll'!$B$5/12*(1+IF(I$136&gt;='Prod Payroll'!$M$6,'Prod Payroll'!$M$5,0))*((1+'Prod Payroll'!I$33+'Prod Payroll'!I$35*'Prod Payroll'!$M$10)*(1+'Prod Payroll'!$B$6)+'Prod Payroll'!$B$7)</f>
        <v>40165.16151374999</v>
      </c>
      <c r="J141" s="149">
        <f>'Prod Payroll'!$B$9*'Prod Payroll'!$B$5/12*(1+IF(J$136&gt;='Prod Payroll'!$M$6,'Prod Payroll'!$M$5,0))*((1+'Prod Payroll'!J$33+'Prod Payroll'!J$35*'Prod Payroll'!$M$10)*(1+'Prod Payroll'!$B$6)+'Prod Payroll'!$B$7)</f>
        <v>40523.853506499989</v>
      </c>
      <c r="K141" s="149">
        <f>'Prod Payroll'!$B$9*'Prod Payroll'!$B$5/12*(1+IF(K$136&gt;='Prod Payroll'!$M$6,'Prod Payroll'!$M$5,0))*((1+'Prod Payroll'!K$33+'Prod Payroll'!K$35*'Prod Payroll'!$M$10)*(1+'Prod Payroll'!$B$6)+'Prod Payroll'!$B$7)</f>
        <v>40882.545499249987</v>
      </c>
      <c r="L141" s="149">
        <f>'Prod Payroll'!$B$9*'Prod Payroll'!$B$5/12*(1+IF(L$136&gt;='Prod Payroll'!$M$6,'Prod Payroll'!$M$5,0))*((1+'Prod Payroll'!L$33+'Prod Payroll'!L$35*'Prod Payroll'!$M$10)*(1+'Prod Payroll'!$B$6)+'Prod Payroll'!$B$7)</f>
        <v>41241.237491999993</v>
      </c>
      <c r="M141" s="149">
        <f>'Prod Payroll'!$B$9*'Prod Payroll'!$B$5/12*(1+IF(M$136&gt;='Prod Payroll'!$M$6,'Prod Payroll'!$M$5,0))*((1+'Prod Payroll'!M$33+'Prod Payroll'!M$35*'Prod Payroll'!$M$10)*(1+'Prod Payroll'!$B$6)+'Prod Payroll'!$B$7)</f>
        <v>40882.545499249987</v>
      </c>
      <c r="N141" s="149">
        <f>'Prod Payroll'!$B$9*'Prod Payroll'!$B$5/12*(1+IF(N$136&gt;='Prod Payroll'!$M$6,'Prod Payroll'!$M$5,0))*((1+'Prod Payroll'!N$33+'Prod Payroll'!N$35*'Prod Payroll'!$M$10)*(1+'Prod Payroll'!$B$6)+'Prod Payroll'!$B$7)</f>
        <v>40165.16151374999</v>
      </c>
      <c r="O141" s="149">
        <f>'Prod Payroll'!$B$9*'Prod Payroll'!$B$5/12*(1+IF(O$136&gt;='Prod Payroll'!$M$6,'Prod Payroll'!$M$5,0))*((1+'Prod Payroll'!O$33+'Prod Payroll'!O$35*'Prod Payroll'!$M$10)*(1+'Prod Payroll'!$B$6)+'Prod Payroll'!$B$7)</f>
        <v>41370.116359162494</v>
      </c>
      <c r="P141" s="149">
        <f>'Prod Payroll'!$B$9*'Prod Payroll'!$B$5/12*(1+IF(P$136&gt;='Prod Payroll'!$M$6,'Prod Payroll'!$M$5,0))*((1+'Prod Payroll'!P$33+'Prod Payroll'!P$35*'Prod Payroll'!$M$10)*(1+'Prod Payroll'!$B$6)+'Prod Payroll'!$B$7)</f>
        <v>41739.569111694989</v>
      </c>
      <c r="Q141" s="149">
        <f>'Prod Payroll'!$B$9*'Prod Payroll'!$B$5/12*(1+IF(Q$136&gt;='Prod Payroll'!$M$6,'Prod Payroll'!$M$5,0))*((1+'Prod Payroll'!Q$33+'Prod Payroll'!Q$35*'Prod Payroll'!$M$10)*(1+'Prod Payroll'!$B$6)+'Prod Payroll'!$B$7)</f>
        <v>42478.474616759995</v>
      </c>
      <c r="R141" s="149">
        <f t="shared" si="24"/>
        <v>489944.14965336735</v>
      </c>
      <c r="S141" t="s">
        <v>2926</v>
      </c>
    </row>
    <row r="142" spans="1:19" x14ac:dyDescent="0.2">
      <c r="A142" t="s">
        <v>2927</v>
      </c>
      <c r="B142" s="149">
        <f>'Prod Payroll'!$C$9*'Prod Payroll'!$C$5/12*(1+IF(B$136&gt;='Prod Payroll'!$M$6,'Prod Payroll'!$M$5,0))*((1+'Prod Payroll'!B$54+'Prod Payroll'!B$56*'Prod Payroll'!$M$10)*(1+'Prod Payroll'!$C$6)+'Prod Payroll'!$C$7)</f>
        <v>11523.427142499999</v>
      </c>
      <c r="C142" s="149">
        <f>'Prod Payroll'!$C$9*'Prod Payroll'!$C$5/12*(1+IF(C$136&gt;='Prod Payroll'!$M$6,'Prod Payroll'!$M$5,0))*((1+'Prod Payroll'!C$54+'Prod Payroll'!C$56*'Prod Payroll'!$M$10)*(1+'Prod Payroll'!$C$6)+'Prod Payroll'!$C$7)</f>
        <v>11523.427142499999</v>
      </c>
      <c r="D142" s="149">
        <f>'Prod Payroll'!$C$9*'Prod Payroll'!$C$5/12*(1+IF(D$136&gt;='Prod Payroll'!$M$6,'Prod Payroll'!$M$5,0))*((1+'Prod Payroll'!D$54+'Prod Payroll'!D$56*'Prod Payroll'!$M$10)*(1+'Prod Payroll'!$C$6)+'Prod Payroll'!$C$7)</f>
        <v>11625.910568999998</v>
      </c>
      <c r="E142" s="149">
        <f>'Prod Payroll'!$C$9*'Prod Payroll'!$C$5/12*(1+IF(E$136&gt;='Prod Payroll'!$M$6,'Prod Payroll'!$M$5,0))*((1+'Prod Payroll'!E$54+'Prod Payroll'!E$56*'Prod Payroll'!$M$10)*(1+'Prod Payroll'!$C$6)+'Prod Payroll'!$C$7)</f>
        <v>11830.877422</v>
      </c>
      <c r="F142" s="149">
        <f>'Prod Payroll'!$C$9*'Prod Payroll'!$C$5/12*(1+IF(F$136&gt;='Prod Payroll'!$M$6,'Prod Payroll'!$M$5,0))*((1+'Prod Payroll'!F$54+'Prod Payroll'!F$56*'Prod Payroll'!$M$10)*(1+'Prod Payroll'!$C$6)+'Prod Payroll'!$C$7)</f>
        <v>11523.427142499999</v>
      </c>
      <c r="G142" s="149">
        <f>'Prod Payroll'!$C$9*'Prod Payroll'!$C$5/12*(1+IF(G$136&gt;='Prod Payroll'!$M$6,'Prod Payroll'!$M$5,0))*((1+'Prod Payroll'!G$54+'Prod Payroll'!G$56*'Prod Payroll'!$M$10)*(1+'Prod Payroll'!$C$6)+'Prod Payroll'!$C$7)</f>
        <v>11523.427142499999</v>
      </c>
      <c r="H142" s="149">
        <f>'Prod Payroll'!$C$9*'Prod Payroll'!$C$5/12*(1+IF(H$136&gt;='Prod Payroll'!$M$6,'Prod Payroll'!$M$5,0))*((1+'Prod Payroll'!H$54+'Prod Payroll'!H$56*'Prod Payroll'!$M$10)*(1+'Prod Payroll'!$C$6)+'Prod Payroll'!$C$7)</f>
        <v>11523.427142499999</v>
      </c>
      <c r="I142" s="149">
        <f>'Prod Payroll'!$C$9*'Prod Payroll'!$C$5/12*(1+IF(I$136&gt;='Prod Payroll'!$M$6,'Prod Payroll'!$M$5,0))*((1+'Prod Payroll'!I$54+'Prod Payroll'!I$56*'Prod Payroll'!$M$10)*(1+'Prod Payroll'!$C$6)+'Prod Payroll'!$C$7)</f>
        <v>11523.427142499999</v>
      </c>
      <c r="J142" s="149">
        <f>'Prod Payroll'!$C$9*'Prod Payroll'!$C$5/12*(1+IF(J$136&gt;='Prod Payroll'!$M$6,'Prod Payroll'!$M$5,0))*((1+'Prod Payroll'!J$54+'Prod Payroll'!J$56*'Prod Payroll'!$M$10)*(1+'Prod Payroll'!$C$6)+'Prod Payroll'!$C$7)</f>
        <v>11625.910568999998</v>
      </c>
      <c r="K142" s="149">
        <f>'Prod Payroll'!$C$9*'Prod Payroll'!$C$5/12*(1+IF(K$136&gt;='Prod Payroll'!$M$6,'Prod Payroll'!$M$5,0))*((1+'Prod Payroll'!K$54+'Prod Payroll'!K$56*'Prod Payroll'!$M$10)*(1+'Prod Payroll'!$C$6)+'Prod Payroll'!$C$7)</f>
        <v>11728.393995499999</v>
      </c>
      <c r="L142" s="149">
        <f>'Prod Payroll'!$C$9*'Prod Payroll'!$C$5/12*(1+IF(L$136&gt;='Prod Payroll'!$M$6,'Prod Payroll'!$M$5,0))*((1+'Prod Payroll'!L$54+'Prod Payroll'!L$56*'Prod Payroll'!$M$10)*(1+'Prod Payroll'!$C$6)+'Prod Payroll'!$C$7)</f>
        <v>11830.877422</v>
      </c>
      <c r="M142" s="149">
        <f>'Prod Payroll'!$C$9*'Prod Payroll'!$C$5/12*(1+IF(M$136&gt;='Prod Payroll'!$M$6,'Prod Payroll'!$M$5,0))*((1+'Prod Payroll'!M$54+'Prod Payroll'!M$56*'Prod Payroll'!$M$10)*(1+'Prod Payroll'!$C$6)+'Prod Payroll'!$C$7)</f>
        <v>11728.393995499999</v>
      </c>
      <c r="N142" s="149">
        <f>'Prod Payroll'!$C$9*'Prod Payroll'!$C$5/12*(1+IF(N$136&gt;='Prod Payroll'!$M$6,'Prod Payroll'!$M$5,0))*((1+'Prod Payroll'!N$54+'Prod Payroll'!N$56*'Prod Payroll'!$M$10)*(1+'Prod Payroll'!$C$6)+'Prod Payroll'!$C$7)</f>
        <v>11523.427142499999</v>
      </c>
      <c r="O142" s="149">
        <f>'Prod Payroll'!$C$9*'Prod Payroll'!$C$5/12*(1+IF(O$136&gt;='Prod Payroll'!$M$6,'Prod Payroll'!$M$5,0))*((1+'Prod Payroll'!O$54+'Prod Payroll'!O$56*'Prod Payroll'!$M$10)*(1+'Prod Payroll'!$C$6)+'Prod Payroll'!$C$7)</f>
        <v>11869.129956774999</v>
      </c>
      <c r="P142" s="149">
        <f>'Prod Payroll'!$C$9*'Prod Payroll'!$C$5/12*(1+IF(P$136&gt;='Prod Payroll'!$M$6,'Prod Payroll'!$M$5,0))*((1+'Prod Payroll'!P$54+'Prod Payroll'!P$56*'Prod Payroll'!$M$10)*(1+'Prod Payroll'!$C$6)+'Prod Payroll'!$C$7)</f>
        <v>11974.68788607</v>
      </c>
      <c r="Q142" s="149">
        <f>'Prod Payroll'!$C$9*'Prod Payroll'!$C$5/12*(1+IF(Q$136&gt;='Prod Payroll'!$M$6,'Prod Payroll'!$M$5,0))*((1+'Prod Payroll'!Q$54+'Prod Payroll'!Q$56*'Prod Payroll'!$M$10)*(1+'Prod Payroll'!$C$6)+'Prod Payroll'!$C$7)</f>
        <v>12185.803744660001</v>
      </c>
      <c r="R142" s="149">
        <f t="shared" si="24"/>
        <v>140560.33328200498</v>
      </c>
    </row>
    <row r="143" spans="1:19" x14ac:dyDescent="0.2">
      <c r="A143" t="s">
        <v>2928</v>
      </c>
      <c r="B143" s="149">
        <f t="shared" ref="B143:E144" si="25">(B137-(1-$B$131)*B141)*$B$132</f>
        <v>0</v>
      </c>
      <c r="C143" s="149">
        <f t="shared" si="25"/>
        <v>0</v>
      </c>
      <c r="D143" s="149">
        <f t="shared" si="25"/>
        <v>0</v>
      </c>
      <c r="E143" s="149">
        <f t="shared" si="25"/>
        <v>0</v>
      </c>
      <c r="F143" s="149">
        <f t="shared" ref="F143:Q143" si="26">(F137-(1-$B$131)*F141)</f>
        <v>91806.083459999994</v>
      </c>
      <c r="G143" s="149">
        <f t="shared" si="26"/>
        <v>112019.72410875</v>
      </c>
      <c r="H143" s="149">
        <f t="shared" si="26"/>
        <v>109019.72410875</v>
      </c>
      <c r="I143" s="149">
        <f t="shared" si="26"/>
        <v>109019.72410875</v>
      </c>
      <c r="J143" s="149">
        <f t="shared" si="26"/>
        <v>109993.3166605</v>
      </c>
      <c r="K143" s="149">
        <f t="shared" si="26"/>
        <v>110966.90921225</v>
      </c>
      <c r="L143" s="149">
        <f t="shared" si="26"/>
        <v>132615.31783199997</v>
      </c>
      <c r="M143" s="149">
        <f t="shared" si="26"/>
        <v>128488.00014049998</v>
      </c>
      <c r="N143" s="149">
        <f t="shared" si="26"/>
        <v>146447.00540624995</v>
      </c>
      <c r="O143" s="149">
        <f t="shared" si="26"/>
        <v>166931.2377782625</v>
      </c>
      <c r="P143" s="149">
        <f t="shared" si="26"/>
        <v>192551.70124381501</v>
      </c>
      <c r="Q143" s="149">
        <f t="shared" si="26"/>
        <v>212564.40251292</v>
      </c>
      <c r="R143" s="149">
        <f t="shared" si="24"/>
        <v>1622423.1465727475</v>
      </c>
      <c r="S143" t="s">
        <v>2929</v>
      </c>
    </row>
    <row r="144" spans="1:19" x14ac:dyDescent="0.2">
      <c r="A144" t="s">
        <v>2930</v>
      </c>
      <c r="B144" s="149">
        <f t="shared" si="25"/>
        <v>0</v>
      </c>
      <c r="C144" s="149">
        <f t="shared" si="25"/>
        <v>0</v>
      </c>
      <c r="D144" s="149">
        <f t="shared" si="25"/>
        <v>0</v>
      </c>
      <c r="E144" s="149">
        <f t="shared" si="25"/>
        <v>0</v>
      </c>
      <c r="F144" s="149">
        <f t="shared" ref="F144:Q144" si="27">(F138-(1-$B$131)*F142)</f>
        <v>34570.281427499998</v>
      </c>
      <c r="G144" s="149">
        <f t="shared" si="27"/>
        <v>54855.422141249997</v>
      </c>
      <c r="H144" s="149">
        <f t="shared" si="27"/>
        <v>51855.422141249997</v>
      </c>
      <c r="I144" s="149">
        <f t="shared" si="27"/>
        <v>51855.422141249997</v>
      </c>
      <c r="J144" s="149">
        <f t="shared" si="27"/>
        <v>52316.597560499999</v>
      </c>
      <c r="K144" s="149">
        <f t="shared" si="27"/>
        <v>52777.77297975</v>
      </c>
      <c r="L144" s="149">
        <f t="shared" si="27"/>
        <v>53238.948399000001</v>
      </c>
      <c r="M144" s="149">
        <f t="shared" si="27"/>
        <v>52777.77297975</v>
      </c>
      <c r="N144" s="149">
        <f t="shared" si="27"/>
        <v>72140.562854999996</v>
      </c>
      <c r="O144" s="149">
        <f t="shared" si="27"/>
        <v>70696.225519237501</v>
      </c>
      <c r="P144" s="149">
        <f t="shared" si="27"/>
        <v>91763.827194314988</v>
      </c>
      <c r="Q144" s="149">
        <f t="shared" si="27"/>
        <v>90328.749116970008</v>
      </c>
      <c r="R144" s="149">
        <f t="shared" si="24"/>
        <v>729177.00445577246</v>
      </c>
    </row>
    <row r="145" spans="1:19" x14ac:dyDescent="0.2">
      <c r="A145" t="s">
        <v>2931</v>
      </c>
      <c r="B145" s="149">
        <f>B139*$B$132</f>
        <v>0</v>
      </c>
      <c r="C145" s="149">
        <f>C139*$B$132</f>
        <v>0</v>
      </c>
      <c r="D145" s="149">
        <f>D139*$B$132</f>
        <v>0</v>
      </c>
      <c r="E145" s="149">
        <f>E139*$B$132</f>
        <v>0</v>
      </c>
      <c r="F145" s="149">
        <f t="shared" ref="F145:Q145" si="28">F139</f>
        <v>14375</v>
      </c>
      <c r="G145" s="149">
        <f t="shared" si="28"/>
        <v>14375</v>
      </c>
      <c r="H145" s="149">
        <f t="shared" si="28"/>
        <v>14375</v>
      </c>
      <c r="I145" s="149">
        <f t="shared" si="28"/>
        <v>14375</v>
      </c>
      <c r="J145" s="149">
        <f t="shared" si="28"/>
        <v>14375</v>
      </c>
      <c r="K145" s="149">
        <f t="shared" si="28"/>
        <v>14375</v>
      </c>
      <c r="L145" s="149">
        <f t="shared" si="28"/>
        <v>26562.5</v>
      </c>
      <c r="M145" s="149">
        <f t="shared" si="28"/>
        <v>21562.5</v>
      </c>
      <c r="N145" s="149">
        <f t="shared" si="28"/>
        <v>21562.5</v>
      </c>
      <c r="O145" s="149">
        <f t="shared" si="28"/>
        <v>21993.75</v>
      </c>
      <c r="P145" s="149">
        <f t="shared" si="28"/>
        <v>34181.25</v>
      </c>
      <c r="Q145" s="149">
        <f t="shared" si="28"/>
        <v>29181.25</v>
      </c>
      <c r="R145" s="149">
        <f t="shared" si="24"/>
        <v>241293.75</v>
      </c>
    </row>
    <row r="146" spans="1:19" x14ac:dyDescent="0.2">
      <c r="A146" t="s">
        <v>2932</v>
      </c>
      <c r="B146" s="149">
        <f t="shared" ref="B146:Q146" si="29">IF(B143+B144=0,0,B145*B143/(B143+B144))</f>
        <v>0</v>
      </c>
      <c r="C146" s="149">
        <f t="shared" si="29"/>
        <v>0</v>
      </c>
      <c r="D146" s="149">
        <f t="shared" si="29"/>
        <v>0</v>
      </c>
      <c r="E146" s="149">
        <f t="shared" si="29"/>
        <v>0</v>
      </c>
      <c r="F146" s="149">
        <f t="shared" si="29"/>
        <v>10442.715700141443</v>
      </c>
      <c r="G146" s="149">
        <f t="shared" si="29"/>
        <v>9649.6306984556813</v>
      </c>
      <c r="H146" s="149">
        <f t="shared" si="29"/>
        <v>9741.4583333333339</v>
      </c>
      <c r="I146" s="149">
        <f t="shared" si="29"/>
        <v>9741.4583333333339</v>
      </c>
      <c r="J146" s="149">
        <f t="shared" si="29"/>
        <v>9741.5733018119899</v>
      </c>
      <c r="K146" s="149">
        <f t="shared" si="29"/>
        <v>9741.6862555309726</v>
      </c>
      <c r="L146" s="149">
        <f t="shared" si="29"/>
        <v>18953.529834683672</v>
      </c>
      <c r="M146" s="149">
        <f t="shared" si="29"/>
        <v>15284.311292411463</v>
      </c>
      <c r="N146" s="149">
        <f t="shared" si="29"/>
        <v>14446.217500796711</v>
      </c>
      <c r="O146" s="149">
        <f t="shared" si="29"/>
        <v>15450.419155841264</v>
      </c>
      <c r="P146" s="149">
        <f t="shared" si="29"/>
        <v>23149.132494788759</v>
      </c>
      <c r="Q146" s="149">
        <f t="shared" si="29"/>
        <v>20478.822110872825</v>
      </c>
      <c r="R146" s="149">
        <f t="shared" si="24"/>
        <v>166820.95501200148</v>
      </c>
    </row>
    <row r="147" spans="1:19" x14ac:dyDescent="0.2">
      <c r="A147" s="142" t="s">
        <v>2933</v>
      </c>
      <c r="B147" s="149">
        <f t="shared" ref="B147:Q147" si="30">B143+B146</f>
        <v>0</v>
      </c>
      <c r="C147" s="149">
        <f t="shared" si="30"/>
        <v>0</v>
      </c>
      <c r="D147" s="149">
        <f t="shared" si="30"/>
        <v>0</v>
      </c>
      <c r="E147" s="149">
        <f t="shared" si="30"/>
        <v>0</v>
      </c>
      <c r="F147" s="149">
        <f t="shared" si="30"/>
        <v>102248.79916014144</v>
      </c>
      <c r="G147" s="149">
        <f t="shared" si="30"/>
        <v>121669.35480720569</v>
      </c>
      <c r="H147" s="149">
        <f t="shared" si="30"/>
        <v>118761.18244208333</v>
      </c>
      <c r="I147" s="149">
        <f t="shared" si="30"/>
        <v>118761.18244208333</v>
      </c>
      <c r="J147" s="149">
        <f t="shared" si="30"/>
        <v>119734.88996231199</v>
      </c>
      <c r="K147" s="149">
        <f t="shared" si="30"/>
        <v>120708.59546778098</v>
      </c>
      <c r="L147" s="149">
        <f t="shared" si="30"/>
        <v>151568.84766668364</v>
      </c>
      <c r="M147" s="149">
        <f t="shared" si="30"/>
        <v>143772.31143291143</v>
      </c>
      <c r="N147" s="149">
        <f t="shared" si="30"/>
        <v>160893.22290704667</v>
      </c>
      <c r="O147" s="149">
        <f t="shared" si="30"/>
        <v>182381.65693410375</v>
      </c>
      <c r="P147" s="149">
        <f t="shared" si="30"/>
        <v>215700.83373860377</v>
      </c>
      <c r="Q147" s="149">
        <f t="shared" si="30"/>
        <v>233043.22462379283</v>
      </c>
      <c r="R147" s="149">
        <f t="shared" si="24"/>
        <v>1789244.1015847488</v>
      </c>
    </row>
    <row r="148" spans="1:19" x14ac:dyDescent="0.2">
      <c r="A148" s="142" t="s">
        <v>2934</v>
      </c>
      <c r="B148" s="149">
        <f t="shared" ref="B148:Q148" si="31">B144+B145-B146</f>
        <v>0</v>
      </c>
      <c r="C148" s="149">
        <f t="shared" si="31"/>
        <v>0</v>
      </c>
      <c r="D148" s="149">
        <f t="shared" si="31"/>
        <v>0</v>
      </c>
      <c r="E148" s="149">
        <f t="shared" si="31"/>
        <v>0</v>
      </c>
      <c r="F148" s="149">
        <f t="shared" si="31"/>
        <v>38502.565727358553</v>
      </c>
      <c r="G148" s="149">
        <f t="shared" si="31"/>
        <v>59580.791442794311</v>
      </c>
      <c r="H148" s="149">
        <f t="shared" si="31"/>
        <v>56488.963807916654</v>
      </c>
      <c r="I148" s="149">
        <f t="shared" si="31"/>
        <v>56488.963807916654</v>
      </c>
      <c r="J148" s="149">
        <f t="shared" si="31"/>
        <v>56950.024258688005</v>
      </c>
      <c r="K148" s="149">
        <f t="shared" si="31"/>
        <v>57411.086724219036</v>
      </c>
      <c r="L148" s="149">
        <f t="shared" si="31"/>
        <v>60847.918564316329</v>
      </c>
      <c r="M148" s="149">
        <f t="shared" si="31"/>
        <v>59055.961687338546</v>
      </c>
      <c r="N148" s="149">
        <f t="shared" si="31"/>
        <v>79256.84535420328</v>
      </c>
      <c r="O148" s="149">
        <f t="shared" si="31"/>
        <v>77239.55636339623</v>
      </c>
      <c r="P148" s="149">
        <f t="shared" si="31"/>
        <v>102795.94469952623</v>
      </c>
      <c r="Q148" s="149">
        <f t="shared" si="31"/>
        <v>99031.17700609719</v>
      </c>
      <c r="R148" s="149">
        <f t="shared" si="24"/>
        <v>803649.7994437709</v>
      </c>
    </row>
    <row r="149" spans="1:19" x14ac:dyDescent="0.2">
      <c r="A149" s="142" t="s">
        <v>2935</v>
      </c>
      <c r="B149" s="149">
        <f t="shared" ref="B149:Q149" si="32">B147+B148</f>
        <v>0</v>
      </c>
      <c r="C149" s="149">
        <f t="shared" si="32"/>
        <v>0</v>
      </c>
      <c r="D149" s="149">
        <f t="shared" si="32"/>
        <v>0</v>
      </c>
      <c r="E149" s="149">
        <f t="shared" si="32"/>
        <v>0</v>
      </c>
      <c r="F149" s="149">
        <f t="shared" si="32"/>
        <v>140751.36488750001</v>
      </c>
      <c r="G149" s="149">
        <f t="shared" si="32"/>
        <v>181250.14624999999</v>
      </c>
      <c r="H149" s="149">
        <f t="shared" si="32"/>
        <v>175250.14624999999</v>
      </c>
      <c r="I149" s="149">
        <f t="shared" si="32"/>
        <v>175250.14624999999</v>
      </c>
      <c r="J149" s="149">
        <f t="shared" si="32"/>
        <v>176684.91422099998</v>
      </c>
      <c r="K149" s="149">
        <f t="shared" si="32"/>
        <v>178119.68219200001</v>
      </c>
      <c r="L149" s="149">
        <f t="shared" si="32"/>
        <v>212416.76623099996</v>
      </c>
      <c r="M149" s="149">
        <f t="shared" si="32"/>
        <v>202828.27312024997</v>
      </c>
      <c r="N149" s="149">
        <f t="shared" si="32"/>
        <v>240150.06826124995</v>
      </c>
      <c r="O149" s="149">
        <f t="shared" si="32"/>
        <v>259621.21329749998</v>
      </c>
      <c r="P149" s="149">
        <f t="shared" si="32"/>
        <v>318496.77843812999</v>
      </c>
      <c r="Q149" s="149">
        <f t="shared" si="32"/>
        <v>332074.40162989002</v>
      </c>
      <c r="R149" s="149">
        <f t="shared" si="24"/>
        <v>2592893.90102852</v>
      </c>
    </row>
    <row r="150" spans="1:19" x14ac:dyDescent="0.2">
      <c r="A150" t="s">
        <v>2936</v>
      </c>
      <c r="B150" s="90">
        <f>DeploySum!B24</f>
        <v>9</v>
      </c>
      <c r="C150" s="90">
        <f>DeploySum!C24</f>
        <v>0</v>
      </c>
      <c r="D150" s="90">
        <f>DeploySum!D24</f>
        <v>20</v>
      </c>
      <c r="E150" s="90">
        <f>DeploySum!E24</f>
        <v>8</v>
      </c>
      <c r="F150" s="90">
        <f>DeploySum!F24</f>
        <v>0</v>
      </c>
      <c r="G150" s="90">
        <f>DeploySum!G24</f>
        <v>22</v>
      </c>
      <c r="H150" s="90">
        <f>DeploySum!H24</f>
        <v>14</v>
      </c>
      <c r="I150" s="90">
        <f>DeploySum!I24</f>
        <v>20</v>
      </c>
      <c r="J150" s="90">
        <f>DeploySum!J24</f>
        <v>18</v>
      </c>
      <c r="K150" s="90">
        <f>DeploySum!K24</f>
        <v>22</v>
      </c>
      <c r="L150" s="90">
        <f>DeploySum!L24</f>
        <v>28</v>
      </c>
      <c r="M150" s="90">
        <f>DeploySum!M24</f>
        <v>28</v>
      </c>
      <c r="N150" s="90">
        <f>DeploySum!N24</f>
        <v>34</v>
      </c>
      <c r="O150" s="90">
        <f>DeploySum!O24</f>
        <v>36</v>
      </c>
      <c r="P150" s="90">
        <f>DeploySum!P24</f>
        <v>42</v>
      </c>
      <c r="Q150" s="90">
        <f>DeploySum!Q24</f>
        <v>48</v>
      </c>
      <c r="R150" s="90">
        <f t="shared" si="24"/>
        <v>312</v>
      </c>
    </row>
    <row r="151" spans="1:19" x14ac:dyDescent="0.2">
      <c r="A151" t="s">
        <v>2937</v>
      </c>
      <c r="B151" s="90">
        <f>DeploySum!B25</f>
        <v>32</v>
      </c>
      <c r="C151" s="90">
        <f>DeploySum!C25</f>
        <v>0</v>
      </c>
      <c r="D151" s="90">
        <f>DeploySum!D25</f>
        <v>60</v>
      </c>
      <c r="E151" s="90">
        <f>DeploySum!E25</f>
        <v>24</v>
      </c>
      <c r="F151" s="90">
        <f>DeploySum!F25</f>
        <v>0</v>
      </c>
      <c r="G151" s="90">
        <f>DeploySum!G25</f>
        <v>86</v>
      </c>
      <c r="H151" s="90">
        <f>DeploySum!H25</f>
        <v>61</v>
      </c>
      <c r="I151" s="90">
        <f>DeploySum!I25</f>
        <v>98</v>
      </c>
      <c r="J151" s="90">
        <f>DeploySum!J25</f>
        <v>73</v>
      </c>
      <c r="K151" s="90">
        <f>DeploySum!K25</f>
        <v>85</v>
      </c>
      <c r="L151" s="90">
        <f>DeploySum!L25</f>
        <v>122</v>
      </c>
      <c r="M151" s="90">
        <f>DeploySum!M25</f>
        <v>122</v>
      </c>
      <c r="N151" s="90">
        <f>DeploySum!N25</f>
        <v>159</v>
      </c>
      <c r="O151" s="90">
        <f>DeploySum!O25</f>
        <v>146</v>
      </c>
      <c r="P151" s="90">
        <f>DeploySum!P25</f>
        <v>183</v>
      </c>
      <c r="Q151" s="90">
        <f>DeploySum!Q25</f>
        <v>220</v>
      </c>
      <c r="R151" s="90">
        <f t="shared" si="24"/>
        <v>1355</v>
      </c>
    </row>
    <row r="152" spans="1:19" x14ac:dyDescent="0.2">
      <c r="A152" t="s">
        <v>2938</v>
      </c>
      <c r="B152" s="149">
        <f>IF(B150&gt;0,B147,0)</f>
        <v>0</v>
      </c>
      <c r="C152" s="149">
        <f t="shared" ref="C152:Q152" si="33">IF(C150&gt;0,C147+B153,0)</f>
        <v>0</v>
      </c>
      <c r="D152" s="149">
        <f t="shared" si="33"/>
        <v>0</v>
      </c>
      <c r="E152" s="149">
        <f t="shared" si="33"/>
        <v>0</v>
      </c>
      <c r="F152" s="149">
        <f t="shared" si="33"/>
        <v>0</v>
      </c>
      <c r="G152" s="149">
        <f t="shared" si="33"/>
        <v>223918.15396734711</v>
      </c>
      <c r="H152" s="149">
        <f t="shared" si="33"/>
        <v>118761.18244208333</v>
      </c>
      <c r="I152" s="149">
        <f t="shared" si="33"/>
        <v>118761.18244208333</v>
      </c>
      <c r="J152" s="149">
        <f t="shared" si="33"/>
        <v>119734.88996231199</v>
      </c>
      <c r="K152" s="149">
        <f t="shared" si="33"/>
        <v>120708.59546778098</v>
      </c>
      <c r="L152" s="149">
        <f t="shared" si="33"/>
        <v>151568.84766668364</v>
      </c>
      <c r="M152" s="149">
        <f t="shared" si="33"/>
        <v>143772.31143291143</v>
      </c>
      <c r="N152" s="149">
        <f t="shared" si="33"/>
        <v>160893.22290704667</v>
      </c>
      <c r="O152" s="149">
        <f t="shared" si="33"/>
        <v>182381.65693410375</v>
      </c>
      <c r="P152" s="149">
        <f t="shared" si="33"/>
        <v>215700.83373860377</v>
      </c>
      <c r="Q152" s="149">
        <f t="shared" si="33"/>
        <v>233043.22462379283</v>
      </c>
      <c r="S152" t="s">
        <v>2939</v>
      </c>
    </row>
    <row r="153" spans="1:19" x14ac:dyDescent="0.2">
      <c r="A153" t="s">
        <v>2940</v>
      </c>
      <c r="B153" s="149">
        <f>IF(B150&gt;0,0,$B$135*(B147))</f>
        <v>0</v>
      </c>
      <c r="C153" s="149">
        <f t="shared" ref="C153:Q153" si="34">IF(C150&gt;0,0,$B$135*(C147+B153))</f>
        <v>0</v>
      </c>
      <c r="D153" s="149">
        <f t="shared" si="34"/>
        <v>0</v>
      </c>
      <c r="E153" s="149">
        <f t="shared" si="34"/>
        <v>0</v>
      </c>
      <c r="F153" s="149">
        <f t="shared" si="34"/>
        <v>102248.79916014144</v>
      </c>
      <c r="G153" s="149">
        <f t="shared" si="34"/>
        <v>0</v>
      </c>
      <c r="H153" s="149">
        <f t="shared" si="34"/>
        <v>0</v>
      </c>
      <c r="I153" s="149">
        <f t="shared" si="34"/>
        <v>0</v>
      </c>
      <c r="J153" s="149">
        <f t="shared" si="34"/>
        <v>0</v>
      </c>
      <c r="K153" s="149">
        <f t="shared" si="34"/>
        <v>0</v>
      </c>
      <c r="L153" s="149">
        <f t="shared" si="34"/>
        <v>0</v>
      </c>
      <c r="M153" s="149">
        <f t="shared" si="34"/>
        <v>0</v>
      </c>
      <c r="N153" s="149">
        <f t="shared" si="34"/>
        <v>0</v>
      </c>
      <c r="O153" s="149">
        <f t="shared" si="34"/>
        <v>0</v>
      </c>
      <c r="P153" s="149">
        <f t="shared" si="34"/>
        <v>0</v>
      </c>
      <c r="Q153" s="149">
        <f t="shared" si="34"/>
        <v>0</v>
      </c>
    </row>
    <row r="154" spans="1:19" x14ac:dyDescent="0.2">
      <c r="A154" t="s">
        <v>2941</v>
      </c>
      <c r="B154" s="149">
        <f>IF(B151&gt;0,B148,0)</f>
        <v>0</v>
      </c>
      <c r="C154" s="149">
        <f t="shared" ref="C154:Q154" si="35">IF(C151&gt;0,C148+B155,0)</f>
        <v>0</v>
      </c>
      <c r="D154" s="149">
        <f t="shared" si="35"/>
        <v>0</v>
      </c>
      <c r="E154" s="149">
        <f t="shared" si="35"/>
        <v>0</v>
      </c>
      <c r="F154" s="149">
        <f t="shared" si="35"/>
        <v>0</v>
      </c>
      <c r="G154" s="149">
        <f t="shared" si="35"/>
        <v>98083.357170152856</v>
      </c>
      <c r="H154" s="149">
        <f t="shared" si="35"/>
        <v>56488.963807916654</v>
      </c>
      <c r="I154" s="149">
        <f t="shared" si="35"/>
        <v>56488.963807916654</v>
      </c>
      <c r="J154" s="149">
        <f t="shared" si="35"/>
        <v>56950.024258688005</v>
      </c>
      <c r="K154" s="149">
        <f t="shared" si="35"/>
        <v>57411.086724219036</v>
      </c>
      <c r="L154" s="149">
        <f t="shared" si="35"/>
        <v>60847.918564316329</v>
      </c>
      <c r="M154" s="149">
        <f t="shared" si="35"/>
        <v>59055.961687338546</v>
      </c>
      <c r="N154" s="149">
        <f t="shared" si="35"/>
        <v>79256.84535420328</v>
      </c>
      <c r="O154" s="149">
        <f t="shared" si="35"/>
        <v>77239.55636339623</v>
      </c>
      <c r="P154" s="149">
        <f t="shared" si="35"/>
        <v>102795.94469952623</v>
      </c>
      <c r="Q154" s="149">
        <f t="shared" si="35"/>
        <v>99031.17700609719</v>
      </c>
    </row>
    <row r="155" spans="1:19" x14ac:dyDescent="0.2">
      <c r="A155" t="s">
        <v>2942</v>
      </c>
      <c r="B155" s="149">
        <f>IF(B151&gt;0,0,$B$135*(B148))</f>
        <v>0</v>
      </c>
      <c r="C155" s="149">
        <f t="shared" ref="C155:Q155" si="36">IF(C151&gt;0,0,$B$135*(C148+B155))</f>
        <v>0</v>
      </c>
      <c r="D155" s="149">
        <f t="shared" si="36"/>
        <v>0</v>
      </c>
      <c r="E155" s="149">
        <f t="shared" si="36"/>
        <v>0</v>
      </c>
      <c r="F155" s="149">
        <f t="shared" si="36"/>
        <v>38502.565727358553</v>
      </c>
      <c r="G155" s="149">
        <f t="shared" si="36"/>
        <v>0</v>
      </c>
      <c r="H155" s="149">
        <f t="shared" si="36"/>
        <v>0</v>
      </c>
      <c r="I155" s="149">
        <f t="shared" si="36"/>
        <v>0</v>
      </c>
      <c r="J155" s="149">
        <f t="shared" si="36"/>
        <v>0</v>
      </c>
      <c r="K155" s="149">
        <f t="shared" si="36"/>
        <v>0</v>
      </c>
      <c r="L155" s="149">
        <f t="shared" si="36"/>
        <v>0</v>
      </c>
      <c r="M155" s="149">
        <f t="shared" si="36"/>
        <v>0</v>
      </c>
      <c r="N155" s="149">
        <f t="shared" si="36"/>
        <v>0</v>
      </c>
      <c r="O155" s="149">
        <f t="shared" si="36"/>
        <v>0</v>
      </c>
      <c r="P155" s="149">
        <f t="shared" si="36"/>
        <v>0</v>
      </c>
      <c r="Q155" s="149">
        <f t="shared" si="36"/>
        <v>0</v>
      </c>
    </row>
    <row r="156" spans="1:19" x14ac:dyDescent="0.2">
      <c r="A156" s="142" t="s">
        <v>2943</v>
      </c>
      <c r="B156" s="149">
        <f t="shared" ref="B156:Q156" si="37">IF(B150&gt;0,B152/B150,0)</f>
        <v>0</v>
      </c>
      <c r="C156" s="149">
        <f t="shared" si="37"/>
        <v>0</v>
      </c>
      <c r="D156" s="149">
        <f t="shared" si="37"/>
        <v>0</v>
      </c>
      <c r="E156" s="149">
        <f t="shared" si="37"/>
        <v>0</v>
      </c>
      <c r="F156" s="149">
        <f t="shared" si="37"/>
        <v>0</v>
      </c>
      <c r="G156" s="149">
        <f t="shared" si="37"/>
        <v>10178.097907606687</v>
      </c>
      <c r="H156" s="149">
        <f t="shared" si="37"/>
        <v>8482.9416030059529</v>
      </c>
      <c r="I156" s="149">
        <f t="shared" si="37"/>
        <v>5938.0591221041668</v>
      </c>
      <c r="J156" s="149">
        <f t="shared" si="37"/>
        <v>6651.9383312395548</v>
      </c>
      <c r="K156" s="149">
        <f t="shared" si="37"/>
        <v>5486.7543394445902</v>
      </c>
      <c r="L156" s="149">
        <f t="shared" si="37"/>
        <v>5413.1731309529869</v>
      </c>
      <c r="M156" s="149">
        <f t="shared" si="37"/>
        <v>5134.7254083182652</v>
      </c>
      <c r="N156" s="149">
        <f t="shared" si="37"/>
        <v>4732.1536149131371</v>
      </c>
      <c r="O156" s="149">
        <f t="shared" si="37"/>
        <v>5066.1571370584379</v>
      </c>
      <c r="P156" s="149">
        <f t="shared" si="37"/>
        <v>5135.7341366334231</v>
      </c>
      <c r="Q156" s="149">
        <f t="shared" si="37"/>
        <v>4855.067179662351</v>
      </c>
    </row>
    <row r="157" spans="1:19" x14ac:dyDescent="0.2">
      <c r="A157" s="142" t="s">
        <v>2944</v>
      </c>
      <c r="B157" s="149">
        <f t="shared" ref="B157:Q157" si="38">IF(B151&gt;0,B154/B151,0)</f>
        <v>0</v>
      </c>
      <c r="C157" s="149">
        <f t="shared" si="38"/>
        <v>0</v>
      </c>
      <c r="D157" s="149">
        <f t="shared" si="38"/>
        <v>0</v>
      </c>
      <c r="E157" s="149">
        <f t="shared" si="38"/>
        <v>0</v>
      </c>
      <c r="F157" s="149">
        <f t="shared" si="38"/>
        <v>0</v>
      </c>
      <c r="G157" s="149">
        <f t="shared" si="38"/>
        <v>1140.5041531413124</v>
      </c>
      <c r="H157" s="149">
        <f t="shared" si="38"/>
        <v>926.04858701502712</v>
      </c>
      <c r="I157" s="149">
        <f t="shared" si="38"/>
        <v>576.41799803996582</v>
      </c>
      <c r="J157" s="149">
        <f t="shared" si="38"/>
        <v>780.13731861216445</v>
      </c>
      <c r="K157" s="149">
        <f t="shared" si="38"/>
        <v>675.4245496966945</v>
      </c>
      <c r="L157" s="149">
        <f t="shared" si="38"/>
        <v>498.75343085505187</v>
      </c>
      <c r="M157" s="149">
        <f t="shared" si="38"/>
        <v>484.06525973228315</v>
      </c>
      <c r="N157" s="149">
        <f t="shared" si="38"/>
        <v>498.47072549813385</v>
      </c>
      <c r="O157" s="149">
        <f t="shared" si="38"/>
        <v>529.03805728353586</v>
      </c>
      <c r="P157" s="149">
        <f t="shared" si="38"/>
        <v>561.72647376790292</v>
      </c>
      <c r="Q157" s="149">
        <f t="shared" si="38"/>
        <v>450.14171366407811</v>
      </c>
    </row>
    <row r="158" spans="1:19" x14ac:dyDescent="0.2">
      <c r="A158" t="s">
        <v>2945</v>
      </c>
      <c r="B158" s="148">
        <f t="shared" ref="B158:Q158" si="39">EOMONTH(B136,$B$133)</f>
        <v>46356</v>
      </c>
      <c r="C158" s="148">
        <f t="shared" si="39"/>
        <v>46387</v>
      </c>
      <c r="D158" s="148">
        <f t="shared" si="39"/>
        <v>46418</v>
      </c>
      <c r="E158" s="148">
        <f t="shared" si="39"/>
        <v>46446</v>
      </c>
      <c r="F158" s="148">
        <f t="shared" si="39"/>
        <v>46477</v>
      </c>
      <c r="G158" s="148">
        <f t="shared" si="39"/>
        <v>46507</v>
      </c>
      <c r="H158" s="148">
        <f t="shared" si="39"/>
        <v>46538</v>
      </c>
      <c r="I158" s="148">
        <f t="shared" si="39"/>
        <v>46568</v>
      </c>
      <c r="J158" s="148">
        <f t="shared" si="39"/>
        <v>46599</v>
      </c>
      <c r="K158" s="148">
        <f t="shared" si="39"/>
        <v>46630</v>
      </c>
      <c r="L158" s="148">
        <f t="shared" si="39"/>
        <v>46660</v>
      </c>
      <c r="M158" s="148">
        <f t="shared" si="39"/>
        <v>46691</v>
      </c>
      <c r="N158" s="148">
        <f t="shared" si="39"/>
        <v>46721</v>
      </c>
      <c r="O158" s="148">
        <f t="shared" si="39"/>
        <v>46752</v>
      </c>
      <c r="P158" s="148">
        <f t="shared" si="39"/>
        <v>46783</v>
      </c>
      <c r="Q158" s="148">
        <f t="shared" si="39"/>
        <v>46812</v>
      </c>
    </row>
    <row r="159" spans="1:19" x14ac:dyDescent="0.2">
      <c r="A159" t="s">
        <v>2946</v>
      </c>
      <c r="B159" s="149">
        <f t="shared" ref="B159:Q159" si="40">IF(YEAR(B158)=2027,B152+B154,0)</f>
        <v>0</v>
      </c>
      <c r="C159" s="149">
        <f t="shared" si="40"/>
        <v>0</v>
      </c>
      <c r="D159" s="149">
        <f t="shared" si="40"/>
        <v>0</v>
      </c>
      <c r="E159" s="149">
        <f t="shared" si="40"/>
        <v>0</v>
      </c>
      <c r="F159" s="149">
        <f t="shared" si="40"/>
        <v>0</v>
      </c>
      <c r="G159" s="149">
        <f t="shared" si="40"/>
        <v>322001.51113749994</v>
      </c>
      <c r="H159" s="149">
        <f t="shared" si="40"/>
        <v>175250.14624999999</v>
      </c>
      <c r="I159" s="149">
        <f t="shared" si="40"/>
        <v>175250.14624999999</v>
      </c>
      <c r="J159" s="149">
        <f t="shared" si="40"/>
        <v>176684.91422099998</v>
      </c>
      <c r="K159" s="149">
        <f t="shared" si="40"/>
        <v>178119.68219200001</v>
      </c>
      <c r="L159" s="149">
        <f t="shared" si="40"/>
        <v>212416.76623099996</v>
      </c>
      <c r="M159" s="149">
        <f t="shared" si="40"/>
        <v>202828.27312024997</v>
      </c>
      <c r="N159" s="149">
        <f t="shared" si="40"/>
        <v>240150.06826124995</v>
      </c>
      <c r="O159" s="149">
        <f t="shared" si="40"/>
        <v>259621.21329749998</v>
      </c>
      <c r="P159" s="149">
        <f t="shared" si="40"/>
        <v>0</v>
      </c>
      <c r="Q159" s="149">
        <f t="shared" si="40"/>
        <v>0</v>
      </c>
    </row>
    <row r="160" spans="1:19" x14ac:dyDescent="0.2">
      <c r="A160" t="s">
        <v>2947</v>
      </c>
      <c r="B160" s="149">
        <f t="shared" ref="B160:Q160" si="41">IF(YEAR(B158)&gt;2027,B152+B154,0)</f>
        <v>0</v>
      </c>
      <c r="C160" s="149">
        <f t="shared" si="41"/>
        <v>0</v>
      </c>
      <c r="D160" s="149">
        <f t="shared" si="41"/>
        <v>0</v>
      </c>
      <c r="E160" s="149">
        <f t="shared" si="41"/>
        <v>0</v>
      </c>
      <c r="F160" s="149">
        <f t="shared" si="41"/>
        <v>0</v>
      </c>
      <c r="G160" s="149">
        <f t="shared" si="41"/>
        <v>0</v>
      </c>
      <c r="H160" s="149">
        <f t="shared" si="41"/>
        <v>0</v>
      </c>
      <c r="I160" s="149">
        <f t="shared" si="41"/>
        <v>0</v>
      </c>
      <c r="J160" s="149">
        <f t="shared" si="41"/>
        <v>0</v>
      </c>
      <c r="K160" s="149">
        <f t="shared" si="41"/>
        <v>0</v>
      </c>
      <c r="L160" s="149">
        <f t="shared" si="41"/>
        <v>0</v>
      </c>
      <c r="M160" s="149">
        <f t="shared" si="41"/>
        <v>0</v>
      </c>
      <c r="N160" s="149">
        <f t="shared" si="41"/>
        <v>0</v>
      </c>
      <c r="O160" s="149">
        <f t="shared" si="41"/>
        <v>0</v>
      </c>
      <c r="P160" s="149">
        <f t="shared" si="41"/>
        <v>318496.77843812999</v>
      </c>
      <c r="Q160" s="149">
        <f t="shared" si="41"/>
        <v>332074.40162989002</v>
      </c>
    </row>
    <row r="161" spans="1:19" x14ac:dyDescent="0.2">
      <c r="A161" t="s">
        <v>2948</v>
      </c>
      <c r="B161" s="149">
        <f t="shared" ref="B161:Q161" si="42">IF(YEAR(B158)&lt;2027,B152+B154,0)</f>
        <v>0</v>
      </c>
      <c r="C161" s="149">
        <f t="shared" si="42"/>
        <v>0</v>
      </c>
      <c r="D161" s="149">
        <f t="shared" si="42"/>
        <v>0</v>
      </c>
      <c r="E161" s="149">
        <f t="shared" si="42"/>
        <v>0</v>
      </c>
      <c r="F161" s="149">
        <f t="shared" si="42"/>
        <v>0</v>
      </c>
      <c r="G161" s="149">
        <f t="shared" si="42"/>
        <v>0</v>
      </c>
      <c r="H161" s="149">
        <f t="shared" si="42"/>
        <v>0</v>
      </c>
      <c r="I161" s="149">
        <f t="shared" si="42"/>
        <v>0</v>
      </c>
      <c r="J161" s="149">
        <f t="shared" si="42"/>
        <v>0</v>
      </c>
      <c r="K161" s="149">
        <f t="shared" si="42"/>
        <v>0</v>
      </c>
      <c r="L161" s="149">
        <f t="shared" si="42"/>
        <v>0</v>
      </c>
      <c r="M161" s="149">
        <f t="shared" si="42"/>
        <v>0</v>
      </c>
      <c r="N161" s="149">
        <f t="shared" si="42"/>
        <v>0</v>
      </c>
      <c r="O161" s="149">
        <f t="shared" si="42"/>
        <v>0</v>
      </c>
      <c r="P161" s="149">
        <f t="shared" si="42"/>
        <v>0</v>
      </c>
      <c r="Q161" s="149">
        <f t="shared" si="42"/>
        <v>0</v>
      </c>
    </row>
    <row r="163" spans="1:19" x14ac:dyDescent="0.2">
      <c r="A163" s="8" t="s">
        <v>2949</v>
      </c>
      <c r="B163" s="8" t="s">
        <v>1419</v>
      </c>
      <c r="C163" s="8" t="s">
        <v>1440</v>
      </c>
      <c r="D163" s="8" t="s">
        <v>2950</v>
      </c>
      <c r="E163" s="8" t="s">
        <v>1442</v>
      </c>
      <c r="F163" s="148">
        <f t="shared" ref="F163:Q163" si="43">F$27</f>
        <v>46418</v>
      </c>
      <c r="G163" s="148">
        <f t="shared" si="43"/>
        <v>46446</v>
      </c>
      <c r="H163" s="148">
        <f t="shared" si="43"/>
        <v>46477</v>
      </c>
      <c r="I163" s="148">
        <f t="shared" si="43"/>
        <v>46507</v>
      </c>
      <c r="J163" s="148">
        <f t="shared" si="43"/>
        <v>46538</v>
      </c>
      <c r="K163" s="148">
        <f t="shared" si="43"/>
        <v>46568</v>
      </c>
      <c r="L163" s="148">
        <f t="shared" si="43"/>
        <v>46599</v>
      </c>
      <c r="M163" s="148">
        <f t="shared" si="43"/>
        <v>46630</v>
      </c>
      <c r="N163" s="148">
        <f t="shared" si="43"/>
        <v>46660</v>
      </c>
      <c r="O163" s="148">
        <f t="shared" si="43"/>
        <v>46691</v>
      </c>
      <c r="P163" s="148">
        <f t="shared" si="43"/>
        <v>46721</v>
      </c>
      <c r="Q163" s="148">
        <f t="shared" si="43"/>
        <v>46752</v>
      </c>
      <c r="R163" s="8" t="s">
        <v>1349</v>
      </c>
      <c r="S163" s="8" t="s">
        <v>1443</v>
      </c>
    </row>
    <row r="164" spans="1:19" x14ac:dyDescent="0.2">
      <c r="A164" s="142" t="s">
        <v>2951</v>
      </c>
    </row>
    <row r="165" spans="1:19" x14ac:dyDescent="0.2">
      <c r="A165" t="s">
        <v>2952</v>
      </c>
      <c r="B165" s="150">
        <f t="shared" ref="B165:B176" si="44">$B$14</f>
        <v>5011</v>
      </c>
      <c r="C165">
        <v>1</v>
      </c>
      <c r="D165" s="149">
        <f t="shared" ref="D165:D176" si="45">INDEX($B$156:$Q$156,4+$C165-$B$133)*INDEX($F$29:$Q$29,$C165)</f>
        <v>0</v>
      </c>
      <c r="E165" s="149">
        <f t="shared" ref="E165:E176" si="46">D165*(1-$B$12)/$B$9</f>
        <v>0</v>
      </c>
      <c r="F165" s="149">
        <f t="shared" ref="F165:Q176" si="47">IF(AND(F$28&gt;=$C165+$B$13,F$28&lt;$C165+$B$13+$B$9),$E165,0)</f>
        <v>0</v>
      </c>
      <c r="G165" s="149">
        <f t="shared" si="47"/>
        <v>0</v>
      </c>
      <c r="H165" s="149">
        <f t="shared" si="47"/>
        <v>0</v>
      </c>
      <c r="I165" s="149">
        <f t="shared" si="47"/>
        <v>0</v>
      </c>
      <c r="J165" s="149">
        <f t="shared" si="47"/>
        <v>0</v>
      </c>
      <c r="K165" s="149">
        <f t="shared" si="47"/>
        <v>0</v>
      </c>
      <c r="L165" s="149">
        <f t="shared" si="47"/>
        <v>0</v>
      </c>
      <c r="M165" s="149">
        <f t="shared" si="47"/>
        <v>0</v>
      </c>
      <c r="N165" s="149">
        <f t="shared" si="47"/>
        <v>0</v>
      </c>
      <c r="O165" s="149">
        <f t="shared" si="47"/>
        <v>0</v>
      </c>
      <c r="P165" s="149">
        <f t="shared" si="47"/>
        <v>0</v>
      </c>
      <c r="Q165" s="149">
        <f t="shared" si="47"/>
        <v>0</v>
      </c>
      <c r="R165" s="149">
        <f t="shared" ref="R165:R176" si="48">SUM(F165:Q165)</f>
        <v>0</v>
      </c>
      <c r="S165" t="s">
        <v>2953</v>
      </c>
    </row>
    <row r="166" spans="1:19" x14ac:dyDescent="0.2">
      <c r="A166" t="s">
        <v>2954</v>
      </c>
      <c r="B166" s="150">
        <f t="shared" si="44"/>
        <v>5011</v>
      </c>
      <c r="C166">
        <v>2</v>
      </c>
      <c r="D166" s="149">
        <f t="shared" si="45"/>
        <v>0</v>
      </c>
      <c r="E166" s="149">
        <f t="shared" si="46"/>
        <v>0</v>
      </c>
      <c r="F166" s="149">
        <f t="shared" si="47"/>
        <v>0</v>
      </c>
      <c r="G166" s="149">
        <f t="shared" si="47"/>
        <v>0</v>
      </c>
      <c r="H166" s="149">
        <f t="shared" si="47"/>
        <v>0</v>
      </c>
      <c r="I166" s="149">
        <f t="shared" si="47"/>
        <v>0</v>
      </c>
      <c r="J166" s="149">
        <f t="shared" si="47"/>
        <v>0</v>
      </c>
      <c r="K166" s="149">
        <f t="shared" si="47"/>
        <v>0</v>
      </c>
      <c r="L166" s="149">
        <f t="shared" si="47"/>
        <v>0</v>
      </c>
      <c r="M166" s="149">
        <f t="shared" si="47"/>
        <v>0</v>
      </c>
      <c r="N166" s="149">
        <f t="shared" si="47"/>
        <v>0</v>
      </c>
      <c r="O166" s="149">
        <f t="shared" si="47"/>
        <v>0</v>
      </c>
      <c r="P166" s="149">
        <f t="shared" si="47"/>
        <v>0</v>
      </c>
      <c r="Q166" s="149">
        <f t="shared" si="47"/>
        <v>0</v>
      </c>
      <c r="R166" s="149">
        <f t="shared" si="48"/>
        <v>0</v>
      </c>
    </row>
    <row r="167" spans="1:19" x14ac:dyDescent="0.2">
      <c r="A167" t="s">
        <v>2955</v>
      </c>
      <c r="B167" s="150">
        <f t="shared" si="44"/>
        <v>5011</v>
      </c>
      <c r="C167">
        <v>3</v>
      </c>
      <c r="D167" s="149">
        <f t="shared" si="45"/>
        <v>0</v>
      </c>
      <c r="E167" s="149">
        <f t="shared" si="46"/>
        <v>0</v>
      </c>
      <c r="F167" s="149">
        <f t="shared" si="47"/>
        <v>0</v>
      </c>
      <c r="G167" s="149">
        <f t="shared" si="47"/>
        <v>0</v>
      </c>
      <c r="H167" s="149">
        <f t="shared" si="47"/>
        <v>0</v>
      </c>
      <c r="I167" s="149">
        <f t="shared" si="47"/>
        <v>0</v>
      </c>
      <c r="J167" s="149">
        <f t="shared" si="47"/>
        <v>0</v>
      </c>
      <c r="K167" s="149">
        <f t="shared" si="47"/>
        <v>0</v>
      </c>
      <c r="L167" s="149">
        <f t="shared" si="47"/>
        <v>0</v>
      </c>
      <c r="M167" s="149">
        <f t="shared" si="47"/>
        <v>0</v>
      </c>
      <c r="N167" s="149">
        <f t="shared" si="47"/>
        <v>0</v>
      </c>
      <c r="O167" s="149">
        <f t="shared" si="47"/>
        <v>0</v>
      </c>
      <c r="P167" s="149">
        <f t="shared" si="47"/>
        <v>0</v>
      </c>
      <c r="Q167" s="149">
        <f t="shared" si="47"/>
        <v>0</v>
      </c>
      <c r="R167" s="149">
        <f t="shared" si="48"/>
        <v>0</v>
      </c>
    </row>
    <row r="168" spans="1:19" x14ac:dyDescent="0.2">
      <c r="A168" t="s">
        <v>2956</v>
      </c>
      <c r="B168" s="150">
        <f t="shared" si="44"/>
        <v>5011</v>
      </c>
      <c r="C168">
        <v>4</v>
      </c>
      <c r="D168" s="149">
        <f t="shared" si="45"/>
        <v>223918.15396734711</v>
      </c>
      <c r="E168" s="149">
        <f t="shared" si="46"/>
        <v>2665.6923091350845</v>
      </c>
      <c r="F168" s="149">
        <f t="shared" si="47"/>
        <v>0</v>
      </c>
      <c r="G168" s="149">
        <f t="shared" si="47"/>
        <v>0</v>
      </c>
      <c r="H168" s="149">
        <f t="shared" si="47"/>
        <v>0</v>
      </c>
      <c r="I168" s="149">
        <f t="shared" si="47"/>
        <v>2665.6923091350845</v>
      </c>
      <c r="J168" s="149">
        <f t="shared" si="47"/>
        <v>2665.6923091350845</v>
      </c>
      <c r="K168" s="149">
        <f t="shared" si="47"/>
        <v>2665.6923091350845</v>
      </c>
      <c r="L168" s="149">
        <f t="shared" si="47"/>
        <v>2665.6923091350845</v>
      </c>
      <c r="M168" s="149">
        <f t="shared" si="47"/>
        <v>2665.6923091350845</v>
      </c>
      <c r="N168" s="149">
        <f t="shared" si="47"/>
        <v>2665.6923091350845</v>
      </c>
      <c r="O168" s="149">
        <f t="shared" si="47"/>
        <v>2665.6923091350845</v>
      </c>
      <c r="P168" s="149">
        <f t="shared" si="47"/>
        <v>2665.6923091350845</v>
      </c>
      <c r="Q168" s="149">
        <f t="shared" si="47"/>
        <v>2665.6923091350845</v>
      </c>
      <c r="R168" s="149">
        <f t="shared" si="48"/>
        <v>23991.230782215756</v>
      </c>
    </row>
    <row r="169" spans="1:19" x14ac:dyDescent="0.2">
      <c r="A169" t="s">
        <v>2957</v>
      </c>
      <c r="B169" s="150">
        <f t="shared" si="44"/>
        <v>5011</v>
      </c>
      <c r="C169">
        <v>5</v>
      </c>
      <c r="D169" s="149">
        <f t="shared" si="45"/>
        <v>118761.18244208334</v>
      </c>
      <c r="E169" s="149">
        <f t="shared" si="46"/>
        <v>1413.8236005009921</v>
      </c>
      <c r="F169" s="149">
        <f t="shared" si="47"/>
        <v>0</v>
      </c>
      <c r="G169" s="149">
        <f t="shared" si="47"/>
        <v>0</v>
      </c>
      <c r="H169" s="149">
        <f t="shared" si="47"/>
        <v>0</v>
      </c>
      <c r="I169" s="149">
        <f t="shared" si="47"/>
        <v>0</v>
      </c>
      <c r="J169" s="149">
        <f t="shared" si="47"/>
        <v>1413.8236005009921</v>
      </c>
      <c r="K169" s="149">
        <f t="shared" si="47"/>
        <v>1413.8236005009921</v>
      </c>
      <c r="L169" s="149">
        <f t="shared" si="47"/>
        <v>1413.8236005009921</v>
      </c>
      <c r="M169" s="149">
        <f t="shared" si="47"/>
        <v>1413.8236005009921</v>
      </c>
      <c r="N169" s="149">
        <f t="shared" si="47"/>
        <v>1413.8236005009921</v>
      </c>
      <c r="O169" s="149">
        <f t="shared" si="47"/>
        <v>1413.8236005009921</v>
      </c>
      <c r="P169" s="149">
        <f t="shared" si="47"/>
        <v>1413.8236005009921</v>
      </c>
      <c r="Q169" s="149">
        <f t="shared" si="47"/>
        <v>1413.8236005009921</v>
      </c>
      <c r="R169" s="149">
        <f t="shared" si="48"/>
        <v>11310.588804007937</v>
      </c>
    </row>
    <row r="170" spans="1:19" x14ac:dyDescent="0.2">
      <c r="A170" t="s">
        <v>2958</v>
      </c>
      <c r="B170" s="150">
        <f t="shared" si="44"/>
        <v>5011</v>
      </c>
      <c r="C170">
        <v>6</v>
      </c>
      <c r="D170" s="149">
        <f t="shared" si="45"/>
        <v>118761.18244208334</v>
      </c>
      <c r="E170" s="149">
        <f t="shared" si="46"/>
        <v>1413.8236005009921</v>
      </c>
      <c r="F170" s="149">
        <f t="shared" si="47"/>
        <v>0</v>
      </c>
      <c r="G170" s="149">
        <f t="shared" si="47"/>
        <v>0</v>
      </c>
      <c r="H170" s="149">
        <f t="shared" si="47"/>
        <v>0</v>
      </c>
      <c r="I170" s="149">
        <f t="shared" si="47"/>
        <v>0</v>
      </c>
      <c r="J170" s="149">
        <f t="shared" si="47"/>
        <v>0</v>
      </c>
      <c r="K170" s="149">
        <f t="shared" si="47"/>
        <v>1413.8236005009921</v>
      </c>
      <c r="L170" s="149">
        <f t="shared" si="47"/>
        <v>1413.8236005009921</v>
      </c>
      <c r="M170" s="149">
        <f t="shared" si="47"/>
        <v>1413.8236005009921</v>
      </c>
      <c r="N170" s="149">
        <f t="shared" si="47"/>
        <v>1413.8236005009921</v>
      </c>
      <c r="O170" s="149">
        <f t="shared" si="47"/>
        <v>1413.8236005009921</v>
      </c>
      <c r="P170" s="149">
        <f t="shared" si="47"/>
        <v>1413.8236005009921</v>
      </c>
      <c r="Q170" s="149">
        <f t="shared" si="47"/>
        <v>1413.8236005009921</v>
      </c>
      <c r="R170" s="149">
        <f t="shared" si="48"/>
        <v>9896.7652035069441</v>
      </c>
    </row>
    <row r="171" spans="1:19" x14ac:dyDescent="0.2">
      <c r="A171" t="s">
        <v>2959</v>
      </c>
      <c r="B171" s="150">
        <f t="shared" si="44"/>
        <v>5011</v>
      </c>
      <c r="C171">
        <v>7</v>
      </c>
      <c r="D171" s="149">
        <f t="shared" si="45"/>
        <v>119734.88996231198</v>
      </c>
      <c r="E171" s="149">
        <f t="shared" si="46"/>
        <v>1425.4153566941902</v>
      </c>
      <c r="F171" s="149">
        <f t="shared" si="47"/>
        <v>0</v>
      </c>
      <c r="G171" s="149">
        <f t="shared" si="47"/>
        <v>0</v>
      </c>
      <c r="H171" s="149">
        <f t="shared" si="47"/>
        <v>0</v>
      </c>
      <c r="I171" s="149">
        <f t="shared" si="47"/>
        <v>0</v>
      </c>
      <c r="J171" s="149">
        <f t="shared" si="47"/>
        <v>0</v>
      </c>
      <c r="K171" s="149">
        <f t="shared" si="47"/>
        <v>0</v>
      </c>
      <c r="L171" s="149">
        <f t="shared" si="47"/>
        <v>1425.4153566941902</v>
      </c>
      <c r="M171" s="149">
        <f t="shared" si="47"/>
        <v>1425.4153566941902</v>
      </c>
      <c r="N171" s="149">
        <f t="shared" si="47"/>
        <v>1425.4153566941902</v>
      </c>
      <c r="O171" s="149">
        <f t="shared" si="47"/>
        <v>1425.4153566941902</v>
      </c>
      <c r="P171" s="149">
        <f t="shared" si="47"/>
        <v>1425.4153566941902</v>
      </c>
      <c r="Q171" s="149">
        <f t="shared" si="47"/>
        <v>1425.4153566941902</v>
      </c>
      <c r="R171" s="149">
        <f t="shared" si="48"/>
        <v>8552.4921401651409</v>
      </c>
    </row>
    <row r="172" spans="1:19" x14ac:dyDescent="0.2">
      <c r="A172" t="s">
        <v>2960</v>
      </c>
      <c r="B172" s="150">
        <f t="shared" si="44"/>
        <v>5011</v>
      </c>
      <c r="C172">
        <v>8</v>
      </c>
      <c r="D172" s="149">
        <f t="shared" si="45"/>
        <v>120708.59546778098</v>
      </c>
      <c r="E172" s="149">
        <f t="shared" si="46"/>
        <v>1437.0070889021545</v>
      </c>
      <c r="F172" s="149">
        <f t="shared" si="47"/>
        <v>0</v>
      </c>
      <c r="G172" s="149">
        <f t="shared" si="47"/>
        <v>0</v>
      </c>
      <c r="H172" s="149">
        <f t="shared" si="47"/>
        <v>0</v>
      </c>
      <c r="I172" s="149">
        <f t="shared" si="47"/>
        <v>0</v>
      </c>
      <c r="J172" s="149">
        <f t="shared" si="47"/>
        <v>0</v>
      </c>
      <c r="K172" s="149">
        <f t="shared" si="47"/>
        <v>0</v>
      </c>
      <c r="L172" s="149">
        <f t="shared" si="47"/>
        <v>0</v>
      </c>
      <c r="M172" s="149">
        <f t="shared" si="47"/>
        <v>1437.0070889021545</v>
      </c>
      <c r="N172" s="149">
        <f t="shared" si="47"/>
        <v>1437.0070889021545</v>
      </c>
      <c r="O172" s="149">
        <f t="shared" si="47"/>
        <v>1437.0070889021545</v>
      </c>
      <c r="P172" s="149">
        <f t="shared" si="47"/>
        <v>1437.0070889021545</v>
      </c>
      <c r="Q172" s="149">
        <f t="shared" si="47"/>
        <v>1437.0070889021545</v>
      </c>
      <c r="R172" s="149">
        <f t="shared" si="48"/>
        <v>7185.0354445107723</v>
      </c>
    </row>
    <row r="173" spans="1:19" x14ac:dyDescent="0.2">
      <c r="A173" t="s">
        <v>2961</v>
      </c>
      <c r="B173" s="150">
        <f t="shared" si="44"/>
        <v>5011</v>
      </c>
      <c r="C173">
        <v>9</v>
      </c>
      <c r="D173" s="149">
        <f t="shared" si="45"/>
        <v>151568.84766668364</v>
      </c>
      <c r="E173" s="149">
        <f t="shared" si="46"/>
        <v>1804.3910436509957</v>
      </c>
      <c r="F173" s="149">
        <f t="shared" si="47"/>
        <v>0</v>
      </c>
      <c r="G173" s="149">
        <f t="shared" si="47"/>
        <v>0</v>
      </c>
      <c r="H173" s="149">
        <f t="shared" si="47"/>
        <v>0</v>
      </c>
      <c r="I173" s="149">
        <f t="shared" si="47"/>
        <v>0</v>
      </c>
      <c r="J173" s="149">
        <f t="shared" si="47"/>
        <v>0</v>
      </c>
      <c r="K173" s="149">
        <f t="shared" si="47"/>
        <v>0</v>
      </c>
      <c r="L173" s="149">
        <f t="shared" si="47"/>
        <v>0</v>
      </c>
      <c r="M173" s="149">
        <f t="shared" si="47"/>
        <v>0</v>
      </c>
      <c r="N173" s="149">
        <f t="shared" si="47"/>
        <v>1804.3910436509957</v>
      </c>
      <c r="O173" s="149">
        <f t="shared" si="47"/>
        <v>1804.3910436509957</v>
      </c>
      <c r="P173" s="149">
        <f t="shared" si="47"/>
        <v>1804.3910436509957</v>
      </c>
      <c r="Q173" s="149">
        <f t="shared" si="47"/>
        <v>1804.3910436509957</v>
      </c>
      <c r="R173" s="149">
        <f t="shared" si="48"/>
        <v>7217.5641746039828</v>
      </c>
    </row>
    <row r="174" spans="1:19" x14ac:dyDescent="0.2">
      <c r="A174" t="s">
        <v>2962</v>
      </c>
      <c r="B174" s="150">
        <f t="shared" si="44"/>
        <v>5011</v>
      </c>
      <c r="C174">
        <v>10</v>
      </c>
      <c r="D174" s="149">
        <f t="shared" si="45"/>
        <v>143772.31143291143</v>
      </c>
      <c r="E174" s="149">
        <f t="shared" si="46"/>
        <v>1711.5751361060884</v>
      </c>
      <c r="F174" s="149">
        <f t="shared" si="47"/>
        <v>0</v>
      </c>
      <c r="G174" s="149">
        <f t="shared" si="47"/>
        <v>0</v>
      </c>
      <c r="H174" s="149">
        <f t="shared" si="47"/>
        <v>0</v>
      </c>
      <c r="I174" s="149">
        <f t="shared" si="47"/>
        <v>0</v>
      </c>
      <c r="J174" s="149">
        <f t="shared" si="47"/>
        <v>0</v>
      </c>
      <c r="K174" s="149">
        <f t="shared" si="47"/>
        <v>0</v>
      </c>
      <c r="L174" s="149">
        <f t="shared" si="47"/>
        <v>0</v>
      </c>
      <c r="M174" s="149">
        <f t="shared" si="47"/>
        <v>0</v>
      </c>
      <c r="N174" s="149">
        <f t="shared" si="47"/>
        <v>0</v>
      </c>
      <c r="O174" s="149">
        <f t="shared" si="47"/>
        <v>1711.5751361060884</v>
      </c>
      <c r="P174" s="149">
        <f t="shared" si="47"/>
        <v>1711.5751361060884</v>
      </c>
      <c r="Q174" s="149">
        <f t="shared" si="47"/>
        <v>1711.5751361060884</v>
      </c>
      <c r="R174" s="149">
        <f t="shared" si="48"/>
        <v>5134.7254083182652</v>
      </c>
    </row>
    <row r="175" spans="1:19" x14ac:dyDescent="0.2">
      <c r="A175" t="s">
        <v>2963</v>
      </c>
      <c r="B175" s="150">
        <f t="shared" si="44"/>
        <v>5011</v>
      </c>
      <c r="C175">
        <v>11</v>
      </c>
      <c r="D175" s="149">
        <f t="shared" si="45"/>
        <v>160893.22290704667</v>
      </c>
      <c r="E175" s="149">
        <f t="shared" si="46"/>
        <v>1915.3955107981747</v>
      </c>
      <c r="F175" s="149">
        <f t="shared" si="47"/>
        <v>0</v>
      </c>
      <c r="G175" s="149">
        <f t="shared" si="47"/>
        <v>0</v>
      </c>
      <c r="H175" s="149">
        <f t="shared" si="47"/>
        <v>0</v>
      </c>
      <c r="I175" s="149">
        <f t="shared" si="47"/>
        <v>0</v>
      </c>
      <c r="J175" s="149">
        <f t="shared" si="47"/>
        <v>0</v>
      </c>
      <c r="K175" s="149">
        <f t="shared" si="47"/>
        <v>0</v>
      </c>
      <c r="L175" s="149">
        <f t="shared" si="47"/>
        <v>0</v>
      </c>
      <c r="M175" s="149">
        <f t="shared" si="47"/>
        <v>0</v>
      </c>
      <c r="N175" s="149">
        <f t="shared" si="47"/>
        <v>0</v>
      </c>
      <c r="O175" s="149">
        <f t="shared" si="47"/>
        <v>0</v>
      </c>
      <c r="P175" s="149">
        <f t="shared" si="47"/>
        <v>1915.3955107981747</v>
      </c>
      <c r="Q175" s="149">
        <f t="shared" si="47"/>
        <v>1915.3955107981747</v>
      </c>
      <c r="R175" s="149">
        <f t="shared" si="48"/>
        <v>3830.7910215963493</v>
      </c>
    </row>
    <row r="176" spans="1:19" x14ac:dyDescent="0.2">
      <c r="A176" t="s">
        <v>2964</v>
      </c>
      <c r="B176" s="150">
        <f t="shared" si="44"/>
        <v>5011</v>
      </c>
      <c r="C176">
        <v>12</v>
      </c>
      <c r="D176" s="149">
        <f t="shared" si="45"/>
        <v>182381.65693410375</v>
      </c>
      <c r="E176" s="149">
        <f t="shared" si="46"/>
        <v>2171.2102015964733</v>
      </c>
      <c r="F176" s="149">
        <f t="shared" si="47"/>
        <v>0</v>
      </c>
      <c r="G176" s="149">
        <f t="shared" si="47"/>
        <v>0</v>
      </c>
      <c r="H176" s="149">
        <f t="shared" si="47"/>
        <v>0</v>
      </c>
      <c r="I176" s="149">
        <f t="shared" si="47"/>
        <v>0</v>
      </c>
      <c r="J176" s="149">
        <f t="shared" si="47"/>
        <v>0</v>
      </c>
      <c r="K176" s="149">
        <f t="shared" si="47"/>
        <v>0</v>
      </c>
      <c r="L176" s="149">
        <f t="shared" si="47"/>
        <v>0</v>
      </c>
      <c r="M176" s="149">
        <f t="shared" si="47"/>
        <v>0</v>
      </c>
      <c r="N176" s="149">
        <f t="shared" si="47"/>
        <v>0</v>
      </c>
      <c r="O176" s="149">
        <f t="shared" si="47"/>
        <v>0</v>
      </c>
      <c r="P176" s="149">
        <f t="shared" si="47"/>
        <v>0</v>
      </c>
      <c r="Q176" s="149">
        <f t="shared" si="47"/>
        <v>2171.2102015964733</v>
      </c>
      <c r="R176" s="149">
        <f t="shared" si="48"/>
        <v>2171.2102015964733</v>
      </c>
    </row>
    <row r="177" spans="1:19" x14ac:dyDescent="0.2">
      <c r="A177" s="142" t="s">
        <v>2965</v>
      </c>
    </row>
    <row r="178" spans="1:19" x14ac:dyDescent="0.2">
      <c r="A178" t="s">
        <v>2966</v>
      </c>
      <c r="B178" s="150">
        <f t="shared" ref="B178:B189" si="49">$B$15</f>
        <v>5012</v>
      </c>
      <c r="C178">
        <v>1</v>
      </c>
      <c r="D178" s="149">
        <f t="shared" ref="D178:D189" si="50">INDEX($B$157:$Q$157,4+$C178-$B$133)*INDEX($F$30:$Q$30,$C178)</f>
        <v>0</v>
      </c>
      <c r="E178" s="149">
        <f t="shared" ref="E178:E189" si="51">D178*(1-$B$12)/$B$10</f>
        <v>0</v>
      </c>
      <c r="F178" s="149">
        <f t="shared" ref="F178:Q189" si="52">IF(AND(F$28&gt;=$C178+$B$13,F$28&lt;$C178+$B$13+$B$10),$E178,0)</f>
        <v>0</v>
      </c>
      <c r="G178" s="149">
        <f t="shared" si="52"/>
        <v>0</v>
      </c>
      <c r="H178" s="149">
        <f t="shared" si="52"/>
        <v>0</v>
      </c>
      <c r="I178" s="149">
        <f t="shared" si="52"/>
        <v>0</v>
      </c>
      <c r="J178" s="149">
        <f t="shared" si="52"/>
        <v>0</v>
      </c>
      <c r="K178" s="149">
        <f t="shared" si="52"/>
        <v>0</v>
      </c>
      <c r="L178" s="149">
        <f t="shared" si="52"/>
        <v>0</v>
      </c>
      <c r="M178" s="149">
        <f t="shared" si="52"/>
        <v>0</v>
      </c>
      <c r="N178" s="149">
        <f t="shared" si="52"/>
        <v>0</v>
      </c>
      <c r="O178" s="149">
        <f t="shared" si="52"/>
        <v>0</v>
      </c>
      <c r="P178" s="149">
        <f t="shared" si="52"/>
        <v>0</v>
      </c>
      <c r="Q178" s="149">
        <f t="shared" si="52"/>
        <v>0</v>
      </c>
      <c r="R178" s="149">
        <f t="shared" ref="R178:R189" si="53">SUM(F178:Q178)</f>
        <v>0</v>
      </c>
      <c r="S178" t="s">
        <v>2967</v>
      </c>
    </row>
    <row r="179" spans="1:19" x14ac:dyDescent="0.2">
      <c r="A179" t="s">
        <v>2968</v>
      </c>
      <c r="B179" s="150">
        <f t="shared" si="49"/>
        <v>5012</v>
      </c>
      <c r="C179">
        <v>2</v>
      </c>
      <c r="D179" s="149">
        <f t="shared" si="50"/>
        <v>0</v>
      </c>
      <c r="E179" s="149">
        <f t="shared" si="51"/>
        <v>0</v>
      </c>
      <c r="F179" s="149">
        <f t="shared" si="52"/>
        <v>0</v>
      </c>
      <c r="G179" s="149">
        <f t="shared" si="52"/>
        <v>0</v>
      </c>
      <c r="H179" s="149">
        <f t="shared" si="52"/>
        <v>0</v>
      </c>
      <c r="I179" s="149">
        <f t="shared" si="52"/>
        <v>0</v>
      </c>
      <c r="J179" s="149">
        <f t="shared" si="52"/>
        <v>0</v>
      </c>
      <c r="K179" s="149">
        <f t="shared" si="52"/>
        <v>0</v>
      </c>
      <c r="L179" s="149">
        <f t="shared" si="52"/>
        <v>0</v>
      </c>
      <c r="M179" s="149">
        <f t="shared" si="52"/>
        <v>0</v>
      </c>
      <c r="N179" s="149">
        <f t="shared" si="52"/>
        <v>0</v>
      </c>
      <c r="O179" s="149">
        <f t="shared" si="52"/>
        <v>0</v>
      </c>
      <c r="P179" s="149">
        <f t="shared" si="52"/>
        <v>0</v>
      </c>
      <c r="Q179" s="149">
        <f t="shared" si="52"/>
        <v>0</v>
      </c>
      <c r="R179" s="149">
        <f t="shared" si="53"/>
        <v>0</v>
      </c>
    </row>
    <row r="180" spans="1:19" x14ac:dyDescent="0.2">
      <c r="A180" t="s">
        <v>2969</v>
      </c>
      <c r="B180" s="150">
        <f t="shared" si="49"/>
        <v>5012</v>
      </c>
      <c r="C180">
        <v>3</v>
      </c>
      <c r="D180" s="149">
        <f t="shared" si="50"/>
        <v>0</v>
      </c>
      <c r="E180" s="149">
        <f t="shared" si="51"/>
        <v>0</v>
      </c>
      <c r="F180" s="149">
        <f t="shared" si="52"/>
        <v>0</v>
      </c>
      <c r="G180" s="149">
        <f t="shared" si="52"/>
        <v>0</v>
      </c>
      <c r="H180" s="149">
        <f t="shared" si="52"/>
        <v>0</v>
      </c>
      <c r="I180" s="149">
        <f t="shared" si="52"/>
        <v>0</v>
      </c>
      <c r="J180" s="149">
        <f t="shared" si="52"/>
        <v>0</v>
      </c>
      <c r="K180" s="149">
        <f t="shared" si="52"/>
        <v>0</v>
      </c>
      <c r="L180" s="149">
        <f t="shared" si="52"/>
        <v>0</v>
      </c>
      <c r="M180" s="149">
        <f t="shared" si="52"/>
        <v>0</v>
      </c>
      <c r="N180" s="149">
        <f t="shared" si="52"/>
        <v>0</v>
      </c>
      <c r="O180" s="149">
        <f t="shared" si="52"/>
        <v>0</v>
      </c>
      <c r="P180" s="149">
        <f t="shared" si="52"/>
        <v>0</v>
      </c>
      <c r="Q180" s="149">
        <f t="shared" si="52"/>
        <v>0</v>
      </c>
      <c r="R180" s="149">
        <f t="shared" si="53"/>
        <v>0</v>
      </c>
    </row>
    <row r="181" spans="1:19" x14ac:dyDescent="0.2">
      <c r="A181" t="s">
        <v>2970</v>
      </c>
      <c r="B181" s="150">
        <f t="shared" si="49"/>
        <v>5012</v>
      </c>
      <c r="C181">
        <v>4</v>
      </c>
      <c r="D181" s="149">
        <f t="shared" si="50"/>
        <v>98083.357170152871</v>
      </c>
      <c r="E181" s="149">
        <f t="shared" si="51"/>
        <v>817.36130975127389</v>
      </c>
      <c r="F181" s="149">
        <f t="shared" si="52"/>
        <v>0</v>
      </c>
      <c r="G181" s="149">
        <f t="shared" si="52"/>
        <v>0</v>
      </c>
      <c r="H181" s="149">
        <f t="shared" si="52"/>
        <v>0</v>
      </c>
      <c r="I181" s="149">
        <f t="shared" si="52"/>
        <v>817.36130975127389</v>
      </c>
      <c r="J181" s="149">
        <f t="shared" si="52"/>
        <v>817.36130975127389</v>
      </c>
      <c r="K181" s="149">
        <f t="shared" si="52"/>
        <v>817.36130975127389</v>
      </c>
      <c r="L181" s="149">
        <f t="shared" si="52"/>
        <v>817.36130975127389</v>
      </c>
      <c r="M181" s="149">
        <f t="shared" si="52"/>
        <v>817.36130975127389</v>
      </c>
      <c r="N181" s="149">
        <f t="shared" si="52"/>
        <v>817.36130975127389</v>
      </c>
      <c r="O181" s="149">
        <f t="shared" si="52"/>
        <v>817.36130975127389</v>
      </c>
      <c r="P181" s="149">
        <f t="shared" si="52"/>
        <v>817.36130975127389</v>
      </c>
      <c r="Q181" s="149">
        <f t="shared" si="52"/>
        <v>817.36130975127389</v>
      </c>
      <c r="R181" s="149">
        <f t="shared" si="53"/>
        <v>7356.2517877614646</v>
      </c>
    </row>
    <row r="182" spans="1:19" x14ac:dyDescent="0.2">
      <c r="A182" t="s">
        <v>2971</v>
      </c>
      <c r="B182" s="150">
        <f t="shared" si="49"/>
        <v>5012</v>
      </c>
      <c r="C182">
        <v>5</v>
      </c>
      <c r="D182" s="149">
        <f t="shared" si="50"/>
        <v>56488.963807916654</v>
      </c>
      <c r="E182" s="149">
        <f t="shared" si="51"/>
        <v>470.7413650659721</v>
      </c>
      <c r="F182" s="149">
        <f t="shared" si="52"/>
        <v>0</v>
      </c>
      <c r="G182" s="149">
        <f t="shared" si="52"/>
        <v>0</v>
      </c>
      <c r="H182" s="149">
        <f t="shared" si="52"/>
        <v>0</v>
      </c>
      <c r="I182" s="149">
        <f t="shared" si="52"/>
        <v>0</v>
      </c>
      <c r="J182" s="149">
        <f t="shared" si="52"/>
        <v>470.7413650659721</v>
      </c>
      <c r="K182" s="149">
        <f t="shared" si="52"/>
        <v>470.7413650659721</v>
      </c>
      <c r="L182" s="149">
        <f t="shared" si="52"/>
        <v>470.7413650659721</v>
      </c>
      <c r="M182" s="149">
        <f t="shared" si="52"/>
        <v>470.7413650659721</v>
      </c>
      <c r="N182" s="149">
        <f t="shared" si="52"/>
        <v>470.7413650659721</v>
      </c>
      <c r="O182" s="149">
        <f t="shared" si="52"/>
        <v>470.7413650659721</v>
      </c>
      <c r="P182" s="149">
        <f t="shared" si="52"/>
        <v>470.7413650659721</v>
      </c>
      <c r="Q182" s="149">
        <f t="shared" si="52"/>
        <v>470.7413650659721</v>
      </c>
      <c r="R182" s="149">
        <f t="shared" si="53"/>
        <v>3765.9309205277759</v>
      </c>
    </row>
    <row r="183" spans="1:19" x14ac:dyDescent="0.2">
      <c r="A183" t="s">
        <v>2972</v>
      </c>
      <c r="B183" s="150">
        <f t="shared" si="49"/>
        <v>5012</v>
      </c>
      <c r="C183">
        <v>6</v>
      </c>
      <c r="D183" s="149">
        <f t="shared" si="50"/>
        <v>56488.963807916647</v>
      </c>
      <c r="E183" s="149">
        <f t="shared" si="51"/>
        <v>470.74136506597205</v>
      </c>
      <c r="F183" s="149">
        <f t="shared" si="52"/>
        <v>0</v>
      </c>
      <c r="G183" s="149">
        <f t="shared" si="52"/>
        <v>0</v>
      </c>
      <c r="H183" s="149">
        <f t="shared" si="52"/>
        <v>0</v>
      </c>
      <c r="I183" s="149">
        <f t="shared" si="52"/>
        <v>0</v>
      </c>
      <c r="J183" s="149">
        <f t="shared" si="52"/>
        <v>0</v>
      </c>
      <c r="K183" s="149">
        <f t="shared" si="52"/>
        <v>470.74136506597205</v>
      </c>
      <c r="L183" s="149">
        <f t="shared" si="52"/>
        <v>470.74136506597205</v>
      </c>
      <c r="M183" s="149">
        <f t="shared" si="52"/>
        <v>470.74136506597205</v>
      </c>
      <c r="N183" s="149">
        <f t="shared" si="52"/>
        <v>470.74136506597205</v>
      </c>
      <c r="O183" s="149">
        <f t="shared" si="52"/>
        <v>470.74136506597205</v>
      </c>
      <c r="P183" s="149">
        <f t="shared" si="52"/>
        <v>470.74136506597205</v>
      </c>
      <c r="Q183" s="149">
        <f t="shared" si="52"/>
        <v>470.74136506597205</v>
      </c>
      <c r="R183" s="149">
        <f t="shared" si="53"/>
        <v>3295.189555461804</v>
      </c>
    </row>
    <row r="184" spans="1:19" x14ac:dyDescent="0.2">
      <c r="A184" t="s">
        <v>2973</v>
      </c>
      <c r="B184" s="150">
        <f t="shared" si="49"/>
        <v>5012</v>
      </c>
      <c r="C184">
        <v>7</v>
      </c>
      <c r="D184" s="149">
        <f t="shared" si="50"/>
        <v>56950.024258688005</v>
      </c>
      <c r="E184" s="149">
        <f t="shared" si="51"/>
        <v>474.58353548906672</v>
      </c>
      <c r="F184" s="149">
        <f t="shared" si="52"/>
        <v>0</v>
      </c>
      <c r="G184" s="149">
        <f t="shared" si="52"/>
        <v>0</v>
      </c>
      <c r="H184" s="149">
        <f t="shared" si="52"/>
        <v>0</v>
      </c>
      <c r="I184" s="149">
        <f t="shared" si="52"/>
        <v>0</v>
      </c>
      <c r="J184" s="149">
        <f t="shared" si="52"/>
        <v>0</v>
      </c>
      <c r="K184" s="149">
        <f t="shared" si="52"/>
        <v>0</v>
      </c>
      <c r="L184" s="149">
        <f t="shared" si="52"/>
        <v>474.58353548906672</v>
      </c>
      <c r="M184" s="149">
        <f t="shared" si="52"/>
        <v>474.58353548906672</v>
      </c>
      <c r="N184" s="149">
        <f t="shared" si="52"/>
        <v>474.58353548906672</v>
      </c>
      <c r="O184" s="149">
        <f t="shared" si="52"/>
        <v>474.58353548906672</v>
      </c>
      <c r="P184" s="149">
        <f t="shared" si="52"/>
        <v>474.58353548906672</v>
      </c>
      <c r="Q184" s="149">
        <f t="shared" si="52"/>
        <v>474.58353548906672</v>
      </c>
      <c r="R184" s="149">
        <f t="shared" si="53"/>
        <v>2847.5012129344004</v>
      </c>
    </row>
    <row r="185" spans="1:19" x14ac:dyDescent="0.2">
      <c r="A185" t="s">
        <v>2974</v>
      </c>
      <c r="B185" s="150">
        <f t="shared" si="49"/>
        <v>5012</v>
      </c>
      <c r="C185">
        <v>8</v>
      </c>
      <c r="D185" s="149">
        <f t="shared" si="50"/>
        <v>57411.086724219029</v>
      </c>
      <c r="E185" s="149">
        <f t="shared" si="51"/>
        <v>478.42572270182524</v>
      </c>
      <c r="F185" s="149">
        <f t="shared" si="52"/>
        <v>0</v>
      </c>
      <c r="G185" s="149">
        <f t="shared" si="52"/>
        <v>0</v>
      </c>
      <c r="H185" s="149">
        <f t="shared" si="52"/>
        <v>0</v>
      </c>
      <c r="I185" s="149">
        <f t="shared" si="52"/>
        <v>0</v>
      </c>
      <c r="J185" s="149">
        <f t="shared" si="52"/>
        <v>0</v>
      </c>
      <c r="K185" s="149">
        <f t="shared" si="52"/>
        <v>0</v>
      </c>
      <c r="L185" s="149">
        <f t="shared" si="52"/>
        <v>0</v>
      </c>
      <c r="M185" s="149">
        <f t="shared" si="52"/>
        <v>478.42572270182524</v>
      </c>
      <c r="N185" s="149">
        <f t="shared" si="52"/>
        <v>478.42572270182524</v>
      </c>
      <c r="O185" s="149">
        <f t="shared" si="52"/>
        <v>478.42572270182524</v>
      </c>
      <c r="P185" s="149">
        <f t="shared" si="52"/>
        <v>478.42572270182524</v>
      </c>
      <c r="Q185" s="149">
        <f t="shared" si="52"/>
        <v>478.42572270182524</v>
      </c>
      <c r="R185" s="149">
        <f t="shared" si="53"/>
        <v>2392.1286135091264</v>
      </c>
    </row>
    <row r="186" spans="1:19" x14ac:dyDescent="0.2">
      <c r="A186" t="s">
        <v>2975</v>
      </c>
      <c r="B186" s="150">
        <f t="shared" si="49"/>
        <v>5012</v>
      </c>
      <c r="C186">
        <v>9</v>
      </c>
      <c r="D186" s="149">
        <f t="shared" si="50"/>
        <v>60847.918564316329</v>
      </c>
      <c r="E186" s="149">
        <f t="shared" si="51"/>
        <v>507.06598803596938</v>
      </c>
      <c r="F186" s="149">
        <f t="shared" si="52"/>
        <v>0</v>
      </c>
      <c r="G186" s="149">
        <f t="shared" si="52"/>
        <v>0</v>
      </c>
      <c r="H186" s="149">
        <f t="shared" si="52"/>
        <v>0</v>
      </c>
      <c r="I186" s="149">
        <f t="shared" si="52"/>
        <v>0</v>
      </c>
      <c r="J186" s="149">
        <f t="shared" si="52"/>
        <v>0</v>
      </c>
      <c r="K186" s="149">
        <f t="shared" si="52"/>
        <v>0</v>
      </c>
      <c r="L186" s="149">
        <f t="shared" si="52"/>
        <v>0</v>
      </c>
      <c r="M186" s="149">
        <f t="shared" si="52"/>
        <v>0</v>
      </c>
      <c r="N186" s="149">
        <f t="shared" si="52"/>
        <v>507.06598803596938</v>
      </c>
      <c r="O186" s="149">
        <f t="shared" si="52"/>
        <v>507.06598803596938</v>
      </c>
      <c r="P186" s="149">
        <f t="shared" si="52"/>
        <v>507.06598803596938</v>
      </c>
      <c r="Q186" s="149">
        <f t="shared" si="52"/>
        <v>507.06598803596938</v>
      </c>
      <c r="R186" s="149">
        <f t="shared" si="53"/>
        <v>2028.2639521438775</v>
      </c>
    </row>
    <row r="187" spans="1:19" x14ac:dyDescent="0.2">
      <c r="A187" t="s">
        <v>2976</v>
      </c>
      <c r="B187" s="150">
        <f t="shared" si="49"/>
        <v>5012</v>
      </c>
      <c r="C187">
        <v>10</v>
      </c>
      <c r="D187" s="149">
        <f t="shared" si="50"/>
        <v>59055.961687338546</v>
      </c>
      <c r="E187" s="149">
        <f t="shared" si="51"/>
        <v>492.13301406115454</v>
      </c>
      <c r="F187" s="149">
        <f t="shared" si="52"/>
        <v>0</v>
      </c>
      <c r="G187" s="149">
        <f t="shared" si="52"/>
        <v>0</v>
      </c>
      <c r="H187" s="149">
        <f t="shared" si="52"/>
        <v>0</v>
      </c>
      <c r="I187" s="149">
        <f t="shared" si="52"/>
        <v>0</v>
      </c>
      <c r="J187" s="149">
        <f t="shared" si="52"/>
        <v>0</v>
      </c>
      <c r="K187" s="149">
        <f t="shared" si="52"/>
        <v>0</v>
      </c>
      <c r="L187" s="149">
        <f t="shared" si="52"/>
        <v>0</v>
      </c>
      <c r="M187" s="149">
        <f t="shared" si="52"/>
        <v>0</v>
      </c>
      <c r="N187" s="149">
        <f t="shared" si="52"/>
        <v>0</v>
      </c>
      <c r="O187" s="149">
        <f t="shared" si="52"/>
        <v>492.13301406115454</v>
      </c>
      <c r="P187" s="149">
        <f t="shared" si="52"/>
        <v>492.13301406115454</v>
      </c>
      <c r="Q187" s="149">
        <f t="shared" si="52"/>
        <v>492.13301406115454</v>
      </c>
      <c r="R187" s="149">
        <f t="shared" si="53"/>
        <v>1476.3990421834637</v>
      </c>
    </row>
    <row r="188" spans="1:19" x14ac:dyDescent="0.2">
      <c r="A188" t="s">
        <v>2977</v>
      </c>
      <c r="B188" s="150">
        <f t="shared" si="49"/>
        <v>5012</v>
      </c>
      <c r="C188">
        <v>11</v>
      </c>
      <c r="D188" s="149">
        <f t="shared" si="50"/>
        <v>79256.84535420328</v>
      </c>
      <c r="E188" s="149">
        <f t="shared" si="51"/>
        <v>660.47371128502732</v>
      </c>
      <c r="F188" s="149">
        <f t="shared" si="52"/>
        <v>0</v>
      </c>
      <c r="G188" s="149">
        <f t="shared" si="52"/>
        <v>0</v>
      </c>
      <c r="H188" s="149">
        <f t="shared" si="52"/>
        <v>0</v>
      </c>
      <c r="I188" s="149">
        <f t="shared" si="52"/>
        <v>0</v>
      </c>
      <c r="J188" s="149">
        <f t="shared" si="52"/>
        <v>0</v>
      </c>
      <c r="K188" s="149">
        <f t="shared" si="52"/>
        <v>0</v>
      </c>
      <c r="L188" s="149">
        <f t="shared" si="52"/>
        <v>0</v>
      </c>
      <c r="M188" s="149">
        <f t="shared" si="52"/>
        <v>0</v>
      </c>
      <c r="N188" s="149">
        <f t="shared" si="52"/>
        <v>0</v>
      </c>
      <c r="O188" s="149">
        <f t="shared" si="52"/>
        <v>0</v>
      </c>
      <c r="P188" s="149">
        <f t="shared" si="52"/>
        <v>660.47371128502732</v>
      </c>
      <c r="Q188" s="149">
        <f t="shared" si="52"/>
        <v>660.47371128502732</v>
      </c>
      <c r="R188" s="149">
        <f t="shared" si="53"/>
        <v>1320.9474225700546</v>
      </c>
    </row>
    <row r="189" spans="1:19" x14ac:dyDescent="0.2">
      <c r="A189" t="s">
        <v>2978</v>
      </c>
      <c r="B189" s="150">
        <f t="shared" si="49"/>
        <v>5012</v>
      </c>
      <c r="C189">
        <v>12</v>
      </c>
      <c r="D189" s="149">
        <f t="shared" si="50"/>
        <v>77239.55636339623</v>
      </c>
      <c r="E189" s="149">
        <f t="shared" si="51"/>
        <v>643.66296969496864</v>
      </c>
      <c r="F189" s="149">
        <f t="shared" si="52"/>
        <v>0</v>
      </c>
      <c r="G189" s="149">
        <f t="shared" si="52"/>
        <v>0</v>
      </c>
      <c r="H189" s="149">
        <f t="shared" si="52"/>
        <v>0</v>
      </c>
      <c r="I189" s="149">
        <f t="shared" si="52"/>
        <v>0</v>
      </c>
      <c r="J189" s="149">
        <f t="shared" si="52"/>
        <v>0</v>
      </c>
      <c r="K189" s="149">
        <f t="shared" si="52"/>
        <v>0</v>
      </c>
      <c r="L189" s="149">
        <f t="shared" si="52"/>
        <v>0</v>
      </c>
      <c r="M189" s="149">
        <f t="shared" si="52"/>
        <v>0</v>
      </c>
      <c r="N189" s="149">
        <f t="shared" si="52"/>
        <v>0</v>
      </c>
      <c r="O189" s="149">
        <f t="shared" si="52"/>
        <v>0</v>
      </c>
      <c r="P189" s="149">
        <f t="shared" si="52"/>
        <v>0</v>
      </c>
      <c r="Q189" s="149">
        <f t="shared" si="52"/>
        <v>643.66296969496864</v>
      </c>
      <c r="R189" s="149">
        <f t="shared" si="53"/>
        <v>643.66296969496864</v>
      </c>
    </row>
    <row r="191" spans="1:19" ht="16" x14ac:dyDescent="0.2">
      <c r="A191" s="7" t="s">
        <v>2979</v>
      </c>
    </row>
    <row r="192" spans="1:19" x14ac:dyDescent="0.2">
      <c r="A192" s="8" t="s">
        <v>1493</v>
      </c>
      <c r="B192" s="8" t="s">
        <v>1419</v>
      </c>
      <c r="C192" s="8" t="s">
        <v>1494</v>
      </c>
      <c r="F192" s="148">
        <f t="shared" ref="F192:Q192" si="54">F$27</f>
        <v>46418</v>
      </c>
      <c r="G192" s="148">
        <f t="shared" si="54"/>
        <v>46446</v>
      </c>
      <c r="H192" s="148">
        <f t="shared" si="54"/>
        <v>46477</v>
      </c>
      <c r="I192" s="148">
        <f t="shared" si="54"/>
        <v>46507</v>
      </c>
      <c r="J192" s="148">
        <f t="shared" si="54"/>
        <v>46538</v>
      </c>
      <c r="K192" s="148">
        <f t="shared" si="54"/>
        <v>46568</v>
      </c>
      <c r="L192" s="148">
        <f t="shared" si="54"/>
        <v>46599</v>
      </c>
      <c r="M192" s="148">
        <f t="shared" si="54"/>
        <v>46630</v>
      </c>
      <c r="N192" s="148">
        <f t="shared" si="54"/>
        <v>46660</v>
      </c>
      <c r="O192" s="148">
        <f t="shared" si="54"/>
        <v>46691</v>
      </c>
      <c r="P192" s="148">
        <f t="shared" si="54"/>
        <v>46721</v>
      </c>
      <c r="Q192" s="148">
        <f t="shared" si="54"/>
        <v>46752</v>
      </c>
      <c r="R192" s="8" t="s">
        <v>1349</v>
      </c>
      <c r="S192" s="8" t="s">
        <v>1443</v>
      </c>
    </row>
    <row r="193" spans="1:19" x14ac:dyDescent="0.2">
      <c r="A193" t="s">
        <v>2980</v>
      </c>
      <c r="B193" s="150">
        <f>$B$14</f>
        <v>5011</v>
      </c>
      <c r="C193">
        <v>20</v>
      </c>
      <c r="F193" s="149">
        <f t="shared" ref="F193:Q193" si="55">SUMIF($B$165:$B$189,$B193,F$165:F$189)+F231</f>
        <v>0</v>
      </c>
      <c r="G193" s="149">
        <f t="shared" si="55"/>
        <v>0</v>
      </c>
      <c r="H193" s="149">
        <f t="shared" si="55"/>
        <v>0</v>
      </c>
      <c r="I193" s="149">
        <f t="shared" si="55"/>
        <v>2665.6923091350845</v>
      </c>
      <c r="J193" s="149">
        <f t="shared" si="55"/>
        <v>4079.5159096360767</v>
      </c>
      <c r="K193" s="149">
        <f t="shared" si="55"/>
        <v>5493.3395101370688</v>
      </c>
      <c r="L193" s="149">
        <f t="shared" si="55"/>
        <v>6918.7548668312593</v>
      </c>
      <c r="M193" s="149">
        <f t="shared" si="55"/>
        <v>8355.7619557334147</v>
      </c>
      <c r="N193" s="149">
        <f t="shared" si="55"/>
        <v>10160.152999384411</v>
      </c>
      <c r="O193" s="149">
        <f t="shared" si="55"/>
        <v>11871.728135490499</v>
      </c>
      <c r="P193" s="149">
        <f t="shared" si="55"/>
        <v>13787.123646288674</v>
      </c>
      <c r="Q193" s="149">
        <f t="shared" si="55"/>
        <v>15958.333847885147</v>
      </c>
      <c r="R193" s="149">
        <f>SUM(F193:Q193)</f>
        <v>79290.403180521636</v>
      </c>
      <c r="S193" t="s">
        <v>2981</v>
      </c>
    </row>
    <row r="194" spans="1:19" x14ac:dyDescent="0.2">
      <c r="A194" t="s">
        <v>2982</v>
      </c>
      <c r="B194" s="150">
        <f>$B$15</f>
        <v>5012</v>
      </c>
      <c r="C194">
        <v>21</v>
      </c>
      <c r="F194" s="149">
        <f t="shared" ref="F194:Q194" si="56">SUMIF($B$165:$B$189,$B194,F$165:F$189)+F232</f>
        <v>0</v>
      </c>
      <c r="G194" s="149">
        <f t="shared" si="56"/>
        <v>0</v>
      </c>
      <c r="H194" s="149">
        <f t="shared" si="56"/>
        <v>0</v>
      </c>
      <c r="I194" s="149">
        <f t="shared" si="56"/>
        <v>817.36130975127389</v>
      </c>
      <c r="J194" s="149">
        <f t="shared" si="56"/>
        <v>1288.102674817246</v>
      </c>
      <c r="K194" s="149">
        <f t="shared" si="56"/>
        <v>1758.8440398832181</v>
      </c>
      <c r="L194" s="149">
        <f t="shared" si="56"/>
        <v>2233.427575372285</v>
      </c>
      <c r="M194" s="149">
        <f t="shared" si="56"/>
        <v>2711.8532980741102</v>
      </c>
      <c r="N194" s="149">
        <f t="shared" si="56"/>
        <v>3218.9192861100796</v>
      </c>
      <c r="O194" s="149">
        <f t="shared" si="56"/>
        <v>3711.052300171234</v>
      </c>
      <c r="P194" s="149">
        <f t="shared" si="56"/>
        <v>4371.5260114562616</v>
      </c>
      <c r="Q194" s="149">
        <f t="shared" si="56"/>
        <v>5015.1889811512301</v>
      </c>
      <c r="R194" s="149">
        <f>SUM(F194:Q194)</f>
        <v>25126.275476786937</v>
      </c>
      <c r="S194" t="s">
        <v>2983</v>
      </c>
    </row>
    <row r="195" spans="1:19" x14ac:dyDescent="0.2">
      <c r="A195" s="142" t="s">
        <v>2984</v>
      </c>
      <c r="F195" s="149">
        <f t="shared" ref="F195:Q195" si="57">F193+F194</f>
        <v>0</v>
      </c>
      <c r="G195" s="149">
        <f t="shared" si="57"/>
        <v>0</v>
      </c>
      <c r="H195" s="149">
        <f t="shared" si="57"/>
        <v>0</v>
      </c>
      <c r="I195" s="149">
        <f t="shared" si="57"/>
        <v>3483.0536188863584</v>
      </c>
      <c r="J195" s="149">
        <f t="shared" si="57"/>
        <v>5367.6185844533229</v>
      </c>
      <c r="K195" s="149">
        <f t="shared" si="57"/>
        <v>7252.1835500202869</v>
      </c>
      <c r="L195" s="149">
        <f t="shared" si="57"/>
        <v>9152.1824422035443</v>
      </c>
      <c r="M195" s="149">
        <f t="shared" si="57"/>
        <v>11067.615253807526</v>
      </c>
      <c r="N195" s="149">
        <f t="shared" si="57"/>
        <v>13379.072285494491</v>
      </c>
      <c r="O195" s="149">
        <f t="shared" si="57"/>
        <v>15582.780435661733</v>
      </c>
      <c r="P195" s="149">
        <f t="shared" si="57"/>
        <v>18158.649657744936</v>
      </c>
      <c r="Q195" s="149">
        <f t="shared" si="57"/>
        <v>20973.522829036378</v>
      </c>
      <c r="R195" s="149">
        <f>SUM(F195:Q195)</f>
        <v>104416.67865730857</v>
      </c>
    </row>
    <row r="196" spans="1:19" x14ac:dyDescent="0.2">
      <c r="A196" t="s">
        <v>2985</v>
      </c>
      <c r="R196" s="149">
        <f>R195-SUM(R165:R189)-R231-R232</f>
        <v>1.4551915228366852E-11</v>
      </c>
    </row>
    <row r="197" spans="1:19" x14ac:dyDescent="0.2">
      <c r="A197" s="142" t="s">
        <v>2986</v>
      </c>
      <c r="R197" s="149">
        <f>R83+R195</f>
        <v>3423224.8424668331</v>
      </c>
    </row>
    <row r="199" spans="1:19" ht="16" x14ac:dyDescent="0.2">
      <c r="A199" s="7" t="s">
        <v>2987</v>
      </c>
    </row>
    <row r="200" spans="1:19" x14ac:dyDescent="0.2">
      <c r="A200" s="8" t="s">
        <v>1504</v>
      </c>
      <c r="B200" s="8" t="s">
        <v>1396</v>
      </c>
    </row>
    <row r="201" spans="1:19" x14ac:dyDescent="0.2">
      <c r="A201" t="s">
        <v>2988</v>
      </c>
      <c r="B201" s="149">
        <f>'Prod Payroll'!S81</f>
        <v>2592893.90102852</v>
      </c>
    </row>
    <row r="202" spans="1:19" x14ac:dyDescent="0.2">
      <c r="A202" t="s">
        <v>2989</v>
      </c>
      <c r="B202" s="149">
        <f>R149</f>
        <v>2592893.90102852</v>
      </c>
    </row>
    <row r="203" spans="1:19" x14ac:dyDescent="0.2">
      <c r="A203" t="s">
        <v>2990</v>
      </c>
      <c r="B203" s="149">
        <f>SUM(F159:Q159)</f>
        <v>1942322.7209605</v>
      </c>
    </row>
    <row r="204" spans="1:19" x14ac:dyDescent="0.2">
      <c r="A204" t="s">
        <v>2991</v>
      </c>
      <c r="B204" s="149">
        <f>SUM(F160:Q160)</f>
        <v>650571.18006802001</v>
      </c>
    </row>
    <row r="205" spans="1:19" x14ac:dyDescent="0.2">
      <c r="A205" t="s">
        <v>2237</v>
      </c>
      <c r="B205" s="149">
        <f>Q153+Q155</f>
        <v>0</v>
      </c>
    </row>
    <row r="206" spans="1:19" x14ac:dyDescent="0.2">
      <c r="A206" t="s">
        <v>2992</v>
      </c>
      <c r="B206" s="149">
        <f>B202-SUM(B203:B205)-R223</f>
        <v>0</v>
      </c>
    </row>
    <row r="207" spans="1:19" x14ac:dyDescent="0.2">
      <c r="A207" t="s">
        <v>2993</v>
      </c>
      <c r="B207" s="149">
        <f>SUM(B149:E149)</f>
        <v>0</v>
      </c>
    </row>
    <row r="208" spans="1:19" x14ac:dyDescent="0.2">
      <c r="A208" t="s">
        <v>2994</v>
      </c>
      <c r="B208" s="149">
        <f>SUM(B159:E159)</f>
        <v>0</v>
      </c>
    </row>
    <row r="209" spans="1:19" x14ac:dyDescent="0.2">
      <c r="A209" t="s">
        <v>2995</v>
      </c>
      <c r="B209" s="149">
        <f>SUM(B161:E161)</f>
        <v>0</v>
      </c>
    </row>
    <row r="210" spans="1:19" x14ac:dyDescent="0.2">
      <c r="A210" t="s">
        <v>2996</v>
      </c>
      <c r="B210" s="149">
        <f>SUM(D165:D176)+SUM(D178:D189)</f>
        <v>1942322.7209604997</v>
      </c>
    </row>
    <row r="211" spans="1:19" x14ac:dyDescent="0.2">
      <c r="A211" t="s">
        <v>2997</v>
      </c>
      <c r="B211" s="149">
        <f>B210-B203-B208</f>
        <v>-2.3283064365386963E-10</v>
      </c>
    </row>
    <row r="212" spans="1:19" x14ac:dyDescent="0.2">
      <c r="A212" t="s">
        <v>2998</v>
      </c>
      <c r="B212" s="149">
        <f>R195</f>
        <v>104416.67865730857</v>
      </c>
    </row>
    <row r="213" spans="1:19" x14ac:dyDescent="0.2">
      <c r="A213" t="s">
        <v>2999</v>
      </c>
      <c r="B213" s="149">
        <f>B210-(B212-R233)</f>
        <v>1837906.042303191</v>
      </c>
    </row>
    <row r="214" spans="1:19" x14ac:dyDescent="0.2">
      <c r="A214" t="s">
        <v>3000</v>
      </c>
      <c r="B214" s="149">
        <f>SUM(F141:Q142)</f>
        <v>630504.48293537227</v>
      </c>
    </row>
    <row r="215" spans="1:19" x14ac:dyDescent="0.2">
      <c r="A215" t="s">
        <v>3001</v>
      </c>
      <c r="B215" s="149">
        <f>SUM(F147:Q147)/SUM(F150:Q150)</f>
        <v>5734.7567358485539</v>
      </c>
    </row>
    <row r="216" spans="1:19" x14ac:dyDescent="0.2">
      <c r="A216" t="s">
        <v>3002</v>
      </c>
      <c r="B216" s="149">
        <f>SUM(F148:Q148)/SUM(F151:Q151)</f>
        <v>593.09948298433278</v>
      </c>
    </row>
    <row r="218" spans="1:19" ht="16" x14ac:dyDescent="0.2">
      <c r="A218" s="7" t="s">
        <v>3003</v>
      </c>
    </row>
    <row r="219" spans="1:19" x14ac:dyDescent="0.2">
      <c r="A219" t="s">
        <v>3004</v>
      </c>
    </row>
    <row r="220" spans="1:19" x14ac:dyDescent="0.2">
      <c r="A220" s="8" t="s">
        <v>1375</v>
      </c>
      <c r="B220" s="148">
        <f>DeploySum!B4</f>
        <v>46295</v>
      </c>
      <c r="C220" s="148">
        <f>DeploySum!C4</f>
        <v>46326</v>
      </c>
      <c r="D220" s="148">
        <f>DeploySum!D4</f>
        <v>46356</v>
      </c>
      <c r="E220" s="148">
        <f>DeploySum!E4</f>
        <v>46387</v>
      </c>
      <c r="F220" s="148">
        <f>DeploySum!F4</f>
        <v>46418</v>
      </c>
      <c r="G220" s="148">
        <f>DeploySum!G4</f>
        <v>46446</v>
      </c>
      <c r="H220" s="148">
        <f>DeploySum!H4</f>
        <v>46477</v>
      </c>
      <c r="I220" s="148">
        <f>DeploySum!I4</f>
        <v>46507</v>
      </c>
      <c r="J220" s="148">
        <f>DeploySum!J4</f>
        <v>46538</v>
      </c>
      <c r="K220" s="148">
        <f>DeploySum!K4</f>
        <v>46568</v>
      </c>
      <c r="L220" s="148">
        <f>DeploySum!L4</f>
        <v>46599</v>
      </c>
      <c r="M220" s="148">
        <f>DeploySum!M4</f>
        <v>46630</v>
      </c>
      <c r="N220" s="148">
        <f>DeploySum!N4</f>
        <v>46660</v>
      </c>
      <c r="O220" s="148">
        <f>DeploySum!O4</f>
        <v>46691</v>
      </c>
      <c r="P220" s="148">
        <f>DeploySum!P4</f>
        <v>46721</v>
      </c>
      <c r="Q220" s="148">
        <f>DeploySum!Q4</f>
        <v>46752</v>
      </c>
      <c r="R220" s="8" t="s">
        <v>1349</v>
      </c>
      <c r="S220" s="8" t="s">
        <v>1443</v>
      </c>
    </row>
    <row r="221" spans="1:19" x14ac:dyDescent="0.2">
      <c r="A221" t="s">
        <v>3005</v>
      </c>
      <c r="B221" s="149">
        <f>IF(B150&gt;0,0,(1-$B$135)*(B147))</f>
        <v>0</v>
      </c>
      <c r="C221" s="149">
        <f t="shared" ref="C221:Q221" si="58">IF(C150&gt;0,0,(1-$B$135)*(C147+B153))</f>
        <v>0</v>
      </c>
      <c r="D221" s="149">
        <f t="shared" si="58"/>
        <v>0</v>
      </c>
      <c r="E221" s="149">
        <f t="shared" si="58"/>
        <v>0</v>
      </c>
      <c r="F221" s="149">
        <f t="shared" si="58"/>
        <v>0</v>
      </c>
      <c r="G221" s="149">
        <f t="shared" si="58"/>
        <v>0</v>
      </c>
      <c r="H221" s="149">
        <f t="shared" si="58"/>
        <v>0</v>
      </c>
      <c r="I221" s="149">
        <f t="shared" si="58"/>
        <v>0</v>
      </c>
      <c r="J221" s="149">
        <f t="shared" si="58"/>
        <v>0</v>
      </c>
      <c r="K221" s="149">
        <f t="shared" si="58"/>
        <v>0</v>
      </c>
      <c r="L221" s="149">
        <f t="shared" si="58"/>
        <v>0</v>
      </c>
      <c r="M221" s="149">
        <f t="shared" si="58"/>
        <v>0</v>
      </c>
      <c r="N221" s="149">
        <f t="shared" si="58"/>
        <v>0</v>
      </c>
      <c r="O221" s="149">
        <f t="shared" si="58"/>
        <v>0</v>
      </c>
      <c r="P221" s="149">
        <f t="shared" si="58"/>
        <v>0</v>
      </c>
      <c r="Q221" s="149">
        <f t="shared" si="58"/>
        <v>0</v>
      </c>
      <c r="R221" s="149">
        <f>SUM(F221:Q221)</f>
        <v>0</v>
      </c>
      <c r="S221" t="s">
        <v>3006</v>
      </c>
    </row>
    <row r="222" spans="1:19" x14ac:dyDescent="0.2">
      <c r="A222" t="s">
        <v>3007</v>
      </c>
      <c r="B222" s="149">
        <f>IF(B151&gt;0,0,(1-$B$135)*(B148))</f>
        <v>0</v>
      </c>
      <c r="C222" s="149">
        <f t="shared" ref="C222:Q222" si="59">IF(C151&gt;0,0,(1-$B$135)*(C148+B155))</f>
        <v>0</v>
      </c>
      <c r="D222" s="149">
        <f t="shared" si="59"/>
        <v>0</v>
      </c>
      <c r="E222" s="149">
        <f t="shared" si="59"/>
        <v>0</v>
      </c>
      <c r="F222" s="149">
        <f t="shared" si="59"/>
        <v>0</v>
      </c>
      <c r="G222" s="149">
        <f t="shared" si="59"/>
        <v>0</v>
      </c>
      <c r="H222" s="149">
        <f t="shared" si="59"/>
        <v>0</v>
      </c>
      <c r="I222" s="149">
        <f t="shared" si="59"/>
        <v>0</v>
      </c>
      <c r="J222" s="149">
        <f t="shared" si="59"/>
        <v>0</v>
      </c>
      <c r="K222" s="149">
        <f t="shared" si="59"/>
        <v>0</v>
      </c>
      <c r="L222" s="149">
        <f t="shared" si="59"/>
        <v>0</v>
      </c>
      <c r="M222" s="149">
        <f t="shared" si="59"/>
        <v>0</v>
      </c>
      <c r="N222" s="149">
        <f t="shared" si="59"/>
        <v>0</v>
      </c>
      <c r="O222" s="149">
        <f t="shared" si="59"/>
        <v>0</v>
      </c>
      <c r="P222" s="149">
        <f t="shared" si="59"/>
        <v>0</v>
      </c>
      <c r="Q222" s="149">
        <f t="shared" si="59"/>
        <v>0</v>
      </c>
      <c r="R222" s="149">
        <f>SUM(F222:Q222)</f>
        <v>0</v>
      </c>
    </row>
    <row r="223" spans="1:19" x14ac:dyDescent="0.2">
      <c r="A223" s="142" t="s">
        <v>3008</v>
      </c>
      <c r="B223" s="149">
        <f t="shared" ref="B223:Q223" si="60">B221+B222</f>
        <v>0</v>
      </c>
      <c r="C223" s="149">
        <f t="shared" si="60"/>
        <v>0</v>
      </c>
      <c r="D223" s="149">
        <f t="shared" si="60"/>
        <v>0</v>
      </c>
      <c r="E223" s="149">
        <f t="shared" si="60"/>
        <v>0</v>
      </c>
      <c r="F223" s="149">
        <f t="shared" si="60"/>
        <v>0</v>
      </c>
      <c r="G223" s="149">
        <f t="shared" si="60"/>
        <v>0</v>
      </c>
      <c r="H223" s="149">
        <f t="shared" si="60"/>
        <v>0</v>
      </c>
      <c r="I223" s="149">
        <f t="shared" si="60"/>
        <v>0</v>
      </c>
      <c r="J223" s="149">
        <f t="shared" si="60"/>
        <v>0</v>
      </c>
      <c r="K223" s="149">
        <f t="shared" si="60"/>
        <v>0</v>
      </c>
      <c r="L223" s="149">
        <f t="shared" si="60"/>
        <v>0</v>
      </c>
      <c r="M223" s="149">
        <f t="shared" si="60"/>
        <v>0</v>
      </c>
      <c r="N223" s="149">
        <f t="shared" si="60"/>
        <v>0</v>
      </c>
      <c r="O223" s="149">
        <f t="shared" si="60"/>
        <v>0</v>
      </c>
      <c r="P223" s="149">
        <f t="shared" si="60"/>
        <v>0</v>
      </c>
      <c r="Q223" s="149">
        <f t="shared" si="60"/>
        <v>0</v>
      </c>
      <c r="R223" s="149">
        <f>SUM(F223:Q223)</f>
        <v>0</v>
      </c>
    </row>
    <row r="224" spans="1:19" x14ac:dyDescent="0.2">
      <c r="A224" t="s">
        <v>3009</v>
      </c>
      <c r="B224" s="149">
        <f>IF('Prod Payroll'!B81=0,0,('Prod Payroll'!B37+'Prod Payroll'!B58+'Prod Payroll'!B75)/'Prod Payroll'!B81)</f>
        <v>5.887225636620258E-2</v>
      </c>
      <c r="C224" s="149">
        <f>IF('Prod Payroll'!C81=0,0,('Prod Payroll'!C37+'Prod Payroll'!C58+'Prod Payroll'!C75)/'Prod Payroll'!C81)</f>
        <v>6.5345573007631816E-2</v>
      </c>
      <c r="D224" s="149">
        <f>IF('Prod Payroll'!D81=0,0,('Prod Payroll'!D37+'Prod Payroll'!D58+'Prod Payroll'!D75)/'Prod Payroll'!D81)</f>
        <v>5.9497600477215279E-2</v>
      </c>
      <c r="E224" s="149">
        <f>IF('Prod Payroll'!E81=0,0,('Prod Payroll'!E37+'Prod Payroll'!E58+'Prod Payroll'!E75)/'Prod Payroll'!E81)</f>
        <v>6.5437387103560757E-2</v>
      </c>
      <c r="F224" s="149">
        <f>IF('Prod Payroll'!F81=0,0,('Prod Payroll'!F37+'Prod Payroll'!F58+'Prod Payroll'!F75)/'Prod Payroll'!F81)</f>
        <v>6.5333345185320219E-2</v>
      </c>
      <c r="G224" s="149">
        <f>IF('Prod Payroll'!G81=0,0,('Prod Payroll'!G37+'Prod Payroll'!G58+'Prod Payroll'!G75)/'Prod Payroll'!G81)</f>
        <v>6.316138106288563E-2</v>
      </c>
      <c r="H224" s="149">
        <f>IF('Prod Payroll'!H81=0,0,('Prod Payroll'!H37+'Prod Payroll'!H58+'Prod Payroll'!H75)/'Prod Payroll'!H81)</f>
        <v>6.5323823117779567E-2</v>
      </c>
      <c r="I224" s="149">
        <f>IF('Prod Payroll'!I81=0,0,('Prod Payroll'!I37+'Prod Payroll'!I58+'Prod Payroll'!I75)/'Prod Payroll'!I81)</f>
        <v>6.5323823117779567E-2</v>
      </c>
      <c r="J224" s="149">
        <f>IF('Prod Payroll'!J81=0,0,('Prod Payroll'!J37+'Prod Payroll'!J58+'Prod Payroll'!J75)/'Prod Payroll'!J81)</f>
        <v>6.5359907476625081E-2</v>
      </c>
      <c r="K224" s="149">
        <f>IF('Prod Payroll'!K81=0,0,('Prod Payroll'!K37+'Prod Payroll'!K58+'Prod Payroll'!K75)/'Prod Payroll'!K81)</f>
        <v>6.5395410510805205E-2</v>
      </c>
      <c r="L224" s="149">
        <f>IF('Prod Payroll'!L81=0,0,('Prod Payroll'!L37+'Prod Payroll'!L58+'Prod Payroll'!L75)/'Prod Payroll'!L81)</f>
        <v>6.2967538383738031E-2</v>
      </c>
      <c r="M224" s="149">
        <f>IF('Prod Payroll'!M81=0,0,('Prod Payroll'!M37+'Prod Payroll'!M58+'Prod Payroll'!M75)/'Prod Payroll'!M81)</f>
        <v>6.5397863799717446E-2</v>
      </c>
      <c r="N224" s="149">
        <f>IF('Prod Payroll'!N81=0,0,('Prod Payroll'!N37+'Prod Payroll'!N58+'Prod Payroll'!N75)/'Prod Payroll'!N81)</f>
        <v>6.3689915797196489E-2</v>
      </c>
      <c r="O224" s="149">
        <f>IF('Prod Payroll'!O81=0,0,('Prod Payroll'!O37+'Prod Payroll'!O58+'Prod Payroll'!O75)/'Prod Payroll'!O81)</f>
        <v>6.4573706145650431E-2</v>
      </c>
      <c r="P224" s="149">
        <f>IF('Prod Payroll'!P81=0,0,('Prod Payroll'!P37+'Prod Payroll'!P58+'Prod Payroll'!P75)/'Prod Payroll'!P81)</f>
        <v>6.2895799383325193E-2</v>
      </c>
      <c r="Q224" s="149">
        <f>IF('Prod Payroll'!Q81=0,0,('Prod Payroll'!Q37+'Prod Payroll'!Q58+'Prod Payroll'!Q75)/'Prod Payroll'!Q81)</f>
        <v>6.48422966032738E-2</v>
      </c>
    </row>
    <row r="225" spans="1:19" x14ac:dyDescent="0.2">
      <c r="A225" t="s">
        <v>3010</v>
      </c>
      <c r="B225" s="149">
        <f>IF('Prod Payroll'!B81=0,0,('Prod Payroll'!B38+'Prod Payroll'!B59+'Prod Payroll'!B76)/'Prod Payroll'!B81)</f>
        <v>5.710150687497953E-2</v>
      </c>
      <c r="C225" s="149">
        <f>IF('Prod Payroll'!C81=0,0,('Prod Payroll'!C38+'Prod Payroll'!C59+'Prod Payroll'!C76)/'Prod Payroll'!C81)</f>
        <v>6.3380120223943875E-2</v>
      </c>
      <c r="D225" s="149">
        <f>IF('Prod Payroll'!D81=0,0,('Prod Payroll'!D38+'Prod Payroll'!D59+'Prod Payroll'!D76)/'Prod Payroll'!D81)</f>
        <v>5.7387624349893876E-2</v>
      </c>
      <c r="E225" s="149">
        <f>IF('Prod Payroll'!E81=0,0,('Prod Payroll'!E38+'Prod Payroll'!E59+'Prod Payroll'!E76)/'Prod Payroll'!E81)</f>
        <v>6.2064118182295895E-2</v>
      </c>
      <c r="F225" s="149">
        <f>IF('Prod Payroll'!F81=0,0,('Prod Payroll'!F38+'Prod Payroll'!F59+'Prod Payroll'!F76)/'Prod Payroll'!F81)</f>
        <v>6.3555385677076581E-2</v>
      </c>
      <c r="G225" s="149">
        <f>IF('Prod Payroll'!G81=0,0,('Prod Payroll'!G38+'Prod Payroll'!G59+'Prod Payroll'!G76)/'Prod Payroll'!G81)</f>
        <v>6.1583449867147352E-2</v>
      </c>
      <c r="H225" s="149">
        <f>IF('Prod Payroll'!H81=0,0,('Prod Payroll'!H38+'Prod Payroll'!H59+'Prod Payroll'!H76)/'Prod Payroll'!H81)</f>
        <v>6.3691868645159549E-2</v>
      </c>
      <c r="I225" s="149">
        <f>IF('Prod Payroll'!I81=0,0,('Prod Payroll'!I38+'Prod Payroll'!I59+'Prod Payroll'!I76)/'Prod Payroll'!I81)</f>
        <v>6.3691868645159549E-2</v>
      </c>
      <c r="J225" s="149">
        <f>IF('Prod Payroll'!J81=0,0,('Prod Payroll'!J38+'Prod Payroll'!J59+'Prod Payroll'!J76)/'Prod Payroll'!J81)</f>
        <v>6.3174659501707101E-2</v>
      </c>
      <c r="K225" s="149">
        <f>IF('Prod Payroll'!K81=0,0,('Prod Payroll'!K38+'Prod Payroll'!K59+'Prod Payroll'!K76)/'Prod Payroll'!K81)</f>
        <v>6.2665782678458681E-2</v>
      </c>
      <c r="L225" s="149">
        <f>IF('Prod Payroll'!L81=0,0,('Prod Payroll'!L38+'Prod Payroll'!L59+'Prod Payroll'!L76)/'Prod Payroll'!L81)</f>
        <v>5.9803472651426201E-2</v>
      </c>
      <c r="M225" s="149">
        <f>IF('Prod Payroll'!M81=0,0,('Prod Payroll'!M38+'Prod Payroll'!M59+'Prod Payroll'!M76)/'Prod Payroll'!M81)</f>
        <v>6.2630618870716651E-2</v>
      </c>
      <c r="N225" s="149">
        <f>IF('Prod Payroll'!N81=0,0,('Prod Payroll'!N38+'Prod Payroll'!N59+'Prod Payroll'!N76)/'Prod Payroll'!N81)</f>
        <v>6.2126829248990122E-2</v>
      </c>
      <c r="O225" s="149">
        <f>IF('Prod Payroll'!O81=0,0,('Prod Payroll'!O38+'Prod Payroll'!O59+'Prod Payroll'!O76)/'Prod Payroll'!O81)</f>
        <v>6.2888249120616913E-2</v>
      </c>
      <c r="P225" s="149">
        <f>IF('Prod Payroll'!P81=0,0,('Prod Payroll'!P38+'Prod Payroll'!P59+'Prod Payroll'!P76)/'Prod Payroll'!P81)</f>
        <v>6.081655197216608E-2</v>
      </c>
      <c r="Q225" s="149">
        <f>IF('Prod Payroll'!Q81=0,0,('Prod Payroll'!Q38+'Prod Payroll'!Q59+'Prod Payroll'!Q76)/'Prod Payroll'!Q81)</f>
        <v>6.1559628666089806E-2</v>
      </c>
    </row>
    <row r="226" spans="1:19" x14ac:dyDescent="0.2">
      <c r="A226" t="s">
        <v>3011</v>
      </c>
      <c r="F226" s="149">
        <f t="shared" ref="F226:Q226" si="61">F223*(1-F224-F225)</f>
        <v>0</v>
      </c>
      <c r="G226" s="149">
        <f t="shared" si="61"/>
        <v>0</v>
      </c>
      <c r="H226" s="149">
        <f t="shared" si="61"/>
        <v>0</v>
      </c>
      <c r="I226" s="149">
        <f t="shared" si="61"/>
        <v>0</v>
      </c>
      <c r="J226" s="149">
        <f t="shared" si="61"/>
        <v>0</v>
      </c>
      <c r="K226" s="149">
        <f t="shared" si="61"/>
        <v>0</v>
      </c>
      <c r="L226" s="149">
        <f t="shared" si="61"/>
        <v>0</v>
      </c>
      <c r="M226" s="149">
        <f t="shared" si="61"/>
        <v>0</v>
      </c>
      <c r="N226" s="149">
        <f t="shared" si="61"/>
        <v>0</v>
      </c>
      <c r="O226" s="149">
        <f t="shared" si="61"/>
        <v>0</v>
      </c>
      <c r="P226" s="149">
        <f t="shared" si="61"/>
        <v>0</v>
      </c>
      <c r="Q226" s="149">
        <f t="shared" si="61"/>
        <v>0</v>
      </c>
      <c r="R226" s="149">
        <f>SUM(F226:Q226)</f>
        <v>0</v>
      </c>
      <c r="S226" t="s">
        <v>3012</v>
      </c>
    </row>
    <row r="227" spans="1:19" x14ac:dyDescent="0.2">
      <c r="A227" t="s">
        <v>3013</v>
      </c>
      <c r="F227" s="149">
        <f t="shared" ref="F227:Q227" si="62">F223*F224</f>
        <v>0</v>
      </c>
      <c r="G227" s="149">
        <f t="shared" si="62"/>
        <v>0</v>
      </c>
      <c r="H227" s="149">
        <f t="shared" si="62"/>
        <v>0</v>
      </c>
      <c r="I227" s="149">
        <f t="shared" si="62"/>
        <v>0</v>
      </c>
      <c r="J227" s="149">
        <f t="shared" si="62"/>
        <v>0</v>
      </c>
      <c r="K227" s="149">
        <f t="shared" si="62"/>
        <v>0</v>
      </c>
      <c r="L227" s="149">
        <f t="shared" si="62"/>
        <v>0</v>
      </c>
      <c r="M227" s="149">
        <f t="shared" si="62"/>
        <v>0</v>
      </c>
      <c r="N227" s="149">
        <f t="shared" si="62"/>
        <v>0</v>
      </c>
      <c r="O227" s="149">
        <f t="shared" si="62"/>
        <v>0</v>
      </c>
      <c r="P227" s="149">
        <f t="shared" si="62"/>
        <v>0</v>
      </c>
      <c r="Q227" s="149">
        <f t="shared" si="62"/>
        <v>0</v>
      </c>
      <c r="R227" s="149">
        <f>SUM(F227:Q227)</f>
        <v>0</v>
      </c>
    </row>
    <row r="228" spans="1:19" x14ac:dyDescent="0.2">
      <c r="A228" t="s">
        <v>3014</v>
      </c>
      <c r="F228" s="149">
        <f t="shared" ref="F228:Q228" si="63">F223*F225</f>
        <v>0</v>
      </c>
      <c r="G228" s="149">
        <f t="shared" si="63"/>
        <v>0</v>
      </c>
      <c r="H228" s="149">
        <f t="shared" si="63"/>
        <v>0</v>
      </c>
      <c r="I228" s="149">
        <f t="shared" si="63"/>
        <v>0</v>
      </c>
      <c r="J228" s="149">
        <f t="shared" si="63"/>
        <v>0</v>
      </c>
      <c r="K228" s="149">
        <f t="shared" si="63"/>
        <v>0</v>
      </c>
      <c r="L228" s="149">
        <f t="shared" si="63"/>
        <v>0</v>
      </c>
      <c r="M228" s="149">
        <f t="shared" si="63"/>
        <v>0</v>
      </c>
      <c r="N228" s="149">
        <f t="shared" si="63"/>
        <v>0</v>
      </c>
      <c r="O228" s="149">
        <f t="shared" si="63"/>
        <v>0</v>
      </c>
      <c r="P228" s="149">
        <f t="shared" si="63"/>
        <v>0</v>
      </c>
      <c r="Q228" s="149">
        <f t="shared" si="63"/>
        <v>0</v>
      </c>
      <c r="R228" s="149">
        <f>SUM(F228:Q228)</f>
        <v>0</v>
      </c>
    </row>
    <row r="229" spans="1:19" x14ac:dyDescent="0.2">
      <c r="A229" t="s">
        <v>3015</v>
      </c>
      <c r="R229" s="149">
        <f>SUM(R226:R228)-R223</f>
        <v>0</v>
      </c>
    </row>
    <row r="230" spans="1:19" x14ac:dyDescent="0.2">
      <c r="A230" s="142" t="s">
        <v>3016</v>
      </c>
    </row>
    <row r="231" spans="1:19" x14ac:dyDescent="0.2">
      <c r="A231" t="s">
        <v>3017</v>
      </c>
      <c r="F231" s="149">
        <f t="shared" ref="F231:Q231" si="64">($B$152*(YEAR($B$158)&lt;2027)*(EOMONTH($B$158,$B$13)&lt;=F$27)+$C$152*(YEAR($C$158)&lt;2027)*(EOMONTH($C$158,$B$13)&lt;=F$27)+$D$152*(YEAR($D$158)&lt;2027)*(EOMONTH($D$158,$B$13)&lt;=F$27)+$E$152*(YEAR($E$158)&lt;2027)*(EOMONTH($E$158,$B$13)&lt;=F$27))*(1-$B$12)/$B$9</f>
        <v>0</v>
      </c>
      <c r="G231" s="149">
        <f t="shared" si="64"/>
        <v>0</v>
      </c>
      <c r="H231" s="149">
        <f t="shared" si="64"/>
        <v>0</v>
      </c>
      <c r="I231" s="149">
        <f t="shared" si="64"/>
        <v>0</v>
      </c>
      <c r="J231" s="149">
        <f t="shared" si="64"/>
        <v>0</v>
      </c>
      <c r="K231" s="149">
        <f t="shared" si="64"/>
        <v>0</v>
      </c>
      <c r="L231" s="149">
        <f t="shared" si="64"/>
        <v>0</v>
      </c>
      <c r="M231" s="149">
        <f t="shared" si="64"/>
        <v>0</v>
      </c>
      <c r="N231" s="149">
        <f t="shared" si="64"/>
        <v>0</v>
      </c>
      <c r="O231" s="149">
        <f t="shared" si="64"/>
        <v>0</v>
      </c>
      <c r="P231" s="149">
        <f t="shared" si="64"/>
        <v>0</v>
      </c>
      <c r="Q231" s="149">
        <f t="shared" si="64"/>
        <v>0</v>
      </c>
      <c r="R231" s="149">
        <f>SUM(F231:Q231)</f>
        <v>0</v>
      </c>
      <c r="S231" t="s">
        <v>3018</v>
      </c>
    </row>
    <row r="232" spans="1:19" x14ac:dyDescent="0.2">
      <c r="A232" t="s">
        <v>3019</v>
      </c>
      <c r="F232" s="149">
        <f t="shared" ref="F232:Q232" si="65">($B$154*(YEAR($B$158)&lt;2027)*(EOMONTH($B$158,$B$13)&lt;=F$27)+$C$154*(YEAR($C$158)&lt;2027)*(EOMONTH($C$158,$B$13)&lt;=F$27)+$D$154*(YEAR($D$158)&lt;2027)*(EOMONTH($D$158,$B$13)&lt;=F$27)+$E$154*(YEAR($E$158)&lt;2027)*(EOMONTH($E$158,$B$13)&lt;=F$27))*(1-$B$12)/$B$10</f>
        <v>0</v>
      </c>
      <c r="G232" s="149">
        <f t="shared" si="65"/>
        <v>0</v>
      </c>
      <c r="H232" s="149">
        <f t="shared" si="65"/>
        <v>0</v>
      </c>
      <c r="I232" s="149">
        <f t="shared" si="65"/>
        <v>0</v>
      </c>
      <c r="J232" s="149">
        <f t="shared" si="65"/>
        <v>0</v>
      </c>
      <c r="K232" s="149">
        <f t="shared" si="65"/>
        <v>0</v>
      </c>
      <c r="L232" s="149">
        <f t="shared" si="65"/>
        <v>0</v>
      </c>
      <c r="M232" s="149">
        <f t="shared" si="65"/>
        <v>0</v>
      </c>
      <c r="N232" s="149">
        <f t="shared" si="65"/>
        <v>0</v>
      </c>
      <c r="O232" s="149">
        <f t="shared" si="65"/>
        <v>0</v>
      </c>
      <c r="P232" s="149">
        <f t="shared" si="65"/>
        <v>0</v>
      </c>
      <c r="Q232" s="149">
        <f t="shared" si="65"/>
        <v>0</v>
      </c>
      <c r="R232" s="149">
        <f>SUM(F232:Q232)</f>
        <v>0</v>
      </c>
    </row>
    <row r="233" spans="1:19" x14ac:dyDescent="0.2">
      <c r="A233" s="142" t="s">
        <v>3020</v>
      </c>
      <c r="F233" s="149">
        <f t="shared" ref="F233:Q233" si="66">F231+F232</f>
        <v>0</v>
      </c>
      <c r="G233" s="149">
        <f t="shared" si="66"/>
        <v>0</v>
      </c>
      <c r="H233" s="149">
        <f t="shared" si="66"/>
        <v>0</v>
      </c>
      <c r="I233" s="149">
        <f t="shared" si="66"/>
        <v>0</v>
      </c>
      <c r="J233" s="149">
        <f t="shared" si="66"/>
        <v>0</v>
      </c>
      <c r="K233" s="149">
        <f t="shared" si="66"/>
        <v>0</v>
      </c>
      <c r="L233" s="149">
        <f t="shared" si="66"/>
        <v>0</v>
      </c>
      <c r="M233" s="149">
        <f t="shared" si="66"/>
        <v>0</v>
      </c>
      <c r="N233" s="149">
        <f t="shared" si="66"/>
        <v>0</v>
      </c>
      <c r="O233" s="149">
        <f t="shared" si="66"/>
        <v>0</v>
      </c>
      <c r="P233" s="149">
        <f t="shared" si="66"/>
        <v>0</v>
      </c>
      <c r="Q233" s="149">
        <f t="shared" si="66"/>
        <v>0</v>
      </c>
      <c r="R233" s="149">
        <f>SUM(F233:Q233)</f>
        <v>0</v>
      </c>
    </row>
    <row r="235" spans="1:19" x14ac:dyDescent="0.2">
      <c r="A235" s="8" t="s">
        <v>3021</v>
      </c>
      <c r="B235" s="8" t="s">
        <v>1396</v>
      </c>
    </row>
    <row r="236" spans="1:19" x14ac:dyDescent="0.2">
      <c r="A236" t="s">
        <v>3022</v>
      </c>
      <c r="B236" s="149">
        <f>R149-R223</f>
        <v>2592893.90102852</v>
      </c>
    </row>
    <row r="237" spans="1:19" x14ac:dyDescent="0.2">
      <c r="A237" t="s">
        <v>3023</v>
      </c>
      <c r="B237" s="149">
        <f>SUM(B149:E149)-SUM(B221:E222)</f>
        <v>0</v>
      </c>
    </row>
    <row r="238" spans="1:19" x14ac:dyDescent="0.2">
      <c r="A238" t="s">
        <v>3024</v>
      </c>
      <c r="B238" s="149">
        <f>B213</f>
        <v>1837906.042303191</v>
      </c>
    </row>
    <row r="239" spans="1:19" x14ac:dyDescent="0.2">
      <c r="A239" t="s">
        <v>3025</v>
      </c>
      <c r="B239" s="149">
        <f>B204+B205</f>
        <v>650571.18006802001</v>
      </c>
    </row>
    <row r="240" spans="1:19" x14ac:dyDescent="0.2">
      <c r="A240" t="s">
        <v>3026</v>
      </c>
      <c r="B240" s="149">
        <f>R223</f>
        <v>0</v>
      </c>
    </row>
    <row r="241" spans="1:2" x14ac:dyDescent="0.2">
      <c r="A241" t="s">
        <v>3027</v>
      </c>
      <c r="B241" s="149">
        <f>R233</f>
        <v>0</v>
      </c>
    </row>
  </sheetData>
  <pageMargins left="0.75" right="0.75" top="1" bottom="1" header="0.511811023622047" footer="0.511811023622047"/>
  <pageSetup paperSize="9" orientation="portrait" horizontalDpi="300" verticalDpi="300"/>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T1007"/>
  <sheetViews>
    <sheetView zoomScaleNormal="100" workbookViewId="0">
      <pane xSplit="1" ySplit="19" topLeftCell="B20" activePane="bottomRight" state="frozen"/>
      <selection pane="topRight" activeCell="B1" sqref="B1"/>
      <selection pane="bottomLeft" activeCell="A20" sqref="A20"/>
      <selection pane="bottomRight"/>
    </sheetView>
  </sheetViews>
  <sheetFormatPr baseColWidth="10" defaultColWidth="12.6640625" defaultRowHeight="15" x14ac:dyDescent="0.2"/>
  <cols>
    <col min="1" max="1" width="52" customWidth="1"/>
    <col min="2" max="9" width="12.5" customWidth="1"/>
    <col min="10" max="10" width="13.1640625" customWidth="1"/>
    <col min="11" max="11" width="13.33203125" customWidth="1"/>
    <col min="12" max="19" width="12.5" customWidth="1"/>
    <col min="20" max="20" width="22" customWidth="1"/>
    <col min="21" max="26" width="8.6640625" customWidth="1"/>
  </cols>
  <sheetData>
    <row r="1" spans="1:13" ht="14.25" customHeight="1" x14ac:dyDescent="0.25">
      <c r="A1" s="154" t="s">
        <v>1536</v>
      </c>
    </row>
    <row r="2" spans="1:13" ht="14.25" customHeight="1" x14ac:dyDescent="0.2">
      <c r="A2" s="82" t="s">
        <v>1537</v>
      </c>
    </row>
    <row r="3" spans="1:13" ht="14.25" customHeight="1" x14ac:dyDescent="0.2"/>
    <row r="4" spans="1:13" ht="14.25" customHeight="1" x14ac:dyDescent="0.2">
      <c r="A4" s="155" t="s">
        <v>1538</v>
      </c>
      <c r="B4" s="156" t="s">
        <v>1539</v>
      </c>
      <c r="C4" s="156"/>
      <c r="D4" s="156"/>
      <c r="E4" s="157" t="s">
        <v>1540</v>
      </c>
      <c r="F4" s="157"/>
      <c r="G4" s="157"/>
      <c r="H4" s="157"/>
      <c r="J4" s="157" t="s">
        <v>1541</v>
      </c>
      <c r="K4" s="157"/>
      <c r="L4" s="157"/>
      <c r="M4" s="157"/>
    </row>
    <row r="5" spans="1:13" ht="14.25" customHeight="1" x14ac:dyDescent="0.2">
      <c r="A5" t="s">
        <v>1542</v>
      </c>
      <c r="B5" s="158">
        <v>1</v>
      </c>
      <c r="E5" t="s">
        <v>1543</v>
      </c>
      <c r="H5" s="159">
        <v>90000</v>
      </c>
      <c r="J5" t="s">
        <v>1544</v>
      </c>
      <c r="M5" s="160">
        <f>'Prod Payroll'!M5</f>
        <v>0.03</v>
      </c>
    </row>
    <row r="6" spans="1:13" ht="14.25" customHeight="1" x14ac:dyDescent="0.2">
      <c r="A6" t="s">
        <v>1545</v>
      </c>
      <c r="B6" s="159">
        <v>63000</v>
      </c>
      <c r="E6" t="s">
        <v>1546</v>
      </c>
      <c r="H6" s="161">
        <v>6.8000000000000005E-2</v>
      </c>
      <c r="J6" t="s">
        <v>1547</v>
      </c>
      <c r="M6" s="162">
        <f>'Prod Payroll'!M6</f>
        <v>46661</v>
      </c>
    </row>
    <row r="7" spans="1:13" ht="14.25" customHeight="1" x14ac:dyDescent="0.2">
      <c r="A7" t="s">
        <v>1546</v>
      </c>
      <c r="B7" s="161">
        <v>6.8000000000000005E-2</v>
      </c>
      <c r="E7" t="s">
        <v>1548</v>
      </c>
      <c r="H7" s="161">
        <v>0.16400000000000001</v>
      </c>
      <c r="J7" t="s">
        <v>1549</v>
      </c>
      <c r="M7" s="163">
        <f>'Prod Payroll'!M9</f>
        <v>6</v>
      </c>
    </row>
    <row r="8" spans="1:13" ht="14.25" customHeight="1" x14ac:dyDescent="0.2">
      <c r="A8" t="s">
        <v>1548</v>
      </c>
      <c r="B8" s="161">
        <v>0.16400000000000001</v>
      </c>
      <c r="E8" t="s">
        <v>1550</v>
      </c>
      <c r="H8" s="164">
        <v>20</v>
      </c>
      <c r="J8" s="165" t="s">
        <v>1551</v>
      </c>
    </row>
    <row r="9" spans="1:13" ht="14.25" customHeight="1" x14ac:dyDescent="0.2">
      <c r="A9" t="s">
        <v>1552</v>
      </c>
      <c r="B9" s="159">
        <v>2000</v>
      </c>
      <c r="E9" t="s">
        <v>1553</v>
      </c>
      <c r="H9" s="166">
        <v>1</v>
      </c>
    </row>
    <row r="10" spans="1:13" ht="14.25" customHeight="1" x14ac:dyDescent="0.2">
      <c r="A10" t="s">
        <v>1554</v>
      </c>
      <c r="B10" s="164">
        <v>1</v>
      </c>
      <c r="E10" t="s">
        <v>1555</v>
      </c>
      <c r="H10" s="159">
        <v>2000</v>
      </c>
      <c r="J10" s="157" t="s">
        <v>1556</v>
      </c>
      <c r="K10" s="157"/>
      <c r="L10" s="157"/>
      <c r="M10" s="157"/>
    </row>
    <row r="11" spans="1:13" ht="14.25" customHeight="1" x14ac:dyDescent="0.2">
      <c r="A11" t="s">
        <v>1557</v>
      </c>
      <c r="B11" s="164">
        <v>14</v>
      </c>
      <c r="E11" t="s">
        <v>1558</v>
      </c>
      <c r="H11" s="164">
        <v>1</v>
      </c>
      <c r="J11" t="s">
        <v>1559</v>
      </c>
      <c r="M11" s="164">
        <v>40</v>
      </c>
    </row>
    <row r="12" spans="1:13" ht="14.25" customHeight="1" x14ac:dyDescent="0.2">
      <c r="A12" t="s">
        <v>1560</v>
      </c>
      <c r="B12" s="167">
        <v>0.6</v>
      </c>
      <c r="E12" t="s">
        <v>1561</v>
      </c>
      <c r="H12" s="168"/>
      <c r="J12" t="s">
        <v>1562</v>
      </c>
      <c r="M12" s="164">
        <v>0</v>
      </c>
    </row>
    <row r="13" spans="1:13" ht="14.25" customHeight="1" x14ac:dyDescent="0.2">
      <c r="A13" s="82" t="s">
        <v>1563</v>
      </c>
      <c r="J13" t="s">
        <v>1564</v>
      </c>
      <c r="M13" s="164">
        <v>0</v>
      </c>
    </row>
    <row r="14" spans="1:13" ht="14.25" customHeight="1" x14ac:dyDescent="0.2">
      <c r="A14" s="155" t="s">
        <v>1565</v>
      </c>
      <c r="B14" s="156" t="s">
        <v>1566</v>
      </c>
      <c r="C14" s="156"/>
      <c r="E14" s="157" t="s">
        <v>1567</v>
      </c>
      <c r="F14" s="157"/>
      <c r="G14" s="157"/>
      <c r="H14" s="157"/>
      <c r="J14" t="s">
        <v>1568</v>
      </c>
      <c r="M14" s="169" t="s">
        <v>1569</v>
      </c>
    </row>
    <row r="15" spans="1:13" ht="14.25" customHeight="1" x14ac:dyDescent="0.2">
      <c r="A15" t="s">
        <v>1570</v>
      </c>
      <c r="B15" s="170">
        <f>ROUND(AVERAGE(DeploySum!O54:Q54),0)</f>
        <v>7</v>
      </c>
      <c r="E15" t="s">
        <v>1571</v>
      </c>
      <c r="H15" s="159">
        <v>76515</v>
      </c>
    </row>
    <row r="16" spans="1:13" ht="14.25" customHeight="1" x14ac:dyDescent="0.2">
      <c r="A16" t="s">
        <v>1572</v>
      </c>
      <c r="B16" s="170">
        <f>ROUND(AVERAGE(DeploySum!O57:Q57),0)</f>
        <v>2</v>
      </c>
      <c r="E16" t="s">
        <v>1573</v>
      </c>
      <c r="H16" s="159">
        <v>120000</v>
      </c>
    </row>
    <row r="17" spans="1:20" ht="14.25" customHeight="1" x14ac:dyDescent="0.2"/>
    <row r="18" spans="1:20" ht="14.25" customHeight="1" x14ac:dyDescent="0.2"/>
    <row r="19" spans="1:20" ht="14.25" customHeight="1" x14ac:dyDescent="0.2">
      <c r="A19" s="171" t="s">
        <v>1574</v>
      </c>
      <c r="B19" s="85">
        <f>DeploySum!B53</f>
        <v>46295</v>
      </c>
      <c r="C19" s="85">
        <f>DeploySum!C53</f>
        <v>46326</v>
      </c>
      <c r="D19" s="85">
        <f>DeploySum!D53</f>
        <v>46356</v>
      </c>
      <c r="E19" s="85">
        <f>DeploySum!E53</f>
        <v>46387</v>
      </c>
      <c r="F19" s="85">
        <f>DeploySum!F53</f>
        <v>46418</v>
      </c>
      <c r="G19" s="85">
        <f>DeploySum!G53</f>
        <v>46446</v>
      </c>
      <c r="H19" s="85">
        <f>DeploySum!H53</f>
        <v>46477</v>
      </c>
      <c r="I19" s="85">
        <f>DeploySum!I53</f>
        <v>46507</v>
      </c>
      <c r="J19" s="85">
        <f>DeploySum!J53</f>
        <v>46538</v>
      </c>
      <c r="K19" s="85">
        <f>DeploySum!K53</f>
        <v>46568</v>
      </c>
      <c r="L19" s="85">
        <f>DeploySum!L53</f>
        <v>46599</v>
      </c>
      <c r="M19" s="85">
        <f>DeploySum!M53</f>
        <v>46630</v>
      </c>
      <c r="N19" s="85">
        <f>DeploySum!N53</f>
        <v>46660</v>
      </c>
      <c r="O19" s="85">
        <f>DeploySum!O53</f>
        <v>46691</v>
      </c>
      <c r="P19" s="85">
        <f>DeploySum!P53</f>
        <v>46721</v>
      </c>
      <c r="Q19" s="85">
        <f>DeploySum!Q53</f>
        <v>46752</v>
      </c>
      <c r="R19" s="84" t="s">
        <v>1575</v>
      </c>
      <c r="S19" s="84" t="s">
        <v>1349</v>
      </c>
    </row>
    <row r="20" spans="1:20" ht="14.25" customHeight="1" x14ac:dyDescent="0.2">
      <c r="A20" t="s">
        <v>1576</v>
      </c>
      <c r="B20" s="172">
        <f t="shared" ref="B20:Q20" si="0">$B$11</f>
        <v>14</v>
      </c>
      <c r="C20" s="172">
        <f t="shared" si="0"/>
        <v>14</v>
      </c>
      <c r="D20" s="172">
        <f t="shared" si="0"/>
        <v>14</v>
      </c>
      <c r="E20" s="172">
        <f t="shared" si="0"/>
        <v>14</v>
      </c>
      <c r="F20" s="172">
        <f t="shared" si="0"/>
        <v>14</v>
      </c>
      <c r="G20" s="172">
        <f t="shared" si="0"/>
        <v>14</v>
      </c>
      <c r="H20" s="172">
        <f t="shared" si="0"/>
        <v>14</v>
      </c>
      <c r="I20" s="172">
        <f t="shared" si="0"/>
        <v>14</v>
      </c>
      <c r="J20" s="172">
        <f t="shared" si="0"/>
        <v>14</v>
      </c>
      <c r="K20" s="172">
        <f t="shared" si="0"/>
        <v>14</v>
      </c>
      <c r="L20" s="172">
        <f t="shared" si="0"/>
        <v>14</v>
      </c>
      <c r="M20" s="172">
        <f t="shared" si="0"/>
        <v>14</v>
      </c>
      <c r="N20" s="172">
        <f t="shared" si="0"/>
        <v>14</v>
      </c>
      <c r="O20" s="172">
        <f t="shared" si="0"/>
        <v>14</v>
      </c>
      <c r="P20" s="172">
        <f t="shared" si="0"/>
        <v>14</v>
      </c>
      <c r="Q20" s="172">
        <f t="shared" si="0"/>
        <v>14</v>
      </c>
      <c r="R20" s="173">
        <f>AVERAGE(B20:E20)</f>
        <v>14</v>
      </c>
      <c r="S20" s="173">
        <f>AVERAGE(F20:Q20)</f>
        <v>14</v>
      </c>
      <c r="T20" s="82"/>
    </row>
    <row r="21" spans="1:20" ht="14.25" customHeight="1" x14ac:dyDescent="0.2">
      <c r="A21" t="s">
        <v>1577</v>
      </c>
      <c r="B21" s="174">
        <f t="shared" ref="B21:Q21" si="1">B20*$B$6/12+IF(B$19&gt;=$M$6,MIN(B20,INDEX($B20:$Q20,IFERROR(MATCH(EOMONTH($M$6,-$M$7-1),$B$19:$Q$19,0),1)))*$B$6/12*$M$5,0)</f>
        <v>73500</v>
      </c>
      <c r="C21" s="174">
        <f t="shared" si="1"/>
        <v>73500</v>
      </c>
      <c r="D21" s="174">
        <f t="shared" si="1"/>
        <v>73500</v>
      </c>
      <c r="E21" s="174">
        <f t="shared" si="1"/>
        <v>73500</v>
      </c>
      <c r="F21" s="174">
        <f t="shared" si="1"/>
        <v>73500</v>
      </c>
      <c r="G21" s="174">
        <f t="shared" si="1"/>
        <v>73500</v>
      </c>
      <c r="H21" s="174">
        <f t="shared" si="1"/>
        <v>73500</v>
      </c>
      <c r="I21" s="174">
        <f t="shared" si="1"/>
        <v>73500</v>
      </c>
      <c r="J21" s="174">
        <f t="shared" si="1"/>
        <v>73500</v>
      </c>
      <c r="K21" s="174">
        <f t="shared" si="1"/>
        <v>73500</v>
      </c>
      <c r="L21" s="174">
        <f t="shared" si="1"/>
        <v>73500</v>
      </c>
      <c r="M21" s="174">
        <f t="shared" si="1"/>
        <v>73500</v>
      </c>
      <c r="N21" s="174">
        <f t="shared" si="1"/>
        <v>73500</v>
      </c>
      <c r="O21" s="174">
        <f t="shared" si="1"/>
        <v>75705</v>
      </c>
      <c r="P21" s="174">
        <f t="shared" si="1"/>
        <v>75705</v>
      </c>
      <c r="Q21" s="174">
        <f t="shared" si="1"/>
        <v>75705</v>
      </c>
      <c r="R21" s="175">
        <f>SUM(B21:E21)</f>
        <v>294000</v>
      </c>
      <c r="S21" s="175">
        <f>SUM(F21:Q21)</f>
        <v>888615</v>
      </c>
    </row>
    <row r="22" spans="1:20" ht="14.25" customHeight="1" x14ac:dyDescent="0.2">
      <c r="A22" t="s">
        <v>1578</v>
      </c>
      <c r="B22" s="174">
        <f t="shared" ref="B22:Q22" si="2">B21*$B$7</f>
        <v>4998</v>
      </c>
      <c r="C22" s="174">
        <f t="shared" si="2"/>
        <v>4998</v>
      </c>
      <c r="D22" s="174">
        <f t="shared" si="2"/>
        <v>4998</v>
      </c>
      <c r="E22" s="174">
        <f t="shared" si="2"/>
        <v>4998</v>
      </c>
      <c r="F22" s="174">
        <f t="shared" si="2"/>
        <v>4998</v>
      </c>
      <c r="G22" s="174">
        <f t="shared" si="2"/>
        <v>4998</v>
      </c>
      <c r="H22" s="174">
        <f t="shared" si="2"/>
        <v>4998</v>
      </c>
      <c r="I22" s="174">
        <f t="shared" si="2"/>
        <v>4998</v>
      </c>
      <c r="J22" s="174">
        <f t="shared" si="2"/>
        <v>4998</v>
      </c>
      <c r="K22" s="174">
        <f t="shared" si="2"/>
        <v>4998</v>
      </c>
      <c r="L22" s="174">
        <f t="shared" si="2"/>
        <v>4998</v>
      </c>
      <c r="M22" s="174">
        <f t="shared" si="2"/>
        <v>4998</v>
      </c>
      <c r="N22" s="174">
        <f t="shared" si="2"/>
        <v>4998</v>
      </c>
      <c r="O22" s="174">
        <f t="shared" si="2"/>
        <v>5147.9400000000005</v>
      </c>
      <c r="P22" s="174">
        <f t="shared" si="2"/>
        <v>5147.9400000000005</v>
      </c>
      <c r="Q22" s="174">
        <f t="shared" si="2"/>
        <v>5147.9400000000005</v>
      </c>
      <c r="R22" s="175">
        <f>SUM(B22:E22)</f>
        <v>19992</v>
      </c>
      <c r="S22" s="175">
        <f>SUM(F22:Q22)</f>
        <v>60425.820000000007</v>
      </c>
    </row>
    <row r="23" spans="1:20" ht="14.25" customHeight="1" x14ac:dyDescent="0.2">
      <c r="A23" t="s">
        <v>1320</v>
      </c>
      <c r="B23" s="174">
        <f t="shared" ref="B23:Q23" si="3">B21*$B$8</f>
        <v>12054</v>
      </c>
      <c r="C23" s="174">
        <f t="shared" si="3"/>
        <v>12054</v>
      </c>
      <c r="D23" s="174">
        <f t="shared" si="3"/>
        <v>12054</v>
      </c>
      <c r="E23" s="174">
        <f t="shared" si="3"/>
        <v>12054</v>
      </c>
      <c r="F23" s="174">
        <f t="shared" si="3"/>
        <v>12054</v>
      </c>
      <c r="G23" s="174">
        <f t="shared" si="3"/>
        <v>12054</v>
      </c>
      <c r="H23" s="174">
        <f t="shared" si="3"/>
        <v>12054</v>
      </c>
      <c r="I23" s="174">
        <f t="shared" si="3"/>
        <v>12054</v>
      </c>
      <c r="J23" s="174">
        <f t="shared" si="3"/>
        <v>12054</v>
      </c>
      <c r="K23" s="174">
        <f t="shared" si="3"/>
        <v>12054</v>
      </c>
      <c r="L23" s="174">
        <f t="shared" si="3"/>
        <v>12054</v>
      </c>
      <c r="M23" s="174">
        <f t="shared" si="3"/>
        <v>12054</v>
      </c>
      <c r="N23" s="174">
        <f t="shared" si="3"/>
        <v>12054</v>
      </c>
      <c r="O23" s="174">
        <f t="shared" si="3"/>
        <v>12415.62</v>
      </c>
      <c r="P23" s="174">
        <f t="shared" si="3"/>
        <v>12415.62</v>
      </c>
      <c r="Q23" s="174">
        <f t="shared" si="3"/>
        <v>12415.62</v>
      </c>
      <c r="R23" s="175">
        <f>SUM(B23:E23)</f>
        <v>48216</v>
      </c>
      <c r="S23" s="175">
        <f>SUM(F23:Q23)</f>
        <v>145732.85999999999</v>
      </c>
    </row>
    <row r="24" spans="1:20" ht="14.25" customHeight="1" x14ac:dyDescent="0.2">
      <c r="A24" s="176" t="s">
        <v>1579</v>
      </c>
      <c r="B24" s="177">
        <f t="shared" ref="B24:Q24" si="4">SUM(B21:B23)</f>
        <v>90552</v>
      </c>
      <c r="C24" s="177">
        <f t="shared" si="4"/>
        <v>90552</v>
      </c>
      <c r="D24" s="177">
        <f t="shared" si="4"/>
        <v>90552</v>
      </c>
      <c r="E24" s="177">
        <f t="shared" si="4"/>
        <v>90552</v>
      </c>
      <c r="F24" s="177">
        <f t="shared" si="4"/>
        <v>90552</v>
      </c>
      <c r="G24" s="177">
        <f t="shared" si="4"/>
        <v>90552</v>
      </c>
      <c r="H24" s="177">
        <f t="shared" si="4"/>
        <v>90552</v>
      </c>
      <c r="I24" s="177">
        <f t="shared" si="4"/>
        <v>90552</v>
      </c>
      <c r="J24" s="177">
        <f t="shared" si="4"/>
        <v>90552</v>
      </c>
      <c r="K24" s="177">
        <f t="shared" si="4"/>
        <v>90552</v>
      </c>
      <c r="L24" s="177">
        <f t="shared" si="4"/>
        <v>90552</v>
      </c>
      <c r="M24" s="177">
        <f t="shared" si="4"/>
        <v>90552</v>
      </c>
      <c r="N24" s="177">
        <f t="shared" si="4"/>
        <v>90552</v>
      </c>
      <c r="O24" s="177">
        <f t="shared" si="4"/>
        <v>93268.56</v>
      </c>
      <c r="P24" s="177">
        <f t="shared" si="4"/>
        <v>93268.56</v>
      </c>
      <c r="Q24" s="177">
        <f t="shared" si="4"/>
        <v>93268.56</v>
      </c>
      <c r="R24" s="178">
        <f>SUM(B24:E24)</f>
        <v>362208</v>
      </c>
      <c r="S24" s="178">
        <f>SUM(F24:Q24)</f>
        <v>1094773.6800000002</v>
      </c>
    </row>
    <row r="25" spans="1:20" ht="14.25" customHeight="1" x14ac:dyDescent="0.2"/>
    <row r="26" spans="1:20" ht="14.25" customHeight="1" x14ac:dyDescent="0.2">
      <c r="A26" s="171" t="s">
        <v>1580</v>
      </c>
      <c r="B26" s="85">
        <f>DeploySum!B53</f>
        <v>46295</v>
      </c>
      <c r="C26" s="85">
        <f>DeploySum!C53</f>
        <v>46326</v>
      </c>
      <c r="D26" s="85">
        <f>DeploySum!D53</f>
        <v>46356</v>
      </c>
      <c r="E26" s="85">
        <f>DeploySum!E53</f>
        <v>46387</v>
      </c>
      <c r="F26" s="85">
        <f>DeploySum!F53</f>
        <v>46418</v>
      </c>
      <c r="G26" s="85">
        <f>DeploySum!G53</f>
        <v>46446</v>
      </c>
      <c r="H26" s="85">
        <f>DeploySum!H53</f>
        <v>46477</v>
      </c>
      <c r="I26" s="85">
        <f>DeploySum!I53</f>
        <v>46507</v>
      </c>
      <c r="J26" s="85">
        <f>DeploySum!J53</f>
        <v>46538</v>
      </c>
      <c r="K26" s="85">
        <f>DeploySum!K53</f>
        <v>46568</v>
      </c>
      <c r="L26" s="85">
        <f>DeploySum!L53</f>
        <v>46599</v>
      </c>
      <c r="M26" s="85">
        <f>DeploySum!M53</f>
        <v>46630</v>
      </c>
      <c r="N26" s="85">
        <f>DeploySum!N53</f>
        <v>46660</v>
      </c>
      <c r="O26" s="85">
        <f>DeploySum!O53</f>
        <v>46691</v>
      </c>
      <c r="P26" s="85">
        <f>DeploySum!P53</f>
        <v>46721</v>
      </c>
      <c r="Q26" s="85">
        <f>DeploySum!Q53</f>
        <v>46752</v>
      </c>
      <c r="R26" s="84" t="s">
        <v>1575</v>
      </c>
      <c r="S26" s="84" t="s">
        <v>1349</v>
      </c>
    </row>
    <row r="27" spans="1:20" ht="14.25" customHeight="1" x14ac:dyDescent="0.2">
      <c r="A27" s="179" t="s">
        <v>1581</v>
      </c>
      <c r="B27" s="180">
        <f>COLUMNS($B27:B27)</f>
        <v>1</v>
      </c>
      <c r="C27" s="180">
        <f>COLUMNS($B27:C27)</f>
        <v>2</v>
      </c>
      <c r="D27" s="180">
        <f>COLUMNS($B27:D27)</f>
        <v>3</v>
      </c>
      <c r="E27" s="180">
        <f>COLUMNS($B27:E27)</f>
        <v>4</v>
      </c>
      <c r="F27" s="180">
        <f>COLUMNS($B27:F27)</f>
        <v>5</v>
      </c>
      <c r="G27" s="180">
        <f>COLUMNS($B27:G27)</f>
        <v>6</v>
      </c>
      <c r="H27" s="180">
        <f>COLUMNS($B27:H27)</f>
        <v>7</v>
      </c>
      <c r="I27" s="180">
        <f>COLUMNS($B27:I27)</f>
        <v>8</v>
      </c>
      <c r="J27" s="180">
        <f>COLUMNS($B27:J27)</f>
        <v>9</v>
      </c>
      <c r="K27" s="180">
        <f>COLUMNS($B27:K27)</f>
        <v>10</v>
      </c>
      <c r="L27" s="180">
        <f>COLUMNS($B27:L27)</f>
        <v>11</v>
      </c>
      <c r="M27" s="180">
        <f>COLUMNS($B27:M27)</f>
        <v>12</v>
      </c>
      <c r="N27" s="180">
        <f>COLUMNS($B27:N27)</f>
        <v>13</v>
      </c>
      <c r="O27" s="180">
        <f>COLUMNS($B27:O27)</f>
        <v>14</v>
      </c>
      <c r="P27" s="180">
        <f>COLUMNS($B27:P27)</f>
        <v>15</v>
      </c>
      <c r="Q27" s="180">
        <f>COLUMNS($B27:Q27)</f>
        <v>16</v>
      </c>
      <c r="R27" s="181"/>
      <c r="S27" s="181"/>
      <c r="T27" s="82"/>
    </row>
    <row r="28" spans="1:20" ht="14.25" customHeight="1" x14ac:dyDescent="0.2">
      <c r="A28" t="s">
        <v>1582</v>
      </c>
      <c r="B28" s="182">
        <f>DeploySum!B54</f>
        <v>0</v>
      </c>
      <c r="C28" s="182">
        <f>DeploySum!C54</f>
        <v>0</v>
      </c>
      <c r="D28" s="182">
        <f>DeploySum!D54</f>
        <v>0</v>
      </c>
      <c r="E28" s="182">
        <f>DeploySum!E54</f>
        <v>0</v>
      </c>
      <c r="F28" s="182">
        <f>DeploySum!F54</f>
        <v>3</v>
      </c>
      <c r="G28" s="182">
        <f>DeploySum!G54</f>
        <v>2</v>
      </c>
      <c r="H28" s="182">
        <f>DeploySum!H54</f>
        <v>0</v>
      </c>
      <c r="I28" s="182">
        <f>DeploySum!I54</f>
        <v>3</v>
      </c>
      <c r="J28" s="182">
        <f>DeploySum!J54</f>
        <v>3</v>
      </c>
      <c r="K28" s="182">
        <f>DeploySum!K54</f>
        <v>4</v>
      </c>
      <c r="L28" s="182">
        <f>DeploySum!L54</f>
        <v>4</v>
      </c>
      <c r="M28" s="182">
        <f>DeploySum!M54</f>
        <v>5</v>
      </c>
      <c r="N28" s="182">
        <f>DeploySum!N54</f>
        <v>6</v>
      </c>
      <c r="O28" s="182">
        <f>DeploySum!O54</f>
        <v>6</v>
      </c>
      <c r="P28" s="182">
        <f>DeploySum!P54</f>
        <v>7</v>
      </c>
      <c r="Q28" s="182">
        <f>DeploySum!Q54</f>
        <v>8</v>
      </c>
      <c r="R28" s="183">
        <f>SUM(B28:E28)</f>
        <v>0</v>
      </c>
      <c r="S28" s="183">
        <f>SUM(F28:Q28)</f>
        <v>51</v>
      </c>
      <c r="T28" s="82"/>
    </row>
    <row r="29" spans="1:20" ht="14.25" customHeight="1" x14ac:dyDescent="0.2">
      <c r="A29" t="s">
        <v>1583</v>
      </c>
      <c r="B29" s="172">
        <f t="array" ref="B29">IF(B$27+$B$10&gt;COLUMNS(DeploySum!$B$54:$Q$54),$B$15,IFERROR(INDEX(DeploySum!$B$54:$Q$54,B$27+$B$10),0))*$B$5</f>
        <v>0</v>
      </c>
      <c r="C29" s="172">
        <f t="array" ref="C29">IF(C$27+$B$10&gt;COLUMNS(DeploySum!$B$54:$Q$54),$B$15,IFERROR(INDEX(DeploySum!$B$54:$Q$54,C$27+$B$10),0))*$B$5</f>
        <v>0</v>
      </c>
      <c r="D29" s="172">
        <f t="array" ref="D29">IF(D$27+$B$10&gt;COLUMNS(DeploySum!$B$54:$Q$54),$B$15,IFERROR(INDEX(DeploySum!$B$54:$Q$54,D$27+$B$10),0))*$B$5</f>
        <v>0</v>
      </c>
      <c r="E29" s="172">
        <f t="array" ref="E29">IF(E$27+$B$10&gt;COLUMNS(DeploySum!$B$54:$Q$54),$B$15,IFERROR(INDEX(DeploySum!$B$54:$Q$54,E$27+$B$10),0))*$B$5</f>
        <v>3</v>
      </c>
      <c r="F29" s="172">
        <f t="array" ref="F29">IF(F$27+$B$10&gt;COLUMNS(DeploySum!$B$54:$Q$54),$B$15,IFERROR(INDEX(DeploySum!$B$54:$Q$54,F$27+$B$10),0))*$B$5</f>
        <v>2</v>
      </c>
      <c r="G29" s="172">
        <f t="array" ref="G29">IF(G$27+$B$10&gt;COLUMNS(DeploySum!$B$54:$Q$54),$B$15,IFERROR(INDEX(DeploySum!$B$54:$Q$54,G$27+$B$10),0))*$B$5</f>
        <v>0</v>
      </c>
      <c r="H29" s="172">
        <f t="array" ref="H29">IF(H$27+$B$10&gt;COLUMNS(DeploySum!$B$54:$Q$54),$B$15,IFERROR(INDEX(DeploySum!$B$54:$Q$54,H$27+$B$10),0))*$B$5</f>
        <v>3</v>
      </c>
      <c r="I29" s="172">
        <f t="array" ref="I29">IF(I$27+$B$10&gt;COLUMNS(DeploySum!$B$54:$Q$54),$B$15,IFERROR(INDEX(DeploySum!$B$54:$Q$54,I$27+$B$10),0))*$B$5</f>
        <v>3</v>
      </c>
      <c r="J29" s="172">
        <f t="array" ref="J29">IF(J$27+$B$10&gt;COLUMNS(DeploySum!$B$54:$Q$54),$B$15,IFERROR(INDEX(DeploySum!$B$54:$Q$54,J$27+$B$10),0))*$B$5</f>
        <v>4</v>
      </c>
      <c r="K29" s="172">
        <f t="array" ref="K29">IF(K$27+$B$10&gt;COLUMNS(DeploySum!$B$54:$Q$54),$B$15,IFERROR(INDEX(DeploySum!$B$54:$Q$54,K$27+$B$10),0))*$B$5</f>
        <v>4</v>
      </c>
      <c r="L29" s="172">
        <f t="array" ref="L29">IF(L$27+$B$10&gt;COLUMNS(DeploySum!$B$54:$Q$54),$B$15,IFERROR(INDEX(DeploySum!$B$54:$Q$54,L$27+$B$10),0))*$B$5</f>
        <v>5</v>
      </c>
      <c r="M29" s="172">
        <f t="array" ref="M29">IF(M$27+$B$10&gt;COLUMNS(DeploySum!$B$54:$Q$54),$B$15,IFERROR(INDEX(DeploySum!$B$54:$Q$54,M$27+$B$10),0))*$B$5</f>
        <v>6</v>
      </c>
      <c r="N29" s="172">
        <f t="array" ref="N29">IF(N$27+$B$10&gt;COLUMNS(DeploySum!$B$54:$Q$54),$B$15,IFERROR(INDEX(DeploySum!$B$54:$Q$54,N$27+$B$10),0))*$B$5</f>
        <v>6</v>
      </c>
      <c r="O29" s="172">
        <f t="array" ref="O29">IF(O$27+$B$10&gt;COLUMNS(DeploySum!$B$54:$Q$54),$B$15,IFERROR(INDEX(DeploySum!$B$54:$Q$54,O$27+$B$10),0))*$B$5</f>
        <v>7</v>
      </c>
      <c r="P29" s="172">
        <f t="array" ref="P29">IF(P$27+$B$10&gt;COLUMNS(DeploySum!$B$54:$Q$54),$B$15,IFERROR(INDEX(DeploySum!$B$54:$Q$54,P$27+$B$10),0))*$B$5</f>
        <v>8</v>
      </c>
      <c r="Q29" s="172">
        <f t="array" ref="Q29">IF(Q$27+$B$10&gt;COLUMNS(DeploySum!$B$54:$Q$54),$B$15,IFERROR(INDEX(DeploySum!$B$54:$Q$54,Q$27+$B$10),0))*$B$5</f>
        <v>7</v>
      </c>
      <c r="R29" s="183">
        <f>SUM(B29:E29)</f>
        <v>3</v>
      </c>
      <c r="S29" s="183">
        <f>SUM(F29:Q29)</f>
        <v>55</v>
      </c>
      <c r="T29" s="82"/>
    </row>
    <row r="30" spans="1:20" ht="14.25" customHeight="1" x14ac:dyDescent="0.2">
      <c r="A30" t="s">
        <v>1584</v>
      </c>
      <c r="B30" s="172">
        <f>B29</f>
        <v>0</v>
      </c>
      <c r="C30" s="172">
        <f t="shared" ref="C30:Q30" si="5">B30+C29</f>
        <v>0</v>
      </c>
      <c r="D30" s="172">
        <f t="shared" si="5"/>
        <v>0</v>
      </c>
      <c r="E30" s="172">
        <f t="shared" si="5"/>
        <v>3</v>
      </c>
      <c r="F30" s="172">
        <f t="shared" si="5"/>
        <v>5</v>
      </c>
      <c r="G30" s="172">
        <f t="shared" si="5"/>
        <v>5</v>
      </c>
      <c r="H30" s="172">
        <f t="shared" si="5"/>
        <v>8</v>
      </c>
      <c r="I30" s="172">
        <f t="shared" si="5"/>
        <v>11</v>
      </c>
      <c r="J30" s="172">
        <f t="shared" si="5"/>
        <v>15</v>
      </c>
      <c r="K30" s="172">
        <f t="shared" si="5"/>
        <v>19</v>
      </c>
      <c r="L30" s="172">
        <f t="shared" si="5"/>
        <v>24</v>
      </c>
      <c r="M30" s="172">
        <f t="shared" si="5"/>
        <v>30</v>
      </c>
      <c r="N30" s="172">
        <f t="shared" si="5"/>
        <v>36</v>
      </c>
      <c r="O30" s="172">
        <f t="shared" si="5"/>
        <v>43</v>
      </c>
      <c r="P30" s="172">
        <f t="shared" si="5"/>
        <v>51</v>
      </c>
      <c r="Q30" s="172">
        <f t="shared" si="5"/>
        <v>58</v>
      </c>
      <c r="R30" s="173">
        <f>AVERAGE(B30:E30)</f>
        <v>0.75</v>
      </c>
      <c r="S30" s="173">
        <f>AVERAGE(F30:Q30)</f>
        <v>25.416666666666668</v>
      </c>
      <c r="T30" s="82"/>
    </row>
    <row r="31" spans="1:20" ht="14.25" customHeight="1" x14ac:dyDescent="0.2">
      <c r="A31" t="s">
        <v>1577</v>
      </c>
      <c r="B31" s="174">
        <f t="shared" ref="B31:Q31" si="6">B30*$B$6/12+IF(B$26&gt;=$M$6,MIN(B30,INDEX($B30:$Q30,IFERROR(MATCH(EOMONTH($M$6,-$M$7-1),$B$26:$Q$26,0),1)))*$B$6/12*$M$5,0)</f>
        <v>0</v>
      </c>
      <c r="C31" s="174">
        <f t="shared" si="6"/>
        <v>0</v>
      </c>
      <c r="D31" s="174">
        <f t="shared" si="6"/>
        <v>0</v>
      </c>
      <c r="E31" s="174">
        <f t="shared" si="6"/>
        <v>15750</v>
      </c>
      <c r="F31" s="174">
        <f t="shared" si="6"/>
        <v>26250</v>
      </c>
      <c r="G31" s="174">
        <f t="shared" si="6"/>
        <v>26250</v>
      </c>
      <c r="H31" s="174">
        <f t="shared" si="6"/>
        <v>42000</v>
      </c>
      <c r="I31" s="174">
        <f t="shared" si="6"/>
        <v>57750</v>
      </c>
      <c r="J31" s="174">
        <f t="shared" si="6"/>
        <v>78750</v>
      </c>
      <c r="K31" s="174">
        <f t="shared" si="6"/>
        <v>99750</v>
      </c>
      <c r="L31" s="174">
        <f t="shared" si="6"/>
        <v>126000</v>
      </c>
      <c r="M31" s="174">
        <f t="shared" si="6"/>
        <v>157500</v>
      </c>
      <c r="N31" s="174">
        <f t="shared" si="6"/>
        <v>189000</v>
      </c>
      <c r="O31" s="174">
        <f t="shared" si="6"/>
        <v>227010</v>
      </c>
      <c r="P31" s="174">
        <f t="shared" si="6"/>
        <v>269010</v>
      </c>
      <c r="Q31" s="174">
        <f t="shared" si="6"/>
        <v>305760</v>
      </c>
      <c r="R31" s="175">
        <f>SUM(B31:E31)</f>
        <v>15750</v>
      </c>
      <c r="S31" s="175">
        <f>SUM(F31:Q31)</f>
        <v>1605030</v>
      </c>
    </row>
    <row r="32" spans="1:20" ht="14.25" customHeight="1" x14ac:dyDescent="0.2">
      <c r="A32" t="s">
        <v>1578</v>
      </c>
      <c r="B32" s="174">
        <f t="shared" ref="B32:Q32" si="7">B31*$B$7</f>
        <v>0</v>
      </c>
      <c r="C32" s="174">
        <f t="shared" si="7"/>
        <v>0</v>
      </c>
      <c r="D32" s="174">
        <f t="shared" si="7"/>
        <v>0</v>
      </c>
      <c r="E32" s="174">
        <f t="shared" si="7"/>
        <v>1071</v>
      </c>
      <c r="F32" s="174">
        <f t="shared" si="7"/>
        <v>1785.0000000000002</v>
      </c>
      <c r="G32" s="174">
        <f t="shared" si="7"/>
        <v>1785.0000000000002</v>
      </c>
      <c r="H32" s="174">
        <f t="shared" si="7"/>
        <v>2856</v>
      </c>
      <c r="I32" s="174">
        <f t="shared" si="7"/>
        <v>3927.0000000000005</v>
      </c>
      <c r="J32" s="174">
        <f t="shared" si="7"/>
        <v>5355</v>
      </c>
      <c r="K32" s="174">
        <f t="shared" si="7"/>
        <v>6783.0000000000009</v>
      </c>
      <c r="L32" s="174">
        <f t="shared" si="7"/>
        <v>8568</v>
      </c>
      <c r="M32" s="174">
        <f t="shared" si="7"/>
        <v>10710</v>
      </c>
      <c r="N32" s="174">
        <f t="shared" si="7"/>
        <v>12852.000000000002</v>
      </c>
      <c r="O32" s="174">
        <f t="shared" si="7"/>
        <v>15436.68</v>
      </c>
      <c r="P32" s="174">
        <f t="shared" si="7"/>
        <v>18292.68</v>
      </c>
      <c r="Q32" s="174">
        <f t="shared" si="7"/>
        <v>20791.68</v>
      </c>
      <c r="R32" s="175">
        <f>SUM(B32:E32)</f>
        <v>1071</v>
      </c>
      <c r="S32" s="175">
        <f>SUM(F32:Q32)</f>
        <v>109142.03999999998</v>
      </c>
    </row>
    <row r="33" spans="1:20" ht="14.25" customHeight="1" x14ac:dyDescent="0.2">
      <c r="A33" t="s">
        <v>1320</v>
      </c>
      <c r="B33" s="174">
        <f t="shared" ref="B33:Q33" si="8">B31*$B$8</f>
        <v>0</v>
      </c>
      <c r="C33" s="174">
        <f t="shared" si="8"/>
        <v>0</v>
      </c>
      <c r="D33" s="174">
        <f t="shared" si="8"/>
        <v>0</v>
      </c>
      <c r="E33" s="174">
        <f t="shared" si="8"/>
        <v>2583</v>
      </c>
      <c r="F33" s="174">
        <f t="shared" si="8"/>
        <v>4305</v>
      </c>
      <c r="G33" s="174">
        <f t="shared" si="8"/>
        <v>4305</v>
      </c>
      <c r="H33" s="174">
        <f t="shared" si="8"/>
        <v>6888</v>
      </c>
      <c r="I33" s="174">
        <f t="shared" si="8"/>
        <v>9471</v>
      </c>
      <c r="J33" s="174">
        <f t="shared" si="8"/>
        <v>12915</v>
      </c>
      <c r="K33" s="174">
        <f t="shared" si="8"/>
        <v>16359</v>
      </c>
      <c r="L33" s="174">
        <f t="shared" si="8"/>
        <v>20664</v>
      </c>
      <c r="M33" s="174">
        <f t="shared" si="8"/>
        <v>25830</v>
      </c>
      <c r="N33" s="174">
        <f t="shared" si="8"/>
        <v>30996</v>
      </c>
      <c r="O33" s="174">
        <f t="shared" si="8"/>
        <v>37229.64</v>
      </c>
      <c r="P33" s="174">
        <f t="shared" si="8"/>
        <v>44117.64</v>
      </c>
      <c r="Q33" s="174">
        <f t="shared" si="8"/>
        <v>50144.639999999999</v>
      </c>
      <c r="R33" s="175">
        <f>SUM(B33:E33)</f>
        <v>2583</v>
      </c>
      <c r="S33" s="175">
        <f>SUM(F33:Q33)</f>
        <v>263224.92000000004</v>
      </c>
    </row>
    <row r="34" spans="1:20" ht="14.25" customHeight="1" x14ac:dyDescent="0.2">
      <c r="A34" t="s">
        <v>1585</v>
      </c>
      <c r="B34" s="174">
        <f t="shared" ref="B34:Q34" si="9">B29*$B$9</f>
        <v>0</v>
      </c>
      <c r="C34" s="174">
        <f t="shared" si="9"/>
        <v>0</v>
      </c>
      <c r="D34" s="174">
        <f t="shared" si="9"/>
        <v>0</v>
      </c>
      <c r="E34" s="174">
        <f t="shared" si="9"/>
        <v>6000</v>
      </c>
      <c r="F34" s="174">
        <f t="shared" si="9"/>
        <v>4000</v>
      </c>
      <c r="G34" s="174">
        <f t="shared" si="9"/>
        <v>0</v>
      </c>
      <c r="H34" s="174">
        <f t="shared" si="9"/>
        <v>6000</v>
      </c>
      <c r="I34" s="174">
        <f t="shared" si="9"/>
        <v>6000</v>
      </c>
      <c r="J34" s="174">
        <f t="shared" si="9"/>
        <v>8000</v>
      </c>
      <c r="K34" s="174">
        <f t="shared" si="9"/>
        <v>8000</v>
      </c>
      <c r="L34" s="174">
        <f t="shared" si="9"/>
        <v>10000</v>
      </c>
      <c r="M34" s="174">
        <f t="shared" si="9"/>
        <v>12000</v>
      </c>
      <c r="N34" s="174">
        <f t="shared" si="9"/>
        <v>12000</v>
      </c>
      <c r="O34" s="174">
        <f t="shared" si="9"/>
        <v>14000</v>
      </c>
      <c r="P34" s="174">
        <f t="shared" si="9"/>
        <v>16000</v>
      </c>
      <c r="Q34" s="174">
        <f t="shared" si="9"/>
        <v>14000</v>
      </c>
      <c r="R34" s="175">
        <f>SUM(B34:E34)</f>
        <v>6000</v>
      </c>
      <c r="S34" s="175">
        <f>SUM(F34:Q34)</f>
        <v>110000</v>
      </c>
    </row>
    <row r="35" spans="1:20" ht="14.25" customHeight="1" x14ac:dyDescent="0.2">
      <c r="A35" s="176" t="s">
        <v>1586</v>
      </c>
      <c r="B35" s="177">
        <f t="shared" ref="B35:Q35" si="10">SUM(B31:B34)</f>
        <v>0</v>
      </c>
      <c r="C35" s="177">
        <f t="shared" si="10"/>
        <v>0</v>
      </c>
      <c r="D35" s="177">
        <f t="shared" si="10"/>
        <v>0</v>
      </c>
      <c r="E35" s="177">
        <f t="shared" si="10"/>
        <v>25404</v>
      </c>
      <c r="F35" s="177">
        <f t="shared" si="10"/>
        <v>36340</v>
      </c>
      <c r="G35" s="177">
        <f t="shared" si="10"/>
        <v>32340</v>
      </c>
      <c r="H35" s="177">
        <f t="shared" si="10"/>
        <v>57744</v>
      </c>
      <c r="I35" s="177">
        <f t="shared" si="10"/>
        <v>77148</v>
      </c>
      <c r="J35" s="177">
        <f t="shared" si="10"/>
        <v>105020</v>
      </c>
      <c r="K35" s="177">
        <f t="shared" si="10"/>
        <v>130892</v>
      </c>
      <c r="L35" s="177">
        <f t="shared" si="10"/>
        <v>165232</v>
      </c>
      <c r="M35" s="177">
        <f t="shared" si="10"/>
        <v>206040</v>
      </c>
      <c r="N35" s="177">
        <f t="shared" si="10"/>
        <v>244848</v>
      </c>
      <c r="O35" s="177">
        <f t="shared" si="10"/>
        <v>293676.32</v>
      </c>
      <c r="P35" s="177">
        <f t="shared" si="10"/>
        <v>347420.32</v>
      </c>
      <c r="Q35" s="177">
        <f t="shared" si="10"/>
        <v>390696.32</v>
      </c>
      <c r="R35" s="178">
        <f>SUM(B35:E35)</f>
        <v>25404</v>
      </c>
      <c r="S35" s="178">
        <f>SUM(F35:Q35)</f>
        <v>2087396.9600000002</v>
      </c>
    </row>
    <row r="36" spans="1:20" ht="14.25" customHeight="1" x14ac:dyDescent="0.2"/>
    <row r="37" spans="1:20" ht="14.25" customHeight="1" x14ac:dyDescent="0.2">
      <c r="A37" s="171" t="s">
        <v>1587</v>
      </c>
      <c r="B37" s="85">
        <f t="shared" ref="B37:Q37" si="11">B$26</f>
        <v>46295</v>
      </c>
      <c r="C37" s="85">
        <f t="shared" si="11"/>
        <v>46326</v>
      </c>
      <c r="D37" s="85">
        <f t="shared" si="11"/>
        <v>46356</v>
      </c>
      <c r="E37" s="85">
        <f t="shared" si="11"/>
        <v>46387</v>
      </c>
      <c r="F37" s="85">
        <f t="shared" si="11"/>
        <v>46418</v>
      </c>
      <c r="G37" s="85">
        <f t="shared" si="11"/>
        <v>46446</v>
      </c>
      <c r="H37" s="85">
        <f t="shared" si="11"/>
        <v>46477</v>
      </c>
      <c r="I37" s="85">
        <f t="shared" si="11"/>
        <v>46507</v>
      </c>
      <c r="J37" s="85">
        <f t="shared" si="11"/>
        <v>46538</v>
      </c>
      <c r="K37" s="85">
        <f t="shared" si="11"/>
        <v>46568</v>
      </c>
      <c r="L37" s="85">
        <f t="shared" si="11"/>
        <v>46599</v>
      </c>
      <c r="M37" s="85">
        <f t="shared" si="11"/>
        <v>46630</v>
      </c>
      <c r="N37" s="85">
        <f t="shared" si="11"/>
        <v>46660</v>
      </c>
      <c r="O37" s="85">
        <f t="shared" si="11"/>
        <v>46691</v>
      </c>
      <c r="P37" s="85">
        <f t="shared" si="11"/>
        <v>46721</v>
      </c>
      <c r="Q37" s="85">
        <f t="shared" si="11"/>
        <v>46752</v>
      </c>
      <c r="R37" s="84" t="s">
        <v>1575</v>
      </c>
      <c r="S37" s="84" t="s">
        <v>1349</v>
      </c>
    </row>
    <row r="38" spans="1:20" ht="14.25" customHeight="1" x14ac:dyDescent="0.2">
      <c r="A38" t="s">
        <v>1588</v>
      </c>
      <c r="B38" s="182">
        <f>DeploySum!B57</f>
        <v>0</v>
      </c>
      <c r="C38" s="182">
        <f>DeploySum!C57</f>
        <v>0</v>
      </c>
      <c r="D38" s="182">
        <f>DeploySum!D57</f>
        <v>0</v>
      </c>
      <c r="E38" s="182">
        <f>DeploySum!E57</f>
        <v>0</v>
      </c>
      <c r="F38" s="182">
        <f>DeploySum!F57</f>
        <v>0</v>
      </c>
      <c r="G38" s="182">
        <f>DeploySum!G57</f>
        <v>0</v>
      </c>
      <c r="H38" s="182">
        <f>DeploySum!H57</f>
        <v>0</v>
      </c>
      <c r="I38" s="182">
        <f>DeploySum!I57</f>
        <v>1</v>
      </c>
      <c r="J38" s="182">
        <f>DeploySum!J57</f>
        <v>1</v>
      </c>
      <c r="K38" s="182">
        <f>DeploySum!K57</f>
        <v>2</v>
      </c>
      <c r="L38" s="182">
        <f>DeploySum!L57</f>
        <v>1</v>
      </c>
      <c r="M38" s="182">
        <f>DeploySum!M57</f>
        <v>1</v>
      </c>
      <c r="N38" s="182">
        <f>DeploySum!N57</f>
        <v>2</v>
      </c>
      <c r="O38" s="182">
        <f>DeploySum!O57</f>
        <v>2</v>
      </c>
      <c r="P38" s="182">
        <f>DeploySum!P57</f>
        <v>3</v>
      </c>
      <c r="Q38" s="182">
        <f>DeploySum!Q57</f>
        <v>2</v>
      </c>
      <c r="R38" s="183">
        <f>SUM(B38:E38)</f>
        <v>0</v>
      </c>
      <c r="S38" s="183">
        <f>SUM(F38:Q38)</f>
        <v>15</v>
      </c>
      <c r="T38" s="82"/>
    </row>
    <row r="39" spans="1:20" ht="14.25" customHeight="1" x14ac:dyDescent="0.2">
      <c r="A39" t="s">
        <v>1589</v>
      </c>
      <c r="B39" s="172">
        <f t="array" ref="B39">IF(B$27+$B$10&gt;COLUMNS(DeploySum!$B$57:$Q$57),$B$16,IFERROR(INDEX(DeploySum!$B$57:$Q$57,B$27+$B$10),0))</f>
        <v>0</v>
      </c>
      <c r="C39" s="172">
        <f t="array" ref="C39">IF(C$27+$B$10&gt;COLUMNS(DeploySum!$B$57:$Q$57),$B$16,IFERROR(INDEX(DeploySum!$B$57:$Q$57,C$27+$B$10),0))</f>
        <v>0</v>
      </c>
      <c r="D39" s="172">
        <f t="array" ref="D39">IF(D$27+$B$10&gt;COLUMNS(DeploySum!$B$57:$Q$57),$B$16,IFERROR(INDEX(DeploySum!$B$57:$Q$57,D$27+$B$10),0))</f>
        <v>0</v>
      </c>
      <c r="E39" s="172">
        <f t="array" ref="E39">IF(E$27+$B$10&gt;COLUMNS(DeploySum!$B$57:$Q$57),$B$16,IFERROR(INDEX(DeploySum!$B$57:$Q$57,E$27+$B$10),0))</f>
        <v>0</v>
      </c>
      <c r="F39" s="172">
        <f t="array" ref="F39">IF(F$27+$B$10&gt;COLUMNS(DeploySum!$B$57:$Q$57),$B$16,IFERROR(INDEX(DeploySum!$B$57:$Q$57,F$27+$B$10),0))</f>
        <v>0</v>
      </c>
      <c r="G39" s="172">
        <f t="array" ref="G39">IF(G$27+$B$10&gt;COLUMNS(DeploySum!$B$57:$Q$57),$B$16,IFERROR(INDEX(DeploySum!$B$57:$Q$57,G$27+$B$10),0))</f>
        <v>0</v>
      </c>
      <c r="H39" s="172">
        <f t="array" ref="H39">IF(H$27+$B$10&gt;COLUMNS(DeploySum!$B$57:$Q$57),$B$16,IFERROR(INDEX(DeploySum!$B$57:$Q$57,H$27+$B$10),0))</f>
        <v>1</v>
      </c>
      <c r="I39" s="172">
        <f t="array" ref="I39">IF(I$27+$B$10&gt;COLUMNS(DeploySum!$B$57:$Q$57),$B$16,IFERROR(INDEX(DeploySum!$B$57:$Q$57,I$27+$B$10),0))</f>
        <v>1</v>
      </c>
      <c r="J39" s="172">
        <f t="array" ref="J39">IF(J$27+$B$10&gt;COLUMNS(DeploySum!$B$57:$Q$57),$B$16,IFERROR(INDEX(DeploySum!$B$57:$Q$57,J$27+$B$10),0))</f>
        <v>2</v>
      </c>
      <c r="K39" s="172">
        <f t="array" ref="K39">IF(K$27+$B$10&gt;COLUMNS(DeploySum!$B$57:$Q$57),$B$16,IFERROR(INDEX(DeploySum!$B$57:$Q$57,K$27+$B$10),0))</f>
        <v>1</v>
      </c>
      <c r="L39" s="172">
        <f t="array" ref="L39">IF(L$27+$B$10&gt;COLUMNS(DeploySum!$B$57:$Q$57),$B$16,IFERROR(INDEX(DeploySum!$B$57:$Q$57,L$27+$B$10),0))</f>
        <v>1</v>
      </c>
      <c r="M39" s="172">
        <f t="array" ref="M39">IF(M$27+$B$10&gt;COLUMNS(DeploySum!$B$57:$Q$57),$B$16,IFERROR(INDEX(DeploySum!$B$57:$Q$57,M$27+$B$10),0))</f>
        <v>2</v>
      </c>
      <c r="N39" s="172">
        <f t="array" ref="N39">IF(N$27+$B$10&gt;COLUMNS(DeploySum!$B$57:$Q$57),$B$16,IFERROR(INDEX(DeploySum!$B$57:$Q$57,N$27+$B$10),0))</f>
        <v>2</v>
      </c>
      <c r="O39" s="172">
        <f t="array" ref="O39">IF(O$27+$B$10&gt;COLUMNS(DeploySum!$B$57:$Q$57),$B$16,IFERROR(INDEX(DeploySum!$B$57:$Q$57,O$27+$B$10),0))</f>
        <v>3</v>
      </c>
      <c r="P39" s="172">
        <f t="array" ref="P39">IF(P$27+$B$10&gt;COLUMNS(DeploySum!$B$57:$Q$57),$B$16,IFERROR(INDEX(DeploySum!$B$57:$Q$57,P$27+$B$10),0))</f>
        <v>2</v>
      </c>
      <c r="Q39" s="172">
        <f t="array" ref="Q39">IF(Q$27+$B$10&gt;COLUMNS(DeploySum!$B$57:$Q$57),$B$16,IFERROR(INDEX(DeploySum!$B$57:$Q$57,Q$27+$B$10),0))</f>
        <v>2</v>
      </c>
      <c r="R39" s="183">
        <f>SUM(B39:E39)</f>
        <v>0</v>
      </c>
      <c r="S39" s="183">
        <f>SUM(F39:Q39)</f>
        <v>17</v>
      </c>
      <c r="T39" s="82"/>
    </row>
    <row r="40" spans="1:20" ht="14.25" customHeight="1" x14ac:dyDescent="0.2">
      <c r="A40" t="s">
        <v>1590</v>
      </c>
      <c r="B40" s="172">
        <f>ROUND(SUM($B39:B39)*$B$12,0)</f>
        <v>0</v>
      </c>
      <c r="C40" s="172">
        <f>ROUND(SUM($B39:C39)*$B$12,0)</f>
        <v>0</v>
      </c>
      <c r="D40" s="172">
        <f>ROUND(SUM($B39:D39)*$B$12,0)</f>
        <v>0</v>
      </c>
      <c r="E40" s="172">
        <f>ROUND(SUM($B39:E39)*$B$12,0)</f>
        <v>0</v>
      </c>
      <c r="F40" s="172">
        <f>ROUND(SUM($B39:F39)*$B$12,0)</f>
        <v>0</v>
      </c>
      <c r="G40" s="172">
        <f>ROUND(SUM($B39:G39)*$B$12,0)</f>
        <v>0</v>
      </c>
      <c r="H40" s="172">
        <f>ROUND(SUM($B39:H39)*$B$12,0)</f>
        <v>1</v>
      </c>
      <c r="I40" s="172">
        <f>ROUND(SUM($B39:I39)*$B$12,0)</f>
        <v>1</v>
      </c>
      <c r="J40" s="172">
        <f>ROUND(SUM($B39:J39)*$B$12,0)</f>
        <v>2</v>
      </c>
      <c r="K40" s="172">
        <f>ROUND(SUM($B39:K39)*$B$12,0)</f>
        <v>3</v>
      </c>
      <c r="L40" s="172">
        <f>ROUND(SUM($B39:L39)*$B$12,0)</f>
        <v>4</v>
      </c>
      <c r="M40" s="172">
        <f>ROUND(SUM($B39:M39)*$B$12,0)</f>
        <v>5</v>
      </c>
      <c r="N40" s="172">
        <f>ROUND(SUM($B39:N39)*$B$12,0)</f>
        <v>6</v>
      </c>
      <c r="O40" s="172">
        <f>ROUND(SUM($B39:O39)*$B$12,0)</f>
        <v>8</v>
      </c>
      <c r="P40" s="172">
        <f>ROUND(SUM($B39:P39)*$B$12,0)</f>
        <v>9</v>
      </c>
      <c r="Q40" s="172">
        <f>ROUND(SUM($B39:Q39)*$B$12,0)</f>
        <v>10</v>
      </c>
      <c r="R40" s="183">
        <f>E40</f>
        <v>0</v>
      </c>
      <c r="S40" s="183">
        <f>Q40</f>
        <v>10</v>
      </c>
      <c r="T40" s="82"/>
    </row>
    <row r="41" spans="1:20" ht="14.25" customHeight="1" x14ac:dyDescent="0.2">
      <c r="A41" t="s">
        <v>1591</v>
      </c>
      <c r="B41" s="172">
        <f t="shared" ref="B41:Q41" si="12">B40*$B$5</f>
        <v>0</v>
      </c>
      <c r="C41" s="172">
        <f t="shared" si="12"/>
        <v>0</v>
      </c>
      <c r="D41" s="172">
        <f t="shared" si="12"/>
        <v>0</v>
      </c>
      <c r="E41" s="172">
        <f t="shared" si="12"/>
        <v>0</v>
      </c>
      <c r="F41" s="172">
        <f t="shared" si="12"/>
        <v>0</v>
      </c>
      <c r="G41" s="172">
        <f t="shared" si="12"/>
        <v>0</v>
      </c>
      <c r="H41" s="172">
        <f t="shared" si="12"/>
        <v>1</v>
      </c>
      <c r="I41" s="172">
        <f t="shared" si="12"/>
        <v>1</v>
      </c>
      <c r="J41" s="172">
        <f t="shared" si="12"/>
        <v>2</v>
      </c>
      <c r="K41" s="172">
        <f t="shared" si="12"/>
        <v>3</v>
      </c>
      <c r="L41" s="172">
        <f t="shared" si="12"/>
        <v>4</v>
      </c>
      <c r="M41" s="172">
        <f t="shared" si="12"/>
        <v>5</v>
      </c>
      <c r="N41" s="172">
        <f t="shared" si="12"/>
        <v>6</v>
      </c>
      <c r="O41" s="172">
        <f t="shared" si="12"/>
        <v>8</v>
      </c>
      <c r="P41" s="172">
        <f t="shared" si="12"/>
        <v>9</v>
      </c>
      <c r="Q41" s="172">
        <f t="shared" si="12"/>
        <v>10</v>
      </c>
      <c r="R41" s="173">
        <f>AVERAGE(B41:E41)</f>
        <v>0</v>
      </c>
      <c r="S41" s="173">
        <f>AVERAGE(F41:Q41)</f>
        <v>4.083333333333333</v>
      </c>
      <c r="T41" s="82"/>
    </row>
    <row r="42" spans="1:20" ht="14.25" customHeight="1" x14ac:dyDescent="0.2">
      <c r="A42" t="s">
        <v>1592</v>
      </c>
      <c r="B42" s="172">
        <f>B41</f>
        <v>0</v>
      </c>
      <c r="C42" s="172">
        <f t="shared" ref="C42:Q42" si="13">MAX(0,C41-B41)</f>
        <v>0</v>
      </c>
      <c r="D42" s="172">
        <f t="shared" si="13"/>
        <v>0</v>
      </c>
      <c r="E42" s="172">
        <f t="shared" si="13"/>
        <v>0</v>
      </c>
      <c r="F42" s="172">
        <f t="shared" si="13"/>
        <v>0</v>
      </c>
      <c r="G42" s="172">
        <f t="shared" si="13"/>
        <v>0</v>
      </c>
      <c r="H42" s="172">
        <f t="shared" si="13"/>
        <v>1</v>
      </c>
      <c r="I42" s="172">
        <f t="shared" si="13"/>
        <v>0</v>
      </c>
      <c r="J42" s="172">
        <f t="shared" si="13"/>
        <v>1</v>
      </c>
      <c r="K42" s="172">
        <f t="shared" si="13"/>
        <v>1</v>
      </c>
      <c r="L42" s="172">
        <f t="shared" si="13"/>
        <v>1</v>
      </c>
      <c r="M42" s="172">
        <f t="shared" si="13"/>
        <v>1</v>
      </c>
      <c r="N42" s="172">
        <f t="shared" si="13"/>
        <v>1</v>
      </c>
      <c r="O42" s="172">
        <f t="shared" si="13"/>
        <v>2</v>
      </c>
      <c r="P42" s="172">
        <f t="shared" si="13"/>
        <v>1</v>
      </c>
      <c r="Q42" s="172">
        <f t="shared" si="13"/>
        <v>1</v>
      </c>
      <c r="R42" s="183">
        <f t="shared" ref="R42:R47" si="14">SUM(B42:E42)</f>
        <v>0</v>
      </c>
      <c r="S42" s="183">
        <f t="shared" ref="S42:S47" si="15">SUM(F42:Q42)</f>
        <v>10</v>
      </c>
      <c r="T42" s="82"/>
    </row>
    <row r="43" spans="1:20" ht="14.25" customHeight="1" x14ac:dyDescent="0.2">
      <c r="A43" t="s">
        <v>1577</v>
      </c>
      <c r="B43" s="174">
        <f t="shared" ref="B43:Q43" si="16">B41*$B$6/12+IF(B$26&gt;=$M$6,MIN(B41,INDEX($B41:$Q41,IFERROR(MATCH(EOMONTH($M$6,-$M$7-1),$B$26:$Q$26,0),1)))*$B$6/12*$M$5,0)</f>
        <v>0</v>
      </c>
      <c r="C43" s="174">
        <f t="shared" si="16"/>
        <v>0</v>
      </c>
      <c r="D43" s="174">
        <f t="shared" si="16"/>
        <v>0</v>
      </c>
      <c r="E43" s="174">
        <f t="shared" si="16"/>
        <v>0</v>
      </c>
      <c r="F43" s="174">
        <f t="shared" si="16"/>
        <v>0</v>
      </c>
      <c r="G43" s="174">
        <f t="shared" si="16"/>
        <v>0</v>
      </c>
      <c r="H43" s="174">
        <f t="shared" si="16"/>
        <v>5250</v>
      </c>
      <c r="I43" s="174">
        <f t="shared" si="16"/>
        <v>5250</v>
      </c>
      <c r="J43" s="174">
        <f t="shared" si="16"/>
        <v>10500</v>
      </c>
      <c r="K43" s="174">
        <f t="shared" si="16"/>
        <v>15750</v>
      </c>
      <c r="L43" s="174">
        <f t="shared" si="16"/>
        <v>21000</v>
      </c>
      <c r="M43" s="174">
        <f t="shared" si="16"/>
        <v>26250</v>
      </c>
      <c r="N43" s="174">
        <f t="shared" si="16"/>
        <v>31500</v>
      </c>
      <c r="O43" s="174">
        <f t="shared" si="16"/>
        <v>42157.5</v>
      </c>
      <c r="P43" s="174">
        <f t="shared" si="16"/>
        <v>47407.5</v>
      </c>
      <c r="Q43" s="174">
        <f t="shared" si="16"/>
        <v>52657.5</v>
      </c>
      <c r="R43" s="175">
        <f t="shared" si="14"/>
        <v>0</v>
      </c>
      <c r="S43" s="175">
        <f t="shared" si="15"/>
        <v>257722.5</v>
      </c>
    </row>
    <row r="44" spans="1:20" ht="14.25" customHeight="1" x14ac:dyDescent="0.2">
      <c r="A44" t="s">
        <v>1578</v>
      </c>
      <c r="B44" s="174">
        <f t="shared" ref="B44:Q44" si="17">B43*$B$7</f>
        <v>0</v>
      </c>
      <c r="C44" s="174">
        <f t="shared" si="17"/>
        <v>0</v>
      </c>
      <c r="D44" s="174">
        <f t="shared" si="17"/>
        <v>0</v>
      </c>
      <c r="E44" s="174">
        <f t="shared" si="17"/>
        <v>0</v>
      </c>
      <c r="F44" s="174">
        <f t="shared" si="17"/>
        <v>0</v>
      </c>
      <c r="G44" s="174">
        <f t="shared" si="17"/>
        <v>0</v>
      </c>
      <c r="H44" s="174">
        <f t="shared" si="17"/>
        <v>357</v>
      </c>
      <c r="I44" s="174">
        <f t="shared" si="17"/>
        <v>357</v>
      </c>
      <c r="J44" s="174">
        <f t="shared" si="17"/>
        <v>714</v>
      </c>
      <c r="K44" s="174">
        <f t="shared" si="17"/>
        <v>1071</v>
      </c>
      <c r="L44" s="174">
        <f t="shared" si="17"/>
        <v>1428</v>
      </c>
      <c r="M44" s="174">
        <f t="shared" si="17"/>
        <v>1785.0000000000002</v>
      </c>
      <c r="N44" s="174">
        <f t="shared" si="17"/>
        <v>2142</v>
      </c>
      <c r="O44" s="174">
        <f t="shared" si="17"/>
        <v>2866.71</v>
      </c>
      <c r="P44" s="174">
        <f t="shared" si="17"/>
        <v>3223.71</v>
      </c>
      <c r="Q44" s="174">
        <f t="shared" si="17"/>
        <v>3580.71</v>
      </c>
      <c r="R44" s="175">
        <f t="shared" si="14"/>
        <v>0</v>
      </c>
      <c r="S44" s="175">
        <f t="shared" si="15"/>
        <v>17525.129999999997</v>
      </c>
    </row>
    <row r="45" spans="1:20" ht="14.25" customHeight="1" x14ac:dyDescent="0.2">
      <c r="A45" t="s">
        <v>1320</v>
      </c>
      <c r="B45" s="174">
        <f t="shared" ref="B45:Q45" si="18">B43*$B$8</f>
        <v>0</v>
      </c>
      <c r="C45" s="174">
        <f t="shared" si="18"/>
        <v>0</v>
      </c>
      <c r="D45" s="174">
        <f t="shared" si="18"/>
        <v>0</v>
      </c>
      <c r="E45" s="174">
        <f t="shared" si="18"/>
        <v>0</v>
      </c>
      <c r="F45" s="174">
        <f t="shared" si="18"/>
        <v>0</v>
      </c>
      <c r="G45" s="174">
        <f t="shared" si="18"/>
        <v>0</v>
      </c>
      <c r="H45" s="174">
        <f t="shared" si="18"/>
        <v>861</v>
      </c>
      <c r="I45" s="174">
        <f t="shared" si="18"/>
        <v>861</v>
      </c>
      <c r="J45" s="174">
        <f t="shared" si="18"/>
        <v>1722</v>
      </c>
      <c r="K45" s="174">
        <f t="shared" si="18"/>
        <v>2583</v>
      </c>
      <c r="L45" s="174">
        <f t="shared" si="18"/>
        <v>3444</v>
      </c>
      <c r="M45" s="174">
        <f t="shared" si="18"/>
        <v>4305</v>
      </c>
      <c r="N45" s="174">
        <f t="shared" si="18"/>
        <v>5166</v>
      </c>
      <c r="O45" s="174">
        <f t="shared" si="18"/>
        <v>6913.83</v>
      </c>
      <c r="P45" s="174">
        <f t="shared" si="18"/>
        <v>7774.83</v>
      </c>
      <c r="Q45" s="174">
        <f t="shared" si="18"/>
        <v>8635.83</v>
      </c>
      <c r="R45" s="175">
        <f t="shared" si="14"/>
        <v>0</v>
      </c>
      <c r="S45" s="175">
        <f t="shared" si="15"/>
        <v>42266.490000000005</v>
      </c>
    </row>
    <row r="46" spans="1:20" ht="14.25" customHeight="1" x14ac:dyDescent="0.2">
      <c r="A46" t="s">
        <v>1585</v>
      </c>
      <c r="B46" s="174">
        <f t="shared" ref="B46:Q46" si="19">B42*$B$9</f>
        <v>0</v>
      </c>
      <c r="C46" s="174">
        <f t="shared" si="19"/>
        <v>0</v>
      </c>
      <c r="D46" s="174">
        <f t="shared" si="19"/>
        <v>0</v>
      </c>
      <c r="E46" s="174">
        <f t="shared" si="19"/>
        <v>0</v>
      </c>
      <c r="F46" s="174">
        <f t="shared" si="19"/>
        <v>0</v>
      </c>
      <c r="G46" s="174">
        <f t="shared" si="19"/>
        <v>0</v>
      </c>
      <c r="H46" s="174">
        <f t="shared" si="19"/>
        <v>2000</v>
      </c>
      <c r="I46" s="174">
        <f t="shared" si="19"/>
        <v>0</v>
      </c>
      <c r="J46" s="174">
        <f t="shared" si="19"/>
        <v>2000</v>
      </c>
      <c r="K46" s="174">
        <f t="shared" si="19"/>
        <v>2000</v>
      </c>
      <c r="L46" s="174">
        <f t="shared" si="19"/>
        <v>2000</v>
      </c>
      <c r="M46" s="174">
        <f t="shared" si="19"/>
        <v>2000</v>
      </c>
      <c r="N46" s="174">
        <f t="shared" si="19"/>
        <v>2000</v>
      </c>
      <c r="O46" s="174">
        <f t="shared" si="19"/>
        <v>4000</v>
      </c>
      <c r="P46" s="174">
        <f t="shared" si="19"/>
        <v>2000</v>
      </c>
      <c r="Q46" s="174">
        <f t="shared" si="19"/>
        <v>2000</v>
      </c>
      <c r="R46" s="175">
        <f t="shared" si="14"/>
        <v>0</v>
      </c>
      <c r="S46" s="175">
        <f t="shared" si="15"/>
        <v>20000</v>
      </c>
    </row>
    <row r="47" spans="1:20" ht="14.25" customHeight="1" x14ac:dyDescent="0.2">
      <c r="A47" s="176" t="s">
        <v>1593</v>
      </c>
      <c r="B47" s="177">
        <f t="shared" ref="B47:Q47" si="20">SUM(B43:B46)</f>
        <v>0</v>
      </c>
      <c r="C47" s="177">
        <f t="shared" si="20"/>
        <v>0</v>
      </c>
      <c r="D47" s="177">
        <f t="shared" si="20"/>
        <v>0</v>
      </c>
      <c r="E47" s="177">
        <f t="shared" si="20"/>
        <v>0</v>
      </c>
      <c r="F47" s="177">
        <f t="shared" si="20"/>
        <v>0</v>
      </c>
      <c r="G47" s="177">
        <f t="shared" si="20"/>
        <v>0</v>
      </c>
      <c r="H47" s="177">
        <f t="shared" si="20"/>
        <v>8468</v>
      </c>
      <c r="I47" s="177">
        <f t="shared" si="20"/>
        <v>6468</v>
      </c>
      <c r="J47" s="177">
        <f t="shared" si="20"/>
        <v>14936</v>
      </c>
      <c r="K47" s="177">
        <f t="shared" si="20"/>
        <v>21404</v>
      </c>
      <c r="L47" s="177">
        <f t="shared" si="20"/>
        <v>27872</v>
      </c>
      <c r="M47" s="177">
        <f t="shared" si="20"/>
        <v>34340</v>
      </c>
      <c r="N47" s="177">
        <f t="shared" si="20"/>
        <v>40808</v>
      </c>
      <c r="O47" s="177">
        <f t="shared" si="20"/>
        <v>55938.04</v>
      </c>
      <c r="P47" s="177">
        <f t="shared" si="20"/>
        <v>60406.04</v>
      </c>
      <c r="Q47" s="177">
        <f t="shared" si="20"/>
        <v>66874.040000000008</v>
      </c>
      <c r="R47" s="178">
        <f t="shared" si="14"/>
        <v>0</v>
      </c>
      <c r="S47" s="178">
        <f t="shared" si="15"/>
        <v>337514.12</v>
      </c>
    </row>
    <row r="48" spans="1:20" ht="14.25" customHeight="1" x14ac:dyDescent="0.2"/>
    <row r="49" spans="1:20" ht="14.25" customHeight="1" x14ac:dyDescent="0.2">
      <c r="A49" s="171" t="s">
        <v>1594</v>
      </c>
      <c r="B49" s="85">
        <f t="shared" ref="B49:Q49" si="21">B$26</f>
        <v>46295</v>
      </c>
      <c r="C49" s="85">
        <f t="shared" si="21"/>
        <v>46326</v>
      </c>
      <c r="D49" s="85">
        <f t="shared" si="21"/>
        <v>46356</v>
      </c>
      <c r="E49" s="85">
        <f t="shared" si="21"/>
        <v>46387</v>
      </c>
      <c r="F49" s="85">
        <f t="shared" si="21"/>
        <v>46418</v>
      </c>
      <c r="G49" s="85">
        <f t="shared" si="21"/>
        <v>46446</v>
      </c>
      <c r="H49" s="85">
        <f t="shared" si="21"/>
        <v>46477</v>
      </c>
      <c r="I49" s="85">
        <f t="shared" si="21"/>
        <v>46507</v>
      </c>
      <c r="J49" s="85">
        <f t="shared" si="21"/>
        <v>46538</v>
      </c>
      <c r="K49" s="85">
        <f t="shared" si="21"/>
        <v>46568</v>
      </c>
      <c r="L49" s="85">
        <f t="shared" si="21"/>
        <v>46599</v>
      </c>
      <c r="M49" s="85">
        <f t="shared" si="21"/>
        <v>46630</v>
      </c>
      <c r="N49" s="85">
        <f t="shared" si="21"/>
        <v>46660</v>
      </c>
      <c r="O49" s="85">
        <f t="shared" si="21"/>
        <v>46691</v>
      </c>
      <c r="P49" s="85">
        <f t="shared" si="21"/>
        <v>46721</v>
      </c>
      <c r="Q49" s="85">
        <f t="shared" si="21"/>
        <v>46752</v>
      </c>
      <c r="R49" s="84" t="s">
        <v>1575</v>
      </c>
      <c r="S49" s="84" t="s">
        <v>1349</v>
      </c>
    </row>
    <row r="50" spans="1:20" ht="14.25" customHeight="1" x14ac:dyDescent="0.2">
      <c r="A50" t="s">
        <v>1595</v>
      </c>
      <c r="B50" s="172">
        <f t="shared" ref="B50:Q50" si="22">B20+B30+B41</f>
        <v>14</v>
      </c>
      <c r="C50" s="172">
        <f t="shared" si="22"/>
        <v>14</v>
      </c>
      <c r="D50" s="172">
        <f t="shared" si="22"/>
        <v>14</v>
      </c>
      <c r="E50" s="172">
        <f t="shared" si="22"/>
        <v>17</v>
      </c>
      <c r="F50" s="172">
        <f t="shared" si="22"/>
        <v>19</v>
      </c>
      <c r="G50" s="172">
        <f t="shared" si="22"/>
        <v>19</v>
      </c>
      <c r="H50" s="172">
        <f t="shared" si="22"/>
        <v>23</v>
      </c>
      <c r="I50" s="172">
        <f t="shared" si="22"/>
        <v>26</v>
      </c>
      <c r="J50" s="172">
        <f t="shared" si="22"/>
        <v>31</v>
      </c>
      <c r="K50" s="172">
        <f t="shared" si="22"/>
        <v>36</v>
      </c>
      <c r="L50" s="172">
        <f t="shared" si="22"/>
        <v>42</v>
      </c>
      <c r="M50" s="172">
        <f t="shared" si="22"/>
        <v>49</v>
      </c>
      <c r="N50" s="172">
        <f t="shared" si="22"/>
        <v>56</v>
      </c>
      <c r="O50" s="172">
        <f t="shared" si="22"/>
        <v>65</v>
      </c>
      <c r="P50" s="172">
        <f t="shared" si="22"/>
        <v>74</v>
      </c>
      <c r="Q50" s="172">
        <f t="shared" si="22"/>
        <v>82</v>
      </c>
      <c r="R50" s="173">
        <f>AVERAGE(B50:E50)</f>
        <v>14.75</v>
      </c>
      <c r="S50" s="173">
        <f>AVERAGE(F50:Q50)</f>
        <v>43.5</v>
      </c>
      <c r="T50" s="82"/>
    </row>
    <row r="51" spans="1:20" ht="14.25" customHeight="1" x14ac:dyDescent="0.2">
      <c r="A51" t="s">
        <v>1596</v>
      </c>
      <c r="B51" s="172">
        <f t="array" ref="B51">IF($M$14="No",0,MAX($M$12,INT(INDEX($B$50:$Q$50,MIN(B$27+$B$10,COLUMNS($B$50:$Q$50)))/$M$11)))</f>
        <v>0</v>
      </c>
      <c r="C51" s="172">
        <f t="shared" ref="C51:Q51" si="23">IF($M$14="No",0,MAX(B51,$M$12,INT(INDEX($B$50:$Q$50,MIN(C$27+$B$10,COLUMNS($B$50:$Q$50)))/$M$11)))</f>
        <v>0</v>
      </c>
      <c r="D51" s="172">
        <f t="shared" si="23"/>
        <v>0</v>
      </c>
      <c r="E51" s="172">
        <f t="shared" si="23"/>
        <v>0</v>
      </c>
      <c r="F51" s="172">
        <f t="shared" si="23"/>
        <v>0</v>
      </c>
      <c r="G51" s="172">
        <f t="shared" si="23"/>
        <v>0</v>
      </c>
      <c r="H51" s="172">
        <f t="shared" si="23"/>
        <v>0</v>
      </c>
      <c r="I51" s="172">
        <f t="shared" si="23"/>
        <v>0</v>
      </c>
      <c r="J51" s="172">
        <f t="shared" si="23"/>
        <v>0</v>
      </c>
      <c r="K51" s="172">
        <f t="shared" si="23"/>
        <v>0</v>
      </c>
      <c r="L51" s="172">
        <f t="shared" si="23"/>
        <v>0</v>
      </c>
      <c r="M51" s="172">
        <f t="shared" si="23"/>
        <v>0</v>
      </c>
      <c r="N51" s="172">
        <f t="shared" si="23"/>
        <v>0</v>
      </c>
      <c r="O51" s="172">
        <f t="shared" si="23"/>
        <v>0</v>
      </c>
      <c r="P51" s="172">
        <f t="shared" si="23"/>
        <v>0</v>
      </c>
      <c r="Q51" s="172">
        <f t="shared" si="23"/>
        <v>0</v>
      </c>
      <c r="R51" s="173">
        <f>AVERAGE(B51:E51)</f>
        <v>0</v>
      </c>
      <c r="S51" s="173">
        <f>AVERAGE(F51:Q51)</f>
        <v>0</v>
      </c>
      <c r="T51" s="82"/>
    </row>
    <row r="52" spans="1:20" ht="14.25" customHeight="1" x14ac:dyDescent="0.2">
      <c r="A52" t="s">
        <v>1597</v>
      </c>
      <c r="B52" s="172">
        <f t="shared" ref="B52:Q52" si="24">IF($M$14="No",0,$M$13)</f>
        <v>0</v>
      </c>
      <c r="C52" s="172">
        <f t="shared" si="24"/>
        <v>0</v>
      </c>
      <c r="D52" s="172">
        <f t="shared" si="24"/>
        <v>0</v>
      </c>
      <c r="E52" s="172">
        <f t="shared" si="24"/>
        <v>0</v>
      </c>
      <c r="F52" s="172">
        <f t="shared" si="24"/>
        <v>0</v>
      </c>
      <c r="G52" s="172">
        <f t="shared" si="24"/>
        <v>0</v>
      </c>
      <c r="H52" s="172">
        <f t="shared" si="24"/>
        <v>0</v>
      </c>
      <c r="I52" s="172">
        <f t="shared" si="24"/>
        <v>0</v>
      </c>
      <c r="J52" s="172">
        <f t="shared" si="24"/>
        <v>0</v>
      </c>
      <c r="K52" s="172">
        <f t="shared" si="24"/>
        <v>0</v>
      </c>
      <c r="L52" s="172">
        <f t="shared" si="24"/>
        <v>0</v>
      </c>
      <c r="M52" s="172">
        <f t="shared" si="24"/>
        <v>0</v>
      </c>
      <c r="N52" s="172">
        <f t="shared" si="24"/>
        <v>0</v>
      </c>
      <c r="O52" s="172">
        <f t="shared" si="24"/>
        <v>0</v>
      </c>
      <c r="P52" s="172">
        <f t="shared" si="24"/>
        <v>0</v>
      </c>
      <c r="Q52" s="172">
        <f t="shared" si="24"/>
        <v>0</v>
      </c>
      <c r="R52" s="173">
        <f>AVERAGE(B52:E52)</f>
        <v>0</v>
      </c>
      <c r="S52" s="173">
        <f>AVERAGE(F52:Q52)</f>
        <v>0</v>
      </c>
      <c r="T52" s="82"/>
    </row>
    <row r="53" spans="1:20" ht="14.25" customHeight="1" x14ac:dyDescent="0.2">
      <c r="A53" t="s">
        <v>1598</v>
      </c>
      <c r="B53" s="172">
        <f t="shared" ref="B53:Q53" si="25">MAX(0,B51-B52)</f>
        <v>0</v>
      </c>
      <c r="C53" s="172">
        <f t="shared" si="25"/>
        <v>0</v>
      </c>
      <c r="D53" s="172">
        <f t="shared" si="25"/>
        <v>0</v>
      </c>
      <c r="E53" s="172">
        <f t="shared" si="25"/>
        <v>0</v>
      </c>
      <c r="F53" s="172">
        <f t="shared" si="25"/>
        <v>0</v>
      </c>
      <c r="G53" s="172">
        <f t="shared" si="25"/>
        <v>0</v>
      </c>
      <c r="H53" s="172">
        <f t="shared" si="25"/>
        <v>0</v>
      </c>
      <c r="I53" s="172">
        <f t="shared" si="25"/>
        <v>0</v>
      </c>
      <c r="J53" s="172">
        <f t="shared" si="25"/>
        <v>0</v>
      </c>
      <c r="K53" s="172">
        <f t="shared" si="25"/>
        <v>0</v>
      </c>
      <c r="L53" s="172">
        <f t="shared" si="25"/>
        <v>0</v>
      </c>
      <c r="M53" s="172">
        <f t="shared" si="25"/>
        <v>0</v>
      </c>
      <c r="N53" s="172">
        <f t="shared" si="25"/>
        <v>0</v>
      </c>
      <c r="O53" s="172">
        <f t="shared" si="25"/>
        <v>0</v>
      </c>
      <c r="P53" s="172">
        <f t="shared" si="25"/>
        <v>0</v>
      </c>
      <c r="Q53" s="172">
        <f t="shared" si="25"/>
        <v>0</v>
      </c>
      <c r="R53" s="173">
        <f>AVERAGE(B53:E53)</f>
        <v>0</v>
      </c>
      <c r="S53" s="173">
        <f>AVERAGE(F53:Q53)</f>
        <v>0</v>
      </c>
      <c r="T53" s="82"/>
    </row>
    <row r="54" spans="1:20" ht="14.25" customHeight="1" x14ac:dyDescent="0.2">
      <c r="A54" t="s">
        <v>1599</v>
      </c>
      <c r="B54" s="172">
        <f t="shared" ref="B54:Q54" si="26">B52+B53</f>
        <v>0</v>
      </c>
      <c r="C54" s="172">
        <f t="shared" si="26"/>
        <v>0</v>
      </c>
      <c r="D54" s="172">
        <f t="shared" si="26"/>
        <v>0</v>
      </c>
      <c r="E54" s="172">
        <f t="shared" si="26"/>
        <v>0</v>
      </c>
      <c r="F54" s="172">
        <f t="shared" si="26"/>
        <v>0</v>
      </c>
      <c r="G54" s="172">
        <f t="shared" si="26"/>
        <v>0</v>
      </c>
      <c r="H54" s="172">
        <f t="shared" si="26"/>
        <v>0</v>
      </c>
      <c r="I54" s="172">
        <f t="shared" si="26"/>
        <v>0</v>
      </c>
      <c r="J54" s="172">
        <f t="shared" si="26"/>
        <v>0</v>
      </c>
      <c r="K54" s="172">
        <f t="shared" si="26"/>
        <v>0</v>
      </c>
      <c r="L54" s="172">
        <f t="shared" si="26"/>
        <v>0</v>
      </c>
      <c r="M54" s="172">
        <f t="shared" si="26"/>
        <v>0</v>
      </c>
      <c r="N54" s="172">
        <f t="shared" si="26"/>
        <v>0</v>
      </c>
      <c r="O54" s="172">
        <f t="shared" si="26"/>
        <v>0</v>
      </c>
      <c r="P54" s="172">
        <f t="shared" si="26"/>
        <v>0</v>
      </c>
      <c r="Q54" s="172">
        <f t="shared" si="26"/>
        <v>0</v>
      </c>
      <c r="R54" s="173">
        <f>AVERAGE(B54:E54)</f>
        <v>0</v>
      </c>
      <c r="S54" s="173">
        <f>AVERAGE(F54:Q54)</f>
        <v>0</v>
      </c>
      <c r="T54" s="82"/>
    </row>
    <row r="55" spans="1:20" ht="14.25" customHeight="1" x14ac:dyDescent="0.2">
      <c r="A55" t="s">
        <v>1600</v>
      </c>
      <c r="B55" s="172">
        <f>B53</f>
        <v>0</v>
      </c>
      <c r="C55" s="172">
        <f t="shared" ref="C55:Q55" si="27">MAX(0,C53-B53)</f>
        <v>0</v>
      </c>
      <c r="D55" s="172">
        <f t="shared" si="27"/>
        <v>0</v>
      </c>
      <c r="E55" s="172">
        <f t="shared" si="27"/>
        <v>0</v>
      </c>
      <c r="F55" s="172">
        <f t="shared" si="27"/>
        <v>0</v>
      </c>
      <c r="G55" s="172">
        <f t="shared" si="27"/>
        <v>0</v>
      </c>
      <c r="H55" s="172">
        <f t="shared" si="27"/>
        <v>0</v>
      </c>
      <c r="I55" s="172">
        <f t="shared" si="27"/>
        <v>0</v>
      </c>
      <c r="J55" s="172">
        <f t="shared" si="27"/>
        <v>0</v>
      </c>
      <c r="K55" s="172">
        <f t="shared" si="27"/>
        <v>0</v>
      </c>
      <c r="L55" s="172">
        <f t="shared" si="27"/>
        <v>0</v>
      </c>
      <c r="M55" s="172">
        <f t="shared" si="27"/>
        <v>0</v>
      </c>
      <c r="N55" s="172">
        <f t="shared" si="27"/>
        <v>0</v>
      </c>
      <c r="O55" s="172">
        <f t="shared" si="27"/>
        <v>0</v>
      </c>
      <c r="P55" s="172">
        <f t="shared" si="27"/>
        <v>0</v>
      </c>
      <c r="Q55" s="172">
        <f t="shared" si="27"/>
        <v>0</v>
      </c>
      <c r="R55" s="183">
        <f t="shared" ref="R55:R60" si="28">SUM(B55:E55)</f>
        <v>0</v>
      </c>
      <c r="S55" s="183">
        <f t="shared" ref="S55:S60" si="29">SUM(F55:Q55)</f>
        <v>0</v>
      </c>
      <c r="T55" s="82"/>
    </row>
    <row r="56" spans="1:20" ht="14.25" customHeight="1" x14ac:dyDescent="0.2">
      <c r="A56" t="s">
        <v>1577</v>
      </c>
      <c r="B56" s="174">
        <f t="shared" ref="B56:Q56" si="30">B54*$B$6/12+IF(B$26&gt;=$M$6,MIN(B54,INDEX($B54:$Q54,IFERROR(MATCH(EOMONTH($M$6,-$M$7-1),$B$26:$Q$26,0),1)))*$B$6/12*$M$5,0)</f>
        <v>0</v>
      </c>
      <c r="C56" s="174">
        <f t="shared" si="30"/>
        <v>0</v>
      </c>
      <c r="D56" s="174">
        <f t="shared" si="30"/>
        <v>0</v>
      </c>
      <c r="E56" s="174">
        <f t="shared" si="30"/>
        <v>0</v>
      </c>
      <c r="F56" s="174">
        <f t="shared" si="30"/>
        <v>0</v>
      </c>
      <c r="G56" s="174">
        <f t="shared" si="30"/>
        <v>0</v>
      </c>
      <c r="H56" s="174">
        <f t="shared" si="30"/>
        <v>0</v>
      </c>
      <c r="I56" s="174">
        <f t="shared" si="30"/>
        <v>0</v>
      </c>
      <c r="J56" s="174">
        <f t="shared" si="30"/>
        <v>0</v>
      </c>
      <c r="K56" s="174">
        <f t="shared" si="30"/>
        <v>0</v>
      </c>
      <c r="L56" s="174">
        <f t="shared" si="30"/>
        <v>0</v>
      </c>
      <c r="M56" s="174">
        <f t="shared" si="30"/>
        <v>0</v>
      </c>
      <c r="N56" s="174">
        <f t="shared" si="30"/>
        <v>0</v>
      </c>
      <c r="O56" s="174">
        <f t="shared" si="30"/>
        <v>0</v>
      </c>
      <c r="P56" s="174">
        <f t="shared" si="30"/>
        <v>0</v>
      </c>
      <c r="Q56" s="174">
        <f t="shared" si="30"/>
        <v>0</v>
      </c>
      <c r="R56" s="175">
        <f t="shared" si="28"/>
        <v>0</v>
      </c>
      <c r="S56" s="175">
        <f t="shared" si="29"/>
        <v>0</v>
      </c>
    </row>
    <row r="57" spans="1:20" ht="14.25" customHeight="1" x14ac:dyDescent="0.2">
      <c r="A57" t="s">
        <v>1578</v>
      </c>
      <c r="B57" s="174">
        <f t="shared" ref="B57:Q57" si="31">B56*$B$7</f>
        <v>0</v>
      </c>
      <c r="C57" s="174">
        <f t="shared" si="31"/>
        <v>0</v>
      </c>
      <c r="D57" s="174">
        <f t="shared" si="31"/>
        <v>0</v>
      </c>
      <c r="E57" s="174">
        <f t="shared" si="31"/>
        <v>0</v>
      </c>
      <c r="F57" s="174">
        <f t="shared" si="31"/>
        <v>0</v>
      </c>
      <c r="G57" s="174">
        <f t="shared" si="31"/>
        <v>0</v>
      </c>
      <c r="H57" s="174">
        <f t="shared" si="31"/>
        <v>0</v>
      </c>
      <c r="I57" s="174">
        <f t="shared" si="31"/>
        <v>0</v>
      </c>
      <c r="J57" s="174">
        <f t="shared" si="31"/>
        <v>0</v>
      </c>
      <c r="K57" s="174">
        <f t="shared" si="31"/>
        <v>0</v>
      </c>
      <c r="L57" s="174">
        <f t="shared" si="31"/>
        <v>0</v>
      </c>
      <c r="M57" s="174">
        <f t="shared" si="31"/>
        <v>0</v>
      </c>
      <c r="N57" s="174">
        <f t="shared" si="31"/>
        <v>0</v>
      </c>
      <c r="O57" s="174">
        <f t="shared" si="31"/>
        <v>0</v>
      </c>
      <c r="P57" s="174">
        <f t="shared" si="31"/>
        <v>0</v>
      </c>
      <c r="Q57" s="174">
        <f t="shared" si="31"/>
        <v>0</v>
      </c>
      <c r="R57" s="175">
        <f t="shared" si="28"/>
        <v>0</v>
      </c>
      <c r="S57" s="175">
        <f t="shared" si="29"/>
        <v>0</v>
      </c>
    </row>
    <row r="58" spans="1:20" ht="14.25" customHeight="1" x14ac:dyDescent="0.2">
      <c r="A58" t="s">
        <v>1320</v>
      </c>
      <c r="B58" s="174">
        <f t="shared" ref="B58:Q58" si="32">B56*$B$8</f>
        <v>0</v>
      </c>
      <c r="C58" s="174">
        <f t="shared" si="32"/>
        <v>0</v>
      </c>
      <c r="D58" s="174">
        <f t="shared" si="32"/>
        <v>0</v>
      </c>
      <c r="E58" s="174">
        <f t="shared" si="32"/>
        <v>0</v>
      </c>
      <c r="F58" s="174">
        <f t="shared" si="32"/>
        <v>0</v>
      </c>
      <c r="G58" s="174">
        <f t="shared" si="32"/>
        <v>0</v>
      </c>
      <c r="H58" s="174">
        <f t="shared" si="32"/>
        <v>0</v>
      </c>
      <c r="I58" s="174">
        <f t="shared" si="32"/>
        <v>0</v>
      </c>
      <c r="J58" s="174">
        <f t="shared" si="32"/>
        <v>0</v>
      </c>
      <c r="K58" s="174">
        <f t="shared" si="32"/>
        <v>0</v>
      </c>
      <c r="L58" s="174">
        <f t="shared" si="32"/>
        <v>0</v>
      </c>
      <c r="M58" s="174">
        <f t="shared" si="32"/>
        <v>0</v>
      </c>
      <c r="N58" s="174">
        <f t="shared" si="32"/>
        <v>0</v>
      </c>
      <c r="O58" s="174">
        <f t="shared" si="32"/>
        <v>0</v>
      </c>
      <c r="P58" s="174">
        <f t="shared" si="32"/>
        <v>0</v>
      </c>
      <c r="Q58" s="174">
        <f t="shared" si="32"/>
        <v>0</v>
      </c>
      <c r="R58" s="175">
        <f t="shared" si="28"/>
        <v>0</v>
      </c>
      <c r="S58" s="175">
        <f t="shared" si="29"/>
        <v>0</v>
      </c>
    </row>
    <row r="59" spans="1:20" ht="14.25" customHeight="1" x14ac:dyDescent="0.2">
      <c r="A59" t="s">
        <v>1585</v>
      </c>
      <c r="B59" s="174">
        <f t="shared" ref="B59:Q59" si="33">B55*$B$9</f>
        <v>0</v>
      </c>
      <c r="C59" s="174">
        <f t="shared" si="33"/>
        <v>0</v>
      </c>
      <c r="D59" s="174">
        <f t="shared" si="33"/>
        <v>0</v>
      </c>
      <c r="E59" s="174">
        <f t="shared" si="33"/>
        <v>0</v>
      </c>
      <c r="F59" s="174">
        <f t="shared" si="33"/>
        <v>0</v>
      </c>
      <c r="G59" s="174">
        <f t="shared" si="33"/>
        <v>0</v>
      </c>
      <c r="H59" s="174">
        <f t="shared" si="33"/>
        <v>0</v>
      </c>
      <c r="I59" s="174">
        <f t="shared" si="33"/>
        <v>0</v>
      </c>
      <c r="J59" s="174">
        <f t="shared" si="33"/>
        <v>0</v>
      </c>
      <c r="K59" s="174">
        <f t="shared" si="33"/>
        <v>0</v>
      </c>
      <c r="L59" s="174">
        <f t="shared" si="33"/>
        <v>0</v>
      </c>
      <c r="M59" s="174">
        <f t="shared" si="33"/>
        <v>0</v>
      </c>
      <c r="N59" s="174">
        <f t="shared" si="33"/>
        <v>0</v>
      </c>
      <c r="O59" s="174">
        <f t="shared" si="33"/>
        <v>0</v>
      </c>
      <c r="P59" s="174">
        <f t="shared" si="33"/>
        <v>0</v>
      </c>
      <c r="Q59" s="174">
        <f t="shared" si="33"/>
        <v>0</v>
      </c>
      <c r="R59" s="175">
        <f t="shared" si="28"/>
        <v>0</v>
      </c>
      <c r="S59" s="175">
        <f t="shared" si="29"/>
        <v>0</v>
      </c>
    </row>
    <row r="60" spans="1:20" ht="14.25" customHeight="1" x14ac:dyDescent="0.2">
      <c r="A60" s="176" t="s">
        <v>1601</v>
      </c>
      <c r="B60" s="177">
        <f t="shared" ref="B60:Q60" si="34">SUM(B56:B59)</f>
        <v>0</v>
      </c>
      <c r="C60" s="177">
        <f t="shared" si="34"/>
        <v>0</v>
      </c>
      <c r="D60" s="177">
        <f t="shared" si="34"/>
        <v>0</v>
      </c>
      <c r="E60" s="177">
        <f t="shared" si="34"/>
        <v>0</v>
      </c>
      <c r="F60" s="177">
        <f t="shared" si="34"/>
        <v>0</v>
      </c>
      <c r="G60" s="177">
        <f t="shared" si="34"/>
        <v>0</v>
      </c>
      <c r="H60" s="177">
        <f t="shared" si="34"/>
        <v>0</v>
      </c>
      <c r="I60" s="177">
        <f t="shared" si="34"/>
        <v>0</v>
      </c>
      <c r="J60" s="177">
        <f t="shared" si="34"/>
        <v>0</v>
      </c>
      <c r="K60" s="177">
        <f t="shared" si="34"/>
        <v>0</v>
      </c>
      <c r="L60" s="177">
        <f t="shared" si="34"/>
        <v>0</v>
      </c>
      <c r="M60" s="177">
        <f t="shared" si="34"/>
        <v>0</v>
      </c>
      <c r="N60" s="177">
        <f t="shared" si="34"/>
        <v>0</v>
      </c>
      <c r="O60" s="177">
        <f t="shared" si="34"/>
        <v>0</v>
      </c>
      <c r="P60" s="177">
        <f t="shared" si="34"/>
        <v>0</v>
      </c>
      <c r="Q60" s="177">
        <f t="shared" si="34"/>
        <v>0</v>
      </c>
      <c r="R60" s="178">
        <f t="shared" si="28"/>
        <v>0</v>
      </c>
      <c r="S60" s="178">
        <f t="shared" si="29"/>
        <v>0</v>
      </c>
    </row>
    <row r="61" spans="1:20" ht="14.25" customHeight="1" x14ac:dyDescent="0.2"/>
    <row r="62" spans="1:20" ht="14.25" customHeight="1" x14ac:dyDescent="0.2">
      <c r="A62" s="171" t="s">
        <v>1602</v>
      </c>
      <c r="B62" s="85">
        <f t="shared" ref="B62:Q62" si="35">B$26</f>
        <v>46295</v>
      </c>
      <c r="C62" s="85">
        <f t="shared" si="35"/>
        <v>46326</v>
      </c>
      <c r="D62" s="85">
        <f t="shared" si="35"/>
        <v>46356</v>
      </c>
      <c r="E62" s="85">
        <f t="shared" si="35"/>
        <v>46387</v>
      </c>
      <c r="F62" s="85">
        <f t="shared" si="35"/>
        <v>46418</v>
      </c>
      <c r="G62" s="85">
        <f t="shared" si="35"/>
        <v>46446</v>
      </c>
      <c r="H62" s="85">
        <f t="shared" si="35"/>
        <v>46477</v>
      </c>
      <c r="I62" s="85">
        <f t="shared" si="35"/>
        <v>46507</v>
      </c>
      <c r="J62" s="85">
        <f t="shared" si="35"/>
        <v>46538</v>
      </c>
      <c r="K62" s="85">
        <f t="shared" si="35"/>
        <v>46568</v>
      </c>
      <c r="L62" s="85">
        <f t="shared" si="35"/>
        <v>46599</v>
      </c>
      <c r="M62" s="85">
        <f t="shared" si="35"/>
        <v>46630</v>
      </c>
      <c r="N62" s="85">
        <f t="shared" si="35"/>
        <v>46660</v>
      </c>
      <c r="O62" s="85">
        <f t="shared" si="35"/>
        <v>46691</v>
      </c>
      <c r="P62" s="85">
        <f t="shared" si="35"/>
        <v>46721</v>
      </c>
      <c r="Q62" s="85">
        <f t="shared" si="35"/>
        <v>46752</v>
      </c>
      <c r="R62" s="84" t="s">
        <v>1575</v>
      </c>
      <c r="S62" s="84" t="s">
        <v>1349</v>
      </c>
    </row>
    <row r="63" spans="1:20" ht="14.25" customHeight="1" x14ac:dyDescent="0.2">
      <c r="A63" t="s">
        <v>1603</v>
      </c>
      <c r="B63" s="172">
        <f t="shared" ref="B63:Q63" si="36">B50+B54</f>
        <v>14</v>
      </c>
      <c r="C63" s="172">
        <f t="shared" si="36"/>
        <v>14</v>
      </c>
      <c r="D63" s="172">
        <f t="shared" si="36"/>
        <v>14</v>
      </c>
      <c r="E63" s="172">
        <f t="shared" si="36"/>
        <v>17</v>
      </c>
      <c r="F63" s="172">
        <f t="shared" si="36"/>
        <v>19</v>
      </c>
      <c r="G63" s="172">
        <f t="shared" si="36"/>
        <v>19</v>
      </c>
      <c r="H63" s="172">
        <f t="shared" si="36"/>
        <v>23</v>
      </c>
      <c r="I63" s="172">
        <f t="shared" si="36"/>
        <v>26</v>
      </c>
      <c r="J63" s="172">
        <f t="shared" si="36"/>
        <v>31</v>
      </c>
      <c r="K63" s="172">
        <f t="shared" si="36"/>
        <v>36</v>
      </c>
      <c r="L63" s="172">
        <f t="shared" si="36"/>
        <v>42</v>
      </c>
      <c r="M63" s="172">
        <f t="shared" si="36"/>
        <v>49</v>
      </c>
      <c r="N63" s="172">
        <f t="shared" si="36"/>
        <v>56</v>
      </c>
      <c r="O63" s="172">
        <f t="shared" si="36"/>
        <v>65</v>
      </c>
      <c r="P63" s="172">
        <f t="shared" si="36"/>
        <v>74</v>
      </c>
      <c r="Q63" s="172">
        <f t="shared" si="36"/>
        <v>82</v>
      </c>
      <c r="R63" s="173">
        <f>AVERAGE(B63:E63)</f>
        <v>14.75</v>
      </c>
      <c r="S63" s="173">
        <f>AVERAGE(F63:Q63)</f>
        <v>43.5</v>
      </c>
      <c r="T63" s="82"/>
    </row>
    <row r="64" spans="1:20" ht="14.25" customHeight="1" x14ac:dyDescent="0.2">
      <c r="A64" t="s">
        <v>1604</v>
      </c>
      <c r="B64" s="172">
        <f>MAX($H$9,ROUNDUP(B63/$H$8,0))</f>
        <v>1</v>
      </c>
      <c r="C64" s="172">
        <f t="shared" ref="C64:Q64" si="37">MAX(B64,$H$9,ROUNDUP(C63/$H$8,0))</f>
        <v>1</v>
      </c>
      <c r="D64" s="172">
        <f t="shared" si="37"/>
        <v>1</v>
      </c>
      <c r="E64" s="172">
        <f t="shared" si="37"/>
        <v>1</v>
      </c>
      <c r="F64" s="172">
        <f t="shared" si="37"/>
        <v>1</v>
      </c>
      <c r="G64" s="172">
        <f t="shared" si="37"/>
        <v>1</v>
      </c>
      <c r="H64" s="172">
        <f t="shared" si="37"/>
        <v>2</v>
      </c>
      <c r="I64" s="172">
        <f t="shared" si="37"/>
        <v>2</v>
      </c>
      <c r="J64" s="172">
        <f t="shared" si="37"/>
        <v>2</v>
      </c>
      <c r="K64" s="172">
        <f t="shared" si="37"/>
        <v>2</v>
      </c>
      <c r="L64" s="172">
        <f t="shared" si="37"/>
        <v>3</v>
      </c>
      <c r="M64" s="172">
        <f t="shared" si="37"/>
        <v>3</v>
      </c>
      <c r="N64" s="172">
        <f t="shared" si="37"/>
        <v>3</v>
      </c>
      <c r="O64" s="172">
        <f t="shared" si="37"/>
        <v>4</v>
      </c>
      <c r="P64" s="172">
        <f t="shared" si="37"/>
        <v>4</v>
      </c>
      <c r="Q64" s="172">
        <f t="shared" si="37"/>
        <v>5</v>
      </c>
      <c r="R64" s="173">
        <f>AVERAGE(B64:E64)</f>
        <v>1</v>
      </c>
      <c r="S64" s="173">
        <f>AVERAGE(F64:Q64)</f>
        <v>2.6666666666666665</v>
      </c>
      <c r="T64" s="82"/>
    </row>
    <row r="65" spans="1:20" ht="14.25" customHeight="1" x14ac:dyDescent="0.2">
      <c r="A65" t="s">
        <v>1605</v>
      </c>
      <c r="B65" s="172">
        <f t="shared" ref="B65:Q65" si="38">$H$11</f>
        <v>1</v>
      </c>
      <c r="C65" s="172">
        <f t="shared" si="38"/>
        <v>1</v>
      </c>
      <c r="D65" s="172">
        <f t="shared" si="38"/>
        <v>1</v>
      </c>
      <c r="E65" s="172">
        <f t="shared" si="38"/>
        <v>1</v>
      </c>
      <c r="F65" s="172">
        <f t="shared" si="38"/>
        <v>1</v>
      </c>
      <c r="G65" s="172">
        <f t="shared" si="38"/>
        <v>1</v>
      </c>
      <c r="H65" s="172">
        <f t="shared" si="38"/>
        <v>1</v>
      </c>
      <c r="I65" s="172">
        <f t="shared" si="38"/>
        <v>1</v>
      </c>
      <c r="J65" s="172">
        <f t="shared" si="38"/>
        <v>1</v>
      </c>
      <c r="K65" s="172">
        <f t="shared" si="38"/>
        <v>1</v>
      </c>
      <c r="L65" s="172">
        <f t="shared" si="38"/>
        <v>1</v>
      </c>
      <c r="M65" s="172">
        <f t="shared" si="38"/>
        <v>1</v>
      </c>
      <c r="N65" s="172">
        <f t="shared" si="38"/>
        <v>1</v>
      </c>
      <c r="O65" s="172">
        <f t="shared" si="38"/>
        <v>1</v>
      </c>
      <c r="P65" s="172">
        <f t="shared" si="38"/>
        <v>1</v>
      </c>
      <c r="Q65" s="172">
        <f t="shared" si="38"/>
        <v>1</v>
      </c>
      <c r="R65" s="173">
        <f>AVERAGE(B65:E65)</f>
        <v>1</v>
      </c>
      <c r="S65" s="173">
        <f>AVERAGE(F65:Q65)</f>
        <v>1</v>
      </c>
      <c r="T65" s="82"/>
    </row>
    <row r="66" spans="1:20" ht="14.25" customHeight="1" x14ac:dyDescent="0.2">
      <c r="A66" t="s">
        <v>1606</v>
      </c>
      <c r="B66" s="172">
        <f t="shared" ref="B66:Q66" si="39">MAX(0,B64-B65)</f>
        <v>0</v>
      </c>
      <c r="C66" s="172">
        <f t="shared" si="39"/>
        <v>0</v>
      </c>
      <c r="D66" s="172">
        <f t="shared" si="39"/>
        <v>0</v>
      </c>
      <c r="E66" s="172">
        <f t="shared" si="39"/>
        <v>0</v>
      </c>
      <c r="F66" s="172">
        <f t="shared" si="39"/>
        <v>0</v>
      </c>
      <c r="G66" s="172">
        <f t="shared" si="39"/>
        <v>0</v>
      </c>
      <c r="H66" s="172">
        <f t="shared" si="39"/>
        <v>1</v>
      </c>
      <c r="I66" s="172">
        <f t="shared" si="39"/>
        <v>1</v>
      </c>
      <c r="J66" s="172">
        <f t="shared" si="39"/>
        <v>1</v>
      </c>
      <c r="K66" s="172">
        <f t="shared" si="39"/>
        <v>1</v>
      </c>
      <c r="L66" s="172">
        <f t="shared" si="39"/>
        <v>2</v>
      </c>
      <c r="M66" s="172">
        <f t="shared" si="39"/>
        <v>2</v>
      </c>
      <c r="N66" s="172">
        <f t="shared" si="39"/>
        <v>2</v>
      </c>
      <c r="O66" s="172">
        <f t="shared" si="39"/>
        <v>3</v>
      </c>
      <c r="P66" s="172">
        <f t="shared" si="39"/>
        <v>3</v>
      </c>
      <c r="Q66" s="172">
        <f t="shared" si="39"/>
        <v>4</v>
      </c>
      <c r="R66" s="173">
        <f>AVERAGE(B66:E66)</f>
        <v>0</v>
      </c>
      <c r="S66" s="173">
        <f>AVERAGE(F66:Q66)</f>
        <v>1.6666666666666667</v>
      </c>
      <c r="T66" s="82"/>
    </row>
    <row r="67" spans="1:20" ht="14.25" customHeight="1" x14ac:dyDescent="0.2">
      <c r="A67" t="s">
        <v>1607</v>
      </c>
      <c r="B67" s="172">
        <f t="shared" ref="B67:Q67" si="40">B65+B66</f>
        <v>1</v>
      </c>
      <c r="C67" s="172">
        <f t="shared" si="40"/>
        <v>1</v>
      </c>
      <c r="D67" s="172">
        <f t="shared" si="40"/>
        <v>1</v>
      </c>
      <c r="E67" s="172">
        <f t="shared" si="40"/>
        <v>1</v>
      </c>
      <c r="F67" s="172">
        <f t="shared" si="40"/>
        <v>1</v>
      </c>
      <c r="G67" s="172">
        <f t="shared" si="40"/>
        <v>1</v>
      </c>
      <c r="H67" s="172">
        <f t="shared" si="40"/>
        <v>2</v>
      </c>
      <c r="I67" s="172">
        <f t="shared" si="40"/>
        <v>2</v>
      </c>
      <c r="J67" s="172">
        <f t="shared" si="40"/>
        <v>2</v>
      </c>
      <c r="K67" s="172">
        <f t="shared" si="40"/>
        <v>2</v>
      </c>
      <c r="L67" s="172">
        <f t="shared" si="40"/>
        <v>3</v>
      </c>
      <c r="M67" s="172">
        <f t="shared" si="40"/>
        <v>3</v>
      </c>
      <c r="N67" s="172">
        <f t="shared" si="40"/>
        <v>3</v>
      </c>
      <c r="O67" s="172">
        <f t="shared" si="40"/>
        <v>4</v>
      </c>
      <c r="P67" s="172">
        <f t="shared" si="40"/>
        <v>4</v>
      </c>
      <c r="Q67" s="172">
        <f t="shared" si="40"/>
        <v>5</v>
      </c>
      <c r="R67" s="173">
        <f>AVERAGE(B67:E67)</f>
        <v>1</v>
      </c>
      <c r="S67" s="173">
        <f>AVERAGE(F67:Q67)</f>
        <v>2.6666666666666665</v>
      </c>
      <c r="T67" s="82"/>
    </row>
    <row r="68" spans="1:20" ht="14.25" customHeight="1" x14ac:dyDescent="0.2">
      <c r="A68" t="s">
        <v>1608</v>
      </c>
      <c r="B68" s="172">
        <f>B66</f>
        <v>0</v>
      </c>
      <c r="C68" s="172">
        <f t="shared" ref="C68:Q68" si="41">MAX(0,C66-B66)</f>
        <v>0</v>
      </c>
      <c r="D68" s="172">
        <f t="shared" si="41"/>
        <v>0</v>
      </c>
      <c r="E68" s="172">
        <f t="shared" si="41"/>
        <v>0</v>
      </c>
      <c r="F68" s="172">
        <f t="shared" si="41"/>
        <v>0</v>
      </c>
      <c r="G68" s="172">
        <f t="shared" si="41"/>
        <v>0</v>
      </c>
      <c r="H68" s="172">
        <f t="shared" si="41"/>
        <v>1</v>
      </c>
      <c r="I68" s="172">
        <f t="shared" si="41"/>
        <v>0</v>
      </c>
      <c r="J68" s="172">
        <f t="shared" si="41"/>
        <v>0</v>
      </c>
      <c r="K68" s="172">
        <f t="shared" si="41"/>
        <v>0</v>
      </c>
      <c r="L68" s="172">
        <f t="shared" si="41"/>
        <v>1</v>
      </c>
      <c r="M68" s="172">
        <f t="shared" si="41"/>
        <v>0</v>
      </c>
      <c r="N68" s="172">
        <f t="shared" si="41"/>
        <v>0</v>
      </c>
      <c r="O68" s="172">
        <f t="shared" si="41"/>
        <v>1</v>
      </c>
      <c r="P68" s="172">
        <f t="shared" si="41"/>
        <v>0</v>
      </c>
      <c r="Q68" s="172">
        <f t="shared" si="41"/>
        <v>1</v>
      </c>
      <c r="R68" s="183">
        <f t="shared" ref="R68:R73" si="42">SUM(B68:E68)</f>
        <v>0</v>
      </c>
      <c r="S68" s="183">
        <f t="shared" ref="S68:S73" si="43">SUM(F68:Q68)</f>
        <v>4</v>
      </c>
      <c r="T68" s="82"/>
    </row>
    <row r="69" spans="1:20" ht="14.25" customHeight="1" x14ac:dyDescent="0.2">
      <c r="A69" t="s">
        <v>1577</v>
      </c>
      <c r="B69" s="174">
        <f t="shared" ref="B69:Q69" si="44">B66*$H$5/12+IF(B$26&gt;=$M$6,MIN(B66,INDEX($B66:$Q66,IFERROR(MATCH(EOMONTH($M$6,-$M$7-1),$B$26:$Q$26,0),1)))*$H$5/12*$M$5,0)</f>
        <v>0</v>
      </c>
      <c r="C69" s="174">
        <f t="shared" si="44"/>
        <v>0</v>
      </c>
      <c r="D69" s="174">
        <f t="shared" si="44"/>
        <v>0</v>
      </c>
      <c r="E69" s="174">
        <f t="shared" si="44"/>
        <v>0</v>
      </c>
      <c r="F69" s="174">
        <f t="shared" si="44"/>
        <v>0</v>
      </c>
      <c r="G69" s="174">
        <f t="shared" si="44"/>
        <v>0</v>
      </c>
      <c r="H69" s="174">
        <f t="shared" si="44"/>
        <v>7500</v>
      </c>
      <c r="I69" s="174">
        <f t="shared" si="44"/>
        <v>7500</v>
      </c>
      <c r="J69" s="174">
        <f t="shared" si="44"/>
        <v>7500</v>
      </c>
      <c r="K69" s="174">
        <f t="shared" si="44"/>
        <v>7500</v>
      </c>
      <c r="L69" s="174">
        <f t="shared" si="44"/>
        <v>15000</v>
      </c>
      <c r="M69" s="174">
        <f t="shared" si="44"/>
        <v>15000</v>
      </c>
      <c r="N69" s="174">
        <f t="shared" si="44"/>
        <v>15000</v>
      </c>
      <c r="O69" s="174">
        <f t="shared" si="44"/>
        <v>22725</v>
      </c>
      <c r="P69" s="174">
        <f t="shared" si="44"/>
        <v>22725</v>
      </c>
      <c r="Q69" s="174">
        <f t="shared" si="44"/>
        <v>30225</v>
      </c>
      <c r="R69" s="175">
        <f t="shared" si="42"/>
        <v>0</v>
      </c>
      <c r="S69" s="175">
        <f t="shared" si="43"/>
        <v>150675</v>
      </c>
    </row>
    <row r="70" spans="1:20" ht="14.25" customHeight="1" x14ac:dyDescent="0.2">
      <c r="A70" t="s">
        <v>1578</v>
      </c>
      <c r="B70" s="174">
        <f t="shared" ref="B70:Q70" si="45">B69*$H$6</f>
        <v>0</v>
      </c>
      <c r="C70" s="174">
        <f t="shared" si="45"/>
        <v>0</v>
      </c>
      <c r="D70" s="174">
        <f t="shared" si="45"/>
        <v>0</v>
      </c>
      <c r="E70" s="174">
        <f t="shared" si="45"/>
        <v>0</v>
      </c>
      <c r="F70" s="174">
        <f t="shared" si="45"/>
        <v>0</v>
      </c>
      <c r="G70" s="174">
        <f t="shared" si="45"/>
        <v>0</v>
      </c>
      <c r="H70" s="174">
        <f t="shared" si="45"/>
        <v>510.00000000000006</v>
      </c>
      <c r="I70" s="174">
        <f t="shared" si="45"/>
        <v>510.00000000000006</v>
      </c>
      <c r="J70" s="174">
        <f t="shared" si="45"/>
        <v>510.00000000000006</v>
      </c>
      <c r="K70" s="174">
        <f t="shared" si="45"/>
        <v>510.00000000000006</v>
      </c>
      <c r="L70" s="174">
        <f t="shared" si="45"/>
        <v>1020.0000000000001</v>
      </c>
      <c r="M70" s="174">
        <f t="shared" si="45"/>
        <v>1020.0000000000001</v>
      </c>
      <c r="N70" s="174">
        <f t="shared" si="45"/>
        <v>1020.0000000000001</v>
      </c>
      <c r="O70" s="174">
        <f t="shared" si="45"/>
        <v>1545.3000000000002</v>
      </c>
      <c r="P70" s="174">
        <f t="shared" si="45"/>
        <v>1545.3000000000002</v>
      </c>
      <c r="Q70" s="174">
        <f t="shared" si="45"/>
        <v>2055.3000000000002</v>
      </c>
      <c r="R70" s="175">
        <f t="shared" si="42"/>
        <v>0</v>
      </c>
      <c r="S70" s="175">
        <f t="shared" si="43"/>
        <v>10245.900000000001</v>
      </c>
    </row>
    <row r="71" spans="1:20" ht="14.25" customHeight="1" x14ac:dyDescent="0.2">
      <c r="A71" t="s">
        <v>1320</v>
      </c>
      <c r="B71" s="174">
        <f t="shared" ref="B71:Q71" si="46">B69*$H$7</f>
        <v>0</v>
      </c>
      <c r="C71" s="174">
        <f t="shared" si="46"/>
        <v>0</v>
      </c>
      <c r="D71" s="174">
        <f t="shared" si="46"/>
        <v>0</v>
      </c>
      <c r="E71" s="174">
        <f t="shared" si="46"/>
        <v>0</v>
      </c>
      <c r="F71" s="174">
        <f t="shared" si="46"/>
        <v>0</v>
      </c>
      <c r="G71" s="174">
        <f t="shared" si="46"/>
        <v>0</v>
      </c>
      <c r="H71" s="174">
        <f t="shared" si="46"/>
        <v>1230</v>
      </c>
      <c r="I71" s="174">
        <f t="shared" si="46"/>
        <v>1230</v>
      </c>
      <c r="J71" s="174">
        <f t="shared" si="46"/>
        <v>1230</v>
      </c>
      <c r="K71" s="174">
        <f t="shared" si="46"/>
        <v>1230</v>
      </c>
      <c r="L71" s="174">
        <f t="shared" si="46"/>
        <v>2460</v>
      </c>
      <c r="M71" s="174">
        <f t="shared" si="46"/>
        <v>2460</v>
      </c>
      <c r="N71" s="174">
        <f t="shared" si="46"/>
        <v>2460</v>
      </c>
      <c r="O71" s="174">
        <f t="shared" si="46"/>
        <v>3726.9</v>
      </c>
      <c r="P71" s="174">
        <f t="shared" si="46"/>
        <v>3726.9</v>
      </c>
      <c r="Q71" s="174">
        <f t="shared" si="46"/>
        <v>4956.9000000000005</v>
      </c>
      <c r="R71" s="175">
        <f t="shared" si="42"/>
        <v>0</v>
      </c>
      <c r="S71" s="175">
        <f t="shared" si="43"/>
        <v>24710.7</v>
      </c>
    </row>
    <row r="72" spans="1:20" ht="14.25" customHeight="1" x14ac:dyDescent="0.2">
      <c r="A72" t="s">
        <v>1585</v>
      </c>
      <c r="B72" s="174">
        <f t="shared" ref="B72:Q72" si="47">B68*$H$10</f>
        <v>0</v>
      </c>
      <c r="C72" s="174">
        <f t="shared" si="47"/>
        <v>0</v>
      </c>
      <c r="D72" s="174">
        <f t="shared" si="47"/>
        <v>0</v>
      </c>
      <c r="E72" s="174">
        <f t="shared" si="47"/>
        <v>0</v>
      </c>
      <c r="F72" s="174">
        <f t="shared" si="47"/>
        <v>0</v>
      </c>
      <c r="G72" s="174">
        <f t="shared" si="47"/>
        <v>0</v>
      </c>
      <c r="H72" s="174">
        <f t="shared" si="47"/>
        <v>2000</v>
      </c>
      <c r="I72" s="174">
        <f t="shared" si="47"/>
        <v>0</v>
      </c>
      <c r="J72" s="174">
        <f t="shared" si="47"/>
        <v>0</v>
      </c>
      <c r="K72" s="174">
        <f t="shared" si="47"/>
        <v>0</v>
      </c>
      <c r="L72" s="174">
        <f t="shared" si="47"/>
        <v>2000</v>
      </c>
      <c r="M72" s="174">
        <f t="shared" si="47"/>
        <v>0</v>
      </c>
      <c r="N72" s="174">
        <f t="shared" si="47"/>
        <v>0</v>
      </c>
      <c r="O72" s="174">
        <f t="shared" si="47"/>
        <v>2000</v>
      </c>
      <c r="P72" s="174">
        <f t="shared" si="47"/>
        <v>0</v>
      </c>
      <c r="Q72" s="174">
        <f t="shared" si="47"/>
        <v>2000</v>
      </c>
      <c r="R72" s="175">
        <f t="shared" si="42"/>
        <v>0</v>
      </c>
      <c r="S72" s="175">
        <f t="shared" si="43"/>
        <v>8000</v>
      </c>
    </row>
    <row r="73" spans="1:20" ht="14.25" customHeight="1" x14ac:dyDescent="0.2">
      <c r="A73" s="176" t="s">
        <v>1609</v>
      </c>
      <c r="B73" s="177">
        <f t="shared" ref="B73:Q73" si="48">SUM(B69:B72)</f>
        <v>0</v>
      </c>
      <c r="C73" s="177">
        <f t="shared" si="48"/>
        <v>0</v>
      </c>
      <c r="D73" s="177">
        <f t="shared" si="48"/>
        <v>0</v>
      </c>
      <c r="E73" s="177">
        <f t="shared" si="48"/>
        <v>0</v>
      </c>
      <c r="F73" s="177">
        <f t="shared" si="48"/>
        <v>0</v>
      </c>
      <c r="G73" s="177">
        <f t="shared" si="48"/>
        <v>0</v>
      </c>
      <c r="H73" s="177">
        <f t="shared" si="48"/>
        <v>11240</v>
      </c>
      <c r="I73" s="177">
        <f t="shared" si="48"/>
        <v>9240</v>
      </c>
      <c r="J73" s="177">
        <f t="shared" si="48"/>
        <v>9240</v>
      </c>
      <c r="K73" s="177">
        <f t="shared" si="48"/>
        <v>9240</v>
      </c>
      <c r="L73" s="177">
        <f t="shared" si="48"/>
        <v>20480</v>
      </c>
      <c r="M73" s="177">
        <f t="shared" si="48"/>
        <v>18480</v>
      </c>
      <c r="N73" s="177">
        <f t="shared" si="48"/>
        <v>18480</v>
      </c>
      <c r="O73" s="177">
        <f t="shared" si="48"/>
        <v>29997.200000000001</v>
      </c>
      <c r="P73" s="177">
        <f t="shared" si="48"/>
        <v>27997.200000000001</v>
      </c>
      <c r="Q73" s="177">
        <f t="shared" si="48"/>
        <v>39237.199999999997</v>
      </c>
      <c r="R73" s="178">
        <f t="shared" si="42"/>
        <v>0</v>
      </c>
      <c r="S73" s="178">
        <f t="shared" si="43"/>
        <v>193631.59999999998</v>
      </c>
    </row>
    <row r="74" spans="1:20" ht="14.25" customHeight="1" x14ac:dyDescent="0.2"/>
    <row r="75" spans="1:20" ht="14.25" customHeight="1" x14ac:dyDescent="0.2">
      <c r="A75" s="171" t="s">
        <v>1610</v>
      </c>
      <c r="B75" s="85">
        <f t="shared" ref="B75:Q75" si="49">B$26</f>
        <v>46295</v>
      </c>
      <c r="C75" s="85">
        <f t="shared" si="49"/>
        <v>46326</v>
      </c>
      <c r="D75" s="85">
        <f t="shared" si="49"/>
        <v>46356</v>
      </c>
      <c r="E75" s="85">
        <f t="shared" si="49"/>
        <v>46387</v>
      </c>
      <c r="F75" s="85">
        <f t="shared" si="49"/>
        <v>46418</v>
      </c>
      <c r="G75" s="85">
        <f t="shared" si="49"/>
        <v>46446</v>
      </c>
      <c r="H75" s="85">
        <f t="shared" si="49"/>
        <v>46477</v>
      </c>
      <c r="I75" s="85">
        <f t="shared" si="49"/>
        <v>46507</v>
      </c>
      <c r="J75" s="85">
        <f t="shared" si="49"/>
        <v>46538</v>
      </c>
      <c r="K75" s="85">
        <f t="shared" si="49"/>
        <v>46568</v>
      </c>
      <c r="L75" s="85">
        <f t="shared" si="49"/>
        <v>46599</v>
      </c>
      <c r="M75" s="85">
        <f t="shared" si="49"/>
        <v>46630</v>
      </c>
      <c r="N75" s="85">
        <f t="shared" si="49"/>
        <v>46660</v>
      </c>
      <c r="O75" s="85">
        <f t="shared" si="49"/>
        <v>46691</v>
      </c>
      <c r="P75" s="85">
        <f t="shared" si="49"/>
        <v>46721</v>
      </c>
      <c r="Q75" s="85">
        <f t="shared" si="49"/>
        <v>46752</v>
      </c>
      <c r="R75" s="84" t="s">
        <v>1575</v>
      </c>
      <c r="S75" s="84" t="s">
        <v>1349</v>
      </c>
    </row>
    <row r="76" spans="1:20" ht="14.25" customHeight="1" x14ac:dyDescent="0.2">
      <c r="A76" t="s">
        <v>1611</v>
      </c>
      <c r="B76" s="174">
        <f t="shared" ref="B76:Q76" si="50">$H$15/12+IF(B$75&gt;=$M$6,$H$15/12*$M$5,0)</f>
        <v>6376.25</v>
      </c>
      <c r="C76" s="174">
        <f t="shared" si="50"/>
        <v>6376.25</v>
      </c>
      <c r="D76" s="174">
        <f t="shared" si="50"/>
        <v>6376.25</v>
      </c>
      <c r="E76" s="174">
        <f t="shared" si="50"/>
        <v>6376.25</v>
      </c>
      <c r="F76" s="174">
        <f t="shared" si="50"/>
        <v>6376.25</v>
      </c>
      <c r="G76" s="174">
        <f t="shared" si="50"/>
        <v>6376.25</v>
      </c>
      <c r="H76" s="174">
        <f t="shared" si="50"/>
        <v>6376.25</v>
      </c>
      <c r="I76" s="174">
        <f t="shared" si="50"/>
        <v>6376.25</v>
      </c>
      <c r="J76" s="174">
        <f t="shared" si="50"/>
        <v>6376.25</v>
      </c>
      <c r="K76" s="174">
        <f t="shared" si="50"/>
        <v>6376.25</v>
      </c>
      <c r="L76" s="174">
        <f t="shared" si="50"/>
        <v>6376.25</v>
      </c>
      <c r="M76" s="174">
        <f t="shared" si="50"/>
        <v>6376.25</v>
      </c>
      <c r="N76" s="174">
        <f t="shared" si="50"/>
        <v>6376.25</v>
      </c>
      <c r="O76" s="174">
        <f t="shared" si="50"/>
        <v>6567.5375000000004</v>
      </c>
      <c r="P76" s="174">
        <f t="shared" si="50"/>
        <v>6567.5375000000004</v>
      </c>
      <c r="Q76" s="174">
        <f t="shared" si="50"/>
        <v>6567.5375000000004</v>
      </c>
      <c r="R76" s="175">
        <f>SUM(B76:E76)</f>
        <v>25505</v>
      </c>
      <c r="S76" s="175">
        <f>SUM(F76:Q76)</f>
        <v>77088.862500000003</v>
      </c>
    </row>
    <row r="77" spans="1:20" ht="14.25" customHeight="1" x14ac:dyDescent="0.2">
      <c r="A77" t="s">
        <v>1612</v>
      </c>
      <c r="B77" s="174">
        <f t="shared" ref="B77:Q77" si="51">$H$16/12+IF(B$75&gt;=$M$6,$H$16/12*$M$5,0)</f>
        <v>10000</v>
      </c>
      <c r="C77" s="174">
        <f t="shared" si="51"/>
        <v>10000</v>
      </c>
      <c r="D77" s="174">
        <f t="shared" si="51"/>
        <v>10000</v>
      </c>
      <c r="E77" s="174">
        <f t="shared" si="51"/>
        <v>10000</v>
      </c>
      <c r="F77" s="174">
        <f t="shared" si="51"/>
        <v>10000</v>
      </c>
      <c r="G77" s="174">
        <f t="shared" si="51"/>
        <v>10000</v>
      </c>
      <c r="H77" s="174">
        <f t="shared" si="51"/>
        <v>10000</v>
      </c>
      <c r="I77" s="174">
        <f t="shared" si="51"/>
        <v>10000</v>
      </c>
      <c r="J77" s="174">
        <f t="shared" si="51"/>
        <v>10000</v>
      </c>
      <c r="K77" s="174">
        <f t="shared" si="51"/>
        <v>10000</v>
      </c>
      <c r="L77" s="174">
        <f t="shared" si="51"/>
        <v>10000</v>
      </c>
      <c r="M77" s="174">
        <f t="shared" si="51"/>
        <v>10000</v>
      </c>
      <c r="N77" s="174">
        <f t="shared" si="51"/>
        <v>10000</v>
      </c>
      <c r="O77" s="174">
        <f t="shared" si="51"/>
        <v>10300</v>
      </c>
      <c r="P77" s="174">
        <f t="shared" si="51"/>
        <v>10300</v>
      </c>
      <c r="Q77" s="174">
        <f t="shared" si="51"/>
        <v>10300</v>
      </c>
      <c r="R77" s="175">
        <f>SUM(B77:E77)</f>
        <v>40000</v>
      </c>
      <c r="S77" s="175">
        <f>SUM(F77:Q77)</f>
        <v>120900</v>
      </c>
    </row>
    <row r="78" spans="1:20" ht="14.25" customHeight="1" x14ac:dyDescent="0.2">
      <c r="A78" t="s">
        <v>1578</v>
      </c>
      <c r="B78" s="174">
        <f t="shared" ref="B78:Q78" si="52">(B76+B77)*$H$6</f>
        <v>1113.585</v>
      </c>
      <c r="C78" s="174">
        <f t="shared" si="52"/>
        <v>1113.585</v>
      </c>
      <c r="D78" s="174">
        <f t="shared" si="52"/>
        <v>1113.585</v>
      </c>
      <c r="E78" s="174">
        <f t="shared" si="52"/>
        <v>1113.585</v>
      </c>
      <c r="F78" s="174">
        <f t="shared" si="52"/>
        <v>1113.585</v>
      </c>
      <c r="G78" s="174">
        <f t="shared" si="52"/>
        <v>1113.585</v>
      </c>
      <c r="H78" s="174">
        <f t="shared" si="52"/>
        <v>1113.585</v>
      </c>
      <c r="I78" s="174">
        <f t="shared" si="52"/>
        <v>1113.585</v>
      </c>
      <c r="J78" s="174">
        <f t="shared" si="52"/>
        <v>1113.585</v>
      </c>
      <c r="K78" s="174">
        <f t="shared" si="52"/>
        <v>1113.585</v>
      </c>
      <c r="L78" s="174">
        <f t="shared" si="52"/>
        <v>1113.585</v>
      </c>
      <c r="M78" s="174">
        <f t="shared" si="52"/>
        <v>1113.585</v>
      </c>
      <c r="N78" s="174">
        <f t="shared" si="52"/>
        <v>1113.585</v>
      </c>
      <c r="O78" s="174">
        <f t="shared" si="52"/>
        <v>1146.9925499999999</v>
      </c>
      <c r="P78" s="174">
        <f t="shared" si="52"/>
        <v>1146.9925499999999</v>
      </c>
      <c r="Q78" s="174">
        <f t="shared" si="52"/>
        <v>1146.9925499999999</v>
      </c>
      <c r="R78" s="175">
        <f>SUM(B78:E78)</f>
        <v>4454.34</v>
      </c>
      <c r="S78" s="175">
        <f>SUM(F78:Q78)</f>
        <v>13463.242649999997</v>
      </c>
    </row>
    <row r="79" spans="1:20" ht="14.25" customHeight="1" x14ac:dyDescent="0.2">
      <c r="A79" t="s">
        <v>1320</v>
      </c>
      <c r="B79" s="174">
        <f t="shared" ref="B79:Q79" si="53">(B76+B77)*$H$7</f>
        <v>2685.7049999999999</v>
      </c>
      <c r="C79" s="174">
        <f t="shared" si="53"/>
        <v>2685.7049999999999</v>
      </c>
      <c r="D79" s="174">
        <f t="shared" si="53"/>
        <v>2685.7049999999999</v>
      </c>
      <c r="E79" s="174">
        <f t="shared" si="53"/>
        <v>2685.7049999999999</v>
      </c>
      <c r="F79" s="174">
        <f t="shared" si="53"/>
        <v>2685.7049999999999</v>
      </c>
      <c r="G79" s="174">
        <f t="shared" si="53"/>
        <v>2685.7049999999999</v>
      </c>
      <c r="H79" s="174">
        <f t="shared" si="53"/>
        <v>2685.7049999999999</v>
      </c>
      <c r="I79" s="174">
        <f t="shared" si="53"/>
        <v>2685.7049999999999</v>
      </c>
      <c r="J79" s="174">
        <f t="shared" si="53"/>
        <v>2685.7049999999999</v>
      </c>
      <c r="K79" s="174">
        <f t="shared" si="53"/>
        <v>2685.7049999999999</v>
      </c>
      <c r="L79" s="174">
        <f t="shared" si="53"/>
        <v>2685.7049999999999</v>
      </c>
      <c r="M79" s="174">
        <f t="shared" si="53"/>
        <v>2685.7049999999999</v>
      </c>
      <c r="N79" s="174">
        <f t="shared" si="53"/>
        <v>2685.7049999999999</v>
      </c>
      <c r="O79" s="174">
        <f t="shared" si="53"/>
        <v>2766.2761499999997</v>
      </c>
      <c r="P79" s="174">
        <f t="shared" si="53"/>
        <v>2766.2761499999997</v>
      </c>
      <c r="Q79" s="174">
        <f t="shared" si="53"/>
        <v>2766.2761499999997</v>
      </c>
      <c r="R79" s="175">
        <f>SUM(B79:E79)</f>
        <v>10742.82</v>
      </c>
      <c r="S79" s="175">
        <f>SUM(F79:Q79)</f>
        <v>32470.173449999995</v>
      </c>
    </row>
    <row r="80" spans="1:20" ht="14.25" customHeight="1" x14ac:dyDescent="0.2">
      <c r="A80" s="176" t="s">
        <v>1613</v>
      </c>
      <c r="B80" s="177">
        <f t="shared" ref="B80:Q80" si="54">SUM(B76:B79)</f>
        <v>20175.54</v>
      </c>
      <c r="C80" s="177">
        <f t="shared" si="54"/>
        <v>20175.54</v>
      </c>
      <c r="D80" s="177">
        <f t="shared" si="54"/>
        <v>20175.54</v>
      </c>
      <c r="E80" s="177">
        <f t="shared" si="54"/>
        <v>20175.54</v>
      </c>
      <c r="F80" s="177">
        <f t="shared" si="54"/>
        <v>20175.54</v>
      </c>
      <c r="G80" s="177">
        <f t="shared" si="54"/>
        <v>20175.54</v>
      </c>
      <c r="H80" s="177">
        <f t="shared" si="54"/>
        <v>20175.54</v>
      </c>
      <c r="I80" s="177">
        <f t="shared" si="54"/>
        <v>20175.54</v>
      </c>
      <c r="J80" s="177">
        <f t="shared" si="54"/>
        <v>20175.54</v>
      </c>
      <c r="K80" s="177">
        <f t="shared" si="54"/>
        <v>20175.54</v>
      </c>
      <c r="L80" s="177">
        <f t="shared" si="54"/>
        <v>20175.54</v>
      </c>
      <c r="M80" s="177">
        <f t="shared" si="54"/>
        <v>20175.54</v>
      </c>
      <c r="N80" s="177">
        <f t="shared" si="54"/>
        <v>20175.54</v>
      </c>
      <c r="O80" s="177">
        <f t="shared" si="54"/>
        <v>20780.806199999999</v>
      </c>
      <c r="P80" s="177">
        <f t="shared" si="54"/>
        <v>20780.806199999999</v>
      </c>
      <c r="Q80" s="177">
        <f t="shared" si="54"/>
        <v>20780.806199999999</v>
      </c>
      <c r="R80" s="178">
        <f>SUM(B80:E80)</f>
        <v>80702.16</v>
      </c>
      <c r="S80" s="178">
        <f>SUM(F80:Q80)</f>
        <v>243922.27860000002</v>
      </c>
    </row>
    <row r="81" spans="1:19" ht="14.25" customHeight="1" x14ac:dyDescent="0.2"/>
    <row r="82" spans="1:19" ht="14.25" customHeight="1" x14ac:dyDescent="0.2">
      <c r="A82" s="184" t="s">
        <v>1614</v>
      </c>
      <c r="B82" s="185">
        <f t="shared" ref="B82:Q82" si="55">B24+B35+B47+B60+B73+B80</f>
        <v>110727.54000000001</v>
      </c>
      <c r="C82" s="185">
        <f t="shared" si="55"/>
        <v>110727.54000000001</v>
      </c>
      <c r="D82" s="185">
        <f t="shared" si="55"/>
        <v>110727.54000000001</v>
      </c>
      <c r="E82" s="185">
        <f t="shared" si="55"/>
        <v>136131.54</v>
      </c>
      <c r="F82" s="185">
        <f t="shared" si="55"/>
        <v>147067.54</v>
      </c>
      <c r="G82" s="185">
        <f t="shared" si="55"/>
        <v>143067.54</v>
      </c>
      <c r="H82" s="185">
        <f t="shared" si="55"/>
        <v>188179.54</v>
      </c>
      <c r="I82" s="185">
        <f t="shared" si="55"/>
        <v>203583.54</v>
      </c>
      <c r="J82" s="185">
        <f t="shared" si="55"/>
        <v>239923.54</v>
      </c>
      <c r="K82" s="185">
        <f t="shared" si="55"/>
        <v>272263.53999999998</v>
      </c>
      <c r="L82" s="185">
        <f t="shared" si="55"/>
        <v>324311.53999999998</v>
      </c>
      <c r="M82" s="185">
        <f t="shared" si="55"/>
        <v>369587.54</v>
      </c>
      <c r="N82" s="185">
        <f t="shared" si="55"/>
        <v>414863.54</v>
      </c>
      <c r="O82" s="185">
        <f t="shared" si="55"/>
        <v>493660.92619999999</v>
      </c>
      <c r="P82" s="185">
        <f t="shared" si="55"/>
        <v>549872.92619999999</v>
      </c>
      <c r="Q82" s="185">
        <f t="shared" si="55"/>
        <v>610856.92619999999</v>
      </c>
      <c r="R82" s="185">
        <f>SUM(B82:E82)</f>
        <v>468314.16000000003</v>
      </c>
      <c r="S82" s="185">
        <f>SUM(F82:Q82)</f>
        <v>3957238.6386000002</v>
      </c>
    </row>
    <row r="83" spans="1:19" ht="14.25" customHeight="1" x14ac:dyDescent="0.2"/>
    <row r="84" spans="1:19" ht="14.25" customHeight="1" x14ac:dyDescent="0.2"/>
    <row r="85" spans="1:19" ht="14.25" customHeight="1" x14ac:dyDescent="0.2"/>
    <row r="86" spans="1:19" ht="14.25" customHeight="1" x14ac:dyDescent="0.2"/>
    <row r="87" spans="1:19" ht="14.25" customHeight="1" x14ac:dyDescent="0.2"/>
    <row r="88" spans="1:19" ht="14.25" customHeight="1" x14ac:dyDescent="0.2"/>
    <row r="89" spans="1:19" ht="14.25" customHeight="1" x14ac:dyDescent="0.2"/>
    <row r="90" spans="1:19" ht="14.25" customHeight="1" x14ac:dyDescent="0.2"/>
    <row r="91" spans="1:19" ht="14.25" customHeight="1" x14ac:dyDescent="0.2"/>
    <row r="92" spans="1:19" ht="14.25" customHeight="1" x14ac:dyDescent="0.2"/>
    <row r="93" spans="1:19" ht="14.25" customHeight="1" x14ac:dyDescent="0.2"/>
    <row r="94" spans="1:19" ht="14.25" customHeight="1" x14ac:dyDescent="0.2"/>
    <row r="95" spans="1:19" ht="14.25" customHeight="1" x14ac:dyDescent="0.2"/>
    <row r="96" spans="1:19" ht="14.25" customHeight="1" x14ac:dyDescent="0.2"/>
    <row r="97" ht="14.25" customHeight="1" x14ac:dyDescent="0.2"/>
    <row r="98" ht="14.25" customHeight="1" x14ac:dyDescent="0.2"/>
    <row r="99" ht="14.25" customHeight="1" x14ac:dyDescent="0.2"/>
    <row r="100" ht="14.25" customHeight="1" x14ac:dyDescent="0.2"/>
    <row r="101" ht="14.25" customHeight="1" x14ac:dyDescent="0.2"/>
    <row r="102" ht="14.25" customHeight="1" x14ac:dyDescent="0.2"/>
    <row r="103" ht="14.25" customHeight="1" x14ac:dyDescent="0.2"/>
    <row r="104" ht="14.25" customHeight="1" x14ac:dyDescent="0.2"/>
    <row r="105" ht="14.25" customHeight="1" x14ac:dyDescent="0.2"/>
    <row r="106" ht="14.25" customHeight="1" x14ac:dyDescent="0.2"/>
    <row r="107" ht="14.25" customHeight="1" x14ac:dyDescent="0.2"/>
    <row r="108" ht="14.25" customHeight="1" x14ac:dyDescent="0.2"/>
    <row r="109" ht="14.25" customHeight="1" x14ac:dyDescent="0.2"/>
    <row r="110" ht="14.25" customHeight="1" x14ac:dyDescent="0.2"/>
    <row r="111" ht="14.25" customHeight="1" x14ac:dyDescent="0.2"/>
    <row r="112" ht="14.25" customHeight="1" x14ac:dyDescent="0.2"/>
    <row r="113" ht="14.25" customHeight="1" x14ac:dyDescent="0.2"/>
    <row r="114" ht="14.25" customHeight="1" x14ac:dyDescent="0.2"/>
    <row r="115" ht="14.25" customHeight="1" x14ac:dyDescent="0.2"/>
    <row r="116" ht="14.25" customHeight="1" x14ac:dyDescent="0.2"/>
    <row r="117" ht="14.25" customHeight="1" x14ac:dyDescent="0.2"/>
    <row r="118" ht="14.25" customHeight="1" x14ac:dyDescent="0.2"/>
    <row r="119" ht="14.25" customHeight="1" x14ac:dyDescent="0.2"/>
    <row r="120" ht="14.25" customHeight="1" x14ac:dyDescent="0.2"/>
    <row r="121" ht="14.25" customHeight="1" x14ac:dyDescent="0.2"/>
    <row r="122" ht="14.25" customHeight="1" x14ac:dyDescent="0.2"/>
    <row r="123" ht="14.25" customHeight="1" x14ac:dyDescent="0.2"/>
    <row r="124" ht="14.25" customHeight="1" x14ac:dyDescent="0.2"/>
    <row r="125" ht="14.25" customHeight="1" x14ac:dyDescent="0.2"/>
    <row r="126" ht="14.25" customHeight="1" x14ac:dyDescent="0.2"/>
    <row r="127" ht="14.25" customHeight="1" x14ac:dyDescent="0.2"/>
    <row r="128" ht="14.25" customHeight="1" x14ac:dyDescent="0.2"/>
    <row r="129" ht="14.25" customHeight="1" x14ac:dyDescent="0.2"/>
    <row r="130" ht="14.25" customHeight="1" x14ac:dyDescent="0.2"/>
    <row r="131" ht="14.25" customHeight="1" x14ac:dyDescent="0.2"/>
    <row r="132" ht="14.25" customHeight="1" x14ac:dyDescent="0.2"/>
    <row r="133" ht="14.25" customHeight="1" x14ac:dyDescent="0.2"/>
    <row r="134" ht="14.25" customHeight="1" x14ac:dyDescent="0.2"/>
    <row r="135" ht="14.25" customHeight="1" x14ac:dyDescent="0.2"/>
    <row r="136" ht="14.25" customHeight="1" x14ac:dyDescent="0.2"/>
    <row r="137" ht="14.25" customHeight="1" x14ac:dyDescent="0.2"/>
    <row r="138" ht="14.25" customHeight="1" x14ac:dyDescent="0.2"/>
    <row r="139" ht="14.25" customHeight="1" x14ac:dyDescent="0.2"/>
    <row r="140" ht="14.25" customHeight="1" x14ac:dyDescent="0.2"/>
    <row r="141" ht="14.25" customHeight="1" x14ac:dyDescent="0.2"/>
    <row r="142" ht="14.25" customHeight="1" x14ac:dyDescent="0.2"/>
    <row r="143" ht="14.25" customHeight="1" x14ac:dyDescent="0.2"/>
    <row r="144" ht="14.25" customHeight="1" x14ac:dyDescent="0.2"/>
    <row r="145" ht="14.25" customHeight="1" x14ac:dyDescent="0.2"/>
    <row r="146" ht="14.25" customHeight="1" x14ac:dyDescent="0.2"/>
    <row r="147" ht="14.25" customHeight="1" x14ac:dyDescent="0.2"/>
    <row r="148" ht="14.25" customHeight="1" x14ac:dyDescent="0.2"/>
    <row r="149" ht="14.25" customHeight="1" x14ac:dyDescent="0.2"/>
    <row r="150" ht="14.25" customHeight="1" x14ac:dyDescent="0.2"/>
    <row r="151" ht="14.25" customHeight="1" x14ac:dyDescent="0.2"/>
    <row r="152" ht="14.25" customHeight="1" x14ac:dyDescent="0.2"/>
    <row r="153" ht="14.25" customHeight="1" x14ac:dyDescent="0.2"/>
    <row r="154" ht="14.25" customHeight="1" x14ac:dyDescent="0.2"/>
    <row r="155" ht="14.25" customHeight="1" x14ac:dyDescent="0.2"/>
    <row r="156" ht="14.25" customHeight="1" x14ac:dyDescent="0.2"/>
    <row r="157" ht="14.25" customHeight="1" x14ac:dyDescent="0.2"/>
    <row r="158" ht="14.25" customHeight="1" x14ac:dyDescent="0.2"/>
    <row r="159" ht="14.25" customHeight="1" x14ac:dyDescent="0.2"/>
    <row r="160" ht="14.25" customHeight="1" x14ac:dyDescent="0.2"/>
    <row r="161" ht="14.25" customHeight="1" x14ac:dyDescent="0.2"/>
    <row r="162" ht="14.25" customHeight="1" x14ac:dyDescent="0.2"/>
    <row r="163" ht="14.25" customHeight="1" x14ac:dyDescent="0.2"/>
    <row r="164" ht="14.25" customHeight="1" x14ac:dyDescent="0.2"/>
    <row r="165" ht="14.25" customHeight="1" x14ac:dyDescent="0.2"/>
    <row r="166" ht="14.25" customHeight="1" x14ac:dyDescent="0.2"/>
    <row r="167" ht="14.25" customHeight="1" x14ac:dyDescent="0.2"/>
    <row r="168" ht="14.25" customHeight="1" x14ac:dyDescent="0.2"/>
    <row r="169" ht="14.25" customHeight="1" x14ac:dyDescent="0.2"/>
    <row r="170" ht="14.25" customHeight="1" x14ac:dyDescent="0.2"/>
    <row r="171" ht="14.25" customHeight="1" x14ac:dyDescent="0.2"/>
    <row r="172" ht="14.25" customHeight="1" x14ac:dyDescent="0.2"/>
    <row r="173" ht="14.25" customHeight="1" x14ac:dyDescent="0.2"/>
    <row r="174" ht="14.25" customHeight="1" x14ac:dyDescent="0.2"/>
    <row r="175" ht="14.25" customHeight="1" x14ac:dyDescent="0.2"/>
    <row r="176" ht="14.25" customHeight="1" x14ac:dyDescent="0.2"/>
    <row r="177" ht="14.25" customHeight="1" x14ac:dyDescent="0.2"/>
    <row r="178" ht="14.25" customHeight="1" x14ac:dyDescent="0.2"/>
    <row r="179" ht="14.25" customHeight="1" x14ac:dyDescent="0.2"/>
    <row r="180" ht="14.25" customHeight="1" x14ac:dyDescent="0.2"/>
    <row r="181" ht="14.25" customHeight="1" x14ac:dyDescent="0.2"/>
    <row r="182" ht="14.25" customHeight="1" x14ac:dyDescent="0.2"/>
    <row r="183" ht="14.25" customHeight="1" x14ac:dyDescent="0.2"/>
    <row r="184" ht="14.25" customHeight="1" x14ac:dyDescent="0.2"/>
    <row r="185" ht="14.25" customHeight="1" x14ac:dyDescent="0.2"/>
    <row r="186" ht="14.25" customHeight="1" x14ac:dyDescent="0.2"/>
    <row r="187" ht="14.25" customHeight="1" x14ac:dyDescent="0.2"/>
    <row r="188" ht="14.25" customHeight="1" x14ac:dyDescent="0.2"/>
    <row r="189" ht="14.25" customHeight="1" x14ac:dyDescent="0.2"/>
    <row r="190" ht="14.25" customHeight="1" x14ac:dyDescent="0.2"/>
    <row r="191" ht="14.25" customHeight="1" x14ac:dyDescent="0.2"/>
    <row r="192" ht="14.25" customHeight="1" x14ac:dyDescent="0.2"/>
    <row r="193" ht="14.25" customHeight="1" x14ac:dyDescent="0.2"/>
    <row r="194" ht="14.25" customHeight="1" x14ac:dyDescent="0.2"/>
    <row r="195" ht="14.25" customHeight="1" x14ac:dyDescent="0.2"/>
    <row r="196" ht="14.25" customHeight="1" x14ac:dyDescent="0.2"/>
    <row r="197" ht="14.25" customHeight="1" x14ac:dyDescent="0.2"/>
    <row r="198" ht="14.25" customHeight="1" x14ac:dyDescent="0.2"/>
    <row r="199" ht="14.25" customHeight="1" x14ac:dyDescent="0.2"/>
    <row r="200" ht="14.25" customHeight="1" x14ac:dyDescent="0.2"/>
    <row r="201" ht="14.25" customHeight="1" x14ac:dyDescent="0.2"/>
    <row r="202" ht="14.25" customHeight="1" x14ac:dyDescent="0.2"/>
    <row r="203" ht="14.25" customHeight="1" x14ac:dyDescent="0.2"/>
    <row r="204" ht="14.25" customHeight="1" x14ac:dyDescent="0.2"/>
    <row r="205" ht="14.25" customHeight="1" x14ac:dyDescent="0.2"/>
    <row r="206" ht="14.25" customHeight="1" x14ac:dyDescent="0.2"/>
    <row r="207" ht="14.25" customHeight="1" x14ac:dyDescent="0.2"/>
    <row r="208" ht="14.25" customHeight="1" x14ac:dyDescent="0.2"/>
    <row r="209" ht="14.25" customHeight="1" x14ac:dyDescent="0.2"/>
    <row r="210" ht="14.25" customHeight="1" x14ac:dyDescent="0.2"/>
    <row r="211" ht="14.25" customHeight="1" x14ac:dyDescent="0.2"/>
    <row r="212" ht="14.25" customHeight="1" x14ac:dyDescent="0.2"/>
    <row r="213" ht="14.25" customHeight="1" x14ac:dyDescent="0.2"/>
    <row r="214" ht="14.25" customHeight="1" x14ac:dyDescent="0.2"/>
    <row r="215" ht="14.25" customHeight="1" x14ac:dyDescent="0.2"/>
    <row r="216" ht="14.25" customHeight="1" x14ac:dyDescent="0.2"/>
    <row r="217" ht="14.25" customHeight="1" x14ac:dyDescent="0.2"/>
    <row r="218" ht="14.25" customHeight="1" x14ac:dyDescent="0.2"/>
    <row r="219" ht="14.25" customHeight="1" x14ac:dyDescent="0.2"/>
    <row r="220" ht="14.25" customHeight="1" x14ac:dyDescent="0.2"/>
    <row r="221" ht="14.25" customHeight="1" x14ac:dyDescent="0.2"/>
    <row r="222" ht="14.25" customHeight="1" x14ac:dyDescent="0.2"/>
    <row r="223" ht="14.25" customHeight="1" x14ac:dyDescent="0.2"/>
    <row r="224" ht="14.25" customHeight="1" x14ac:dyDescent="0.2"/>
    <row r="225" ht="14.25" customHeight="1" x14ac:dyDescent="0.2"/>
    <row r="226" ht="14.25" customHeight="1" x14ac:dyDescent="0.2"/>
    <row r="227" ht="14.25" customHeight="1" x14ac:dyDescent="0.2"/>
    <row r="228" ht="14.25" customHeight="1" x14ac:dyDescent="0.2"/>
    <row r="229" ht="14.25" customHeight="1" x14ac:dyDescent="0.2"/>
    <row r="230" ht="14.25" customHeight="1" x14ac:dyDescent="0.2"/>
    <row r="231" ht="14.25" customHeight="1" x14ac:dyDescent="0.2"/>
    <row r="232" ht="14.25" customHeight="1" x14ac:dyDescent="0.2"/>
    <row r="233" ht="14.25" customHeight="1" x14ac:dyDescent="0.2"/>
    <row r="234" ht="14.25" customHeight="1" x14ac:dyDescent="0.2"/>
    <row r="235" ht="14.25" customHeight="1" x14ac:dyDescent="0.2"/>
    <row r="236" ht="14.25" customHeight="1" x14ac:dyDescent="0.2"/>
    <row r="237" ht="14.25" customHeight="1" x14ac:dyDescent="0.2"/>
    <row r="238" ht="14.25" customHeight="1" x14ac:dyDescent="0.2"/>
    <row r="239" ht="14.25" customHeight="1" x14ac:dyDescent="0.2"/>
    <row r="240" ht="14.25" customHeight="1" x14ac:dyDescent="0.2"/>
    <row r="241" ht="14.25" customHeight="1" x14ac:dyDescent="0.2"/>
    <row r="242" ht="14.25" customHeight="1" x14ac:dyDescent="0.2"/>
    <row r="243" ht="14.25" customHeight="1" x14ac:dyDescent="0.2"/>
    <row r="244" ht="14.25" customHeight="1" x14ac:dyDescent="0.2"/>
    <row r="245" ht="14.25" customHeight="1" x14ac:dyDescent="0.2"/>
    <row r="246" ht="14.25" customHeight="1" x14ac:dyDescent="0.2"/>
    <row r="247" ht="14.25" customHeight="1" x14ac:dyDescent="0.2"/>
    <row r="248" ht="14.25" customHeight="1" x14ac:dyDescent="0.2"/>
    <row r="249" ht="14.25" customHeight="1" x14ac:dyDescent="0.2"/>
    <row r="250" ht="14.25" customHeight="1" x14ac:dyDescent="0.2"/>
    <row r="251" ht="14.25" customHeight="1" x14ac:dyDescent="0.2"/>
    <row r="252" ht="14.25" customHeight="1" x14ac:dyDescent="0.2"/>
    <row r="253" ht="14.25" customHeight="1" x14ac:dyDescent="0.2"/>
    <row r="254" ht="14.25" customHeight="1" x14ac:dyDescent="0.2"/>
    <row r="255" ht="14.25" customHeight="1" x14ac:dyDescent="0.2"/>
    <row r="256" ht="14.25" customHeight="1" x14ac:dyDescent="0.2"/>
    <row r="257" ht="14.25" customHeight="1" x14ac:dyDescent="0.2"/>
    <row r="258" ht="14.25" customHeight="1" x14ac:dyDescent="0.2"/>
    <row r="259" ht="14.25" customHeight="1" x14ac:dyDescent="0.2"/>
    <row r="260" ht="14.25" customHeight="1" x14ac:dyDescent="0.2"/>
    <row r="261" ht="14.25" customHeight="1" x14ac:dyDescent="0.2"/>
    <row r="262" ht="14.25" customHeight="1" x14ac:dyDescent="0.2"/>
    <row r="263" ht="14.25" customHeight="1" x14ac:dyDescent="0.2"/>
    <row r="264" ht="14.25" customHeight="1" x14ac:dyDescent="0.2"/>
    <row r="265" ht="14.25" customHeight="1" x14ac:dyDescent="0.2"/>
    <row r="266" ht="14.25" customHeight="1" x14ac:dyDescent="0.2"/>
    <row r="267" ht="14.25" customHeight="1" x14ac:dyDescent="0.2"/>
    <row r="268" ht="14.25" customHeight="1" x14ac:dyDescent="0.2"/>
    <row r="269" ht="14.25" customHeight="1" x14ac:dyDescent="0.2"/>
    <row r="270" ht="14.25" customHeight="1" x14ac:dyDescent="0.2"/>
    <row r="271" ht="14.25" customHeight="1" x14ac:dyDescent="0.2"/>
    <row r="272" ht="14.25" customHeight="1" x14ac:dyDescent="0.2"/>
    <row r="273" ht="14.25" customHeight="1" x14ac:dyDescent="0.2"/>
    <row r="274" ht="14.25" customHeight="1" x14ac:dyDescent="0.2"/>
    <row r="275" ht="14.25" customHeight="1" x14ac:dyDescent="0.2"/>
    <row r="276" ht="14.25" customHeight="1" x14ac:dyDescent="0.2"/>
    <row r="277" ht="14.25" customHeight="1" x14ac:dyDescent="0.2"/>
    <row r="278" ht="14.25" customHeight="1" x14ac:dyDescent="0.2"/>
    <row r="279" ht="14.25" customHeight="1" x14ac:dyDescent="0.2"/>
    <row r="280" ht="14.25" customHeight="1" x14ac:dyDescent="0.2"/>
    <row r="281" ht="14.25" customHeight="1" x14ac:dyDescent="0.2"/>
    <row r="282" ht="14.25" customHeight="1" x14ac:dyDescent="0.2"/>
    <row r="283" ht="14.25" customHeight="1" x14ac:dyDescent="0.2"/>
    <row r="284" ht="14.25" customHeight="1" x14ac:dyDescent="0.2"/>
    <row r="285" ht="14.25" customHeight="1" x14ac:dyDescent="0.2"/>
    <row r="286" ht="14.25" customHeight="1" x14ac:dyDescent="0.2"/>
    <row r="287" ht="14.25" customHeight="1" x14ac:dyDescent="0.2"/>
    <row r="288" ht="14.25" customHeight="1" x14ac:dyDescent="0.2"/>
    <row r="289" ht="14.25" customHeight="1" x14ac:dyDescent="0.2"/>
    <row r="290" ht="14.25" customHeight="1" x14ac:dyDescent="0.2"/>
    <row r="291" ht="14.25" customHeight="1" x14ac:dyDescent="0.2"/>
    <row r="292" ht="14.25" customHeight="1" x14ac:dyDescent="0.2"/>
    <row r="293" ht="14.25" customHeight="1" x14ac:dyDescent="0.2"/>
    <row r="294" ht="14.25" customHeight="1" x14ac:dyDescent="0.2"/>
    <row r="295" ht="14.25" customHeight="1" x14ac:dyDescent="0.2"/>
    <row r="296" ht="14.25" customHeight="1" x14ac:dyDescent="0.2"/>
    <row r="297" ht="14.25" customHeight="1" x14ac:dyDescent="0.2"/>
    <row r="298" ht="14.25" customHeight="1" x14ac:dyDescent="0.2"/>
    <row r="299" ht="14.25" customHeight="1" x14ac:dyDescent="0.2"/>
    <row r="300" ht="14.25" customHeight="1" x14ac:dyDescent="0.2"/>
    <row r="301" ht="14.25" customHeight="1" x14ac:dyDescent="0.2"/>
    <row r="302" ht="14.25" customHeight="1" x14ac:dyDescent="0.2"/>
    <row r="303" ht="14.25" customHeight="1" x14ac:dyDescent="0.2"/>
    <row r="304" ht="14.25" customHeight="1" x14ac:dyDescent="0.2"/>
    <row r="305" ht="14.25" customHeight="1" x14ac:dyDescent="0.2"/>
    <row r="306" ht="14.25" customHeight="1" x14ac:dyDescent="0.2"/>
    <row r="307" ht="14.25" customHeight="1" x14ac:dyDescent="0.2"/>
    <row r="308" ht="14.25" customHeight="1" x14ac:dyDescent="0.2"/>
    <row r="309" ht="14.25" customHeight="1" x14ac:dyDescent="0.2"/>
    <row r="310" ht="14.25" customHeight="1" x14ac:dyDescent="0.2"/>
    <row r="311" ht="14.25" customHeight="1" x14ac:dyDescent="0.2"/>
    <row r="312" ht="14.25" customHeight="1" x14ac:dyDescent="0.2"/>
    <row r="313" ht="14.25" customHeight="1" x14ac:dyDescent="0.2"/>
    <row r="314" ht="14.25" customHeight="1" x14ac:dyDescent="0.2"/>
    <row r="315" ht="14.25" customHeight="1" x14ac:dyDescent="0.2"/>
    <row r="316" ht="14.25" customHeight="1" x14ac:dyDescent="0.2"/>
    <row r="317" ht="14.25" customHeight="1" x14ac:dyDescent="0.2"/>
    <row r="318" ht="14.25" customHeight="1" x14ac:dyDescent="0.2"/>
    <row r="319" ht="14.25" customHeight="1" x14ac:dyDescent="0.2"/>
    <row r="320" ht="14.25" customHeight="1" x14ac:dyDescent="0.2"/>
    <row r="321" ht="14.25" customHeight="1" x14ac:dyDescent="0.2"/>
    <row r="322" ht="14.25" customHeight="1" x14ac:dyDescent="0.2"/>
    <row r="323" ht="14.25" customHeight="1" x14ac:dyDescent="0.2"/>
    <row r="324" ht="14.25" customHeight="1" x14ac:dyDescent="0.2"/>
    <row r="325" ht="14.25" customHeight="1" x14ac:dyDescent="0.2"/>
    <row r="326" ht="14.25" customHeight="1" x14ac:dyDescent="0.2"/>
    <row r="327" ht="14.25" customHeight="1" x14ac:dyDescent="0.2"/>
    <row r="328" ht="14.25" customHeight="1" x14ac:dyDescent="0.2"/>
    <row r="329" ht="14.25" customHeight="1" x14ac:dyDescent="0.2"/>
    <row r="330" ht="14.25" customHeight="1" x14ac:dyDescent="0.2"/>
    <row r="331" ht="14.25" customHeight="1" x14ac:dyDescent="0.2"/>
    <row r="332" ht="14.25" customHeight="1" x14ac:dyDescent="0.2"/>
    <row r="333" ht="14.25" customHeight="1" x14ac:dyDescent="0.2"/>
    <row r="334" ht="14.25" customHeight="1" x14ac:dyDescent="0.2"/>
    <row r="335" ht="14.25" customHeight="1" x14ac:dyDescent="0.2"/>
    <row r="336" ht="14.25" customHeight="1" x14ac:dyDescent="0.2"/>
    <row r="337" ht="14.25" customHeight="1" x14ac:dyDescent="0.2"/>
    <row r="338" ht="14.25" customHeight="1" x14ac:dyDescent="0.2"/>
    <row r="339" ht="14.25" customHeight="1" x14ac:dyDescent="0.2"/>
    <row r="340" ht="14.25" customHeight="1" x14ac:dyDescent="0.2"/>
    <row r="341" ht="14.25" customHeight="1" x14ac:dyDescent="0.2"/>
    <row r="342" ht="14.25" customHeight="1" x14ac:dyDescent="0.2"/>
    <row r="343" ht="14.25" customHeight="1" x14ac:dyDescent="0.2"/>
    <row r="344" ht="14.25" customHeight="1" x14ac:dyDescent="0.2"/>
    <row r="345" ht="14.25" customHeight="1" x14ac:dyDescent="0.2"/>
    <row r="346" ht="14.25" customHeight="1" x14ac:dyDescent="0.2"/>
    <row r="347" ht="14.25" customHeight="1" x14ac:dyDescent="0.2"/>
    <row r="348" ht="14.25" customHeight="1" x14ac:dyDescent="0.2"/>
    <row r="349" ht="14.25" customHeight="1" x14ac:dyDescent="0.2"/>
    <row r="350" ht="14.25" customHeight="1" x14ac:dyDescent="0.2"/>
    <row r="351" ht="14.25" customHeight="1" x14ac:dyDescent="0.2"/>
    <row r="352" ht="14.25" customHeight="1" x14ac:dyDescent="0.2"/>
    <row r="353" ht="14.25" customHeight="1" x14ac:dyDescent="0.2"/>
    <row r="354" ht="14.25" customHeight="1" x14ac:dyDescent="0.2"/>
    <row r="355" ht="14.25" customHeight="1" x14ac:dyDescent="0.2"/>
    <row r="356" ht="14.25" customHeight="1" x14ac:dyDescent="0.2"/>
    <row r="357" ht="14.25" customHeight="1" x14ac:dyDescent="0.2"/>
    <row r="358" ht="14.25" customHeight="1" x14ac:dyDescent="0.2"/>
    <row r="359" ht="14.25" customHeight="1" x14ac:dyDescent="0.2"/>
    <row r="360" ht="14.25" customHeight="1" x14ac:dyDescent="0.2"/>
    <row r="361" ht="14.25" customHeight="1" x14ac:dyDescent="0.2"/>
    <row r="362" ht="14.25" customHeight="1" x14ac:dyDescent="0.2"/>
    <row r="363" ht="14.25" customHeight="1" x14ac:dyDescent="0.2"/>
    <row r="364" ht="14.25" customHeight="1" x14ac:dyDescent="0.2"/>
    <row r="365" ht="14.25" customHeight="1" x14ac:dyDescent="0.2"/>
    <row r="366" ht="14.25" customHeight="1" x14ac:dyDescent="0.2"/>
    <row r="367" ht="14.25" customHeight="1" x14ac:dyDescent="0.2"/>
    <row r="368" ht="14.25" customHeight="1" x14ac:dyDescent="0.2"/>
    <row r="369" ht="14.25" customHeight="1" x14ac:dyDescent="0.2"/>
    <row r="370" ht="14.25" customHeight="1" x14ac:dyDescent="0.2"/>
    <row r="371" ht="14.25" customHeight="1" x14ac:dyDescent="0.2"/>
    <row r="372" ht="14.25" customHeight="1" x14ac:dyDescent="0.2"/>
    <row r="373" ht="14.25" customHeight="1" x14ac:dyDescent="0.2"/>
    <row r="374" ht="14.25" customHeight="1" x14ac:dyDescent="0.2"/>
    <row r="375" ht="14.25" customHeight="1" x14ac:dyDescent="0.2"/>
    <row r="376" ht="14.25" customHeight="1" x14ac:dyDescent="0.2"/>
    <row r="377" ht="14.25" customHeight="1" x14ac:dyDescent="0.2"/>
    <row r="378" ht="14.25" customHeight="1" x14ac:dyDescent="0.2"/>
    <row r="379" ht="14.25" customHeight="1" x14ac:dyDescent="0.2"/>
    <row r="380" ht="14.25" customHeight="1" x14ac:dyDescent="0.2"/>
    <row r="381" ht="14.25" customHeight="1" x14ac:dyDescent="0.2"/>
    <row r="382" ht="14.25" customHeight="1" x14ac:dyDescent="0.2"/>
    <row r="383" ht="14.25" customHeight="1" x14ac:dyDescent="0.2"/>
    <row r="384" ht="14.25" customHeight="1" x14ac:dyDescent="0.2"/>
    <row r="385" ht="14.25" customHeight="1" x14ac:dyDescent="0.2"/>
    <row r="386" ht="14.25" customHeight="1" x14ac:dyDescent="0.2"/>
    <row r="387" ht="14.25" customHeight="1" x14ac:dyDescent="0.2"/>
    <row r="388" ht="14.25" customHeight="1" x14ac:dyDescent="0.2"/>
    <row r="389" ht="14.25" customHeight="1" x14ac:dyDescent="0.2"/>
    <row r="390" ht="14.25" customHeight="1" x14ac:dyDescent="0.2"/>
    <row r="391" ht="14.25" customHeight="1" x14ac:dyDescent="0.2"/>
    <row r="392" ht="14.25" customHeight="1" x14ac:dyDescent="0.2"/>
    <row r="393" ht="14.25" customHeight="1" x14ac:dyDescent="0.2"/>
    <row r="394" ht="14.25" customHeight="1" x14ac:dyDescent="0.2"/>
    <row r="395" ht="14.25" customHeight="1" x14ac:dyDescent="0.2"/>
    <row r="396" ht="14.25" customHeight="1" x14ac:dyDescent="0.2"/>
    <row r="397" ht="14.25" customHeight="1" x14ac:dyDescent="0.2"/>
    <row r="398" ht="14.25" customHeight="1" x14ac:dyDescent="0.2"/>
    <row r="399" ht="14.25" customHeight="1" x14ac:dyDescent="0.2"/>
    <row r="400" ht="14.25" customHeight="1" x14ac:dyDescent="0.2"/>
    <row r="401" ht="14.25" customHeight="1" x14ac:dyDescent="0.2"/>
    <row r="402" ht="14.25" customHeight="1" x14ac:dyDescent="0.2"/>
    <row r="403" ht="14.25" customHeight="1" x14ac:dyDescent="0.2"/>
    <row r="404" ht="14.25" customHeight="1" x14ac:dyDescent="0.2"/>
    <row r="405" ht="14.25" customHeight="1" x14ac:dyDescent="0.2"/>
    <row r="406" ht="14.25" customHeight="1" x14ac:dyDescent="0.2"/>
    <row r="407" ht="14.25" customHeight="1" x14ac:dyDescent="0.2"/>
    <row r="408" ht="14.25" customHeight="1" x14ac:dyDescent="0.2"/>
    <row r="409" ht="14.25" customHeight="1" x14ac:dyDescent="0.2"/>
    <row r="410" ht="14.25" customHeight="1" x14ac:dyDescent="0.2"/>
    <row r="411" ht="14.25" customHeight="1" x14ac:dyDescent="0.2"/>
    <row r="412" ht="14.25" customHeight="1" x14ac:dyDescent="0.2"/>
    <row r="413" ht="14.25" customHeight="1" x14ac:dyDescent="0.2"/>
    <row r="414" ht="14.25" customHeight="1" x14ac:dyDescent="0.2"/>
    <row r="415" ht="14.25" customHeight="1" x14ac:dyDescent="0.2"/>
    <row r="416" ht="14.25" customHeight="1" x14ac:dyDescent="0.2"/>
    <row r="417" ht="14.25" customHeight="1" x14ac:dyDescent="0.2"/>
    <row r="418" ht="14.25" customHeight="1" x14ac:dyDescent="0.2"/>
    <row r="419" ht="14.25" customHeight="1" x14ac:dyDescent="0.2"/>
    <row r="420" ht="14.25" customHeight="1" x14ac:dyDescent="0.2"/>
    <row r="421" ht="14.25" customHeight="1" x14ac:dyDescent="0.2"/>
    <row r="422" ht="14.25" customHeight="1" x14ac:dyDescent="0.2"/>
    <row r="423" ht="14.25" customHeight="1" x14ac:dyDescent="0.2"/>
    <row r="424" ht="14.25" customHeight="1" x14ac:dyDescent="0.2"/>
    <row r="425" ht="14.25" customHeight="1" x14ac:dyDescent="0.2"/>
    <row r="426" ht="14.25" customHeight="1" x14ac:dyDescent="0.2"/>
    <row r="427" ht="14.25" customHeight="1" x14ac:dyDescent="0.2"/>
    <row r="428" ht="14.25" customHeight="1" x14ac:dyDescent="0.2"/>
    <row r="429" ht="14.25" customHeight="1" x14ac:dyDescent="0.2"/>
    <row r="430" ht="14.25" customHeight="1" x14ac:dyDescent="0.2"/>
    <row r="431" ht="14.25" customHeight="1" x14ac:dyDescent="0.2"/>
    <row r="432" ht="14.25" customHeight="1" x14ac:dyDescent="0.2"/>
    <row r="433" ht="14.25" customHeight="1" x14ac:dyDescent="0.2"/>
    <row r="434" ht="14.25" customHeight="1" x14ac:dyDescent="0.2"/>
    <row r="435" ht="14.25" customHeight="1" x14ac:dyDescent="0.2"/>
    <row r="436" ht="14.25" customHeight="1" x14ac:dyDescent="0.2"/>
    <row r="437" ht="14.25" customHeight="1" x14ac:dyDescent="0.2"/>
    <row r="438" ht="14.25" customHeight="1" x14ac:dyDescent="0.2"/>
    <row r="439" ht="14.25" customHeight="1" x14ac:dyDescent="0.2"/>
    <row r="440" ht="14.25" customHeight="1" x14ac:dyDescent="0.2"/>
    <row r="441" ht="14.25" customHeight="1" x14ac:dyDescent="0.2"/>
    <row r="442" ht="14.25" customHeight="1" x14ac:dyDescent="0.2"/>
    <row r="443" ht="14.25" customHeight="1" x14ac:dyDescent="0.2"/>
    <row r="444" ht="14.25" customHeight="1" x14ac:dyDescent="0.2"/>
    <row r="445" ht="14.25" customHeight="1" x14ac:dyDescent="0.2"/>
    <row r="446" ht="14.25" customHeight="1" x14ac:dyDescent="0.2"/>
    <row r="447" ht="14.25" customHeight="1" x14ac:dyDescent="0.2"/>
    <row r="448" ht="14.25" customHeight="1" x14ac:dyDescent="0.2"/>
    <row r="449" ht="14.25" customHeight="1" x14ac:dyDescent="0.2"/>
    <row r="450" ht="14.25" customHeight="1" x14ac:dyDescent="0.2"/>
    <row r="451" ht="14.25" customHeight="1" x14ac:dyDescent="0.2"/>
    <row r="452" ht="14.25" customHeight="1" x14ac:dyDescent="0.2"/>
    <row r="453" ht="14.25" customHeight="1" x14ac:dyDescent="0.2"/>
    <row r="454" ht="14.25" customHeight="1" x14ac:dyDescent="0.2"/>
    <row r="455" ht="14.25" customHeight="1" x14ac:dyDescent="0.2"/>
    <row r="456" ht="14.25" customHeight="1" x14ac:dyDescent="0.2"/>
    <row r="457" ht="14.25" customHeight="1" x14ac:dyDescent="0.2"/>
    <row r="458" ht="14.25" customHeight="1" x14ac:dyDescent="0.2"/>
    <row r="459" ht="14.25" customHeight="1" x14ac:dyDescent="0.2"/>
    <row r="460" ht="14.25" customHeight="1" x14ac:dyDescent="0.2"/>
    <row r="461" ht="14.25" customHeight="1" x14ac:dyDescent="0.2"/>
    <row r="462" ht="14.25" customHeight="1" x14ac:dyDescent="0.2"/>
    <row r="463" ht="14.25" customHeight="1" x14ac:dyDescent="0.2"/>
    <row r="464" ht="14.25" customHeight="1" x14ac:dyDescent="0.2"/>
    <row r="465" ht="14.25" customHeight="1" x14ac:dyDescent="0.2"/>
    <row r="466" ht="14.25" customHeight="1" x14ac:dyDescent="0.2"/>
    <row r="467" ht="14.25" customHeight="1" x14ac:dyDescent="0.2"/>
    <row r="468" ht="14.25" customHeight="1" x14ac:dyDescent="0.2"/>
    <row r="469" ht="14.25" customHeight="1" x14ac:dyDescent="0.2"/>
    <row r="470" ht="14.25" customHeight="1" x14ac:dyDescent="0.2"/>
    <row r="471" ht="14.25" customHeight="1" x14ac:dyDescent="0.2"/>
    <row r="472" ht="14.25" customHeight="1" x14ac:dyDescent="0.2"/>
    <row r="473" ht="14.25" customHeight="1" x14ac:dyDescent="0.2"/>
    <row r="474" ht="14.25" customHeight="1" x14ac:dyDescent="0.2"/>
    <row r="475" ht="14.25" customHeight="1" x14ac:dyDescent="0.2"/>
    <row r="476" ht="14.25" customHeight="1" x14ac:dyDescent="0.2"/>
    <row r="477" ht="14.25" customHeight="1" x14ac:dyDescent="0.2"/>
    <row r="478" ht="14.25" customHeight="1" x14ac:dyDescent="0.2"/>
    <row r="479" ht="14.25" customHeight="1" x14ac:dyDescent="0.2"/>
    <row r="480" ht="14.25" customHeight="1" x14ac:dyDescent="0.2"/>
    <row r="481" ht="14.25" customHeight="1" x14ac:dyDescent="0.2"/>
    <row r="482" ht="14.25" customHeight="1" x14ac:dyDescent="0.2"/>
    <row r="483" ht="14.25" customHeight="1" x14ac:dyDescent="0.2"/>
    <row r="484" ht="14.25" customHeight="1" x14ac:dyDescent="0.2"/>
    <row r="485" ht="14.25" customHeight="1" x14ac:dyDescent="0.2"/>
    <row r="486" ht="14.25" customHeight="1" x14ac:dyDescent="0.2"/>
    <row r="487" ht="14.25" customHeight="1" x14ac:dyDescent="0.2"/>
    <row r="488" ht="14.25" customHeight="1" x14ac:dyDescent="0.2"/>
    <row r="489" ht="14.25" customHeight="1" x14ac:dyDescent="0.2"/>
    <row r="490" ht="14.25" customHeight="1" x14ac:dyDescent="0.2"/>
    <row r="491" ht="14.25" customHeight="1" x14ac:dyDescent="0.2"/>
    <row r="492" ht="14.25" customHeight="1" x14ac:dyDescent="0.2"/>
    <row r="493" ht="14.25" customHeight="1" x14ac:dyDescent="0.2"/>
    <row r="494" ht="14.25" customHeight="1" x14ac:dyDescent="0.2"/>
    <row r="495" ht="14.25" customHeight="1" x14ac:dyDescent="0.2"/>
    <row r="496" ht="14.25" customHeight="1" x14ac:dyDescent="0.2"/>
    <row r="497" ht="14.25" customHeight="1" x14ac:dyDescent="0.2"/>
    <row r="498" ht="14.25" customHeight="1" x14ac:dyDescent="0.2"/>
    <row r="499" ht="14.25" customHeight="1" x14ac:dyDescent="0.2"/>
    <row r="500" ht="14.25" customHeight="1" x14ac:dyDescent="0.2"/>
    <row r="501" ht="14.25" customHeight="1" x14ac:dyDescent="0.2"/>
    <row r="502" ht="14.25" customHeight="1" x14ac:dyDescent="0.2"/>
    <row r="503" ht="14.25" customHeight="1" x14ac:dyDescent="0.2"/>
    <row r="504" ht="14.25" customHeight="1" x14ac:dyDescent="0.2"/>
    <row r="505" ht="14.25" customHeight="1" x14ac:dyDescent="0.2"/>
    <row r="506" ht="14.25" customHeight="1" x14ac:dyDescent="0.2"/>
    <row r="507" ht="14.25" customHeight="1" x14ac:dyDescent="0.2"/>
    <row r="508" ht="14.25" customHeight="1" x14ac:dyDescent="0.2"/>
    <row r="509" ht="14.25" customHeight="1" x14ac:dyDescent="0.2"/>
    <row r="510" ht="14.25" customHeight="1" x14ac:dyDescent="0.2"/>
    <row r="511" ht="14.25" customHeight="1" x14ac:dyDescent="0.2"/>
    <row r="512" ht="14.25" customHeight="1" x14ac:dyDescent="0.2"/>
    <row r="513" ht="14.25" customHeight="1" x14ac:dyDescent="0.2"/>
    <row r="514" ht="14.25" customHeight="1" x14ac:dyDescent="0.2"/>
    <row r="515" ht="14.25" customHeight="1" x14ac:dyDescent="0.2"/>
    <row r="516" ht="14.25" customHeight="1" x14ac:dyDescent="0.2"/>
    <row r="517" ht="14.25" customHeight="1" x14ac:dyDescent="0.2"/>
    <row r="518" ht="14.25" customHeight="1" x14ac:dyDescent="0.2"/>
    <row r="519" ht="14.25" customHeight="1" x14ac:dyDescent="0.2"/>
    <row r="520" ht="14.25" customHeight="1" x14ac:dyDescent="0.2"/>
    <row r="521" ht="14.25" customHeight="1" x14ac:dyDescent="0.2"/>
    <row r="522" ht="14.25" customHeight="1" x14ac:dyDescent="0.2"/>
    <row r="523" ht="14.25" customHeight="1" x14ac:dyDescent="0.2"/>
    <row r="524" ht="14.25" customHeight="1" x14ac:dyDescent="0.2"/>
    <row r="525" ht="14.25" customHeight="1" x14ac:dyDescent="0.2"/>
    <row r="526" ht="14.25" customHeight="1" x14ac:dyDescent="0.2"/>
    <row r="527" ht="14.25" customHeight="1" x14ac:dyDescent="0.2"/>
    <row r="528" ht="14.25" customHeight="1" x14ac:dyDescent="0.2"/>
    <row r="529" ht="14.25" customHeight="1" x14ac:dyDescent="0.2"/>
    <row r="530" ht="14.25" customHeight="1" x14ac:dyDescent="0.2"/>
    <row r="531" ht="14.25" customHeight="1" x14ac:dyDescent="0.2"/>
    <row r="532" ht="14.25" customHeight="1" x14ac:dyDescent="0.2"/>
    <row r="533" ht="14.25" customHeight="1" x14ac:dyDescent="0.2"/>
    <row r="534" ht="14.25" customHeight="1" x14ac:dyDescent="0.2"/>
    <row r="535" ht="14.25" customHeight="1" x14ac:dyDescent="0.2"/>
    <row r="536" ht="14.25" customHeight="1" x14ac:dyDescent="0.2"/>
    <row r="537" ht="14.25" customHeight="1" x14ac:dyDescent="0.2"/>
    <row r="538" ht="14.25" customHeight="1" x14ac:dyDescent="0.2"/>
    <row r="539" ht="14.25" customHeight="1" x14ac:dyDescent="0.2"/>
    <row r="540" ht="14.25" customHeight="1" x14ac:dyDescent="0.2"/>
    <row r="541" ht="14.25" customHeight="1" x14ac:dyDescent="0.2"/>
    <row r="542" ht="14.25" customHeight="1" x14ac:dyDescent="0.2"/>
    <row r="543" ht="14.25" customHeight="1" x14ac:dyDescent="0.2"/>
    <row r="544" ht="14.25" customHeight="1" x14ac:dyDescent="0.2"/>
    <row r="545" ht="14.25" customHeight="1" x14ac:dyDescent="0.2"/>
    <row r="546" ht="14.25" customHeight="1" x14ac:dyDescent="0.2"/>
    <row r="547" ht="14.25" customHeight="1" x14ac:dyDescent="0.2"/>
    <row r="548" ht="14.25" customHeight="1" x14ac:dyDescent="0.2"/>
    <row r="549" ht="14.25" customHeight="1" x14ac:dyDescent="0.2"/>
    <row r="550" ht="14.25" customHeight="1" x14ac:dyDescent="0.2"/>
    <row r="551" ht="14.25" customHeight="1" x14ac:dyDescent="0.2"/>
    <row r="552" ht="14.25" customHeight="1" x14ac:dyDescent="0.2"/>
    <row r="553" ht="14.25" customHeight="1" x14ac:dyDescent="0.2"/>
    <row r="554" ht="14.25" customHeight="1" x14ac:dyDescent="0.2"/>
    <row r="555" ht="14.25" customHeight="1" x14ac:dyDescent="0.2"/>
    <row r="556" ht="14.25" customHeight="1" x14ac:dyDescent="0.2"/>
    <row r="557" ht="14.25" customHeight="1" x14ac:dyDescent="0.2"/>
    <row r="558" ht="14.25" customHeight="1" x14ac:dyDescent="0.2"/>
    <row r="559" ht="14.25" customHeight="1" x14ac:dyDescent="0.2"/>
    <row r="560" ht="14.25" customHeight="1" x14ac:dyDescent="0.2"/>
    <row r="561" ht="14.25" customHeight="1" x14ac:dyDescent="0.2"/>
    <row r="562" ht="14.25" customHeight="1" x14ac:dyDescent="0.2"/>
    <row r="563" ht="14.25" customHeight="1" x14ac:dyDescent="0.2"/>
    <row r="564" ht="14.25" customHeight="1" x14ac:dyDescent="0.2"/>
    <row r="565" ht="14.25" customHeight="1" x14ac:dyDescent="0.2"/>
    <row r="566" ht="14.25" customHeight="1" x14ac:dyDescent="0.2"/>
    <row r="567" ht="14.25" customHeight="1" x14ac:dyDescent="0.2"/>
    <row r="568" ht="14.25" customHeight="1" x14ac:dyDescent="0.2"/>
    <row r="569" ht="14.25" customHeight="1" x14ac:dyDescent="0.2"/>
    <row r="570" ht="14.25" customHeight="1" x14ac:dyDescent="0.2"/>
    <row r="571" ht="14.25" customHeight="1" x14ac:dyDescent="0.2"/>
    <row r="572" ht="14.25" customHeight="1" x14ac:dyDescent="0.2"/>
    <row r="573" ht="14.25" customHeight="1" x14ac:dyDescent="0.2"/>
    <row r="574" ht="14.25" customHeight="1" x14ac:dyDescent="0.2"/>
    <row r="575" ht="14.25" customHeight="1" x14ac:dyDescent="0.2"/>
    <row r="576" ht="14.25" customHeight="1" x14ac:dyDescent="0.2"/>
    <row r="577" ht="14.25" customHeight="1" x14ac:dyDescent="0.2"/>
    <row r="578" ht="14.25" customHeight="1" x14ac:dyDescent="0.2"/>
    <row r="579" ht="14.25" customHeight="1" x14ac:dyDescent="0.2"/>
    <row r="580" ht="14.25" customHeight="1" x14ac:dyDescent="0.2"/>
    <row r="581" ht="14.25" customHeight="1" x14ac:dyDescent="0.2"/>
    <row r="582" ht="14.25" customHeight="1" x14ac:dyDescent="0.2"/>
    <row r="583" ht="14.25" customHeight="1" x14ac:dyDescent="0.2"/>
    <row r="584" ht="14.25" customHeight="1" x14ac:dyDescent="0.2"/>
    <row r="585" ht="14.25" customHeight="1" x14ac:dyDescent="0.2"/>
    <row r="586" ht="14.25" customHeight="1" x14ac:dyDescent="0.2"/>
    <row r="587" ht="14.25" customHeight="1" x14ac:dyDescent="0.2"/>
    <row r="588" ht="14.25" customHeight="1" x14ac:dyDescent="0.2"/>
    <row r="589" ht="14.25" customHeight="1" x14ac:dyDescent="0.2"/>
    <row r="590" ht="14.25" customHeight="1" x14ac:dyDescent="0.2"/>
    <row r="591" ht="14.25" customHeight="1" x14ac:dyDescent="0.2"/>
    <row r="592" ht="14.25" customHeight="1" x14ac:dyDescent="0.2"/>
    <row r="593" ht="14.25" customHeight="1" x14ac:dyDescent="0.2"/>
    <row r="594" ht="14.25" customHeight="1" x14ac:dyDescent="0.2"/>
    <row r="595" ht="14.25" customHeight="1" x14ac:dyDescent="0.2"/>
    <row r="596" ht="14.25" customHeight="1" x14ac:dyDescent="0.2"/>
    <row r="597" ht="14.25" customHeight="1" x14ac:dyDescent="0.2"/>
    <row r="598" ht="14.25" customHeight="1" x14ac:dyDescent="0.2"/>
    <row r="599" ht="14.25" customHeight="1" x14ac:dyDescent="0.2"/>
    <row r="600" ht="14.25" customHeight="1" x14ac:dyDescent="0.2"/>
    <row r="601" ht="14.25" customHeight="1" x14ac:dyDescent="0.2"/>
    <row r="602" ht="14.25" customHeight="1" x14ac:dyDescent="0.2"/>
    <row r="603" ht="14.25" customHeight="1" x14ac:dyDescent="0.2"/>
    <row r="604" ht="14.25" customHeight="1" x14ac:dyDescent="0.2"/>
    <row r="605" ht="14.25" customHeight="1" x14ac:dyDescent="0.2"/>
    <row r="606" ht="14.25" customHeight="1" x14ac:dyDescent="0.2"/>
    <row r="607" ht="14.25" customHeight="1" x14ac:dyDescent="0.2"/>
    <row r="608" ht="14.25" customHeight="1" x14ac:dyDescent="0.2"/>
    <row r="609" ht="14.25" customHeight="1" x14ac:dyDescent="0.2"/>
    <row r="610" ht="14.25" customHeight="1" x14ac:dyDescent="0.2"/>
    <row r="611" ht="14.25" customHeight="1" x14ac:dyDescent="0.2"/>
    <row r="612" ht="14.25" customHeight="1" x14ac:dyDescent="0.2"/>
    <row r="613" ht="14.25" customHeight="1" x14ac:dyDescent="0.2"/>
    <row r="614" ht="14.25" customHeight="1" x14ac:dyDescent="0.2"/>
    <row r="615" ht="14.25" customHeight="1" x14ac:dyDescent="0.2"/>
    <row r="616" ht="14.25" customHeight="1" x14ac:dyDescent="0.2"/>
    <row r="617" ht="14.25" customHeight="1" x14ac:dyDescent="0.2"/>
    <row r="618" ht="14.25" customHeight="1" x14ac:dyDescent="0.2"/>
    <row r="619" ht="14.25" customHeight="1" x14ac:dyDescent="0.2"/>
    <row r="620" ht="14.25" customHeight="1" x14ac:dyDescent="0.2"/>
    <row r="621" ht="14.25" customHeight="1" x14ac:dyDescent="0.2"/>
    <row r="622" ht="14.25" customHeight="1" x14ac:dyDescent="0.2"/>
    <row r="623" ht="14.25" customHeight="1" x14ac:dyDescent="0.2"/>
    <row r="624" ht="14.25" customHeight="1" x14ac:dyDescent="0.2"/>
    <row r="625" ht="14.25" customHeight="1" x14ac:dyDescent="0.2"/>
    <row r="626" ht="14.25" customHeight="1" x14ac:dyDescent="0.2"/>
    <row r="627" ht="14.25" customHeight="1" x14ac:dyDescent="0.2"/>
    <row r="628" ht="14.25" customHeight="1" x14ac:dyDescent="0.2"/>
    <row r="629" ht="14.25" customHeight="1" x14ac:dyDescent="0.2"/>
    <row r="630" ht="14.25" customHeight="1" x14ac:dyDescent="0.2"/>
    <row r="631" ht="14.25" customHeight="1" x14ac:dyDescent="0.2"/>
    <row r="632" ht="14.25" customHeight="1" x14ac:dyDescent="0.2"/>
    <row r="633" ht="14.25" customHeight="1" x14ac:dyDescent="0.2"/>
    <row r="634" ht="14.25" customHeight="1" x14ac:dyDescent="0.2"/>
    <row r="635" ht="14.25" customHeight="1" x14ac:dyDescent="0.2"/>
    <row r="636" ht="14.25" customHeight="1" x14ac:dyDescent="0.2"/>
    <row r="637" ht="14.25" customHeight="1" x14ac:dyDescent="0.2"/>
    <row r="638" ht="14.25" customHeight="1" x14ac:dyDescent="0.2"/>
    <row r="639" ht="14.25" customHeight="1" x14ac:dyDescent="0.2"/>
    <row r="640" ht="14.25" customHeight="1" x14ac:dyDescent="0.2"/>
    <row r="641" ht="14.25" customHeight="1" x14ac:dyDescent="0.2"/>
    <row r="642" ht="14.25" customHeight="1" x14ac:dyDescent="0.2"/>
    <row r="643" ht="14.25" customHeight="1" x14ac:dyDescent="0.2"/>
    <row r="644" ht="14.25" customHeight="1" x14ac:dyDescent="0.2"/>
    <row r="645" ht="14.25" customHeight="1" x14ac:dyDescent="0.2"/>
    <row r="646" ht="14.25" customHeight="1" x14ac:dyDescent="0.2"/>
    <row r="647" ht="14.25" customHeight="1" x14ac:dyDescent="0.2"/>
    <row r="648" ht="14.25" customHeight="1" x14ac:dyDescent="0.2"/>
    <row r="649" ht="14.25" customHeight="1" x14ac:dyDescent="0.2"/>
    <row r="650" ht="14.25" customHeight="1" x14ac:dyDescent="0.2"/>
    <row r="651" ht="14.25" customHeight="1" x14ac:dyDescent="0.2"/>
    <row r="652" ht="14.25" customHeight="1" x14ac:dyDescent="0.2"/>
    <row r="653" ht="14.25" customHeight="1" x14ac:dyDescent="0.2"/>
    <row r="654" ht="14.25" customHeight="1" x14ac:dyDescent="0.2"/>
    <row r="655" ht="14.25" customHeight="1" x14ac:dyDescent="0.2"/>
    <row r="656" ht="14.25" customHeight="1" x14ac:dyDescent="0.2"/>
    <row r="657" ht="14.25" customHeight="1" x14ac:dyDescent="0.2"/>
    <row r="658" ht="14.25" customHeight="1" x14ac:dyDescent="0.2"/>
    <row r="659" ht="14.25" customHeight="1" x14ac:dyDescent="0.2"/>
    <row r="660" ht="14.25" customHeight="1" x14ac:dyDescent="0.2"/>
    <row r="661" ht="14.25" customHeight="1" x14ac:dyDescent="0.2"/>
    <row r="662" ht="14.25" customHeight="1" x14ac:dyDescent="0.2"/>
    <row r="663" ht="14.25" customHeight="1" x14ac:dyDescent="0.2"/>
    <row r="664" ht="14.25" customHeight="1" x14ac:dyDescent="0.2"/>
    <row r="665" ht="14.25" customHeight="1" x14ac:dyDescent="0.2"/>
    <row r="666" ht="14.25" customHeight="1" x14ac:dyDescent="0.2"/>
    <row r="667" ht="14.25" customHeight="1" x14ac:dyDescent="0.2"/>
    <row r="668" ht="14.25" customHeight="1" x14ac:dyDescent="0.2"/>
    <row r="669" ht="14.25" customHeight="1" x14ac:dyDescent="0.2"/>
    <row r="670" ht="14.25" customHeight="1" x14ac:dyDescent="0.2"/>
    <row r="671" ht="14.25" customHeight="1" x14ac:dyDescent="0.2"/>
    <row r="672" ht="14.25" customHeight="1" x14ac:dyDescent="0.2"/>
    <row r="673" ht="14.25" customHeight="1" x14ac:dyDescent="0.2"/>
    <row r="674" ht="14.25" customHeight="1" x14ac:dyDescent="0.2"/>
    <row r="675" ht="14.25" customHeight="1" x14ac:dyDescent="0.2"/>
    <row r="676" ht="14.25" customHeight="1" x14ac:dyDescent="0.2"/>
    <row r="677" ht="14.25" customHeight="1" x14ac:dyDescent="0.2"/>
    <row r="678" ht="14.25" customHeight="1" x14ac:dyDescent="0.2"/>
    <row r="679" ht="14.25" customHeight="1" x14ac:dyDescent="0.2"/>
    <row r="680" ht="14.25" customHeight="1" x14ac:dyDescent="0.2"/>
    <row r="681" ht="14.25" customHeight="1" x14ac:dyDescent="0.2"/>
    <row r="682" ht="14.25" customHeight="1" x14ac:dyDescent="0.2"/>
    <row r="683" ht="14.25" customHeight="1" x14ac:dyDescent="0.2"/>
    <row r="684" ht="14.25" customHeight="1" x14ac:dyDescent="0.2"/>
    <row r="685" ht="14.25" customHeight="1" x14ac:dyDescent="0.2"/>
    <row r="686" ht="14.25" customHeight="1" x14ac:dyDescent="0.2"/>
    <row r="687" ht="14.25" customHeight="1" x14ac:dyDescent="0.2"/>
    <row r="688" ht="14.25" customHeight="1" x14ac:dyDescent="0.2"/>
    <row r="689" ht="14.25" customHeight="1" x14ac:dyDescent="0.2"/>
    <row r="690" ht="14.25" customHeight="1" x14ac:dyDescent="0.2"/>
    <row r="691" ht="14.25" customHeight="1" x14ac:dyDescent="0.2"/>
    <row r="692" ht="14.25" customHeight="1" x14ac:dyDescent="0.2"/>
    <row r="693" ht="14.25" customHeight="1" x14ac:dyDescent="0.2"/>
    <row r="694" ht="14.25" customHeight="1" x14ac:dyDescent="0.2"/>
    <row r="695" ht="14.25" customHeight="1" x14ac:dyDescent="0.2"/>
    <row r="696" ht="14.25" customHeight="1" x14ac:dyDescent="0.2"/>
    <row r="697" ht="14.25" customHeight="1" x14ac:dyDescent="0.2"/>
    <row r="698" ht="14.25" customHeight="1" x14ac:dyDescent="0.2"/>
    <row r="699" ht="14.25" customHeight="1" x14ac:dyDescent="0.2"/>
    <row r="700" ht="14.25" customHeight="1" x14ac:dyDescent="0.2"/>
    <row r="701" ht="14.25" customHeight="1" x14ac:dyDescent="0.2"/>
    <row r="702" ht="14.25" customHeight="1" x14ac:dyDescent="0.2"/>
    <row r="703" ht="14.25" customHeight="1" x14ac:dyDescent="0.2"/>
    <row r="704" ht="14.25" customHeight="1" x14ac:dyDescent="0.2"/>
    <row r="705" ht="14.25" customHeight="1" x14ac:dyDescent="0.2"/>
    <row r="706" ht="14.25" customHeight="1" x14ac:dyDescent="0.2"/>
    <row r="707" ht="14.25" customHeight="1" x14ac:dyDescent="0.2"/>
    <row r="708" ht="14.25" customHeight="1" x14ac:dyDescent="0.2"/>
    <row r="709" ht="14.25" customHeight="1" x14ac:dyDescent="0.2"/>
    <row r="710" ht="14.25" customHeight="1" x14ac:dyDescent="0.2"/>
    <row r="711" ht="14.25" customHeight="1" x14ac:dyDescent="0.2"/>
    <row r="712" ht="14.25" customHeight="1" x14ac:dyDescent="0.2"/>
    <row r="713" ht="14.25" customHeight="1" x14ac:dyDescent="0.2"/>
    <row r="714" ht="14.25" customHeight="1" x14ac:dyDescent="0.2"/>
    <row r="715" ht="14.25" customHeight="1" x14ac:dyDescent="0.2"/>
    <row r="716" ht="14.25" customHeight="1" x14ac:dyDescent="0.2"/>
    <row r="717" ht="14.25" customHeight="1" x14ac:dyDescent="0.2"/>
    <row r="718" ht="14.25" customHeight="1" x14ac:dyDescent="0.2"/>
    <row r="719" ht="14.25" customHeight="1" x14ac:dyDescent="0.2"/>
    <row r="720" ht="14.25" customHeight="1" x14ac:dyDescent="0.2"/>
    <row r="721" ht="14.25" customHeight="1" x14ac:dyDescent="0.2"/>
    <row r="722" ht="14.25" customHeight="1" x14ac:dyDescent="0.2"/>
    <row r="723" ht="14.25" customHeight="1" x14ac:dyDescent="0.2"/>
    <row r="724" ht="14.25" customHeight="1" x14ac:dyDescent="0.2"/>
    <row r="725" ht="14.25" customHeight="1" x14ac:dyDescent="0.2"/>
    <row r="726" ht="14.25" customHeight="1" x14ac:dyDescent="0.2"/>
    <row r="727" ht="14.25" customHeight="1" x14ac:dyDescent="0.2"/>
    <row r="728" ht="14.25" customHeight="1" x14ac:dyDescent="0.2"/>
    <row r="729" ht="14.25" customHeight="1" x14ac:dyDescent="0.2"/>
    <row r="730" ht="14.25" customHeight="1" x14ac:dyDescent="0.2"/>
    <row r="731" ht="14.25" customHeight="1" x14ac:dyDescent="0.2"/>
    <row r="732" ht="14.25" customHeight="1" x14ac:dyDescent="0.2"/>
    <row r="733" ht="14.25" customHeight="1" x14ac:dyDescent="0.2"/>
    <row r="734" ht="14.25" customHeight="1" x14ac:dyDescent="0.2"/>
    <row r="735" ht="14.25" customHeight="1" x14ac:dyDescent="0.2"/>
    <row r="736" ht="14.25" customHeight="1" x14ac:dyDescent="0.2"/>
    <row r="737" ht="14.25" customHeight="1" x14ac:dyDescent="0.2"/>
    <row r="738" ht="14.25" customHeight="1" x14ac:dyDescent="0.2"/>
    <row r="739" ht="14.25" customHeight="1" x14ac:dyDescent="0.2"/>
    <row r="740" ht="14.25" customHeight="1" x14ac:dyDescent="0.2"/>
    <row r="741" ht="14.25" customHeight="1" x14ac:dyDescent="0.2"/>
    <row r="742" ht="14.25" customHeight="1" x14ac:dyDescent="0.2"/>
    <row r="743" ht="14.25" customHeight="1" x14ac:dyDescent="0.2"/>
    <row r="744" ht="14.25" customHeight="1" x14ac:dyDescent="0.2"/>
    <row r="745" ht="14.25" customHeight="1" x14ac:dyDescent="0.2"/>
    <row r="746" ht="14.25" customHeight="1" x14ac:dyDescent="0.2"/>
    <row r="747" ht="14.25" customHeight="1" x14ac:dyDescent="0.2"/>
    <row r="748" ht="14.25" customHeight="1" x14ac:dyDescent="0.2"/>
    <row r="749" ht="14.25" customHeight="1" x14ac:dyDescent="0.2"/>
    <row r="750" ht="14.25" customHeight="1" x14ac:dyDescent="0.2"/>
    <row r="751" ht="14.25" customHeight="1" x14ac:dyDescent="0.2"/>
    <row r="752" ht="14.25" customHeight="1" x14ac:dyDescent="0.2"/>
    <row r="753" ht="14.25" customHeight="1" x14ac:dyDescent="0.2"/>
    <row r="754" ht="14.25" customHeight="1" x14ac:dyDescent="0.2"/>
    <row r="755" ht="14.25" customHeight="1" x14ac:dyDescent="0.2"/>
    <row r="756" ht="14.25" customHeight="1" x14ac:dyDescent="0.2"/>
    <row r="757" ht="14.25" customHeight="1" x14ac:dyDescent="0.2"/>
    <row r="758" ht="14.25" customHeight="1" x14ac:dyDescent="0.2"/>
    <row r="759" ht="14.25" customHeight="1" x14ac:dyDescent="0.2"/>
    <row r="760" ht="14.25" customHeight="1" x14ac:dyDescent="0.2"/>
    <row r="761" ht="14.25" customHeight="1" x14ac:dyDescent="0.2"/>
    <row r="762" ht="14.25" customHeight="1" x14ac:dyDescent="0.2"/>
    <row r="763" ht="14.25" customHeight="1" x14ac:dyDescent="0.2"/>
    <row r="764" ht="14.25" customHeight="1" x14ac:dyDescent="0.2"/>
    <row r="765" ht="14.25" customHeight="1" x14ac:dyDescent="0.2"/>
    <row r="766" ht="14.25" customHeight="1" x14ac:dyDescent="0.2"/>
    <row r="767" ht="14.25" customHeight="1" x14ac:dyDescent="0.2"/>
    <row r="768" ht="14.25" customHeight="1" x14ac:dyDescent="0.2"/>
    <row r="769" ht="14.25" customHeight="1" x14ac:dyDescent="0.2"/>
    <row r="770" ht="14.25" customHeight="1" x14ac:dyDescent="0.2"/>
    <row r="771" ht="14.25" customHeight="1" x14ac:dyDescent="0.2"/>
    <row r="772" ht="14.25" customHeight="1" x14ac:dyDescent="0.2"/>
    <row r="773" ht="14.25" customHeight="1" x14ac:dyDescent="0.2"/>
    <row r="774" ht="14.25" customHeight="1" x14ac:dyDescent="0.2"/>
    <row r="775" ht="14.25" customHeight="1" x14ac:dyDescent="0.2"/>
    <row r="776" ht="14.25" customHeight="1" x14ac:dyDescent="0.2"/>
    <row r="777" ht="14.25" customHeight="1" x14ac:dyDescent="0.2"/>
    <row r="778" ht="14.25" customHeight="1" x14ac:dyDescent="0.2"/>
    <row r="779" ht="14.25" customHeight="1" x14ac:dyDescent="0.2"/>
    <row r="780" ht="14.25" customHeight="1" x14ac:dyDescent="0.2"/>
    <row r="781" ht="14.25" customHeight="1" x14ac:dyDescent="0.2"/>
    <row r="782" ht="14.25" customHeight="1" x14ac:dyDescent="0.2"/>
    <row r="783" ht="14.25" customHeight="1" x14ac:dyDescent="0.2"/>
    <row r="784" ht="14.25" customHeight="1" x14ac:dyDescent="0.2"/>
    <row r="785" ht="14.25" customHeight="1" x14ac:dyDescent="0.2"/>
    <row r="786" ht="14.25" customHeight="1" x14ac:dyDescent="0.2"/>
    <row r="787" ht="14.25" customHeight="1" x14ac:dyDescent="0.2"/>
    <row r="788" ht="14.25" customHeight="1" x14ac:dyDescent="0.2"/>
    <row r="789" ht="14.25" customHeight="1" x14ac:dyDescent="0.2"/>
    <row r="790" ht="14.25" customHeight="1" x14ac:dyDescent="0.2"/>
    <row r="791" ht="14.25" customHeight="1" x14ac:dyDescent="0.2"/>
    <row r="792" ht="14.25" customHeight="1" x14ac:dyDescent="0.2"/>
    <row r="793" ht="14.25" customHeight="1" x14ac:dyDescent="0.2"/>
    <row r="794" ht="14.25" customHeight="1" x14ac:dyDescent="0.2"/>
    <row r="795" ht="14.25" customHeight="1" x14ac:dyDescent="0.2"/>
    <row r="796" ht="14.25" customHeight="1" x14ac:dyDescent="0.2"/>
    <row r="797" ht="14.25" customHeight="1" x14ac:dyDescent="0.2"/>
    <row r="798" ht="14.25" customHeight="1" x14ac:dyDescent="0.2"/>
    <row r="799" ht="14.25" customHeight="1" x14ac:dyDescent="0.2"/>
    <row r="800" ht="14.25" customHeight="1" x14ac:dyDescent="0.2"/>
    <row r="801" ht="14.25" customHeight="1" x14ac:dyDescent="0.2"/>
    <row r="802" ht="14.25" customHeight="1" x14ac:dyDescent="0.2"/>
    <row r="803" ht="14.25" customHeight="1" x14ac:dyDescent="0.2"/>
    <row r="804" ht="14.25" customHeight="1" x14ac:dyDescent="0.2"/>
    <row r="805" ht="14.25" customHeight="1" x14ac:dyDescent="0.2"/>
    <row r="806" ht="14.25" customHeight="1" x14ac:dyDescent="0.2"/>
    <row r="807" ht="14.25" customHeight="1" x14ac:dyDescent="0.2"/>
    <row r="808" ht="14.25" customHeight="1" x14ac:dyDescent="0.2"/>
    <row r="809" ht="14.25" customHeight="1" x14ac:dyDescent="0.2"/>
    <row r="810" ht="14.25" customHeight="1" x14ac:dyDescent="0.2"/>
    <row r="811" ht="14.25" customHeight="1" x14ac:dyDescent="0.2"/>
    <row r="812" ht="14.25" customHeight="1" x14ac:dyDescent="0.2"/>
    <row r="813" ht="14.25" customHeight="1" x14ac:dyDescent="0.2"/>
    <row r="814" ht="14.25" customHeight="1" x14ac:dyDescent="0.2"/>
    <row r="815" ht="14.25" customHeight="1" x14ac:dyDescent="0.2"/>
    <row r="816" ht="14.25" customHeight="1" x14ac:dyDescent="0.2"/>
    <row r="817" ht="14.25" customHeight="1" x14ac:dyDescent="0.2"/>
    <row r="818" ht="14.25" customHeight="1" x14ac:dyDescent="0.2"/>
    <row r="819" ht="14.25" customHeight="1" x14ac:dyDescent="0.2"/>
    <row r="820" ht="14.25" customHeight="1" x14ac:dyDescent="0.2"/>
    <row r="821" ht="14.25" customHeight="1" x14ac:dyDescent="0.2"/>
    <row r="822" ht="14.25" customHeight="1" x14ac:dyDescent="0.2"/>
    <row r="823" ht="14.25" customHeight="1" x14ac:dyDescent="0.2"/>
    <row r="824" ht="14.25" customHeight="1" x14ac:dyDescent="0.2"/>
    <row r="825" ht="14.25" customHeight="1" x14ac:dyDescent="0.2"/>
    <row r="826" ht="14.25" customHeight="1" x14ac:dyDescent="0.2"/>
    <row r="827" ht="14.25" customHeight="1" x14ac:dyDescent="0.2"/>
    <row r="828" ht="14.25" customHeight="1" x14ac:dyDescent="0.2"/>
    <row r="829" ht="14.25" customHeight="1" x14ac:dyDescent="0.2"/>
    <row r="830" ht="14.25" customHeight="1" x14ac:dyDescent="0.2"/>
    <row r="831" ht="14.25" customHeight="1" x14ac:dyDescent="0.2"/>
    <row r="832" ht="14.25" customHeight="1" x14ac:dyDescent="0.2"/>
    <row r="833" ht="14.25" customHeight="1" x14ac:dyDescent="0.2"/>
    <row r="834" ht="14.25" customHeight="1" x14ac:dyDescent="0.2"/>
    <row r="835" ht="14.25" customHeight="1" x14ac:dyDescent="0.2"/>
    <row r="836" ht="14.25" customHeight="1" x14ac:dyDescent="0.2"/>
    <row r="837" ht="14.25" customHeight="1" x14ac:dyDescent="0.2"/>
    <row r="838" ht="14.25" customHeight="1" x14ac:dyDescent="0.2"/>
    <row r="839" ht="14.25" customHeight="1" x14ac:dyDescent="0.2"/>
    <row r="840" ht="14.25" customHeight="1" x14ac:dyDescent="0.2"/>
    <row r="841" ht="14.25" customHeight="1" x14ac:dyDescent="0.2"/>
    <row r="842" ht="14.25" customHeight="1" x14ac:dyDescent="0.2"/>
    <row r="843" ht="14.25" customHeight="1" x14ac:dyDescent="0.2"/>
    <row r="844" ht="14.25" customHeight="1" x14ac:dyDescent="0.2"/>
    <row r="845" ht="14.25" customHeight="1" x14ac:dyDescent="0.2"/>
    <row r="846" ht="14.25" customHeight="1" x14ac:dyDescent="0.2"/>
    <row r="847" ht="14.25" customHeight="1" x14ac:dyDescent="0.2"/>
    <row r="848" ht="14.25" customHeight="1" x14ac:dyDescent="0.2"/>
    <row r="849" ht="14.25" customHeight="1" x14ac:dyDescent="0.2"/>
    <row r="850" ht="14.25" customHeight="1" x14ac:dyDescent="0.2"/>
    <row r="851" ht="14.25" customHeight="1" x14ac:dyDescent="0.2"/>
    <row r="852" ht="14.25" customHeight="1" x14ac:dyDescent="0.2"/>
    <row r="853" ht="14.25" customHeight="1" x14ac:dyDescent="0.2"/>
    <row r="854" ht="14.25" customHeight="1" x14ac:dyDescent="0.2"/>
    <row r="855" ht="14.25" customHeight="1" x14ac:dyDescent="0.2"/>
    <row r="856" ht="14.25" customHeight="1" x14ac:dyDescent="0.2"/>
    <row r="857" ht="14.25" customHeight="1" x14ac:dyDescent="0.2"/>
    <row r="858" ht="14.25" customHeight="1" x14ac:dyDescent="0.2"/>
    <row r="859" ht="14.25" customHeight="1" x14ac:dyDescent="0.2"/>
    <row r="860" ht="14.25" customHeight="1" x14ac:dyDescent="0.2"/>
    <row r="861" ht="14.25" customHeight="1" x14ac:dyDescent="0.2"/>
    <row r="862" ht="14.25" customHeight="1" x14ac:dyDescent="0.2"/>
    <row r="863" ht="14.25" customHeight="1" x14ac:dyDescent="0.2"/>
    <row r="864" ht="14.25" customHeight="1" x14ac:dyDescent="0.2"/>
    <row r="865" ht="14.25" customHeight="1" x14ac:dyDescent="0.2"/>
    <row r="866" ht="14.25" customHeight="1" x14ac:dyDescent="0.2"/>
    <row r="867" ht="14.25" customHeight="1" x14ac:dyDescent="0.2"/>
    <row r="868" ht="14.25" customHeight="1" x14ac:dyDescent="0.2"/>
    <row r="869" ht="14.25" customHeight="1" x14ac:dyDescent="0.2"/>
    <row r="870" ht="14.25" customHeight="1" x14ac:dyDescent="0.2"/>
    <row r="871" ht="14.25" customHeight="1" x14ac:dyDescent="0.2"/>
    <row r="872" ht="14.25" customHeight="1" x14ac:dyDescent="0.2"/>
    <row r="873" ht="14.25" customHeight="1" x14ac:dyDescent="0.2"/>
    <row r="874" ht="14.25" customHeight="1" x14ac:dyDescent="0.2"/>
    <row r="875" ht="14.25" customHeight="1" x14ac:dyDescent="0.2"/>
    <row r="876" ht="14.25" customHeight="1" x14ac:dyDescent="0.2"/>
    <row r="877" ht="14.25" customHeight="1" x14ac:dyDescent="0.2"/>
    <row r="878" ht="14.25" customHeight="1" x14ac:dyDescent="0.2"/>
    <row r="879" ht="14.25" customHeight="1" x14ac:dyDescent="0.2"/>
    <row r="880" ht="14.25" customHeight="1" x14ac:dyDescent="0.2"/>
    <row r="881" ht="14.25" customHeight="1" x14ac:dyDescent="0.2"/>
    <row r="882" ht="14.25" customHeight="1" x14ac:dyDescent="0.2"/>
    <row r="883" ht="14.25" customHeight="1" x14ac:dyDescent="0.2"/>
    <row r="884" ht="14.25" customHeight="1" x14ac:dyDescent="0.2"/>
    <row r="885" ht="14.25" customHeight="1" x14ac:dyDescent="0.2"/>
    <row r="886" ht="14.25" customHeight="1" x14ac:dyDescent="0.2"/>
    <row r="887" ht="14.25" customHeight="1" x14ac:dyDescent="0.2"/>
    <row r="888" ht="14.25" customHeight="1" x14ac:dyDescent="0.2"/>
    <row r="889" ht="14.25" customHeight="1" x14ac:dyDescent="0.2"/>
    <row r="890" ht="14.25" customHeight="1" x14ac:dyDescent="0.2"/>
    <row r="891" ht="14.25" customHeight="1" x14ac:dyDescent="0.2"/>
    <row r="892" ht="14.25" customHeight="1" x14ac:dyDescent="0.2"/>
    <row r="893" ht="14.25" customHeight="1" x14ac:dyDescent="0.2"/>
    <row r="894" ht="14.25" customHeight="1" x14ac:dyDescent="0.2"/>
    <row r="895" ht="14.25" customHeight="1" x14ac:dyDescent="0.2"/>
    <row r="896" ht="14.25" customHeight="1" x14ac:dyDescent="0.2"/>
    <row r="897" ht="14.25" customHeight="1" x14ac:dyDescent="0.2"/>
    <row r="898" ht="14.25" customHeight="1" x14ac:dyDescent="0.2"/>
    <row r="899" ht="14.25" customHeight="1" x14ac:dyDescent="0.2"/>
    <row r="900" ht="14.25" customHeight="1" x14ac:dyDescent="0.2"/>
    <row r="901" ht="14.25" customHeight="1" x14ac:dyDescent="0.2"/>
    <row r="902" ht="14.25" customHeight="1" x14ac:dyDescent="0.2"/>
    <row r="903" ht="14.25" customHeight="1" x14ac:dyDescent="0.2"/>
    <row r="904" ht="14.25" customHeight="1" x14ac:dyDescent="0.2"/>
    <row r="905" ht="14.25" customHeight="1" x14ac:dyDescent="0.2"/>
    <row r="906" ht="14.25" customHeight="1" x14ac:dyDescent="0.2"/>
    <row r="907" ht="14.25" customHeight="1" x14ac:dyDescent="0.2"/>
    <row r="908" ht="14.25" customHeight="1" x14ac:dyDescent="0.2"/>
    <row r="909" ht="14.25" customHeight="1" x14ac:dyDescent="0.2"/>
    <row r="910" ht="14.25" customHeight="1" x14ac:dyDescent="0.2"/>
    <row r="911" ht="14.25" customHeight="1" x14ac:dyDescent="0.2"/>
    <row r="912" ht="14.25" customHeight="1" x14ac:dyDescent="0.2"/>
    <row r="913" ht="14.25" customHeight="1" x14ac:dyDescent="0.2"/>
    <row r="914" ht="14.25" customHeight="1" x14ac:dyDescent="0.2"/>
    <row r="915" ht="14.25" customHeight="1" x14ac:dyDescent="0.2"/>
    <row r="916" ht="14.25" customHeight="1" x14ac:dyDescent="0.2"/>
    <row r="917" ht="14.25" customHeight="1" x14ac:dyDescent="0.2"/>
    <row r="918" ht="14.25" customHeight="1" x14ac:dyDescent="0.2"/>
    <row r="919" ht="14.25" customHeight="1" x14ac:dyDescent="0.2"/>
    <row r="920" ht="14.25" customHeight="1" x14ac:dyDescent="0.2"/>
    <row r="921" ht="14.25" customHeight="1" x14ac:dyDescent="0.2"/>
    <row r="922" ht="14.25" customHeight="1" x14ac:dyDescent="0.2"/>
    <row r="923" ht="14.25" customHeight="1" x14ac:dyDescent="0.2"/>
    <row r="924" ht="14.25" customHeight="1" x14ac:dyDescent="0.2"/>
    <row r="925" ht="14.25" customHeight="1" x14ac:dyDescent="0.2"/>
    <row r="926" ht="14.25" customHeight="1" x14ac:dyDescent="0.2"/>
    <row r="927" ht="14.25" customHeight="1" x14ac:dyDescent="0.2"/>
    <row r="928" ht="14.25" customHeight="1" x14ac:dyDescent="0.2"/>
    <row r="929" ht="14.25" customHeight="1" x14ac:dyDescent="0.2"/>
    <row r="930" ht="14.25" customHeight="1" x14ac:dyDescent="0.2"/>
    <row r="931" ht="14.25" customHeight="1" x14ac:dyDescent="0.2"/>
    <row r="932" ht="14.25" customHeight="1" x14ac:dyDescent="0.2"/>
    <row r="933" ht="14.25" customHeight="1" x14ac:dyDescent="0.2"/>
    <row r="934" ht="14.25" customHeight="1" x14ac:dyDescent="0.2"/>
    <row r="935" ht="14.25" customHeight="1" x14ac:dyDescent="0.2"/>
    <row r="936" ht="14.25" customHeight="1" x14ac:dyDescent="0.2"/>
    <row r="937" ht="14.25" customHeight="1" x14ac:dyDescent="0.2"/>
    <row r="938" ht="14.25" customHeight="1" x14ac:dyDescent="0.2"/>
    <row r="939" ht="14.25" customHeight="1" x14ac:dyDescent="0.2"/>
    <row r="940" ht="14.25" customHeight="1" x14ac:dyDescent="0.2"/>
    <row r="941" ht="14.25" customHeight="1" x14ac:dyDescent="0.2"/>
    <row r="942" ht="14.25" customHeight="1" x14ac:dyDescent="0.2"/>
    <row r="943" ht="14.25" customHeight="1" x14ac:dyDescent="0.2"/>
    <row r="944" ht="14.25" customHeight="1" x14ac:dyDescent="0.2"/>
    <row r="945" ht="14.25" customHeight="1" x14ac:dyDescent="0.2"/>
    <row r="946" ht="14.25" customHeight="1" x14ac:dyDescent="0.2"/>
    <row r="947" ht="14.25" customHeight="1" x14ac:dyDescent="0.2"/>
    <row r="948" ht="14.25" customHeight="1" x14ac:dyDescent="0.2"/>
    <row r="949" ht="14.25" customHeight="1" x14ac:dyDescent="0.2"/>
    <row r="950" ht="14.25" customHeight="1" x14ac:dyDescent="0.2"/>
    <row r="951" ht="14.25" customHeight="1" x14ac:dyDescent="0.2"/>
    <row r="952" ht="14.25" customHeight="1" x14ac:dyDescent="0.2"/>
    <row r="953" ht="14.25" customHeight="1" x14ac:dyDescent="0.2"/>
    <row r="954" ht="14.25" customHeight="1" x14ac:dyDescent="0.2"/>
    <row r="955" ht="14.25" customHeight="1" x14ac:dyDescent="0.2"/>
    <row r="956" ht="14.25" customHeight="1" x14ac:dyDescent="0.2"/>
    <row r="957" ht="14.25" customHeight="1" x14ac:dyDescent="0.2"/>
    <row r="958" ht="14.25" customHeight="1" x14ac:dyDescent="0.2"/>
    <row r="959" ht="14.25" customHeight="1" x14ac:dyDescent="0.2"/>
    <row r="960" ht="14.25" customHeight="1" x14ac:dyDescent="0.2"/>
    <row r="961" ht="14.25" customHeight="1" x14ac:dyDescent="0.2"/>
    <row r="962" ht="14.25" customHeight="1" x14ac:dyDescent="0.2"/>
    <row r="963" ht="14.25" customHeight="1" x14ac:dyDescent="0.2"/>
    <row r="964" ht="14.25" customHeight="1" x14ac:dyDescent="0.2"/>
    <row r="965" ht="14.25" customHeight="1" x14ac:dyDescent="0.2"/>
    <row r="966" ht="14.25" customHeight="1" x14ac:dyDescent="0.2"/>
    <row r="967" ht="14.25" customHeight="1" x14ac:dyDescent="0.2"/>
    <row r="968" ht="14.25" customHeight="1" x14ac:dyDescent="0.2"/>
    <row r="969" ht="14.25" customHeight="1" x14ac:dyDescent="0.2"/>
    <row r="970" ht="14.25" customHeight="1" x14ac:dyDescent="0.2"/>
    <row r="971" ht="14.25" customHeight="1" x14ac:dyDescent="0.2"/>
    <row r="972" ht="14.25" customHeight="1" x14ac:dyDescent="0.2"/>
    <row r="973" ht="14.25" customHeight="1" x14ac:dyDescent="0.2"/>
    <row r="974" ht="14.25" customHeight="1" x14ac:dyDescent="0.2"/>
    <row r="975" ht="14.25" customHeight="1" x14ac:dyDescent="0.2"/>
    <row r="976" ht="14.25" customHeight="1" x14ac:dyDescent="0.2"/>
    <row r="977" ht="14.25" customHeight="1" x14ac:dyDescent="0.2"/>
    <row r="978" ht="14.25" customHeight="1" x14ac:dyDescent="0.2"/>
    <row r="979" ht="14.25" customHeight="1" x14ac:dyDescent="0.2"/>
    <row r="980" ht="14.25" customHeight="1" x14ac:dyDescent="0.2"/>
    <row r="981" ht="14.25" customHeight="1" x14ac:dyDescent="0.2"/>
    <row r="982" ht="14.25" customHeight="1" x14ac:dyDescent="0.2"/>
    <row r="983" ht="14.25" customHeight="1" x14ac:dyDescent="0.2"/>
    <row r="984" ht="14.25" customHeight="1" x14ac:dyDescent="0.2"/>
    <row r="985" ht="14.25" customHeight="1" x14ac:dyDescent="0.2"/>
    <row r="986" ht="14.25" customHeight="1" x14ac:dyDescent="0.2"/>
    <row r="987" ht="14.25" customHeight="1" x14ac:dyDescent="0.2"/>
    <row r="988" ht="14.25" customHeight="1" x14ac:dyDescent="0.2"/>
    <row r="989" ht="14.25" customHeight="1" x14ac:dyDescent="0.2"/>
    <row r="990" ht="14.25" customHeight="1" x14ac:dyDescent="0.2"/>
    <row r="991" ht="14.25" customHeight="1" x14ac:dyDescent="0.2"/>
    <row r="992" ht="14.25" customHeight="1" x14ac:dyDescent="0.2"/>
    <row r="993" ht="14.25" customHeight="1" x14ac:dyDescent="0.2"/>
    <row r="994" ht="14.25" customHeight="1" x14ac:dyDescent="0.2"/>
    <row r="995" ht="14.25" customHeight="1" x14ac:dyDescent="0.2"/>
    <row r="996" ht="14.25" customHeight="1" x14ac:dyDescent="0.2"/>
    <row r="997" ht="14.25" customHeight="1" x14ac:dyDescent="0.2"/>
    <row r="998" ht="14.25" customHeight="1" x14ac:dyDescent="0.2"/>
    <row r="999" ht="14.25" customHeight="1" x14ac:dyDescent="0.2"/>
    <row r="1000" ht="14.25" customHeight="1" x14ac:dyDescent="0.2"/>
    <row r="1001" ht="14.25" customHeight="1" x14ac:dyDescent="0.2"/>
    <row r="1002" ht="14.25" customHeight="1" x14ac:dyDescent="0.2"/>
    <row r="1003" ht="14.25" customHeight="1" x14ac:dyDescent="0.2"/>
    <row r="1004" ht="14.25" customHeight="1" x14ac:dyDescent="0.2"/>
    <row r="1005" ht="14.25" customHeight="1" x14ac:dyDescent="0.2"/>
    <row r="1006" ht="14.25" customHeight="1" x14ac:dyDescent="0.2"/>
    <row r="1007" ht="14.25" customHeight="1" x14ac:dyDescent="0.2"/>
  </sheetData>
  <dataValidations count="7">
    <dataValidation type="decimal" operator="greaterThanOrEqual" allowBlank="1" showInputMessage="1" showErrorMessage="1" prompt="Invalid input - Must be 0 or more." sqref="B5" xr:uid="{00000000-0002-0000-0900-000000000000}">
      <formula1>0</formula1>
      <formula2>0</formula2>
    </dataValidation>
    <dataValidation type="decimal" operator="greaterThanOrEqual" allowBlank="1" showInputMessage="1" showErrorMessage="1" prompt="Invalid input - Must be a whole number, 0 or more." sqref="H9 B11 H11 M12:M13" xr:uid="{00000000-0002-0000-0900-000001000000}">
      <formula1>0</formula1>
      <formula2>0</formula2>
    </dataValidation>
    <dataValidation type="decimal" allowBlank="1" showInputMessage="1" showErrorMessage="1" prompt="Invalid input - Enter a percentage between 0% and 100%." sqref="H6:H7 B7:B8 B12" xr:uid="{00000000-0002-0000-0900-000002000000}">
      <formula1>0</formula1>
      <formula2>1</formula2>
    </dataValidation>
    <dataValidation type="decimal" operator="greaterThanOrEqual" allowBlank="1" showInputMessage="1" showErrorMessage="1" prompt="Invalid input - Must be a whole number of at least 1." sqref="H8" xr:uid="{00000000-0002-0000-0900-000003000000}">
      <formula1>1</formula1>
      <formula2>0</formula2>
    </dataValidation>
    <dataValidation type="decimal" operator="greaterThanOrEqual" allowBlank="1" showInputMessage="1" showErrorMessage="1" prompt="Invalid input - Must be a whole number of at least 1. To turn floaters off, set L14 to No." sqref="M11" xr:uid="{00000000-0002-0000-0900-000004000000}">
      <formula1>1</formula1>
      <formula2>0</formula2>
    </dataValidation>
    <dataValidation type="decimal" allowBlank="1" showInputMessage="1" showErrorMessage="1" prompt="Invalid input - Lead time must be 0–12 months." sqref="B10" xr:uid="{00000000-0002-0000-0900-000005000000}">
      <formula1>0</formula1>
      <formula2>12</formula2>
    </dataValidation>
    <dataValidation type="list" allowBlank="1" showErrorMessage="1" sqref="M14" xr:uid="{00000000-0002-0000-0900-000006000000}">
      <formula1>"Yes,No"</formula1>
      <formula2>0</formula2>
    </dataValidation>
  </dataValidations>
  <pageMargins left="0.75" right="0.75" top="1" bottom="1" header="0.511811023622047" footer="0.511811023622047"/>
  <pageSetup paperSize="9" orientation="portrait" horizontalDpi="300" verticalDpi="300"/>
  <legacyDrawing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T1000"/>
  <sheetViews>
    <sheetView zoomScaleNormal="100" workbookViewId="0">
      <pane xSplit="1" ySplit="24" topLeftCell="B25" activePane="bottomRight" state="frozen"/>
      <selection pane="topRight" activeCell="B1" sqref="B1"/>
      <selection pane="bottomLeft" activeCell="A25" sqref="A25"/>
      <selection pane="bottomRight"/>
    </sheetView>
  </sheetViews>
  <sheetFormatPr baseColWidth="10" defaultColWidth="12.6640625" defaultRowHeight="15" x14ac:dyDescent="0.2"/>
  <cols>
    <col min="1" max="1" width="51" customWidth="1"/>
    <col min="2" max="9" width="12.5" customWidth="1"/>
    <col min="10" max="10" width="14.1640625" customWidth="1"/>
    <col min="11" max="12" width="12.83203125" customWidth="1"/>
    <col min="13" max="19" width="12.5" customWidth="1"/>
    <col min="20" max="20" width="22" customWidth="1"/>
    <col min="21" max="26" width="8.6640625" customWidth="1"/>
  </cols>
  <sheetData>
    <row r="1" spans="1:19" ht="14.25" customHeight="1" x14ac:dyDescent="0.25">
      <c r="A1" s="186" t="s">
        <v>1615</v>
      </c>
      <c r="J1" s="187" t="s">
        <v>1616</v>
      </c>
    </row>
    <row r="2" spans="1:19" ht="14.25" customHeight="1" x14ac:dyDescent="0.2">
      <c r="A2" s="188" t="s">
        <v>1617</v>
      </c>
    </row>
    <row r="3" spans="1:19" ht="14.25" customHeight="1" x14ac:dyDescent="0.2"/>
    <row r="4" spans="1:19" ht="15" customHeight="1" x14ac:dyDescent="0.2">
      <c r="A4" s="189" t="s">
        <v>1618</v>
      </c>
      <c r="B4" s="190" t="s">
        <v>1619</v>
      </c>
      <c r="C4" s="190" t="s">
        <v>1620</v>
      </c>
      <c r="E4" s="191" t="s">
        <v>1621</v>
      </c>
      <c r="F4" s="191"/>
      <c r="G4" s="191"/>
      <c r="H4" s="191"/>
      <c r="J4" s="191" t="s">
        <v>1622</v>
      </c>
      <c r="K4" s="191"/>
      <c r="L4" s="191"/>
      <c r="M4" s="191"/>
      <c r="O4" s="192" t="s">
        <v>1623</v>
      </c>
      <c r="Q4" s="193" t="s">
        <v>1624</v>
      </c>
      <c r="R4" s="193" t="s">
        <v>1625</v>
      </c>
      <c r="S4" s="193" t="s">
        <v>1626</v>
      </c>
    </row>
    <row r="5" spans="1:19" ht="14.25" customHeight="1" x14ac:dyDescent="0.2">
      <c r="A5" s="187" t="s">
        <v>1627</v>
      </c>
      <c r="B5" s="194">
        <f>$S$9</f>
        <v>57200.051999999996</v>
      </c>
      <c r="C5" s="194">
        <f>$S$9</f>
        <v>57200.051999999996</v>
      </c>
      <c r="E5" s="187" t="s">
        <v>1543</v>
      </c>
      <c r="H5" s="195">
        <v>75000</v>
      </c>
      <c r="J5" s="187" t="s">
        <v>1544</v>
      </c>
      <c r="M5" s="196">
        <v>0.03</v>
      </c>
      <c r="O5" s="187" t="s">
        <v>1628</v>
      </c>
      <c r="Q5" s="197">
        <v>0.33333000000000002</v>
      </c>
      <c r="R5" s="198">
        <v>25</v>
      </c>
      <c r="S5" s="199">
        <f>R5*2080</f>
        <v>52000</v>
      </c>
    </row>
    <row r="6" spans="1:19" ht="14.25" customHeight="1" x14ac:dyDescent="0.2">
      <c r="A6" s="187" t="s">
        <v>1546</v>
      </c>
      <c r="B6" s="196">
        <v>7.4999999999999997E-2</v>
      </c>
      <c r="C6" s="196">
        <v>7.4999999999999997E-2</v>
      </c>
      <c r="E6" s="187" t="s">
        <v>1546</v>
      </c>
      <c r="H6" s="196">
        <v>7.4999999999999997E-2</v>
      </c>
      <c r="J6" s="187" t="s">
        <v>1547</v>
      </c>
      <c r="M6" s="200">
        <v>46661</v>
      </c>
      <c r="O6" s="187" t="s">
        <v>1629</v>
      </c>
      <c r="Q6" s="197">
        <v>0.33333000000000002</v>
      </c>
      <c r="R6" s="198">
        <v>27.5</v>
      </c>
      <c r="S6" s="199">
        <f>R6*2080</f>
        <v>57200</v>
      </c>
    </row>
    <row r="7" spans="1:19" ht="14.25" customHeight="1" x14ac:dyDescent="0.2">
      <c r="A7" s="187" t="s">
        <v>1548</v>
      </c>
      <c r="B7" s="196">
        <v>7.4999999999999997E-2</v>
      </c>
      <c r="C7" s="196">
        <v>0.08</v>
      </c>
      <c r="E7" s="187" t="s">
        <v>1548</v>
      </c>
      <c r="H7" s="196">
        <v>7.4999999999999997E-2</v>
      </c>
      <c r="J7" s="187" t="s">
        <v>1630</v>
      </c>
      <c r="M7" s="195">
        <v>1000</v>
      </c>
      <c r="O7" s="187" t="s">
        <v>1631</v>
      </c>
      <c r="Q7" s="201">
        <f>1-(SUM(Q5:Q6))</f>
        <v>0.33333999999999997</v>
      </c>
      <c r="R7" s="198">
        <v>30</v>
      </c>
      <c r="S7" s="199">
        <f>R7*2080</f>
        <v>62400</v>
      </c>
    </row>
    <row r="8" spans="1:19" ht="14.25" customHeight="1" x14ac:dyDescent="0.2">
      <c r="A8" s="187" t="s">
        <v>1632</v>
      </c>
      <c r="B8" s="202">
        <v>2</v>
      </c>
      <c r="C8" s="202">
        <v>10</v>
      </c>
      <c r="E8" s="187" t="s">
        <v>1633</v>
      </c>
      <c r="H8" s="202">
        <v>15</v>
      </c>
      <c r="J8" s="187" t="s">
        <v>1634</v>
      </c>
      <c r="M8" s="195">
        <v>5000</v>
      </c>
      <c r="R8" s="203"/>
    </row>
    <row r="9" spans="1:19" ht="14.25" customHeight="1" x14ac:dyDescent="0.2">
      <c r="A9" s="187" t="s">
        <v>1635</v>
      </c>
      <c r="B9" s="202">
        <v>7</v>
      </c>
      <c r="C9" s="202">
        <v>2</v>
      </c>
      <c r="E9" s="187" t="s">
        <v>1553</v>
      </c>
      <c r="H9" s="202">
        <v>1</v>
      </c>
      <c r="J9" s="187" t="s">
        <v>1636</v>
      </c>
      <c r="M9" s="202">
        <v>6</v>
      </c>
      <c r="O9" s="192" t="s">
        <v>1637</v>
      </c>
      <c r="P9" s="192"/>
      <c r="Q9" s="204">
        <f>SUM(Q5:Q8)</f>
        <v>1</v>
      </c>
      <c r="R9" s="205">
        <f>S9/2080</f>
        <v>27.500024999999997</v>
      </c>
      <c r="S9" s="206">
        <f>(S5*Q5)+(S6*Q6)+(S7*Q7)</f>
        <v>57200.051999999996</v>
      </c>
    </row>
    <row r="10" spans="1:19" ht="14.25" customHeight="1" x14ac:dyDescent="0.2">
      <c r="A10" s="188" t="s">
        <v>1638</v>
      </c>
      <c r="E10" s="207" t="s">
        <v>1639</v>
      </c>
      <c r="H10" s="202">
        <v>0</v>
      </c>
      <c r="J10" s="187" t="s">
        <v>1640</v>
      </c>
      <c r="M10" s="208">
        <v>1.5</v>
      </c>
    </row>
    <row r="11" spans="1:19" ht="14.25" customHeight="1" x14ac:dyDescent="0.2">
      <c r="E11" s="188" t="s">
        <v>1641</v>
      </c>
    </row>
    <row r="12" spans="1:19" ht="14.25" customHeight="1" x14ac:dyDescent="0.2"/>
    <row r="13" spans="1:19" ht="14.25" customHeight="1" x14ac:dyDescent="0.2">
      <c r="E13" s="188"/>
    </row>
    <row r="14" spans="1:19" ht="15" customHeight="1" x14ac:dyDescent="0.2">
      <c r="A14" s="191" t="s">
        <v>1642</v>
      </c>
      <c r="B14" s="191"/>
      <c r="C14" s="191"/>
      <c r="D14" s="191"/>
      <c r="E14" s="191"/>
      <c r="F14" s="191"/>
      <c r="G14" s="191"/>
      <c r="H14" s="191"/>
      <c r="I14" s="191"/>
      <c r="J14" s="191"/>
      <c r="K14" s="191"/>
      <c r="L14" s="191"/>
      <c r="M14" s="191"/>
      <c r="N14" s="191"/>
      <c r="O14" s="191"/>
    </row>
    <row r="15" spans="1:19" ht="14.25" customHeight="1" x14ac:dyDescent="0.2">
      <c r="A15" s="209" t="s">
        <v>1643</v>
      </c>
      <c r="B15" s="210">
        <v>2</v>
      </c>
      <c r="C15" s="210">
        <v>3</v>
      </c>
      <c r="D15" s="210">
        <v>4</v>
      </c>
      <c r="E15" s="210">
        <v>5</v>
      </c>
      <c r="F15" s="210">
        <v>6</v>
      </c>
      <c r="G15" s="210">
        <v>7</v>
      </c>
      <c r="H15" s="210">
        <v>8</v>
      </c>
      <c r="I15" s="210">
        <v>9</v>
      </c>
      <c r="J15" s="210">
        <v>10</v>
      </c>
      <c r="K15" s="210">
        <v>11</v>
      </c>
      <c r="L15" s="210">
        <v>12</v>
      </c>
      <c r="M15" s="210">
        <v>13</v>
      </c>
      <c r="N15" s="210">
        <v>14</v>
      </c>
      <c r="O15" s="210">
        <v>15</v>
      </c>
    </row>
    <row r="16" spans="1:19" ht="14.25" customHeight="1" x14ac:dyDescent="0.2">
      <c r="A16" s="211" t="s">
        <v>1644</v>
      </c>
      <c r="B16" s="212">
        <v>7</v>
      </c>
      <c r="C16" s="212">
        <v>3</v>
      </c>
      <c r="D16" s="212">
        <v>3</v>
      </c>
      <c r="E16" s="212">
        <v>3</v>
      </c>
      <c r="F16" s="212">
        <v>3</v>
      </c>
      <c r="G16" s="212">
        <v>3</v>
      </c>
      <c r="H16" s="212">
        <v>3</v>
      </c>
      <c r="I16" s="212">
        <v>3</v>
      </c>
      <c r="J16" s="212">
        <v>4</v>
      </c>
      <c r="K16" s="212">
        <v>3</v>
      </c>
      <c r="L16" s="212">
        <v>3</v>
      </c>
      <c r="M16" s="212">
        <v>3</v>
      </c>
      <c r="N16" s="212">
        <v>3</v>
      </c>
      <c r="O16" s="212">
        <v>3</v>
      </c>
      <c r="P16" s="188" t="s">
        <v>1645</v>
      </c>
    </row>
    <row r="17" spans="1:20" ht="14.25" customHeight="1" x14ac:dyDescent="0.2">
      <c r="A17" s="213" t="s">
        <v>1646</v>
      </c>
      <c r="B17" s="214">
        <f>B16</f>
        <v>7</v>
      </c>
      <c r="C17" s="214">
        <f t="shared" ref="C17:O17" si="0">B17+C16</f>
        <v>10</v>
      </c>
      <c r="D17" s="214">
        <f t="shared" si="0"/>
        <v>13</v>
      </c>
      <c r="E17" s="214">
        <f t="shared" si="0"/>
        <v>16</v>
      </c>
      <c r="F17" s="214">
        <f t="shared" si="0"/>
        <v>19</v>
      </c>
      <c r="G17" s="214">
        <f t="shared" si="0"/>
        <v>22</v>
      </c>
      <c r="H17" s="214">
        <f t="shared" si="0"/>
        <v>25</v>
      </c>
      <c r="I17" s="214">
        <f t="shared" si="0"/>
        <v>28</v>
      </c>
      <c r="J17" s="214">
        <f t="shared" si="0"/>
        <v>32</v>
      </c>
      <c r="K17" s="214">
        <f t="shared" si="0"/>
        <v>35</v>
      </c>
      <c r="L17" s="214">
        <f t="shared" si="0"/>
        <v>38</v>
      </c>
      <c r="M17" s="214">
        <f t="shared" si="0"/>
        <v>41</v>
      </c>
      <c r="N17" s="214">
        <f t="shared" si="0"/>
        <v>44</v>
      </c>
      <c r="O17" s="214">
        <f t="shared" si="0"/>
        <v>47</v>
      </c>
    </row>
    <row r="18" spans="1:20" ht="14.25" customHeight="1" x14ac:dyDescent="0.2"/>
    <row r="19" spans="1:20" ht="14.25" customHeight="1" x14ac:dyDescent="0.2">
      <c r="A19" s="191" t="s">
        <v>1647</v>
      </c>
      <c r="B19" s="191"/>
      <c r="C19" s="191"/>
      <c r="D19" s="191"/>
      <c r="E19" s="191"/>
      <c r="F19" s="191"/>
      <c r="G19" s="191"/>
      <c r="H19" s="191"/>
      <c r="I19" s="191"/>
      <c r="J19" s="191"/>
      <c r="K19" s="191"/>
      <c r="L19" s="191"/>
      <c r="M19" s="191"/>
      <c r="N19" s="191"/>
      <c r="O19" s="191"/>
    </row>
    <row r="20" spans="1:20" ht="14.25" customHeight="1" x14ac:dyDescent="0.2">
      <c r="A20" s="209" t="s">
        <v>1648</v>
      </c>
      <c r="B20" s="215">
        <v>10</v>
      </c>
      <c r="C20" s="215">
        <v>20</v>
      </c>
      <c r="D20" s="215">
        <v>30</v>
      </c>
      <c r="E20" s="215">
        <v>40</v>
      </c>
      <c r="F20" s="215">
        <v>50</v>
      </c>
      <c r="G20" s="215">
        <v>60</v>
      </c>
      <c r="H20" s="215">
        <v>70</v>
      </c>
      <c r="I20" s="215">
        <v>80</v>
      </c>
      <c r="J20" s="215">
        <v>90</v>
      </c>
      <c r="K20" s="215">
        <v>100</v>
      </c>
      <c r="L20" s="215">
        <v>110</v>
      </c>
      <c r="M20" s="215">
        <v>120</v>
      </c>
      <c r="N20" s="215">
        <v>130</v>
      </c>
      <c r="O20" s="215">
        <v>140</v>
      </c>
    </row>
    <row r="21" spans="1:20" ht="14.25" customHeight="1" x14ac:dyDescent="0.2">
      <c r="A21" s="211" t="s">
        <v>1644</v>
      </c>
      <c r="B21" s="212">
        <v>3</v>
      </c>
      <c r="C21" s="212">
        <v>3</v>
      </c>
      <c r="D21" s="212">
        <v>3</v>
      </c>
      <c r="E21" s="212">
        <v>3</v>
      </c>
      <c r="F21" s="212">
        <v>3</v>
      </c>
      <c r="G21" s="212">
        <v>3</v>
      </c>
      <c r="H21" s="212">
        <v>3</v>
      </c>
      <c r="I21" s="212">
        <v>3</v>
      </c>
      <c r="J21" s="212">
        <v>3</v>
      </c>
      <c r="K21" s="212">
        <v>3</v>
      </c>
      <c r="L21" s="212">
        <v>3</v>
      </c>
      <c r="M21" s="212">
        <v>3</v>
      </c>
      <c r="N21" s="212">
        <v>3</v>
      </c>
      <c r="O21" s="212">
        <v>3</v>
      </c>
      <c r="P21" s="188" t="s">
        <v>1649</v>
      </c>
    </row>
    <row r="22" spans="1:20" ht="14.25" customHeight="1" x14ac:dyDescent="0.2">
      <c r="A22" s="213" t="s">
        <v>1646</v>
      </c>
      <c r="B22" s="214">
        <f>B21</f>
        <v>3</v>
      </c>
      <c r="C22" s="214">
        <f t="shared" ref="C22:O22" si="1">B22+C21</f>
        <v>6</v>
      </c>
      <c r="D22" s="214">
        <f t="shared" si="1"/>
        <v>9</v>
      </c>
      <c r="E22" s="214">
        <f t="shared" si="1"/>
        <v>12</v>
      </c>
      <c r="F22" s="214">
        <f t="shared" si="1"/>
        <v>15</v>
      </c>
      <c r="G22" s="214">
        <f t="shared" si="1"/>
        <v>18</v>
      </c>
      <c r="H22" s="214">
        <f t="shared" si="1"/>
        <v>21</v>
      </c>
      <c r="I22" s="214">
        <f t="shared" si="1"/>
        <v>24</v>
      </c>
      <c r="J22" s="214">
        <f t="shared" si="1"/>
        <v>27</v>
      </c>
      <c r="K22" s="214">
        <f t="shared" si="1"/>
        <v>30</v>
      </c>
      <c r="L22" s="214">
        <f t="shared" si="1"/>
        <v>33</v>
      </c>
      <c r="M22" s="214">
        <f t="shared" si="1"/>
        <v>36</v>
      </c>
      <c r="N22" s="214">
        <f t="shared" si="1"/>
        <v>39</v>
      </c>
      <c r="O22" s="214">
        <f t="shared" si="1"/>
        <v>42</v>
      </c>
    </row>
    <row r="23" spans="1:20" ht="14.25" customHeight="1" x14ac:dyDescent="0.2"/>
    <row r="24" spans="1:20" ht="14.25" customHeight="1" x14ac:dyDescent="0.2">
      <c r="A24" s="216" t="s">
        <v>1650</v>
      </c>
      <c r="B24" s="217">
        <f>DeploySum!B4</f>
        <v>46295</v>
      </c>
      <c r="C24" s="217">
        <f>DeploySum!C4</f>
        <v>46326</v>
      </c>
      <c r="D24" s="217">
        <f>DeploySum!D4</f>
        <v>46356</v>
      </c>
      <c r="E24" s="217">
        <f>DeploySum!E4</f>
        <v>46387</v>
      </c>
      <c r="F24" s="217">
        <f>DeploySum!F4</f>
        <v>46418</v>
      </c>
      <c r="G24" s="217">
        <f>DeploySum!G4</f>
        <v>46446</v>
      </c>
      <c r="H24" s="217">
        <f>DeploySum!H4</f>
        <v>46477</v>
      </c>
      <c r="I24" s="217">
        <f>DeploySum!I4</f>
        <v>46507</v>
      </c>
      <c r="J24" s="217">
        <f>DeploySum!J4</f>
        <v>46538</v>
      </c>
      <c r="K24" s="217">
        <f>DeploySum!K4</f>
        <v>46568</v>
      </c>
      <c r="L24" s="217">
        <f>DeploySum!L4</f>
        <v>46599</v>
      </c>
      <c r="M24" s="217">
        <f>DeploySum!M4</f>
        <v>46630</v>
      </c>
      <c r="N24" s="217">
        <f>DeploySum!N4</f>
        <v>46660</v>
      </c>
      <c r="O24" s="217">
        <f>DeploySum!O4</f>
        <v>46691</v>
      </c>
      <c r="P24" s="217">
        <f>DeploySum!P4</f>
        <v>46721</v>
      </c>
      <c r="Q24" s="217">
        <f>DeploySum!Q4</f>
        <v>46752</v>
      </c>
      <c r="R24" s="218" t="s">
        <v>1575</v>
      </c>
      <c r="S24" s="218" t="s">
        <v>1349</v>
      </c>
    </row>
    <row r="25" spans="1:20" ht="14.25" customHeight="1" x14ac:dyDescent="0.2">
      <c r="A25" s="187" t="s">
        <v>1651</v>
      </c>
      <c r="B25" s="219">
        <f>DeploySum!B24</f>
        <v>9</v>
      </c>
      <c r="C25" s="219">
        <f>DeploySum!C24</f>
        <v>0</v>
      </c>
      <c r="D25" s="219">
        <f>DeploySum!D24</f>
        <v>20</v>
      </c>
      <c r="E25" s="219">
        <f>DeploySum!E24</f>
        <v>8</v>
      </c>
      <c r="F25" s="219">
        <f>DeploySum!F24</f>
        <v>0</v>
      </c>
      <c r="G25" s="219">
        <f>DeploySum!G24</f>
        <v>22</v>
      </c>
      <c r="H25" s="219">
        <f>DeploySum!H24</f>
        <v>14</v>
      </c>
      <c r="I25" s="219">
        <f>DeploySum!I24</f>
        <v>20</v>
      </c>
      <c r="J25" s="219">
        <f>DeploySum!J24</f>
        <v>18</v>
      </c>
      <c r="K25" s="219">
        <f>DeploySum!K24</f>
        <v>22</v>
      </c>
      <c r="L25" s="219">
        <f>DeploySum!L24</f>
        <v>28</v>
      </c>
      <c r="M25" s="219">
        <f>DeploySum!M24</f>
        <v>28</v>
      </c>
      <c r="N25" s="219">
        <f>DeploySum!N24</f>
        <v>34</v>
      </c>
      <c r="O25" s="219">
        <f>DeploySum!O24</f>
        <v>36</v>
      </c>
      <c r="P25" s="219">
        <f>DeploySum!P24</f>
        <v>42</v>
      </c>
      <c r="Q25" s="219">
        <f>DeploySum!Q24</f>
        <v>48</v>
      </c>
      <c r="R25" s="220">
        <f>SUM(B25:E25)</f>
        <v>37</v>
      </c>
      <c r="S25" s="220">
        <f>SUM(F25:Q25)</f>
        <v>312</v>
      </c>
    </row>
    <row r="26" spans="1:20" ht="14.25" customHeight="1" x14ac:dyDescent="0.2">
      <c r="A26" s="187" t="s">
        <v>1652</v>
      </c>
      <c r="B26" s="221">
        <f>DeploySum!B27</f>
        <v>2.1</v>
      </c>
      <c r="C26" s="221">
        <f>DeploySum!C27</f>
        <v>0</v>
      </c>
      <c r="D26" s="221">
        <f>DeploySum!D27</f>
        <v>4.666666666666667</v>
      </c>
      <c r="E26" s="221">
        <f>DeploySum!E27</f>
        <v>1.8064516129032258</v>
      </c>
      <c r="F26" s="221">
        <f>DeploySum!F27</f>
        <v>0</v>
      </c>
      <c r="G26" s="221">
        <f>DeploySum!G27</f>
        <v>5.5</v>
      </c>
      <c r="H26" s="221">
        <f>DeploySum!H27</f>
        <v>3.161290322580645</v>
      </c>
      <c r="I26" s="221">
        <f>DeploySum!I27</f>
        <v>4.666666666666667</v>
      </c>
      <c r="J26" s="221">
        <f>DeploySum!J27</f>
        <v>4.064516129032258</v>
      </c>
      <c r="K26" s="221">
        <f>DeploySum!K27</f>
        <v>5.1333333333333337</v>
      </c>
      <c r="L26" s="221">
        <f>DeploySum!L27</f>
        <v>6.32258064516129</v>
      </c>
      <c r="M26" s="221">
        <f>DeploySum!M27</f>
        <v>6.32258064516129</v>
      </c>
      <c r="N26" s="221">
        <f>DeploySum!N27</f>
        <v>7.9333333333333336</v>
      </c>
      <c r="O26" s="221">
        <f>DeploySum!O27</f>
        <v>8.129032258064516</v>
      </c>
      <c r="P26" s="221">
        <f>DeploySum!P27</f>
        <v>9.8000000000000007</v>
      </c>
      <c r="Q26" s="221">
        <f>DeploySum!Q27</f>
        <v>10.838709677419354</v>
      </c>
      <c r="R26" s="222">
        <f>AVERAGE(B26:E26)</f>
        <v>2.1432795698924734</v>
      </c>
      <c r="S26" s="222">
        <f>AVERAGE(F26:Q26)</f>
        <v>5.9893369175627234</v>
      </c>
      <c r="T26" s="188" t="s">
        <v>1653</v>
      </c>
    </row>
    <row r="27" spans="1:20" ht="14.25" customHeight="1" x14ac:dyDescent="0.2">
      <c r="A27" s="187" t="s">
        <v>1654</v>
      </c>
      <c r="B27" s="223">
        <f t="shared" ref="B27:Q27" si="2">MIN(MAX($B$8,ROUNDUP(B26,0)),MAX($B$15:$O$15))</f>
        <v>3</v>
      </c>
      <c r="C27" s="223">
        <f t="shared" si="2"/>
        <v>2</v>
      </c>
      <c r="D27" s="223">
        <f t="shared" si="2"/>
        <v>5</v>
      </c>
      <c r="E27" s="223">
        <f t="shared" si="2"/>
        <v>2</v>
      </c>
      <c r="F27" s="223">
        <f t="shared" si="2"/>
        <v>2</v>
      </c>
      <c r="G27" s="223">
        <f t="shared" si="2"/>
        <v>6</v>
      </c>
      <c r="H27" s="223">
        <f t="shared" si="2"/>
        <v>4</v>
      </c>
      <c r="I27" s="223">
        <f t="shared" si="2"/>
        <v>5</v>
      </c>
      <c r="J27" s="223">
        <f t="shared" si="2"/>
        <v>5</v>
      </c>
      <c r="K27" s="223">
        <f t="shared" si="2"/>
        <v>6</v>
      </c>
      <c r="L27" s="223">
        <f t="shared" si="2"/>
        <v>7</v>
      </c>
      <c r="M27" s="223">
        <f t="shared" si="2"/>
        <v>7</v>
      </c>
      <c r="N27" s="223">
        <f t="shared" si="2"/>
        <v>8</v>
      </c>
      <c r="O27" s="223">
        <f t="shared" si="2"/>
        <v>9</v>
      </c>
      <c r="P27" s="223">
        <f t="shared" si="2"/>
        <v>10</v>
      </c>
      <c r="Q27" s="223">
        <f t="shared" si="2"/>
        <v>11</v>
      </c>
      <c r="R27" s="224"/>
      <c r="S27" s="224"/>
      <c r="T27" s="188"/>
    </row>
    <row r="28" spans="1:20" ht="14.25" customHeight="1" x14ac:dyDescent="0.2">
      <c r="A28" s="187" t="s">
        <v>1655</v>
      </c>
      <c r="B28" s="225">
        <f t="array" ref="B28">INDEX($B$17:$O$17,MATCH(B27,$B$15:$O$15,0))</f>
        <v>10</v>
      </c>
      <c r="C28" s="225">
        <f t="shared" ref="C28:Q28" si="3">MAX(B28,INDEX($B$17:$O$17,MATCH(C27,$B$15:$O$15,0)))</f>
        <v>10</v>
      </c>
      <c r="D28" s="225">
        <f t="shared" si="3"/>
        <v>16</v>
      </c>
      <c r="E28" s="225">
        <f t="shared" si="3"/>
        <v>16</v>
      </c>
      <c r="F28" s="225">
        <f t="shared" si="3"/>
        <v>16</v>
      </c>
      <c r="G28" s="225">
        <f t="shared" si="3"/>
        <v>19</v>
      </c>
      <c r="H28" s="225">
        <f t="shared" si="3"/>
        <v>19</v>
      </c>
      <c r="I28" s="225">
        <f t="shared" si="3"/>
        <v>19</v>
      </c>
      <c r="J28" s="225">
        <f t="shared" si="3"/>
        <v>19</v>
      </c>
      <c r="K28" s="225">
        <f t="shared" si="3"/>
        <v>19</v>
      </c>
      <c r="L28" s="225">
        <f t="shared" si="3"/>
        <v>22</v>
      </c>
      <c r="M28" s="225">
        <f t="shared" si="3"/>
        <v>22</v>
      </c>
      <c r="N28" s="225">
        <f t="shared" si="3"/>
        <v>25</v>
      </c>
      <c r="O28" s="225">
        <f t="shared" si="3"/>
        <v>28</v>
      </c>
      <c r="P28" s="225">
        <f t="shared" si="3"/>
        <v>32</v>
      </c>
      <c r="Q28" s="225">
        <f t="shared" si="3"/>
        <v>35</v>
      </c>
      <c r="R28" s="226">
        <f>AVERAGE(B28:E28)</f>
        <v>13</v>
      </c>
      <c r="S28" s="226">
        <f>AVERAGE(F28:Q28)</f>
        <v>22.916666666666668</v>
      </c>
      <c r="T28" s="188"/>
    </row>
    <row r="29" spans="1:20" ht="14.25" customHeight="1" x14ac:dyDescent="0.2">
      <c r="A29" s="187" t="s">
        <v>1635</v>
      </c>
      <c r="B29" s="225">
        <f t="shared" ref="B29:Q29" si="4">$B$9</f>
        <v>7</v>
      </c>
      <c r="C29" s="225">
        <f t="shared" si="4"/>
        <v>7</v>
      </c>
      <c r="D29" s="225">
        <f t="shared" si="4"/>
        <v>7</v>
      </c>
      <c r="E29" s="225">
        <f t="shared" si="4"/>
        <v>7</v>
      </c>
      <c r="F29" s="225">
        <f t="shared" si="4"/>
        <v>7</v>
      </c>
      <c r="G29" s="225">
        <f t="shared" si="4"/>
        <v>7</v>
      </c>
      <c r="H29" s="225">
        <f t="shared" si="4"/>
        <v>7</v>
      </c>
      <c r="I29" s="225">
        <f t="shared" si="4"/>
        <v>7</v>
      </c>
      <c r="J29" s="225">
        <f t="shared" si="4"/>
        <v>7</v>
      </c>
      <c r="K29" s="225">
        <f t="shared" si="4"/>
        <v>7</v>
      </c>
      <c r="L29" s="225">
        <f t="shared" si="4"/>
        <v>7</v>
      </c>
      <c r="M29" s="225">
        <f t="shared" si="4"/>
        <v>7</v>
      </c>
      <c r="N29" s="225">
        <f t="shared" si="4"/>
        <v>7</v>
      </c>
      <c r="O29" s="225">
        <f t="shared" si="4"/>
        <v>7</v>
      </c>
      <c r="P29" s="225">
        <f t="shared" si="4"/>
        <v>7</v>
      </c>
      <c r="Q29" s="225">
        <f t="shared" si="4"/>
        <v>7</v>
      </c>
      <c r="R29" s="226">
        <f>AVERAGE(B29:E29)</f>
        <v>7</v>
      </c>
      <c r="S29" s="226">
        <f>AVERAGE(F29:Q29)</f>
        <v>7</v>
      </c>
      <c r="T29" s="188"/>
    </row>
    <row r="30" spans="1:20" ht="14.25" customHeight="1" x14ac:dyDescent="0.2">
      <c r="A30" s="187" t="s">
        <v>1656</v>
      </c>
      <c r="B30" s="225">
        <f t="shared" ref="B30:Q30" si="5">MAX(0,B28-B29)</f>
        <v>3</v>
      </c>
      <c r="C30" s="225">
        <f t="shared" si="5"/>
        <v>3</v>
      </c>
      <c r="D30" s="225">
        <f t="shared" si="5"/>
        <v>9</v>
      </c>
      <c r="E30" s="225">
        <f t="shared" si="5"/>
        <v>9</v>
      </c>
      <c r="F30" s="225">
        <f t="shared" si="5"/>
        <v>9</v>
      </c>
      <c r="G30" s="225">
        <f t="shared" si="5"/>
        <v>12</v>
      </c>
      <c r="H30" s="225">
        <f t="shared" si="5"/>
        <v>12</v>
      </c>
      <c r="I30" s="225">
        <f t="shared" si="5"/>
        <v>12</v>
      </c>
      <c r="J30" s="225">
        <f t="shared" si="5"/>
        <v>12</v>
      </c>
      <c r="K30" s="225">
        <f t="shared" si="5"/>
        <v>12</v>
      </c>
      <c r="L30" s="225">
        <f t="shared" si="5"/>
        <v>15</v>
      </c>
      <c r="M30" s="225">
        <f t="shared" si="5"/>
        <v>15</v>
      </c>
      <c r="N30" s="225">
        <f t="shared" si="5"/>
        <v>18</v>
      </c>
      <c r="O30" s="225">
        <f t="shared" si="5"/>
        <v>21</v>
      </c>
      <c r="P30" s="225">
        <f t="shared" si="5"/>
        <v>25</v>
      </c>
      <c r="Q30" s="225">
        <f t="shared" si="5"/>
        <v>28</v>
      </c>
      <c r="R30" s="226">
        <f>AVERAGE(B30:E30)</f>
        <v>6</v>
      </c>
      <c r="S30" s="226">
        <f>AVERAGE(F30:Q30)</f>
        <v>15.916666666666666</v>
      </c>
      <c r="T30" s="188"/>
    </row>
    <row r="31" spans="1:20" ht="14.25" customHeight="1" x14ac:dyDescent="0.2">
      <c r="A31" s="187" t="s">
        <v>1657</v>
      </c>
      <c r="B31" s="225">
        <f t="shared" ref="B31:Q31" si="6">B29+B30</f>
        <v>10</v>
      </c>
      <c r="C31" s="225">
        <f t="shared" si="6"/>
        <v>10</v>
      </c>
      <c r="D31" s="225">
        <f t="shared" si="6"/>
        <v>16</v>
      </c>
      <c r="E31" s="225">
        <f t="shared" si="6"/>
        <v>16</v>
      </c>
      <c r="F31" s="225">
        <f t="shared" si="6"/>
        <v>16</v>
      </c>
      <c r="G31" s="225">
        <f t="shared" si="6"/>
        <v>19</v>
      </c>
      <c r="H31" s="225">
        <f t="shared" si="6"/>
        <v>19</v>
      </c>
      <c r="I31" s="225">
        <f t="shared" si="6"/>
        <v>19</v>
      </c>
      <c r="J31" s="225">
        <f t="shared" si="6"/>
        <v>19</v>
      </c>
      <c r="K31" s="225">
        <f t="shared" si="6"/>
        <v>19</v>
      </c>
      <c r="L31" s="225">
        <f t="shared" si="6"/>
        <v>22</v>
      </c>
      <c r="M31" s="225">
        <f t="shared" si="6"/>
        <v>22</v>
      </c>
      <c r="N31" s="225">
        <f t="shared" si="6"/>
        <v>25</v>
      </c>
      <c r="O31" s="225">
        <f t="shared" si="6"/>
        <v>28</v>
      </c>
      <c r="P31" s="225">
        <f t="shared" si="6"/>
        <v>32</v>
      </c>
      <c r="Q31" s="225">
        <f t="shared" si="6"/>
        <v>35</v>
      </c>
      <c r="R31" s="226">
        <f>AVERAGE(B31:E31)</f>
        <v>13</v>
      </c>
      <c r="S31" s="226">
        <f>AVERAGE(F31:Q31)</f>
        <v>22.916666666666668</v>
      </c>
      <c r="T31" s="188" t="s">
        <v>1658</v>
      </c>
    </row>
    <row r="32" spans="1:20" ht="14.25" customHeight="1" x14ac:dyDescent="0.2">
      <c r="A32" s="187" t="s">
        <v>1577</v>
      </c>
      <c r="B32" s="227">
        <f t="shared" ref="B32:Q32" si="7">B31*$B$5/12+IF(B$24&gt;=$M$6,MIN(B31,INDEX($B31:$Q31,IFERROR(MATCH(EOMONTH($M$6,-$M$9-1),$B$24:$Q$24,0),1)))*$B$5/12*$M$5,0)</f>
        <v>47666.71</v>
      </c>
      <c r="C32" s="227">
        <f t="shared" si="7"/>
        <v>47666.71</v>
      </c>
      <c r="D32" s="227">
        <f t="shared" si="7"/>
        <v>76266.73599999999</v>
      </c>
      <c r="E32" s="227">
        <f t="shared" si="7"/>
        <v>76266.73599999999</v>
      </c>
      <c r="F32" s="227">
        <f t="shared" si="7"/>
        <v>76266.73599999999</v>
      </c>
      <c r="G32" s="227">
        <f t="shared" si="7"/>
        <v>90566.748999999996</v>
      </c>
      <c r="H32" s="227">
        <f t="shared" si="7"/>
        <v>90566.748999999996</v>
      </c>
      <c r="I32" s="227">
        <f t="shared" si="7"/>
        <v>90566.748999999996</v>
      </c>
      <c r="J32" s="227">
        <f t="shared" si="7"/>
        <v>90566.748999999996</v>
      </c>
      <c r="K32" s="227">
        <f t="shared" si="7"/>
        <v>90566.748999999996</v>
      </c>
      <c r="L32" s="227">
        <f t="shared" si="7"/>
        <v>104866.76199999999</v>
      </c>
      <c r="M32" s="227">
        <f t="shared" si="7"/>
        <v>104866.76199999999</v>
      </c>
      <c r="N32" s="227">
        <f t="shared" si="7"/>
        <v>119166.77499999998</v>
      </c>
      <c r="O32" s="227">
        <f t="shared" si="7"/>
        <v>136183.79046999998</v>
      </c>
      <c r="P32" s="227">
        <f t="shared" si="7"/>
        <v>155250.47446999999</v>
      </c>
      <c r="Q32" s="227">
        <f t="shared" si="7"/>
        <v>169550.48746999999</v>
      </c>
      <c r="R32" s="228">
        <f>SUM(B32:E32)</f>
        <v>247866.89199999999</v>
      </c>
      <c r="S32" s="228">
        <f>SUM(F32:Q32)</f>
        <v>1318985.53241</v>
      </c>
    </row>
    <row r="33" spans="1:20" ht="14.25" customHeight="1" x14ac:dyDescent="0.2">
      <c r="A33" s="187" t="s">
        <v>1659</v>
      </c>
      <c r="B33" s="229">
        <v>0.05</v>
      </c>
      <c r="C33" s="229">
        <v>0.05</v>
      </c>
      <c r="D33" s="229">
        <v>0.06</v>
      </c>
      <c r="E33" s="229">
        <v>0.08</v>
      </c>
      <c r="F33" s="229">
        <v>0.05</v>
      </c>
      <c r="G33" s="229">
        <v>0.05</v>
      </c>
      <c r="H33" s="229">
        <v>0.05</v>
      </c>
      <c r="I33" s="229">
        <v>0.05</v>
      </c>
      <c r="J33" s="229">
        <v>0.06</v>
      </c>
      <c r="K33" s="229">
        <v>7.0000000000000007E-2</v>
      </c>
      <c r="L33" s="229">
        <v>0.08</v>
      </c>
      <c r="M33" s="229">
        <v>7.0000000000000007E-2</v>
      </c>
      <c r="N33" s="229">
        <v>0.05</v>
      </c>
      <c r="O33" s="229">
        <v>0.05</v>
      </c>
      <c r="P33" s="229">
        <v>0.06</v>
      </c>
      <c r="Q33" s="229">
        <v>0.08</v>
      </c>
      <c r="R33" s="230">
        <f>IFERROR(R34/R32,0)</f>
        <v>6.23076923076923E-2</v>
      </c>
      <c r="S33" s="230">
        <f>IFERROR(S34/S32,0)</f>
        <v>6.1068627805283514E-2</v>
      </c>
      <c r="T33" s="188" t="s">
        <v>1660</v>
      </c>
    </row>
    <row r="34" spans="1:20" ht="14.25" customHeight="1" x14ac:dyDescent="0.2">
      <c r="A34" s="187" t="s">
        <v>1661</v>
      </c>
      <c r="B34" s="227">
        <f t="shared" ref="B34:Q34" si="8">B32*B33</f>
        <v>2383.3355000000001</v>
      </c>
      <c r="C34" s="227">
        <f t="shared" si="8"/>
        <v>2383.3355000000001</v>
      </c>
      <c r="D34" s="227">
        <f t="shared" si="8"/>
        <v>4576.0041599999995</v>
      </c>
      <c r="E34" s="227">
        <f t="shared" si="8"/>
        <v>6101.3388799999993</v>
      </c>
      <c r="F34" s="227">
        <f t="shared" si="8"/>
        <v>3813.3367999999996</v>
      </c>
      <c r="G34" s="227">
        <f t="shared" si="8"/>
        <v>4528.33745</v>
      </c>
      <c r="H34" s="227">
        <f t="shared" si="8"/>
        <v>4528.33745</v>
      </c>
      <c r="I34" s="227">
        <f t="shared" si="8"/>
        <v>4528.33745</v>
      </c>
      <c r="J34" s="227">
        <f t="shared" si="8"/>
        <v>5434.0049399999998</v>
      </c>
      <c r="K34" s="227">
        <f t="shared" si="8"/>
        <v>6339.6724300000005</v>
      </c>
      <c r="L34" s="227">
        <f t="shared" si="8"/>
        <v>8389.3409599999995</v>
      </c>
      <c r="M34" s="227">
        <f t="shared" si="8"/>
        <v>7340.6733400000003</v>
      </c>
      <c r="N34" s="227">
        <f t="shared" si="8"/>
        <v>5958.338749999999</v>
      </c>
      <c r="O34" s="227">
        <f t="shared" si="8"/>
        <v>6809.1895234999993</v>
      </c>
      <c r="P34" s="227">
        <f t="shared" si="8"/>
        <v>9315.0284681999983</v>
      </c>
      <c r="Q34" s="227">
        <f t="shared" si="8"/>
        <v>13564.038997600001</v>
      </c>
      <c r="R34" s="228">
        <f>SUM(B34:E34)</f>
        <v>15444.014039999998</v>
      </c>
      <c r="S34" s="228">
        <f>SUM(F34:Q34)</f>
        <v>80548.636559300008</v>
      </c>
    </row>
    <row r="35" spans="1:20" ht="14.25" customHeight="1" x14ac:dyDescent="0.2">
      <c r="A35" s="187" t="s">
        <v>1662</v>
      </c>
      <c r="B35" s="229">
        <v>0</v>
      </c>
      <c r="C35" s="229">
        <v>0</v>
      </c>
      <c r="D35" s="229">
        <v>0</v>
      </c>
      <c r="E35" s="229">
        <v>0</v>
      </c>
      <c r="F35" s="229">
        <v>0</v>
      </c>
      <c r="G35" s="229">
        <v>0</v>
      </c>
      <c r="H35" s="229">
        <v>0</v>
      </c>
      <c r="I35" s="229">
        <v>0</v>
      </c>
      <c r="J35" s="229">
        <v>0</v>
      </c>
      <c r="K35" s="229">
        <v>0</v>
      </c>
      <c r="L35" s="229">
        <v>0</v>
      </c>
      <c r="M35" s="229">
        <v>0</v>
      </c>
      <c r="N35" s="229">
        <v>0</v>
      </c>
      <c r="O35" s="229">
        <v>0</v>
      </c>
      <c r="P35" s="229">
        <v>0</v>
      </c>
      <c r="Q35" s="229">
        <v>0</v>
      </c>
      <c r="R35" s="230">
        <f>IFERROR(R36/R32/$M$10,0)</f>
        <v>0</v>
      </c>
      <c r="S35" s="230">
        <f>IFERROR(S36/S32/$M$10,0)</f>
        <v>0</v>
      </c>
      <c r="T35" s="188" t="s">
        <v>1660</v>
      </c>
    </row>
    <row r="36" spans="1:20" ht="14.25" customHeight="1" x14ac:dyDescent="0.2">
      <c r="A36" s="187" t="s">
        <v>1663</v>
      </c>
      <c r="B36" s="227">
        <f t="shared" ref="B36:Q36" si="9">B32*B35*$M$10</f>
        <v>0</v>
      </c>
      <c r="C36" s="227">
        <f t="shared" si="9"/>
        <v>0</v>
      </c>
      <c r="D36" s="227">
        <f t="shared" si="9"/>
        <v>0</v>
      </c>
      <c r="E36" s="227">
        <f t="shared" si="9"/>
        <v>0</v>
      </c>
      <c r="F36" s="227">
        <f t="shared" si="9"/>
        <v>0</v>
      </c>
      <c r="G36" s="227">
        <f t="shared" si="9"/>
        <v>0</v>
      </c>
      <c r="H36" s="227">
        <f t="shared" si="9"/>
        <v>0</v>
      </c>
      <c r="I36" s="227">
        <f t="shared" si="9"/>
        <v>0</v>
      </c>
      <c r="J36" s="227">
        <f t="shared" si="9"/>
        <v>0</v>
      </c>
      <c r="K36" s="227">
        <f t="shared" si="9"/>
        <v>0</v>
      </c>
      <c r="L36" s="227">
        <f t="shared" si="9"/>
        <v>0</v>
      </c>
      <c r="M36" s="227">
        <f t="shared" si="9"/>
        <v>0</v>
      </c>
      <c r="N36" s="227">
        <f t="shared" si="9"/>
        <v>0</v>
      </c>
      <c r="O36" s="227">
        <f t="shared" si="9"/>
        <v>0</v>
      </c>
      <c r="P36" s="227">
        <f t="shared" si="9"/>
        <v>0</v>
      </c>
      <c r="Q36" s="227">
        <f t="shared" si="9"/>
        <v>0</v>
      </c>
      <c r="R36" s="228">
        <f t="shared" ref="R36:R41" si="10">SUM(B36:E36)</f>
        <v>0</v>
      </c>
      <c r="S36" s="228">
        <f t="shared" ref="S36:S41" si="11">SUM(F36:Q36)</f>
        <v>0</v>
      </c>
    </row>
    <row r="37" spans="1:20" ht="14.25" customHeight="1" x14ac:dyDescent="0.2">
      <c r="A37" s="187" t="s">
        <v>1578</v>
      </c>
      <c r="B37" s="227">
        <f t="shared" ref="B37:Q37" si="12">(B32+B34+B36)*$B$6</f>
        <v>3753.7534124999997</v>
      </c>
      <c r="C37" s="227">
        <f t="shared" si="12"/>
        <v>3753.7534124999997</v>
      </c>
      <c r="D37" s="227">
        <f t="shared" si="12"/>
        <v>6063.2055119999986</v>
      </c>
      <c r="E37" s="227">
        <f t="shared" si="12"/>
        <v>6177.6056159999989</v>
      </c>
      <c r="F37" s="227">
        <f t="shared" si="12"/>
        <v>6006.0054599999994</v>
      </c>
      <c r="G37" s="227">
        <f t="shared" si="12"/>
        <v>7132.1314837500004</v>
      </c>
      <c r="H37" s="227">
        <f t="shared" si="12"/>
        <v>7132.1314837500004</v>
      </c>
      <c r="I37" s="227">
        <f t="shared" si="12"/>
        <v>7132.1314837500004</v>
      </c>
      <c r="J37" s="227">
        <f t="shared" si="12"/>
        <v>7200.0565454999996</v>
      </c>
      <c r="K37" s="227">
        <f t="shared" si="12"/>
        <v>7267.9816072499998</v>
      </c>
      <c r="L37" s="227">
        <f t="shared" si="12"/>
        <v>8494.2077219999992</v>
      </c>
      <c r="M37" s="227">
        <f t="shared" si="12"/>
        <v>8415.557650499999</v>
      </c>
      <c r="N37" s="227">
        <f t="shared" si="12"/>
        <v>9384.3835312499978</v>
      </c>
      <c r="O37" s="227">
        <f t="shared" si="12"/>
        <v>10724.473499512498</v>
      </c>
      <c r="P37" s="227">
        <f t="shared" si="12"/>
        <v>12342.412720364999</v>
      </c>
      <c r="Q37" s="227">
        <f t="shared" si="12"/>
        <v>13733.589485069999</v>
      </c>
      <c r="R37" s="228">
        <f t="shared" si="10"/>
        <v>19748.317952999998</v>
      </c>
      <c r="S37" s="228">
        <f t="shared" si="11"/>
        <v>104965.0626726975</v>
      </c>
    </row>
    <row r="38" spans="1:20" ht="14.25" customHeight="1" x14ac:dyDescent="0.2">
      <c r="A38" s="187" t="s">
        <v>1320</v>
      </c>
      <c r="B38" s="227">
        <f t="shared" ref="B38:Q38" si="13">B32*$B$7</f>
        <v>3575.0032499999998</v>
      </c>
      <c r="C38" s="227">
        <f t="shared" si="13"/>
        <v>3575.0032499999998</v>
      </c>
      <c r="D38" s="227">
        <f t="shared" si="13"/>
        <v>5720.0051999999987</v>
      </c>
      <c r="E38" s="227">
        <f t="shared" si="13"/>
        <v>5720.0051999999987</v>
      </c>
      <c r="F38" s="227">
        <f t="shared" si="13"/>
        <v>5720.0051999999987</v>
      </c>
      <c r="G38" s="227">
        <f t="shared" si="13"/>
        <v>6792.5061749999995</v>
      </c>
      <c r="H38" s="227">
        <f t="shared" si="13"/>
        <v>6792.5061749999995</v>
      </c>
      <c r="I38" s="227">
        <f t="shared" si="13"/>
        <v>6792.5061749999995</v>
      </c>
      <c r="J38" s="227">
        <f t="shared" si="13"/>
        <v>6792.5061749999995</v>
      </c>
      <c r="K38" s="227">
        <f t="shared" si="13"/>
        <v>6792.5061749999995</v>
      </c>
      <c r="L38" s="227">
        <f t="shared" si="13"/>
        <v>7865.0071499999985</v>
      </c>
      <c r="M38" s="227">
        <f t="shared" si="13"/>
        <v>7865.0071499999985</v>
      </c>
      <c r="N38" s="227">
        <f t="shared" si="13"/>
        <v>8937.5081249999985</v>
      </c>
      <c r="O38" s="227">
        <f t="shared" si="13"/>
        <v>10213.784285249998</v>
      </c>
      <c r="P38" s="227">
        <f t="shared" si="13"/>
        <v>11643.785585249998</v>
      </c>
      <c r="Q38" s="227">
        <f t="shared" si="13"/>
        <v>12716.286560249999</v>
      </c>
      <c r="R38" s="228">
        <f t="shared" si="10"/>
        <v>18590.016899999999</v>
      </c>
      <c r="S38" s="228">
        <f t="shared" si="11"/>
        <v>98923.914930749976</v>
      </c>
    </row>
    <row r="39" spans="1:20" ht="14.25" customHeight="1" x14ac:dyDescent="0.2">
      <c r="A39" s="187" t="s">
        <v>1664</v>
      </c>
      <c r="B39" s="225">
        <f>B30</f>
        <v>3</v>
      </c>
      <c r="C39" s="225">
        <f t="shared" ref="C39:Q39" si="14">MAX(0,C30-B30)</f>
        <v>0</v>
      </c>
      <c r="D39" s="225">
        <f t="shared" si="14"/>
        <v>6</v>
      </c>
      <c r="E39" s="225">
        <f t="shared" si="14"/>
        <v>0</v>
      </c>
      <c r="F39" s="225">
        <f t="shared" si="14"/>
        <v>0</v>
      </c>
      <c r="G39" s="225">
        <f t="shared" si="14"/>
        <v>3</v>
      </c>
      <c r="H39" s="225">
        <f t="shared" si="14"/>
        <v>0</v>
      </c>
      <c r="I39" s="225">
        <f t="shared" si="14"/>
        <v>0</v>
      </c>
      <c r="J39" s="225">
        <f t="shared" si="14"/>
        <v>0</v>
      </c>
      <c r="K39" s="225">
        <f t="shared" si="14"/>
        <v>0</v>
      </c>
      <c r="L39" s="225">
        <f t="shared" si="14"/>
        <v>3</v>
      </c>
      <c r="M39" s="225">
        <f t="shared" si="14"/>
        <v>0</v>
      </c>
      <c r="N39" s="225">
        <f t="shared" si="14"/>
        <v>3</v>
      </c>
      <c r="O39" s="225">
        <f t="shared" si="14"/>
        <v>3</v>
      </c>
      <c r="P39" s="225">
        <f t="shared" si="14"/>
        <v>4</v>
      </c>
      <c r="Q39" s="225">
        <f t="shared" si="14"/>
        <v>3</v>
      </c>
      <c r="R39" s="226">
        <f t="shared" si="10"/>
        <v>9</v>
      </c>
      <c r="S39" s="226">
        <f t="shared" si="11"/>
        <v>19</v>
      </c>
      <c r="T39" s="188"/>
    </row>
    <row r="40" spans="1:20" ht="14.25" customHeight="1" x14ac:dyDescent="0.2">
      <c r="A40" s="187" t="s">
        <v>1585</v>
      </c>
      <c r="B40" s="227">
        <f t="shared" ref="B40:Q40" si="15">B39*$M$7</f>
        <v>3000</v>
      </c>
      <c r="C40" s="227">
        <f t="shared" si="15"/>
        <v>0</v>
      </c>
      <c r="D40" s="227">
        <f t="shared" si="15"/>
        <v>6000</v>
      </c>
      <c r="E40" s="227">
        <f t="shared" si="15"/>
        <v>0</v>
      </c>
      <c r="F40" s="227">
        <f t="shared" si="15"/>
        <v>0</v>
      </c>
      <c r="G40" s="227">
        <f t="shared" si="15"/>
        <v>3000</v>
      </c>
      <c r="H40" s="227">
        <f t="shared" si="15"/>
        <v>0</v>
      </c>
      <c r="I40" s="227">
        <f t="shared" si="15"/>
        <v>0</v>
      </c>
      <c r="J40" s="227">
        <f t="shared" si="15"/>
        <v>0</v>
      </c>
      <c r="K40" s="227">
        <f t="shared" si="15"/>
        <v>0</v>
      </c>
      <c r="L40" s="227">
        <f t="shared" si="15"/>
        <v>3000</v>
      </c>
      <c r="M40" s="227">
        <f t="shared" si="15"/>
        <v>0</v>
      </c>
      <c r="N40" s="227">
        <f t="shared" si="15"/>
        <v>3000</v>
      </c>
      <c r="O40" s="227">
        <f t="shared" si="15"/>
        <v>3000</v>
      </c>
      <c r="P40" s="227">
        <f t="shared" si="15"/>
        <v>4000</v>
      </c>
      <c r="Q40" s="227">
        <f t="shared" si="15"/>
        <v>3000</v>
      </c>
      <c r="R40" s="228">
        <f t="shared" si="10"/>
        <v>9000</v>
      </c>
      <c r="S40" s="228">
        <f t="shared" si="11"/>
        <v>19000</v>
      </c>
    </row>
    <row r="41" spans="1:20" ht="14.25" customHeight="1" x14ac:dyDescent="0.2">
      <c r="A41" s="231" t="s">
        <v>1665</v>
      </c>
      <c r="B41" s="232">
        <f t="shared" ref="B41:Q41" si="16">B32+B34+B36+B37+B38+B40</f>
        <v>60378.802162500004</v>
      </c>
      <c r="C41" s="232">
        <f t="shared" si="16"/>
        <v>57378.802162500004</v>
      </c>
      <c r="D41" s="232">
        <f t="shared" si="16"/>
        <v>98625.950871999987</v>
      </c>
      <c r="E41" s="232">
        <f t="shared" si="16"/>
        <v>94265.685695999986</v>
      </c>
      <c r="F41" s="232">
        <f t="shared" si="16"/>
        <v>91806.083459999994</v>
      </c>
      <c r="G41" s="232">
        <f t="shared" si="16"/>
        <v>112019.72410875</v>
      </c>
      <c r="H41" s="232">
        <f t="shared" si="16"/>
        <v>109019.72410875</v>
      </c>
      <c r="I41" s="232">
        <f t="shared" si="16"/>
        <v>109019.72410875</v>
      </c>
      <c r="J41" s="232">
        <f t="shared" si="16"/>
        <v>109993.3166605</v>
      </c>
      <c r="K41" s="232">
        <f t="shared" si="16"/>
        <v>110966.90921225</v>
      </c>
      <c r="L41" s="232">
        <f t="shared" si="16"/>
        <v>132615.31783199997</v>
      </c>
      <c r="M41" s="232">
        <f t="shared" si="16"/>
        <v>128488.00014049998</v>
      </c>
      <c r="N41" s="232">
        <f t="shared" si="16"/>
        <v>146447.00540624995</v>
      </c>
      <c r="O41" s="232">
        <f t="shared" si="16"/>
        <v>166931.2377782625</v>
      </c>
      <c r="P41" s="232">
        <f t="shared" si="16"/>
        <v>192551.70124381501</v>
      </c>
      <c r="Q41" s="232">
        <f t="shared" si="16"/>
        <v>212564.40251292</v>
      </c>
      <c r="R41" s="233">
        <f t="shared" si="10"/>
        <v>310649.24089299998</v>
      </c>
      <c r="S41" s="233">
        <f t="shared" si="11"/>
        <v>1622423.1465727475</v>
      </c>
    </row>
    <row r="42" spans="1:20" ht="14.25" customHeight="1" x14ac:dyDescent="0.2">
      <c r="B42" s="234"/>
      <c r="C42" s="234"/>
      <c r="D42" s="234"/>
      <c r="E42" s="234"/>
      <c r="F42" s="234"/>
      <c r="G42" s="234"/>
      <c r="H42" s="234"/>
      <c r="I42" s="234"/>
      <c r="J42" s="234"/>
      <c r="K42" s="234"/>
      <c r="L42" s="234"/>
      <c r="M42" s="234"/>
      <c r="N42" s="234"/>
      <c r="O42" s="234"/>
      <c r="P42" s="234"/>
      <c r="Q42" s="234"/>
      <c r="R42" s="234"/>
      <c r="S42" s="234"/>
    </row>
    <row r="43" spans="1:20" ht="14.25" customHeight="1" x14ac:dyDescent="0.2">
      <c r="A43" s="235" t="s">
        <v>1666</v>
      </c>
      <c r="B43" s="203" t="str">
        <f t="shared" ref="B43:Q43" si="17">IF(B26&gt;MAX($B$15:$O$15),"OVER","OK")</f>
        <v>OK</v>
      </c>
      <c r="C43" s="203" t="str">
        <f t="shared" si="17"/>
        <v>OK</v>
      </c>
      <c r="D43" s="203" t="str">
        <f t="shared" si="17"/>
        <v>OK</v>
      </c>
      <c r="E43" s="203" t="str">
        <f t="shared" si="17"/>
        <v>OK</v>
      </c>
      <c r="F43" s="203" t="str">
        <f t="shared" si="17"/>
        <v>OK</v>
      </c>
      <c r="G43" s="203" t="str">
        <f t="shared" si="17"/>
        <v>OK</v>
      </c>
      <c r="H43" s="203" t="str">
        <f t="shared" si="17"/>
        <v>OK</v>
      </c>
      <c r="I43" s="203" t="str">
        <f t="shared" si="17"/>
        <v>OK</v>
      </c>
      <c r="J43" s="203" t="str">
        <f t="shared" si="17"/>
        <v>OK</v>
      </c>
      <c r="K43" s="203" t="str">
        <f t="shared" si="17"/>
        <v>OK</v>
      </c>
      <c r="L43" s="203" t="str">
        <f t="shared" si="17"/>
        <v>OK</v>
      </c>
      <c r="M43" s="203" t="str">
        <f t="shared" si="17"/>
        <v>OK</v>
      </c>
      <c r="N43" s="203" t="str">
        <f t="shared" si="17"/>
        <v>OK</v>
      </c>
      <c r="O43" s="203" t="str">
        <f t="shared" si="17"/>
        <v>OK</v>
      </c>
      <c r="P43" s="203" t="str">
        <f t="shared" si="17"/>
        <v>OK</v>
      </c>
      <c r="Q43" s="203" t="str">
        <f t="shared" si="17"/>
        <v>OK</v>
      </c>
      <c r="R43" s="234"/>
      <c r="S43" s="234"/>
    </row>
    <row r="44" spans="1:20" ht="14.25" customHeight="1" x14ac:dyDescent="0.2"/>
    <row r="45" spans="1:20" ht="14.25" customHeight="1" x14ac:dyDescent="0.2">
      <c r="A45" s="216" t="s">
        <v>1667</v>
      </c>
      <c r="B45" s="217">
        <f t="shared" ref="B45:Q45" si="18">B$24</f>
        <v>46295</v>
      </c>
      <c r="C45" s="217">
        <f t="shared" si="18"/>
        <v>46326</v>
      </c>
      <c r="D45" s="217">
        <f t="shared" si="18"/>
        <v>46356</v>
      </c>
      <c r="E45" s="217">
        <f t="shared" si="18"/>
        <v>46387</v>
      </c>
      <c r="F45" s="217">
        <f t="shared" si="18"/>
        <v>46418</v>
      </c>
      <c r="G45" s="217">
        <f t="shared" si="18"/>
        <v>46446</v>
      </c>
      <c r="H45" s="217">
        <f t="shared" si="18"/>
        <v>46477</v>
      </c>
      <c r="I45" s="217">
        <f t="shared" si="18"/>
        <v>46507</v>
      </c>
      <c r="J45" s="217">
        <f t="shared" si="18"/>
        <v>46538</v>
      </c>
      <c r="K45" s="217">
        <f t="shared" si="18"/>
        <v>46568</v>
      </c>
      <c r="L45" s="217">
        <f t="shared" si="18"/>
        <v>46599</v>
      </c>
      <c r="M45" s="217">
        <f t="shared" si="18"/>
        <v>46630</v>
      </c>
      <c r="N45" s="217">
        <f t="shared" si="18"/>
        <v>46660</v>
      </c>
      <c r="O45" s="217">
        <f t="shared" si="18"/>
        <v>46691</v>
      </c>
      <c r="P45" s="217">
        <f t="shared" si="18"/>
        <v>46721</v>
      </c>
      <c r="Q45" s="217">
        <f t="shared" si="18"/>
        <v>46752</v>
      </c>
      <c r="R45" s="218" t="str">
        <f>R24</f>
        <v>Sep–Dec 2026</v>
      </c>
      <c r="S45" s="218" t="str">
        <f>S24</f>
        <v>FY2027</v>
      </c>
    </row>
    <row r="46" spans="1:20" ht="14.25" customHeight="1" x14ac:dyDescent="0.2">
      <c r="A46" s="187" t="s">
        <v>1668</v>
      </c>
      <c r="B46" s="219">
        <f>DeploySum!B25</f>
        <v>32</v>
      </c>
      <c r="C46" s="219">
        <f>DeploySum!C25</f>
        <v>0</v>
      </c>
      <c r="D46" s="219">
        <f>DeploySum!D25</f>
        <v>60</v>
      </c>
      <c r="E46" s="219">
        <f>DeploySum!E25</f>
        <v>24</v>
      </c>
      <c r="F46" s="219">
        <f>DeploySum!F25</f>
        <v>0</v>
      </c>
      <c r="G46" s="219">
        <f>DeploySum!G25</f>
        <v>86</v>
      </c>
      <c r="H46" s="219">
        <f>DeploySum!H25</f>
        <v>61</v>
      </c>
      <c r="I46" s="219">
        <f>DeploySum!I25</f>
        <v>98</v>
      </c>
      <c r="J46" s="219">
        <f>DeploySum!J25</f>
        <v>73</v>
      </c>
      <c r="K46" s="219">
        <f>DeploySum!K25</f>
        <v>85</v>
      </c>
      <c r="L46" s="219">
        <f>DeploySum!L25</f>
        <v>122</v>
      </c>
      <c r="M46" s="219">
        <f>DeploySum!M25</f>
        <v>122</v>
      </c>
      <c r="N46" s="219">
        <f>DeploySum!N25</f>
        <v>159</v>
      </c>
      <c r="O46" s="219">
        <f>DeploySum!O25</f>
        <v>146</v>
      </c>
      <c r="P46" s="219">
        <f>DeploySum!P25</f>
        <v>183</v>
      </c>
      <c r="Q46" s="219">
        <f>DeploySum!Q25</f>
        <v>220</v>
      </c>
      <c r="R46" s="220">
        <f>SUM(B46:E46)</f>
        <v>116</v>
      </c>
      <c r="S46" s="220">
        <f>SUM(F46:Q46)</f>
        <v>1355</v>
      </c>
    </row>
    <row r="47" spans="1:20" ht="14.25" customHeight="1" x14ac:dyDescent="0.2">
      <c r="A47" s="187" t="s">
        <v>1669</v>
      </c>
      <c r="B47" s="221">
        <f>DeploySum!B28</f>
        <v>7.4666666666666668</v>
      </c>
      <c r="C47" s="221">
        <f>DeploySum!C28</f>
        <v>0</v>
      </c>
      <c r="D47" s="221">
        <f>DeploySum!D28</f>
        <v>14</v>
      </c>
      <c r="E47" s="221">
        <f>DeploySum!E28</f>
        <v>5.419354838709677</v>
      </c>
      <c r="F47" s="221">
        <f>DeploySum!F28</f>
        <v>0</v>
      </c>
      <c r="G47" s="221">
        <f>DeploySum!G28</f>
        <v>21.5</v>
      </c>
      <c r="H47" s="221">
        <f>DeploySum!H28</f>
        <v>13.774193548387096</v>
      </c>
      <c r="I47" s="221">
        <f>DeploySum!I28</f>
        <v>22.866666666666667</v>
      </c>
      <c r="J47" s="221">
        <f>DeploySum!J28</f>
        <v>16.483870967741936</v>
      </c>
      <c r="K47" s="221">
        <f>DeploySum!K28</f>
        <v>19.833333333333332</v>
      </c>
      <c r="L47" s="221">
        <f>DeploySum!L28</f>
        <v>27.548387096774192</v>
      </c>
      <c r="M47" s="221">
        <f>DeploySum!M28</f>
        <v>27.548387096774192</v>
      </c>
      <c r="N47" s="221">
        <f>DeploySum!N28</f>
        <v>37.1</v>
      </c>
      <c r="O47" s="221">
        <f>DeploySum!O28</f>
        <v>32.967741935483872</v>
      </c>
      <c r="P47" s="221">
        <f>DeploySum!P28</f>
        <v>42.7</v>
      </c>
      <c r="Q47" s="221">
        <f>DeploySum!Q28</f>
        <v>49.677419354838705</v>
      </c>
      <c r="R47" s="222">
        <f>AVERAGE(B47:E47)</f>
        <v>6.7215053763440862</v>
      </c>
      <c r="S47" s="222">
        <f>AVERAGE(F47:Q47)</f>
        <v>26</v>
      </c>
      <c r="T47" s="188" t="s">
        <v>1653</v>
      </c>
    </row>
    <row r="48" spans="1:20" ht="14.25" customHeight="1" x14ac:dyDescent="0.2">
      <c r="A48" s="187" t="s">
        <v>1670</v>
      </c>
      <c r="B48" s="223">
        <f t="shared" ref="B48:Q48" si="19">IF(MAX($C$8,B47)&gt;MAX($B$20:$O$20),MAX($B$20:$O$20),INDEX($B$20:$O$20,IFERROR(MATCH(MAX($C$8,B47),$B$20:$O$20,1),0)+ISNA(MATCH(MAX($C$8,B47),$B$20:$O$20,0))))</f>
        <v>10</v>
      </c>
      <c r="C48" s="223">
        <f t="shared" si="19"/>
        <v>10</v>
      </c>
      <c r="D48" s="223">
        <f t="shared" si="19"/>
        <v>20</v>
      </c>
      <c r="E48" s="223">
        <f t="shared" si="19"/>
        <v>10</v>
      </c>
      <c r="F48" s="223">
        <f t="shared" si="19"/>
        <v>10</v>
      </c>
      <c r="G48" s="223">
        <f t="shared" si="19"/>
        <v>30</v>
      </c>
      <c r="H48" s="223">
        <f t="shared" si="19"/>
        <v>20</v>
      </c>
      <c r="I48" s="223">
        <f t="shared" si="19"/>
        <v>30</v>
      </c>
      <c r="J48" s="223">
        <f t="shared" si="19"/>
        <v>20</v>
      </c>
      <c r="K48" s="223">
        <f t="shared" si="19"/>
        <v>20</v>
      </c>
      <c r="L48" s="223">
        <f t="shared" si="19"/>
        <v>30</v>
      </c>
      <c r="M48" s="223">
        <f t="shared" si="19"/>
        <v>30</v>
      </c>
      <c r="N48" s="223">
        <f t="shared" si="19"/>
        <v>40</v>
      </c>
      <c r="O48" s="223">
        <f t="shared" si="19"/>
        <v>40</v>
      </c>
      <c r="P48" s="223">
        <f t="shared" si="19"/>
        <v>50</v>
      </c>
      <c r="Q48" s="223">
        <f t="shared" si="19"/>
        <v>50</v>
      </c>
      <c r="R48" s="224"/>
      <c r="S48" s="224"/>
      <c r="T48" s="188"/>
    </row>
    <row r="49" spans="1:20" ht="14.25" customHeight="1" x14ac:dyDescent="0.2">
      <c r="A49" s="187" t="s">
        <v>1671</v>
      </c>
      <c r="B49" s="225">
        <f t="array" ref="B49">INDEX($B$22:$O$22,MATCH(B48,$B$20:$O$20,0))</f>
        <v>3</v>
      </c>
      <c r="C49" s="225">
        <f t="shared" ref="C49:Q49" si="20">MAX(B49,INDEX($B$22:$O$22,MATCH(C48,$B$20:$O$20,0)))</f>
        <v>3</v>
      </c>
      <c r="D49" s="225">
        <f t="shared" si="20"/>
        <v>6</v>
      </c>
      <c r="E49" s="225">
        <f t="shared" si="20"/>
        <v>6</v>
      </c>
      <c r="F49" s="225">
        <f t="shared" si="20"/>
        <v>6</v>
      </c>
      <c r="G49" s="225">
        <f t="shared" si="20"/>
        <v>9</v>
      </c>
      <c r="H49" s="225">
        <f t="shared" si="20"/>
        <v>9</v>
      </c>
      <c r="I49" s="225">
        <f t="shared" si="20"/>
        <v>9</v>
      </c>
      <c r="J49" s="225">
        <f t="shared" si="20"/>
        <v>9</v>
      </c>
      <c r="K49" s="225">
        <f t="shared" si="20"/>
        <v>9</v>
      </c>
      <c r="L49" s="225">
        <f t="shared" si="20"/>
        <v>9</v>
      </c>
      <c r="M49" s="225">
        <f t="shared" si="20"/>
        <v>9</v>
      </c>
      <c r="N49" s="225">
        <f t="shared" si="20"/>
        <v>12</v>
      </c>
      <c r="O49" s="225">
        <f t="shared" si="20"/>
        <v>12</v>
      </c>
      <c r="P49" s="225">
        <f t="shared" si="20"/>
        <v>15</v>
      </c>
      <c r="Q49" s="225">
        <f t="shared" si="20"/>
        <v>15</v>
      </c>
      <c r="R49" s="226">
        <f>AVERAGE(B49:E49)</f>
        <v>4.5</v>
      </c>
      <c r="S49" s="226">
        <f>AVERAGE(F49:Q49)</f>
        <v>10.25</v>
      </c>
      <c r="T49" s="188"/>
    </row>
    <row r="50" spans="1:20" ht="14.25" customHeight="1" x14ac:dyDescent="0.2">
      <c r="A50" s="187" t="s">
        <v>1635</v>
      </c>
      <c r="B50" s="225">
        <f t="shared" ref="B50:Q50" si="21">$C$9</f>
        <v>2</v>
      </c>
      <c r="C50" s="225">
        <f t="shared" si="21"/>
        <v>2</v>
      </c>
      <c r="D50" s="225">
        <f t="shared" si="21"/>
        <v>2</v>
      </c>
      <c r="E50" s="225">
        <f t="shared" si="21"/>
        <v>2</v>
      </c>
      <c r="F50" s="225">
        <f t="shared" si="21"/>
        <v>2</v>
      </c>
      <c r="G50" s="225">
        <f t="shared" si="21"/>
        <v>2</v>
      </c>
      <c r="H50" s="225">
        <f t="shared" si="21"/>
        <v>2</v>
      </c>
      <c r="I50" s="225">
        <f t="shared" si="21"/>
        <v>2</v>
      </c>
      <c r="J50" s="225">
        <f t="shared" si="21"/>
        <v>2</v>
      </c>
      <c r="K50" s="225">
        <f t="shared" si="21"/>
        <v>2</v>
      </c>
      <c r="L50" s="225">
        <f t="shared" si="21"/>
        <v>2</v>
      </c>
      <c r="M50" s="225">
        <f t="shared" si="21"/>
        <v>2</v>
      </c>
      <c r="N50" s="225">
        <f t="shared" si="21"/>
        <v>2</v>
      </c>
      <c r="O50" s="225">
        <f t="shared" si="21"/>
        <v>2</v>
      </c>
      <c r="P50" s="225">
        <f t="shared" si="21"/>
        <v>2</v>
      </c>
      <c r="Q50" s="225">
        <f t="shared" si="21"/>
        <v>2</v>
      </c>
      <c r="R50" s="226">
        <f>AVERAGE(B50:E50)</f>
        <v>2</v>
      </c>
      <c r="S50" s="226">
        <f>AVERAGE(F50:Q50)</f>
        <v>2</v>
      </c>
      <c r="T50" s="188"/>
    </row>
    <row r="51" spans="1:20" ht="14.25" customHeight="1" x14ac:dyDescent="0.2">
      <c r="A51" s="187" t="s">
        <v>1656</v>
      </c>
      <c r="B51" s="225">
        <f t="shared" ref="B51:Q51" si="22">MAX(0,B49-B50)</f>
        <v>1</v>
      </c>
      <c r="C51" s="225">
        <f t="shared" si="22"/>
        <v>1</v>
      </c>
      <c r="D51" s="225">
        <f t="shared" si="22"/>
        <v>4</v>
      </c>
      <c r="E51" s="225">
        <f t="shared" si="22"/>
        <v>4</v>
      </c>
      <c r="F51" s="225">
        <f t="shared" si="22"/>
        <v>4</v>
      </c>
      <c r="G51" s="225">
        <f t="shared" si="22"/>
        <v>7</v>
      </c>
      <c r="H51" s="225">
        <f t="shared" si="22"/>
        <v>7</v>
      </c>
      <c r="I51" s="225">
        <f t="shared" si="22"/>
        <v>7</v>
      </c>
      <c r="J51" s="225">
        <f t="shared" si="22"/>
        <v>7</v>
      </c>
      <c r="K51" s="225">
        <f t="shared" si="22"/>
        <v>7</v>
      </c>
      <c r="L51" s="225">
        <f t="shared" si="22"/>
        <v>7</v>
      </c>
      <c r="M51" s="225">
        <f t="shared" si="22"/>
        <v>7</v>
      </c>
      <c r="N51" s="225">
        <f t="shared" si="22"/>
        <v>10</v>
      </c>
      <c r="O51" s="225">
        <f t="shared" si="22"/>
        <v>10</v>
      </c>
      <c r="P51" s="225">
        <f t="shared" si="22"/>
        <v>13</v>
      </c>
      <c r="Q51" s="225">
        <f t="shared" si="22"/>
        <v>13</v>
      </c>
      <c r="R51" s="226">
        <f>AVERAGE(B51:E51)</f>
        <v>2.5</v>
      </c>
      <c r="S51" s="226">
        <f>AVERAGE(F51:Q51)</f>
        <v>8.25</v>
      </c>
      <c r="T51" s="188"/>
    </row>
    <row r="52" spans="1:20" ht="14.25" customHeight="1" x14ac:dyDescent="0.2">
      <c r="A52" s="187" t="s">
        <v>1672</v>
      </c>
      <c r="B52" s="225">
        <f t="shared" ref="B52:Q52" si="23">B50+B51</f>
        <v>3</v>
      </c>
      <c r="C52" s="225">
        <f t="shared" si="23"/>
        <v>3</v>
      </c>
      <c r="D52" s="225">
        <f t="shared" si="23"/>
        <v>6</v>
      </c>
      <c r="E52" s="225">
        <f t="shared" si="23"/>
        <v>6</v>
      </c>
      <c r="F52" s="225">
        <f t="shared" si="23"/>
        <v>6</v>
      </c>
      <c r="G52" s="225">
        <f t="shared" si="23"/>
        <v>9</v>
      </c>
      <c r="H52" s="225">
        <f t="shared" si="23"/>
        <v>9</v>
      </c>
      <c r="I52" s="225">
        <f t="shared" si="23"/>
        <v>9</v>
      </c>
      <c r="J52" s="225">
        <f t="shared" si="23"/>
        <v>9</v>
      </c>
      <c r="K52" s="225">
        <f t="shared" si="23"/>
        <v>9</v>
      </c>
      <c r="L52" s="225">
        <f t="shared" si="23"/>
        <v>9</v>
      </c>
      <c r="M52" s="225">
        <f t="shared" si="23"/>
        <v>9</v>
      </c>
      <c r="N52" s="225">
        <f t="shared" si="23"/>
        <v>12</v>
      </c>
      <c r="O52" s="225">
        <f t="shared" si="23"/>
        <v>12</v>
      </c>
      <c r="P52" s="225">
        <f t="shared" si="23"/>
        <v>15</v>
      </c>
      <c r="Q52" s="225">
        <f t="shared" si="23"/>
        <v>15</v>
      </c>
      <c r="R52" s="226">
        <f>AVERAGE(B52:E52)</f>
        <v>4.5</v>
      </c>
      <c r="S52" s="226">
        <f>AVERAGE(F52:Q52)</f>
        <v>10.25</v>
      </c>
      <c r="T52" s="188" t="s">
        <v>1658</v>
      </c>
    </row>
    <row r="53" spans="1:20" ht="14.25" customHeight="1" x14ac:dyDescent="0.2">
      <c r="A53" s="187" t="s">
        <v>1577</v>
      </c>
      <c r="B53" s="227">
        <f t="shared" ref="B53:Q53" si="24">B52*$C$5/12+IF(B$24&gt;=$M$6,MIN(B52,INDEX($B52:$Q52,IFERROR(MATCH(EOMONTH($M$6,-$M$9-1),$B$24:$Q$24,0),1)))*$C$5/12*$M$5,0)</f>
        <v>14300.012999999999</v>
      </c>
      <c r="C53" s="227">
        <f t="shared" si="24"/>
        <v>14300.012999999999</v>
      </c>
      <c r="D53" s="227">
        <f t="shared" si="24"/>
        <v>28600.025999999998</v>
      </c>
      <c r="E53" s="227">
        <f t="shared" si="24"/>
        <v>28600.025999999998</v>
      </c>
      <c r="F53" s="227">
        <f t="shared" si="24"/>
        <v>28600.025999999998</v>
      </c>
      <c r="G53" s="227">
        <f t="shared" si="24"/>
        <v>42900.038999999997</v>
      </c>
      <c r="H53" s="227">
        <f t="shared" si="24"/>
        <v>42900.038999999997</v>
      </c>
      <c r="I53" s="227">
        <f t="shared" si="24"/>
        <v>42900.038999999997</v>
      </c>
      <c r="J53" s="227">
        <f t="shared" si="24"/>
        <v>42900.038999999997</v>
      </c>
      <c r="K53" s="227">
        <f t="shared" si="24"/>
        <v>42900.038999999997</v>
      </c>
      <c r="L53" s="227">
        <f t="shared" si="24"/>
        <v>42900.038999999997</v>
      </c>
      <c r="M53" s="227">
        <f t="shared" si="24"/>
        <v>42900.038999999997</v>
      </c>
      <c r="N53" s="227">
        <f t="shared" si="24"/>
        <v>57200.051999999996</v>
      </c>
      <c r="O53" s="227">
        <f t="shared" si="24"/>
        <v>58487.053169999999</v>
      </c>
      <c r="P53" s="227">
        <f t="shared" si="24"/>
        <v>72787.066169999991</v>
      </c>
      <c r="Q53" s="227">
        <f t="shared" si="24"/>
        <v>72787.066169999991</v>
      </c>
      <c r="R53" s="228">
        <f>SUM(B53:E53)</f>
        <v>85800.077999999994</v>
      </c>
      <c r="S53" s="228">
        <f>SUM(F53:Q53)</f>
        <v>590161.53650999989</v>
      </c>
    </row>
    <row r="54" spans="1:20" ht="14.25" customHeight="1" x14ac:dyDescent="0.2">
      <c r="A54" s="187" t="s">
        <v>1659</v>
      </c>
      <c r="B54" s="229">
        <v>0.05</v>
      </c>
      <c r="C54" s="229">
        <v>0.05</v>
      </c>
      <c r="D54" s="229">
        <v>0.06</v>
      </c>
      <c r="E54" s="229">
        <v>0.08</v>
      </c>
      <c r="F54" s="229">
        <v>0.05</v>
      </c>
      <c r="G54" s="229">
        <v>0.05</v>
      </c>
      <c r="H54" s="229">
        <v>0.05</v>
      </c>
      <c r="I54" s="229">
        <v>0.05</v>
      </c>
      <c r="J54" s="229">
        <v>0.06</v>
      </c>
      <c r="K54" s="229">
        <v>7.0000000000000007E-2</v>
      </c>
      <c r="L54" s="229">
        <v>0.08</v>
      </c>
      <c r="M54" s="229">
        <v>7.0000000000000007E-2</v>
      </c>
      <c r="N54" s="229">
        <v>0.05</v>
      </c>
      <c r="O54" s="229">
        <v>0.05</v>
      </c>
      <c r="P54" s="229">
        <v>0.06</v>
      </c>
      <c r="Q54" s="229">
        <v>0.08</v>
      </c>
      <c r="R54" s="230">
        <f>IFERROR(R55/R53,0)</f>
        <v>6.3333333333333325E-2</v>
      </c>
      <c r="S54" s="230">
        <f>IFERROR(S55/S53,0)</f>
        <v>6.0748727889508122E-2</v>
      </c>
      <c r="T54" s="188" t="s">
        <v>1660</v>
      </c>
    </row>
    <row r="55" spans="1:20" ht="14.25" customHeight="1" x14ac:dyDescent="0.2">
      <c r="A55" s="187" t="s">
        <v>1661</v>
      </c>
      <c r="B55" s="227">
        <f t="shared" ref="B55:Q55" si="25">B53*B54</f>
        <v>715.00064999999995</v>
      </c>
      <c r="C55" s="227">
        <f t="shared" si="25"/>
        <v>715.00064999999995</v>
      </c>
      <c r="D55" s="227">
        <f t="shared" si="25"/>
        <v>1716.0015599999999</v>
      </c>
      <c r="E55" s="227">
        <f t="shared" si="25"/>
        <v>2288.0020799999998</v>
      </c>
      <c r="F55" s="227">
        <f t="shared" si="25"/>
        <v>1430.0012999999999</v>
      </c>
      <c r="G55" s="227">
        <f t="shared" si="25"/>
        <v>2145.0019499999999</v>
      </c>
      <c r="H55" s="227">
        <f t="shared" si="25"/>
        <v>2145.0019499999999</v>
      </c>
      <c r="I55" s="227">
        <f t="shared" si="25"/>
        <v>2145.0019499999999</v>
      </c>
      <c r="J55" s="227">
        <f t="shared" si="25"/>
        <v>2574.0023399999995</v>
      </c>
      <c r="K55" s="227">
        <f t="shared" si="25"/>
        <v>3003.0027300000002</v>
      </c>
      <c r="L55" s="227">
        <f t="shared" si="25"/>
        <v>3432.0031199999999</v>
      </c>
      <c r="M55" s="227">
        <f t="shared" si="25"/>
        <v>3003.0027300000002</v>
      </c>
      <c r="N55" s="227">
        <f t="shared" si="25"/>
        <v>2860.0025999999998</v>
      </c>
      <c r="O55" s="227">
        <f t="shared" si="25"/>
        <v>2924.3526585</v>
      </c>
      <c r="P55" s="227">
        <f t="shared" si="25"/>
        <v>4367.2239701999997</v>
      </c>
      <c r="Q55" s="227">
        <f t="shared" si="25"/>
        <v>5822.9652935999993</v>
      </c>
      <c r="R55" s="228">
        <f>SUM(B55:E55)</f>
        <v>5434.0049399999989</v>
      </c>
      <c r="S55" s="228">
        <f>SUM(F55:Q55)</f>
        <v>35851.562592299997</v>
      </c>
    </row>
    <row r="56" spans="1:20" ht="14.25" customHeight="1" x14ac:dyDescent="0.2">
      <c r="A56" s="187" t="s">
        <v>1662</v>
      </c>
      <c r="B56" s="229">
        <v>0</v>
      </c>
      <c r="C56" s="229">
        <v>0</v>
      </c>
      <c r="D56" s="229">
        <v>0</v>
      </c>
      <c r="E56" s="229">
        <v>0</v>
      </c>
      <c r="F56" s="229">
        <v>0</v>
      </c>
      <c r="G56" s="229">
        <v>0</v>
      </c>
      <c r="H56" s="229">
        <v>0</v>
      </c>
      <c r="I56" s="229">
        <v>0</v>
      </c>
      <c r="J56" s="229">
        <v>0</v>
      </c>
      <c r="K56" s="229">
        <v>0</v>
      </c>
      <c r="L56" s="229">
        <v>0</v>
      </c>
      <c r="M56" s="229">
        <v>0</v>
      </c>
      <c r="N56" s="229">
        <v>0</v>
      </c>
      <c r="O56" s="229">
        <v>0</v>
      </c>
      <c r="P56" s="229">
        <v>0</v>
      </c>
      <c r="Q56" s="229">
        <v>0</v>
      </c>
      <c r="R56" s="230">
        <f>IFERROR(R57/R53/$M$10,0)</f>
        <v>0</v>
      </c>
      <c r="S56" s="230">
        <f>IFERROR(S57/S53/$M$10,0)</f>
        <v>0</v>
      </c>
      <c r="T56" s="188" t="s">
        <v>1660</v>
      </c>
    </row>
    <row r="57" spans="1:20" ht="14.25" customHeight="1" x14ac:dyDescent="0.2">
      <c r="A57" s="187" t="s">
        <v>1663</v>
      </c>
      <c r="B57" s="227">
        <f t="shared" ref="B57:Q57" si="26">B53*B56*$M$10</f>
        <v>0</v>
      </c>
      <c r="C57" s="227">
        <f t="shared" si="26"/>
        <v>0</v>
      </c>
      <c r="D57" s="227">
        <f t="shared" si="26"/>
        <v>0</v>
      </c>
      <c r="E57" s="227">
        <f t="shared" si="26"/>
        <v>0</v>
      </c>
      <c r="F57" s="227">
        <f t="shared" si="26"/>
        <v>0</v>
      </c>
      <c r="G57" s="227">
        <f t="shared" si="26"/>
        <v>0</v>
      </c>
      <c r="H57" s="227">
        <f t="shared" si="26"/>
        <v>0</v>
      </c>
      <c r="I57" s="227">
        <f t="shared" si="26"/>
        <v>0</v>
      </c>
      <c r="J57" s="227">
        <f t="shared" si="26"/>
        <v>0</v>
      </c>
      <c r="K57" s="227">
        <f t="shared" si="26"/>
        <v>0</v>
      </c>
      <c r="L57" s="227">
        <f t="shared" si="26"/>
        <v>0</v>
      </c>
      <c r="M57" s="227">
        <f t="shared" si="26"/>
        <v>0</v>
      </c>
      <c r="N57" s="227">
        <f t="shared" si="26"/>
        <v>0</v>
      </c>
      <c r="O57" s="227">
        <f t="shared" si="26"/>
        <v>0</v>
      </c>
      <c r="P57" s="227">
        <f t="shared" si="26"/>
        <v>0</v>
      </c>
      <c r="Q57" s="227">
        <f t="shared" si="26"/>
        <v>0</v>
      </c>
      <c r="R57" s="228">
        <f t="shared" ref="R57:R62" si="27">SUM(B57:E57)</f>
        <v>0</v>
      </c>
      <c r="S57" s="228">
        <f t="shared" ref="S57:S62" si="28">SUM(F57:Q57)</f>
        <v>0</v>
      </c>
    </row>
    <row r="58" spans="1:20" ht="14.25" customHeight="1" x14ac:dyDescent="0.2">
      <c r="A58" s="187" t="s">
        <v>1578</v>
      </c>
      <c r="B58" s="227">
        <f t="shared" ref="B58:Q58" si="29">(B53+B55+B57)*$C$6</f>
        <v>1126.1260237499998</v>
      </c>
      <c r="C58" s="227">
        <f t="shared" si="29"/>
        <v>1126.1260237499998</v>
      </c>
      <c r="D58" s="227">
        <f t="shared" si="29"/>
        <v>2273.7020669999997</v>
      </c>
      <c r="E58" s="227">
        <f t="shared" si="29"/>
        <v>2316.6021059999998</v>
      </c>
      <c r="F58" s="227">
        <f t="shared" si="29"/>
        <v>2252.2520474999997</v>
      </c>
      <c r="G58" s="227">
        <f t="shared" si="29"/>
        <v>3378.3780712499997</v>
      </c>
      <c r="H58" s="227">
        <f t="shared" si="29"/>
        <v>3378.3780712499997</v>
      </c>
      <c r="I58" s="227">
        <f t="shared" si="29"/>
        <v>3378.3780712499997</v>
      </c>
      <c r="J58" s="227">
        <f t="shared" si="29"/>
        <v>3410.5531004999998</v>
      </c>
      <c r="K58" s="227">
        <f t="shared" si="29"/>
        <v>3442.7281297499999</v>
      </c>
      <c r="L58" s="227">
        <f t="shared" si="29"/>
        <v>3474.903159</v>
      </c>
      <c r="M58" s="227">
        <f t="shared" si="29"/>
        <v>3442.7281297499999</v>
      </c>
      <c r="N58" s="227">
        <f t="shared" si="29"/>
        <v>4504.5040949999993</v>
      </c>
      <c r="O58" s="227">
        <f t="shared" si="29"/>
        <v>4605.8554371374994</v>
      </c>
      <c r="P58" s="227">
        <f t="shared" si="29"/>
        <v>5786.5717605149985</v>
      </c>
      <c r="Q58" s="227">
        <f t="shared" si="29"/>
        <v>5895.7523597699992</v>
      </c>
      <c r="R58" s="228">
        <f t="shared" si="27"/>
        <v>6842.5562204999987</v>
      </c>
      <c r="S58" s="228">
        <f t="shared" si="28"/>
        <v>46950.982432672499</v>
      </c>
    </row>
    <row r="59" spans="1:20" ht="14.25" customHeight="1" x14ac:dyDescent="0.2">
      <c r="A59" s="187" t="s">
        <v>1320</v>
      </c>
      <c r="B59" s="227">
        <f t="shared" ref="B59:Q59" si="30">B53*$C$7</f>
        <v>1144.0010399999999</v>
      </c>
      <c r="C59" s="227">
        <f t="shared" si="30"/>
        <v>1144.0010399999999</v>
      </c>
      <c r="D59" s="227">
        <f t="shared" si="30"/>
        <v>2288.0020799999998</v>
      </c>
      <c r="E59" s="227">
        <f t="shared" si="30"/>
        <v>2288.0020799999998</v>
      </c>
      <c r="F59" s="227">
        <f t="shared" si="30"/>
        <v>2288.0020799999998</v>
      </c>
      <c r="G59" s="227">
        <f t="shared" si="30"/>
        <v>3432.0031199999999</v>
      </c>
      <c r="H59" s="227">
        <f t="shared" si="30"/>
        <v>3432.0031199999999</v>
      </c>
      <c r="I59" s="227">
        <f t="shared" si="30"/>
        <v>3432.0031199999999</v>
      </c>
      <c r="J59" s="227">
        <f t="shared" si="30"/>
        <v>3432.0031199999999</v>
      </c>
      <c r="K59" s="227">
        <f t="shared" si="30"/>
        <v>3432.0031199999999</v>
      </c>
      <c r="L59" s="227">
        <f t="shared" si="30"/>
        <v>3432.0031199999999</v>
      </c>
      <c r="M59" s="227">
        <f t="shared" si="30"/>
        <v>3432.0031199999999</v>
      </c>
      <c r="N59" s="227">
        <f t="shared" si="30"/>
        <v>4576.0041599999995</v>
      </c>
      <c r="O59" s="227">
        <f t="shared" si="30"/>
        <v>4678.9642536000001</v>
      </c>
      <c r="P59" s="227">
        <f t="shared" si="30"/>
        <v>5822.9652935999993</v>
      </c>
      <c r="Q59" s="227">
        <f t="shared" si="30"/>
        <v>5822.9652935999993</v>
      </c>
      <c r="R59" s="228">
        <f t="shared" si="27"/>
        <v>6864.0062399999988</v>
      </c>
      <c r="S59" s="228">
        <f t="shared" si="28"/>
        <v>47212.922920799996</v>
      </c>
    </row>
    <row r="60" spans="1:20" ht="14.25" customHeight="1" x14ac:dyDescent="0.2">
      <c r="A60" s="187" t="s">
        <v>1673</v>
      </c>
      <c r="B60" s="225">
        <f>B51</f>
        <v>1</v>
      </c>
      <c r="C60" s="225">
        <f t="shared" ref="C60:Q60" si="31">MAX(0,C51-B51)</f>
        <v>0</v>
      </c>
      <c r="D60" s="225">
        <f t="shared" si="31"/>
        <v>3</v>
      </c>
      <c r="E60" s="225">
        <f t="shared" si="31"/>
        <v>0</v>
      </c>
      <c r="F60" s="225">
        <f t="shared" si="31"/>
        <v>0</v>
      </c>
      <c r="G60" s="225">
        <f t="shared" si="31"/>
        <v>3</v>
      </c>
      <c r="H60" s="225">
        <f t="shared" si="31"/>
        <v>0</v>
      </c>
      <c r="I60" s="225">
        <f t="shared" si="31"/>
        <v>0</v>
      </c>
      <c r="J60" s="225">
        <f t="shared" si="31"/>
        <v>0</v>
      </c>
      <c r="K60" s="225">
        <f t="shared" si="31"/>
        <v>0</v>
      </c>
      <c r="L60" s="225">
        <f t="shared" si="31"/>
        <v>0</v>
      </c>
      <c r="M60" s="225">
        <f t="shared" si="31"/>
        <v>0</v>
      </c>
      <c r="N60" s="225">
        <f t="shared" si="31"/>
        <v>3</v>
      </c>
      <c r="O60" s="225">
        <f t="shared" si="31"/>
        <v>0</v>
      </c>
      <c r="P60" s="225">
        <f t="shared" si="31"/>
        <v>3</v>
      </c>
      <c r="Q60" s="225">
        <f t="shared" si="31"/>
        <v>0</v>
      </c>
      <c r="R60" s="226">
        <f t="shared" si="27"/>
        <v>4</v>
      </c>
      <c r="S60" s="226">
        <f t="shared" si="28"/>
        <v>9</v>
      </c>
      <c r="T60" s="188"/>
    </row>
    <row r="61" spans="1:20" ht="14.25" customHeight="1" x14ac:dyDescent="0.2">
      <c r="A61" s="187" t="s">
        <v>1585</v>
      </c>
      <c r="B61" s="227">
        <f t="shared" ref="B61:Q61" si="32">B60*$M$7</f>
        <v>1000</v>
      </c>
      <c r="C61" s="227">
        <f t="shared" si="32"/>
        <v>0</v>
      </c>
      <c r="D61" s="227">
        <f t="shared" si="32"/>
        <v>3000</v>
      </c>
      <c r="E61" s="227">
        <f t="shared" si="32"/>
        <v>0</v>
      </c>
      <c r="F61" s="227">
        <f t="shared" si="32"/>
        <v>0</v>
      </c>
      <c r="G61" s="227">
        <f t="shared" si="32"/>
        <v>3000</v>
      </c>
      <c r="H61" s="227">
        <f t="shared" si="32"/>
        <v>0</v>
      </c>
      <c r="I61" s="227">
        <f t="shared" si="32"/>
        <v>0</v>
      </c>
      <c r="J61" s="227">
        <f t="shared" si="32"/>
        <v>0</v>
      </c>
      <c r="K61" s="227">
        <f t="shared" si="32"/>
        <v>0</v>
      </c>
      <c r="L61" s="227">
        <f t="shared" si="32"/>
        <v>0</v>
      </c>
      <c r="M61" s="227">
        <f t="shared" si="32"/>
        <v>0</v>
      </c>
      <c r="N61" s="227">
        <f t="shared" si="32"/>
        <v>3000</v>
      </c>
      <c r="O61" s="227">
        <f t="shared" si="32"/>
        <v>0</v>
      </c>
      <c r="P61" s="227">
        <f t="shared" si="32"/>
        <v>3000</v>
      </c>
      <c r="Q61" s="227">
        <f t="shared" si="32"/>
        <v>0</v>
      </c>
      <c r="R61" s="228">
        <f t="shared" si="27"/>
        <v>4000</v>
      </c>
      <c r="S61" s="228">
        <f t="shared" si="28"/>
        <v>9000</v>
      </c>
    </row>
    <row r="62" spans="1:20" ht="14.25" customHeight="1" x14ac:dyDescent="0.2">
      <c r="A62" s="231" t="s">
        <v>1674</v>
      </c>
      <c r="B62" s="232">
        <f t="shared" ref="B62:Q62" si="33">B53+B55+B57+B58+B59+B61</f>
        <v>18285.140713749999</v>
      </c>
      <c r="C62" s="232">
        <f t="shared" si="33"/>
        <v>17285.140713749999</v>
      </c>
      <c r="D62" s="232">
        <f t="shared" si="33"/>
        <v>37877.731706999999</v>
      </c>
      <c r="E62" s="232">
        <f t="shared" si="33"/>
        <v>35492.632265999993</v>
      </c>
      <c r="F62" s="232">
        <f t="shared" si="33"/>
        <v>34570.281427499998</v>
      </c>
      <c r="G62" s="232">
        <f t="shared" si="33"/>
        <v>54855.422141249997</v>
      </c>
      <c r="H62" s="232">
        <f t="shared" si="33"/>
        <v>51855.422141249997</v>
      </c>
      <c r="I62" s="232">
        <f t="shared" si="33"/>
        <v>51855.422141249997</v>
      </c>
      <c r="J62" s="232">
        <f t="shared" si="33"/>
        <v>52316.597560499999</v>
      </c>
      <c r="K62" s="232">
        <f t="shared" si="33"/>
        <v>52777.77297975</v>
      </c>
      <c r="L62" s="232">
        <f t="shared" si="33"/>
        <v>53238.948399000001</v>
      </c>
      <c r="M62" s="232">
        <f t="shared" si="33"/>
        <v>52777.77297975</v>
      </c>
      <c r="N62" s="232">
        <f t="shared" si="33"/>
        <v>72140.562854999996</v>
      </c>
      <c r="O62" s="232">
        <f t="shared" si="33"/>
        <v>70696.225519237501</v>
      </c>
      <c r="P62" s="232">
        <f t="shared" si="33"/>
        <v>91763.827194314988</v>
      </c>
      <c r="Q62" s="232">
        <f t="shared" si="33"/>
        <v>90328.749116970008</v>
      </c>
      <c r="R62" s="233">
        <f t="shared" si="27"/>
        <v>108940.64540049998</v>
      </c>
      <c r="S62" s="233">
        <f t="shared" si="28"/>
        <v>729177.00445577246</v>
      </c>
    </row>
    <row r="63" spans="1:20" ht="14.25" customHeight="1" x14ac:dyDescent="0.2">
      <c r="B63" s="234"/>
      <c r="C63" s="234"/>
      <c r="D63" s="234"/>
      <c r="E63" s="234"/>
      <c r="F63" s="234"/>
      <c r="G63" s="234"/>
      <c r="H63" s="234"/>
      <c r="I63" s="234"/>
      <c r="J63" s="234"/>
      <c r="K63" s="234"/>
      <c r="L63" s="234"/>
      <c r="M63" s="234"/>
      <c r="N63" s="234"/>
      <c r="O63" s="234"/>
      <c r="P63" s="234"/>
      <c r="Q63" s="234"/>
      <c r="R63" s="234"/>
      <c r="S63" s="234"/>
    </row>
    <row r="64" spans="1:20" ht="14.25" customHeight="1" x14ac:dyDescent="0.2">
      <c r="A64" s="235" t="s">
        <v>1666</v>
      </c>
      <c r="B64" s="203" t="str">
        <f t="shared" ref="B64:Q64" si="34">IF(B47&gt;MAX($B$20:$O$20),"OVER","OK")</f>
        <v>OK</v>
      </c>
      <c r="C64" s="203" t="str">
        <f t="shared" si="34"/>
        <v>OK</v>
      </c>
      <c r="D64" s="203" t="str">
        <f t="shared" si="34"/>
        <v>OK</v>
      </c>
      <c r="E64" s="203" t="str">
        <f t="shared" si="34"/>
        <v>OK</v>
      </c>
      <c r="F64" s="203" t="str">
        <f t="shared" si="34"/>
        <v>OK</v>
      </c>
      <c r="G64" s="203" t="str">
        <f t="shared" si="34"/>
        <v>OK</v>
      </c>
      <c r="H64" s="203" t="str">
        <f t="shared" si="34"/>
        <v>OK</v>
      </c>
      <c r="I64" s="203" t="str">
        <f t="shared" si="34"/>
        <v>OK</v>
      </c>
      <c r="J64" s="203" t="str">
        <f t="shared" si="34"/>
        <v>OK</v>
      </c>
      <c r="K64" s="203" t="str">
        <f t="shared" si="34"/>
        <v>OK</v>
      </c>
      <c r="L64" s="203" t="str">
        <f t="shared" si="34"/>
        <v>OK</v>
      </c>
      <c r="M64" s="203" t="str">
        <f t="shared" si="34"/>
        <v>OK</v>
      </c>
      <c r="N64" s="203" t="str">
        <f t="shared" si="34"/>
        <v>OK</v>
      </c>
      <c r="O64" s="203" t="str">
        <f t="shared" si="34"/>
        <v>OK</v>
      </c>
      <c r="P64" s="203" t="str">
        <f t="shared" si="34"/>
        <v>OK</v>
      </c>
      <c r="Q64" s="203" t="str">
        <f t="shared" si="34"/>
        <v>OK</v>
      </c>
      <c r="R64" s="234"/>
      <c r="S64" s="234"/>
    </row>
    <row r="65" spans="1:20" ht="14.25" customHeight="1" x14ac:dyDescent="0.2"/>
    <row r="66" spans="1:20" ht="14.25" customHeight="1" x14ac:dyDescent="0.2">
      <c r="A66" s="216" t="s">
        <v>1675</v>
      </c>
      <c r="B66" s="217">
        <f t="shared" ref="B66:Q66" si="35">B$24</f>
        <v>46295</v>
      </c>
      <c r="C66" s="217">
        <f t="shared" si="35"/>
        <v>46326</v>
      </c>
      <c r="D66" s="217">
        <f t="shared" si="35"/>
        <v>46356</v>
      </c>
      <c r="E66" s="217">
        <f t="shared" si="35"/>
        <v>46387</v>
      </c>
      <c r="F66" s="217">
        <f t="shared" si="35"/>
        <v>46418</v>
      </c>
      <c r="G66" s="217">
        <f t="shared" si="35"/>
        <v>46446</v>
      </c>
      <c r="H66" s="217">
        <f t="shared" si="35"/>
        <v>46477</v>
      </c>
      <c r="I66" s="217">
        <f t="shared" si="35"/>
        <v>46507</v>
      </c>
      <c r="J66" s="217">
        <f t="shared" si="35"/>
        <v>46538</v>
      </c>
      <c r="K66" s="217">
        <f t="shared" si="35"/>
        <v>46568</v>
      </c>
      <c r="L66" s="217">
        <f t="shared" si="35"/>
        <v>46599</v>
      </c>
      <c r="M66" s="217">
        <f t="shared" si="35"/>
        <v>46630</v>
      </c>
      <c r="N66" s="217">
        <f t="shared" si="35"/>
        <v>46660</v>
      </c>
      <c r="O66" s="217">
        <f t="shared" si="35"/>
        <v>46691</v>
      </c>
      <c r="P66" s="217">
        <f t="shared" si="35"/>
        <v>46721</v>
      </c>
      <c r="Q66" s="217">
        <f t="shared" si="35"/>
        <v>46752</v>
      </c>
      <c r="R66" s="218" t="str">
        <f>R24</f>
        <v>Sep–Dec 2026</v>
      </c>
      <c r="S66" s="218" t="str">
        <f>S24</f>
        <v>FY2027</v>
      </c>
    </row>
    <row r="67" spans="1:20" ht="14.25" customHeight="1" x14ac:dyDescent="0.2">
      <c r="A67" s="187" t="s">
        <v>1676</v>
      </c>
      <c r="B67" s="225">
        <f t="shared" ref="B67:Q67" si="36">B31+B52</f>
        <v>13</v>
      </c>
      <c r="C67" s="225">
        <f t="shared" si="36"/>
        <v>13</v>
      </c>
      <c r="D67" s="225">
        <f t="shared" si="36"/>
        <v>22</v>
      </c>
      <c r="E67" s="225">
        <f t="shared" si="36"/>
        <v>22</v>
      </c>
      <c r="F67" s="225">
        <f t="shared" si="36"/>
        <v>22</v>
      </c>
      <c r="G67" s="225">
        <f t="shared" si="36"/>
        <v>28</v>
      </c>
      <c r="H67" s="225">
        <f t="shared" si="36"/>
        <v>28</v>
      </c>
      <c r="I67" s="225">
        <f t="shared" si="36"/>
        <v>28</v>
      </c>
      <c r="J67" s="225">
        <f t="shared" si="36"/>
        <v>28</v>
      </c>
      <c r="K67" s="225">
        <f t="shared" si="36"/>
        <v>28</v>
      </c>
      <c r="L67" s="225">
        <f t="shared" si="36"/>
        <v>31</v>
      </c>
      <c r="M67" s="225">
        <f t="shared" si="36"/>
        <v>31</v>
      </c>
      <c r="N67" s="225">
        <f t="shared" si="36"/>
        <v>37</v>
      </c>
      <c r="O67" s="225">
        <f t="shared" si="36"/>
        <v>40</v>
      </c>
      <c r="P67" s="225">
        <f t="shared" si="36"/>
        <v>47</v>
      </c>
      <c r="Q67" s="225">
        <f t="shared" si="36"/>
        <v>50</v>
      </c>
      <c r="R67" s="226">
        <f>AVERAGE(B67:E67)</f>
        <v>17.5</v>
      </c>
      <c r="S67" s="226">
        <f>AVERAGE(F67:Q67)</f>
        <v>33.166666666666664</v>
      </c>
      <c r="T67" s="188" t="s">
        <v>1658</v>
      </c>
    </row>
    <row r="68" spans="1:20" ht="14.25" customHeight="1" x14ac:dyDescent="0.2">
      <c r="A68" s="187" t="s">
        <v>1604</v>
      </c>
      <c r="B68" s="225">
        <f>MAX($H$9,ROUNDUP(B67/$H$8,0))</f>
        <v>1</v>
      </c>
      <c r="C68" s="225">
        <f t="shared" ref="C68:Q68" si="37">MAX(B68,$H$9,ROUNDUP(C67/$H$8,0))</f>
        <v>1</v>
      </c>
      <c r="D68" s="225">
        <f t="shared" si="37"/>
        <v>2</v>
      </c>
      <c r="E68" s="225">
        <f t="shared" si="37"/>
        <v>2</v>
      </c>
      <c r="F68" s="225">
        <f t="shared" si="37"/>
        <v>2</v>
      </c>
      <c r="G68" s="225">
        <f t="shared" si="37"/>
        <v>2</v>
      </c>
      <c r="H68" s="225">
        <f t="shared" si="37"/>
        <v>2</v>
      </c>
      <c r="I68" s="225">
        <f t="shared" si="37"/>
        <v>2</v>
      </c>
      <c r="J68" s="225">
        <f t="shared" si="37"/>
        <v>2</v>
      </c>
      <c r="K68" s="225">
        <f t="shared" si="37"/>
        <v>2</v>
      </c>
      <c r="L68" s="225">
        <f t="shared" si="37"/>
        <v>3</v>
      </c>
      <c r="M68" s="225">
        <f t="shared" si="37"/>
        <v>3</v>
      </c>
      <c r="N68" s="225">
        <f t="shared" si="37"/>
        <v>3</v>
      </c>
      <c r="O68" s="225">
        <f t="shared" si="37"/>
        <v>3</v>
      </c>
      <c r="P68" s="225">
        <f t="shared" si="37"/>
        <v>4</v>
      </c>
      <c r="Q68" s="225">
        <f t="shared" si="37"/>
        <v>4</v>
      </c>
      <c r="R68" s="226">
        <f>AVERAGE(B68:E68)</f>
        <v>1.5</v>
      </c>
      <c r="S68" s="226">
        <f>AVERAGE(F68:Q68)</f>
        <v>2.6666666666666665</v>
      </c>
      <c r="T68" s="188"/>
    </row>
    <row r="69" spans="1:20" ht="14.25" customHeight="1" x14ac:dyDescent="0.2">
      <c r="A69" s="187" t="s">
        <v>1639</v>
      </c>
      <c r="B69" s="225">
        <f t="shared" ref="B69:Q69" si="38">$H$10</f>
        <v>0</v>
      </c>
      <c r="C69" s="225">
        <f t="shared" si="38"/>
        <v>0</v>
      </c>
      <c r="D69" s="225">
        <f t="shared" si="38"/>
        <v>0</v>
      </c>
      <c r="E69" s="225">
        <f t="shared" si="38"/>
        <v>0</v>
      </c>
      <c r="F69" s="225">
        <f t="shared" si="38"/>
        <v>0</v>
      </c>
      <c r="G69" s="225">
        <f t="shared" si="38"/>
        <v>0</v>
      </c>
      <c r="H69" s="225">
        <f t="shared" si="38"/>
        <v>0</v>
      </c>
      <c r="I69" s="225">
        <f t="shared" si="38"/>
        <v>0</v>
      </c>
      <c r="J69" s="225">
        <f t="shared" si="38"/>
        <v>0</v>
      </c>
      <c r="K69" s="225">
        <f t="shared" si="38"/>
        <v>0</v>
      </c>
      <c r="L69" s="225">
        <f t="shared" si="38"/>
        <v>0</v>
      </c>
      <c r="M69" s="225">
        <f t="shared" si="38"/>
        <v>0</v>
      </c>
      <c r="N69" s="225">
        <f t="shared" si="38"/>
        <v>0</v>
      </c>
      <c r="O69" s="225">
        <f t="shared" si="38"/>
        <v>0</v>
      </c>
      <c r="P69" s="225">
        <f t="shared" si="38"/>
        <v>0</v>
      </c>
      <c r="Q69" s="225">
        <f t="shared" si="38"/>
        <v>0</v>
      </c>
      <c r="R69" s="226">
        <f>AVERAGE(B69:E69)</f>
        <v>0</v>
      </c>
      <c r="S69" s="226">
        <f>AVERAGE(F69:Q69)</f>
        <v>0</v>
      </c>
      <c r="T69" s="188"/>
    </row>
    <row r="70" spans="1:20" ht="14.25" customHeight="1" x14ac:dyDescent="0.2">
      <c r="A70" s="187" t="s">
        <v>1656</v>
      </c>
      <c r="B70" s="225">
        <f t="shared" ref="B70:Q70" si="39">MAX(0,B68-B69)</f>
        <v>1</v>
      </c>
      <c r="C70" s="225">
        <f t="shared" si="39"/>
        <v>1</v>
      </c>
      <c r="D70" s="225">
        <f t="shared" si="39"/>
        <v>2</v>
      </c>
      <c r="E70" s="225">
        <f t="shared" si="39"/>
        <v>2</v>
      </c>
      <c r="F70" s="225">
        <f t="shared" si="39"/>
        <v>2</v>
      </c>
      <c r="G70" s="225">
        <f t="shared" si="39"/>
        <v>2</v>
      </c>
      <c r="H70" s="225">
        <f t="shared" si="39"/>
        <v>2</v>
      </c>
      <c r="I70" s="225">
        <f t="shared" si="39"/>
        <v>2</v>
      </c>
      <c r="J70" s="225">
        <f t="shared" si="39"/>
        <v>2</v>
      </c>
      <c r="K70" s="225">
        <f t="shared" si="39"/>
        <v>2</v>
      </c>
      <c r="L70" s="225">
        <f t="shared" si="39"/>
        <v>3</v>
      </c>
      <c r="M70" s="225">
        <f t="shared" si="39"/>
        <v>3</v>
      </c>
      <c r="N70" s="225">
        <f t="shared" si="39"/>
        <v>3</v>
      </c>
      <c r="O70" s="225">
        <f t="shared" si="39"/>
        <v>3</v>
      </c>
      <c r="P70" s="225">
        <f t="shared" si="39"/>
        <v>4</v>
      </c>
      <c r="Q70" s="225">
        <f t="shared" si="39"/>
        <v>4</v>
      </c>
      <c r="R70" s="226">
        <f>AVERAGE(B70:E70)</f>
        <v>1.5</v>
      </c>
      <c r="S70" s="226">
        <f>AVERAGE(F70:Q70)</f>
        <v>2.6666666666666665</v>
      </c>
      <c r="T70" s="188"/>
    </row>
    <row r="71" spans="1:20" ht="14.25" customHeight="1" x14ac:dyDescent="0.2">
      <c r="A71" s="187" t="s">
        <v>1677</v>
      </c>
      <c r="B71" s="225">
        <f t="shared" ref="B71:Q71" si="40">B69+B70</f>
        <v>1</v>
      </c>
      <c r="C71" s="225">
        <f t="shared" si="40"/>
        <v>1</v>
      </c>
      <c r="D71" s="225">
        <f t="shared" si="40"/>
        <v>2</v>
      </c>
      <c r="E71" s="225">
        <f t="shared" si="40"/>
        <v>2</v>
      </c>
      <c r="F71" s="225">
        <f t="shared" si="40"/>
        <v>2</v>
      </c>
      <c r="G71" s="225">
        <f t="shared" si="40"/>
        <v>2</v>
      </c>
      <c r="H71" s="225">
        <f t="shared" si="40"/>
        <v>2</v>
      </c>
      <c r="I71" s="225">
        <f t="shared" si="40"/>
        <v>2</v>
      </c>
      <c r="J71" s="225">
        <f t="shared" si="40"/>
        <v>2</v>
      </c>
      <c r="K71" s="225">
        <f t="shared" si="40"/>
        <v>2</v>
      </c>
      <c r="L71" s="225">
        <f t="shared" si="40"/>
        <v>3</v>
      </c>
      <c r="M71" s="225">
        <f t="shared" si="40"/>
        <v>3</v>
      </c>
      <c r="N71" s="225">
        <f t="shared" si="40"/>
        <v>3</v>
      </c>
      <c r="O71" s="225">
        <f t="shared" si="40"/>
        <v>3</v>
      </c>
      <c r="P71" s="225">
        <f t="shared" si="40"/>
        <v>4</v>
      </c>
      <c r="Q71" s="225">
        <f t="shared" si="40"/>
        <v>4</v>
      </c>
      <c r="R71" s="226">
        <f>AVERAGE(B71:E71)</f>
        <v>1.5</v>
      </c>
      <c r="S71" s="226">
        <f>AVERAGE(F71:Q71)</f>
        <v>2.6666666666666665</v>
      </c>
      <c r="T71" s="188" t="s">
        <v>1678</v>
      </c>
    </row>
    <row r="72" spans="1:20" ht="14.25" customHeight="1" x14ac:dyDescent="0.2">
      <c r="A72" s="187" t="s">
        <v>1577</v>
      </c>
      <c r="B72" s="227">
        <f t="shared" ref="B72:Q72" si="41">B71*$H$5/12+IF(B$24&gt;=$M$6,MIN(B71,INDEX($B71:$Q71,IFERROR(MATCH(EOMONTH($M$6,-$M$9-1),$B$24:$Q$24,0),1)))*$H$5/12*$M$5,0)</f>
        <v>6250</v>
      </c>
      <c r="C72" s="227">
        <f t="shared" si="41"/>
        <v>6250</v>
      </c>
      <c r="D72" s="227">
        <f t="shared" si="41"/>
        <v>12500</v>
      </c>
      <c r="E72" s="227">
        <f t="shared" si="41"/>
        <v>12500</v>
      </c>
      <c r="F72" s="227">
        <f t="shared" si="41"/>
        <v>12500</v>
      </c>
      <c r="G72" s="227">
        <f t="shared" si="41"/>
        <v>12500</v>
      </c>
      <c r="H72" s="227">
        <f t="shared" si="41"/>
        <v>12500</v>
      </c>
      <c r="I72" s="227">
        <f t="shared" si="41"/>
        <v>12500</v>
      </c>
      <c r="J72" s="227">
        <f t="shared" si="41"/>
        <v>12500</v>
      </c>
      <c r="K72" s="227">
        <f t="shared" si="41"/>
        <v>12500</v>
      </c>
      <c r="L72" s="227">
        <f t="shared" si="41"/>
        <v>18750</v>
      </c>
      <c r="M72" s="227">
        <f t="shared" si="41"/>
        <v>18750</v>
      </c>
      <c r="N72" s="227">
        <f t="shared" si="41"/>
        <v>18750</v>
      </c>
      <c r="O72" s="227">
        <f t="shared" si="41"/>
        <v>19125</v>
      </c>
      <c r="P72" s="227">
        <f t="shared" si="41"/>
        <v>25375</v>
      </c>
      <c r="Q72" s="227">
        <f t="shared" si="41"/>
        <v>25375</v>
      </c>
      <c r="R72" s="228">
        <f>SUM(B72:E72)</f>
        <v>37500</v>
      </c>
      <c r="S72" s="228">
        <f>SUM(F72:Q72)</f>
        <v>201125</v>
      </c>
    </row>
    <row r="73" spans="1:20" ht="14.25" customHeight="1" x14ac:dyDescent="0.2">
      <c r="A73" s="187" t="s">
        <v>1659</v>
      </c>
      <c r="B73" s="229">
        <v>0</v>
      </c>
      <c r="C73" s="229">
        <v>0</v>
      </c>
      <c r="D73" s="229">
        <v>0</v>
      </c>
      <c r="E73" s="229">
        <v>0</v>
      </c>
      <c r="F73" s="229">
        <v>0</v>
      </c>
      <c r="G73" s="229">
        <v>0</v>
      </c>
      <c r="H73" s="229">
        <v>0</v>
      </c>
      <c r="I73" s="229">
        <v>0</v>
      </c>
      <c r="J73" s="229">
        <v>0</v>
      </c>
      <c r="K73" s="229">
        <v>0</v>
      </c>
      <c r="L73" s="229">
        <v>0</v>
      </c>
      <c r="M73" s="229">
        <v>0</v>
      </c>
      <c r="N73" s="229">
        <v>0</v>
      </c>
      <c r="O73" s="229">
        <v>0</v>
      </c>
      <c r="P73" s="229">
        <v>0</v>
      </c>
      <c r="Q73" s="229">
        <v>0</v>
      </c>
      <c r="R73" s="230">
        <f>IFERROR(R74/R72,0)</f>
        <v>0</v>
      </c>
      <c r="S73" s="230">
        <f>IFERROR(S74/S72,0)</f>
        <v>0</v>
      </c>
      <c r="T73" s="188" t="s">
        <v>1660</v>
      </c>
    </row>
    <row r="74" spans="1:20" ht="14.25" customHeight="1" x14ac:dyDescent="0.2">
      <c r="A74" s="187" t="s">
        <v>1661</v>
      </c>
      <c r="B74" s="227">
        <f t="shared" ref="B74:Q74" si="42">B72*B73</f>
        <v>0</v>
      </c>
      <c r="C74" s="227">
        <f t="shared" si="42"/>
        <v>0</v>
      </c>
      <c r="D74" s="227">
        <f t="shared" si="42"/>
        <v>0</v>
      </c>
      <c r="E74" s="227">
        <f t="shared" si="42"/>
        <v>0</v>
      </c>
      <c r="F74" s="227">
        <f t="shared" si="42"/>
        <v>0</v>
      </c>
      <c r="G74" s="227">
        <f t="shared" si="42"/>
        <v>0</v>
      </c>
      <c r="H74" s="227">
        <f t="shared" si="42"/>
        <v>0</v>
      </c>
      <c r="I74" s="227">
        <f t="shared" si="42"/>
        <v>0</v>
      </c>
      <c r="J74" s="227">
        <f t="shared" si="42"/>
        <v>0</v>
      </c>
      <c r="K74" s="227">
        <f t="shared" si="42"/>
        <v>0</v>
      </c>
      <c r="L74" s="227">
        <f t="shared" si="42"/>
        <v>0</v>
      </c>
      <c r="M74" s="227">
        <f t="shared" si="42"/>
        <v>0</v>
      </c>
      <c r="N74" s="227">
        <f t="shared" si="42"/>
        <v>0</v>
      </c>
      <c r="O74" s="227">
        <f t="shared" si="42"/>
        <v>0</v>
      </c>
      <c r="P74" s="227">
        <f t="shared" si="42"/>
        <v>0</v>
      </c>
      <c r="Q74" s="227">
        <f t="shared" si="42"/>
        <v>0</v>
      </c>
      <c r="R74" s="228">
        <f t="shared" ref="R74:R79" si="43">SUM(B74:E74)</f>
        <v>0</v>
      </c>
      <c r="S74" s="228">
        <f t="shared" ref="S74:S79" si="44">SUM(F74:Q74)</f>
        <v>0</v>
      </c>
    </row>
    <row r="75" spans="1:20" ht="14.25" customHeight="1" x14ac:dyDescent="0.2">
      <c r="A75" s="187" t="s">
        <v>1578</v>
      </c>
      <c r="B75" s="227">
        <f t="shared" ref="B75:Q75" si="45">(B72+B74)*$H$6</f>
        <v>468.75</v>
      </c>
      <c r="C75" s="227">
        <f t="shared" si="45"/>
        <v>468.75</v>
      </c>
      <c r="D75" s="227">
        <f t="shared" si="45"/>
        <v>937.5</v>
      </c>
      <c r="E75" s="227">
        <f t="shared" si="45"/>
        <v>937.5</v>
      </c>
      <c r="F75" s="227">
        <f t="shared" si="45"/>
        <v>937.5</v>
      </c>
      <c r="G75" s="227">
        <f t="shared" si="45"/>
        <v>937.5</v>
      </c>
      <c r="H75" s="227">
        <f t="shared" si="45"/>
        <v>937.5</v>
      </c>
      <c r="I75" s="227">
        <f t="shared" si="45"/>
        <v>937.5</v>
      </c>
      <c r="J75" s="227">
        <f t="shared" si="45"/>
        <v>937.5</v>
      </c>
      <c r="K75" s="227">
        <f t="shared" si="45"/>
        <v>937.5</v>
      </c>
      <c r="L75" s="227">
        <f t="shared" si="45"/>
        <v>1406.25</v>
      </c>
      <c r="M75" s="227">
        <f t="shared" si="45"/>
        <v>1406.25</v>
      </c>
      <c r="N75" s="227">
        <f t="shared" si="45"/>
        <v>1406.25</v>
      </c>
      <c r="O75" s="227">
        <f t="shared" si="45"/>
        <v>1434.375</v>
      </c>
      <c r="P75" s="227">
        <f t="shared" si="45"/>
        <v>1903.125</v>
      </c>
      <c r="Q75" s="227">
        <f t="shared" si="45"/>
        <v>1903.125</v>
      </c>
      <c r="R75" s="228">
        <f t="shared" si="43"/>
        <v>2812.5</v>
      </c>
      <c r="S75" s="228">
        <f t="shared" si="44"/>
        <v>15084.375</v>
      </c>
    </row>
    <row r="76" spans="1:20" ht="14.25" customHeight="1" x14ac:dyDescent="0.2">
      <c r="A76" s="187" t="s">
        <v>1320</v>
      </c>
      <c r="B76" s="227">
        <f t="shared" ref="B76:Q76" si="46">B72*$H$7</f>
        <v>468.75</v>
      </c>
      <c r="C76" s="227">
        <f t="shared" si="46"/>
        <v>468.75</v>
      </c>
      <c r="D76" s="227">
        <f t="shared" si="46"/>
        <v>937.5</v>
      </c>
      <c r="E76" s="227">
        <f t="shared" si="46"/>
        <v>937.5</v>
      </c>
      <c r="F76" s="227">
        <f t="shared" si="46"/>
        <v>937.5</v>
      </c>
      <c r="G76" s="227">
        <f t="shared" si="46"/>
        <v>937.5</v>
      </c>
      <c r="H76" s="227">
        <f t="shared" si="46"/>
        <v>937.5</v>
      </c>
      <c r="I76" s="227">
        <f t="shared" si="46"/>
        <v>937.5</v>
      </c>
      <c r="J76" s="227">
        <f t="shared" si="46"/>
        <v>937.5</v>
      </c>
      <c r="K76" s="227">
        <f t="shared" si="46"/>
        <v>937.5</v>
      </c>
      <c r="L76" s="227">
        <f t="shared" si="46"/>
        <v>1406.25</v>
      </c>
      <c r="M76" s="227">
        <f t="shared" si="46"/>
        <v>1406.25</v>
      </c>
      <c r="N76" s="227">
        <f t="shared" si="46"/>
        <v>1406.25</v>
      </c>
      <c r="O76" s="227">
        <f t="shared" si="46"/>
        <v>1434.375</v>
      </c>
      <c r="P76" s="227">
        <f t="shared" si="46"/>
        <v>1903.125</v>
      </c>
      <c r="Q76" s="227">
        <f t="shared" si="46"/>
        <v>1903.125</v>
      </c>
      <c r="R76" s="228">
        <f t="shared" si="43"/>
        <v>2812.5</v>
      </c>
      <c r="S76" s="228">
        <f t="shared" si="44"/>
        <v>15084.375</v>
      </c>
    </row>
    <row r="77" spans="1:20" ht="14.25" customHeight="1" x14ac:dyDescent="0.2">
      <c r="A77" s="187" t="s">
        <v>1679</v>
      </c>
      <c r="B77" s="225">
        <f>B70</f>
        <v>1</v>
      </c>
      <c r="C77" s="225">
        <f t="shared" ref="C77:Q77" si="47">MAX(0,C70-B70)</f>
        <v>0</v>
      </c>
      <c r="D77" s="225">
        <f t="shared" si="47"/>
        <v>1</v>
      </c>
      <c r="E77" s="225">
        <f t="shared" si="47"/>
        <v>0</v>
      </c>
      <c r="F77" s="225">
        <f t="shared" si="47"/>
        <v>0</v>
      </c>
      <c r="G77" s="225">
        <f t="shared" si="47"/>
        <v>0</v>
      </c>
      <c r="H77" s="225">
        <f t="shared" si="47"/>
        <v>0</v>
      </c>
      <c r="I77" s="225">
        <f t="shared" si="47"/>
        <v>0</v>
      </c>
      <c r="J77" s="225">
        <f t="shared" si="47"/>
        <v>0</v>
      </c>
      <c r="K77" s="225">
        <f t="shared" si="47"/>
        <v>0</v>
      </c>
      <c r="L77" s="225">
        <f t="shared" si="47"/>
        <v>1</v>
      </c>
      <c r="M77" s="225">
        <f t="shared" si="47"/>
        <v>0</v>
      </c>
      <c r="N77" s="225">
        <f t="shared" si="47"/>
        <v>0</v>
      </c>
      <c r="O77" s="225">
        <f t="shared" si="47"/>
        <v>0</v>
      </c>
      <c r="P77" s="225">
        <f t="shared" si="47"/>
        <v>1</v>
      </c>
      <c r="Q77" s="225">
        <f t="shared" si="47"/>
        <v>0</v>
      </c>
      <c r="R77" s="226">
        <f t="shared" si="43"/>
        <v>2</v>
      </c>
      <c r="S77" s="226">
        <f t="shared" si="44"/>
        <v>2</v>
      </c>
      <c r="T77" s="188"/>
    </row>
    <row r="78" spans="1:20" ht="14.25" customHeight="1" x14ac:dyDescent="0.2">
      <c r="A78" s="187" t="s">
        <v>1585</v>
      </c>
      <c r="B78" s="227">
        <f t="shared" ref="B78:Q78" si="48">B77*$M$8</f>
        <v>5000</v>
      </c>
      <c r="C78" s="227">
        <f t="shared" si="48"/>
        <v>0</v>
      </c>
      <c r="D78" s="227">
        <f t="shared" si="48"/>
        <v>5000</v>
      </c>
      <c r="E78" s="227">
        <f t="shared" si="48"/>
        <v>0</v>
      </c>
      <c r="F78" s="227">
        <f t="shared" si="48"/>
        <v>0</v>
      </c>
      <c r="G78" s="227">
        <f t="shared" si="48"/>
        <v>0</v>
      </c>
      <c r="H78" s="227">
        <f t="shared" si="48"/>
        <v>0</v>
      </c>
      <c r="I78" s="227">
        <f t="shared" si="48"/>
        <v>0</v>
      </c>
      <c r="J78" s="227">
        <f t="shared" si="48"/>
        <v>0</v>
      </c>
      <c r="K78" s="227">
        <f t="shared" si="48"/>
        <v>0</v>
      </c>
      <c r="L78" s="227">
        <f t="shared" si="48"/>
        <v>5000</v>
      </c>
      <c r="M78" s="227">
        <f t="shared" si="48"/>
        <v>0</v>
      </c>
      <c r="N78" s="227">
        <f t="shared" si="48"/>
        <v>0</v>
      </c>
      <c r="O78" s="227">
        <f t="shared" si="48"/>
        <v>0</v>
      </c>
      <c r="P78" s="227">
        <f t="shared" si="48"/>
        <v>5000</v>
      </c>
      <c r="Q78" s="227">
        <f t="shared" si="48"/>
        <v>0</v>
      </c>
      <c r="R78" s="228">
        <f t="shared" si="43"/>
        <v>10000</v>
      </c>
      <c r="S78" s="228">
        <f t="shared" si="44"/>
        <v>10000</v>
      </c>
    </row>
    <row r="79" spans="1:20" ht="14.25" customHeight="1" x14ac:dyDescent="0.2">
      <c r="A79" s="231" t="s">
        <v>1680</v>
      </c>
      <c r="B79" s="232">
        <f t="shared" ref="B79:Q79" si="49">B72+B74+B75+B76+B78</f>
        <v>12187.5</v>
      </c>
      <c r="C79" s="232">
        <f t="shared" si="49"/>
        <v>7187.5</v>
      </c>
      <c r="D79" s="232">
        <f t="shared" si="49"/>
        <v>19375</v>
      </c>
      <c r="E79" s="232">
        <f t="shared" si="49"/>
        <v>14375</v>
      </c>
      <c r="F79" s="232">
        <f t="shared" si="49"/>
        <v>14375</v>
      </c>
      <c r="G79" s="232">
        <f t="shared" si="49"/>
        <v>14375</v>
      </c>
      <c r="H79" s="232">
        <f t="shared" si="49"/>
        <v>14375</v>
      </c>
      <c r="I79" s="232">
        <f t="shared" si="49"/>
        <v>14375</v>
      </c>
      <c r="J79" s="232">
        <f t="shared" si="49"/>
        <v>14375</v>
      </c>
      <c r="K79" s="232">
        <f t="shared" si="49"/>
        <v>14375</v>
      </c>
      <c r="L79" s="232">
        <f t="shared" si="49"/>
        <v>26562.5</v>
      </c>
      <c r="M79" s="232">
        <f t="shared" si="49"/>
        <v>21562.5</v>
      </c>
      <c r="N79" s="232">
        <f t="shared" si="49"/>
        <v>21562.5</v>
      </c>
      <c r="O79" s="232">
        <f t="shared" si="49"/>
        <v>21993.75</v>
      </c>
      <c r="P79" s="232">
        <f t="shared" si="49"/>
        <v>34181.25</v>
      </c>
      <c r="Q79" s="232">
        <f t="shared" si="49"/>
        <v>29181.25</v>
      </c>
      <c r="R79" s="233">
        <f t="shared" si="43"/>
        <v>53125</v>
      </c>
      <c r="S79" s="233">
        <f t="shared" si="44"/>
        <v>241293.75</v>
      </c>
    </row>
    <row r="80" spans="1:20" ht="14.25" customHeight="1" x14ac:dyDescent="0.2"/>
    <row r="81" spans="1:19" ht="14.25" customHeight="1" x14ac:dyDescent="0.2">
      <c r="A81" s="236" t="s">
        <v>1681</v>
      </c>
      <c r="B81" s="237">
        <f t="shared" ref="B81:Q81" si="50">B41+B62+B79</f>
        <v>90851.442876250003</v>
      </c>
      <c r="C81" s="237">
        <f t="shared" si="50"/>
        <v>81851.442876250003</v>
      </c>
      <c r="D81" s="237">
        <f t="shared" si="50"/>
        <v>155878.68257899999</v>
      </c>
      <c r="E81" s="237">
        <f t="shared" si="50"/>
        <v>144133.31796199997</v>
      </c>
      <c r="F81" s="237">
        <f t="shared" si="50"/>
        <v>140751.36488750001</v>
      </c>
      <c r="G81" s="237">
        <f t="shared" si="50"/>
        <v>181250.14624999999</v>
      </c>
      <c r="H81" s="237">
        <f t="shared" si="50"/>
        <v>175250.14624999999</v>
      </c>
      <c r="I81" s="237">
        <f t="shared" si="50"/>
        <v>175250.14624999999</v>
      </c>
      <c r="J81" s="237">
        <f t="shared" si="50"/>
        <v>176684.91422099998</v>
      </c>
      <c r="K81" s="237">
        <f t="shared" si="50"/>
        <v>178119.68219200001</v>
      </c>
      <c r="L81" s="237">
        <f t="shared" si="50"/>
        <v>212416.76623099996</v>
      </c>
      <c r="M81" s="237">
        <f t="shared" si="50"/>
        <v>202828.27312024997</v>
      </c>
      <c r="N81" s="237">
        <f t="shared" si="50"/>
        <v>240150.06826124995</v>
      </c>
      <c r="O81" s="237">
        <f t="shared" si="50"/>
        <v>259621.21329749998</v>
      </c>
      <c r="P81" s="237">
        <f t="shared" si="50"/>
        <v>318496.77843812999</v>
      </c>
      <c r="Q81" s="237">
        <f t="shared" si="50"/>
        <v>332074.40162989002</v>
      </c>
      <c r="R81" s="237">
        <f>SUM(B81:E81)</f>
        <v>472714.88629349996</v>
      </c>
      <c r="S81" s="237">
        <f>SUM(F81:Q81)</f>
        <v>2592893.90102852</v>
      </c>
    </row>
    <row r="82" spans="1:19" ht="14.25" customHeight="1" x14ac:dyDescent="0.2"/>
    <row r="83" spans="1:19" ht="14.25" customHeight="1" x14ac:dyDescent="0.2"/>
    <row r="84" spans="1:19" ht="14.25" customHeight="1" x14ac:dyDescent="0.2"/>
    <row r="85" spans="1:19" ht="14.25" customHeight="1" x14ac:dyDescent="0.2"/>
    <row r="86" spans="1:19" ht="14.25" customHeight="1" x14ac:dyDescent="0.2"/>
    <row r="87" spans="1:19" ht="14.25" customHeight="1" x14ac:dyDescent="0.2"/>
    <row r="88" spans="1:19" ht="14.25" customHeight="1" x14ac:dyDescent="0.2"/>
    <row r="89" spans="1:19" ht="14.25" customHeight="1" x14ac:dyDescent="0.2"/>
    <row r="90" spans="1:19" ht="14.25" customHeight="1" x14ac:dyDescent="0.2"/>
    <row r="91" spans="1:19" ht="14.25" customHeight="1" x14ac:dyDescent="0.2"/>
    <row r="92" spans="1:19" ht="14.25" customHeight="1" x14ac:dyDescent="0.2"/>
    <row r="93" spans="1:19" ht="14.25" customHeight="1" x14ac:dyDescent="0.2"/>
    <row r="94" spans="1:19" ht="14.25" customHeight="1" x14ac:dyDescent="0.2"/>
    <row r="95" spans="1:19" ht="14.25" customHeight="1" x14ac:dyDescent="0.2"/>
    <row r="96" spans="1:19" ht="14.25" customHeight="1" x14ac:dyDescent="0.2"/>
    <row r="97" ht="14.25" customHeight="1" x14ac:dyDescent="0.2"/>
    <row r="98" ht="14.25" customHeight="1" x14ac:dyDescent="0.2"/>
    <row r="99" ht="14.25" customHeight="1" x14ac:dyDescent="0.2"/>
    <row r="100" ht="14.25" customHeight="1" x14ac:dyDescent="0.2"/>
    <row r="101" ht="14.25" customHeight="1" x14ac:dyDescent="0.2"/>
    <row r="102" ht="14.25" customHeight="1" x14ac:dyDescent="0.2"/>
    <row r="103" ht="14.25" customHeight="1" x14ac:dyDescent="0.2"/>
    <row r="104" ht="14.25" customHeight="1" x14ac:dyDescent="0.2"/>
    <row r="105" ht="14.25" customHeight="1" x14ac:dyDescent="0.2"/>
    <row r="106" ht="14.25" customHeight="1" x14ac:dyDescent="0.2"/>
    <row r="107" ht="14.25" customHeight="1" x14ac:dyDescent="0.2"/>
    <row r="108" ht="14.25" customHeight="1" x14ac:dyDescent="0.2"/>
    <row r="109" ht="14.25" customHeight="1" x14ac:dyDescent="0.2"/>
    <row r="110" ht="14.25" customHeight="1" x14ac:dyDescent="0.2"/>
    <row r="111" ht="14.25" customHeight="1" x14ac:dyDescent="0.2"/>
    <row r="112" ht="14.25" customHeight="1" x14ac:dyDescent="0.2"/>
    <row r="113" ht="14.25" customHeight="1" x14ac:dyDescent="0.2"/>
    <row r="114" ht="14.25" customHeight="1" x14ac:dyDescent="0.2"/>
    <row r="115" ht="14.25" customHeight="1" x14ac:dyDescent="0.2"/>
    <row r="116" ht="14.25" customHeight="1" x14ac:dyDescent="0.2"/>
    <row r="117" ht="14.25" customHeight="1" x14ac:dyDescent="0.2"/>
    <row r="118" ht="14.25" customHeight="1" x14ac:dyDescent="0.2"/>
    <row r="119" ht="14.25" customHeight="1" x14ac:dyDescent="0.2"/>
    <row r="120" ht="14.25" customHeight="1" x14ac:dyDescent="0.2"/>
    <row r="121" ht="14.25" customHeight="1" x14ac:dyDescent="0.2"/>
    <row r="122" ht="14.25" customHeight="1" x14ac:dyDescent="0.2"/>
    <row r="123" ht="14.25" customHeight="1" x14ac:dyDescent="0.2"/>
    <row r="124" ht="14.25" customHeight="1" x14ac:dyDescent="0.2"/>
    <row r="125" ht="14.25" customHeight="1" x14ac:dyDescent="0.2"/>
    <row r="126" ht="14.25" customHeight="1" x14ac:dyDescent="0.2"/>
    <row r="127" ht="14.25" customHeight="1" x14ac:dyDescent="0.2"/>
    <row r="128" ht="14.25" customHeight="1" x14ac:dyDescent="0.2"/>
    <row r="129" ht="14.25" customHeight="1" x14ac:dyDescent="0.2"/>
    <row r="130" ht="14.25" customHeight="1" x14ac:dyDescent="0.2"/>
    <row r="131" ht="14.25" customHeight="1" x14ac:dyDescent="0.2"/>
    <row r="132" ht="14.25" customHeight="1" x14ac:dyDescent="0.2"/>
    <row r="133" ht="14.25" customHeight="1" x14ac:dyDescent="0.2"/>
    <row r="134" ht="14.25" customHeight="1" x14ac:dyDescent="0.2"/>
    <row r="135" ht="14.25" customHeight="1" x14ac:dyDescent="0.2"/>
    <row r="136" ht="14.25" customHeight="1" x14ac:dyDescent="0.2"/>
    <row r="137" ht="14.25" customHeight="1" x14ac:dyDescent="0.2"/>
    <row r="138" ht="14.25" customHeight="1" x14ac:dyDescent="0.2"/>
    <row r="139" ht="14.25" customHeight="1" x14ac:dyDescent="0.2"/>
    <row r="140" ht="14.25" customHeight="1" x14ac:dyDescent="0.2"/>
    <row r="141" ht="14.25" customHeight="1" x14ac:dyDescent="0.2"/>
    <row r="142" ht="14.25" customHeight="1" x14ac:dyDescent="0.2"/>
    <row r="143" ht="14.25" customHeight="1" x14ac:dyDescent="0.2"/>
    <row r="144" ht="14.25" customHeight="1" x14ac:dyDescent="0.2"/>
    <row r="145" ht="14.25" customHeight="1" x14ac:dyDescent="0.2"/>
    <row r="146" ht="14.25" customHeight="1" x14ac:dyDescent="0.2"/>
    <row r="147" ht="14.25" customHeight="1" x14ac:dyDescent="0.2"/>
    <row r="148" ht="14.25" customHeight="1" x14ac:dyDescent="0.2"/>
    <row r="149" ht="14.25" customHeight="1" x14ac:dyDescent="0.2"/>
    <row r="150" ht="14.25" customHeight="1" x14ac:dyDescent="0.2"/>
    <row r="151" ht="14.25" customHeight="1" x14ac:dyDescent="0.2"/>
    <row r="152" ht="14.25" customHeight="1" x14ac:dyDescent="0.2"/>
    <row r="153" ht="14.25" customHeight="1" x14ac:dyDescent="0.2"/>
    <row r="154" ht="14.25" customHeight="1" x14ac:dyDescent="0.2"/>
    <row r="155" ht="14.25" customHeight="1" x14ac:dyDescent="0.2"/>
    <row r="156" ht="14.25" customHeight="1" x14ac:dyDescent="0.2"/>
    <row r="157" ht="14.25" customHeight="1" x14ac:dyDescent="0.2"/>
    <row r="158" ht="14.25" customHeight="1" x14ac:dyDescent="0.2"/>
    <row r="159" ht="14.25" customHeight="1" x14ac:dyDescent="0.2"/>
    <row r="160" ht="14.25" customHeight="1" x14ac:dyDescent="0.2"/>
    <row r="161" ht="14.25" customHeight="1" x14ac:dyDescent="0.2"/>
    <row r="162" ht="14.25" customHeight="1" x14ac:dyDescent="0.2"/>
    <row r="163" ht="14.25" customHeight="1" x14ac:dyDescent="0.2"/>
    <row r="164" ht="14.25" customHeight="1" x14ac:dyDescent="0.2"/>
    <row r="165" ht="14.25" customHeight="1" x14ac:dyDescent="0.2"/>
    <row r="166" ht="14.25" customHeight="1" x14ac:dyDescent="0.2"/>
    <row r="167" ht="14.25" customHeight="1" x14ac:dyDescent="0.2"/>
    <row r="168" ht="14.25" customHeight="1" x14ac:dyDescent="0.2"/>
    <row r="169" ht="14.25" customHeight="1" x14ac:dyDescent="0.2"/>
    <row r="170" ht="14.25" customHeight="1" x14ac:dyDescent="0.2"/>
    <row r="171" ht="14.25" customHeight="1" x14ac:dyDescent="0.2"/>
    <row r="172" ht="14.25" customHeight="1" x14ac:dyDescent="0.2"/>
    <row r="173" ht="14.25" customHeight="1" x14ac:dyDescent="0.2"/>
    <row r="174" ht="14.25" customHeight="1" x14ac:dyDescent="0.2"/>
    <row r="175" ht="14.25" customHeight="1" x14ac:dyDescent="0.2"/>
    <row r="176" ht="14.25" customHeight="1" x14ac:dyDescent="0.2"/>
    <row r="177" ht="14.25" customHeight="1" x14ac:dyDescent="0.2"/>
    <row r="178" ht="14.25" customHeight="1" x14ac:dyDescent="0.2"/>
    <row r="179" ht="14.25" customHeight="1" x14ac:dyDescent="0.2"/>
    <row r="180" ht="14.25" customHeight="1" x14ac:dyDescent="0.2"/>
    <row r="181" ht="14.25" customHeight="1" x14ac:dyDescent="0.2"/>
    <row r="182" ht="14.25" customHeight="1" x14ac:dyDescent="0.2"/>
    <row r="183" ht="14.25" customHeight="1" x14ac:dyDescent="0.2"/>
    <row r="184" ht="14.25" customHeight="1" x14ac:dyDescent="0.2"/>
    <row r="185" ht="14.25" customHeight="1" x14ac:dyDescent="0.2"/>
    <row r="186" ht="14.25" customHeight="1" x14ac:dyDescent="0.2"/>
    <row r="187" ht="14.25" customHeight="1" x14ac:dyDescent="0.2"/>
    <row r="188" ht="14.25" customHeight="1" x14ac:dyDescent="0.2"/>
    <row r="189" ht="14.25" customHeight="1" x14ac:dyDescent="0.2"/>
    <row r="190" ht="14.25" customHeight="1" x14ac:dyDescent="0.2"/>
    <row r="191" ht="14.25" customHeight="1" x14ac:dyDescent="0.2"/>
    <row r="192" ht="14.25" customHeight="1" x14ac:dyDescent="0.2"/>
    <row r="193" ht="14.25" customHeight="1" x14ac:dyDescent="0.2"/>
    <row r="194" ht="14.25" customHeight="1" x14ac:dyDescent="0.2"/>
    <row r="195" ht="14.25" customHeight="1" x14ac:dyDescent="0.2"/>
    <row r="196" ht="14.25" customHeight="1" x14ac:dyDescent="0.2"/>
    <row r="197" ht="14.25" customHeight="1" x14ac:dyDescent="0.2"/>
    <row r="198" ht="14.25" customHeight="1" x14ac:dyDescent="0.2"/>
    <row r="199" ht="14.25" customHeight="1" x14ac:dyDescent="0.2"/>
    <row r="200" ht="14.25" customHeight="1" x14ac:dyDescent="0.2"/>
    <row r="201" ht="14.25" customHeight="1" x14ac:dyDescent="0.2"/>
    <row r="202" ht="14.25" customHeight="1" x14ac:dyDescent="0.2"/>
    <row r="203" ht="14.25" customHeight="1" x14ac:dyDescent="0.2"/>
    <row r="204" ht="14.25" customHeight="1" x14ac:dyDescent="0.2"/>
    <row r="205" ht="14.25" customHeight="1" x14ac:dyDescent="0.2"/>
    <row r="206" ht="14.25" customHeight="1" x14ac:dyDescent="0.2"/>
    <row r="207" ht="14.25" customHeight="1" x14ac:dyDescent="0.2"/>
    <row r="208" ht="14.25" customHeight="1" x14ac:dyDescent="0.2"/>
    <row r="209" ht="14.25" customHeight="1" x14ac:dyDescent="0.2"/>
    <row r="210" ht="14.25" customHeight="1" x14ac:dyDescent="0.2"/>
    <row r="211" ht="14.25" customHeight="1" x14ac:dyDescent="0.2"/>
    <row r="212" ht="14.25" customHeight="1" x14ac:dyDescent="0.2"/>
    <row r="213" ht="14.25" customHeight="1" x14ac:dyDescent="0.2"/>
    <row r="214" ht="14.25" customHeight="1" x14ac:dyDescent="0.2"/>
    <row r="215" ht="14.25" customHeight="1" x14ac:dyDescent="0.2"/>
    <row r="216" ht="14.25" customHeight="1" x14ac:dyDescent="0.2"/>
    <row r="217" ht="14.25" customHeight="1" x14ac:dyDescent="0.2"/>
    <row r="218" ht="14.25" customHeight="1" x14ac:dyDescent="0.2"/>
    <row r="219" ht="14.25" customHeight="1" x14ac:dyDescent="0.2"/>
    <row r="220" ht="14.25" customHeight="1" x14ac:dyDescent="0.2"/>
    <row r="221" ht="14.25" customHeight="1" x14ac:dyDescent="0.2"/>
    <row r="222" ht="14.25" customHeight="1" x14ac:dyDescent="0.2"/>
    <row r="223" ht="14.25" customHeight="1" x14ac:dyDescent="0.2"/>
    <row r="224" ht="14.25" customHeight="1" x14ac:dyDescent="0.2"/>
    <row r="225" ht="14.25" customHeight="1" x14ac:dyDescent="0.2"/>
    <row r="226" ht="14.25" customHeight="1" x14ac:dyDescent="0.2"/>
    <row r="227" ht="14.25" customHeight="1" x14ac:dyDescent="0.2"/>
    <row r="228" ht="14.25" customHeight="1" x14ac:dyDescent="0.2"/>
    <row r="229" ht="14.25" customHeight="1" x14ac:dyDescent="0.2"/>
    <row r="230" ht="14.25" customHeight="1" x14ac:dyDescent="0.2"/>
    <row r="231" ht="14.25" customHeight="1" x14ac:dyDescent="0.2"/>
    <row r="232" ht="14.25" customHeight="1" x14ac:dyDescent="0.2"/>
    <row r="233" ht="14.25" customHeight="1" x14ac:dyDescent="0.2"/>
    <row r="234" ht="14.25" customHeight="1" x14ac:dyDescent="0.2"/>
    <row r="235" ht="14.25" customHeight="1" x14ac:dyDescent="0.2"/>
    <row r="236" ht="14.25" customHeight="1" x14ac:dyDescent="0.2"/>
    <row r="237" ht="14.25" customHeight="1" x14ac:dyDescent="0.2"/>
    <row r="238" ht="14.25" customHeight="1" x14ac:dyDescent="0.2"/>
    <row r="239" ht="14.25" customHeight="1" x14ac:dyDescent="0.2"/>
    <row r="240" ht="14.25" customHeight="1" x14ac:dyDescent="0.2"/>
    <row r="241" ht="14.25" customHeight="1" x14ac:dyDescent="0.2"/>
    <row r="242" ht="14.25" customHeight="1" x14ac:dyDescent="0.2"/>
    <row r="243" ht="14.25" customHeight="1" x14ac:dyDescent="0.2"/>
    <row r="244" ht="14.25" customHeight="1" x14ac:dyDescent="0.2"/>
    <row r="245" ht="14.25" customHeight="1" x14ac:dyDescent="0.2"/>
    <row r="246" ht="14.25" customHeight="1" x14ac:dyDescent="0.2"/>
    <row r="247" ht="14.25" customHeight="1" x14ac:dyDescent="0.2"/>
    <row r="248" ht="14.25" customHeight="1" x14ac:dyDescent="0.2"/>
    <row r="249" ht="14.25" customHeight="1" x14ac:dyDescent="0.2"/>
    <row r="250" ht="14.25" customHeight="1" x14ac:dyDescent="0.2"/>
    <row r="251" ht="14.25" customHeight="1" x14ac:dyDescent="0.2"/>
    <row r="252" ht="14.25" customHeight="1" x14ac:dyDescent="0.2"/>
    <row r="253" ht="14.25" customHeight="1" x14ac:dyDescent="0.2"/>
    <row r="254" ht="14.25" customHeight="1" x14ac:dyDescent="0.2"/>
    <row r="255" ht="14.25" customHeight="1" x14ac:dyDescent="0.2"/>
    <row r="256" ht="14.25" customHeight="1" x14ac:dyDescent="0.2"/>
    <row r="257" ht="14.25" customHeight="1" x14ac:dyDescent="0.2"/>
    <row r="258" ht="14.25" customHeight="1" x14ac:dyDescent="0.2"/>
    <row r="259" ht="14.25" customHeight="1" x14ac:dyDescent="0.2"/>
    <row r="260" ht="14.25" customHeight="1" x14ac:dyDescent="0.2"/>
    <row r="261" ht="14.25" customHeight="1" x14ac:dyDescent="0.2"/>
    <row r="262" ht="14.25" customHeight="1" x14ac:dyDescent="0.2"/>
    <row r="263" ht="14.25" customHeight="1" x14ac:dyDescent="0.2"/>
    <row r="264" ht="14.25" customHeight="1" x14ac:dyDescent="0.2"/>
    <row r="265" ht="14.25" customHeight="1" x14ac:dyDescent="0.2"/>
    <row r="266" ht="14.25" customHeight="1" x14ac:dyDescent="0.2"/>
    <row r="267" ht="14.25" customHeight="1" x14ac:dyDescent="0.2"/>
    <row r="268" ht="14.25" customHeight="1" x14ac:dyDescent="0.2"/>
    <row r="269" ht="14.25" customHeight="1" x14ac:dyDescent="0.2"/>
    <row r="270" ht="14.25" customHeight="1" x14ac:dyDescent="0.2"/>
    <row r="271" ht="14.25" customHeight="1" x14ac:dyDescent="0.2"/>
    <row r="272" ht="14.25" customHeight="1" x14ac:dyDescent="0.2"/>
    <row r="273" ht="14.25" customHeight="1" x14ac:dyDescent="0.2"/>
    <row r="274" ht="14.25" customHeight="1" x14ac:dyDescent="0.2"/>
    <row r="275" ht="14.25" customHeight="1" x14ac:dyDescent="0.2"/>
    <row r="276" ht="14.25" customHeight="1" x14ac:dyDescent="0.2"/>
    <row r="277" ht="14.25" customHeight="1" x14ac:dyDescent="0.2"/>
    <row r="278" ht="14.25" customHeight="1" x14ac:dyDescent="0.2"/>
    <row r="279" ht="14.25" customHeight="1" x14ac:dyDescent="0.2"/>
    <row r="280" ht="14.25" customHeight="1" x14ac:dyDescent="0.2"/>
    <row r="281" ht="14.25" customHeight="1" x14ac:dyDescent="0.2"/>
    <row r="282" ht="14.25" customHeight="1" x14ac:dyDescent="0.2"/>
    <row r="283" ht="14.25" customHeight="1" x14ac:dyDescent="0.2"/>
    <row r="284" ht="14.25" customHeight="1" x14ac:dyDescent="0.2"/>
    <row r="285" ht="14.25" customHeight="1" x14ac:dyDescent="0.2"/>
    <row r="286" ht="14.25" customHeight="1" x14ac:dyDescent="0.2"/>
    <row r="287" ht="14.25" customHeight="1" x14ac:dyDescent="0.2"/>
    <row r="288" ht="14.25" customHeight="1" x14ac:dyDescent="0.2"/>
    <row r="289" ht="14.25" customHeight="1" x14ac:dyDescent="0.2"/>
    <row r="290" ht="14.25" customHeight="1" x14ac:dyDescent="0.2"/>
    <row r="291" ht="14.25" customHeight="1" x14ac:dyDescent="0.2"/>
    <row r="292" ht="14.25" customHeight="1" x14ac:dyDescent="0.2"/>
    <row r="293" ht="14.25" customHeight="1" x14ac:dyDescent="0.2"/>
    <row r="294" ht="14.25" customHeight="1" x14ac:dyDescent="0.2"/>
    <row r="295" ht="14.25" customHeight="1" x14ac:dyDescent="0.2"/>
    <row r="296" ht="14.25" customHeight="1" x14ac:dyDescent="0.2"/>
    <row r="297" ht="14.25" customHeight="1" x14ac:dyDescent="0.2"/>
    <row r="298" ht="14.25" customHeight="1" x14ac:dyDescent="0.2"/>
    <row r="299" ht="14.25" customHeight="1" x14ac:dyDescent="0.2"/>
    <row r="300" ht="14.25" customHeight="1" x14ac:dyDescent="0.2"/>
    <row r="301" ht="14.25" customHeight="1" x14ac:dyDescent="0.2"/>
    <row r="302" ht="14.25" customHeight="1" x14ac:dyDescent="0.2"/>
    <row r="303" ht="14.25" customHeight="1" x14ac:dyDescent="0.2"/>
    <row r="304" ht="14.25" customHeight="1" x14ac:dyDescent="0.2"/>
    <row r="305" ht="14.25" customHeight="1" x14ac:dyDescent="0.2"/>
    <row r="306" ht="14.25" customHeight="1" x14ac:dyDescent="0.2"/>
    <row r="307" ht="14.25" customHeight="1" x14ac:dyDescent="0.2"/>
    <row r="308" ht="14.25" customHeight="1" x14ac:dyDescent="0.2"/>
    <row r="309" ht="14.25" customHeight="1" x14ac:dyDescent="0.2"/>
    <row r="310" ht="14.25" customHeight="1" x14ac:dyDescent="0.2"/>
    <row r="311" ht="14.25" customHeight="1" x14ac:dyDescent="0.2"/>
    <row r="312" ht="14.25" customHeight="1" x14ac:dyDescent="0.2"/>
    <row r="313" ht="14.25" customHeight="1" x14ac:dyDescent="0.2"/>
    <row r="314" ht="14.25" customHeight="1" x14ac:dyDescent="0.2"/>
    <row r="315" ht="14.25" customHeight="1" x14ac:dyDescent="0.2"/>
    <row r="316" ht="14.25" customHeight="1" x14ac:dyDescent="0.2"/>
    <row r="317" ht="14.25" customHeight="1" x14ac:dyDescent="0.2"/>
    <row r="318" ht="14.25" customHeight="1" x14ac:dyDescent="0.2"/>
    <row r="319" ht="14.25" customHeight="1" x14ac:dyDescent="0.2"/>
    <row r="320" ht="14.25" customHeight="1" x14ac:dyDescent="0.2"/>
    <row r="321" ht="14.25" customHeight="1" x14ac:dyDescent="0.2"/>
    <row r="322" ht="14.25" customHeight="1" x14ac:dyDescent="0.2"/>
    <row r="323" ht="14.25" customHeight="1" x14ac:dyDescent="0.2"/>
    <row r="324" ht="14.25" customHeight="1" x14ac:dyDescent="0.2"/>
    <row r="325" ht="14.25" customHeight="1" x14ac:dyDescent="0.2"/>
    <row r="326" ht="14.25" customHeight="1" x14ac:dyDescent="0.2"/>
    <row r="327" ht="14.25" customHeight="1" x14ac:dyDescent="0.2"/>
    <row r="328" ht="14.25" customHeight="1" x14ac:dyDescent="0.2"/>
    <row r="329" ht="14.25" customHeight="1" x14ac:dyDescent="0.2"/>
    <row r="330" ht="14.25" customHeight="1" x14ac:dyDescent="0.2"/>
    <row r="331" ht="14.25" customHeight="1" x14ac:dyDescent="0.2"/>
    <row r="332" ht="14.25" customHeight="1" x14ac:dyDescent="0.2"/>
    <row r="333" ht="14.25" customHeight="1" x14ac:dyDescent="0.2"/>
    <row r="334" ht="14.25" customHeight="1" x14ac:dyDescent="0.2"/>
    <row r="335" ht="14.25" customHeight="1" x14ac:dyDescent="0.2"/>
    <row r="336" ht="14.25" customHeight="1" x14ac:dyDescent="0.2"/>
    <row r="337" ht="14.25" customHeight="1" x14ac:dyDescent="0.2"/>
    <row r="338" ht="14.25" customHeight="1" x14ac:dyDescent="0.2"/>
    <row r="339" ht="14.25" customHeight="1" x14ac:dyDescent="0.2"/>
    <row r="340" ht="14.25" customHeight="1" x14ac:dyDescent="0.2"/>
    <row r="341" ht="14.25" customHeight="1" x14ac:dyDescent="0.2"/>
    <row r="342" ht="14.25" customHeight="1" x14ac:dyDescent="0.2"/>
    <row r="343" ht="14.25" customHeight="1" x14ac:dyDescent="0.2"/>
    <row r="344" ht="14.25" customHeight="1" x14ac:dyDescent="0.2"/>
    <row r="345" ht="14.25" customHeight="1" x14ac:dyDescent="0.2"/>
    <row r="346" ht="14.25" customHeight="1" x14ac:dyDescent="0.2"/>
    <row r="347" ht="14.25" customHeight="1" x14ac:dyDescent="0.2"/>
    <row r="348" ht="14.25" customHeight="1" x14ac:dyDescent="0.2"/>
    <row r="349" ht="14.25" customHeight="1" x14ac:dyDescent="0.2"/>
    <row r="350" ht="14.25" customHeight="1" x14ac:dyDescent="0.2"/>
    <row r="351" ht="14.25" customHeight="1" x14ac:dyDescent="0.2"/>
    <row r="352" ht="14.25" customHeight="1" x14ac:dyDescent="0.2"/>
    <row r="353" ht="14.25" customHeight="1" x14ac:dyDescent="0.2"/>
    <row r="354" ht="14.25" customHeight="1" x14ac:dyDescent="0.2"/>
    <row r="355" ht="14.25" customHeight="1" x14ac:dyDescent="0.2"/>
    <row r="356" ht="14.25" customHeight="1" x14ac:dyDescent="0.2"/>
    <row r="357" ht="14.25" customHeight="1" x14ac:dyDescent="0.2"/>
    <row r="358" ht="14.25" customHeight="1" x14ac:dyDescent="0.2"/>
    <row r="359" ht="14.25" customHeight="1" x14ac:dyDescent="0.2"/>
    <row r="360" ht="14.25" customHeight="1" x14ac:dyDescent="0.2"/>
    <row r="361" ht="14.25" customHeight="1" x14ac:dyDescent="0.2"/>
    <row r="362" ht="14.25" customHeight="1" x14ac:dyDescent="0.2"/>
    <row r="363" ht="14.25" customHeight="1" x14ac:dyDescent="0.2"/>
    <row r="364" ht="14.25" customHeight="1" x14ac:dyDescent="0.2"/>
    <row r="365" ht="14.25" customHeight="1" x14ac:dyDescent="0.2"/>
    <row r="366" ht="14.25" customHeight="1" x14ac:dyDescent="0.2"/>
    <row r="367" ht="14.25" customHeight="1" x14ac:dyDescent="0.2"/>
    <row r="368" ht="14.25" customHeight="1" x14ac:dyDescent="0.2"/>
    <row r="369" ht="14.25" customHeight="1" x14ac:dyDescent="0.2"/>
    <row r="370" ht="14.25" customHeight="1" x14ac:dyDescent="0.2"/>
    <row r="371" ht="14.25" customHeight="1" x14ac:dyDescent="0.2"/>
    <row r="372" ht="14.25" customHeight="1" x14ac:dyDescent="0.2"/>
    <row r="373" ht="14.25" customHeight="1" x14ac:dyDescent="0.2"/>
    <row r="374" ht="14.25" customHeight="1" x14ac:dyDescent="0.2"/>
    <row r="375" ht="14.25" customHeight="1" x14ac:dyDescent="0.2"/>
    <row r="376" ht="14.25" customHeight="1" x14ac:dyDescent="0.2"/>
    <row r="377" ht="14.25" customHeight="1" x14ac:dyDescent="0.2"/>
    <row r="378" ht="14.25" customHeight="1" x14ac:dyDescent="0.2"/>
    <row r="379" ht="14.25" customHeight="1" x14ac:dyDescent="0.2"/>
    <row r="380" ht="14.25" customHeight="1" x14ac:dyDescent="0.2"/>
    <row r="381" ht="14.25" customHeight="1" x14ac:dyDescent="0.2"/>
    <row r="382" ht="14.25" customHeight="1" x14ac:dyDescent="0.2"/>
    <row r="383" ht="14.25" customHeight="1" x14ac:dyDescent="0.2"/>
    <row r="384" ht="14.25" customHeight="1" x14ac:dyDescent="0.2"/>
    <row r="385" ht="14.25" customHeight="1" x14ac:dyDescent="0.2"/>
    <row r="386" ht="14.25" customHeight="1" x14ac:dyDescent="0.2"/>
    <row r="387" ht="14.25" customHeight="1" x14ac:dyDescent="0.2"/>
    <row r="388" ht="14.25" customHeight="1" x14ac:dyDescent="0.2"/>
    <row r="389" ht="14.25" customHeight="1" x14ac:dyDescent="0.2"/>
    <row r="390" ht="14.25" customHeight="1" x14ac:dyDescent="0.2"/>
    <row r="391" ht="14.25" customHeight="1" x14ac:dyDescent="0.2"/>
    <row r="392" ht="14.25" customHeight="1" x14ac:dyDescent="0.2"/>
    <row r="393" ht="14.25" customHeight="1" x14ac:dyDescent="0.2"/>
    <row r="394" ht="14.25" customHeight="1" x14ac:dyDescent="0.2"/>
    <row r="395" ht="14.25" customHeight="1" x14ac:dyDescent="0.2"/>
    <row r="396" ht="14.25" customHeight="1" x14ac:dyDescent="0.2"/>
    <row r="397" ht="14.25" customHeight="1" x14ac:dyDescent="0.2"/>
    <row r="398" ht="14.25" customHeight="1" x14ac:dyDescent="0.2"/>
    <row r="399" ht="14.25" customHeight="1" x14ac:dyDescent="0.2"/>
    <row r="400" ht="14.25" customHeight="1" x14ac:dyDescent="0.2"/>
    <row r="401" ht="14.25" customHeight="1" x14ac:dyDescent="0.2"/>
    <row r="402" ht="14.25" customHeight="1" x14ac:dyDescent="0.2"/>
    <row r="403" ht="14.25" customHeight="1" x14ac:dyDescent="0.2"/>
    <row r="404" ht="14.25" customHeight="1" x14ac:dyDescent="0.2"/>
    <row r="405" ht="14.25" customHeight="1" x14ac:dyDescent="0.2"/>
    <row r="406" ht="14.25" customHeight="1" x14ac:dyDescent="0.2"/>
    <row r="407" ht="14.25" customHeight="1" x14ac:dyDescent="0.2"/>
    <row r="408" ht="14.25" customHeight="1" x14ac:dyDescent="0.2"/>
    <row r="409" ht="14.25" customHeight="1" x14ac:dyDescent="0.2"/>
    <row r="410" ht="14.25" customHeight="1" x14ac:dyDescent="0.2"/>
    <row r="411" ht="14.25" customHeight="1" x14ac:dyDescent="0.2"/>
    <row r="412" ht="14.25" customHeight="1" x14ac:dyDescent="0.2"/>
    <row r="413" ht="14.25" customHeight="1" x14ac:dyDescent="0.2"/>
    <row r="414" ht="14.25" customHeight="1" x14ac:dyDescent="0.2"/>
    <row r="415" ht="14.25" customHeight="1" x14ac:dyDescent="0.2"/>
    <row r="416" ht="14.25" customHeight="1" x14ac:dyDescent="0.2"/>
    <row r="417" ht="14.25" customHeight="1" x14ac:dyDescent="0.2"/>
    <row r="418" ht="14.25" customHeight="1" x14ac:dyDescent="0.2"/>
    <row r="419" ht="14.25" customHeight="1" x14ac:dyDescent="0.2"/>
    <row r="420" ht="14.25" customHeight="1" x14ac:dyDescent="0.2"/>
    <row r="421" ht="14.25" customHeight="1" x14ac:dyDescent="0.2"/>
    <row r="422" ht="14.25" customHeight="1" x14ac:dyDescent="0.2"/>
    <row r="423" ht="14.25" customHeight="1" x14ac:dyDescent="0.2"/>
    <row r="424" ht="14.25" customHeight="1" x14ac:dyDescent="0.2"/>
    <row r="425" ht="14.25" customHeight="1" x14ac:dyDescent="0.2"/>
    <row r="426" ht="14.25" customHeight="1" x14ac:dyDescent="0.2"/>
    <row r="427" ht="14.25" customHeight="1" x14ac:dyDescent="0.2"/>
    <row r="428" ht="14.25" customHeight="1" x14ac:dyDescent="0.2"/>
    <row r="429" ht="14.25" customHeight="1" x14ac:dyDescent="0.2"/>
    <row r="430" ht="14.25" customHeight="1" x14ac:dyDescent="0.2"/>
    <row r="431" ht="14.25" customHeight="1" x14ac:dyDescent="0.2"/>
    <row r="432" ht="14.25" customHeight="1" x14ac:dyDescent="0.2"/>
    <row r="433" ht="14.25" customHeight="1" x14ac:dyDescent="0.2"/>
    <row r="434" ht="14.25" customHeight="1" x14ac:dyDescent="0.2"/>
    <row r="435" ht="14.25" customHeight="1" x14ac:dyDescent="0.2"/>
    <row r="436" ht="14.25" customHeight="1" x14ac:dyDescent="0.2"/>
    <row r="437" ht="14.25" customHeight="1" x14ac:dyDescent="0.2"/>
    <row r="438" ht="14.25" customHeight="1" x14ac:dyDescent="0.2"/>
    <row r="439" ht="14.25" customHeight="1" x14ac:dyDescent="0.2"/>
    <row r="440" ht="14.25" customHeight="1" x14ac:dyDescent="0.2"/>
    <row r="441" ht="14.25" customHeight="1" x14ac:dyDescent="0.2"/>
    <row r="442" ht="14.25" customHeight="1" x14ac:dyDescent="0.2"/>
    <row r="443" ht="14.25" customHeight="1" x14ac:dyDescent="0.2"/>
    <row r="444" ht="14.25" customHeight="1" x14ac:dyDescent="0.2"/>
    <row r="445" ht="14.25" customHeight="1" x14ac:dyDescent="0.2"/>
    <row r="446" ht="14.25" customHeight="1" x14ac:dyDescent="0.2"/>
    <row r="447" ht="14.25" customHeight="1" x14ac:dyDescent="0.2"/>
    <row r="448" ht="14.25" customHeight="1" x14ac:dyDescent="0.2"/>
    <row r="449" ht="14.25" customHeight="1" x14ac:dyDescent="0.2"/>
    <row r="450" ht="14.25" customHeight="1" x14ac:dyDescent="0.2"/>
    <row r="451" ht="14.25" customHeight="1" x14ac:dyDescent="0.2"/>
    <row r="452" ht="14.25" customHeight="1" x14ac:dyDescent="0.2"/>
    <row r="453" ht="14.25" customHeight="1" x14ac:dyDescent="0.2"/>
    <row r="454" ht="14.25" customHeight="1" x14ac:dyDescent="0.2"/>
    <row r="455" ht="14.25" customHeight="1" x14ac:dyDescent="0.2"/>
    <row r="456" ht="14.25" customHeight="1" x14ac:dyDescent="0.2"/>
    <row r="457" ht="14.25" customHeight="1" x14ac:dyDescent="0.2"/>
    <row r="458" ht="14.25" customHeight="1" x14ac:dyDescent="0.2"/>
    <row r="459" ht="14.25" customHeight="1" x14ac:dyDescent="0.2"/>
    <row r="460" ht="14.25" customHeight="1" x14ac:dyDescent="0.2"/>
    <row r="461" ht="14.25" customHeight="1" x14ac:dyDescent="0.2"/>
    <row r="462" ht="14.25" customHeight="1" x14ac:dyDescent="0.2"/>
    <row r="463" ht="14.25" customHeight="1" x14ac:dyDescent="0.2"/>
    <row r="464" ht="14.25" customHeight="1" x14ac:dyDescent="0.2"/>
    <row r="465" ht="14.25" customHeight="1" x14ac:dyDescent="0.2"/>
    <row r="466" ht="14.25" customHeight="1" x14ac:dyDescent="0.2"/>
    <row r="467" ht="14.25" customHeight="1" x14ac:dyDescent="0.2"/>
    <row r="468" ht="14.25" customHeight="1" x14ac:dyDescent="0.2"/>
    <row r="469" ht="14.25" customHeight="1" x14ac:dyDescent="0.2"/>
    <row r="470" ht="14.25" customHeight="1" x14ac:dyDescent="0.2"/>
    <row r="471" ht="14.25" customHeight="1" x14ac:dyDescent="0.2"/>
    <row r="472" ht="14.25" customHeight="1" x14ac:dyDescent="0.2"/>
    <row r="473" ht="14.25" customHeight="1" x14ac:dyDescent="0.2"/>
    <row r="474" ht="14.25" customHeight="1" x14ac:dyDescent="0.2"/>
    <row r="475" ht="14.25" customHeight="1" x14ac:dyDescent="0.2"/>
    <row r="476" ht="14.25" customHeight="1" x14ac:dyDescent="0.2"/>
    <row r="477" ht="14.25" customHeight="1" x14ac:dyDescent="0.2"/>
    <row r="478" ht="14.25" customHeight="1" x14ac:dyDescent="0.2"/>
    <row r="479" ht="14.25" customHeight="1" x14ac:dyDescent="0.2"/>
    <row r="480" ht="14.25" customHeight="1" x14ac:dyDescent="0.2"/>
    <row r="481" ht="14.25" customHeight="1" x14ac:dyDescent="0.2"/>
    <row r="482" ht="14.25" customHeight="1" x14ac:dyDescent="0.2"/>
    <row r="483" ht="14.25" customHeight="1" x14ac:dyDescent="0.2"/>
    <row r="484" ht="14.25" customHeight="1" x14ac:dyDescent="0.2"/>
    <row r="485" ht="14.25" customHeight="1" x14ac:dyDescent="0.2"/>
    <row r="486" ht="14.25" customHeight="1" x14ac:dyDescent="0.2"/>
    <row r="487" ht="14.25" customHeight="1" x14ac:dyDescent="0.2"/>
    <row r="488" ht="14.25" customHeight="1" x14ac:dyDescent="0.2"/>
    <row r="489" ht="14.25" customHeight="1" x14ac:dyDescent="0.2"/>
    <row r="490" ht="14.25" customHeight="1" x14ac:dyDescent="0.2"/>
    <row r="491" ht="14.25" customHeight="1" x14ac:dyDescent="0.2"/>
    <row r="492" ht="14.25" customHeight="1" x14ac:dyDescent="0.2"/>
    <row r="493" ht="14.25" customHeight="1" x14ac:dyDescent="0.2"/>
    <row r="494" ht="14.25" customHeight="1" x14ac:dyDescent="0.2"/>
    <row r="495" ht="14.25" customHeight="1" x14ac:dyDescent="0.2"/>
    <row r="496" ht="14.25" customHeight="1" x14ac:dyDescent="0.2"/>
    <row r="497" ht="14.25" customHeight="1" x14ac:dyDescent="0.2"/>
    <row r="498" ht="14.25" customHeight="1" x14ac:dyDescent="0.2"/>
    <row r="499" ht="14.25" customHeight="1" x14ac:dyDescent="0.2"/>
    <row r="500" ht="14.25" customHeight="1" x14ac:dyDescent="0.2"/>
    <row r="501" ht="14.25" customHeight="1" x14ac:dyDescent="0.2"/>
    <row r="502" ht="14.25" customHeight="1" x14ac:dyDescent="0.2"/>
    <row r="503" ht="14.25" customHeight="1" x14ac:dyDescent="0.2"/>
    <row r="504" ht="14.25" customHeight="1" x14ac:dyDescent="0.2"/>
    <row r="505" ht="14.25" customHeight="1" x14ac:dyDescent="0.2"/>
    <row r="506" ht="14.25" customHeight="1" x14ac:dyDescent="0.2"/>
    <row r="507" ht="14.25" customHeight="1" x14ac:dyDescent="0.2"/>
    <row r="508" ht="14.25" customHeight="1" x14ac:dyDescent="0.2"/>
    <row r="509" ht="14.25" customHeight="1" x14ac:dyDescent="0.2"/>
    <row r="510" ht="14.25" customHeight="1" x14ac:dyDescent="0.2"/>
    <row r="511" ht="14.25" customHeight="1" x14ac:dyDescent="0.2"/>
    <row r="512" ht="14.25" customHeight="1" x14ac:dyDescent="0.2"/>
    <row r="513" ht="14.25" customHeight="1" x14ac:dyDescent="0.2"/>
    <row r="514" ht="14.25" customHeight="1" x14ac:dyDescent="0.2"/>
    <row r="515" ht="14.25" customHeight="1" x14ac:dyDescent="0.2"/>
    <row r="516" ht="14.25" customHeight="1" x14ac:dyDescent="0.2"/>
    <row r="517" ht="14.25" customHeight="1" x14ac:dyDescent="0.2"/>
    <row r="518" ht="14.25" customHeight="1" x14ac:dyDescent="0.2"/>
    <row r="519" ht="14.25" customHeight="1" x14ac:dyDescent="0.2"/>
    <row r="520" ht="14.25" customHeight="1" x14ac:dyDescent="0.2"/>
    <row r="521" ht="14.25" customHeight="1" x14ac:dyDescent="0.2"/>
    <row r="522" ht="14.25" customHeight="1" x14ac:dyDescent="0.2"/>
    <row r="523" ht="14.25" customHeight="1" x14ac:dyDescent="0.2"/>
    <row r="524" ht="14.25" customHeight="1" x14ac:dyDescent="0.2"/>
    <row r="525" ht="14.25" customHeight="1" x14ac:dyDescent="0.2"/>
    <row r="526" ht="14.25" customHeight="1" x14ac:dyDescent="0.2"/>
    <row r="527" ht="14.25" customHeight="1" x14ac:dyDescent="0.2"/>
    <row r="528" ht="14.25" customHeight="1" x14ac:dyDescent="0.2"/>
    <row r="529" ht="14.25" customHeight="1" x14ac:dyDescent="0.2"/>
    <row r="530" ht="14.25" customHeight="1" x14ac:dyDescent="0.2"/>
    <row r="531" ht="14.25" customHeight="1" x14ac:dyDescent="0.2"/>
    <row r="532" ht="14.25" customHeight="1" x14ac:dyDescent="0.2"/>
    <row r="533" ht="14.25" customHeight="1" x14ac:dyDescent="0.2"/>
    <row r="534" ht="14.25" customHeight="1" x14ac:dyDescent="0.2"/>
    <row r="535" ht="14.25" customHeight="1" x14ac:dyDescent="0.2"/>
    <row r="536" ht="14.25" customHeight="1" x14ac:dyDescent="0.2"/>
    <row r="537" ht="14.25" customHeight="1" x14ac:dyDescent="0.2"/>
    <row r="538" ht="14.25" customHeight="1" x14ac:dyDescent="0.2"/>
    <row r="539" ht="14.25" customHeight="1" x14ac:dyDescent="0.2"/>
    <row r="540" ht="14.25" customHeight="1" x14ac:dyDescent="0.2"/>
    <row r="541" ht="14.25" customHeight="1" x14ac:dyDescent="0.2"/>
    <row r="542" ht="14.25" customHeight="1" x14ac:dyDescent="0.2"/>
    <row r="543" ht="14.25" customHeight="1" x14ac:dyDescent="0.2"/>
    <row r="544" ht="14.25" customHeight="1" x14ac:dyDescent="0.2"/>
    <row r="545" ht="14.25" customHeight="1" x14ac:dyDescent="0.2"/>
    <row r="546" ht="14.25" customHeight="1" x14ac:dyDescent="0.2"/>
    <row r="547" ht="14.25" customHeight="1" x14ac:dyDescent="0.2"/>
    <row r="548" ht="14.25" customHeight="1" x14ac:dyDescent="0.2"/>
    <row r="549" ht="14.25" customHeight="1" x14ac:dyDescent="0.2"/>
    <row r="550" ht="14.25" customHeight="1" x14ac:dyDescent="0.2"/>
    <row r="551" ht="14.25" customHeight="1" x14ac:dyDescent="0.2"/>
    <row r="552" ht="14.25" customHeight="1" x14ac:dyDescent="0.2"/>
    <row r="553" ht="14.25" customHeight="1" x14ac:dyDescent="0.2"/>
    <row r="554" ht="14.25" customHeight="1" x14ac:dyDescent="0.2"/>
    <row r="555" ht="14.25" customHeight="1" x14ac:dyDescent="0.2"/>
    <row r="556" ht="14.25" customHeight="1" x14ac:dyDescent="0.2"/>
    <row r="557" ht="14.25" customHeight="1" x14ac:dyDescent="0.2"/>
    <row r="558" ht="14.25" customHeight="1" x14ac:dyDescent="0.2"/>
    <row r="559" ht="14.25" customHeight="1" x14ac:dyDescent="0.2"/>
    <row r="560" ht="14.25" customHeight="1" x14ac:dyDescent="0.2"/>
    <row r="561" ht="14.25" customHeight="1" x14ac:dyDescent="0.2"/>
    <row r="562" ht="14.25" customHeight="1" x14ac:dyDescent="0.2"/>
    <row r="563" ht="14.25" customHeight="1" x14ac:dyDescent="0.2"/>
    <row r="564" ht="14.25" customHeight="1" x14ac:dyDescent="0.2"/>
    <row r="565" ht="14.25" customHeight="1" x14ac:dyDescent="0.2"/>
    <row r="566" ht="14.25" customHeight="1" x14ac:dyDescent="0.2"/>
    <row r="567" ht="14.25" customHeight="1" x14ac:dyDescent="0.2"/>
    <row r="568" ht="14.25" customHeight="1" x14ac:dyDescent="0.2"/>
    <row r="569" ht="14.25" customHeight="1" x14ac:dyDescent="0.2"/>
    <row r="570" ht="14.25" customHeight="1" x14ac:dyDescent="0.2"/>
    <row r="571" ht="14.25" customHeight="1" x14ac:dyDescent="0.2"/>
    <row r="572" ht="14.25" customHeight="1" x14ac:dyDescent="0.2"/>
    <row r="573" ht="14.25" customHeight="1" x14ac:dyDescent="0.2"/>
    <row r="574" ht="14.25" customHeight="1" x14ac:dyDescent="0.2"/>
    <row r="575" ht="14.25" customHeight="1" x14ac:dyDescent="0.2"/>
    <row r="576" ht="14.25" customHeight="1" x14ac:dyDescent="0.2"/>
    <row r="577" ht="14.25" customHeight="1" x14ac:dyDescent="0.2"/>
    <row r="578" ht="14.25" customHeight="1" x14ac:dyDescent="0.2"/>
    <row r="579" ht="14.25" customHeight="1" x14ac:dyDescent="0.2"/>
    <row r="580" ht="14.25" customHeight="1" x14ac:dyDescent="0.2"/>
    <row r="581" ht="14.25" customHeight="1" x14ac:dyDescent="0.2"/>
    <row r="582" ht="14.25" customHeight="1" x14ac:dyDescent="0.2"/>
    <row r="583" ht="14.25" customHeight="1" x14ac:dyDescent="0.2"/>
    <row r="584" ht="14.25" customHeight="1" x14ac:dyDescent="0.2"/>
    <row r="585" ht="14.25" customHeight="1" x14ac:dyDescent="0.2"/>
    <row r="586" ht="14.25" customHeight="1" x14ac:dyDescent="0.2"/>
    <row r="587" ht="14.25" customHeight="1" x14ac:dyDescent="0.2"/>
    <row r="588" ht="14.25" customHeight="1" x14ac:dyDescent="0.2"/>
    <row r="589" ht="14.25" customHeight="1" x14ac:dyDescent="0.2"/>
    <row r="590" ht="14.25" customHeight="1" x14ac:dyDescent="0.2"/>
    <row r="591" ht="14.25" customHeight="1" x14ac:dyDescent="0.2"/>
    <row r="592" ht="14.25" customHeight="1" x14ac:dyDescent="0.2"/>
    <row r="593" ht="14.25" customHeight="1" x14ac:dyDescent="0.2"/>
    <row r="594" ht="14.25" customHeight="1" x14ac:dyDescent="0.2"/>
    <row r="595" ht="14.25" customHeight="1" x14ac:dyDescent="0.2"/>
    <row r="596" ht="14.25" customHeight="1" x14ac:dyDescent="0.2"/>
    <row r="597" ht="14.25" customHeight="1" x14ac:dyDescent="0.2"/>
    <row r="598" ht="14.25" customHeight="1" x14ac:dyDescent="0.2"/>
    <row r="599" ht="14.25" customHeight="1" x14ac:dyDescent="0.2"/>
    <row r="600" ht="14.25" customHeight="1" x14ac:dyDescent="0.2"/>
    <row r="601" ht="14.25" customHeight="1" x14ac:dyDescent="0.2"/>
    <row r="602" ht="14.25" customHeight="1" x14ac:dyDescent="0.2"/>
    <row r="603" ht="14.25" customHeight="1" x14ac:dyDescent="0.2"/>
    <row r="604" ht="14.25" customHeight="1" x14ac:dyDescent="0.2"/>
    <row r="605" ht="14.25" customHeight="1" x14ac:dyDescent="0.2"/>
    <row r="606" ht="14.25" customHeight="1" x14ac:dyDescent="0.2"/>
    <row r="607" ht="14.25" customHeight="1" x14ac:dyDescent="0.2"/>
    <row r="608" ht="14.25" customHeight="1" x14ac:dyDescent="0.2"/>
    <row r="609" ht="14.25" customHeight="1" x14ac:dyDescent="0.2"/>
    <row r="610" ht="14.25" customHeight="1" x14ac:dyDescent="0.2"/>
    <row r="611" ht="14.25" customHeight="1" x14ac:dyDescent="0.2"/>
    <row r="612" ht="14.25" customHeight="1" x14ac:dyDescent="0.2"/>
    <row r="613" ht="14.25" customHeight="1" x14ac:dyDescent="0.2"/>
    <row r="614" ht="14.25" customHeight="1" x14ac:dyDescent="0.2"/>
    <row r="615" ht="14.25" customHeight="1" x14ac:dyDescent="0.2"/>
    <row r="616" ht="14.25" customHeight="1" x14ac:dyDescent="0.2"/>
    <row r="617" ht="14.25" customHeight="1" x14ac:dyDescent="0.2"/>
    <row r="618" ht="14.25" customHeight="1" x14ac:dyDescent="0.2"/>
    <row r="619" ht="14.25" customHeight="1" x14ac:dyDescent="0.2"/>
    <row r="620" ht="14.25" customHeight="1" x14ac:dyDescent="0.2"/>
    <row r="621" ht="14.25" customHeight="1" x14ac:dyDescent="0.2"/>
    <row r="622" ht="14.25" customHeight="1" x14ac:dyDescent="0.2"/>
    <row r="623" ht="14.25" customHeight="1" x14ac:dyDescent="0.2"/>
    <row r="624" ht="14.25" customHeight="1" x14ac:dyDescent="0.2"/>
    <row r="625" ht="14.25" customHeight="1" x14ac:dyDescent="0.2"/>
    <row r="626" ht="14.25" customHeight="1" x14ac:dyDescent="0.2"/>
    <row r="627" ht="14.25" customHeight="1" x14ac:dyDescent="0.2"/>
    <row r="628" ht="14.25" customHeight="1" x14ac:dyDescent="0.2"/>
    <row r="629" ht="14.25" customHeight="1" x14ac:dyDescent="0.2"/>
    <row r="630" ht="14.25" customHeight="1" x14ac:dyDescent="0.2"/>
    <row r="631" ht="14.25" customHeight="1" x14ac:dyDescent="0.2"/>
    <row r="632" ht="14.25" customHeight="1" x14ac:dyDescent="0.2"/>
    <row r="633" ht="14.25" customHeight="1" x14ac:dyDescent="0.2"/>
    <row r="634" ht="14.25" customHeight="1" x14ac:dyDescent="0.2"/>
    <row r="635" ht="14.25" customHeight="1" x14ac:dyDescent="0.2"/>
    <row r="636" ht="14.25" customHeight="1" x14ac:dyDescent="0.2"/>
    <row r="637" ht="14.25" customHeight="1" x14ac:dyDescent="0.2"/>
    <row r="638" ht="14.25" customHeight="1" x14ac:dyDescent="0.2"/>
    <row r="639" ht="14.25" customHeight="1" x14ac:dyDescent="0.2"/>
    <row r="640" ht="14.25" customHeight="1" x14ac:dyDescent="0.2"/>
    <row r="641" ht="14.25" customHeight="1" x14ac:dyDescent="0.2"/>
    <row r="642" ht="14.25" customHeight="1" x14ac:dyDescent="0.2"/>
    <row r="643" ht="14.25" customHeight="1" x14ac:dyDescent="0.2"/>
    <row r="644" ht="14.25" customHeight="1" x14ac:dyDescent="0.2"/>
    <row r="645" ht="14.25" customHeight="1" x14ac:dyDescent="0.2"/>
    <row r="646" ht="14.25" customHeight="1" x14ac:dyDescent="0.2"/>
    <row r="647" ht="14.25" customHeight="1" x14ac:dyDescent="0.2"/>
    <row r="648" ht="14.25" customHeight="1" x14ac:dyDescent="0.2"/>
    <row r="649" ht="14.25" customHeight="1" x14ac:dyDescent="0.2"/>
    <row r="650" ht="14.25" customHeight="1" x14ac:dyDescent="0.2"/>
    <row r="651" ht="14.25" customHeight="1" x14ac:dyDescent="0.2"/>
    <row r="652" ht="14.25" customHeight="1" x14ac:dyDescent="0.2"/>
    <row r="653" ht="14.25" customHeight="1" x14ac:dyDescent="0.2"/>
    <row r="654" ht="14.25" customHeight="1" x14ac:dyDescent="0.2"/>
    <row r="655" ht="14.25" customHeight="1" x14ac:dyDescent="0.2"/>
    <row r="656" ht="14.25" customHeight="1" x14ac:dyDescent="0.2"/>
    <row r="657" ht="14.25" customHeight="1" x14ac:dyDescent="0.2"/>
    <row r="658" ht="14.25" customHeight="1" x14ac:dyDescent="0.2"/>
    <row r="659" ht="14.25" customHeight="1" x14ac:dyDescent="0.2"/>
    <row r="660" ht="14.25" customHeight="1" x14ac:dyDescent="0.2"/>
    <row r="661" ht="14.25" customHeight="1" x14ac:dyDescent="0.2"/>
    <row r="662" ht="14.25" customHeight="1" x14ac:dyDescent="0.2"/>
    <row r="663" ht="14.25" customHeight="1" x14ac:dyDescent="0.2"/>
    <row r="664" ht="14.25" customHeight="1" x14ac:dyDescent="0.2"/>
    <row r="665" ht="14.25" customHeight="1" x14ac:dyDescent="0.2"/>
    <row r="666" ht="14.25" customHeight="1" x14ac:dyDescent="0.2"/>
    <row r="667" ht="14.25" customHeight="1" x14ac:dyDescent="0.2"/>
    <row r="668" ht="14.25" customHeight="1" x14ac:dyDescent="0.2"/>
    <row r="669" ht="14.25" customHeight="1" x14ac:dyDescent="0.2"/>
    <row r="670" ht="14.25" customHeight="1" x14ac:dyDescent="0.2"/>
    <row r="671" ht="14.25" customHeight="1" x14ac:dyDescent="0.2"/>
    <row r="672" ht="14.25" customHeight="1" x14ac:dyDescent="0.2"/>
    <row r="673" ht="14.25" customHeight="1" x14ac:dyDescent="0.2"/>
    <row r="674" ht="14.25" customHeight="1" x14ac:dyDescent="0.2"/>
    <row r="675" ht="14.25" customHeight="1" x14ac:dyDescent="0.2"/>
    <row r="676" ht="14.25" customHeight="1" x14ac:dyDescent="0.2"/>
    <row r="677" ht="14.25" customHeight="1" x14ac:dyDescent="0.2"/>
    <row r="678" ht="14.25" customHeight="1" x14ac:dyDescent="0.2"/>
    <row r="679" ht="14.25" customHeight="1" x14ac:dyDescent="0.2"/>
    <row r="680" ht="14.25" customHeight="1" x14ac:dyDescent="0.2"/>
    <row r="681" ht="14.25" customHeight="1" x14ac:dyDescent="0.2"/>
    <row r="682" ht="14.25" customHeight="1" x14ac:dyDescent="0.2"/>
    <row r="683" ht="14.25" customHeight="1" x14ac:dyDescent="0.2"/>
    <row r="684" ht="14.25" customHeight="1" x14ac:dyDescent="0.2"/>
    <row r="685" ht="14.25" customHeight="1" x14ac:dyDescent="0.2"/>
    <row r="686" ht="14.25" customHeight="1" x14ac:dyDescent="0.2"/>
    <row r="687" ht="14.25" customHeight="1" x14ac:dyDescent="0.2"/>
    <row r="688" ht="14.25" customHeight="1" x14ac:dyDescent="0.2"/>
    <row r="689" ht="14.25" customHeight="1" x14ac:dyDescent="0.2"/>
    <row r="690" ht="14.25" customHeight="1" x14ac:dyDescent="0.2"/>
    <row r="691" ht="14.25" customHeight="1" x14ac:dyDescent="0.2"/>
    <row r="692" ht="14.25" customHeight="1" x14ac:dyDescent="0.2"/>
    <row r="693" ht="14.25" customHeight="1" x14ac:dyDescent="0.2"/>
    <row r="694" ht="14.25" customHeight="1" x14ac:dyDescent="0.2"/>
    <row r="695" ht="14.25" customHeight="1" x14ac:dyDescent="0.2"/>
    <row r="696" ht="14.25" customHeight="1" x14ac:dyDescent="0.2"/>
    <row r="697" ht="14.25" customHeight="1" x14ac:dyDescent="0.2"/>
    <row r="698" ht="14.25" customHeight="1" x14ac:dyDescent="0.2"/>
    <row r="699" ht="14.25" customHeight="1" x14ac:dyDescent="0.2"/>
    <row r="700" ht="14.25" customHeight="1" x14ac:dyDescent="0.2"/>
    <row r="701" ht="14.25" customHeight="1" x14ac:dyDescent="0.2"/>
    <row r="702" ht="14.25" customHeight="1" x14ac:dyDescent="0.2"/>
    <row r="703" ht="14.25" customHeight="1" x14ac:dyDescent="0.2"/>
    <row r="704" ht="14.25" customHeight="1" x14ac:dyDescent="0.2"/>
    <row r="705" ht="14.25" customHeight="1" x14ac:dyDescent="0.2"/>
    <row r="706" ht="14.25" customHeight="1" x14ac:dyDescent="0.2"/>
    <row r="707" ht="14.25" customHeight="1" x14ac:dyDescent="0.2"/>
    <row r="708" ht="14.25" customHeight="1" x14ac:dyDescent="0.2"/>
    <row r="709" ht="14.25" customHeight="1" x14ac:dyDescent="0.2"/>
    <row r="710" ht="14.25" customHeight="1" x14ac:dyDescent="0.2"/>
    <row r="711" ht="14.25" customHeight="1" x14ac:dyDescent="0.2"/>
    <row r="712" ht="14.25" customHeight="1" x14ac:dyDescent="0.2"/>
    <row r="713" ht="14.25" customHeight="1" x14ac:dyDescent="0.2"/>
    <row r="714" ht="14.25" customHeight="1" x14ac:dyDescent="0.2"/>
    <row r="715" ht="14.25" customHeight="1" x14ac:dyDescent="0.2"/>
    <row r="716" ht="14.25" customHeight="1" x14ac:dyDescent="0.2"/>
    <row r="717" ht="14.25" customHeight="1" x14ac:dyDescent="0.2"/>
    <row r="718" ht="14.25" customHeight="1" x14ac:dyDescent="0.2"/>
    <row r="719" ht="14.25" customHeight="1" x14ac:dyDescent="0.2"/>
    <row r="720" ht="14.25" customHeight="1" x14ac:dyDescent="0.2"/>
    <row r="721" ht="14.25" customHeight="1" x14ac:dyDescent="0.2"/>
    <row r="722" ht="14.25" customHeight="1" x14ac:dyDescent="0.2"/>
    <row r="723" ht="14.25" customHeight="1" x14ac:dyDescent="0.2"/>
    <row r="724" ht="14.25" customHeight="1" x14ac:dyDescent="0.2"/>
    <row r="725" ht="14.25" customHeight="1" x14ac:dyDescent="0.2"/>
    <row r="726" ht="14.25" customHeight="1" x14ac:dyDescent="0.2"/>
    <row r="727" ht="14.25" customHeight="1" x14ac:dyDescent="0.2"/>
    <row r="728" ht="14.25" customHeight="1" x14ac:dyDescent="0.2"/>
    <row r="729" ht="14.25" customHeight="1" x14ac:dyDescent="0.2"/>
    <row r="730" ht="14.25" customHeight="1" x14ac:dyDescent="0.2"/>
    <row r="731" ht="14.25" customHeight="1" x14ac:dyDescent="0.2"/>
    <row r="732" ht="14.25" customHeight="1" x14ac:dyDescent="0.2"/>
    <row r="733" ht="14.25" customHeight="1" x14ac:dyDescent="0.2"/>
    <row r="734" ht="14.25" customHeight="1" x14ac:dyDescent="0.2"/>
    <row r="735" ht="14.25" customHeight="1" x14ac:dyDescent="0.2"/>
    <row r="736" ht="14.25" customHeight="1" x14ac:dyDescent="0.2"/>
    <row r="737" ht="14.25" customHeight="1" x14ac:dyDescent="0.2"/>
    <row r="738" ht="14.25" customHeight="1" x14ac:dyDescent="0.2"/>
    <row r="739" ht="14.25" customHeight="1" x14ac:dyDescent="0.2"/>
    <row r="740" ht="14.25" customHeight="1" x14ac:dyDescent="0.2"/>
    <row r="741" ht="14.25" customHeight="1" x14ac:dyDescent="0.2"/>
    <row r="742" ht="14.25" customHeight="1" x14ac:dyDescent="0.2"/>
    <row r="743" ht="14.25" customHeight="1" x14ac:dyDescent="0.2"/>
    <row r="744" ht="14.25" customHeight="1" x14ac:dyDescent="0.2"/>
    <row r="745" ht="14.25" customHeight="1" x14ac:dyDescent="0.2"/>
    <row r="746" ht="14.25" customHeight="1" x14ac:dyDescent="0.2"/>
    <row r="747" ht="14.25" customHeight="1" x14ac:dyDescent="0.2"/>
    <row r="748" ht="14.25" customHeight="1" x14ac:dyDescent="0.2"/>
    <row r="749" ht="14.25" customHeight="1" x14ac:dyDescent="0.2"/>
    <row r="750" ht="14.25" customHeight="1" x14ac:dyDescent="0.2"/>
    <row r="751" ht="14.25" customHeight="1" x14ac:dyDescent="0.2"/>
    <row r="752" ht="14.25" customHeight="1" x14ac:dyDescent="0.2"/>
    <row r="753" ht="14.25" customHeight="1" x14ac:dyDescent="0.2"/>
    <row r="754" ht="14.25" customHeight="1" x14ac:dyDescent="0.2"/>
    <row r="755" ht="14.25" customHeight="1" x14ac:dyDescent="0.2"/>
    <row r="756" ht="14.25" customHeight="1" x14ac:dyDescent="0.2"/>
    <row r="757" ht="14.25" customHeight="1" x14ac:dyDescent="0.2"/>
    <row r="758" ht="14.25" customHeight="1" x14ac:dyDescent="0.2"/>
    <row r="759" ht="14.25" customHeight="1" x14ac:dyDescent="0.2"/>
    <row r="760" ht="14.25" customHeight="1" x14ac:dyDescent="0.2"/>
    <row r="761" ht="14.25" customHeight="1" x14ac:dyDescent="0.2"/>
    <row r="762" ht="14.25" customHeight="1" x14ac:dyDescent="0.2"/>
    <row r="763" ht="14.25" customHeight="1" x14ac:dyDescent="0.2"/>
    <row r="764" ht="14.25" customHeight="1" x14ac:dyDescent="0.2"/>
    <row r="765" ht="14.25" customHeight="1" x14ac:dyDescent="0.2"/>
    <row r="766" ht="14.25" customHeight="1" x14ac:dyDescent="0.2"/>
    <row r="767" ht="14.25" customHeight="1" x14ac:dyDescent="0.2"/>
    <row r="768" ht="14.25" customHeight="1" x14ac:dyDescent="0.2"/>
    <row r="769" ht="14.25" customHeight="1" x14ac:dyDescent="0.2"/>
    <row r="770" ht="14.25" customHeight="1" x14ac:dyDescent="0.2"/>
    <row r="771" ht="14.25" customHeight="1" x14ac:dyDescent="0.2"/>
    <row r="772" ht="14.25" customHeight="1" x14ac:dyDescent="0.2"/>
    <row r="773" ht="14.25" customHeight="1" x14ac:dyDescent="0.2"/>
    <row r="774" ht="14.25" customHeight="1" x14ac:dyDescent="0.2"/>
    <row r="775" ht="14.25" customHeight="1" x14ac:dyDescent="0.2"/>
    <row r="776" ht="14.25" customHeight="1" x14ac:dyDescent="0.2"/>
    <row r="777" ht="14.25" customHeight="1" x14ac:dyDescent="0.2"/>
    <row r="778" ht="14.25" customHeight="1" x14ac:dyDescent="0.2"/>
    <row r="779" ht="14.25" customHeight="1" x14ac:dyDescent="0.2"/>
    <row r="780" ht="14.25" customHeight="1" x14ac:dyDescent="0.2"/>
    <row r="781" ht="14.25" customHeight="1" x14ac:dyDescent="0.2"/>
    <row r="782" ht="14.25" customHeight="1" x14ac:dyDescent="0.2"/>
    <row r="783" ht="14.25" customHeight="1" x14ac:dyDescent="0.2"/>
    <row r="784" ht="14.25" customHeight="1" x14ac:dyDescent="0.2"/>
    <row r="785" ht="14.25" customHeight="1" x14ac:dyDescent="0.2"/>
    <row r="786" ht="14.25" customHeight="1" x14ac:dyDescent="0.2"/>
    <row r="787" ht="14.25" customHeight="1" x14ac:dyDescent="0.2"/>
    <row r="788" ht="14.25" customHeight="1" x14ac:dyDescent="0.2"/>
    <row r="789" ht="14.25" customHeight="1" x14ac:dyDescent="0.2"/>
    <row r="790" ht="14.25" customHeight="1" x14ac:dyDescent="0.2"/>
    <row r="791" ht="14.25" customHeight="1" x14ac:dyDescent="0.2"/>
    <row r="792" ht="14.25" customHeight="1" x14ac:dyDescent="0.2"/>
    <row r="793" ht="14.25" customHeight="1" x14ac:dyDescent="0.2"/>
    <row r="794" ht="14.25" customHeight="1" x14ac:dyDescent="0.2"/>
    <row r="795" ht="14.25" customHeight="1" x14ac:dyDescent="0.2"/>
    <row r="796" ht="14.25" customHeight="1" x14ac:dyDescent="0.2"/>
    <row r="797" ht="14.25" customHeight="1" x14ac:dyDescent="0.2"/>
    <row r="798" ht="14.25" customHeight="1" x14ac:dyDescent="0.2"/>
    <row r="799" ht="14.25" customHeight="1" x14ac:dyDescent="0.2"/>
    <row r="800" ht="14.25" customHeight="1" x14ac:dyDescent="0.2"/>
    <row r="801" ht="14.25" customHeight="1" x14ac:dyDescent="0.2"/>
    <row r="802" ht="14.25" customHeight="1" x14ac:dyDescent="0.2"/>
    <row r="803" ht="14.25" customHeight="1" x14ac:dyDescent="0.2"/>
    <row r="804" ht="14.25" customHeight="1" x14ac:dyDescent="0.2"/>
    <row r="805" ht="14.25" customHeight="1" x14ac:dyDescent="0.2"/>
    <row r="806" ht="14.25" customHeight="1" x14ac:dyDescent="0.2"/>
    <row r="807" ht="14.25" customHeight="1" x14ac:dyDescent="0.2"/>
    <row r="808" ht="14.25" customHeight="1" x14ac:dyDescent="0.2"/>
    <row r="809" ht="14.25" customHeight="1" x14ac:dyDescent="0.2"/>
    <row r="810" ht="14.25" customHeight="1" x14ac:dyDescent="0.2"/>
    <row r="811" ht="14.25" customHeight="1" x14ac:dyDescent="0.2"/>
    <row r="812" ht="14.25" customHeight="1" x14ac:dyDescent="0.2"/>
    <row r="813" ht="14.25" customHeight="1" x14ac:dyDescent="0.2"/>
    <row r="814" ht="14.25" customHeight="1" x14ac:dyDescent="0.2"/>
    <row r="815" ht="14.25" customHeight="1" x14ac:dyDescent="0.2"/>
    <row r="816" ht="14.25" customHeight="1" x14ac:dyDescent="0.2"/>
    <row r="817" ht="14.25" customHeight="1" x14ac:dyDescent="0.2"/>
    <row r="818" ht="14.25" customHeight="1" x14ac:dyDescent="0.2"/>
    <row r="819" ht="14.25" customHeight="1" x14ac:dyDescent="0.2"/>
    <row r="820" ht="14.25" customHeight="1" x14ac:dyDescent="0.2"/>
    <row r="821" ht="14.25" customHeight="1" x14ac:dyDescent="0.2"/>
    <row r="822" ht="14.25" customHeight="1" x14ac:dyDescent="0.2"/>
    <row r="823" ht="14.25" customHeight="1" x14ac:dyDescent="0.2"/>
    <row r="824" ht="14.25" customHeight="1" x14ac:dyDescent="0.2"/>
    <row r="825" ht="14.25" customHeight="1" x14ac:dyDescent="0.2"/>
    <row r="826" ht="14.25" customHeight="1" x14ac:dyDescent="0.2"/>
    <row r="827" ht="14.25" customHeight="1" x14ac:dyDescent="0.2"/>
    <row r="828" ht="14.25" customHeight="1" x14ac:dyDescent="0.2"/>
    <row r="829" ht="14.25" customHeight="1" x14ac:dyDescent="0.2"/>
    <row r="830" ht="14.25" customHeight="1" x14ac:dyDescent="0.2"/>
    <row r="831" ht="14.25" customHeight="1" x14ac:dyDescent="0.2"/>
    <row r="832" ht="14.25" customHeight="1" x14ac:dyDescent="0.2"/>
    <row r="833" ht="14.25" customHeight="1" x14ac:dyDescent="0.2"/>
    <row r="834" ht="14.25" customHeight="1" x14ac:dyDescent="0.2"/>
    <row r="835" ht="14.25" customHeight="1" x14ac:dyDescent="0.2"/>
    <row r="836" ht="14.25" customHeight="1" x14ac:dyDescent="0.2"/>
    <row r="837" ht="14.25" customHeight="1" x14ac:dyDescent="0.2"/>
    <row r="838" ht="14.25" customHeight="1" x14ac:dyDescent="0.2"/>
    <row r="839" ht="14.25" customHeight="1" x14ac:dyDescent="0.2"/>
    <row r="840" ht="14.25" customHeight="1" x14ac:dyDescent="0.2"/>
    <row r="841" ht="14.25" customHeight="1" x14ac:dyDescent="0.2"/>
    <row r="842" ht="14.25" customHeight="1" x14ac:dyDescent="0.2"/>
    <row r="843" ht="14.25" customHeight="1" x14ac:dyDescent="0.2"/>
    <row r="844" ht="14.25" customHeight="1" x14ac:dyDescent="0.2"/>
    <row r="845" ht="14.25" customHeight="1" x14ac:dyDescent="0.2"/>
    <row r="846" ht="14.25" customHeight="1" x14ac:dyDescent="0.2"/>
    <row r="847" ht="14.25" customHeight="1" x14ac:dyDescent="0.2"/>
    <row r="848" ht="14.25" customHeight="1" x14ac:dyDescent="0.2"/>
    <row r="849" ht="14.25" customHeight="1" x14ac:dyDescent="0.2"/>
    <row r="850" ht="14.25" customHeight="1" x14ac:dyDescent="0.2"/>
    <row r="851" ht="14.25" customHeight="1" x14ac:dyDescent="0.2"/>
    <row r="852" ht="14.25" customHeight="1" x14ac:dyDescent="0.2"/>
    <row r="853" ht="14.25" customHeight="1" x14ac:dyDescent="0.2"/>
    <row r="854" ht="14.25" customHeight="1" x14ac:dyDescent="0.2"/>
    <row r="855" ht="14.25" customHeight="1" x14ac:dyDescent="0.2"/>
    <row r="856" ht="14.25" customHeight="1" x14ac:dyDescent="0.2"/>
    <row r="857" ht="14.25" customHeight="1" x14ac:dyDescent="0.2"/>
    <row r="858" ht="14.25" customHeight="1" x14ac:dyDescent="0.2"/>
    <row r="859" ht="14.25" customHeight="1" x14ac:dyDescent="0.2"/>
    <row r="860" ht="14.25" customHeight="1" x14ac:dyDescent="0.2"/>
    <row r="861" ht="14.25" customHeight="1" x14ac:dyDescent="0.2"/>
    <row r="862" ht="14.25" customHeight="1" x14ac:dyDescent="0.2"/>
    <row r="863" ht="14.25" customHeight="1" x14ac:dyDescent="0.2"/>
    <row r="864" ht="14.25" customHeight="1" x14ac:dyDescent="0.2"/>
    <row r="865" ht="14.25" customHeight="1" x14ac:dyDescent="0.2"/>
    <row r="866" ht="14.25" customHeight="1" x14ac:dyDescent="0.2"/>
    <row r="867" ht="14.25" customHeight="1" x14ac:dyDescent="0.2"/>
    <row r="868" ht="14.25" customHeight="1" x14ac:dyDescent="0.2"/>
    <row r="869" ht="14.25" customHeight="1" x14ac:dyDescent="0.2"/>
    <row r="870" ht="14.25" customHeight="1" x14ac:dyDescent="0.2"/>
    <row r="871" ht="14.25" customHeight="1" x14ac:dyDescent="0.2"/>
    <row r="872" ht="14.25" customHeight="1" x14ac:dyDescent="0.2"/>
    <row r="873" ht="14.25" customHeight="1" x14ac:dyDescent="0.2"/>
    <row r="874" ht="14.25" customHeight="1" x14ac:dyDescent="0.2"/>
    <row r="875" ht="14.25" customHeight="1" x14ac:dyDescent="0.2"/>
    <row r="876" ht="14.25" customHeight="1" x14ac:dyDescent="0.2"/>
    <row r="877" ht="14.25" customHeight="1" x14ac:dyDescent="0.2"/>
    <row r="878" ht="14.25" customHeight="1" x14ac:dyDescent="0.2"/>
    <row r="879" ht="14.25" customHeight="1" x14ac:dyDescent="0.2"/>
    <row r="880" ht="14.25" customHeight="1" x14ac:dyDescent="0.2"/>
    <row r="881" ht="14.25" customHeight="1" x14ac:dyDescent="0.2"/>
    <row r="882" ht="14.25" customHeight="1" x14ac:dyDescent="0.2"/>
    <row r="883" ht="14.25" customHeight="1" x14ac:dyDescent="0.2"/>
    <row r="884" ht="14.25" customHeight="1" x14ac:dyDescent="0.2"/>
    <row r="885" ht="14.25" customHeight="1" x14ac:dyDescent="0.2"/>
    <row r="886" ht="14.25" customHeight="1" x14ac:dyDescent="0.2"/>
    <row r="887" ht="14.25" customHeight="1" x14ac:dyDescent="0.2"/>
    <row r="888" ht="14.25" customHeight="1" x14ac:dyDescent="0.2"/>
    <row r="889" ht="14.25" customHeight="1" x14ac:dyDescent="0.2"/>
    <row r="890" ht="14.25" customHeight="1" x14ac:dyDescent="0.2"/>
    <row r="891" ht="14.25" customHeight="1" x14ac:dyDescent="0.2"/>
    <row r="892" ht="14.25" customHeight="1" x14ac:dyDescent="0.2"/>
    <row r="893" ht="14.25" customHeight="1" x14ac:dyDescent="0.2"/>
    <row r="894" ht="14.25" customHeight="1" x14ac:dyDescent="0.2"/>
    <row r="895" ht="14.25" customHeight="1" x14ac:dyDescent="0.2"/>
    <row r="896" ht="14.25" customHeight="1" x14ac:dyDescent="0.2"/>
    <row r="897" ht="14.25" customHeight="1" x14ac:dyDescent="0.2"/>
    <row r="898" ht="14.25" customHeight="1" x14ac:dyDescent="0.2"/>
    <row r="899" ht="14.25" customHeight="1" x14ac:dyDescent="0.2"/>
    <row r="900" ht="14.25" customHeight="1" x14ac:dyDescent="0.2"/>
    <row r="901" ht="14.25" customHeight="1" x14ac:dyDescent="0.2"/>
    <row r="902" ht="14.25" customHeight="1" x14ac:dyDescent="0.2"/>
    <row r="903" ht="14.25" customHeight="1" x14ac:dyDescent="0.2"/>
    <row r="904" ht="14.25" customHeight="1" x14ac:dyDescent="0.2"/>
    <row r="905" ht="14.25" customHeight="1" x14ac:dyDescent="0.2"/>
    <row r="906" ht="14.25" customHeight="1" x14ac:dyDescent="0.2"/>
    <row r="907" ht="14.25" customHeight="1" x14ac:dyDescent="0.2"/>
    <row r="908" ht="14.25" customHeight="1" x14ac:dyDescent="0.2"/>
    <row r="909" ht="14.25" customHeight="1" x14ac:dyDescent="0.2"/>
    <row r="910" ht="14.25" customHeight="1" x14ac:dyDescent="0.2"/>
    <row r="911" ht="14.25" customHeight="1" x14ac:dyDescent="0.2"/>
    <row r="912" ht="14.25" customHeight="1" x14ac:dyDescent="0.2"/>
    <row r="913" ht="14.25" customHeight="1" x14ac:dyDescent="0.2"/>
    <row r="914" ht="14.25" customHeight="1" x14ac:dyDescent="0.2"/>
    <row r="915" ht="14.25" customHeight="1" x14ac:dyDescent="0.2"/>
    <row r="916" ht="14.25" customHeight="1" x14ac:dyDescent="0.2"/>
    <row r="917" ht="14.25" customHeight="1" x14ac:dyDescent="0.2"/>
    <row r="918" ht="14.25" customHeight="1" x14ac:dyDescent="0.2"/>
    <row r="919" ht="14.25" customHeight="1" x14ac:dyDescent="0.2"/>
    <row r="920" ht="14.25" customHeight="1" x14ac:dyDescent="0.2"/>
    <row r="921" ht="14.25" customHeight="1" x14ac:dyDescent="0.2"/>
    <row r="922" ht="14.25" customHeight="1" x14ac:dyDescent="0.2"/>
    <row r="923" ht="14.25" customHeight="1" x14ac:dyDescent="0.2"/>
    <row r="924" ht="14.25" customHeight="1" x14ac:dyDescent="0.2"/>
    <row r="925" ht="14.25" customHeight="1" x14ac:dyDescent="0.2"/>
    <row r="926" ht="14.25" customHeight="1" x14ac:dyDescent="0.2"/>
    <row r="927" ht="14.25" customHeight="1" x14ac:dyDescent="0.2"/>
    <row r="928" ht="14.25" customHeight="1" x14ac:dyDescent="0.2"/>
    <row r="929" ht="14.25" customHeight="1" x14ac:dyDescent="0.2"/>
    <row r="930" ht="14.25" customHeight="1" x14ac:dyDescent="0.2"/>
    <row r="931" ht="14.25" customHeight="1" x14ac:dyDescent="0.2"/>
    <row r="932" ht="14.25" customHeight="1" x14ac:dyDescent="0.2"/>
    <row r="933" ht="14.25" customHeight="1" x14ac:dyDescent="0.2"/>
    <row r="934" ht="14.25" customHeight="1" x14ac:dyDescent="0.2"/>
    <row r="935" ht="14.25" customHeight="1" x14ac:dyDescent="0.2"/>
    <row r="936" ht="14.25" customHeight="1" x14ac:dyDescent="0.2"/>
    <row r="937" ht="14.25" customHeight="1" x14ac:dyDescent="0.2"/>
    <row r="938" ht="14.25" customHeight="1" x14ac:dyDescent="0.2"/>
    <row r="939" ht="14.25" customHeight="1" x14ac:dyDescent="0.2"/>
    <row r="940" ht="14.25" customHeight="1" x14ac:dyDescent="0.2"/>
    <row r="941" ht="14.25" customHeight="1" x14ac:dyDescent="0.2"/>
    <row r="942" ht="14.25" customHeight="1" x14ac:dyDescent="0.2"/>
    <row r="943" ht="14.25" customHeight="1" x14ac:dyDescent="0.2"/>
    <row r="944" ht="14.25" customHeight="1" x14ac:dyDescent="0.2"/>
    <row r="945" ht="14.25" customHeight="1" x14ac:dyDescent="0.2"/>
    <row r="946" ht="14.25" customHeight="1" x14ac:dyDescent="0.2"/>
    <row r="947" ht="14.25" customHeight="1" x14ac:dyDescent="0.2"/>
    <row r="948" ht="14.25" customHeight="1" x14ac:dyDescent="0.2"/>
    <row r="949" ht="14.25" customHeight="1" x14ac:dyDescent="0.2"/>
    <row r="950" ht="14.25" customHeight="1" x14ac:dyDescent="0.2"/>
    <row r="951" ht="14.25" customHeight="1" x14ac:dyDescent="0.2"/>
    <row r="952" ht="14.25" customHeight="1" x14ac:dyDescent="0.2"/>
    <row r="953" ht="14.25" customHeight="1" x14ac:dyDescent="0.2"/>
    <row r="954" ht="14.25" customHeight="1" x14ac:dyDescent="0.2"/>
    <row r="955" ht="14.25" customHeight="1" x14ac:dyDescent="0.2"/>
    <row r="956" ht="14.25" customHeight="1" x14ac:dyDescent="0.2"/>
    <row r="957" ht="14.25" customHeight="1" x14ac:dyDescent="0.2"/>
    <row r="958" ht="14.25" customHeight="1" x14ac:dyDescent="0.2"/>
    <row r="959" ht="14.25" customHeight="1" x14ac:dyDescent="0.2"/>
    <row r="960" ht="14.25" customHeight="1" x14ac:dyDescent="0.2"/>
    <row r="961" ht="14.25" customHeight="1" x14ac:dyDescent="0.2"/>
    <row r="962" ht="14.25" customHeight="1" x14ac:dyDescent="0.2"/>
    <row r="963" ht="14.25" customHeight="1" x14ac:dyDescent="0.2"/>
    <row r="964" ht="14.25" customHeight="1" x14ac:dyDescent="0.2"/>
    <row r="965" ht="14.25" customHeight="1" x14ac:dyDescent="0.2"/>
    <row r="966" ht="14.25" customHeight="1" x14ac:dyDescent="0.2"/>
    <row r="967" ht="14.25" customHeight="1" x14ac:dyDescent="0.2"/>
    <row r="968" ht="14.25" customHeight="1" x14ac:dyDescent="0.2"/>
    <row r="969" ht="14.25" customHeight="1" x14ac:dyDescent="0.2"/>
    <row r="970" ht="14.25" customHeight="1" x14ac:dyDescent="0.2"/>
    <row r="971" ht="14.25" customHeight="1" x14ac:dyDescent="0.2"/>
    <row r="972" ht="14.25" customHeight="1" x14ac:dyDescent="0.2"/>
    <row r="973" ht="14.25" customHeight="1" x14ac:dyDescent="0.2"/>
    <row r="974" ht="14.25" customHeight="1" x14ac:dyDescent="0.2"/>
    <row r="975" ht="14.25" customHeight="1" x14ac:dyDescent="0.2"/>
    <row r="976" ht="14.25" customHeight="1" x14ac:dyDescent="0.2"/>
    <row r="977" ht="14.25" customHeight="1" x14ac:dyDescent="0.2"/>
    <row r="978" ht="14.25" customHeight="1" x14ac:dyDescent="0.2"/>
    <row r="979" ht="14.25" customHeight="1" x14ac:dyDescent="0.2"/>
    <row r="980" ht="14.25" customHeight="1" x14ac:dyDescent="0.2"/>
    <row r="981" ht="14.25" customHeight="1" x14ac:dyDescent="0.2"/>
    <row r="982" ht="14.25" customHeight="1" x14ac:dyDescent="0.2"/>
    <row r="983" ht="14.25" customHeight="1" x14ac:dyDescent="0.2"/>
    <row r="984" ht="14.25" customHeight="1" x14ac:dyDescent="0.2"/>
    <row r="985" ht="14.25" customHeight="1" x14ac:dyDescent="0.2"/>
    <row r="986" ht="14.25" customHeight="1" x14ac:dyDescent="0.2"/>
    <row r="987" ht="14.25" customHeight="1" x14ac:dyDescent="0.2"/>
    <row r="988" ht="14.25" customHeight="1" x14ac:dyDescent="0.2"/>
    <row r="989" ht="14.25" customHeight="1" x14ac:dyDescent="0.2"/>
    <row r="990" ht="14.25" customHeight="1" x14ac:dyDescent="0.2"/>
    <row r="991" ht="14.25" customHeight="1" x14ac:dyDescent="0.2"/>
    <row r="992" ht="14.25" customHeight="1" x14ac:dyDescent="0.2"/>
    <row r="993" ht="14.25" customHeight="1" x14ac:dyDescent="0.2"/>
    <row r="994" ht="14.25" customHeight="1" x14ac:dyDescent="0.2"/>
    <row r="995" ht="14.25" customHeight="1" x14ac:dyDescent="0.2"/>
    <row r="996" ht="14.25" customHeight="1" x14ac:dyDescent="0.2"/>
    <row r="997" ht="14.25" customHeight="1" x14ac:dyDescent="0.2"/>
    <row r="998" ht="14.25" customHeight="1" x14ac:dyDescent="0.2"/>
    <row r="999" ht="14.25" customHeight="1" x14ac:dyDescent="0.2"/>
    <row r="1000" ht="14.25" customHeight="1" x14ac:dyDescent="0.2"/>
  </sheetData>
  <conditionalFormatting sqref="B43:Q43 B64:Q64">
    <cfRule type="containsText" dxfId="0" priority="2" operator="containsText" text="OVER">
      <formula>NOT(ISERROR(SEARCH("OVER",B43)))</formula>
    </cfRule>
  </conditionalFormatting>
  <dataValidations count="6">
    <dataValidation type="decimal" operator="greaterThanOrEqual" allowBlank="1" showInputMessage="1" showErrorMessage="1" prompt="Invalid input - Must be 0 or more." sqref="C8" xr:uid="{00000000-0002-0000-0A00-000000000000}">
      <formula1>0</formula1>
      <formula2>0</formula2>
    </dataValidation>
    <dataValidation type="decimal" operator="greaterThanOrEqual" allowBlank="1" showInputMessage="1" showErrorMessage="1" prompt="Invalid input - Must be a whole number, 0 or more." sqref="B9:C9 H9:H10" xr:uid="{00000000-0002-0000-0A00-000001000000}">
      <formula1>0</formula1>
      <formula2>0</formula2>
    </dataValidation>
    <dataValidation type="decimal" allowBlank="1" showInputMessage="1" showErrorMessage="1" prompt="Invalid input - Enter a percentage between 0% and 100%." sqref="M5 B6:C7 H6:H7" xr:uid="{00000000-0002-0000-0A00-000002000000}">
      <formula1>0</formula1>
      <formula2>1</formula2>
    </dataValidation>
    <dataValidation type="decimal" operator="greaterThanOrEqual" allowBlank="1" showInputMessage="1" showErrorMessage="1" prompt="Invalid input - Must be a whole number of at least 1." sqref="H8" xr:uid="{00000000-0002-0000-0A00-000003000000}">
      <formula1>1</formula1>
      <formula2>0</formula2>
    </dataValidation>
    <dataValidation type="list" allowBlank="1" showInputMessage="1" showErrorMessage="1" prompt="Invalid input - Pick a lift/week value from the staffing grid (row 15)." sqref="B8" xr:uid="{00000000-0002-0000-0A00-000004000000}">
      <formula1>$B$15:$O$15</formula1>
      <formula2>0</formula2>
    </dataValidation>
    <dataValidation type="decimal" allowBlank="1" showErrorMessage="1" sqref="M9" xr:uid="{00000000-0002-0000-0A00-000005000000}">
      <formula1>0</formula1>
      <formula2>24</formula2>
    </dataValidation>
  </dataValidations>
  <pageMargins left="0.75" right="0.75" top="1" bottom="1" header="0.511811023622047" footer="0.511811023622047"/>
  <pageSetup paperSize="9" orientation="portrait" horizontalDpi="300" verticalDpi="300"/>
  <legacyDrawing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P143"/>
  <sheetViews>
    <sheetView showGridLines="0" zoomScaleNormal="100" workbookViewId="0">
      <pane xSplit="1" topLeftCell="B1" activePane="topRight" state="frozen"/>
      <selection pane="topRight"/>
    </sheetView>
  </sheetViews>
  <sheetFormatPr baseColWidth="10" defaultColWidth="12.6640625" defaultRowHeight="15" x14ac:dyDescent="0.2"/>
  <cols>
    <col min="1" max="1" width="41.33203125" customWidth="1"/>
    <col min="15" max="15" width="10.1640625" customWidth="1"/>
  </cols>
  <sheetData>
    <row r="1" spans="1:15" ht="15" customHeight="1" x14ac:dyDescent="0.2">
      <c r="A1" s="238" t="s">
        <v>1682</v>
      </c>
      <c r="B1" s="239"/>
      <c r="C1" s="239"/>
      <c r="D1" s="239"/>
      <c r="E1" s="239"/>
      <c r="F1" s="239"/>
      <c r="G1" s="239"/>
      <c r="H1" s="239"/>
      <c r="I1" s="239"/>
      <c r="J1" s="239"/>
      <c r="K1" s="239"/>
      <c r="L1" s="239"/>
      <c r="M1" s="239"/>
      <c r="N1" s="239"/>
      <c r="O1" s="239"/>
    </row>
    <row r="2" spans="1:15" ht="48" customHeight="1" x14ac:dyDescent="0.2">
      <c r="A2" s="240" t="s">
        <v>1683</v>
      </c>
      <c r="B2" s="4" t="s">
        <v>1684</v>
      </c>
      <c r="C2" s="4"/>
      <c r="D2" s="4"/>
      <c r="E2" s="4"/>
      <c r="F2" s="4"/>
      <c r="G2" s="4"/>
      <c r="H2" s="4"/>
      <c r="I2" s="4"/>
      <c r="J2" s="4"/>
      <c r="K2" s="4"/>
      <c r="L2" s="4"/>
      <c r="M2" s="4"/>
      <c r="N2" s="4"/>
      <c r="O2" s="239"/>
    </row>
    <row r="3" spans="1:15" ht="15" customHeight="1" x14ac:dyDescent="0.2">
      <c r="A3" s="239"/>
      <c r="B3" s="239"/>
      <c r="C3" s="239"/>
      <c r="D3" s="239"/>
      <c r="E3" s="239"/>
      <c r="F3" s="239"/>
      <c r="G3" s="239"/>
      <c r="H3" s="239"/>
      <c r="I3" s="239"/>
      <c r="J3" s="239"/>
      <c r="K3" s="239"/>
      <c r="L3" s="239"/>
      <c r="M3" s="239"/>
      <c r="N3" s="239"/>
      <c r="O3" s="239"/>
    </row>
    <row r="4" spans="1:15" ht="27" customHeight="1" x14ac:dyDescent="0.2">
      <c r="A4" s="241" t="s">
        <v>1685</v>
      </c>
      <c r="B4" s="241" t="s">
        <v>1396</v>
      </c>
      <c r="C4" s="241" t="s">
        <v>1397</v>
      </c>
      <c r="D4" s="241" t="s">
        <v>1686</v>
      </c>
      <c r="E4" s="241"/>
      <c r="F4" s="241"/>
      <c r="G4" s="241"/>
      <c r="H4" s="241"/>
      <c r="I4" s="241"/>
      <c r="J4" s="241"/>
      <c r="K4" s="241"/>
      <c r="L4" s="241"/>
      <c r="M4" s="241"/>
      <c r="N4" s="241"/>
      <c r="O4" s="241"/>
    </row>
    <row r="5" spans="1:15" ht="15" customHeight="1" x14ac:dyDescent="0.2">
      <c r="A5" s="239" t="s">
        <v>1687</v>
      </c>
      <c r="B5" s="242">
        <v>2533</v>
      </c>
      <c r="C5" s="239" t="s">
        <v>1688</v>
      </c>
      <c r="D5" s="239" t="s">
        <v>1689</v>
      </c>
      <c r="E5" s="239"/>
      <c r="F5" s="239"/>
      <c r="G5" s="239"/>
      <c r="H5" s="239"/>
      <c r="I5" s="239"/>
      <c r="J5" s="239"/>
      <c r="K5" s="239"/>
      <c r="L5" s="239"/>
      <c r="M5" s="239"/>
      <c r="N5" s="239"/>
      <c r="O5" s="239"/>
    </row>
    <row r="6" spans="1:15" ht="15" customHeight="1" x14ac:dyDescent="0.2">
      <c r="A6" s="239" t="s">
        <v>1690</v>
      </c>
      <c r="B6" s="243">
        <v>0.3</v>
      </c>
      <c r="C6" s="239" t="s">
        <v>1414</v>
      </c>
      <c r="D6" s="239" t="s">
        <v>1691</v>
      </c>
      <c r="E6" s="239"/>
      <c r="F6" s="239"/>
      <c r="G6" s="239"/>
      <c r="H6" s="239"/>
      <c r="I6" s="239"/>
      <c r="J6" s="239"/>
      <c r="K6" s="239"/>
      <c r="L6" s="239"/>
      <c r="M6" s="239"/>
      <c r="N6" s="239"/>
      <c r="O6" s="239"/>
    </row>
    <row r="7" spans="1:15" ht="15" customHeight="1" x14ac:dyDescent="0.2">
      <c r="A7" s="239" t="s">
        <v>1692</v>
      </c>
      <c r="B7" s="242">
        <v>3992</v>
      </c>
      <c r="C7" s="239" t="s">
        <v>1693</v>
      </c>
      <c r="D7" s="239" t="s">
        <v>1694</v>
      </c>
      <c r="E7" s="239"/>
      <c r="F7" s="239"/>
      <c r="G7" s="239"/>
      <c r="H7" s="239"/>
      <c r="I7" s="239"/>
      <c r="J7" s="239"/>
      <c r="K7" s="239"/>
      <c r="L7" s="239"/>
      <c r="M7" s="239"/>
      <c r="N7" s="239"/>
      <c r="O7" s="239"/>
    </row>
    <row r="8" spans="1:15" ht="15" customHeight="1" x14ac:dyDescent="0.2">
      <c r="A8" s="239" t="s">
        <v>1695</v>
      </c>
      <c r="B8" s="242">
        <v>4500</v>
      </c>
      <c r="C8" s="239" t="s">
        <v>1696</v>
      </c>
      <c r="D8" s="239" t="s">
        <v>1697</v>
      </c>
      <c r="E8" s="239"/>
      <c r="F8" s="239"/>
      <c r="G8" s="239"/>
      <c r="H8" s="239"/>
      <c r="I8" s="239"/>
      <c r="J8" s="239"/>
      <c r="K8" s="239"/>
      <c r="L8" s="239"/>
      <c r="M8" s="239"/>
      <c r="N8" s="239"/>
      <c r="O8" s="239"/>
    </row>
    <row r="9" spans="1:15" ht="15" customHeight="1" x14ac:dyDescent="0.2">
      <c r="A9" s="239" t="s">
        <v>1698</v>
      </c>
      <c r="B9" s="244">
        <v>27.58</v>
      </c>
      <c r="C9" s="239" t="s">
        <v>1699</v>
      </c>
      <c r="D9" s="239" t="s">
        <v>1700</v>
      </c>
      <c r="E9" s="239"/>
      <c r="F9" s="239"/>
      <c r="G9" s="239"/>
      <c r="H9" s="239"/>
      <c r="I9" s="239"/>
      <c r="J9" s="239"/>
      <c r="K9" s="239"/>
      <c r="L9" s="239"/>
      <c r="M9" s="239"/>
      <c r="N9" s="239"/>
      <c r="O9" s="239"/>
    </row>
    <row r="10" spans="1:15" ht="15" customHeight="1" x14ac:dyDescent="0.2">
      <c r="A10" s="239" t="s">
        <v>1701</v>
      </c>
      <c r="B10" s="242">
        <v>4130</v>
      </c>
      <c r="C10" s="239" t="s">
        <v>1702</v>
      </c>
      <c r="D10" s="239" t="s">
        <v>1703</v>
      </c>
      <c r="E10" s="239"/>
      <c r="F10" s="239"/>
      <c r="G10" s="239"/>
      <c r="H10" s="239"/>
      <c r="I10" s="239"/>
      <c r="J10" s="239"/>
      <c r="K10" s="239"/>
      <c r="L10" s="239"/>
      <c r="M10" s="239"/>
      <c r="N10" s="239"/>
      <c r="O10" s="239"/>
    </row>
    <row r="11" spans="1:15" ht="15" customHeight="1" x14ac:dyDescent="0.2">
      <c r="A11" s="239" t="s">
        <v>1704</v>
      </c>
      <c r="B11" s="242">
        <v>8704</v>
      </c>
      <c r="C11" s="239" t="s">
        <v>1693</v>
      </c>
      <c r="D11" s="239" t="s">
        <v>1705</v>
      </c>
      <c r="E11" s="239"/>
      <c r="F11" s="239"/>
      <c r="G11" s="239"/>
      <c r="H11" s="239"/>
      <c r="I11" s="239"/>
      <c r="J11" s="239"/>
      <c r="K11" s="239"/>
      <c r="L11" s="239"/>
      <c r="M11" s="239"/>
      <c r="N11" s="239"/>
      <c r="O11" s="239"/>
    </row>
    <row r="12" spans="1:15" ht="15" customHeight="1" x14ac:dyDescent="0.2">
      <c r="A12" s="239" t="s">
        <v>1706</v>
      </c>
      <c r="B12" s="245">
        <v>1</v>
      </c>
      <c r="C12" s="239" t="s">
        <v>1707</v>
      </c>
      <c r="D12" s="239" t="s">
        <v>1708</v>
      </c>
      <c r="E12" s="239"/>
      <c r="F12" s="239"/>
      <c r="G12" s="239"/>
      <c r="H12" s="239"/>
      <c r="I12" s="239"/>
      <c r="J12" s="239"/>
      <c r="K12" s="239"/>
      <c r="L12" s="239"/>
      <c r="M12" s="239"/>
      <c r="N12" s="239"/>
      <c r="O12" s="239"/>
    </row>
    <row r="13" spans="1:15" ht="15" customHeight="1" x14ac:dyDescent="0.2">
      <c r="A13" s="239" t="s">
        <v>1709</v>
      </c>
      <c r="B13" s="245">
        <v>3</v>
      </c>
      <c r="C13" s="239" t="s">
        <v>1707</v>
      </c>
      <c r="D13" s="239" t="s">
        <v>1710</v>
      </c>
      <c r="E13" s="239"/>
      <c r="F13" s="239"/>
      <c r="G13" s="239"/>
      <c r="H13" s="239"/>
      <c r="I13" s="239"/>
      <c r="J13" s="239"/>
      <c r="K13" s="239"/>
      <c r="L13" s="239"/>
      <c r="M13" s="239"/>
      <c r="N13" s="239"/>
      <c r="O13" s="239"/>
    </row>
    <row r="14" spans="1:15" ht="15" customHeight="1" x14ac:dyDescent="0.2">
      <c r="A14" s="239" t="s">
        <v>1711</v>
      </c>
      <c r="B14" s="246">
        <f>DATE(2027,3,1)</f>
        <v>46447</v>
      </c>
      <c r="C14" s="239" t="s">
        <v>1712</v>
      </c>
      <c r="D14" s="247">
        <v>46108</v>
      </c>
      <c r="E14" s="239"/>
      <c r="F14" s="239"/>
      <c r="G14" s="239"/>
      <c r="H14" s="239"/>
      <c r="I14" s="239"/>
      <c r="J14" s="239"/>
      <c r="K14" s="239"/>
      <c r="L14" s="239"/>
      <c r="M14" s="239"/>
      <c r="N14" s="239"/>
      <c r="O14" s="239"/>
    </row>
    <row r="15" spans="1:15" ht="15" customHeight="1" x14ac:dyDescent="0.2">
      <c r="A15" s="239" t="s">
        <v>1713</v>
      </c>
      <c r="B15" s="245">
        <v>3</v>
      </c>
      <c r="C15" s="239" t="s">
        <v>1707</v>
      </c>
      <c r="D15" s="239" t="s">
        <v>1714</v>
      </c>
      <c r="E15" s="239"/>
      <c r="F15" s="239"/>
      <c r="G15" s="239"/>
      <c r="H15" s="239"/>
      <c r="I15" s="239"/>
      <c r="J15" s="239"/>
      <c r="K15" s="239"/>
      <c r="L15" s="239"/>
      <c r="M15" s="239"/>
      <c r="N15" s="239"/>
      <c r="O15" s="239"/>
    </row>
    <row r="16" spans="1:15" ht="15" customHeight="1" x14ac:dyDescent="0.2">
      <c r="A16" s="239" t="s">
        <v>1715</v>
      </c>
      <c r="B16" s="242">
        <v>21114</v>
      </c>
      <c r="C16" s="239" t="s">
        <v>1693</v>
      </c>
      <c r="D16" s="239" t="s">
        <v>1716</v>
      </c>
      <c r="E16" s="239"/>
      <c r="F16" s="239"/>
      <c r="G16" s="239"/>
      <c r="H16" s="239"/>
      <c r="I16" s="239"/>
      <c r="J16" s="239"/>
      <c r="K16" s="239"/>
      <c r="L16" s="239"/>
      <c r="M16" s="239"/>
      <c r="N16" s="239"/>
      <c r="O16" s="239"/>
    </row>
    <row r="17" spans="1:15" ht="15" customHeight="1" x14ac:dyDescent="0.2">
      <c r="A17" s="239" t="s">
        <v>1717</v>
      </c>
      <c r="B17" s="248">
        <v>0.46820000000000001</v>
      </c>
      <c r="C17" s="239" t="s">
        <v>1414</v>
      </c>
      <c r="D17" s="239" t="s">
        <v>1718</v>
      </c>
      <c r="E17" s="239"/>
      <c r="F17" s="239"/>
      <c r="G17" s="239"/>
      <c r="H17" s="239"/>
      <c r="I17" s="239"/>
      <c r="J17" s="239"/>
      <c r="K17" s="239"/>
      <c r="L17" s="239"/>
      <c r="M17" s="239"/>
      <c r="N17" s="239"/>
      <c r="O17" s="239"/>
    </row>
    <row r="18" spans="1:15" ht="15" customHeight="1" x14ac:dyDescent="0.2">
      <c r="A18" s="239" t="s">
        <v>1719</v>
      </c>
      <c r="B18" s="249">
        <f>$B$16*(1+$B$17)</f>
        <v>30999.574799999999</v>
      </c>
      <c r="C18" s="239" t="s">
        <v>1693</v>
      </c>
      <c r="D18" s="239" t="s">
        <v>1720</v>
      </c>
      <c r="E18" s="239"/>
      <c r="F18" s="239"/>
      <c r="G18" s="239"/>
      <c r="H18" s="239"/>
      <c r="I18" s="239"/>
      <c r="J18" s="239"/>
      <c r="K18" s="239"/>
      <c r="L18" s="239"/>
      <c r="M18" s="239"/>
      <c r="N18" s="239"/>
      <c r="O18" s="239"/>
    </row>
    <row r="19" spans="1:15" ht="15" customHeight="1" x14ac:dyDescent="0.2">
      <c r="A19" s="239" t="s">
        <v>1721</v>
      </c>
      <c r="B19" s="245">
        <f>19+16</f>
        <v>35</v>
      </c>
      <c r="C19" s="239" t="s">
        <v>1722</v>
      </c>
      <c r="D19" s="250" t="s">
        <v>1723</v>
      </c>
      <c r="E19" s="239"/>
      <c r="F19" s="239"/>
      <c r="G19" s="239"/>
      <c r="H19" s="239"/>
      <c r="I19" s="239"/>
      <c r="J19" s="239"/>
      <c r="K19" s="239"/>
      <c r="L19" s="239"/>
      <c r="M19" s="239"/>
      <c r="N19" s="239"/>
      <c r="O19" s="239"/>
    </row>
    <row r="20" spans="1:15" ht="15" customHeight="1" x14ac:dyDescent="0.2">
      <c r="A20" s="239" t="s">
        <v>1724</v>
      </c>
      <c r="B20" s="248">
        <v>5.2999999999999999E-2</v>
      </c>
      <c r="C20" s="239" t="s">
        <v>1725</v>
      </c>
      <c r="D20" s="239" t="s">
        <v>1726</v>
      </c>
      <c r="E20" s="239"/>
      <c r="F20" s="239"/>
      <c r="G20" s="239"/>
      <c r="H20" s="239"/>
      <c r="I20" s="239"/>
      <c r="J20" s="239"/>
      <c r="K20" s="239"/>
      <c r="L20" s="239"/>
      <c r="M20" s="239"/>
      <c r="N20" s="239"/>
      <c r="O20" s="239"/>
    </row>
    <row r="21" spans="1:15" ht="15" customHeight="1" x14ac:dyDescent="0.2">
      <c r="A21" s="239" t="s">
        <v>1727</v>
      </c>
      <c r="B21" s="242">
        <v>2604</v>
      </c>
      <c r="C21" s="239" t="s">
        <v>1693</v>
      </c>
      <c r="D21" s="239" t="s">
        <v>1728</v>
      </c>
      <c r="E21" s="239"/>
      <c r="F21" s="239"/>
      <c r="G21" s="239"/>
      <c r="H21" s="239"/>
      <c r="I21" s="239"/>
      <c r="J21" s="239"/>
      <c r="K21" s="239"/>
      <c r="L21" s="239"/>
      <c r="M21" s="239"/>
      <c r="N21" s="239"/>
      <c r="O21" s="239"/>
    </row>
    <row r="22" spans="1:15" ht="15" customHeight="1" x14ac:dyDescent="0.2">
      <c r="A22" s="239" t="s">
        <v>1729</v>
      </c>
      <c r="B22" s="242">
        <v>5000</v>
      </c>
      <c r="C22" s="239" t="s">
        <v>1730</v>
      </c>
      <c r="D22" s="250" t="s">
        <v>1731</v>
      </c>
      <c r="E22" s="239"/>
      <c r="F22" s="239"/>
      <c r="G22" s="239"/>
      <c r="H22" s="239"/>
      <c r="I22" s="239"/>
      <c r="J22" s="239"/>
      <c r="K22" s="239"/>
      <c r="L22" s="239"/>
      <c r="M22" s="239"/>
      <c r="N22" s="239"/>
      <c r="O22" s="239"/>
    </row>
    <row r="23" spans="1:15" ht="15" customHeight="1" x14ac:dyDescent="0.2">
      <c r="A23" s="239" t="s">
        <v>1732</v>
      </c>
      <c r="B23" s="245">
        <v>3</v>
      </c>
      <c r="C23" s="239" t="s">
        <v>1707</v>
      </c>
      <c r="D23" s="239" t="s">
        <v>1733</v>
      </c>
      <c r="E23" s="239"/>
      <c r="F23" s="239"/>
      <c r="G23" s="239"/>
      <c r="H23" s="239"/>
      <c r="I23" s="239"/>
      <c r="J23" s="239"/>
      <c r="K23" s="239"/>
      <c r="L23" s="239"/>
      <c r="M23" s="239"/>
      <c r="N23" s="239"/>
      <c r="O23" s="239"/>
    </row>
    <row r="24" spans="1:15" ht="15" customHeight="1" x14ac:dyDescent="0.2">
      <c r="A24" s="239" t="s">
        <v>1734</v>
      </c>
      <c r="B24" s="245">
        <v>12</v>
      </c>
      <c r="C24" s="239" t="s">
        <v>1707</v>
      </c>
      <c r="D24" s="239" t="s">
        <v>1733</v>
      </c>
      <c r="E24" s="239"/>
      <c r="F24" s="239"/>
      <c r="G24" s="239"/>
      <c r="H24" s="239"/>
      <c r="I24" s="239"/>
      <c r="J24" s="239"/>
      <c r="K24" s="239"/>
      <c r="L24" s="239"/>
      <c r="M24" s="239"/>
      <c r="N24" s="239"/>
      <c r="O24" s="239"/>
    </row>
    <row r="25" spans="1:15" ht="15" customHeight="1" x14ac:dyDescent="0.2">
      <c r="A25" s="239" t="s">
        <v>1735</v>
      </c>
      <c r="B25" s="245">
        <v>1</v>
      </c>
      <c r="C25" s="239" t="s">
        <v>1707</v>
      </c>
      <c r="D25" s="239" t="s">
        <v>1736</v>
      </c>
      <c r="E25" s="239"/>
      <c r="F25" s="239"/>
      <c r="G25" s="239"/>
      <c r="H25" s="239"/>
      <c r="I25" s="239"/>
      <c r="J25" s="239"/>
      <c r="K25" s="239"/>
      <c r="L25" s="239"/>
      <c r="M25" s="239"/>
      <c r="N25" s="239"/>
      <c r="O25" s="239"/>
    </row>
    <row r="26" spans="1:15" ht="15" customHeight="1" x14ac:dyDescent="0.2">
      <c r="A26" s="239" t="s">
        <v>1737</v>
      </c>
      <c r="B26" s="242">
        <v>3000</v>
      </c>
      <c r="C26" s="239" t="s">
        <v>1693</v>
      </c>
      <c r="D26" s="239" t="s">
        <v>1738</v>
      </c>
      <c r="E26" s="239"/>
      <c r="F26" s="239"/>
      <c r="G26" s="239"/>
      <c r="H26" s="239"/>
      <c r="I26" s="239"/>
      <c r="J26" s="239"/>
      <c r="K26" s="239"/>
      <c r="L26" s="239"/>
      <c r="M26" s="239"/>
      <c r="N26" s="239"/>
      <c r="O26" s="239"/>
    </row>
    <row r="27" spans="1:15" ht="15" customHeight="1" x14ac:dyDescent="0.2">
      <c r="A27" s="239"/>
      <c r="B27" s="239"/>
      <c r="C27" s="239"/>
      <c r="D27" s="239"/>
      <c r="E27" s="239"/>
      <c r="F27" s="239"/>
      <c r="G27" s="239"/>
      <c r="H27" s="239"/>
      <c r="I27" s="239"/>
      <c r="J27" s="239"/>
      <c r="K27" s="239"/>
      <c r="L27" s="239"/>
      <c r="M27" s="239"/>
      <c r="N27" s="239"/>
      <c r="O27" s="239"/>
    </row>
    <row r="28" spans="1:15" ht="27" customHeight="1" x14ac:dyDescent="0.2">
      <c r="A28" s="241" t="s">
        <v>1739</v>
      </c>
      <c r="B28" s="241" t="s">
        <v>1396</v>
      </c>
      <c r="C28" s="241" t="s">
        <v>1397</v>
      </c>
      <c r="D28" s="241" t="s">
        <v>0</v>
      </c>
      <c r="E28" s="241"/>
      <c r="F28" s="241"/>
      <c r="G28" s="241"/>
      <c r="H28" s="241"/>
      <c r="I28" s="241"/>
      <c r="J28" s="241"/>
      <c r="K28" s="241"/>
      <c r="L28" s="241"/>
      <c r="M28" s="241"/>
      <c r="N28" s="241"/>
      <c r="O28" s="241"/>
    </row>
    <row r="29" spans="1:15" ht="15" customHeight="1" x14ac:dyDescent="0.2">
      <c r="A29" s="239" t="s">
        <v>1740</v>
      </c>
      <c r="B29" s="251">
        <f>B30+'Fld Ops Payroll'!B11</f>
        <v>21</v>
      </c>
      <c r="C29" s="239" t="s">
        <v>1707</v>
      </c>
      <c r="D29" s="239" t="s">
        <v>1741</v>
      </c>
      <c r="E29" s="239"/>
      <c r="F29" s="239"/>
      <c r="G29" s="239"/>
      <c r="H29" s="239"/>
      <c r="I29" s="239"/>
      <c r="J29" s="239"/>
      <c r="K29" s="239"/>
      <c r="L29" s="239"/>
      <c r="M29" s="239"/>
      <c r="N29" s="239"/>
      <c r="O29" s="239"/>
    </row>
    <row r="30" spans="1:15" ht="15" customHeight="1" x14ac:dyDescent="0.2">
      <c r="A30" s="239" t="s">
        <v>1742</v>
      </c>
      <c r="B30" s="245">
        <v>7</v>
      </c>
      <c r="C30" s="239" t="s">
        <v>1707</v>
      </c>
      <c r="D30" s="239" t="s">
        <v>1743</v>
      </c>
      <c r="E30" s="239"/>
      <c r="F30" s="239"/>
      <c r="G30" s="239"/>
      <c r="H30" s="239"/>
      <c r="I30" s="239"/>
      <c r="J30" s="239"/>
      <c r="K30" s="239"/>
      <c r="L30" s="239"/>
      <c r="M30" s="239"/>
      <c r="N30" s="239"/>
      <c r="O30" s="239"/>
    </row>
    <row r="31" spans="1:15" ht="15" customHeight="1" x14ac:dyDescent="0.2">
      <c r="A31" s="239" t="s">
        <v>1744</v>
      </c>
      <c r="B31" s="252">
        <f>'Fld Ops Payroll'!B5</f>
        <v>1</v>
      </c>
      <c r="C31" s="239" t="s">
        <v>1745</v>
      </c>
      <c r="D31" s="239" t="s">
        <v>1746</v>
      </c>
      <c r="E31" s="239"/>
      <c r="F31" s="239"/>
      <c r="G31" s="239"/>
      <c r="H31" s="239"/>
      <c r="I31" s="239"/>
      <c r="J31" s="239"/>
      <c r="K31" s="239"/>
      <c r="L31" s="239"/>
      <c r="M31" s="239"/>
      <c r="N31" s="239"/>
      <c r="O31" s="239"/>
    </row>
    <row r="32" spans="1:15" ht="15" customHeight="1" x14ac:dyDescent="0.2">
      <c r="A32" s="239" t="s">
        <v>1747</v>
      </c>
      <c r="B32" s="253">
        <f>'Fld Ops Payroll'!B12</f>
        <v>0.6</v>
      </c>
      <c r="C32" s="239" t="s">
        <v>1414</v>
      </c>
      <c r="D32" s="239" t="s">
        <v>1748</v>
      </c>
      <c r="E32" s="239"/>
      <c r="F32" s="239"/>
      <c r="G32" s="239"/>
      <c r="H32" s="239"/>
      <c r="I32" s="239"/>
      <c r="J32" s="239"/>
      <c r="K32" s="239"/>
      <c r="L32" s="239"/>
      <c r="M32" s="239"/>
      <c r="N32" s="239"/>
      <c r="O32" s="239"/>
    </row>
    <row r="33" spans="1:15" ht="15" customHeight="1" x14ac:dyDescent="0.2">
      <c r="A33" s="239" t="s">
        <v>1749</v>
      </c>
      <c r="B33" s="254">
        <f>'Fld Ops Payroll'!B10</f>
        <v>1</v>
      </c>
      <c r="C33" s="239" t="s">
        <v>1750</v>
      </c>
      <c r="D33" s="239" t="s">
        <v>1751</v>
      </c>
      <c r="E33" s="239"/>
      <c r="F33" s="239"/>
      <c r="G33" s="239"/>
      <c r="H33" s="239"/>
      <c r="I33" s="239"/>
      <c r="J33" s="239"/>
      <c r="K33" s="239"/>
      <c r="L33" s="239"/>
      <c r="M33" s="239"/>
      <c r="N33" s="239"/>
      <c r="O33" s="239"/>
    </row>
    <row r="34" spans="1:15" ht="15" customHeight="1" x14ac:dyDescent="0.2">
      <c r="A34" s="239" t="s">
        <v>1752</v>
      </c>
      <c r="B34" s="254">
        <f>'Fld Ops Payroll'!H8</f>
        <v>20</v>
      </c>
      <c r="C34" s="239" t="s">
        <v>1707</v>
      </c>
      <c r="D34" s="239" t="s">
        <v>1753</v>
      </c>
      <c r="E34" s="239"/>
      <c r="F34" s="239"/>
      <c r="G34" s="239"/>
      <c r="H34" s="239"/>
      <c r="I34" s="239"/>
      <c r="J34" s="239"/>
      <c r="K34" s="239"/>
      <c r="L34" s="239"/>
      <c r="M34" s="239"/>
      <c r="N34" s="239"/>
      <c r="O34" s="239"/>
    </row>
    <row r="35" spans="1:15" ht="15" customHeight="1" x14ac:dyDescent="0.2">
      <c r="A35" s="239" t="s">
        <v>1559</v>
      </c>
      <c r="B35" s="254">
        <f>'Fld Ops Payroll'!M11</f>
        <v>40</v>
      </c>
      <c r="C35" s="239" t="s">
        <v>1707</v>
      </c>
      <c r="D35" s="239" t="s">
        <v>1754</v>
      </c>
      <c r="E35" s="239"/>
      <c r="F35" s="239"/>
      <c r="G35" s="239"/>
      <c r="H35" s="239"/>
      <c r="I35" s="239"/>
      <c r="J35" s="239"/>
      <c r="K35" s="239"/>
      <c r="L35" s="239"/>
      <c r="M35" s="239"/>
      <c r="N35" s="239"/>
      <c r="O35" s="239"/>
    </row>
    <row r="36" spans="1:15" ht="15" customHeight="1" x14ac:dyDescent="0.2">
      <c r="A36" s="239" t="s">
        <v>1755</v>
      </c>
      <c r="B36" s="255">
        <f>'Fld Ops Payroll'!B9</f>
        <v>2000</v>
      </c>
      <c r="C36" s="239" t="s">
        <v>1756</v>
      </c>
      <c r="D36" s="239" t="s">
        <v>1757</v>
      </c>
      <c r="E36" s="239"/>
      <c r="F36" s="239"/>
      <c r="G36" s="239"/>
      <c r="H36" s="239"/>
      <c r="I36" s="239"/>
      <c r="J36" s="239"/>
      <c r="K36" s="239"/>
      <c r="L36" s="239"/>
      <c r="M36" s="239"/>
      <c r="N36" s="239"/>
      <c r="O36" s="239"/>
    </row>
    <row r="37" spans="1:15" ht="15" customHeight="1" x14ac:dyDescent="0.2">
      <c r="A37" s="239" t="s">
        <v>1758</v>
      </c>
      <c r="B37" s="256">
        <f>B29-B30</f>
        <v>14</v>
      </c>
      <c r="C37" s="239" t="s">
        <v>1707</v>
      </c>
      <c r="D37" s="239" t="s">
        <v>1759</v>
      </c>
      <c r="E37" s="239"/>
      <c r="F37" s="239"/>
      <c r="G37" s="239"/>
      <c r="H37" s="239"/>
      <c r="I37" s="239"/>
      <c r="J37" s="239"/>
      <c r="K37" s="239"/>
      <c r="L37" s="239"/>
      <c r="M37" s="239"/>
      <c r="N37" s="239"/>
      <c r="O37" s="239"/>
    </row>
    <row r="38" spans="1:15" ht="15" customHeight="1" x14ac:dyDescent="0.2">
      <c r="A38" s="239"/>
      <c r="B38" s="239"/>
      <c r="C38" s="239"/>
      <c r="D38" s="239"/>
      <c r="E38" s="239"/>
      <c r="F38" s="239"/>
      <c r="G38" s="239"/>
      <c r="H38" s="239"/>
      <c r="I38" s="239"/>
      <c r="J38" s="239"/>
      <c r="K38" s="239"/>
      <c r="L38" s="239"/>
      <c r="M38" s="239"/>
      <c r="N38" s="239"/>
      <c r="O38" s="239"/>
    </row>
    <row r="39" spans="1:15" ht="27" customHeight="1" x14ac:dyDescent="0.2">
      <c r="A39" s="241" t="s">
        <v>1760</v>
      </c>
      <c r="B39" s="257">
        <f>DATE(2027,1,1)</f>
        <v>46388</v>
      </c>
      <c r="C39" s="257">
        <f>DATE(2027,2,1)</f>
        <v>46419</v>
      </c>
      <c r="D39" s="257">
        <f>DATE(2027,3,1)</f>
        <v>46447</v>
      </c>
      <c r="E39" s="257">
        <f>DATE(2027,4,1)</f>
        <v>46478</v>
      </c>
      <c r="F39" s="257">
        <f>DATE(2027,5,1)</f>
        <v>46508</v>
      </c>
      <c r="G39" s="257">
        <f>DATE(2027,6,1)</f>
        <v>46539</v>
      </c>
      <c r="H39" s="257">
        <f>DATE(2027,7,1)</f>
        <v>46569</v>
      </c>
      <c r="I39" s="257">
        <f>DATE(2027,8,1)</f>
        <v>46600</v>
      </c>
      <c r="J39" s="257">
        <f>DATE(2027,9,1)</f>
        <v>46631</v>
      </c>
      <c r="K39" s="257">
        <f>DATE(2027,10,1)</f>
        <v>46661</v>
      </c>
      <c r="L39" s="257">
        <f>DATE(2027,11,1)</f>
        <v>46692</v>
      </c>
      <c r="M39" s="257">
        <f>DATE(2027,12,1)</f>
        <v>46722</v>
      </c>
      <c r="N39" s="258" t="s">
        <v>1349</v>
      </c>
      <c r="O39" s="258"/>
    </row>
    <row r="40" spans="1:15" ht="15" customHeight="1" x14ac:dyDescent="0.2">
      <c r="A40" s="239" t="s">
        <v>1761</v>
      </c>
      <c r="B40" s="259">
        <f>N(DeploySum!F54)</f>
        <v>3</v>
      </c>
      <c r="C40" s="259">
        <f>N(DeploySum!G54)</f>
        <v>2</v>
      </c>
      <c r="D40" s="259">
        <f>N(DeploySum!H54)</f>
        <v>0</v>
      </c>
      <c r="E40" s="259">
        <f>N(DeploySum!I54)</f>
        <v>3</v>
      </c>
      <c r="F40" s="259">
        <f>N(DeploySum!J54)</f>
        <v>3</v>
      </c>
      <c r="G40" s="259">
        <f>N(DeploySum!K54)</f>
        <v>4</v>
      </c>
      <c r="H40" s="259">
        <f>N(DeploySum!L54)</f>
        <v>4</v>
      </c>
      <c r="I40" s="259">
        <f>N(DeploySum!M54)</f>
        <v>5</v>
      </c>
      <c r="J40" s="259">
        <f>N(DeploySum!N54)</f>
        <v>6</v>
      </c>
      <c r="K40" s="259">
        <f>N(DeploySum!O54)</f>
        <v>6</v>
      </c>
      <c r="L40" s="259">
        <f>N(DeploySum!P54)</f>
        <v>7</v>
      </c>
      <c r="M40" s="259">
        <f>N(DeploySum!Q54)</f>
        <v>8</v>
      </c>
      <c r="N40" s="260">
        <f t="shared" ref="N40:N58" si="0">SUM(B40:M40)</f>
        <v>51</v>
      </c>
      <c r="O40" s="239"/>
    </row>
    <row r="41" spans="1:15" ht="15" customHeight="1" x14ac:dyDescent="0.2">
      <c r="A41" s="239" t="s">
        <v>1762</v>
      </c>
      <c r="B41" s="259">
        <f>N(DeploySum!F60)</f>
        <v>0</v>
      </c>
      <c r="C41" s="259">
        <f>N(DeploySum!G60)</f>
        <v>0</v>
      </c>
      <c r="D41" s="259">
        <f>N(DeploySum!H60)</f>
        <v>0</v>
      </c>
      <c r="E41" s="259">
        <f>N(DeploySum!I60)</f>
        <v>1</v>
      </c>
      <c r="F41" s="259">
        <f>N(DeploySum!J60)</f>
        <v>0</v>
      </c>
      <c r="G41" s="259">
        <f>N(DeploySum!K60)</f>
        <v>0</v>
      </c>
      <c r="H41" s="259">
        <f>N(DeploySum!L60)</f>
        <v>0</v>
      </c>
      <c r="I41" s="259">
        <f>N(DeploySum!M60)</f>
        <v>0</v>
      </c>
      <c r="J41" s="259">
        <f>N(DeploySum!N60)</f>
        <v>0</v>
      </c>
      <c r="K41" s="259">
        <f>N(DeploySum!O60)</f>
        <v>0</v>
      </c>
      <c r="L41" s="259">
        <f>N(DeploySum!P60)</f>
        <v>0</v>
      </c>
      <c r="M41" s="259">
        <f>N(DeploySum!Q60)</f>
        <v>0</v>
      </c>
      <c r="N41" s="260">
        <f t="shared" si="0"/>
        <v>1</v>
      </c>
      <c r="O41" s="239"/>
    </row>
    <row r="42" spans="1:15" ht="15" customHeight="1" x14ac:dyDescent="0.2">
      <c r="A42" s="239" t="s">
        <v>1763</v>
      </c>
      <c r="B42" s="259">
        <f>N(DeploySum!F57)</f>
        <v>0</v>
      </c>
      <c r="C42" s="259">
        <f>N(DeploySum!G57)</f>
        <v>0</v>
      </c>
      <c r="D42" s="259">
        <f>N(DeploySum!H57)</f>
        <v>0</v>
      </c>
      <c r="E42" s="259">
        <f>N(DeploySum!I57)</f>
        <v>1</v>
      </c>
      <c r="F42" s="259">
        <f>N(DeploySum!J57)</f>
        <v>1</v>
      </c>
      <c r="G42" s="259">
        <f>N(DeploySum!K57)</f>
        <v>2</v>
      </c>
      <c r="H42" s="259">
        <f>N(DeploySum!L57)</f>
        <v>1</v>
      </c>
      <c r="I42" s="259">
        <f>N(DeploySum!M57)</f>
        <v>1</v>
      </c>
      <c r="J42" s="259">
        <f>N(DeploySum!N57)</f>
        <v>2</v>
      </c>
      <c r="K42" s="259">
        <f>N(DeploySum!O57)</f>
        <v>2</v>
      </c>
      <c r="L42" s="259">
        <f>N(DeploySum!P57)</f>
        <v>3</v>
      </c>
      <c r="M42" s="259">
        <f>N(DeploySum!Q57)</f>
        <v>2</v>
      </c>
      <c r="N42" s="260">
        <f t="shared" si="0"/>
        <v>15</v>
      </c>
      <c r="O42" s="239"/>
    </row>
    <row r="43" spans="1:15" ht="15" customHeight="1" x14ac:dyDescent="0.2">
      <c r="A43" s="261" t="s">
        <v>1764</v>
      </c>
      <c r="B43" s="262">
        <f t="shared" ref="B43:M43" si="1">B40+B41+B42</f>
        <v>3</v>
      </c>
      <c r="C43" s="262">
        <f t="shared" si="1"/>
        <v>2</v>
      </c>
      <c r="D43" s="262">
        <f t="shared" si="1"/>
        <v>0</v>
      </c>
      <c r="E43" s="262">
        <f t="shared" si="1"/>
        <v>5</v>
      </c>
      <c r="F43" s="262">
        <f t="shared" si="1"/>
        <v>4</v>
      </c>
      <c r="G43" s="262">
        <f t="shared" si="1"/>
        <v>6</v>
      </c>
      <c r="H43" s="262">
        <f t="shared" si="1"/>
        <v>5</v>
      </c>
      <c r="I43" s="262">
        <f t="shared" si="1"/>
        <v>6</v>
      </c>
      <c r="J43" s="262">
        <f t="shared" si="1"/>
        <v>8</v>
      </c>
      <c r="K43" s="262">
        <f t="shared" si="1"/>
        <v>8</v>
      </c>
      <c r="L43" s="262">
        <f t="shared" si="1"/>
        <v>10</v>
      </c>
      <c r="M43" s="262">
        <f t="shared" si="1"/>
        <v>10</v>
      </c>
      <c r="N43" s="262">
        <f t="shared" si="0"/>
        <v>67</v>
      </c>
      <c r="O43" s="239"/>
    </row>
    <row r="44" spans="1:15" ht="15" customHeight="1" x14ac:dyDescent="0.2">
      <c r="A44" s="239" t="s">
        <v>1747</v>
      </c>
      <c r="B44" s="260">
        <f t="shared" ref="B44:M44" si="2">B42*$B$32</f>
        <v>0</v>
      </c>
      <c r="C44" s="260">
        <f t="shared" si="2"/>
        <v>0</v>
      </c>
      <c r="D44" s="260">
        <f t="shared" si="2"/>
        <v>0</v>
      </c>
      <c r="E44" s="260">
        <f t="shared" si="2"/>
        <v>0.6</v>
      </c>
      <c r="F44" s="260">
        <f t="shared" si="2"/>
        <v>0.6</v>
      </c>
      <c r="G44" s="260">
        <f t="shared" si="2"/>
        <v>1.2</v>
      </c>
      <c r="H44" s="260">
        <f t="shared" si="2"/>
        <v>0.6</v>
      </c>
      <c r="I44" s="260">
        <f t="shared" si="2"/>
        <v>0.6</v>
      </c>
      <c r="J44" s="260">
        <f t="shared" si="2"/>
        <v>1.2</v>
      </c>
      <c r="K44" s="260">
        <f t="shared" si="2"/>
        <v>1.2</v>
      </c>
      <c r="L44" s="260">
        <f t="shared" si="2"/>
        <v>1.7999999999999998</v>
      </c>
      <c r="M44" s="260">
        <f t="shared" si="2"/>
        <v>1.2</v>
      </c>
      <c r="N44" s="260">
        <f t="shared" si="0"/>
        <v>9</v>
      </c>
      <c r="O44" s="239"/>
    </row>
    <row r="45" spans="1:15" ht="15" customHeight="1" x14ac:dyDescent="0.2">
      <c r="A45" s="261" t="s">
        <v>1765</v>
      </c>
      <c r="B45" s="262">
        <f t="shared" ref="B45:M45" si="3">B40+B41+B44</f>
        <v>3</v>
      </c>
      <c r="C45" s="262">
        <f t="shared" si="3"/>
        <v>2</v>
      </c>
      <c r="D45" s="262">
        <f t="shared" si="3"/>
        <v>0</v>
      </c>
      <c r="E45" s="262">
        <f t="shared" si="3"/>
        <v>4.5999999999999996</v>
      </c>
      <c r="F45" s="262">
        <f t="shared" si="3"/>
        <v>3.6</v>
      </c>
      <c r="G45" s="262">
        <f t="shared" si="3"/>
        <v>5.2</v>
      </c>
      <c r="H45" s="262">
        <f t="shared" si="3"/>
        <v>4.5999999999999996</v>
      </c>
      <c r="I45" s="262">
        <f t="shared" si="3"/>
        <v>5.6</v>
      </c>
      <c r="J45" s="262">
        <f t="shared" si="3"/>
        <v>7.2</v>
      </c>
      <c r="K45" s="262">
        <f t="shared" si="3"/>
        <v>7.2</v>
      </c>
      <c r="L45" s="262">
        <f t="shared" si="3"/>
        <v>8.8000000000000007</v>
      </c>
      <c r="M45" s="262">
        <f t="shared" si="3"/>
        <v>9.1999999999999993</v>
      </c>
      <c r="N45" s="262">
        <f t="shared" si="0"/>
        <v>61.000000000000014</v>
      </c>
      <c r="O45" s="239"/>
    </row>
    <row r="46" spans="1:15" ht="15" customHeight="1" x14ac:dyDescent="0.2">
      <c r="A46" s="239" t="s">
        <v>1766</v>
      </c>
      <c r="B46" s="260">
        <f t="shared" ref="B46:M46" si="4">B45*$B$6</f>
        <v>0.89999999999999991</v>
      </c>
      <c r="C46" s="260">
        <f t="shared" si="4"/>
        <v>0.6</v>
      </c>
      <c r="D46" s="260">
        <f t="shared" si="4"/>
        <v>0</v>
      </c>
      <c r="E46" s="260">
        <f t="shared" si="4"/>
        <v>1.38</v>
      </c>
      <c r="F46" s="260">
        <f t="shared" si="4"/>
        <v>1.08</v>
      </c>
      <c r="G46" s="260">
        <f t="shared" si="4"/>
        <v>1.56</v>
      </c>
      <c r="H46" s="260">
        <f t="shared" si="4"/>
        <v>1.38</v>
      </c>
      <c r="I46" s="260">
        <f t="shared" si="4"/>
        <v>1.68</v>
      </c>
      <c r="J46" s="260">
        <f t="shared" si="4"/>
        <v>2.16</v>
      </c>
      <c r="K46" s="260">
        <f t="shared" si="4"/>
        <v>2.16</v>
      </c>
      <c r="L46" s="260">
        <f t="shared" si="4"/>
        <v>2.64</v>
      </c>
      <c r="M46" s="260">
        <f t="shared" si="4"/>
        <v>2.76</v>
      </c>
      <c r="N46" s="260">
        <f t="shared" si="0"/>
        <v>18.3</v>
      </c>
      <c r="O46" s="239"/>
    </row>
    <row r="47" spans="1:15" ht="15" customHeight="1" x14ac:dyDescent="0.2">
      <c r="A47" s="239" t="s">
        <v>1767</v>
      </c>
      <c r="B47" s="259">
        <f>N(DeploySum!F55)</f>
        <v>20</v>
      </c>
      <c r="C47" s="259">
        <f>N(DeploySum!G55)</f>
        <v>8</v>
      </c>
      <c r="D47" s="259">
        <f>N(DeploySum!H55)</f>
        <v>0</v>
      </c>
      <c r="E47" s="259">
        <f>N(DeploySum!I55)</f>
        <v>12</v>
      </c>
      <c r="F47" s="259">
        <f>N(DeploySum!J55)</f>
        <v>12</v>
      </c>
      <c r="G47" s="259">
        <f>N(DeploySum!K55)</f>
        <v>16</v>
      </c>
      <c r="H47" s="259">
        <f>N(DeploySum!L55)</f>
        <v>16</v>
      </c>
      <c r="I47" s="259">
        <f>N(DeploySum!M55)</f>
        <v>20</v>
      </c>
      <c r="J47" s="259">
        <f>N(DeploySum!N55)</f>
        <v>24</v>
      </c>
      <c r="K47" s="259">
        <f>N(DeploySum!O55)</f>
        <v>24</v>
      </c>
      <c r="L47" s="259">
        <f>N(DeploySum!P55)</f>
        <v>28</v>
      </c>
      <c r="M47" s="259">
        <f>N(DeploySum!Q55)</f>
        <v>32</v>
      </c>
      <c r="N47" s="260">
        <f t="shared" si="0"/>
        <v>212</v>
      </c>
      <c r="O47" s="239"/>
    </row>
    <row r="48" spans="1:15" ht="15" customHeight="1" x14ac:dyDescent="0.2">
      <c r="A48" s="239" t="s">
        <v>1768</v>
      </c>
      <c r="B48" s="259">
        <f>N(DeploySum!F58)</f>
        <v>0</v>
      </c>
      <c r="C48" s="259">
        <f>N(DeploySum!G58)</f>
        <v>0</v>
      </c>
      <c r="D48" s="259">
        <f>N(DeploySum!H58)</f>
        <v>0</v>
      </c>
      <c r="E48" s="259">
        <f>N(DeploySum!I58)</f>
        <v>2</v>
      </c>
      <c r="F48" s="259">
        <f>N(DeploySum!J58)</f>
        <v>2</v>
      </c>
      <c r="G48" s="259">
        <f>N(DeploySum!K58)</f>
        <v>4</v>
      </c>
      <c r="H48" s="259">
        <f>N(DeploySum!L58)</f>
        <v>2</v>
      </c>
      <c r="I48" s="259">
        <f>N(DeploySum!M58)</f>
        <v>2</v>
      </c>
      <c r="J48" s="259">
        <f>N(DeploySum!N58)</f>
        <v>4</v>
      </c>
      <c r="K48" s="259">
        <f>N(DeploySum!O58)</f>
        <v>4</v>
      </c>
      <c r="L48" s="259">
        <f>N(DeploySum!P58)</f>
        <v>6</v>
      </c>
      <c r="M48" s="259">
        <f>N(DeploySum!Q58)</f>
        <v>4</v>
      </c>
      <c r="N48" s="260">
        <f t="shared" si="0"/>
        <v>30</v>
      </c>
      <c r="O48" s="239"/>
    </row>
    <row r="49" spans="1:15" ht="15" customHeight="1" x14ac:dyDescent="0.2">
      <c r="A49" s="239" t="s">
        <v>1769</v>
      </c>
      <c r="B49" s="259">
        <f>N(DeploySum!F61)</f>
        <v>0</v>
      </c>
      <c r="C49" s="259">
        <f>N(DeploySum!G61)</f>
        <v>0</v>
      </c>
      <c r="D49" s="259">
        <f>N(DeploySum!H61)</f>
        <v>0</v>
      </c>
      <c r="E49" s="259">
        <f>N(DeploySum!I61)</f>
        <v>8</v>
      </c>
      <c r="F49" s="259">
        <f>N(DeploySum!J61)</f>
        <v>0</v>
      </c>
      <c r="G49" s="259">
        <f>N(DeploySum!K61)</f>
        <v>0</v>
      </c>
      <c r="H49" s="259">
        <f>N(DeploySum!L61)</f>
        <v>0</v>
      </c>
      <c r="I49" s="259">
        <f>N(DeploySum!M61)</f>
        <v>0</v>
      </c>
      <c r="J49" s="259">
        <f>N(DeploySum!N61)</f>
        <v>0</v>
      </c>
      <c r="K49" s="259">
        <f>N(DeploySum!O61)</f>
        <v>0</v>
      </c>
      <c r="L49" s="259">
        <f>N(DeploySum!P61)</f>
        <v>0</v>
      </c>
      <c r="M49" s="259">
        <f>N(DeploySum!Q61)</f>
        <v>0</v>
      </c>
      <c r="N49" s="260">
        <f t="shared" si="0"/>
        <v>8</v>
      </c>
      <c r="O49" s="239"/>
    </row>
    <row r="50" spans="1:15" ht="15" customHeight="1" x14ac:dyDescent="0.2">
      <c r="A50" s="261" t="s">
        <v>1770</v>
      </c>
      <c r="B50" s="262">
        <f t="shared" ref="B50:M50" si="5">B47+B48+B49</f>
        <v>20</v>
      </c>
      <c r="C50" s="262">
        <f t="shared" si="5"/>
        <v>8</v>
      </c>
      <c r="D50" s="262">
        <f t="shared" si="5"/>
        <v>0</v>
      </c>
      <c r="E50" s="262">
        <f t="shared" si="5"/>
        <v>22</v>
      </c>
      <c r="F50" s="262">
        <f t="shared" si="5"/>
        <v>14</v>
      </c>
      <c r="G50" s="262">
        <f t="shared" si="5"/>
        <v>20</v>
      </c>
      <c r="H50" s="262">
        <f t="shared" si="5"/>
        <v>18</v>
      </c>
      <c r="I50" s="262">
        <f t="shared" si="5"/>
        <v>22</v>
      </c>
      <c r="J50" s="262">
        <f t="shared" si="5"/>
        <v>28</v>
      </c>
      <c r="K50" s="262">
        <f t="shared" si="5"/>
        <v>28</v>
      </c>
      <c r="L50" s="262">
        <f t="shared" si="5"/>
        <v>34</v>
      </c>
      <c r="M50" s="262">
        <f t="shared" si="5"/>
        <v>36</v>
      </c>
      <c r="N50" s="262">
        <f t="shared" si="0"/>
        <v>250</v>
      </c>
      <c r="O50" s="239"/>
    </row>
    <row r="51" spans="1:15" ht="15" customHeight="1" x14ac:dyDescent="0.2">
      <c r="A51" s="239" t="s">
        <v>1771</v>
      </c>
      <c r="B51" s="259">
        <f>N(DeploySum!F56)</f>
        <v>60</v>
      </c>
      <c r="C51" s="259">
        <f>N(DeploySum!G56)</f>
        <v>24</v>
      </c>
      <c r="D51" s="259">
        <f>N(DeploySum!H56)</f>
        <v>0</v>
      </c>
      <c r="E51" s="259">
        <f>N(DeploySum!I56)</f>
        <v>36</v>
      </c>
      <c r="F51" s="259">
        <f>N(DeploySum!J56)</f>
        <v>36</v>
      </c>
      <c r="G51" s="259">
        <f>N(DeploySum!K56)</f>
        <v>48</v>
      </c>
      <c r="H51" s="259">
        <f>N(DeploySum!L56)</f>
        <v>48</v>
      </c>
      <c r="I51" s="259">
        <f>N(DeploySum!M56)</f>
        <v>60</v>
      </c>
      <c r="J51" s="259">
        <f>N(DeploySum!N56)</f>
        <v>72</v>
      </c>
      <c r="K51" s="259">
        <f>N(DeploySum!O56)</f>
        <v>72</v>
      </c>
      <c r="L51" s="259">
        <f>N(DeploySum!P56)</f>
        <v>84</v>
      </c>
      <c r="M51" s="259">
        <f>N(DeploySum!Q56)</f>
        <v>96</v>
      </c>
      <c r="N51" s="260">
        <f t="shared" si="0"/>
        <v>636</v>
      </c>
      <c r="O51" s="239"/>
    </row>
    <row r="52" spans="1:15" ht="15" customHeight="1" x14ac:dyDescent="0.2">
      <c r="A52" s="239" t="s">
        <v>1772</v>
      </c>
      <c r="B52" s="259">
        <f>N(DeploySum!F59)</f>
        <v>0</v>
      </c>
      <c r="C52" s="259">
        <f>N(DeploySum!G59)</f>
        <v>0</v>
      </c>
      <c r="D52" s="259">
        <f>N(DeploySum!H59)</f>
        <v>0</v>
      </c>
      <c r="E52" s="259">
        <f>N(DeploySum!I59)</f>
        <v>25</v>
      </c>
      <c r="F52" s="259">
        <f>N(DeploySum!J59)</f>
        <v>25</v>
      </c>
      <c r="G52" s="259">
        <f>N(DeploySum!K59)</f>
        <v>50</v>
      </c>
      <c r="H52" s="259">
        <f>N(DeploySum!L59)</f>
        <v>25</v>
      </c>
      <c r="I52" s="259">
        <f>N(DeploySum!M59)</f>
        <v>25</v>
      </c>
      <c r="J52" s="259">
        <f>N(DeploySum!N59)</f>
        <v>50</v>
      </c>
      <c r="K52" s="259">
        <f>N(DeploySum!O59)</f>
        <v>50</v>
      </c>
      <c r="L52" s="259">
        <f>N(DeploySum!P59)</f>
        <v>75</v>
      </c>
      <c r="M52" s="259">
        <f>N(DeploySum!Q59)</f>
        <v>50</v>
      </c>
      <c r="N52" s="260">
        <f t="shared" si="0"/>
        <v>375</v>
      </c>
      <c r="O52" s="239"/>
    </row>
    <row r="53" spans="1:15" ht="15" customHeight="1" x14ac:dyDescent="0.2">
      <c r="A53" s="239" t="s">
        <v>1773</v>
      </c>
      <c r="B53" s="259">
        <f>N(DeploySum!F62)</f>
        <v>0</v>
      </c>
      <c r="C53" s="259">
        <f>N(DeploySum!G62)</f>
        <v>0</v>
      </c>
      <c r="D53" s="259">
        <f>N(DeploySum!H62)</f>
        <v>0</v>
      </c>
      <c r="E53" s="259">
        <f>N(DeploySum!I62)</f>
        <v>25</v>
      </c>
      <c r="F53" s="259">
        <f>N(DeploySum!J62)</f>
        <v>0</v>
      </c>
      <c r="G53" s="259">
        <f>N(DeploySum!K62)</f>
        <v>0</v>
      </c>
      <c r="H53" s="259">
        <f>N(DeploySum!L62)</f>
        <v>0</v>
      </c>
      <c r="I53" s="259">
        <f>N(DeploySum!M62)</f>
        <v>0</v>
      </c>
      <c r="J53" s="259">
        <f>N(DeploySum!N62)</f>
        <v>0</v>
      </c>
      <c r="K53" s="259">
        <f>N(DeploySum!O62)</f>
        <v>0</v>
      </c>
      <c r="L53" s="259">
        <f>N(DeploySum!P62)</f>
        <v>0</v>
      </c>
      <c r="M53" s="259">
        <f>N(DeploySum!Q62)</f>
        <v>0</v>
      </c>
      <c r="N53" s="260">
        <f t="shared" si="0"/>
        <v>25</v>
      </c>
      <c r="O53" s="239"/>
    </row>
    <row r="54" spans="1:15" ht="15" customHeight="1" x14ac:dyDescent="0.2">
      <c r="A54" s="261" t="s">
        <v>1774</v>
      </c>
      <c r="B54" s="262">
        <f t="shared" ref="B54:M54" si="6">B51+B52+B53</f>
        <v>60</v>
      </c>
      <c r="C54" s="262">
        <f t="shared" si="6"/>
        <v>24</v>
      </c>
      <c r="D54" s="262">
        <f t="shared" si="6"/>
        <v>0</v>
      </c>
      <c r="E54" s="262">
        <f t="shared" si="6"/>
        <v>86</v>
      </c>
      <c r="F54" s="262">
        <f t="shared" si="6"/>
        <v>61</v>
      </c>
      <c r="G54" s="262">
        <f t="shared" si="6"/>
        <v>98</v>
      </c>
      <c r="H54" s="262">
        <f t="shared" si="6"/>
        <v>73</v>
      </c>
      <c r="I54" s="262">
        <f t="shared" si="6"/>
        <v>85</v>
      </c>
      <c r="J54" s="262">
        <f t="shared" si="6"/>
        <v>122</v>
      </c>
      <c r="K54" s="262">
        <f t="shared" si="6"/>
        <v>122</v>
      </c>
      <c r="L54" s="262">
        <f t="shared" si="6"/>
        <v>159</v>
      </c>
      <c r="M54" s="262">
        <f t="shared" si="6"/>
        <v>146</v>
      </c>
      <c r="N54" s="262">
        <f t="shared" si="0"/>
        <v>1036</v>
      </c>
      <c r="O54" s="239"/>
    </row>
    <row r="55" spans="1:15" ht="15" customHeight="1" x14ac:dyDescent="0.2">
      <c r="A55" s="239" t="s">
        <v>1775</v>
      </c>
      <c r="B55" s="260">
        <f t="shared" ref="B55:M55" si="7">IF(B40=0,0,B40*MAX(ROUNDUP(B47/B40/$B$23,0),ROUNDUP(B51/B40/$B$24,0),$B$25))</f>
        <v>9</v>
      </c>
      <c r="C55" s="260">
        <f t="shared" si="7"/>
        <v>4</v>
      </c>
      <c r="D55" s="260">
        <f t="shared" si="7"/>
        <v>0</v>
      </c>
      <c r="E55" s="260">
        <f t="shared" si="7"/>
        <v>6</v>
      </c>
      <c r="F55" s="260">
        <f t="shared" si="7"/>
        <v>6</v>
      </c>
      <c r="G55" s="260">
        <f t="shared" si="7"/>
        <v>8</v>
      </c>
      <c r="H55" s="260">
        <f t="shared" si="7"/>
        <v>8</v>
      </c>
      <c r="I55" s="260">
        <f t="shared" si="7"/>
        <v>10</v>
      </c>
      <c r="J55" s="260">
        <f t="shared" si="7"/>
        <v>12</v>
      </c>
      <c r="K55" s="260">
        <f t="shared" si="7"/>
        <v>12</v>
      </c>
      <c r="L55" s="260">
        <f t="shared" si="7"/>
        <v>14</v>
      </c>
      <c r="M55" s="260">
        <f t="shared" si="7"/>
        <v>16</v>
      </c>
      <c r="N55" s="260">
        <f t="shared" si="0"/>
        <v>105</v>
      </c>
      <c r="O55" s="239"/>
    </row>
    <row r="56" spans="1:15" ht="15" customHeight="1" x14ac:dyDescent="0.2">
      <c r="A56" s="239" t="s">
        <v>1776</v>
      </c>
      <c r="B56" s="260">
        <f t="shared" ref="B56:M56" si="8">IF(B42=0,0,B42*MAX(ROUNDUP(B48/B42/$B$23,0),ROUNDUP(B52/B42/$B$24,0),$B$25))</f>
        <v>0</v>
      </c>
      <c r="C56" s="260">
        <f t="shared" si="8"/>
        <v>0</v>
      </c>
      <c r="D56" s="260">
        <f t="shared" si="8"/>
        <v>0</v>
      </c>
      <c r="E56" s="260">
        <f t="shared" si="8"/>
        <v>3</v>
      </c>
      <c r="F56" s="260">
        <f t="shared" si="8"/>
        <v>3</v>
      </c>
      <c r="G56" s="260">
        <f t="shared" si="8"/>
        <v>6</v>
      </c>
      <c r="H56" s="260">
        <f t="shared" si="8"/>
        <v>3</v>
      </c>
      <c r="I56" s="260">
        <f t="shared" si="8"/>
        <v>3</v>
      </c>
      <c r="J56" s="260">
        <f t="shared" si="8"/>
        <v>6</v>
      </c>
      <c r="K56" s="260">
        <f t="shared" si="8"/>
        <v>6</v>
      </c>
      <c r="L56" s="260">
        <f t="shared" si="8"/>
        <v>9</v>
      </c>
      <c r="M56" s="260">
        <f t="shared" si="8"/>
        <v>6</v>
      </c>
      <c r="N56" s="260">
        <f t="shared" si="0"/>
        <v>45</v>
      </c>
      <c r="O56" s="239"/>
    </row>
    <row r="57" spans="1:15" ht="15" customHeight="1" x14ac:dyDescent="0.2">
      <c r="A57" s="239" t="s">
        <v>1777</v>
      </c>
      <c r="B57" s="260">
        <f t="shared" ref="B57:M57" si="9">IF(B41=0,0,B41*MAX(ROUNDUP(B49/B41/$B$23,0),ROUNDUP(B53/B41/$B$24,0),$B$25))</f>
        <v>0</v>
      </c>
      <c r="C57" s="260">
        <f t="shared" si="9"/>
        <v>0</v>
      </c>
      <c r="D57" s="260">
        <f t="shared" si="9"/>
        <v>0</v>
      </c>
      <c r="E57" s="260">
        <f t="shared" si="9"/>
        <v>3</v>
      </c>
      <c r="F57" s="260">
        <f t="shared" si="9"/>
        <v>0</v>
      </c>
      <c r="G57" s="260">
        <f t="shared" si="9"/>
        <v>0</v>
      </c>
      <c r="H57" s="260">
        <f t="shared" si="9"/>
        <v>0</v>
      </c>
      <c r="I57" s="260">
        <f t="shared" si="9"/>
        <v>0</v>
      </c>
      <c r="J57" s="260">
        <f t="shared" si="9"/>
        <v>0</v>
      </c>
      <c r="K57" s="260">
        <f t="shared" si="9"/>
        <v>0</v>
      </c>
      <c r="L57" s="260">
        <f t="shared" si="9"/>
        <v>0</v>
      </c>
      <c r="M57" s="260">
        <f t="shared" si="9"/>
        <v>0</v>
      </c>
      <c r="N57" s="260">
        <f t="shared" si="0"/>
        <v>3</v>
      </c>
      <c r="O57" s="239"/>
    </row>
    <row r="58" spans="1:15" ht="15" customHeight="1" x14ac:dyDescent="0.2">
      <c r="A58" s="261" t="s">
        <v>1778</v>
      </c>
      <c r="B58" s="262">
        <f t="shared" ref="B58:M58" si="10">B55+B56+B57</f>
        <v>9</v>
      </c>
      <c r="C58" s="262">
        <f t="shared" si="10"/>
        <v>4</v>
      </c>
      <c r="D58" s="262">
        <f t="shared" si="10"/>
        <v>0</v>
      </c>
      <c r="E58" s="262">
        <f t="shared" si="10"/>
        <v>12</v>
      </c>
      <c r="F58" s="262">
        <f t="shared" si="10"/>
        <v>9</v>
      </c>
      <c r="G58" s="262">
        <f t="shared" si="10"/>
        <v>14</v>
      </c>
      <c r="H58" s="262">
        <f t="shared" si="10"/>
        <v>11</v>
      </c>
      <c r="I58" s="262">
        <f t="shared" si="10"/>
        <v>13</v>
      </c>
      <c r="J58" s="262">
        <f t="shared" si="10"/>
        <v>18</v>
      </c>
      <c r="K58" s="262">
        <f t="shared" si="10"/>
        <v>18</v>
      </c>
      <c r="L58" s="262">
        <f t="shared" si="10"/>
        <v>23</v>
      </c>
      <c r="M58" s="262">
        <f t="shared" si="10"/>
        <v>22</v>
      </c>
      <c r="N58" s="262">
        <f t="shared" si="0"/>
        <v>153</v>
      </c>
      <c r="O58" s="239"/>
    </row>
    <row r="59" spans="1:15" ht="15" customHeight="1" x14ac:dyDescent="0.2">
      <c r="A59" s="239" t="s">
        <v>1779</v>
      </c>
      <c r="B59" s="263">
        <f>N($B$19)+SUM($B50:B50)</f>
        <v>55</v>
      </c>
      <c r="C59" s="263">
        <f>N($B$19)+SUM($B50:C50)</f>
        <v>63</v>
      </c>
      <c r="D59" s="263">
        <f>N($B$19)+SUM($B50:D50)</f>
        <v>63</v>
      </c>
      <c r="E59" s="263">
        <f>N($B$19)+SUM($B50:E50)</f>
        <v>85</v>
      </c>
      <c r="F59" s="263">
        <f>N($B$19)+SUM($B50:F50)</f>
        <v>99</v>
      </c>
      <c r="G59" s="263">
        <f>N($B$19)+SUM($B50:G50)</f>
        <v>119</v>
      </c>
      <c r="H59" s="263">
        <f>N($B$19)+SUM($B50:H50)</f>
        <v>137</v>
      </c>
      <c r="I59" s="263">
        <f>N($B$19)+SUM($B50:I50)</f>
        <v>159</v>
      </c>
      <c r="J59" s="263">
        <f>N($B$19)+SUM($B50:J50)</f>
        <v>187</v>
      </c>
      <c r="K59" s="263">
        <f>N($B$19)+SUM($B50:K50)</f>
        <v>215</v>
      </c>
      <c r="L59" s="263">
        <f>N($B$19)+SUM($B50:L50)</f>
        <v>249</v>
      </c>
      <c r="M59" s="263">
        <f>N($B$19)+SUM($B50:M50)</f>
        <v>285</v>
      </c>
      <c r="N59" s="263"/>
      <c r="O59" s="239"/>
    </row>
    <row r="60" spans="1:15" ht="15" customHeight="1" x14ac:dyDescent="0.2">
      <c r="A60" s="239" t="s">
        <v>1780</v>
      </c>
      <c r="B60" s="264">
        <f t="shared" ref="B60:M60" si="11">IF(N($B$19)&gt;0,B59/$B$19-1,0)</f>
        <v>0.5714285714285714</v>
      </c>
      <c r="C60" s="264">
        <f t="shared" si="11"/>
        <v>0.8</v>
      </c>
      <c r="D60" s="264">
        <f t="shared" si="11"/>
        <v>0.8</v>
      </c>
      <c r="E60" s="264">
        <f t="shared" si="11"/>
        <v>1.4285714285714284</v>
      </c>
      <c r="F60" s="264">
        <f t="shared" si="11"/>
        <v>1.8285714285714287</v>
      </c>
      <c r="G60" s="264">
        <f t="shared" si="11"/>
        <v>2.4</v>
      </c>
      <c r="H60" s="264">
        <f t="shared" si="11"/>
        <v>2.9142857142857141</v>
      </c>
      <c r="I60" s="264">
        <f t="shared" si="11"/>
        <v>3.5428571428571427</v>
      </c>
      <c r="J60" s="264">
        <f t="shared" si="11"/>
        <v>4.3428571428571425</v>
      </c>
      <c r="K60" s="264">
        <f t="shared" si="11"/>
        <v>5.1428571428571432</v>
      </c>
      <c r="L60" s="264">
        <f t="shared" si="11"/>
        <v>6.1142857142857139</v>
      </c>
      <c r="M60" s="264">
        <f t="shared" si="11"/>
        <v>7.1428571428571423</v>
      </c>
      <c r="N60" s="264"/>
      <c r="O60" s="239"/>
    </row>
    <row r="61" spans="1:15" ht="15" customHeight="1" x14ac:dyDescent="0.2">
      <c r="A61" s="239"/>
      <c r="B61" s="239"/>
      <c r="C61" s="239"/>
      <c r="D61" s="239"/>
      <c r="E61" s="239"/>
      <c r="F61" s="239"/>
      <c r="G61" s="239"/>
      <c r="H61" s="239"/>
      <c r="I61" s="239"/>
      <c r="J61" s="239"/>
      <c r="K61" s="239"/>
      <c r="L61" s="239"/>
      <c r="M61" s="239"/>
      <c r="N61" s="239"/>
      <c r="O61" s="239"/>
    </row>
    <row r="62" spans="1:15" ht="27" customHeight="1" x14ac:dyDescent="0.2">
      <c r="A62" s="241" t="s">
        <v>1781</v>
      </c>
      <c r="B62" s="257">
        <f t="shared" ref="B62:M62" si="12">B$39</f>
        <v>46388</v>
      </c>
      <c r="C62" s="257">
        <f t="shared" si="12"/>
        <v>46419</v>
      </c>
      <c r="D62" s="257">
        <f t="shared" si="12"/>
        <v>46447</v>
      </c>
      <c r="E62" s="257">
        <f t="shared" si="12"/>
        <v>46478</v>
      </c>
      <c r="F62" s="257">
        <f t="shared" si="12"/>
        <v>46508</v>
      </c>
      <c r="G62" s="257">
        <f t="shared" si="12"/>
        <v>46539</v>
      </c>
      <c r="H62" s="257">
        <f t="shared" si="12"/>
        <v>46569</v>
      </c>
      <c r="I62" s="257">
        <f t="shared" si="12"/>
        <v>46600</v>
      </c>
      <c r="J62" s="257">
        <f t="shared" si="12"/>
        <v>46631</v>
      </c>
      <c r="K62" s="257">
        <f t="shared" si="12"/>
        <v>46661</v>
      </c>
      <c r="L62" s="257">
        <f t="shared" si="12"/>
        <v>46692</v>
      </c>
      <c r="M62" s="257">
        <f t="shared" si="12"/>
        <v>46722</v>
      </c>
      <c r="N62" s="258" t="s">
        <v>1782</v>
      </c>
      <c r="O62" s="258"/>
    </row>
    <row r="63" spans="1:15" ht="15" customHeight="1" x14ac:dyDescent="0.2">
      <c r="A63" s="239" t="s">
        <v>1783</v>
      </c>
      <c r="B63" s="260">
        <f t="shared" ref="B63:M63" si="13">$B$37</f>
        <v>14</v>
      </c>
      <c r="C63" s="260">
        <f t="shared" si="13"/>
        <v>14</v>
      </c>
      <c r="D63" s="260">
        <f t="shared" si="13"/>
        <v>14</v>
      </c>
      <c r="E63" s="260">
        <f t="shared" si="13"/>
        <v>14</v>
      </c>
      <c r="F63" s="260">
        <f t="shared" si="13"/>
        <v>14</v>
      </c>
      <c r="G63" s="260">
        <f t="shared" si="13"/>
        <v>14</v>
      </c>
      <c r="H63" s="260">
        <f t="shared" si="13"/>
        <v>14</v>
      </c>
      <c r="I63" s="260">
        <f t="shared" si="13"/>
        <v>14</v>
      </c>
      <c r="J63" s="260">
        <f t="shared" si="13"/>
        <v>14</v>
      </c>
      <c r="K63" s="260">
        <f t="shared" si="13"/>
        <v>14</v>
      </c>
      <c r="L63" s="260">
        <f t="shared" si="13"/>
        <v>14</v>
      </c>
      <c r="M63" s="260">
        <f t="shared" si="13"/>
        <v>14</v>
      </c>
      <c r="N63" s="260">
        <f t="shared" ref="N63:N73" si="14">AVERAGE(B63:M63)</f>
        <v>14</v>
      </c>
      <c r="O63" s="239"/>
    </row>
    <row r="64" spans="1:15" ht="15" customHeight="1" x14ac:dyDescent="0.2">
      <c r="A64" s="239" t="s">
        <v>1784</v>
      </c>
      <c r="B64" s="259">
        <f>'Fld Ops Payroll'!F30</f>
        <v>5</v>
      </c>
      <c r="C64" s="259">
        <f>'Fld Ops Payroll'!G30</f>
        <v>5</v>
      </c>
      <c r="D64" s="259">
        <f>'Fld Ops Payroll'!H30</f>
        <v>8</v>
      </c>
      <c r="E64" s="259">
        <f>'Fld Ops Payroll'!I30</f>
        <v>11</v>
      </c>
      <c r="F64" s="259">
        <f>'Fld Ops Payroll'!J30</f>
        <v>15</v>
      </c>
      <c r="G64" s="259">
        <f>'Fld Ops Payroll'!K30</f>
        <v>19</v>
      </c>
      <c r="H64" s="259">
        <f>'Fld Ops Payroll'!L30</f>
        <v>24</v>
      </c>
      <c r="I64" s="259">
        <f>'Fld Ops Payroll'!M30</f>
        <v>30</v>
      </c>
      <c r="J64" s="259">
        <f>'Fld Ops Payroll'!N30</f>
        <v>36</v>
      </c>
      <c r="K64" s="259">
        <f>'Fld Ops Payroll'!O30</f>
        <v>43</v>
      </c>
      <c r="L64" s="259">
        <f>'Fld Ops Payroll'!P30</f>
        <v>51</v>
      </c>
      <c r="M64" s="259">
        <f>'Fld Ops Payroll'!Q30</f>
        <v>58</v>
      </c>
      <c r="N64" s="260">
        <f t="shared" si="14"/>
        <v>25.416666666666668</v>
      </c>
      <c r="O64" s="239"/>
    </row>
    <row r="65" spans="1:16" ht="15" customHeight="1" x14ac:dyDescent="0.2">
      <c r="A65" s="239" t="s">
        <v>1785</v>
      </c>
      <c r="B65" s="259">
        <f>'Fld Ops Payroll'!F41</f>
        <v>0</v>
      </c>
      <c r="C65" s="259">
        <f>'Fld Ops Payroll'!G41</f>
        <v>0</v>
      </c>
      <c r="D65" s="259">
        <f>'Fld Ops Payroll'!H41</f>
        <v>1</v>
      </c>
      <c r="E65" s="259">
        <f>'Fld Ops Payroll'!I41</f>
        <v>1</v>
      </c>
      <c r="F65" s="259">
        <f>'Fld Ops Payroll'!J41</f>
        <v>2</v>
      </c>
      <c r="G65" s="259">
        <f>'Fld Ops Payroll'!K41</f>
        <v>3</v>
      </c>
      <c r="H65" s="259">
        <f>'Fld Ops Payroll'!L41</f>
        <v>4</v>
      </c>
      <c r="I65" s="259">
        <f>'Fld Ops Payroll'!M41</f>
        <v>5</v>
      </c>
      <c r="J65" s="259">
        <f>'Fld Ops Payroll'!N41</f>
        <v>6</v>
      </c>
      <c r="K65" s="259">
        <f>'Fld Ops Payroll'!O41</f>
        <v>8</v>
      </c>
      <c r="L65" s="259">
        <f>'Fld Ops Payroll'!P41</f>
        <v>9</v>
      </c>
      <c r="M65" s="259">
        <f>'Fld Ops Payroll'!Q41</f>
        <v>10</v>
      </c>
      <c r="N65" s="260">
        <f t="shared" si="14"/>
        <v>4.083333333333333</v>
      </c>
      <c r="O65" s="239"/>
    </row>
    <row r="66" spans="1:16" ht="15" customHeight="1" x14ac:dyDescent="0.2">
      <c r="A66" s="239" t="s">
        <v>1786</v>
      </c>
      <c r="B66" s="259">
        <f>'Fld Ops Payroll'!F54</f>
        <v>0</v>
      </c>
      <c r="C66" s="259">
        <f>'Fld Ops Payroll'!G54</f>
        <v>0</v>
      </c>
      <c r="D66" s="259">
        <f>'Fld Ops Payroll'!H54</f>
        <v>0</v>
      </c>
      <c r="E66" s="259">
        <f>'Fld Ops Payroll'!I54</f>
        <v>0</v>
      </c>
      <c r="F66" s="259">
        <f>'Fld Ops Payroll'!J54</f>
        <v>0</v>
      </c>
      <c r="G66" s="259">
        <f>'Fld Ops Payroll'!K54</f>
        <v>0</v>
      </c>
      <c r="H66" s="259">
        <f>'Fld Ops Payroll'!L54</f>
        <v>0</v>
      </c>
      <c r="I66" s="259">
        <f>'Fld Ops Payroll'!M54</f>
        <v>0</v>
      </c>
      <c r="J66" s="259">
        <f>'Fld Ops Payroll'!N54</f>
        <v>0</v>
      </c>
      <c r="K66" s="259">
        <f>'Fld Ops Payroll'!O54</f>
        <v>0</v>
      </c>
      <c r="L66" s="259">
        <f>'Fld Ops Payroll'!P54</f>
        <v>0</v>
      </c>
      <c r="M66" s="259">
        <f>'Fld Ops Payroll'!Q54</f>
        <v>0</v>
      </c>
      <c r="N66" s="260">
        <f t="shared" si="14"/>
        <v>0</v>
      </c>
      <c r="O66" s="239"/>
    </row>
    <row r="67" spans="1:16" ht="15" customHeight="1" x14ac:dyDescent="0.2">
      <c r="A67" s="239" t="s">
        <v>1787</v>
      </c>
      <c r="B67" s="260">
        <f t="shared" ref="B67:M67" si="15">-IF(B$39&gt;=$B$14,$B$15,0)</f>
        <v>0</v>
      </c>
      <c r="C67" s="260">
        <f t="shared" si="15"/>
        <v>0</v>
      </c>
      <c r="D67" s="260">
        <f t="shared" si="15"/>
        <v>-3</v>
      </c>
      <c r="E67" s="260">
        <f t="shared" si="15"/>
        <v>-3</v>
      </c>
      <c r="F67" s="260">
        <f t="shared" si="15"/>
        <v>-3</v>
      </c>
      <c r="G67" s="260">
        <f t="shared" si="15"/>
        <v>-3</v>
      </c>
      <c r="H67" s="260">
        <f t="shared" si="15"/>
        <v>-3</v>
      </c>
      <c r="I67" s="260">
        <f t="shared" si="15"/>
        <v>-3</v>
      </c>
      <c r="J67" s="260">
        <f t="shared" si="15"/>
        <v>-3</v>
      </c>
      <c r="K67" s="260">
        <f t="shared" si="15"/>
        <v>-3</v>
      </c>
      <c r="L67" s="260">
        <f t="shared" si="15"/>
        <v>-3</v>
      </c>
      <c r="M67" s="260">
        <f t="shared" si="15"/>
        <v>-3</v>
      </c>
      <c r="N67" s="260">
        <f t="shared" si="14"/>
        <v>-2.5</v>
      </c>
      <c r="O67" s="239"/>
    </row>
    <row r="68" spans="1:16" ht="15" customHeight="1" x14ac:dyDescent="0.2">
      <c r="A68" s="261" t="s">
        <v>1788</v>
      </c>
      <c r="B68" s="262">
        <f t="shared" ref="B68:M68" si="16">SUM(B63:B67)</f>
        <v>19</v>
      </c>
      <c r="C68" s="262">
        <f t="shared" si="16"/>
        <v>19</v>
      </c>
      <c r="D68" s="262">
        <f t="shared" si="16"/>
        <v>20</v>
      </c>
      <c r="E68" s="262">
        <f t="shared" si="16"/>
        <v>23</v>
      </c>
      <c r="F68" s="262">
        <f t="shared" si="16"/>
        <v>28</v>
      </c>
      <c r="G68" s="262">
        <f t="shared" si="16"/>
        <v>33</v>
      </c>
      <c r="H68" s="262">
        <f t="shared" si="16"/>
        <v>39</v>
      </c>
      <c r="I68" s="262">
        <f t="shared" si="16"/>
        <v>46</v>
      </c>
      <c r="J68" s="262">
        <f t="shared" si="16"/>
        <v>53</v>
      </c>
      <c r="K68" s="262">
        <f t="shared" si="16"/>
        <v>62</v>
      </c>
      <c r="L68" s="262">
        <f t="shared" si="16"/>
        <v>71</v>
      </c>
      <c r="M68" s="262">
        <f t="shared" si="16"/>
        <v>79</v>
      </c>
      <c r="N68" s="262">
        <f t="shared" si="14"/>
        <v>41</v>
      </c>
      <c r="O68" s="239"/>
    </row>
    <row r="69" spans="1:16" ht="15" customHeight="1" x14ac:dyDescent="0.2">
      <c r="A69" s="239" t="s">
        <v>1789</v>
      </c>
      <c r="B69" s="259">
        <f>'Fld Ops Payroll'!F67</f>
        <v>1</v>
      </c>
      <c r="C69" s="259">
        <f>'Fld Ops Payroll'!G67</f>
        <v>1</v>
      </c>
      <c r="D69" s="259">
        <f>'Fld Ops Payroll'!H67</f>
        <v>2</v>
      </c>
      <c r="E69" s="259">
        <f>'Fld Ops Payroll'!I67</f>
        <v>2</v>
      </c>
      <c r="F69" s="259">
        <f>'Fld Ops Payroll'!J67</f>
        <v>2</v>
      </c>
      <c r="G69" s="259">
        <f>'Fld Ops Payroll'!K67</f>
        <v>2</v>
      </c>
      <c r="H69" s="259">
        <f>'Fld Ops Payroll'!L67</f>
        <v>3</v>
      </c>
      <c r="I69" s="259">
        <f>'Fld Ops Payroll'!M67</f>
        <v>3</v>
      </c>
      <c r="J69" s="259">
        <f>'Fld Ops Payroll'!N67</f>
        <v>3</v>
      </c>
      <c r="K69" s="259">
        <f>'Fld Ops Payroll'!O67</f>
        <v>4</v>
      </c>
      <c r="L69" s="259">
        <f>'Fld Ops Payroll'!P67</f>
        <v>4</v>
      </c>
      <c r="M69" s="259">
        <f>'Fld Ops Payroll'!Q67</f>
        <v>5</v>
      </c>
      <c r="N69" s="260">
        <f t="shared" si="14"/>
        <v>2.6666666666666665</v>
      </c>
      <c r="O69" s="239"/>
    </row>
    <row r="70" spans="1:16" ht="15" customHeight="1" x14ac:dyDescent="0.2">
      <c r="A70" s="239" t="s">
        <v>1790</v>
      </c>
      <c r="B70" s="260">
        <f t="shared" ref="B70:M70" si="17">$B$30</f>
        <v>7</v>
      </c>
      <c r="C70" s="260">
        <f t="shared" si="17"/>
        <v>7</v>
      </c>
      <c r="D70" s="260">
        <f t="shared" si="17"/>
        <v>7</v>
      </c>
      <c r="E70" s="260">
        <f t="shared" si="17"/>
        <v>7</v>
      </c>
      <c r="F70" s="260">
        <f t="shared" si="17"/>
        <v>7</v>
      </c>
      <c r="G70" s="260">
        <f t="shared" si="17"/>
        <v>7</v>
      </c>
      <c r="H70" s="260">
        <f t="shared" si="17"/>
        <v>7</v>
      </c>
      <c r="I70" s="260">
        <f t="shared" si="17"/>
        <v>7</v>
      </c>
      <c r="J70" s="260">
        <f t="shared" si="17"/>
        <v>7</v>
      </c>
      <c r="K70" s="260">
        <f t="shared" si="17"/>
        <v>7</v>
      </c>
      <c r="L70" s="260">
        <f t="shared" si="17"/>
        <v>7</v>
      </c>
      <c r="M70" s="260">
        <f t="shared" si="17"/>
        <v>7</v>
      </c>
      <c r="N70" s="260">
        <f t="shared" si="14"/>
        <v>7</v>
      </c>
      <c r="O70" s="239"/>
    </row>
    <row r="71" spans="1:16" ht="15" customHeight="1" x14ac:dyDescent="0.2">
      <c r="A71" s="239" t="s">
        <v>1791</v>
      </c>
      <c r="B71" s="260">
        <f t="shared" ref="B71:M71" si="18">IF(B$39&gt;=$B$14,$B$13,0)</f>
        <v>0</v>
      </c>
      <c r="C71" s="260">
        <f t="shared" si="18"/>
        <v>0</v>
      </c>
      <c r="D71" s="260">
        <f t="shared" si="18"/>
        <v>3</v>
      </c>
      <c r="E71" s="260">
        <f t="shared" si="18"/>
        <v>3</v>
      </c>
      <c r="F71" s="260">
        <f t="shared" si="18"/>
        <v>3</v>
      </c>
      <c r="G71" s="260">
        <f t="shared" si="18"/>
        <v>3</v>
      </c>
      <c r="H71" s="260">
        <f t="shared" si="18"/>
        <v>3</v>
      </c>
      <c r="I71" s="260">
        <f t="shared" si="18"/>
        <v>3</v>
      </c>
      <c r="J71" s="260">
        <f t="shared" si="18"/>
        <v>3</v>
      </c>
      <c r="K71" s="260">
        <f t="shared" si="18"/>
        <v>3</v>
      </c>
      <c r="L71" s="260">
        <f t="shared" si="18"/>
        <v>3</v>
      </c>
      <c r="M71" s="260">
        <f t="shared" si="18"/>
        <v>3</v>
      </c>
      <c r="N71" s="260">
        <f t="shared" si="14"/>
        <v>2.5</v>
      </c>
      <c r="O71" s="239"/>
    </row>
    <row r="72" spans="1:16" ht="15" customHeight="1" x14ac:dyDescent="0.2">
      <c r="A72" s="239" t="s">
        <v>1792</v>
      </c>
      <c r="B72" s="260">
        <f t="shared" ref="B72:M72" si="19">$B$12</f>
        <v>1</v>
      </c>
      <c r="C72" s="260">
        <f t="shared" si="19"/>
        <v>1</v>
      </c>
      <c r="D72" s="260">
        <f t="shared" si="19"/>
        <v>1</v>
      </c>
      <c r="E72" s="260">
        <f t="shared" si="19"/>
        <v>1</v>
      </c>
      <c r="F72" s="260">
        <f t="shared" si="19"/>
        <v>1</v>
      </c>
      <c r="G72" s="260">
        <f t="shared" si="19"/>
        <v>1</v>
      </c>
      <c r="H72" s="260">
        <f t="shared" si="19"/>
        <v>1</v>
      </c>
      <c r="I72" s="260">
        <f t="shared" si="19"/>
        <v>1</v>
      </c>
      <c r="J72" s="260">
        <f t="shared" si="19"/>
        <v>1</v>
      </c>
      <c r="K72" s="260">
        <f t="shared" si="19"/>
        <v>1</v>
      </c>
      <c r="L72" s="260">
        <f t="shared" si="19"/>
        <v>1</v>
      </c>
      <c r="M72" s="260">
        <f t="shared" si="19"/>
        <v>1</v>
      </c>
      <c r="N72" s="260">
        <f t="shared" si="14"/>
        <v>1</v>
      </c>
      <c r="O72" s="239"/>
    </row>
    <row r="73" spans="1:16" ht="15" customHeight="1" x14ac:dyDescent="0.2">
      <c r="A73" s="261" t="s">
        <v>1793</v>
      </c>
      <c r="B73" s="262">
        <f t="shared" ref="B73:M73" si="20">B70+B71+B72</f>
        <v>8</v>
      </c>
      <c r="C73" s="262">
        <f t="shared" si="20"/>
        <v>8</v>
      </c>
      <c r="D73" s="262">
        <f t="shared" si="20"/>
        <v>11</v>
      </c>
      <c r="E73" s="262">
        <f t="shared" si="20"/>
        <v>11</v>
      </c>
      <c r="F73" s="262">
        <f t="shared" si="20"/>
        <v>11</v>
      </c>
      <c r="G73" s="262">
        <f t="shared" si="20"/>
        <v>11</v>
      </c>
      <c r="H73" s="262">
        <f t="shared" si="20"/>
        <v>11</v>
      </c>
      <c r="I73" s="262">
        <f t="shared" si="20"/>
        <v>11</v>
      </c>
      <c r="J73" s="262">
        <f t="shared" si="20"/>
        <v>11</v>
      </c>
      <c r="K73" s="262">
        <f t="shared" si="20"/>
        <v>11</v>
      </c>
      <c r="L73" s="262">
        <f t="shared" si="20"/>
        <v>11</v>
      </c>
      <c r="M73" s="262">
        <f t="shared" si="20"/>
        <v>11</v>
      </c>
      <c r="N73" s="262">
        <f t="shared" si="14"/>
        <v>10.5</v>
      </c>
      <c r="O73" s="239"/>
    </row>
    <row r="74" spans="1:16" ht="15" customHeight="1" x14ac:dyDescent="0.2">
      <c r="A74" s="239"/>
      <c r="B74" s="239"/>
      <c r="C74" s="239"/>
      <c r="D74" s="239"/>
      <c r="E74" s="239"/>
      <c r="F74" s="239"/>
      <c r="G74" s="239"/>
      <c r="H74" s="239"/>
      <c r="I74" s="239"/>
      <c r="J74" s="239"/>
      <c r="K74" s="239"/>
      <c r="L74" s="239"/>
      <c r="M74" s="239"/>
      <c r="N74" s="239"/>
      <c r="O74" s="239"/>
    </row>
    <row r="75" spans="1:16" ht="27" customHeight="1" x14ac:dyDescent="0.2">
      <c r="A75" s="241" t="s">
        <v>1794</v>
      </c>
      <c r="B75" s="257">
        <f t="shared" ref="B75:M75" si="21">B$39</f>
        <v>46388</v>
      </c>
      <c r="C75" s="257">
        <f t="shared" si="21"/>
        <v>46419</v>
      </c>
      <c r="D75" s="257">
        <f t="shared" si="21"/>
        <v>46447</v>
      </c>
      <c r="E75" s="257">
        <f t="shared" si="21"/>
        <v>46478</v>
      </c>
      <c r="F75" s="257">
        <f t="shared" si="21"/>
        <v>46508</v>
      </c>
      <c r="G75" s="257">
        <f t="shared" si="21"/>
        <v>46539</v>
      </c>
      <c r="H75" s="257">
        <f t="shared" si="21"/>
        <v>46569</v>
      </c>
      <c r="I75" s="257">
        <f t="shared" si="21"/>
        <v>46600</v>
      </c>
      <c r="J75" s="257">
        <f t="shared" si="21"/>
        <v>46631</v>
      </c>
      <c r="K75" s="257">
        <f t="shared" si="21"/>
        <v>46661</v>
      </c>
      <c r="L75" s="257">
        <f t="shared" si="21"/>
        <v>46692</v>
      </c>
      <c r="M75" s="257">
        <f t="shared" si="21"/>
        <v>46722</v>
      </c>
      <c r="N75" s="258" t="s">
        <v>1349</v>
      </c>
      <c r="O75" s="258" t="s">
        <v>1419</v>
      </c>
      <c r="P75" s="187" t="s">
        <v>1330</v>
      </c>
    </row>
    <row r="76" spans="1:16" ht="15" customHeight="1" x14ac:dyDescent="0.2">
      <c r="A76" s="239" t="s">
        <v>1795</v>
      </c>
      <c r="B76" s="265">
        <f t="shared" ref="B76:M76" si="22">B46*$B$5</f>
        <v>2279.6999999999998</v>
      </c>
      <c r="C76" s="265">
        <f t="shared" si="22"/>
        <v>1519.8</v>
      </c>
      <c r="D76" s="265">
        <f t="shared" si="22"/>
        <v>0</v>
      </c>
      <c r="E76" s="265">
        <f t="shared" si="22"/>
        <v>3495.5399999999995</v>
      </c>
      <c r="F76" s="265">
        <f t="shared" si="22"/>
        <v>2735.6400000000003</v>
      </c>
      <c r="G76" s="265">
        <f t="shared" si="22"/>
        <v>3951.48</v>
      </c>
      <c r="H76" s="265">
        <f t="shared" si="22"/>
        <v>3495.5399999999995</v>
      </c>
      <c r="I76" s="265">
        <f t="shared" si="22"/>
        <v>4255.4399999999996</v>
      </c>
      <c r="J76" s="265">
        <f t="shared" si="22"/>
        <v>5471.2800000000007</v>
      </c>
      <c r="K76" s="265">
        <f t="shared" si="22"/>
        <v>5471.2800000000007</v>
      </c>
      <c r="L76" s="265">
        <f t="shared" si="22"/>
        <v>6687.12</v>
      </c>
      <c r="M76" s="265">
        <f t="shared" si="22"/>
        <v>6991.079999999999</v>
      </c>
      <c r="N76" s="265">
        <f t="shared" ref="N76:N86" si="23">SUM(B76:M76)</f>
        <v>46353.9</v>
      </c>
      <c r="O76" s="266">
        <v>5050</v>
      </c>
    </row>
    <row r="77" spans="1:16" ht="15" customHeight="1" x14ac:dyDescent="0.2">
      <c r="A77" s="239" t="s">
        <v>1796</v>
      </c>
      <c r="B77" s="265">
        <f t="shared" ref="B77:M77" si="24">$B$7</f>
        <v>3992</v>
      </c>
      <c r="C77" s="265">
        <f t="shared" si="24"/>
        <v>3992</v>
      </c>
      <c r="D77" s="265">
        <f t="shared" si="24"/>
        <v>3992</v>
      </c>
      <c r="E77" s="265">
        <f t="shared" si="24"/>
        <v>3992</v>
      </c>
      <c r="F77" s="265">
        <f t="shared" si="24"/>
        <v>3992</v>
      </c>
      <c r="G77" s="265">
        <f t="shared" si="24"/>
        <v>3992</v>
      </c>
      <c r="H77" s="265">
        <f t="shared" si="24"/>
        <v>3992</v>
      </c>
      <c r="I77" s="265">
        <f t="shared" si="24"/>
        <v>3992</v>
      </c>
      <c r="J77" s="265">
        <f t="shared" si="24"/>
        <v>3992</v>
      </c>
      <c r="K77" s="265">
        <f t="shared" si="24"/>
        <v>3992</v>
      </c>
      <c r="L77" s="265">
        <f t="shared" si="24"/>
        <v>3992</v>
      </c>
      <c r="M77" s="265">
        <f t="shared" si="24"/>
        <v>3992</v>
      </c>
      <c r="N77" s="265">
        <f t="shared" si="23"/>
        <v>47904</v>
      </c>
      <c r="O77" s="266">
        <v>5360</v>
      </c>
    </row>
    <row r="78" spans="1:16" ht="15" customHeight="1" x14ac:dyDescent="0.2">
      <c r="A78" s="239" t="s">
        <v>1797</v>
      </c>
      <c r="B78" s="265">
        <f t="shared" ref="B78:M78" si="25">B45*$B$8</f>
        <v>13500</v>
      </c>
      <c r="C78" s="265">
        <f t="shared" si="25"/>
        <v>9000</v>
      </c>
      <c r="D78" s="265">
        <f t="shared" si="25"/>
        <v>0</v>
      </c>
      <c r="E78" s="265">
        <f t="shared" si="25"/>
        <v>20700</v>
      </c>
      <c r="F78" s="265">
        <f t="shared" si="25"/>
        <v>16200</v>
      </c>
      <c r="G78" s="265">
        <f t="shared" si="25"/>
        <v>23400</v>
      </c>
      <c r="H78" s="265">
        <f t="shared" si="25"/>
        <v>20700</v>
      </c>
      <c r="I78" s="265">
        <f t="shared" si="25"/>
        <v>25200</v>
      </c>
      <c r="J78" s="265">
        <f t="shared" si="25"/>
        <v>32400</v>
      </c>
      <c r="K78" s="265">
        <f t="shared" si="25"/>
        <v>32400</v>
      </c>
      <c r="L78" s="265">
        <f t="shared" si="25"/>
        <v>39600</v>
      </c>
      <c r="M78" s="265">
        <f t="shared" si="25"/>
        <v>41400</v>
      </c>
      <c r="N78" s="265">
        <f t="shared" si="23"/>
        <v>274500</v>
      </c>
      <c r="O78" s="266">
        <v>5330</v>
      </c>
      <c r="P78" s="187" t="s">
        <v>1798</v>
      </c>
    </row>
    <row r="79" spans="1:16" ht="15" customHeight="1" x14ac:dyDescent="0.2">
      <c r="A79" s="239" t="s">
        <v>1799</v>
      </c>
      <c r="B79" s="265">
        <f t="shared" ref="B79:M79" si="26">B68*$B$9</f>
        <v>524.02</v>
      </c>
      <c r="C79" s="265">
        <f t="shared" si="26"/>
        <v>524.02</v>
      </c>
      <c r="D79" s="265">
        <f t="shared" si="26"/>
        <v>551.59999999999991</v>
      </c>
      <c r="E79" s="265">
        <f t="shared" si="26"/>
        <v>634.33999999999992</v>
      </c>
      <c r="F79" s="265">
        <f t="shared" si="26"/>
        <v>772.24</v>
      </c>
      <c r="G79" s="265">
        <f t="shared" si="26"/>
        <v>910.14</v>
      </c>
      <c r="H79" s="265">
        <f t="shared" si="26"/>
        <v>1075.6199999999999</v>
      </c>
      <c r="I79" s="265">
        <f t="shared" si="26"/>
        <v>1268.6799999999998</v>
      </c>
      <c r="J79" s="265">
        <f t="shared" si="26"/>
        <v>1461.74</v>
      </c>
      <c r="K79" s="265">
        <f t="shared" si="26"/>
        <v>1709.9599999999998</v>
      </c>
      <c r="L79" s="265">
        <f t="shared" si="26"/>
        <v>1958.1799999999998</v>
      </c>
      <c r="M79" s="265">
        <f t="shared" si="26"/>
        <v>2178.8199999999997</v>
      </c>
      <c r="N79" s="265">
        <f t="shared" si="23"/>
        <v>13569.359999999999</v>
      </c>
      <c r="O79" s="266">
        <v>5330</v>
      </c>
    </row>
    <row r="80" spans="1:16" ht="15" customHeight="1" x14ac:dyDescent="0.2">
      <c r="A80" s="239" t="s">
        <v>1800</v>
      </c>
      <c r="B80" s="265">
        <f t="shared" ref="B80:M80" si="27">$B$18*(1+B60)</f>
        <v>48713.617542857137</v>
      </c>
      <c r="C80" s="265">
        <f t="shared" si="27"/>
        <v>55799.234639999995</v>
      </c>
      <c r="D80" s="265">
        <f t="shared" si="27"/>
        <v>55799.234639999995</v>
      </c>
      <c r="E80" s="265">
        <f t="shared" si="27"/>
        <v>75284.68165714285</v>
      </c>
      <c r="F80" s="265">
        <f t="shared" si="27"/>
        <v>87684.511577142854</v>
      </c>
      <c r="G80" s="265">
        <f t="shared" si="27"/>
        <v>105398.55432</v>
      </c>
      <c r="H80" s="265">
        <f t="shared" si="27"/>
        <v>121341.19278857142</v>
      </c>
      <c r="I80" s="265">
        <f t="shared" si="27"/>
        <v>140826.63980571428</v>
      </c>
      <c r="J80" s="265">
        <f t="shared" si="27"/>
        <v>165626.29964571426</v>
      </c>
      <c r="K80" s="265">
        <f t="shared" si="27"/>
        <v>190425.95948571429</v>
      </c>
      <c r="L80" s="265">
        <f t="shared" si="27"/>
        <v>220539.83214857141</v>
      </c>
      <c r="M80" s="265">
        <f t="shared" si="27"/>
        <v>252425.10908571427</v>
      </c>
      <c r="N80" s="265">
        <f t="shared" si="23"/>
        <v>1519864.8673371428</v>
      </c>
      <c r="O80" s="266">
        <v>5340</v>
      </c>
    </row>
    <row r="81" spans="1:15" ht="15" customHeight="1" x14ac:dyDescent="0.2">
      <c r="A81" s="239" t="s">
        <v>1724</v>
      </c>
      <c r="B81" s="265">
        <f t="shared" ref="B81:M81" si="28">B80*$B$20</f>
        <v>2581.8217297714282</v>
      </c>
      <c r="C81" s="265">
        <f t="shared" si="28"/>
        <v>2957.3594359199997</v>
      </c>
      <c r="D81" s="265">
        <f t="shared" si="28"/>
        <v>2957.3594359199997</v>
      </c>
      <c r="E81" s="265">
        <f t="shared" si="28"/>
        <v>3990.088127828571</v>
      </c>
      <c r="F81" s="265">
        <f t="shared" si="28"/>
        <v>4647.2791135885709</v>
      </c>
      <c r="G81" s="265">
        <f t="shared" si="28"/>
        <v>5586.1233789599992</v>
      </c>
      <c r="H81" s="265">
        <f t="shared" si="28"/>
        <v>6431.0832177942857</v>
      </c>
      <c r="I81" s="265">
        <f t="shared" si="28"/>
        <v>7463.8119097028566</v>
      </c>
      <c r="J81" s="265">
        <f t="shared" si="28"/>
        <v>8778.1938812228545</v>
      </c>
      <c r="K81" s="265">
        <f t="shared" si="28"/>
        <v>10092.575852742857</v>
      </c>
      <c r="L81" s="265">
        <f t="shared" si="28"/>
        <v>11688.611103874284</v>
      </c>
      <c r="M81" s="265">
        <f t="shared" si="28"/>
        <v>13378.530781542855</v>
      </c>
      <c r="N81" s="265">
        <f t="shared" si="23"/>
        <v>80552.837968868553</v>
      </c>
      <c r="O81" s="266">
        <v>5320</v>
      </c>
    </row>
    <row r="82" spans="1:15" ht="15" customHeight="1" x14ac:dyDescent="0.2">
      <c r="A82" s="239" t="s">
        <v>1727</v>
      </c>
      <c r="B82" s="265">
        <f t="shared" ref="B82:M82" si="29">$B$21</f>
        <v>2604</v>
      </c>
      <c r="C82" s="265">
        <f t="shared" si="29"/>
        <v>2604</v>
      </c>
      <c r="D82" s="265">
        <f t="shared" si="29"/>
        <v>2604</v>
      </c>
      <c r="E82" s="265">
        <f t="shared" si="29"/>
        <v>2604</v>
      </c>
      <c r="F82" s="265">
        <f t="shared" si="29"/>
        <v>2604</v>
      </c>
      <c r="G82" s="265">
        <f t="shared" si="29"/>
        <v>2604</v>
      </c>
      <c r="H82" s="265">
        <f t="shared" si="29"/>
        <v>2604</v>
      </c>
      <c r="I82" s="265">
        <f t="shared" si="29"/>
        <v>2604</v>
      </c>
      <c r="J82" s="265">
        <f t="shared" si="29"/>
        <v>2604</v>
      </c>
      <c r="K82" s="265">
        <f t="shared" si="29"/>
        <v>2604</v>
      </c>
      <c r="L82" s="265">
        <f t="shared" si="29"/>
        <v>2604</v>
      </c>
      <c r="M82" s="265">
        <f t="shared" si="29"/>
        <v>2604</v>
      </c>
      <c r="N82" s="265">
        <f t="shared" si="23"/>
        <v>31248</v>
      </c>
      <c r="O82" s="266">
        <v>5320</v>
      </c>
    </row>
    <row r="83" spans="1:15" ht="15" customHeight="1" x14ac:dyDescent="0.2">
      <c r="A83" s="239" t="s">
        <v>1801</v>
      </c>
      <c r="B83" s="265">
        <f t="shared" ref="B83:M83" si="30">B58*$B$22</f>
        <v>45000</v>
      </c>
      <c r="C83" s="265">
        <f t="shared" si="30"/>
        <v>20000</v>
      </c>
      <c r="D83" s="265">
        <f t="shared" si="30"/>
        <v>0</v>
      </c>
      <c r="E83" s="265">
        <f t="shared" si="30"/>
        <v>60000</v>
      </c>
      <c r="F83" s="265">
        <f t="shared" si="30"/>
        <v>45000</v>
      </c>
      <c r="G83" s="265">
        <f t="shared" si="30"/>
        <v>70000</v>
      </c>
      <c r="H83" s="265">
        <f t="shared" si="30"/>
        <v>55000</v>
      </c>
      <c r="I83" s="265">
        <f t="shared" si="30"/>
        <v>65000</v>
      </c>
      <c r="J83" s="265">
        <f t="shared" si="30"/>
        <v>90000</v>
      </c>
      <c r="K83" s="265">
        <f t="shared" si="30"/>
        <v>90000</v>
      </c>
      <c r="L83" s="265">
        <f t="shared" si="30"/>
        <v>115000</v>
      </c>
      <c r="M83" s="265">
        <f t="shared" si="30"/>
        <v>110000</v>
      </c>
      <c r="N83" s="265">
        <f t="shared" si="23"/>
        <v>765000</v>
      </c>
      <c r="O83" s="266">
        <v>5040</v>
      </c>
    </row>
    <row r="84" spans="1:15" ht="15" customHeight="1" x14ac:dyDescent="0.2">
      <c r="A84" s="239" t="s">
        <v>1802</v>
      </c>
      <c r="B84" s="265">
        <f t="shared" ref="B84:M84" si="31">(B70+B71)*$B$10+B72*$B$11</f>
        <v>37614</v>
      </c>
      <c r="C84" s="265">
        <f t="shared" si="31"/>
        <v>37614</v>
      </c>
      <c r="D84" s="265">
        <f t="shared" si="31"/>
        <v>50004</v>
      </c>
      <c r="E84" s="265">
        <f t="shared" si="31"/>
        <v>50004</v>
      </c>
      <c r="F84" s="265">
        <f t="shared" si="31"/>
        <v>50004</v>
      </c>
      <c r="G84" s="265">
        <f t="shared" si="31"/>
        <v>50004</v>
      </c>
      <c r="H84" s="265">
        <f t="shared" si="31"/>
        <v>50004</v>
      </c>
      <c r="I84" s="265">
        <f t="shared" si="31"/>
        <v>50004</v>
      </c>
      <c r="J84" s="265">
        <f t="shared" si="31"/>
        <v>50004</v>
      </c>
      <c r="K84" s="265">
        <f t="shared" si="31"/>
        <v>50004</v>
      </c>
      <c r="L84" s="265">
        <f t="shared" si="31"/>
        <v>50004</v>
      </c>
      <c r="M84" s="265">
        <f t="shared" si="31"/>
        <v>50004</v>
      </c>
      <c r="N84" s="265">
        <f t="shared" si="23"/>
        <v>575268</v>
      </c>
      <c r="O84" s="266">
        <v>5310</v>
      </c>
    </row>
    <row r="85" spans="1:15" ht="15" customHeight="1" x14ac:dyDescent="0.2">
      <c r="A85" s="239" t="s">
        <v>1737</v>
      </c>
      <c r="B85" s="265">
        <f t="shared" ref="B85:M85" si="32">$B$26</f>
        <v>3000</v>
      </c>
      <c r="C85" s="265">
        <f t="shared" si="32"/>
        <v>3000</v>
      </c>
      <c r="D85" s="265">
        <f t="shared" si="32"/>
        <v>3000</v>
      </c>
      <c r="E85" s="265">
        <f t="shared" si="32"/>
        <v>3000</v>
      </c>
      <c r="F85" s="265">
        <f t="shared" si="32"/>
        <v>3000</v>
      </c>
      <c r="G85" s="265">
        <f t="shared" si="32"/>
        <v>3000</v>
      </c>
      <c r="H85" s="265">
        <f t="shared" si="32"/>
        <v>3000</v>
      </c>
      <c r="I85" s="265">
        <f t="shared" si="32"/>
        <v>3000</v>
      </c>
      <c r="J85" s="265">
        <f t="shared" si="32"/>
        <v>3000</v>
      </c>
      <c r="K85" s="265">
        <f t="shared" si="32"/>
        <v>3000</v>
      </c>
      <c r="L85" s="265">
        <f t="shared" si="32"/>
        <v>3000</v>
      </c>
      <c r="M85" s="265">
        <f t="shared" si="32"/>
        <v>3000</v>
      </c>
      <c r="N85" s="265">
        <f t="shared" si="23"/>
        <v>36000</v>
      </c>
      <c r="O85" s="266">
        <v>5350</v>
      </c>
    </row>
    <row r="86" spans="1:15" ht="15" customHeight="1" x14ac:dyDescent="0.2">
      <c r="A86" s="267" t="s">
        <v>1803</v>
      </c>
      <c r="B86" s="268">
        <f t="shared" ref="B86:M86" si="33">SUM(B76:B85)</f>
        <v>159809.15927262855</v>
      </c>
      <c r="C86" s="268">
        <f t="shared" si="33"/>
        <v>137010.41407591998</v>
      </c>
      <c r="D86" s="268">
        <f t="shared" si="33"/>
        <v>118908.19407591999</v>
      </c>
      <c r="E86" s="268">
        <f t="shared" si="33"/>
        <v>223704.64978497144</v>
      </c>
      <c r="F86" s="268">
        <f t="shared" si="33"/>
        <v>216639.67069073144</v>
      </c>
      <c r="G86" s="268">
        <f t="shared" si="33"/>
        <v>268846.29769896</v>
      </c>
      <c r="H86" s="268">
        <f t="shared" si="33"/>
        <v>267643.43600636569</v>
      </c>
      <c r="I86" s="268">
        <f t="shared" si="33"/>
        <v>303614.57171541714</v>
      </c>
      <c r="J86" s="268">
        <f t="shared" si="33"/>
        <v>363337.51352693711</v>
      </c>
      <c r="K86" s="268">
        <f t="shared" si="33"/>
        <v>389699.77533845714</v>
      </c>
      <c r="L86" s="268">
        <f t="shared" si="33"/>
        <v>455073.74325244571</v>
      </c>
      <c r="M86" s="268">
        <f t="shared" si="33"/>
        <v>485973.53986725718</v>
      </c>
      <c r="N86" s="268">
        <f t="shared" si="23"/>
        <v>3390260.9653060115</v>
      </c>
      <c r="O86" s="239"/>
    </row>
    <row r="87" spans="1:15" ht="15" customHeight="1" x14ac:dyDescent="0.2">
      <c r="A87" s="239"/>
      <c r="B87" s="265"/>
      <c r="C87" s="265"/>
      <c r="D87" s="265"/>
      <c r="E87" s="265"/>
      <c r="F87" s="265"/>
      <c r="G87" s="265"/>
      <c r="H87" s="265"/>
      <c r="I87" s="265"/>
      <c r="J87" s="265"/>
      <c r="K87" s="265"/>
      <c r="L87" s="265"/>
      <c r="M87" s="265"/>
      <c r="N87" s="265"/>
      <c r="O87" s="239"/>
    </row>
    <row r="88" spans="1:15" ht="27" customHeight="1" x14ac:dyDescent="0.2">
      <c r="A88" s="241" t="s">
        <v>1804</v>
      </c>
      <c r="B88" s="257">
        <f t="shared" ref="B88:M88" si="34">B$39</f>
        <v>46388</v>
      </c>
      <c r="C88" s="257">
        <f t="shared" si="34"/>
        <v>46419</v>
      </c>
      <c r="D88" s="257">
        <f t="shared" si="34"/>
        <v>46447</v>
      </c>
      <c r="E88" s="257">
        <f t="shared" si="34"/>
        <v>46478</v>
      </c>
      <c r="F88" s="257">
        <f t="shared" si="34"/>
        <v>46508</v>
      </c>
      <c r="G88" s="257">
        <f t="shared" si="34"/>
        <v>46539</v>
      </c>
      <c r="H88" s="257">
        <f t="shared" si="34"/>
        <v>46569</v>
      </c>
      <c r="I88" s="257">
        <f t="shared" si="34"/>
        <v>46600</v>
      </c>
      <c r="J88" s="257">
        <f t="shared" si="34"/>
        <v>46631</v>
      </c>
      <c r="K88" s="257">
        <f t="shared" si="34"/>
        <v>46661</v>
      </c>
      <c r="L88" s="257">
        <f t="shared" si="34"/>
        <v>46692</v>
      </c>
      <c r="M88" s="257">
        <f t="shared" si="34"/>
        <v>46722</v>
      </c>
      <c r="N88" s="269" t="s">
        <v>1349</v>
      </c>
      <c r="O88" s="258"/>
    </row>
    <row r="89" spans="1:15" ht="15" customHeight="1" x14ac:dyDescent="0.2">
      <c r="A89" s="239" t="s">
        <v>1214</v>
      </c>
      <c r="B89" s="265">
        <f t="shared" ref="B89:M89" si="35">SUMIF($O$76:$O$85,5040,B$76:B$85)</f>
        <v>45000</v>
      </c>
      <c r="C89" s="265">
        <f t="shared" si="35"/>
        <v>20000</v>
      </c>
      <c r="D89" s="265">
        <f t="shared" si="35"/>
        <v>0</v>
      </c>
      <c r="E89" s="265">
        <f t="shared" si="35"/>
        <v>60000</v>
      </c>
      <c r="F89" s="265">
        <f t="shared" si="35"/>
        <v>45000</v>
      </c>
      <c r="G89" s="265">
        <f t="shared" si="35"/>
        <v>70000</v>
      </c>
      <c r="H89" s="265">
        <f t="shared" si="35"/>
        <v>55000</v>
      </c>
      <c r="I89" s="265">
        <f t="shared" si="35"/>
        <v>65000</v>
      </c>
      <c r="J89" s="265">
        <f t="shared" si="35"/>
        <v>90000</v>
      </c>
      <c r="K89" s="265">
        <f t="shared" si="35"/>
        <v>90000</v>
      </c>
      <c r="L89" s="265">
        <f t="shared" si="35"/>
        <v>115000</v>
      </c>
      <c r="M89" s="265">
        <f t="shared" si="35"/>
        <v>110000</v>
      </c>
      <c r="N89" s="265">
        <f t="shared" ref="N89:N98" si="36">SUM(B89:M89)</f>
        <v>765000</v>
      </c>
      <c r="O89" s="239"/>
    </row>
    <row r="90" spans="1:15" ht="15" customHeight="1" x14ac:dyDescent="0.2">
      <c r="A90" s="239" t="s">
        <v>1215</v>
      </c>
      <c r="B90" s="265">
        <f t="shared" ref="B90:M90" si="37">SUMIF($O$76:$O$85,5050,B$76:B$85)</f>
        <v>2279.6999999999998</v>
      </c>
      <c r="C90" s="265">
        <f t="shared" si="37"/>
        <v>1519.8</v>
      </c>
      <c r="D90" s="265">
        <f t="shared" si="37"/>
        <v>0</v>
      </c>
      <c r="E90" s="265">
        <f t="shared" si="37"/>
        <v>3495.5399999999995</v>
      </c>
      <c r="F90" s="265">
        <f t="shared" si="37"/>
        <v>2735.6400000000003</v>
      </c>
      <c r="G90" s="265">
        <f t="shared" si="37"/>
        <v>3951.48</v>
      </c>
      <c r="H90" s="265">
        <f t="shared" si="37"/>
        <v>3495.5399999999995</v>
      </c>
      <c r="I90" s="265">
        <f t="shared" si="37"/>
        <v>4255.4399999999996</v>
      </c>
      <c r="J90" s="265">
        <f t="shared" si="37"/>
        <v>5471.2800000000007</v>
      </c>
      <c r="K90" s="265">
        <f t="shared" si="37"/>
        <v>5471.2800000000007</v>
      </c>
      <c r="L90" s="265">
        <f t="shared" si="37"/>
        <v>6687.12</v>
      </c>
      <c r="M90" s="265">
        <f t="shared" si="37"/>
        <v>6991.079999999999</v>
      </c>
      <c r="N90" s="265">
        <f t="shared" si="36"/>
        <v>46353.9</v>
      </c>
      <c r="O90" s="239"/>
    </row>
    <row r="91" spans="1:15" ht="15" customHeight="1" x14ac:dyDescent="0.2">
      <c r="A91" s="239" t="s">
        <v>1229</v>
      </c>
      <c r="B91" s="265">
        <f t="shared" ref="B91:M91" si="38">SUMIF($O$76:$O$85,5310,B$76:B$85)</f>
        <v>37614</v>
      </c>
      <c r="C91" s="265">
        <f t="shared" si="38"/>
        <v>37614</v>
      </c>
      <c r="D91" s="265">
        <f t="shared" si="38"/>
        <v>50004</v>
      </c>
      <c r="E91" s="265">
        <f t="shared" si="38"/>
        <v>50004</v>
      </c>
      <c r="F91" s="265">
        <f t="shared" si="38"/>
        <v>50004</v>
      </c>
      <c r="G91" s="265">
        <f t="shared" si="38"/>
        <v>50004</v>
      </c>
      <c r="H91" s="265">
        <f t="shared" si="38"/>
        <v>50004</v>
      </c>
      <c r="I91" s="265">
        <f t="shared" si="38"/>
        <v>50004</v>
      </c>
      <c r="J91" s="265">
        <f t="shared" si="38"/>
        <v>50004</v>
      </c>
      <c r="K91" s="265">
        <f t="shared" si="38"/>
        <v>50004</v>
      </c>
      <c r="L91" s="265">
        <f t="shared" si="38"/>
        <v>50004</v>
      </c>
      <c r="M91" s="265">
        <f t="shared" si="38"/>
        <v>50004</v>
      </c>
      <c r="N91" s="265">
        <f t="shared" si="36"/>
        <v>575268</v>
      </c>
      <c r="O91" s="239"/>
    </row>
    <row r="92" spans="1:15" ht="15" customHeight="1" x14ac:dyDescent="0.2">
      <c r="A92" s="239" t="s">
        <v>1230</v>
      </c>
      <c r="B92" s="265">
        <f t="shared" ref="B92:M92" si="39">SUMIF($O$76:$O$85,5320,B$76:B$85)</f>
        <v>5185.8217297714282</v>
      </c>
      <c r="C92" s="265">
        <f t="shared" si="39"/>
        <v>5561.3594359199997</v>
      </c>
      <c r="D92" s="265">
        <f t="shared" si="39"/>
        <v>5561.3594359199997</v>
      </c>
      <c r="E92" s="265">
        <f t="shared" si="39"/>
        <v>6594.0881278285706</v>
      </c>
      <c r="F92" s="265">
        <f t="shared" si="39"/>
        <v>7251.2791135885709</v>
      </c>
      <c r="G92" s="265">
        <f t="shared" si="39"/>
        <v>8190.1233789599992</v>
      </c>
      <c r="H92" s="265">
        <f t="shared" si="39"/>
        <v>9035.0832177942866</v>
      </c>
      <c r="I92" s="265">
        <f t="shared" si="39"/>
        <v>10067.811909702858</v>
      </c>
      <c r="J92" s="265">
        <f t="shared" si="39"/>
        <v>11382.193881222855</v>
      </c>
      <c r="K92" s="265">
        <f t="shared" si="39"/>
        <v>12696.575852742857</v>
      </c>
      <c r="L92" s="265">
        <f t="shared" si="39"/>
        <v>14292.611103874284</v>
      </c>
      <c r="M92" s="265">
        <f t="shared" si="39"/>
        <v>15982.530781542855</v>
      </c>
      <c r="N92" s="265">
        <f t="shared" si="36"/>
        <v>111800.83796886855</v>
      </c>
      <c r="O92" s="239"/>
    </row>
    <row r="93" spans="1:15" ht="15" customHeight="1" x14ac:dyDescent="0.2">
      <c r="A93" s="239" t="s">
        <v>1231</v>
      </c>
      <c r="B93" s="265">
        <f t="shared" ref="B93:M93" si="40">SUMIF($O$76:$O$85,5330,B$76:B$85)</f>
        <v>14024.02</v>
      </c>
      <c r="C93" s="265">
        <f t="shared" si="40"/>
        <v>9524.02</v>
      </c>
      <c r="D93" s="265">
        <f t="shared" si="40"/>
        <v>551.59999999999991</v>
      </c>
      <c r="E93" s="265">
        <f t="shared" si="40"/>
        <v>21334.34</v>
      </c>
      <c r="F93" s="265">
        <f t="shared" si="40"/>
        <v>16972.240000000002</v>
      </c>
      <c r="G93" s="265">
        <f t="shared" si="40"/>
        <v>24310.14</v>
      </c>
      <c r="H93" s="265">
        <f t="shared" si="40"/>
        <v>21775.62</v>
      </c>
      <c r="I93" s="265">
        <f t="shared" si="40"/>
        <v>26468.68</v>
      </c>
      <c r="J93" s="265">
        <f t="shared" si="40"/>
        <v>33861.74</v>
      </c>
      <c r="K93" s="265">
        <f t="shared" si="40"/>
        <v>34109.96</v>
      </c>
      <c r="L93" s="265">
        <f t="shared" si="40"/>
        <v>41558.18</v>
      </c>
      <c r="M93" s="265">
        <f t="shared" si="40"/>
        <v>43578.82</v>
      </c>
      <c r="N93" s="265">
        <f t="shared" si="36"/>
        <v>288069.36</v>
      </c>
      <c r="O93" s="239"/>
    </row>
    <row r="94" spans="1:15" ht="15" customHeight="1" x14ac:dyDescent="0.2">
      <c r="A94" s="239" t="s">
        <v>1232</v>
      </c>
      <c r="B94" s="265">
        <f t="shared" ref="B94:M94" si="41">SUMIF($O$76:$O$85,5340,B$76:B$85)</f>
        <v>48713.617542857137</v>
      </c>
      <c r="C94" s="265">
        <f t="shared" si="41"/>
        <v>55799.234639999995</v>
      </c>
      <c r="D94" s="265">
        <f t="shared" si="41"/>
        <v>55799.234639999995</v>
      </c>
      <c r="E94" s="265">
        <f t="shared" si="41"/>
        <v>75284.68165714285</v>
      </c>
      <c r="F94" s="265">
        <f t="shared" si="41"/>
        <v>87684.511577142854</v>
      </c>
      <c r="G94" s="265">
        <f t="shared" si="41"/>
        <v>105398.55432</v>
      </c>
      <c r="H94" s="265">
        <f t="shared" si="41"/>
        <v>121341.19278857142</v>
      </c>
      <c r="I94" s="265">
        <f t="shared" si="41"/>
        <v>140826.63980571428</v>
      </c>
      <c r="J94" s="265">
        <f t="shared" si="41"/>
        <v>165626.29964571426</v>
      </c>
      <c r="K94" s="265">
        <f t="shared" si="41"/>
        <v>190425.95948571429</v>
      </c>
      <c r="L94" s="265">
        <f t="shared" si="41"/>
        <v>220539.83214857141</v>
      </c>
      <c r="M94" s="265">
        <f t="shared" si="41"/>
        <v>252425.10908571427</v>
      </c>
      <c r="N94" s="265">
        <f t="shared" si="36"/>
        <v>1519864.8673371428</v>
      </c>
      <c r="O94" s="239"/>
    </row>
    <row r="95" spans="1:15" ht="15" customHeight="1" x14ac:dyDescent="0.2">
      <c r="A95" s="239" t="s">
        <v>1233</v>
      </c>
      <c r="B95" s="265">
        <f t="shared" ref="B95:M95" si="42">SUMIF($O$76:$O$85,5350,B$76:B$85)</f>
        <v>3000</v>
      </c>
      <c r="C95" s="265">
        <f t="shared" si="42"/>
        <v>3000</v>
      </c>
      <c r="D95" s="265">
        <f t="shared" si="42"/>
        <v>3000</v>
      </c>
      <c r="E95" s="265">
        <f t="shared" si="42"/>
        <v>3000</v>
      </c>
      <c r="F95" s="265">
        <f t="shared" si="42"/>
        <v>3000</v>
      </c>
      <c r="G95" s="265">
        <f t="shared" si="42"/>
        <v>3000</v>
      </c>
      <c r="H95" s="265">
        <f t="shared" si="42"/>
        <v>3000</v>
      </c>
      <c r="I95" s="265">
        <f t="shared" si="42"/>
        <v>3000</v>
      </c>
      <c r="J95" s="265">
        <f t="shared" si="42"/>
        <v>3000</v>
      </c>
      <c r="K95" s="265">
        <f t="shared" si="42"/>
        <v>3000</v>
      </c>
      <c r="L95" s="265">
        <f t="shared" si="42"/>
        <v>3000</v>
      </c>
      <c r="M95" s="265">
        <f t="shared" si="42"/>
        <v>3000</v>
      </c>
      <c r="N95" s="265">
        <f t="shared" si="36"/>
        <v>36000</v>
      </c>
      <c r="O95" s="239"/>
    </row>
    <row r="96" spans="1:15" ht="15" customHeight="1" x14ac:dyDescent="0.2">
      <c r="A96" s="239" t="s">
        <v>1234</v>
      </c>
      <c r="B96" s="265">
        <f t="shared" ref="B96:M96" si="43">SUMIF($O$76:$O$85,5360,B$76:B$85)</f>
        <v>3992</v>
      </c>
      <c r="C96" s="265">
        <f t="shared" si="43"/>
        <v>3992</v>
      </c>
      <c r="D96" s="265">
        <f t="shared" si="43"/>
        <v>3992</v>
      </c>
      <c r="E96" s="265">
        <f t="shared" si="43"/>
        <v>3992</v>
      </c>
      <c r="F96" s="265">
        <f t="shared" si="43"/>
        <v>3992</v>
      </c>
      <c r="G96" s="265">
        <f t="shared" si="43"/>
        <v>3992</v>
      </c>
      <c r="H96" s="265">
        <f t="shared" si="43"/>
        <v>3992</v>
      </c>
      <c r="I96" s="265">
        <f t="shared" si="43"/>
        <v>3992</v>
      </c>
      <c r="J96" s="265">
        <f t="shared" si="43"/>
        <v>3992</v>
      </c>
      <c r="K96" s="265">
        <f t="shared" si="43"/>
        <v>3992</v>
      </c>
      <c r="L96" s="265">
        <f t="shared" si="43"/>
        <v>3992</v>
      </c>
      <c r="M96" s="265">
        <f t="shared" si="43"/>
        <v>3992</v>
      </c>
      <c r="N96" s="265">
        <f t="shared" si="36"/>
        <v>47904</v>
      </c>
      <c r="O96" s="239"/>
    </row>
    <row r="97" spans="1:15" ht="15" customHeight="1" x14ac:dyDescent="0.2">
      <c r="A97" s="267" t="s">
        <v>1805</v>
      </c>
      <c r="B97" s="268">
        <f t="shared" ref="B97:M97" si="44">SUM(B89:B96)</f>
        <v>159809.15927262857</v>
      </c>
      <c r="C97" s="268">
        <f t="shared" si="44"/>
        <v>137010.41407592001</v>
      </c>
      <c r="D97" s="268">
        <f t="shared" si="44"/>
        <v>118908.19407591999</v>
      </c>
      <c r="E97" s="268">
        <f t="shared" si="44"/>
        <v>223704.64978497144</v>
      </c>
      <c r="F97" s="268">
        <f t="shared" si="44"/>
        <v>216639.67069073144</v>
      </c>
      <c r="G97" s="268">
        <f t="shared" si="44"/>
        <v>268846.29769896</v>
      </c>
      <c r="H97" s="268">
        <f t="shared" si="44"/>
        <v>267643.43600636569</v>
      </c>
      <c r="I97" s="268">
        <f t="shared" si="44"/>
        <v>303614.57171541714</v>
      </c>
      <c r="J97" s="268">
        <f t="shared" si="44"/>
        <v>363337.51352693711</v>
      </c>
      <c r="K97" s="268">
        <f t="shared" si="44"/>
        <v>389699.77533845714</v>
      </c>
      <c r="L97" s="268">
        <f t="shared" si="44"/>
        <v>455073.74325244571</v>
      </c>
      <c r="M97" s="268">
        <f t="shared" si="44"/>
        <v>485973.53986725712</v>
      </c>
      <c r="N97" s="268">
        <f t="shared" si="36"/>
        <v>3390260.9653060115</v>
      </c>
      <c r="O97" s="239"/>
    </row>
    <row r="98" spans="1:15" ht="15" customHeight="1" x14ac:dyDescent="0.2">
      <c r="A98" s="239" t="s">
        <v>1806</v>
      </c>
      <c r="B98" s="265">
        <f t="shared" ref="B98:M98" si="45">ROUND(B97-B86,0)</f>
        <v>0</v>
      </c>
      <c r="C98" s="265">
        <f t="shared" si="45"/>
        <v>0</v>
      </c>
      <c r="D98" s="265">
        <f t="shared" si="45"/>
        <v>0</v>
      </c>
      <c r="E98" s="265">
        <f t="shared" si="45"/>
        <v>0</v>
      </c>
      <c r="F98" s="265">
        <f t="shared" si="45"/>
        <v>0</v>
      </c>
      <c r="G98" s="265">
        <f t="shared" si="45"/>
        <v>0</v>
      </c>
      <c r="H98" s="265">
        <f t="shared" si="45"/>
        <v>0</v>
      </c>
      <c r="I98" s="265">
        <f t="shared" si="45"/>
        <v>0</v>
      </c>
      <c r="J98" s="265">
        <f t="shared" si="45"/>
        <v>0</v>
      </c>
      <c r="K98" s="265">
        <f t="shared" si="45"/>
        <v>0</v>
      </c>
      <c r="L98" s="265">
        <f t="shared" si="45"/>
        <v>0</v>
      </c>
      <c r="M98" s="265">
        <f t="shared" si="45"/>
        <v>0</v>
      </c>
      <c r="N98" s="265">
        <f t="shared" si="36"/>
        <v>0</v>
      </c>
      <c r="O98" s="239"/>
    </row>
    <row r="99" spans="1:15" ht="15" customHeight="1" x14ac:dyDescent="0.2">
      <c r="A99" s="270" t="s">
        <v>1807</v>
      </c>
      <c r="B99" s="239"/>
      <c r="C99" s="239"/>
      <c r="D99" s="239"/>
      <c r="E99" s="239"/>
      <c r="F99" s="239"/>
      <c r="G99" s="239"/>
      <c r="H99" s="239"/>
      <c r="I99" s="239"/>
      <c r="J99" s="239"/>
      <c r="K99" s="239"/>
      <c r="L99" s="239"/>
      <c r="M99" s="239"/>
      <c r="N99" s="239"/>
      <c r="O99" s="239"/>
    </row>
    <row r="100" spans="1:15" ht="15" customHeight="1" x14ac:dyDescent="0.2">
      <c r="A100" s="239"/>
      <c r="B100" s="239"/>
      <c r="C100" s="239"/>
      <c r="D100" s="239"/>
      <c r="E100" s="239"/>
      <c r="F100" s="239"/>
      <c r="G100" s="239"/>
      <c r="H100" s="239"/>
      <c r="I100" s="239"/>
      <c r="J100" s="239"/>
      <c r="K100" s="239"/>
      <c r="L100" s="239"/>
      <c r="M100" s="239"/>
      <c r="N100" s="239"/>
      <c r="O100" s="239"/>
    </row>
    <row r="101" spans="1:15" ht="27" customHeight="1" x14ac:dyDescent="0.2">
      <c r="A101" s="241"/>
      <c r="B101" s="257"/>
      <c r="C101" s="257"/>
      <c r="D101" s="257"/>
      <c r="E101" s="257"/>
      <c r="F101" s="257"/>
      <c r="G101" s="257"/>
      <c r="H101" s="257"/>
      <c r="I101" s="257"/>
      <c r="J101" s="257"/>
      <c r="K101" s="257"/>
      <c r="L101" s="257"/>
      <c r="M101" s="257"/>
      <c r="N101" s="269"/>
      <c r="O101" s="239"/>
    </row>
    <row r="102" spans="1:15" ht="27" customHeight="1" x14ac:dyDescent="0.2">
      <c r="A102" s="239"/>
      <c r="B102" s="265"/>
      <c r="C102" s="265"/>
      <c r="D102" s="265"/>
      <c r="E102" s="265"/>
      <c r="F102" s="265"/>
      <c r="G102" s="265"/>
      <c r="H102" s="265"/>
      <c r="I102" s="265"/>
      <c r="J102" s="265"/>
      <c r="K102" s="265"/>
      <c r="L102" s="265"/>
      <c r="M102" s="265"/>
      <c r="N102" s="265"/>
      <c r="O102" s="239"/>
    </row>
    <row r="103" spans="1:15" ht="27" customHeight="1" x14ac:dyDescent="0.2">
      <c r="A103" s="239"/>
      <c r="B103" s="265"/>
      <c r="C103" s="265"/>
      <c r="D103" s="265"/>
      <c r="E103" s="265"/>
      <c r="F103" s="265"/>
      <c r="G103" s="265"/>
      <c r="H103" s="265"/>
      <c r="I103" s="265"/>
      <c r="J103" s="265"/>
      <c r="K103" s="265"/>
      <c r="L103" s="265"/>
      <c r="M103" s="265"/>
      <c r="N103" s="265"/>
      <c r="O103" s="239"/>
    </row>
    <row r="104" spans="1:15" ht="27" customHeight="1" x14ac:dyDescent="0.2">
      <c r="A104" s="239"/>
      <c r="B104" s="265"/>
      <c r="C104" s="265"/>
      <c r="D104" s="265"/>
      <c r="E104" s="265"/>
      <c r="F104" s="265"/>
      <c r="G104" s="265"/>
      <c r="H104" s="265"/>
      <c r="I104" s="265"/>
      <c r="J104" s="265"/>
      <c r="K104" s="265"/>
      <c r="L104" s="265"/>
      <c r="M104" s="265"/>
      <c r="N104" s="265"/>
      <c r="O104" s="239"/>
    </row>
    <row r="105" spans="1:15" ht="27" customHeight="1" x14ac:dyDescent="0.2">
      <c r="A105" s="239"/>
      <c r="B105" s="265"/>
      <c r="C105" s="265"/>
      <c r="D105" s="265"/>
      <c r="E105" s="265"/>
      <c r="F105" s="265"/>
      <c r="G105" s="265"/>
      <c r="H105" s="265"/>
      <c r="I105" s="265"/>
      <c r="J105" s="265"/>
      <c r="K105" s="265"/>
      <c r="L105" s="265"/>
      <c r="M105" s="265"/>
      <c r="N105" s="265"/>
      <c r="O105" s="239"/>
    </row>
    <row r="106" spans="1:15" ht="27" customHeight="1" x14ac:dyDescent="0.2">
      <c r="A106" s="239"/>
      <c r="B106" s="265"/>
      <c r="C106" s="265"/>
      <c r="D106" s="265"/>
      <c r="E106" s="265"/>
      <c r="F106" s="265"/>
      <c r="G106" s="265"/>
      <c r="H106" s="265"/>
      <c r="I106" s="265"/>
      <c r="J106" s="265"/>
      <c r="K106" s="265"/>
      <c r="L106" s="265"/>
      <c r="M106" s="265"/>
      <c r="N106" s="265"/>
      <c r="O106" s="239"/>
    </row>
    <row r="107" spans="1:15" ht="27" customHeight="1" x14ac:dyDescent="0.2">
      <c r="A107" s="239"/>
      <c r="B107" s="265"/>
      <c r="C107" s="265"/>
      <c r="D107" s="265"/>
      <c r="E107" s="265"/>
      <c r="F107" s="265"/>
      <c r="G107" s="265"/>
      <c r="H107" s="265"/>
      <c r="I107" s="265"/>
      <c r="J107" s="265"/>
      <c r="K107" s="265"/>
      <c r="L107" s="265"/>
      <c r="M107" s="265"/>
      <c r="N107" s="265"/>
      <c r="O107" s="239"/>
    </row>
    <row r="108" spans="1:15" ht="27" customHeight="1" x14ac:dyDescent="0.2">
      <c r="A108" s="239"/>
      <c r="B108" s="265"/>
      <c r="C108" s="265"/>
      <c r="D108" s="265"/>
      <c r="E108" s="265"/>
      <c r="F108" s="265"/>
      <c r="G108" s="265"/>
      <c r="H108" s="265"/>
      <c r="I108" s="265"/>
      <c r="J108" s="265"/>
      <c r="K108" s="265"/>
      <c r="L108" s="265"/>
      <c r="M108" s="265"/>
      <c r="N108" s="265"/>
      <c r="O108" s="239"/>
    </row>
    <row r="109" spans="1:15" ht="27" customHeight="1" x14ac:dyDescent="0.2">
      <c r="A109" s="267"/>
      <c r="B109" s="268"/>
      <c r="C109" s="268"/>
      <c r="D109" s="268"/>
      <c r="E109" s="268"/>
      <c r="F109" s="268"/>
      <c r="G109" s="268"/>
      <c r="H109" s="268"/>
      <c r="I109" s="268"/>
      <c r="J109" s="268"/>
      <c r="K109" s="268"/>
      <c r="L109" s="268"/>
      <c r="M109" s="268"/>
      <c r="N109" s="268"/>
      <c r="O109" s="239"/>
    </row>
    <row r="110" spans="1:15" ht="27" customHeight="1" x14ac:dyDescent="0.2">
      <c r="A110" s="239"/>
      <c r="B110" s="265"/>
      <c r="C110" s="265"/>
      <c r="D110" s="265"/>
      <c r="E110" s="265"/>
      <c r="F110" s="265"/>
      <c r="G110" s="265"/>
      <c r="H110" s="265"/>
      <c r="I110" s="265"/>
      <c r="J110" s="265"/>
      <c r="K110" s="265"/>
      <c r="L110" s="265"/>
      <c r="M110" s="265"/>
      <c r="N110" s="265"/>
      <c r="O110" s="239"/>
    </row>
    <row r="111" spans="1:15" ht="27" customHeight="1" x14ac:dyDescent="0.2">
      <c r="A111" s="241"/>
      <c r="B111" s="258"/>
      <c r="C111" s="258"/>
      <c r="D111" s="258"/>
      <c r="E111" s="241"/>
      <c r="F111" s="239"/>
      <c r="G111" s="239"/>
      <c r="H111" s="239"/>
      <c r="I111" s="239"/>
      <c r="J111" s="239"/>
      <c r="K111" s="239"/>
      <c r="L111" s="239"/>
      <c r="M111" s="239"/>
      <c r="N111" s="239"/>
      <c r="O111" s="239"/>
    </row>
    <row r="112" spans="1:15" ht="27" customHeight="1" x14ac:dyDescent="0.2">
      <c r="A112" s="241" t="s">
        <v>1808</v>
      </c>
      <c r="B112" s="258" t="s">
        <v>1809</v>
      </c>
      <c r="C112" s="258" t="s">
        <v>1810</v>
      </c>
      <c r="D112" s="258" t="s">
        <v>1811</v>
      </c>
      <c r="E112" s="241" t="s">
        <v>1812</v>
      </c>
      <c r="F112" s="239"/>
      <c r="G112" s="239"/>
      <c r="H112" s="239"/>
      <c r="I112" s="239"/>
      <c r="J112" s="239"/>
      <c r="K112" s="239"/>
      <c r="L112" s="239"/>
      <c r="M112" s="239"/>
      <c r="N112" s="239"/>
      <c r="O112" s="239"/>
    </row>
    <row r="113" spans="1:15" ht="15" customHeight="1" x14ac:dyDescent="0.2">
      <c r="A113" s="239" t="s">
        <v>1214</v>
      </c>
      <c r="B113" s="265">
        <v>57182</v>
      </c>
      <c r="C113" s="265">
        <f t="shared" ref="C113:C120" si="46">N89</f>
        <v>765000</v>
      </c>
      <c r="D113" s="265">
        <f t="shared" ref="D113:D121" si="47">C113-B113</f>
        <v>707818</v>
      </c>
      <c r="E113" s="239" t="s">
        <v>1813</v>
      </c>
      <c r="F113" s="239"/>
      <c r="G113" s="239"/>
      <c r="H113" s="239"/>
      <c r="I113" s="239"/>
      <c r="J113" s="239"/>
      <c r="K113" s="239"/>
      <c r="L113" s="239"/>
      <c r="M113" s="239"/>
      <c r="N113" s="239"/>
      <c r="O113" s="239"/>
    </row>
    <row r="114" spans="1:15" ht="15" customHeight="1" x14ac:dyDescent="0.2">
      <c r="A114" s="239" t="s">
        <v>1215</v>
      </c>
      <c r="B114" s="265">
        <v>2684</v>
      </c>
      <c r="C114" s="265">
        <f t="shared" si="46"/>
        <v>46353.9</v>
      </c>
      <c r="D114" s="265">
        <f t="shared" si="47"/>
        <v>43669.9</v>
      </c>
      <c r="E114" s="239" t="s">
        <v>1814</v>
      </c>
      <c r="F114" s="239"/>
      <c r="G114" s="239"/>
      <c r="H114" s="239"/>
      <c r="I114" s="239"/>
      <c r="J114" s="239"/>
      <c r="K114" s="239"/>
      <c r="L114" s="239"/>
      <c r="M114" s="239"/>
      <c r="N114" s="239"/>
      <c r="O114" s="239"/>
    </row>
    <row r="115" spans="1:15" ht="15" customHeight="1" x14ac:dyDescent="0.2">
      <c r="A115" s="239" t="s">
        <v>1229</v>
      </c>
      <c r="B115" s="265">
        <v>231822</v>
      </c>
      <c r="C115" s="265">
        <f t="shared" si="46"/>
        <v>575268</v>
      </c>
      <c r="D115" s="265">
        <f t="shared" si="47"/>
        <v>343446</v>
      </c>
      <c r="E115" s="239" t="s">
        <v>1815</v>
      </c>
      <c r="F115" s="239"/>
      <c r="G115" s="239"/>
      <c r="H115" s="239"/>
      <c r="I115" s="239"/>
      <c r="J115" s="239"/>
      <c r="K115" s="239"/>
      <c r="L115" s="239"/>
      <c r="M115" s="239"/>
      <c r="N115" s="239"/>
      <c r="O115" s="239"/>
    </row>
    <row r="116" spans="1:15" ht="15" customHeight="1" x14ac:dyDescent="0.2">
      <c r="A116" s="239" t="s">
        <v>1230</v>
      </c>
      <c r="B116" s="265">
        <v>76383</v>
      </c>
      <c r="C116" s="265">
        <f t="shared" si="46"/>
        <v>111800.83796886855</v>
      </c>
      <c r="D116" s="265">
        <f t="shared" si="47"/>
        <v>35417.837968868553</v>
      </c>
      <c r="E116" s="239" t="s">
        <v>1816</v>
      </c>
      <c r="F116" s="239"/>
      <c r="G116" s="239"/>
      <c r="H116" s="239"/>
      <c r="I116" s="239"/>
      <c r="J116" s="239"/>
      <c r="K116" s="239"/>
      <c r="L116" s="239"/>
      <c r="M116" s="239"/>
      <c r="N116" s="239"/>
      <c r="O116" s="239"/>
    </row>
    <row r="117" spans="1:15" ht="15" customHeight="1" x14ac:dyDescent="0.2">
      <c r="A117" s="239" t="s">
        <v>1231</v>
      </c>
      <c r="B117" s="265">
        <v>23121</v>
      </c>
      <c r="C117" s="265">
        <f t="shared" si="46"/>
        <v>288069.36</v>
      </c>
      <c r="D117" s="265">
        <f t="shared" si="47"/>
        <v>264948.36</v>
      </c>
      <c r="E117" s="239" t="s">
        <v>1817</v>
      </c>
      <c r="F117" s="239"/>
      <c r="G117" s="239"/>
      <c r="H117" s="239"/>
      <c r="I117" s="239"/>
      <c r="J117" s="239"/>
      <c r="K117" s="239"/>
      <c r="L117" s="239"/>
      <c r="M117" s="239"/>
      <c r="N117" s="239"/>
      <c r="O117" s="239"/>
    </row>
    <row r="118" spans="1:15" ht="15" customHeight="1" x14ac:dyDescent="0.2">
      <c r="A118" s="239" t="s">
        <v>1232</v>
      </c>
      <c r="B118" s="265">
        <v>255704</v>
      </c>
      <c r="C118" s="265">
        <f t="shared" si="46"/>
        <v>1519864.8673371428</v>
      </c>
      <c r="D118" s="265">
        <f t="shared" si="47"/>
        <v>1264160.8673371428</v>
      </c>
      <c r="E118" s="239" t="s">
        <v>1818</v>
      </c>
      <c r="F118" s="239"/>
      <c r="G118" s="239"/>
      <c r="H118" s="239"/>
      <c r="I118" s="239"/>
      <c r="J118" s="239"/>
      <c r="K118" s="239"/>
      <c r="L118" s="239"/>
      <c r="M118" s="239"/>
      <c r="N118" s="239"/>
      <c r="O118" s="239"/>
    </row>
    <row r="119" spans="1:15" ht="15" customHeight="1" x14ac:dyDescent="0.2">
      <c r="A119" s="239" t="s">
        <v>1233</v>
      </c>
      <c r="B119" s="265">
        <v>30960</v>
      </c>
      <c r="C119" s="265">
        <f t="shared" si="46"/>
        <v>36000</v>
      </c>
      <c r="D119" s="265">
        <f t="shared" si="47"/>
        <v>5040</v>
      </c>
      <c r="E119" s="239" t="s">
        <v>1819</v>
      </c>
      <c r="F119" s="239"/>
      <c r="G119" s="239"/>
      <c r="H119" s="239"/>
      <c r="I119" s="239"/>
      <c r="J119" s="239"/>
      <c r="K119" s="239"/>
      <c r="L119" s="239"/>
      <c r="M119" s="239"/>
      <c r="N119" s="239"/>
      <c r="O119" s="239"/>
    </row>
    <row r="120" spans="1:15" ht="15" customHeight="1" x14ac:dyDescent="0.2">
      <c r="A120" s="239" t="s">
        <v>1234</v>
      </c>
      <c r="B120" s="265">
        <v>45228</v>
      </c>
      <c r="C120" s="265">
        <f t="shared" si="46"/>
        <v>47904</v>
      </c>
      <c r="D120" s="265">
        <f t="shared" si="47"/>
        <v>2676</v>
      </c>
      <c r="E120" s="239" t="s">
        <v>1820</v>
      </c>
      <c r="F120" s="239"/>
      <c r="G120" s="239"/>
      <c r="H120" s="239"/>
      <c r="I120" s="239"/>
      <c r="J120" s="239"/>
      <c r="K120" s="239"/>
      <c r="L120" s="239"/>
      <c r="M120" s="239"/>
      <c r="N120" s="239"/>
      <c r="O120" s="239"/>
    </row>
    <row r="121" spans="1:15" ht="15" customHeight="1" x14ac:dyDescent="0.2">
      <c r="A121" s="267" t="s">
        <v>1821</v>
      </c>
      <c r="B121" s="268">
        <f>SUM(B113:B120)</f>
        <v>723084</v>
      </c>
      <c r="C121" s="268">
        <f>SUM(C113:C120)</f>
        <v>3390260.965306011</v>
      </c>
      <c r="D121" s="268">
        <f t="shared" si="47"/>
        <v>2667176.965306011</v>
      </c>
      <c r="E121" s="267"/>
      <c r="F121" s="239"/>
      <c r="G121" s="239"/>
      <c r="H121" s="239"/>
      <c r="I121" s="239"/>
      <c r="J121" s="239"/>
      <c r="K121" s="239"/>
      <c r="L121" s="239"/>
      <c r="M121" s="239"/>
      <c r="N121" s="239"/>
      <c r="O121" s="239"/>
    </row>
    <row r="122" spans="1:15" ht="15" customHeight="1" x14ac:dyDescent="0.2">
      <c r="A122" s="270" t="s">
        <v>1822</v>
      </c>
      <c r="B122" s="239"/>
      <c r="C122" s="239"/>
      <c r="D122" s="239"/>
      <c r="E122" s="239"/>
      <c r="F122" s="239"/>
      <c r="G122" s="239"/>
      <c r="H122" s="239"/>
      <c r="I122" s="239"/>
      <c r="J122" s="239"/>
      <c r="K122" s="239"/>
      <c r="L122" s="239"/>
      <c r="M122" s="239"/>
      <c r="N122" s="239"/>
      <c r="O122" s="239"/>
    </row>
    <row r="123" spans="1:15" ht="15" customHeight="1" x14ac:dyDescent="0.2">
      <c r="A123" s="239"/>
      <c r="B123" s="239"/>
      <c r="C123" s="239"/>
      <c r="D123" s="239"/>
      <c r="E123" s="239"/>
      <c r="F123" s="239"/>
      <c r="G123" s="239"/>
      <c r="H123" s="239"/>
      <c r="I123" s="239"/>
      <c r="J123" s="239"/>
      <c r="K123" s="239"/>
      <c r="L123" s="239"/>
      <c r="M123" s="239"/>
      <c r="N123" s="239"/>
      <c r="O123" s="239"/>
    </row>
    <row r="124" spans="1:15" ht="15" customHeight="1" x14ac:dyDescent="0.2">
      <c r="A124" s="241" t="s">
        <v>1823</v>
      </c>
      <c r="B124" s="241"/>
      <c r="C124" s="241"/>
      <c r="D124" s="241"/>
      <c r="E124" s="241"/>
      <c r="F124" s="241"/>
      <c r="G124" s="241"/>
      <c r="H124" s="241"/>
      <c r="I124" s="241"/>
      <c r="J124" s="241"/>
      <c r="K124" s="241"/>
      <c r="L124" s="241"/>
      <c r="M124" s="241"/>
      <c r="N124" s="241"/>
      <c r="O124" s="241"/>
    </row>
    <row r="125" spans="1:15" ht="15" customHeight="1" x14ac:dyDescent="0.2">
      <c r="A125" s="239" t="s">
        <v>1824</v>
      </c>
      <c r="B125" s="239"/>
      <c r="C125" s="239"/>
      <c r="D125" s="239"/>
      <c r="E125" s="239"/>
      <c r="F125" s="239"/>
      <c r="G125" s="239"/>
      <c r="H125" s="239"/>
      <c r="I125" s="239"/>
      <c r="J125" s="239"/>
      <c r="K125" s="239"/>
      <c r="L125" s="239"/>
      <c r="M125" s="239"/>
      <c r="N125" s="239"/>
      <c r="O125" s="239"/>
    </row>
    <row r="126" spans="1:15" ht="15" customHeight="1" x14ac:dyDescent="0.2">
      <c r="A126" s="239" t="s">
        <v>1825</v>
      </c>
      <c r="B126" s="239"/>
      <c r="C126" s="239"/>
      <c r="D126" s="239"/>
      <c r="E126" s="239"/>
      <c r="F126" s="239"/>
      <c r="G126" s="239"/>
      <c r="H126" s="239"/>
      <c r="I126" s="239"/>
      <c r="J126" s="239"/>
      <c r="K126" s="239"/>
      <c r="L126" s="239"/>
      <c r="M126" s="239"/>
      <c r="N126" s="239"/>
      <c r="O126" s="239"/>
    </row>
    <row r="127" spans="1:15" ht="15" customHeight="1" x14ac:dyDescent="0.2">
      <c r="A127" s="239" t="s">
        <v>1826</v>
      </c>
      <c r="B127" s="239"/>
      <c r="C127" s="239"/>
      <c r="D127" s="239"/>
      <c r="E127" s="239"/>
      <c r="F127" s="239"/>
      <c r="G127" s="239"/>
      <c r="H127" s="239"/>
      <c r="I127" s="239"/>
      <c r="J127" s="239"/>
      <c r="K127" s="239"/>
      <c r="L127" s="239"/>
      <c r="M127" s="239"/>
      <c r="N127" s="239"/>
      <c r="O127" s="239"/>
    </row>
    <row r="128" spans="1:15" ht="15" customHeight="1" x14ac:dyDescent="0.2">
      <c r="A128" s="239" t="s">
        <v>1827</v>
      </c>
      <c r="B128" s="239"/>
      <c r="C128" s="239"/>
      <c r="D128" s="239"/>
      <c r="E128" s="239"/>
      <c r="F128" s="239"/>
      <c r="G128" s="239"/>
      <c r="H128" s="239"/>
      <c r="I128" s="239"/>
      <c r="J128" s="239"/>
      <c r="K128" s="239"/>
      <c r="L128" s="239"/>
      <c r="M128" s="239"/>
      <c r="N128" s="239"/>
      <c r="O128" s="239"/>
    </row>
    <row r="129" spans="1:15" ht="15" customHeight="1" x14ac:dyDescent="0.2">
      <c r="A129" s="239" t="s">
        <v>1828</v>
      </c>
      <c r="B129" s="239"/>
      <c r="C129" s="239"/>
      <c r="D129" s="239"/>
      <c r="E129" s="239"/>
      <c r="F129" s="239"/>
      <c r="G129" s="239"/>
      <c r="H129" s="239"/>
      <c r="I129" s="239"/>
      <c r="J129" s="239"/>
      <c r="K129" s="239"/>
      <c r="L129" s="239"/>
      <c r="M129" s="239"/>
      <c r="N129" s="239"/>
      <c r="O129" s="239"/>
    </row>
    <row r="130" spans="1:15" ht="15" customHeight="1" x14ac:dyDescent="0.2">
      <c r="A130" s="239" t="s">
        <v>1829</v>
      </c>
      <c r="B130" s="239"/>
      <c r="C130" s="239"/>
      <c r="D130" s="239"/>
      <c r="E130" s="239"/>
      <c r="F130" s="239"/>
      <c r="G130" s="239"/>
      <c r="H130" s="239"/>
      <c r="I130" s="239"/>
      <c r="J130" s="239"/>
      <c r="K130" s="239"/>
      <c r="L130" s="239"/>
      <c r="M130" s="239"/>
      <c r="N130" s="239"/>
      <c r="O130" s="239"/>
    </row>
    <row r="131" spans="1:15" ht="15" customHeight="1" x14ac:dyDescent="0.2">
      <c r="A131" s="239" t="s">
        <v>1830</v>
      </c>
      <c r="B131" s="239"/>
      <c r="C131" s="239"/>
      <c r="D131" s="239"/>
      <c r="E131" s="239"/>
      <c r="F131" s="239"/>
      <c r="G131" s="239"/>
      <c r="H131" s="239"/>
      <c r="I131" s="239"/>
      <c r="J131" s="239"/>
      <c r="K131" s="239"/>
      <c r="L131" s="239"/>
      <c r="M131" s="239"/>
      <c r="N131" s="239"/>
      <c r="O131" s="239"/>
    </row>
    <row r="132" spans="1:15" ht="15" customHeight="1" x14ac:dyDescent="0.2">
      <c r="A132" s="239"/>
      <c r="B132" s="239"/>
      <c r="C132" s="239"/>
      <c r="D132" s="239"/>
      <c r="E132" s="239"/>
      <c r="F132" s="239"/>
      <c r="G132" s="239"/>
      <c r="H132" s="239"/>
      <c r="I132" s="239"/>
      <c r="J132" s="239"/>
      <c r="K132" s="239"/>
      <c r="L132" s="239"/>
      <c r="M132" s="239"/>
      <c r="N132" s="239"/>
      <c r="O132" s="239"/>
    </row>
    <row r="133" spans="1:15" ht="15" customHeight="1" x14ac:dyDescent="0.2">
      <c r="A133" s="241" t="s">
        <v>1831</v>
      </c>
      <c r="B133" s="241"/>
      <c r="C133" s="241"/>
      <c r="D133" s="241"/>
      <c r="E133" s="241"/>
      <c r="F133" s="241"/>
      <c r="G133" s="241"/>
      <c r="H133" s="241"/>
      <c r="I133" s="241"/>
      <c r="J133" s="241"/>
      <c r="K133" s="241"/>
      <c r="L133" s="241"/>
      <c r="M133" s="241"/>
      <c r="N133" s="241"/>
      <c r="O133" s="241"/>
    </row>
    <row r="134" spans="1:15" ht="15" customHeight="1" x14ac:dyDescent="0.2">
      <c r="A134" s="239" t="s">
        <v>1832</v>
      </c>
      <c r="B134" s="239"/>
      <c r="C134" s="239"/>
      <c r="D134" s="239"/>
      <c r="E134" s="239"/>
      <c r="F134" s="239"/>
      <c r="G134" s="239"/>
      <c r="H134" s="239"/>
      <c r="I134" s="239"/>
      <c r="J134" s="239"/>
      <c r="K134" s="239"/>
      <c r="L134" s="239"/>
      <c r="M134" s="239"/>
      <c r="N134" s="239"/>
      <c r="O134" s="239"/>
    </row>
    <row r="135" spans="1:15" ht="15" customHeight="1" x14ac:dyDescent="0.2">
      <c r="A135" s="239" t="s">
        <v>1833</v>
      </c>
      <c r="B135" s="239"/>
      <c r="C135" s="239"/>
      <c r="D135" s="239"/>
      <c r="E135" s="239"/>
      <c r="F135" s="239"/>
      <c r="G135" s="239"/>
      <c r="H135" s="239"/>
      <c r="I135" s="239"/>
      <c r="J135" s="239"/>
      <c r="K135" s="239"/>
      <c r="L135" s="239"/>
      <c r="M135" s="239"/>
      <c r="N135" s="239"/>
      <c r="O135" s="239"/>
    </row>
    <row r="136" spans="1:15" ht="15" customHeight="1" x14ac:dyDescent="0.2">
      <c r="A136" s="239" t="s">
        <v>1834</v>
      </c>
      <c r="B136" s="239"/>
      <c r="C136" s="239"/>
      <c r="D136" s="239"/>
      <c r="E136" s="239"/>
      <c r="F136" s="239"/>
      <c r="G136" s="239"/>
      <c r="H136" s="239"/>
      <c r="I136" s="239"/>
      <c r="J136" s="239"/>
      <c r="K136" s="239"/>
      <c r="L136" s="239"/>
      <c r="M136" s="239"/>
      <c r="N136" s="239"/>
      <c r="O136" s="239"/>
    </row>
    <row r="137" spans="1:15" ht="15" customHeight="1" x14ac:dyDescent="0.2">
      <c r="A137" s="239" t="s">
        <v>1835</v>
      </c>
      <c r="B137" s="239"/>
      <c r="C137" s="239"/>
      <c r="D137" s="239"/>
      <c r="E137" s="239"/>
      <c r="F137" s="239"/>
      <c r="G137" s="239"/>
      <c r="H137" s="239"/>
      <c r="I137" s="239"/>
      <c r="J137" s="239"/>
      <c r="K137" s="239"/>
      <c r="L137" s="239"/>
      <c r="M137" s="239"/>
      <c r="N137" s="239"/>
      <c r="O137" s="239"/>
    </row>
    <row r="138" spans="1:15" ht="15" customHeight="1" x14ac:dyDescent="0.2">
      <c r="A138" s="239"/>
      <c r="B138" s="239"/>
      <c r="C138" s="239"/>
      <c r="D138" s="239"/>
      <c r="E138" s="239"/>
      <c r="F138" s="239"/>
      <c r="G138" s="239"/>
      <c r="H138" s="239"/>
      <c r="I138" s="239"/>
      <c r="J138" s="239"/>
      <c r="K138" s="239"/>
      <c r="L138" s="239"/>
      <c r="M138" s="239"/>
      <c r="N138" s="239"/>
      <c r="O138" s="239"/>
    </row>
    <row r="139" spans="1:15" ht="15" customHeight="1" x14ac:dyDescent="0.2">
      <c r="A139" s="241" t="s">
        <v>1836</v>
      </c>
      <c r="B139" s="241"/>
      <c r="C139" s="241"/>
      <c r="D139" s="241"/>
      <c r="E139" s="241"/>
      <c r="F139" s="241"/>
      <c r="G139" s="241"/>
      <c r="H139" s="241"/>
      <c r="I139" s="241"/>
      <c r="J139" s="241"/>
      <c r="K139" s="241"/>
      <c r="L139" s="241"/>
      <c r="M139" s="241"/>
      <c r="N139" s="241"/>
      <c r="O139" s="241"/>
    </row>
    <row r="140" spans="1:15" ht="15" customHeight="1" x14ac:dyDescent="0.2">
      <c r="A140" s="239" t="s">
        <v>1837</v>
      </c>
      <c r="B140" s="239"/>
      <c r="C140" s="239"/>
      <c r="D140" s="239"/>
      <c r="E140" s="239"/>
      <c r="F140" s="239"/>
      <c r="G140" s="239"/>
      <c r="H140" s="239"/>
      <c r="I140" s="239"/>
      <c r="J140" s="239"/>
      <c r="K140" s="239"/>
      <c r="L140" s="239"/>
      <c r="M140" s="239"/>
      <c r="N140" s="239"/>
      <c r="O140" s="239"/>
    </row>
    <row r="141" spans="1:15" ht="15" customHeight="1" x14ac:dyDescent="0.2">
      <c r="A141" s="239"/>
      <c r="B141" s="239"/>
      <c r="C141" s="239"/>
      <c r="D141" s="239"/>
      <c r="E141" s="239"/>
      <c r="F141" s="239"/>
      <c r="G141" s="239"/>
      <c r="H141" s="239"/>
      <c r="I141" s="239"/>
      <c r="J141" s="239"/>
      <c r="K141" s="239"/>
      <c r="L141" s="239"/>
      <c r="M141" s="239"/>
      <c r="N141" s="239"/>
      <c r="O141" s="239"/>
    </row>
    <row r="142" spans="1:15" ht="15" customHeight="1" x14ac:dyDescent="0.2">
      <c r="A142" s="241" t="s">
        <v>1838</v>
      </c>
      <c r="B142" s="241"/>
      <c r="C142" s="241"/>
      <c r="D142" s="241"/>
      <c r="E142" s="241"/>
      <c r="F142" s="241"/>
      <c r="G142" s="241"/>
      <c r="H142" s="241"/>
      <c r="I142" s="241"/>
      <c r="J142" s="241"/>
      <c r="K142" s="241"/>
      <c r="L142" s="241"/>
      <c r="M142" s="241"/>
      <c r="N142" s="241"/>
      <c r="O142" s="241"/>
    </row>
    <row r="143" spans="1:15" ht="15" customHeight="1" x14ac:dyDescent="0.2">
      <c r="A143" s="239" t="s">
        <v>1839</v>
      </c>
      <c r="B143" s="239"/>
      <c r="C143" s="239"/>
      <c r="D143" s="239"/>
      <c r="E143" s="239"/>
      <c r="F143" s="239"/>
      <c r="G143" s="239"/>
      <c r="H143" s="239"/>
      <c r="I143" s="239"/>
      <c r="J143" s="239"/>
      <c r="K143" s="239"/>
      <c r="L143" s="239"/>
      <c r="M143" s="239"/>
      <c r="N143" s="239"/>
      <c r="O143" s="239"/>
    </row>
  </sheetData>
  <mergeCells count="1">
    <mergeCell ref="B2:N2"/>
  </mergeCells>
  <pageMargins left="0.75" right="0.75" top="1" bottom="1" header="0.511811023622047" footer="0.511811023622047"/>
  <pageSetup paperSize="9" orientation="portrait" horizontalDpi="300" verticalDpi="300"/>
  <legacyDrawing r:id="rId1"/>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N110"/>
  <sheetViews>
    <sheetView showGridLines="0" zoomScaleNormal="100" workbookViewId="0">
      <pane xSplit="1" topLeftCell="B1" activePane="topRight" state="frozen"/>
      <selection pane="topRight"/>
    </sheetView>
  </sheetViews>
  <sheetFormatPr baseColWidth="10" defaultColWidth="12.6640625" defaultRowHeight="15" x14ac:dyDescent="0.2"/>
  <cols>
    <col min="1" max="1" width="41.33203125" customWidth="1"/>
    <col min="2" max="13" width="12" customWidth="1"/>
  </cols>
  <sheetData>
    <row r="1" spans="1:14" ht="17.25" customHeight="1" x14ac:dyDescent="0.2">
      <c r="A1" s="271" t="s">
        <v>1840</v>
      </c>
      <c r="B1" s="239"/>
      <c r="C1" s="239"/>
      <c r="D1" s="239"/>
      <c r="E1" s="239"/>
      <c r="F1" s="239"/>
      <c r="G1" s="239"/>
      <c r="H1" s="239"/>
      <c r="I1" s="239"/>
      <c r="J1" s="239"/>
      <c r="K1" s="239"/>
      <c r="L1" s="239"/>
      <c r="M1" s="239"/>
      <c r="N1" s="239"/>
    </row>
    <row r="2" spans="1:14" ht="52.5" customHeight="1" x14ac:dyDescent="0.2">
      <c r="A2" s="240" t="s">
        <v>1683</v>
      </c>
      <c r="B2" s="4" t="s">
        <v>1841</v>
      </c>
      <c r="C2" s="4"/>
      <c r="D2" s="4"/>
      <c r="E2" s="4"/>
      <c r="F2" s="4"/>
      <c r="G2" s="4"/>
      <c r="H2" s="4"/>
      <c r="I2" s="4"/>
      <c r="J2" s="4"/>
      <c r="K2" s="4"/>
      <c r="L2" s="4"/>
      <c r="M2" s="4"/>
      <c r="N2" s="4"/>
    </row>
    <row r="3" spans="1:14" ht="15" customHeight="1" x14ac:dyDescent="0.2">
      <c r="A3" s="239"/>
      <c r="B3" s="239"/>
      <c r="C3" s="239"/>
      <c r="D3" s="239"/>
      <c r="E3" s="239"/>
      <c r="F3" s="239"/>
      <c r="G3" s="239"/>
      <c r="H3" s="239"/>
      <c r="I3" s="239"/>
      <c r="J3" s="239"/>
      <c r="K3" s="239"/>
      <c r="L3" s="239"/>
      <c r="M3" s="239"/>
      <c r="N3" s="239"/>
    </row>
    <row r="4" spans="1:14" ht="15" customHeight="1" x14ac:dyDescent="0.2">
      <c r="A4" s="272" t="s">
        <v>1685</v>
      </c>
      <c r="B4" s="272" t="s">
        <v>1396</v>
      </c>
      <c r="C4" s="272" t="s">
        <v>1397</v>
      </c>
      <c r="D4" s="272" t="s">
        <v>1686</v>
      </c>
      <c r="E4" s="239"/>
      <c r="F4" s="239"/>
      <c r="G4" s="239"/>
      <c r="H4" s="239"/>
      <c r="I4" s="239"/>
      <c r="J4" s="239"/>
      <c r="K4" s="239"/>
      <c r="L4" s="239"/>
      <c r="M4" s="239"/>
      <c r="N4" s="239"/>
    </row>
    <row r="5" spans="1:14" ht="15" customHeight="1" x14ac:dyDescent="0.2">
      <c r="A5" s="239" t="s">
        <v>1842</v>
      </c>
      <c r="B5" s="245">
        <v>4</v>
      </c>
      <c r="C5" s="239" t="s">
        <v>1707</v>
      </c>
      <c r="D5" s="239" t="s">
        <v>1843</v>
      </c>
      <c r="E5" s="239"/>
      <c r="F5" s="239"/>
      <c r="G5" s="239"/>
      <c r="H5" s="239"/>
      <c r="I5" s="239"/>
      <c r="J5" s="239"/>
      <c r="K5" s="239"/>
      <c r="L5" s="239"/>
      <c r="M5" s="239"/>
      <c r="N5" s="239"/>
    </row>
    <row r="6" spans="1:14" ht="15" customHeight="1" x14ac:dyDescent="0.2">
      <c r="A6" s="239" t="s">
        <v>1844</v>
      </c>
      <c r="B6" s="273">
        <v>1</v>
      </c>
      <c r="C6" s="239" t="s">
        <v>1414</v>
      </c>
      <c r="D6" s="239" t="s">
        <v>1845</v>
      </c>
      <c r="E6" s="239"/>
      <c r="F6" s="239"/>
      <c r="G6" s="239"/>
      <c r="H6" s="239"/>
      <c r="I6" s="239"/>
      <c r="J6" s="239"/>
      <c r="K6" s="239"/>
      <c r="L6" s="239"/>
      <c r="M6" s="239"/>
      <c r="N6" s="239"/>
    </row>
    <row r="7" spans="1:14" ht="15" customHeight="1" x14ac:dyDescent="0.2">
      <c r="A7" s="239" t="s">
        <v>1747</v>
      </c>
      <c r="B7" s="274">
        <f>'Fld Ops Payroll'!B12</f>
        <v>0.6</v>
      </c>
      <c r="C7" s="239" t="s">
        <v>1414</v>
      </c>
      <c r="D7" s="239" t="s">
        <v>1846</v>
      </c>
      <c r="E7" s="239"/>
      <c r="F7" s="239"/>
      <c r="G7" s="239"/>
      <c r="H7" s="239"/>
      <c r="I7" s="239"/>
      <c r="J7" s="239"/>
      <c r="K7" s="239"/>
      <c r="L7" s="239"/>
      <c r="M7" s="239"/>
      <c r="N7" s="239"/>
    </row>
    <row r="8" spans="1:14" ht="15" customHeight="1" x14ac:dyDescent="0.2">
      <c r="A8" s="239" t="s">
        <v>1847</v>
      </c>
      <c r="B8" s="273">
        <v>0.3</v>
      </c>
      <c r="C8" s="239" t="s">
        <v>1848</v>
      </c>
      <c r="D8" s="239" t="s">
        <v>1849</v>
      </c>
      <c r="E8" s="239"/>
      <c r="F8" s="239"/>
      <c r="G8" s="239"/>
      <c r="H8" s="239"/>
      <c r="I8" s="239"/>
      <c r="J8" s="239"/>
      <c r="K8" s="239"/>
      <c r="L8" s="239"/>
      <c r="M8" s="239"/>
      <c r="N8" s="239"/>
    </row>
    <row r="9" spans="1:14" ht="15" customHeight="1" x14ac:dyDescent="0.2">
      <c r="A9" s="239" t="s">
        <v>1850</v>
      </c>
      <c r="B9" s="273">
        <v>0.25</v>
      </c>
      <c r="C9" s="239" t="s">
        <v>1851</v>
      </c>
      <c r="D9" s="239" t="s">
        <v>1852</v>
      </c>
      <c r="E9" s="239"/>
      <c r="F9" s="239"/>
      <c r="G9" s="239"/>
      <c r="H9" s="239"/>
      <c r="I9" s="239"/>
      <c r="J9" s="239"/>
      <c r="K9" s="239"/>
      <c r="L9" s="239"/>
      <c r="M9" s="239"/>
      <c r="N9" s="239"/>
    </row>
    <row r="10" spans="1:14" ht="15" customHeight="1" x14ac:dyDescent="0.2">
      <c r="A10" s="239" t="s">
        <v>1853</v>
      </c>
      <c r="B10" s="245">
        <v>9</v>
      </c>
      <c r="C10" s="239" t="s">
        <v>1707</v>
      </c>
      <c r="D10" s="239" t="s">
        <v>1854</v>
      </c>
      <c r="E10" s="239"/>
      <c r="F10" s="239"/>
      <c r="G10" s="239"/>
      <c r="H10" s="239"/>
      <c r="I10" s="239"/>
      <c r="J10" s="239"/>
      <c r="K10" s="239"/>
      <c r="L10" s="239"/>
      <c r="M10" s="239"/>
      <c r="N10" s="239"/>
    </row>
    <row r="11" spans="1:14" ht="15" customHeight="1" x14ac:dyDescent="0.2">
      <c r="A11" s="239"/>
      <c r="B11" s="239"/>
      <c r="C11" s="239"/>
      <c r="D11" s="239"/>
      <c r="E11" s="239"/>
      <c r="F11" s="239"/>
      <c r="G11" s="239"/>
      <c r="H11" s="239"/>
      <c r="I11" s="239"/>
      <c r="J11" s="239"/>
      <c r="K11" s="239"/>
      <c r="L11" s="239"/>
      <c r="M11" s="239"/>
      <c r="N11" s="239"/>
    </row>
    <row r="12" spans="1:14" ht="15" customHeight="1" x14ac:dyDescent="0.2">
      <c r="A12" s="272" t="s">
        <v>1855</v>
      </c>
      <c r="B12" s="272" t="s">
        <v>1856</v>
      </c>
      <c r="C12" s="272" t="s">
        <v>1857</v>
      </c>
      <c r="D12" s="272" t="s">
        <v>1686</v>
      </c>
      <c r="E12" s="239"/>
      <c r="F12" s="239"/>
      <c r="G12" s="239"/>
      <c r="H12" s="239"/>
      <c r="I12" s="239"/>
      <c r="J12" s="239"/>
      <c r="K12" s="239"/>
      <c r="L12" s="239"/>
      <c r="M12" s="239"/>
      <c r="N12" s="239"/>
    </row>
    <row r="13" spans="1:14" ht="15" customHeight="1" x14ac:dyDescent="0.2">
      <c r="A13" s="239" t="s">
        <v>1858</v>
      </c>
      <c r="B13" s="275">
        <v>98591</v>
      </c>
      <c r="C13" s="246">
        <f t="shared" ref="C13:C18" si="0">DATE(2027,1,1)</f>
        <v>46388</v>
      </c>
      <c r="D13" s="239" t="s">
        <v>1859</v>
      </c>
      <c r="E13" s="239"/>
      <c r="F13" s="239"/>
      <c r="G13" s="239"/>
      <c r="H13" s="239"/>
      <c r="I13" s="239"/>
      <c r="J13" s="239"/>
      <c r="K13" s="239"/>
      <c r="L13" s="239"/>
      <c r="M13" s="239"/>
      <c r="N13" s="239"/>
    </row>
    <row r="14" spans="1:14" ht="15" customHeight="1" x14ac:dyDescent="0.2">
      <c r="A14" s="239" t="s">
        <v>1860</v>
      </c>
      <c r="B14" s="275">
        <v>72080</v>
      </c>
      <c r="C14" s="246">
        <f t="shared" si="0"/>
        <v>46388</v>
      </c>
      <c r="D14" s="239" t="s">
        <v>1859</v>
      </c>
      <c r="E14" s="239"/>
      <c r="F14" s="239"/>
      <c r="G14" s="239"/>
      <c r="H14" s="239"/>
      <c r="I14" s="239"/>
      <c r="J14" s="239"/>
      <c r="K14" s="239"/>
      <c r="L14" s="239"/>
      <c r="M14" s="239"/>
      <c r="N14" s="239"/>
    </row>
    <row r="15" spans="1:14" ht="15" customHeight="1" x14ac:dyDescent="0.2">
      <c r="A15" s="239" t="s">
        <v>1861</v>
      </c>
      <c r="B15" s="275">
        <v>75000</v>
      </c>
      <c r="C15" s="246">
        <f t="shared" si="0"/>
        <v>46388</v>
      </c>
      <c r="D15" s="239" t="s">
        <v>1859</v>
      </c>
      <c r="E15" s="239"/>
      <c r="F15" s="239"/>
      <c r="G15" s="239"/>
      <c r="H15" s="239"/>
      <c r="I15" s="239"/>
      <c r="J15" s="239"/>
      <c r="K15" s="239"/>
      <c r="L15" s="239"/>
      <c r="M15" s="239"/>
      <c r="N15" s="239"/>
    </row>
    <row r="16" spans="1:14" ht="15" customHeight="1" x14ac:dyDescent="0.2">
      <c r="A16" s="239" t="s">
        <v>1862</v>
      </c>
      <c r="B16" s="275">
        <v>70000</v>
      </c>
      <c r="C16" s="246">
        <f t="shared" si="0"/>
        <v>46388</v>
      </c>
      <c r="D16" s="239" t="s">
        <v>1859</v>
      </c>
      <c r="E16" s="239"/>
      <c r="F16" s="239"/>
      <c r="G16" s="239"/>
      <c r="H16" s="239"/>
      <c r="I16" s="239"/>
      <c r="J16" s="239"/>
      <c r="K16" s="239"/>
      <c r="L16" s="239"/>
      <c r="M16" s="239"/>
      <c r="N16" s="239"/>
    </row>
    <row r="17" spans="1:14" ht="15" customHeight="1" x14ac:dyDescent="0.2">
      <c r="A17" s="239" t="s">
        <v>1863</v>
      </c>
      <c r="B17" s="275">
        <v>160000</v>
      </c>
      <c r="C17" s="246">
        <f t="shared" si="0"/>
        <v>46388</v>
      </c>
      <c r="D17" s="239" t="s">
        <v>1859</v>
      </c>
      <c r="E17" s="239"/>
      <c r="F17" s="239"/>
      <c r="G17" s="239"/>
      <c r="H17" s="239"/>
      <c r="I17" s="239"/>
      <c r="J17" s="239"/>
      <c r="K17" s="239"/>
      <c r="L17" s="239"/>
      <c r="M17" s="239"/>
      <c r="N17" s="239"/>
    </row>
    <row r="18" spans="1:14" ht="15" customHeight="1" x14ac:dyDescent="0.2">
      <c r="A18" s="239" t="s">
        <v>1864</v>
      </c>
      <c r="B18" s="275">
        <v>65000</v>
      </c>
      <c r="C18" s="246">
        <f t="shared" si="0"/>
        <v>46388</v>
      </c>
      <c r="D18" s="239" t="s">
        <v>1859</v>
      </c>
      <c r="E18" s="239"/>
      <c r="F18" s="239"/>
      <c r="G18" s="239"/>
      <c r="H18" s="239"/>
      <c r="I18" s="239"/>
      <c r="J18" s="239"/>
      <c r="K18" s="239"/>
      <c r="L18" s="239"/>
      <c r="M18" s="239"/>
      <c r="N18" s="239"/>
    </row>
    <row r="19" spans="1:14" ht="15" customHeight="1" x14ac:dyDescent="0.2">
      <c r="A19" s="239" t="s">
        <v>1865</v>
      </c>
      <c r="B19" s="275">
        <f>B18</f>
        <v>65000</v>
      </c>
      <c r="C19" s="246">
        <f>DATE(2027,8,1)</f>
        <v>46600</v>
      </c>
      <c r="D19" s="239" t="s">
        <v>1866</v>
      </c>
      <c r="E19" s="239"/>
      <c r="F19" s="239"/>
      <c r="G19" s="239"/>
      <c r="H19" s="239"/>
      <c r="I19" s="239"/>
      <c r="J19" s="239"/>
      <c r="K19" s="239"/>
      <c r="L19" s="239"/>
      <c r="M19" s="239"/>
      <c r="N19" s="239"/>
    </row>
    <row r="20" spans="1:14" ht="15" customHeight="1" x14ac:dyDescent="0.2">
      <c r="A20" s="239" t="s">
        <v>1867</v>
      </c>
      <c r="B20" s="275">
        <v>140000</v>
      </c>
      <c r="C20" s="246">
        <f>DATE(2027,1,1)</f>
        <v>46388</v>
      </c>
      <c r="D20" s="239" t="s">
        <v>1868</v>
      </c>
      <c r="E20" s="239"/>
      <c r="F20" s="239"/>
      <c r="G20" s="239"/>
      <c r="H20" s="239"/>
      <c r="I20" s="239"/>
      <c r="J20" s="239"/>
      <c r="K20" s="239"/>
      <c r="L20" s="239"/>
      <c r="M20" s="239"/>
      <c r="N20" s="239"/>
    </row>
    <row r="21" spans="1:14" ht="15" customHeight="1" x14ac:dyDescent="0.2">
      <c r="A21" s="239" t="s">
        <v>1869</v>
      </c>
      <c r="B21" s="275">
        <v>205000</v>
      </c>
      <c r="C21" s="246">
        <f>DATE(2027,1,1)</f>
        <v>46388</v>
      </c>
      <c r="D21" s="239" t="s">
        <v>1870</v>
      </c>
      <c r="E21" s="239"/>
      <c r="F21" s="239"/>
      <c r="G21" s="239"/>
      <c r="H21" s="239"/>
      <c r="I21" s="239"/>
      <c r="J21" s="239"/>
      <c r="K21" s="239"/>
      <c r="L21" s="239"/>
      <c r="M21" s="239"/>
      <c r="N21" s="239"/>
    </row>
    <row r="22" spans="1:14" ht="15" customHeight="1" x14ac:dyDescent="0.2">
      <c r="A22" s="239" t="s">
        <v>1546</v>
      </c>
      <c r="B22" s="276">
        <f>'Fld Ops Payroll'!B7</f>
        <v>6.8000000000000005E-2</v>
      </c>
      <c r="C22" s="239" t="s">
        <v>1414</v>
      </c>
      <c r="D22" s="239" t="s">
        <v>1871</v>
      </c>
      <c r="E22" s="239"/>
      <c r="F22" s="239"/>
      <c r="G22" s="239"/>
      <c r="H22" s="239"/>
      <c r="I22" s="239"/>
      <c r="J22" s="239"/>
      <c r="K22" s="239"/>
      <c r="L22" s="239"/>
      <c r="M22" s="239"/>
      <c r="N22" s="239"/>
    </row>
    <row r="23" spans="1:14" ht="15" customHeight="1" x14ac:dyDescent="0.2">
      <c r="A23" s="239" t="s">
        <v>1548</v>
      </c>
      <c r="B23" s="276">
        <f>'Fld Ops Payroll'!B8</f>
        <v>0.16400000000000001</v>
      </c>
      <c r="C23" s="239" t="s">
        <v>1414</v>
      </c>
      <c r="D23" s="239" t="s">
        <v>1872</v>
      </c>
      <c r="E23" s="239"/>
      <c r="F23" s="239"/>
      <c r="G23" s="239"/>
      <c r="H23" s="239"/>
      <c r="I23" s="239"/>
      <c r="J23" s="239"/>
      <c r="K23" s="239"/>
      <c r="L23" s="239"/>
      <c r="M23" s="239"/>
      <c r="N23" s="239"/>
    </row>
    <row r="24" spans="1:14" ht="15" customHeight="1" x14ac:dyDescent="0.2">
      <c r="A24" s="239" t="s">
        <v>1544</v>
      </c>
      <c r="B24" s="276">
        <f>'Fld Ops Payroll'!M5</f>
        <v>0.03</v>
      </c>
      <c r="C24" s="239" t="s">
        <v>1414</v>
      </c>
      <c r="D24" s="239" t="s">
        <v>1873</v>
      </c>
      <c r="E24" s="239"/>
      <c r="F24" s="239"/>
      <c r="G24" s="239"/>
      <c r="H24" s="239"/>
      <c r="I24" s="239"/>
      <c r="J24" s="239"/>
      <c r="K24" s="239"/>
      <c r="L24" s="239"/>
      <c r="M24" s="239"/>
      <c r="N24" s="239"/>
    </row>
    <row r="25" spans="1:14" ht="15" customHeight="1" x14ac:dyDescent="0.2">
      <c r="A25" s="239" t="s">
        <v>1547</v>
      </c>
      <c r="B25" s="277">
        <f>'Fld Ops Payroll'!M6</f>
        <v>46661</v>
      </c>
      <c r="C25" s="239" t="s">
        <v>1712</v>
      </c>
      <c r="D25" s="239" t="s">
        <v>1874</v>
      </c>
      <c r="E25" s="239"/>
      <c r="F25" s="239"/>
      <c r="G25" s="239"/>
      <c r="H25" s="239"/>
      <c r="I25" s="239"/>
      <c r="J25" s="239"/>
      <c r="K25" s="239"/>
      <c r="L25" s="239"/>
      <c r="M25" s="239"/>
      <c r="N25" s="239"/>
    </row>
    <row r="26" spans="1:14" ht="15" customHeight="1" x14ac:dyDescent="0.2">
      <c r="A26" s="239"/>
      <c r="B26" s="239"/>
      <c r="C26" s="239"/>
      <c r="D26" s="239"/>
      <c r="E26" s="239"/>
      <c r="F26" s="239"/>
      <c r="G26" s="239"/>
      <c r="H26" s="239"/>
      <c r="I26" s="239"/>
      <c r="J26" s="239"/>
      <c r="K26" s="239"/>
      <c r="L26" s="239"/>
      <c r="M26" s="239"/>
      <c r="N26" s="239"/>
    </row>
    <row r="27" spans="1:14" ht="15" customHeight="1" x14ac:dyDescent="0.2">
      <c r="A27" s="272" t="s">
        <v>1875</v>
      </c>
      <c r="B27" s="278">
        <f>DATE(2026,1,1)</f>
        <v>46023</v>
      </c>
      <c r="C27" s="278">
        <f>DATE(2026,2,1)</f>
        <v>46054</v>
      </c>
      <c r="D27" s="278">
        <f>DATE(2026,3,1)</f>
        <v>46082</v>
      </c>
      <c r="E27" s="278">
        <f>DATE(2026,4,1)</f>
        <v>46113</v>
      </c>
      <c r="F27" s="278">
        <f>DATE(2026,5,1)</f>
        <v>46143</v>
      </c>
      <c r="G27" s="278">
        <f>DATE(2026,6,1)</f>
        <v>46174</v>
      </c>
      <c r="H27" s="278">
        <f>DATE(2026,7,1)</f>
        <v>46204</v>
      </c>
      <c r="I27" s="278">
        <f>DATE(2026,8,1)</f>
        <v>46235</v>
      </c>
      <c r="J27" s="278">
        <f>DATE(2026,9,1)</f>
        <v>46266</v>
      </c>
      <c r="K27" s="278" t="s">
        <v>1876</v>
      </c>
      <c r="L27" s="239"/>
      <c r="M27" s="239"/>
      <c r="N27" s="239"/>
    </row>
    <row r="28" spans="1:14" ht="15" customHeight="1" x14ac:dyDescent="0.2">
      <c r="A28" s="239" t="s">
        <v>1877</v>
      </c>
      <c r="B28" s="279">
        <f>FE!B30</f>
        <v>6093.31</v>
      </c>
      <c r="C28" s="279">
        <f>FE!C30</f>
        <v>3188.15</v>
      </c>
      <c r="D28" s="279">
        <f>FE!D30</f>
        <v>6516.64</v>
      </c>
      <c r="E28" s="279">
        <f>FE!E30</f>
        <v>4232.2299999999996</v>
      </c>
      <c r="F28" s="279">
        <f>FE!F30</f>
        <v>13531.9</v>
      </c>
      <c r="G28" s="279">
        <f>FE!G30</f>
        <v>2938.06</v>
      </c>
      <c r="H28" s="279">
        <f>FE!H30</f>
        <v>3402.48</v>
      </c>
      <c r="I28" s="279">
        <f>FE!I30</f>
        <v>5552.25</v>
      </c>
      <c r="J28" s="279">
        <f>FE!J30</f>
        <v>13000</v>
      </c>
      <c r="K28" s="265">
        <f t="shared" ref="K28:K33" si="1">SUM(B28:J28)</f>
        <v>58455.020000000004</v>
      </c>
      <c r="L28" s="239"/>
      <c r="M28" s="239"/>
      <c r="N28" s="239"/>
    </row>
    <row r="29" spans="1:14" ht="15" customHeight="1" x14ac:dyDescent="0.2">
      <c r="A29" s="239" t="s">
        <v>1878</v>
      </c>
      <c r="B29" s="279">
        <f>FE!B31</f>
        <v>623.1</v>
      </c>
      <c r="C29" s="279">
        <f>FE!C31</f>
        <v>491.08</v>
      </c>
      <c r="D29" s="279">
        <f>FE!D31</f>
        <v>878.77</v>
      </c>
      <c r="E29" s="279">
        <f>FE!E31</f>
        <v>846.11</v>
      </c>
      <c r="F29" s="279">
        <f>FE!F31</f>
        <v>1479.8</v>
      </c>
      <c r="G29" s="279">
        <f>FE!G31</f>
        <v>235.83</v>
      </c>
      <c r="H29" s="279">
        <f>FE!H31</f>
        <v>436.9</v>
      </c>
      <c r="I29" s="279">
        <f>FE!I31</f>
        <v>721.59</v>
      </c>
      <c r="J29" s="279">
        <f>FE!J31</f>
        <v>1400</v>
      </c>
      <c r="K29" s="265">
        <f t="shared" si="1"/>
        <v>7113.1799999999994</v>
      </c>
      <c r="L29" s="239"/>
      <c r="M29" s="239"/>
      <c r="N29" s="239"/>
    </row>
    <row r="30" spans="1:14" ht="15" customHeight="1" x14ac:dyDescent="0.2">
      <c r="A30" s="239" t="s">
        <v>1879</v>
      </c>
      <c r="B30" s="279">
        <f>FE!B74</f>
        <v>0</v>
      </c>
      <c r="C30" s="279">
        <f>FE!C74</f>
        <v>-773.5</v>
      </c>
      <c r="D30" s="279">
        <f>FE!D74</f>
        <v>1130.73</v>
      </c>
      <c r="E30" s="279">
        <f>FE!E74</f>
        <v>8303.2199999999993</v>
      </c>
      <c r="F30" s="279">
        <f>FE!F74</f>
        <v>2747.17</v>
      </c>
      <c r="G30" s="279">
        <f>FE!G74</f>
        <v>7608.77</v>
      </c>
      <c r="H30" s="279">
        <f>FE!H74</f>
        <v>1346.83</v>
      </c>
      <c r="I30" s="279">
        <f>FE!I74</f>
        <v>2646.86</v>
      </c>
      <c r="J30" s="279">
        <f>FE!J74</f>
        <v>3000</v>
      </c>
      <c r="K30" s="265">
        <f t="shared" si="1"/>
        <v>26010.080000000002</v>
      </c>
      <c r="L30" s="239"/>
      <c r="M30" s="239"/>
      <c r="N30" s="239"/>
    </row>
    <row r="31" spans="1:14" ht="15" customHeight="1" x14ac:dyDescent="0.2">
      <c r="A31" s="239" t="s">
        <v>1880</v>
      </c>
      <c r="B31" s="279">
        <f>FE!B75</f>
        <v>12.29</v>
      </c>
      <c r="C31" s="279">
        <f>FE!C75</f>
        <v>0</v>
      </c>
      <c r="D31" s="279">
        <f>FE!D75</f>
        <v>0</v>
      </c>
      <c r="E31" s="279">
        <f>FE!E75</f>
        <v>2986.15</v>
      </c>
      <c r="F31" s="279">
        <f>FE!F75</f>
        <v>0</v>
      </c>
      <c r="G31" s="279">
        <f>FE!G75</f>
        <v>475.67</v>
      </c>
      <c r="H31" s="279">
        <f>FE!H75</f>
        <v>234.79</v>
      </c>
      <c r="I31" s="279">
        <f>FE!I75</f>
        <v>0</v>
      </c>
      <c r="J31" s="279">
        <f>FE!J75</f>
        <v>400</v>
      </c>
      <c r="K31" s="265">
        <f t="shared" si="1"/>
        <v>4108.8999999999996</v>
      </c>
      <c r="L31" s="239"/>
      <c r="M31" s="239"/>
      <c r="N31" s="239"/>
    </row>
    <row r="32" spans="1:14" ht="15" customHeight="1" x14ac:dyDescent="0.2">
      <c r="A32" s="239" t="s">
        <v>1881</v>
      </c>
      <c r="B32" s="279">
        <f>FE!B49</f>
        <v>60</v>
      </c>
      <c r="C32" s="279">
        <f>FE!C49</f>
        <v>0</v>
      </c>
      <c r="D32" s="279">
        <f>FE!D49</f>
        <v>281.44</v>
      </c>
      <c r="E32" s="279">
        <f>FE!E49</f>
        <v>302.02999999999997</v>
      </c>
      <c r="F32" s="279">
        <f>FE!F49</f>
        <v>0</v>
      </c>
      <c r="G32" s="279">
        <f>FE!G49</f>
        <v>0</v>
      </c>
      <c r="H32" s="279">
        <f>FE!H49</f>
        <v>0</v>
      </c>
      <c r="I32" s="279">
        <f>FE!I49</f>
        <v>471.85</v>
      </c>
      <c r="J32" s="279">
        <f>FE!J49</f>
        <v>0</v>
      </c>
      <c r="K32" s="265">
        <f t="shared" si="1"/>
        <v>1115.3200000000002</v>
      </c>
      <c r="L32" s="239"/>
      <c r="M32" s="239"/>
      <c r="N32" s="239"/>
    </row>
    <row r="33" spans="1:14" ht="15" customHeight="1" x14ac:dyDescent="0.2">
      <c r="A33" s="239" t="s">
        <v>1882</v>
      </c>
      <c r="B33" s="279">
        <f>FE!B50</f>
        <v>0</v>
      </c>
      <c r="C33" s="279">
        <f>FE!C50</f>
        <v>0</v>
      </c>
      <c r="D33" s="279">
        <f>FE!D50</f>
        <v>160.63</v>
      </c>
      <c r="E33" s="279">
        <f>FE!E50</f>
        <v>0</v>
      </c>
      <c r="F33" s="279">
        <f>FE!F50</f>
        <v>0</v>
      </c>
      <c r="G33" s="279">
        <f>FE!G50</f>
        <v>0</v>
      </c>
      <c r="H33" s="279">
        <f>FE!H50</f>
        <v>0</v>
      </c>
      <c r="I33" s="279">
        <f>FE!I50</f>
        <v>0</v>
      </c>
      <c r="J33" s="279">
        <f>FE!J50</f>
        <v>0</v>
      </c>
      <c r="K33" s="265">
        <f t="shared" si="1"/>
        <v>160.63</v>
      </c>
      <c r="L33" s="239"/>
      <c r="M33" s="239"/>
      <c r="N33" s="239"/>
    </row>
    <row r="34" spans="1:14" ht="15" customHeight="1" x14ac:dyDescent="0.2">
      <c r="A34" s="239"/>
      <c r="B34" s="270" t="s">
        <v>1883</v>
      </c>
      <c r="C34" s="239"/>
      <c r="D34" s="239"/>
      <c r="E34" s="239"/>
      <c r="F34" s="239"/>
      <c r="G34" s="239"/>
      <c r="H34" s="239"/>
      <c r="I34" s="239"/>
      <c r="J34" s="239"/>
      <c r="K34" s="239"/>
      <c r="L34" s="239"/>
      <c r="M34" s="239"/>
      <c r="N34" s="239"/>
    </row>
    <row r="35" spans="1:14" ht="15" customHeight="1" x14ac:dyDescent="0.2">
      <c r="A35" s="239"/>
      <c r="B35" s="239"/>
      <c r="C35" s="239"/>
      <c r="D35" s="239"/>
      <c r="E35" s="239"/>
      <c r="F35" s="239"/>
      <c r="G35" s="239"/>
      <c r="H35" s="239"/>
      <c r="I35" s="239"/>
      <c r="J35" s="239"/>
      <c r="K35" s="239"/>
      <c r="L35" s="239"/>
      <c r="M35" s="239"/>
      <c r="N35" s="239"/>
    </row>
    <row r="36" spans="1:14" ht="15" customHeight="1" x14ac:dyDescent="0.2">
      <c r="A36" s="272" t="s">
        <v>1884</v>
      </c>
      <c r="B36" s="272" t="s">
        <v>1396</v>
      </c>
      <c r="C36" s="272" t="s">
        <v>1397</v>
      </c>
      <c r="D36" s="272" t="s">
        <v>1885</v>
      </c>
      <c r="E36" s="239"/>
      <c r="F36" s="239"/>
      <c r="G36" s="239"/>
      <c r="H36" s="239"/>
      <c r="I36" s="239"/>
      <c r="J36" s="239"/>
      <c r="K36" s="239"/>
      <c r="L36" s="239"/>
      <c r="M36" s="239"/>
      <c r="N36" s="239"/>
    </row>
    <row r="37" spans="1:14" ht="15" customHeight="1" x14ac:dyDescent="0.2">
      <c r="A37" s="239" t="s">
        <v>1886</v>
      </c>
      <c r="B37" s="265">
        <f>SUM(B28:J29)</f>
        <v>65568.200000000012</v>
      </c>
      <c r="C37" s="239" t="s">
        <v>1400</v>
      </c>
      <c r="D37" s="239" t="s">
        <v>1887</v>
      </c>
      <c r="E37" s="239"/>
      <c r="F37" s="239"/>
      <c r="G37" s="239"/>
      <c r="H37" s="239"/>
      <c r="I37" s="239"/>
      <c r="J37" s="239"/>
      <c r="K37" s="239"/>
      <c r="L37" s="239"/>
      <c r="M37" s="239"/>
      <c r="N37" s="239"/>
    </row>
    <row r="38" spans="1:14" ht="15" customHeight="1" x14ac:dyDescent="0.2">
      <c r="A38" s="239" t="s">
        <v>1888</v>
      </c>
      <c r="B38" s="265">
        <f>F28+F29</f>
        <v>15011.699999999999</v>
      </c>
      <c r="C38" s="239" t="s">
        <v>1400</v>
      </c>
      <c r="D38" s="239" t="s">
        <v>1889</v>
      </c>
      <c r="E38" s="239"/>
      <c r="F38" s="239"/>
      <c r="G38" s="239"/>
      <c r="H38" s="239"/>
      <c r="I38" s="239"/>
      <c r="J38" s="239"/>
      <c r="K38" s="239"/>
      <c r="L38" s="239"/>
      <c r="M38" s="239"/>
      <c r="N38" s="239"/>
    </row>
    <row r="39" spans="1:14" ht="15" customHeight="1" x14ac:dyDescent="0.2">
      <c r="A39" s="239" t="s">
        <v>1890</v>
      </c>
      <c r="B39" s="265">
        <f>(SUM(B28:I29)-B38)/(COLUMNS(B28:I28)-1)</f>
        <v>5165.2142857142871</v>
      </c>
      <c r="C39" s="239" t="s">
        <v>1693</v>
      </c>
      <c r="D39" s="239" t="s">
        <v>1891</v>
      </c>
      <c r="E39" s="239"/>
      <c r="F39" s="239"/>
      <c r="G39" s="239"/>
      <c r="H39" s="239"/>
      <c r="I39" s="239"/>
      <c r="J39" s="239"/>
      <c r="K39" s="239"/>
      <c r="L39" s="239"/>
      <c r="M39" s="239"/>
      <c r="N39" s="239"/>
    </row>
    <row r="40" spans="1:14" ht="15" customHeight="1" x14ac:dyDescent="0.2">
      <c r="A40" s="239" t="s">
        <v>1892</v>
      </c>
      <c r="B40" s="265">
        <f>B38-B39</f>
        <v>9846.4857142857109</v>
      </c>
      <c r="C40" s="239" t="s">
        <v>1400</v>
      </c>
      <c r="D40" s="239" t="s">
        <v>1893</v>
      </c>
      <c r="E40" s="239"/>
      <c r="F40" s="239"/>
      <c r="G40" s="239"/>
      <c r="H40" s="239"/>
      <c r="I40" s="239"/>
      <c r="J40" s="239"/>
      <c r="K40" s="239"/>
      <c r="L40" s="239"/>
      <c r="M40" s="239"/>
      <c r="N40" s="239"/>
    </row>
    <row r="41" spans="1:14" ht="15" customHeight="1" x14ac:dyDescent="0.2">
      <c r="A41" s="239" t="s">
        <v>1894</v>
      </c>
      <c r="B41" s="265">
        <f>B37-B40</f>
        <v>55721.714285714304</v>
      </c>
      <c r="C41" s="239" t="s">
        <v>1400</v>
      </c>
      <c r="D41" s="239"/>
      <c r="E41" s="239"/>
      <c r="F41" s="239"/>
      <c r="G41" s="239"/>
      <c r="H41" s="239"/>
      <c r="I41" s="239"/>
      <c r="J41" s="239"/>
      <c r="K41" s="239"/>
      <c r="L41" s="239"/>
      <c r="M41" s="239"/>
      <c r="N41" s="239"/>
    </row>
    <row r="42" spans="1:14" ht="15" customHeight="1" x14ac:dyDescent="0.2">
      <c r="A42" s="261" t="s">
        <v>1895</v>
      </c>
      <c r="B42" s="280">
        <f>IF(B10=0,0,B41/B10)</f>
        <v>6191.3015873015893</v>
      </c>
      <c r="C42" s="239" t="s">
        <v>1896</v>
      </c>
      <c r="D42" s="239" t="s">
        <v>1897</v>
      </c>
      <c r="E42" s="239"/>
      <c r="F42" s="239"/>
      <c r="G42" s="239"/>
      <c r="H42" s="239"/>
      <c r="I42" s="239"/>
      <c r="J42" s="239"/>
      <c r="K42" s="239"/>
      <c r="L42" s="239"/>
      <c r="M42" s="239"/>
      <c r="N42" s="239"/>
    </row>
    <row r="43" spans="1:14" ht="15" customHeight="1" x14ac:dyDescent="0.2">
      <c r="A43" s="239" t="s">
        <v>1898</v>
      </c>
      <c r="B43" s="264">
        <f>IF(B37=0,0,SUM(B29:J29)/B37)</f>
        <v>0.10848521081865901</v>
      </c>
      <c r="C43" s="239" t="s">
        <v>1414</v>
      </c>
      <c r="D43" s="239" t="s">
        <v>1899</v>
      </c>
      <c r="E43" s="239"/>
      <c r="F43" s="239"/>
      <c r="G43" s="239"/>
      <c r="H43" s="239"/>
      <c r="I43" s="239"/>
      <c r="J43" s="239"/>
      <c r="K43" s="239"/>
      <c r="L43" s="239"/>
      <c r="M43" s="239"/>
      <c r="N43" s="239"/>
    </row>
    <row r="44" spans="1:14" ht="15" customHeight="1" x14ac:dyDescent="0.2">
      <c r="A44" s="239" t="s">
        <v>1900</v>
      </c>
      <c r="B44" s="265">
        <f>SUM(B30:I33)/COLUMNS(B30:I30)</f>
        <v>3499.36625</v>
      </c>
      <c r="C44" s="239" t="s">
        <v>1693</v>
      </c>
      <c r="D44" s="239" t="s">
        <v>1901</v>
      </c>
      <c r="E44" s="239"/>
      <c r="F44" s="239"/>
      <c r="G44" s="239"/>
      <c r="H44" s="239"/>
      <c r="I44" s="239"/>
      <c r="J44" s="239"/>
      <c r="K44" s="239"/>
      <c r="L44" s="239"/>
      <c r="M44" s="239"/>
      <c r="N44" s="239"/>
    </row>
    <row r="45" spans="1:14" ht="15" customHeight="1" x14ac:dyDescent="0.2">
      <c r="A45" s="239" t="s">
        <v>1902</v>
      </c>
      <c r="B45" s="264">
        <f>IF(SUM(B30:I33)=0,0,(SUM(B31:I31)+SUM(B33:I33))/SUM(B30:I33))</f>
        <v>0.13822252815063299</v>
      </c>
      <c r="C45" s="239" t="s">
        <v>1414</v>
      </c>
      <c r="D45" s="239" t="s">
        <v>1903</v>
      </c>
      <c r="E45" s="239"/>
      <c r="F45" s="239"/>
      <c r="G45" s="239"/>
      <c r="H45" s="239"/>
      <c r="I45" s="239"/>
      <c r="J45" s="239"/>
      <c r="K45" s="239"/>
      <c r="L45" s="239"/>
      <c r="M45" s="239"/>
      <c r="N45" s="239"/>
    </row>
    <row r="46" spans="1:14" ht="15" customHeight="1" x14ac:dyDescent="0.2">
      <c r="A46" s="261" t="s">
        <v>1904</v>
      </c>
      <c r="B46" s="280">
        <f>B44*(1+B9)</f>
        <v>4374.2078124999998</v>
      </c>
      <c r="C46" s="239" t="s">
        <v>1693</v>
      </c>
      <c r="D46" s="239" t="s">
        <v>1905</v>
      </c>
      <c r="E46" s="239"/>
      <c r="F46" s="239"/>
      <c r="G46" s="239"/>
      <c r="H46" s="239"/>
      <c r="I46" s="239"/>
      <c r="J46" s="239"/>
      <c r="K46" s="239"/>
      <c r="L46" s="239"/>
      <c r="M46" s="239"/>
      <c r="N46" s="239"/>
    </row>
    <row r="47" spans="1:14" ht="15" customHeight="1" x14ac:dyDescent="0.2">
      <c r="A47" s="239"/>
      <c r="B47" s="239"/>
      <c r="C47" s="239"/>
      <c r="D47" s="239"/>
      <c r="E47" s="239"/>
      <c r="F47" s="239"/>
      <c r="G47" s="239"/>
      <c r="H47" s="239"/>
      <c r="I47" s="239"/>
      <c r="J47" s="239"/>
      <c r="K47" s="239"/>
      <c r="L47" s="239"/>
      <c r="M47" s="239"/>
      <c r="N47" s="239"/>
    </row>
    <row r="48" spans="1:14" ht="15" customHeight="1" x14ac:dyDescent="0.2">
      <c r="A48" s="272" t="s">
        <v>1760</v>
      </c>
      <c r="B48" s="278">
        <f>DATE(2027,1,1)</f>
        <v>46388</v>
      </c>
      <c r="C48" s="278">
        <f>DATE(2027,2,1)</f>
        <v>46419</v>
      </c>
      <c r="D48" s="278">
        <f>DATE(2027,3,1)</f>
        <v>46447</v>
      </c>
      <c r="E48" s="278">
        <f>DATE(2027,4,1)</f>
        <v>46478</v>
      </c>
      <c r="F48" s="278">
        <f>DATE(2027,5,1)</f>
        <v>46508</v>
      </c>
      <c r="G48" s="278">
        <f>DATE(2027,6,1)</f>
        <v>46539</v>
      </c>
      <c r="H48" s="278">
        <f>DATE(2027,7,1)</f>
        <v>46569</v>
      </c>
      <c r="I48" s="278">
        <f>DATE(2027,8,1)</f>
        <v>46600</v>
      </c>
      <c r="J48" s="278">
        <f>DATE(2027,9,1)</f>
        <v>46631</v>
      </c>
      <c r="K48" s="278">
        <f>DATE(2027,10,1)</f>
        <v>46661</v>
      </c>
      <c r="L48" s="278">
        <f>DATE(2027,11,1)</f>
        <v>46692</v>
      </c>
      <c r="M48" s="278">
        <f>DATE(2027,12,1)</f>
        <v>46722</v>
      </c>
      <c r="N48" s="278" t="s">
        <v>1349</v>
      </c>
    </row>
    <row r="49" spans="1:14" ht="15" customHeight="1" x14ac:dyDescent="0.2">
      <c r="A49" s="239" t="s">
        <v>1761</v>
      </c>
      <c r="B49" s="259">
        <f>N(DeploySum!F54)</f>
        <v>3</v>
      </c>
      <c r="C49" s="259">
        <f>N(DeploySum!G54)</f>
        <v>2</v>
      </c>
      <c r="D49" s="259">
        <f>N(DeploySum!H54)</f>
        <v>0</v>
      </c>
      <c r="E49" s="259">
        <f>N(DeploySum!I54)</f>
        <v>3</v>
      </c>
      <c r="F49" s="259">
        <f>N(DeploySum!J54)</f>
        <v>3</v>
      </c>
      <c r="G49" s="259">
        <f>N(DeploySum!K54)</f>
        <v>4</v>
      </c>
      <c r="H49" s="259">
        <f>N(DeploySum!L54)</f>
        <v>4</v>
      </c>
      <c r="I49" s="259">
        <f>N(DeploySum!M54)</f>
        <v>5</v>
      </c>
      <c r="J49" s="259">
        <f>N(DeploySum!N54)</f>
        <v>6</v>
      </c>
      <c r="K49" s="259">
        <f>N(DeploySum!O54)</f>
        <v>6</v>
      </c>
      <c r="L49" s="259">
        <f>N(DeploySum!P54)</f>
        <v>7</v>
      </c>
      <c r="M49" s="259">
        <f>N(DeploySum!Q54)</f>
        <v>8</v>
      </c>
      <c r="N49" s="260">
        <f t="shared" ref="N49:N55" si="2">SUM(B49:M49)</f>
        <v>51</v>
      </c>
    </row>
    <row r="50" spans="1:14" ht="15" customHeight="1" x14ac:dyDescent="0.2">
      <c r="A50" s="239" t="s">
        <v>1762</v>
      </c>
      <c r="B50" s="259">
        <f>N(DeploySum!F60)</f>
        <v>0</v>
      </c>
      <c r="C50" s="259">
        <f>N(DeploySum!G60)</f>
        <v>0</v>
      </c>
      <c r="D50" s="259">
        <f>N(DeploySum!H60)</f>
        <v>0</v>
      </c>
      <c r="E50" s="259">
        <f>N(DeploySum!I60)</f>
        <v>1</v>
      </c>
      <c r="F50" s="259">
        <f>N(DeploySum!J60)</f>
        <v>0</v>
      </c>
      <c r="G50" s="259">
        <f>N(DeploySum!K60)</f>
        <v>0</v>
      </c>
      <c r="H50" s="259">
        <f>N(DeploySum!L60)</f>
        <v>0</v>
      </c>
      <c r="I50" s="259">
        <f>N(DeploySum!M60)</f>
        <v>0</v>
      </c>
      <c r="J50" s="259">
        <f>N(DeploySum!N60)</f>
        <v>0</v>
      </c>
      <c r="K50" s="259">
        <f>N(DeploySum!O60)</f>
        <v>0</v>
      </c>
      <c r="L50" s="259">
        <f>N(DeploySum!P60)</f>
        <v>0</v>
      </c>
      <c r="M50" s="259">
        <f>N(DeploySum!Q60)</f>
        <v>0</v>
      </c>
      <c r="N50" s="260">
        <f t="shared" si="2"/>
        <v>1</v>
      </c>
    </row>
    <row r="51" spans="1:14" ht="15" customHeight="1" x14ac:dyDescent="0.2">
      <c r="A51" s="239" t="s">
        <v>1763</v>
      </c>
      <c r="B51" s="259">
        <f>N(DeploySum!F57)</f>
        <v>0</v>
      </c>
      <c r="C51" s="259">
        <f>N(DeploySum!G57)</f>
        <v>0</v>
      </c>
      <c r="D51" s="259">
        <f>N(DeploySum!H57)</f>
        <v>0</v>
      </c>
      <c r="E51" s="259">
        <f>N(DeploySum!I57)</f>
        <v>1</v>
      </c>
      <c r="F51" s="259">
        <f>N(DeploySum!J57)</f>
        <v>1</v>
      </c>
      <c r="G51" s="259">
        <f>N(DeploySum!K57)</f>
        <v>2</v>
      </c>
      <c r="H51" s="259">
        <f>N(DeploySum!L57)</f>
        <v>1</v>
      </c>
      <c r="I51" s="259">
        <f>N(DeploySum!M57)</f>
        <v>1</v>
      </c>
      <c r="J51" s="259">
        <f>N(DeploySum!N57)</f>
        <v>2</v>
      </c>
      <c r="K51" s="259">
        <f>N(DeploySum!O57)</f>
        <v>2</v>
      </c>
      <c r="L51" s="259">
        <f>N(DeploySum!P57)</f>
        <v>3</v>
      </c>
      <c r="M51" s="259">
        <f>N(DeploySum!Q57)</f>
        <v>2</v>
      </c>
      <c r="N51" s="260">
        <f t="shared" si="2"/>
        <v>15</v>
      </c>
    </row>
    <row r="52" spans="1:14" ht="15" customHeight="1" x14ac:dyDescent="0.2">
      <c r="A52" s="281" t="s">
        <v>1764</v>
      </c>
      <c r="B52" s="282">
        <f t="shared" ref="B52:M52" si="3">B49+B50+B51</f>
        <v>3</v>
      </c>
      <c r="C52" s="282">
        <f t="shared" si="3"/>
        <v>2</v>
      </c>
      <c r="D52" s="282">
        <f t="shared" si="3"/>
        <v>0</v>
      </c>
      <c r="E52" s="282">
        <f t="shared" si="3"/>
        <v>5</v>
      </c>
      <c r="F52" s="282">
        <f t="shared" si="3"/>
        <v>4</v>
      </c>
      <c r="G52" s="282">
        <f t="shared" si="3"/>
        <v>6</v>
      </c>
      <c r="H52" s="282">
        <f t="shared" si="3"/>
        <v>5</v>
      </c>
      <c r="I52" s="282">
        <f t="shared" si="3"/>
        <v>6</v>
      </c>
      <c r="J52" s="282">
        <f t="shared" si="3"/>
        <v>8</v>
      </c>
      <c r="K52" s="282">
        <f t="shared" si="3"/>
        <v>8</v>
      </c>
      <c r="L52" s="282">
        <f t="shared" si="3"/>
        <v>10</v>
      </c>
      <c r="M52" s="282">
        <f t="shared" si="3"/>
        <v>10</v>
      </c>
      <c r="N52" s="282">
        <f t="shared" si="2"/>
        <v>67</v>
      </c>
    </row>
    <row r="53" spans="1:14" ht="15" customHeight="1" x14ac:dyDescent="0.2">
      <c r="A53" s="239" t="s">
        <v>1906</v>
      </c>
      <c r="B53" s="260">
        <f t="shared" ref="B53:M53" si="4">B51*$B$7</f>
        <v>0</v>
      </c>
      <c r="C53" s="260">
        <f t="shared" si="4"/>
        <v>0</v>
      </c>
      <c r="D53" s="260">
        <f t="shared" si="4"/>
        <v>0</v>
      </c>
      <c r="E53" s="260">
        <f t="shared" si="4"/>
        <v>0.6</v>
      </c>
      <c r="F53" s="260">
        <f t="shared" si="4"/>
        <v>0.6</v>
      </c>
      <c r="G53" s="260">
        <f t="shared" si="4"/>
        <v>1.2</v>
      </c>
      <c r="H53" s="260">
        <f t="shared" si="4"/>
        <v>0.6</v>
      </c>
      <c r="I53" s="260">
        <f t="shared" si="4"/>
        <v>0.6</v>
      </c>
      <c r="J53" s="260">
        <f t="shared" si="4"/>
        <v>1.2</v>
      </c>
      <c r="K53" s="260">
        <f t="shared" si="4"/>
        <v>1.2</v>
      </c>
      <c r="L53" s="260">
        <f t="shared" si="4"/>
        <v>1.7999999999999998</v>
      </c>
      <c r="M53" s="260">
        <f t="shared" si="4"/>
        <v>1.2</v>
      </c>
      <c r="N53" s="260">
        <f t="shared" si="2"/>
        <v>9</v>
      </c>
    </row>
    <row r="54" spans="1:14" ht="15" customHeight="1" x14ac:dyDescent="0.2">
      <c r="A54" s="239" t="s">
        <v>1907</v>
      </c>
      <c r="B54" s="260">
        <f t="shared" ref="B54:M54" si="5">B51-B53</f>
        <v>0</v>
      </c>
      <c r="C54" s="260">
        <f t="shared" si="5"/>
        <v>0</v>
      </c>
      <c r="D54" s="260">
        <f t="shared" si="5"/>
        <v>0</v>
      </c>
      <c r="E54" s="260">
        <f t="shared" si="5"/>
        <v>0.4</v>
      </c>
      <c r="F54" s="260">
        <f t="shared" si="5"/>
        <v>0.4</v>
      </c>
      <c r="G54" s="260">
        <f t="shared" si="5"/>
        <v>0.8</v>
      </c>
      <c r="H54" s="260">
        <f t="shared" si="5"/>
        <v>0.4</v>
      </c>
      <c r="I54" s="260">
        <f t="shared" si="5"/>
        <v>0.4</v>
      </c>
      <c r="J54" s="260">
        <f t="shared" si="5"/>
        <v>0.8</v>
      </c>
      <c r="K54" s="260">
        <f t="shared" si="5"/>
        <v>0.8</v>
      </c>
      <c r="L54" s="260">
        <f t="shared" si="5"/>
        <v>1.2000000000000002</v>
      </c>
      <c r="M54" s="260">
        <f t="shared" si="5"/>
        <v>0.8</v>
      </c>
      <c r="N54" s="260">
        <f t="shared" si="2"/>
        <v>6</v>
      </c>
    </row>
    <row r="55" spans="1:14" ht="15" customHeight="1" x14ac:dyDescent="0.2">
      <c r="A55" s="261" t="s">
        <v>1908</v>
      </c>
      <c r="B55" s="262">
        <f t="shared" ref="B55:M55" si="6">B49+B50+B53+B54*$B$8</f>
        <v>3</v>
      </c>
      <c r="C55" s="262">
        <f t="shared" si="6"/>
        <v>2</v>
      </c>
      <c r="D55" s="262">
        <f t="shared" si="6"/>
        <v>0</v>
      </c>
      <c r="E55" s="262">
        <f t="shared" si="6"/>
        <v>4.72</v>
      </c>
      <c r="F55" s="262">
        <f t="shared" si="6"/>
        <v>3.72</v>
      </c>
      <c r="G55" s="262">
        <f t="shared" si="6"/>
        <v>5.44</v>
      </c>
      <c r="H55" s="262">
        <f t="shared" si="6"/>
        <v>4.72</v>
      </c>
      <c r="I55" s="262">
        <f t="shared" si="6"/>
        <v>5.72</v>
      </c>
      <c r="J55" s="262">
        <f t="shared" si="6"/>
        <v>7.44</v>
      </c>
      <c r="K55" s="262">
        <f t="shared" si="6"/>
        <v>7.44</v>
      </c>
      <c r="L55" s="262">
        <f t="shared" si="6"/>
        <v>9.16</v>
      </c>
      <c r="M55" s="262">
        <f t="shared" si="6"/>
        <v>9.44</v>
      </c>
      <c r="N55" s="262">
        <f t="shared" si="2"/>
        <v>62.8</v>
      </c>
    </row>
    <row r="56" spans="1:14" ht="15" customHeight="1" x14ac:dyDescent="0.2">
      <c r="A56" s="239" t="s">
        <v>1909</v>
      </c>
      <c r="B56" s="260">
        <f t="shared" ref="B56:M56" si="7">IF($B$5=0,0,B52/$B$5)</f>
        <v>0.75</v>
      </c>
      <c r="C56" s="260">
        <f t="shared" si="7"/>
        <v>0.5</v>
      </c>
      <c r="D56" s="260">
        <f t="shared" si="7"/>
        <v>0</v>
      </c>
      <c r="E56" s="260">
        <f t="shared" si="7"/>
        <v>1.25</v>
      </c>
      <c r="F56" s="260">
        <f t="shared" si="7"/>
        <v>1</v>
      </c>
      <c r="G56" s="260">
        <f t="shared" si="7"/>
        <v>1.5</v>
      </c>
      <c r="H56" s="260">
        <f t="shared" si="7"/>
        <v>1.25</v>
      </c>
      <c r="I56" s="260">
        <f t="shared" si="7"/>
        <v>1.5</v>
      </c>
      <c r="J56" s="260">
        <f t="shared" si="7"/>
        <v>2</v>
      </c>
      <c r="K56" s="260">
        <f t="shared" si="7"/>
        <v>2</v>
      </c>
      <c r="L56" s="260">
        <f t="shared" si="7"/>
        <v>2.5</v>
      </c>
      <c r="M56" s="260">
        <f t="shared" si="7"/>
        <v>2.5</v>
      </c>
      <c r="N56" s="260"/>
    </row>
    <row r="57" spans="1:14" ht="15" customHeight="1" x14ac:dyDescent="0.2">
      <c r="A57" s="239"/>
      <c r="B57" s="239"/>
      <c r="C57" s="239"/>
      <c r="D57" s="239"/>
      <c r="E57" s="239"/>
      <c r="F57" s="239"/>
      <c r="G57" s="239"/>
      <c r="H57" s="239"/>
      <c r="I57" s="239"/>
      <c r="J57" s="239"/>
      <c r="K57" s="239"/>
      <c r="L57" s="239"/>
      <c r="M57" s="239"/>
      <c r="N57" s="239"/>
    </row>
    <row r="58" spans="1:14" ht="15" customHeight="1" x14ac:dyDescent="0.2">
      <c r="A58" s="272" t="s">
        <v>1910</v>
      </c>
      <c r="B58" s="278">
        <f>DATE(2027,1,1)</f>
        <v>46388</v>
      </c>
      <c r="C58" s="278">
        <f>DATE(2027,2,1)</f>
        <v>46419</v>
      </c>
      <c r="D58" s="278">
        <f>DATE(2027,3,1)</f>
        <v>46447</v>
      </c>
      <c r="E58" s="278">
        <f>DATE(2027,4,1)</f>
        <v>46478</v>
      </c>
      <c r="F58" s="278">
        <f>DATE(2027,5,1)</f>
        <v>46508</v>
      </c>
      <c r="G58" s="278">
        <f>DATE(2027,6,1)</f>
        <v>46539</v>
      </c>
      <c r="H58" s="278">
        <f>DATE(2027,7,1)</f>
        <v>46569</v>
      </c>
      <c r="I58" s="278">
        <f>DATE(2027,8,1)</f>
        <v>46600</v>
      </c>
      <c r="J58" s="278">
        <f>DATE(2027,9,1)</f>
        <v>46631</v>
      </c>
      <c r="K58" s="278">
        <f>DATE(2027,10,1)</f>
        <v>46661</v>
      </c>
      <c r="L58" s="278">
        <f>DATE(2027,11,1)</f>
        <v>46692</v>
      </c>
      <c r="M58" s="278">
        <f>DATE(2027,12,1)</f>
        <v>46722</v>
      </c>
      <c r="N58" s="278" t="s">
        <v>1349</v>
      </c>
    </row>
    <row r="59" spans="1:14" ht="15" customHeight="1" x14ac:dyDescent="0.2">
      <c r="A59" s="239" t="str">
        <f t="shared" ref="A59:A67" si="8">A13</f>
        <v>Field Engineer – Hogan Welch</v>
      </c>
      <c r="B59" s="265">
        <f t="shared" ref="B59:M59" si="9">IF(B$58&gt;=$C$13,$B$13/12*(1+IF(B$58&gt;=$B$25,$B$24,0)),0)</f>
        <v>8215.9166666666661</v>
      </c>
      <c r="C59" s="265">
        <f t="shared" si="9"/>
        <v>8215.9166666666661</v>
      </c>
      <c r="D59" s="265">
        <f t="shared" si="9"/>
        <v>8215.9166666666661</v>
      </c>
      <c r="E59" s="265">
        <f t="shared" si="9"/>
        <v>8215.9166666666661</v>
      </c>
      <c r="F59" s="265">
        <f t="shared" si="9"/>
        <v>8215.9166666666661</v>
      </c>
      <c r="G59" s="265">
        <f t="shared" si="9"/>
        <v>8215.9166666666661</v>
      </c>
      <c r="H59" s="265">
        <f t="shared" si="9"/>
        <v>8215.9166666666661</v>
      </c>
      <c r="I59" s="265">
        <f t="shared" si="9"/>
        <v>8215.9166666666661</v>
      </c>
      <c r="J59" s="265">
        <f t="shared" si="9"/>
        <v>8215.9166666666661</v>
      </c>
      <c r="K59" s="265">
        <f t="shared" si="9"/>
        <v>8462.3941666666669</v>
      </c>
      <c r="L59" s="265">
        <f t="shared" si="9"/>
        <v>8462.3941666666669</v>
      </c>
      <c r="M59" s="265">
        <f t="shared" si="9"/>
        <v>8462.3941666666669</v>
      </c>
      <c r="N59" s="265">
        <f t="shared" ref="N59:N71" si="10">SUM(B59:M59)</f>
        <v>99330.432499999995</v>
      </c>
    </row>
    <row r="60" spans="1:14" ht="15" customHeight="1" x14ac:dyDescent="0.2">
      <c r="A60" s="239" t="str">
        <f t="shared" si="8"/>
        <v>Field Engineer – James Mead</v>
      </c>
      <c r="B60" s="265">
        <f t="shared" ref="B60:M60" si="11">IF(B$58&gt;=$C$14,$B$14/12*(1+IF(B$58&gt;=$B$25,$B$24,0)),0)</f>
        <v>6006.666666666667</v>
      </c>
      <c r="C60" s="265">
        <f t="shared" si="11"/>
        <v>6006.666666666667</v>
      </c>
      <c r="D60" s="265">
        <f t="shared" si="11"/>
        <v>6006.666666666667</v>
      </c>
      <c r="E60" s="265">
        <f t="shared" si="11"/>
        <v>6006.666666666667</v>
      </c>
      <c r="F60" s="265">
        <f t="shared" si="11"/>
        <v>6006.666666666667</v>
      </c>
      <c r="G60" s="265">
        <f t="shared" si="11"/>
        <v>6006.666666666667</v>
      </c>
      <c r="H60" s="265">
        <f t="shared" si="11"/>
        <v>6006.666666666667</v>
      </c>
      <c r="I60" s="265">
        <f t="shared" si="11"/>
        <v>6006.666666666667</v>
      </c>
      <c r="J60" s="265">
        <f t="shared" si="11"/>
        <v>6006.666666666667</v>
      </c>
      <c r="K60" s="265">
        <f t="shared" si="11"/>
        <v>6186.8666666666668</v>
      </c>
      <c r="L60" s="265">
        <f t="shared" si="11"/>
        <v>6186.8666666666668</v>
      </c>
      <c r="M60" s="265">
        <f t="shared" si="11"/>
        <v>6186.8666666666668</v>
      </c>
      <c r="N60" s="265">
        <f t="shared" si="10"/>
        <v>72620.599999999991</v>
      </c>
    </row>
    <row r="61" spans="1:14" ht="15" customHeight="1" x14ac:dyDescent="0.2">
      <c r="A61" s="239" t="str">
        <f t="shared" si="8"/>
        <v>Field Engineer – James Murphy</v>
      </c>
      <c r="B61" s="265">
        <f t="shared" ref="B61:M61" si="12">IF(B$58&gt;=$C$15,$B$15/12*(1+IF(B$58&gt;=$B$25,$B$24,0)),0)</f>
        <v>6250</v>
      </c>
      <c r="C61" s="265">
        <f t="shared" si="12"/>
        <v>6250</v>
      </c>
      <c r="D61" s="265">
        <f t="shared" si="12"/>
        <v>6250</v>
      </c>
      <c r="E61" s="265">
        <f t="shared" si="12"/>
        <v>6250</v>
      </c>
      <c r="F61" s="265">
        <f t="shared" si="12"/>
        <v>6250</v>
      </c>
      <c r="G61" s="265">
        <f t="shared" si="12"/>
        <v>6250</v>
      </c>
      <c r="H61" s="265">
        <f t="shared" si="12"/>
        <v>6250</v>
      </c>
      <c r="I61" s="265">
        <f t="shared" si="12"/>
        <v>6250</v>
      </c>
      <c r="J61" s="265">
        <f t="shared" si="12"/>
        <v>6250</v>
      </c>
      <c r="K61" s="265">
        <f t="shared" si="12"/>
        <v>6437.5</v>
      </c>
      <c r="L61" s="265">
        <f t="shared" si="12"/>
        <v>6437.5</v>
      </c>
      <c r="M61" s="265">
        <f t="shared" si="12"/>
        <v>6437.5</v>
      </c>
      <c r="N61" s="265">
        <f t="shared" si="10"/>
        <v>75562.5</v>
      </c>
    </row>
    <row r="62" spans="1:14" ht="15" customHeight="1" x14ac:dyDescent="0.2">
      <c r="A62" s="239" t="str">
        <f t="shared" si="8"/>
        <v>Field Engineer – Elizabeth Ferry</v>
      </c>
      <c r="B62" s="265">
        <f t="shared" ref="B62:M62" si="13">IF(B$58&gt;=$C$16,$B$16/12*(1+IF(B$58&gt;=$B$25,$B$24,0)),0)</f>
        <v>5833.333333333333</v>
      </c>
      <c r="C62" s="265">
        <f t="shared" si="13"/>
        <v>5833.333333333333</v>
      </c>
      <c r="D62" s="265">
        <f t="shared" si="13"/>
        <v>5833.333333333333</v>
      </c>
      <c r="E62" s="265">
        <f t="shared" si="13"/>
        <v>5833.333333333333</v>
      </c>
      <c r="F62" s="265">
        <f t="shared" si="13"/>
        <v>5833.333333333333</v>
      </c>
      <c r="G62" s="265">
        <f t="shared" si="13"/>
        <v>5833.333333333333</v>
      </c>
      <c r="H62" s="265">
        <f t="shared" si="13"/>
        <v>5833.333333333333</v>
      </c>
      <c r="I62" s="265">
        <f t="shared" si="13"/>
        <v>5833.333333333333</v>
      </c>
      <c r="J62" s="265">
        <f t="shared" si="13"/>
        <v>5833.333333333333</v>
      </c>
      <c r="K62" s="265">
        <f t="shared" si="13"/>
        <v>6008.333333333333</v>
      </c>
      <c r="L62" s="265">
        <f t="shared" si="13"/>
        <v>6008.333333333333</v>
      </c>
      <c r="M62" s="265">
        <f t="shared" si="13"/>
        <v>6008.333333333333</v>
      </c>
      <c r="N62" s="265">
        <f t="shared" si="10"/>
        <v>70525.000000000015</v>
      </c>
    </row>
    <row r="63" spans="1:14" ht="15" customHeight="1" x14ac:dyDescent="0.2">
      <c r="A63" s="239" t="str">
        <f t="shared" si="8"/>
        <v>Customer Support Manager – Seng</v>
      </c>
      <c r="B63" s="265">
        <f t="shared" ref="B63:M63" si="14">IF(B$58&gt;=$C$17,$B$17/12*(1+IF(B$58&gt;=$B$25,$B$24,0)),0)</f>
        <v>13333.333333333334</v>
      </c>
      <c r="C63" s="265">
        <f t="shared" si="14"/>
        <v>13333.333333333334</v>
      </c>
      <c r="D63" s="265">
        <f t="shared" si="14"/>
        <v>13333.333333333334</v>
      </c>
      <c r="E63" s="265">
        <f t="shared" si="14"/>
        <v>13333.333333333334</v>
      </c>
      <c r="F63" s="265">
        <f t="shared" si="14"/>
        <v>13333.333333333334</v>
      </c>
      <c r="G63" s="265">
        <f t="shared" si="14"/>
        <v>13333.333333333334</v>
      </c>
      <c r="H63" s="265">
        <f t="shared" si="14"/>
        <v>13333.333333333334</v>
      </c>
      <c r="I63" s="265">
        <f t="shared" si="14"/>
        <v>13333.333333333334</v>
      </c>
      <c r="J63" s="265">
        <f t="shared" si="14"/>
        <v>13333.333333333334</v>
      </c>
      <c r="K63" s="265">
        <f t="shared" si="14"/>
        <v>13733.333333333334</v>
      </c>
      <c r="L63" s="265">
        <f t="shared" si="14"/>
        <v>13733.333333333334</v>
      </c>
      <c r="M63" s="265">
        <f t="shared" si="14"/>
        <v>13733.333333333334</v>
      </c>
      <c r="N63" s="265">
        <f t="shared" si="10"/>
        <v>161200</v>
      </c>
    </row>
    <row r="64" spans="1:14" ht="15" customHeight="1" x14ac:dyDescent="0.2">
      <c r="A64" s="239" t="str">
        <f t="shared" si="8"/>
        <v>Customer Support Specialist – Jessica</v>
      </c>
      <c r="B64" s="265">
        <f t="shared" ref="B64:M64" si="15">IF(B$58&gt;=$C$18,$B$18/12*(1+IF(B$58&gt;=$B$25,$B$24,0)),0)</f>
        <v>5416.666666666667</v>
      </c>
      <c r="C64" s="265">
        <f t="shared" si="15"/>
        <v>5416.666666666667</v>
      </c>
      <c r="D64" s="265">
        <f t="shared" si="15"/>
        <v>5416.666666666667</v>
      </c>
      <c r="E64" s="265">
        <f t="shared" si="15"/>
        <v>5416.666666666667</v>
      </c>
      <c r="F64" s="265">
        <f t="shared" si="15"/>
        <v>5416.666666666667</v>
      </c>
      <c r="G64" s="265">
        <f t="shared" si="15"/>
        <v>5416.666666666667</v>
      </c>
      <c r="H64" s="265">
        <f t="shared" si="15"/>
        <v>5416.666666666667</v>
      </c>
      <c r="I64" s="265">
        <f t="shared" si="15"/>
        <v>5416.666666666667</v>
      </c>
      <c r="J64" s="265">
        <f t="shared" si="15"/>
        <v>5416.666666666667</v>
      </c>
      <c r="K64" s="265">
        <f t="shared" si="15"/>
        <v>5579.166666666667</v>
      </c>
      <c r="L64" s="265">
        <f t="shared" si="15"/>
        <v>5579.166666666667</v>
      </c>
      <c r="M64" s="265">
        <f t="shared" si="15"/>
        <v>5579.166666666667</v>
      </c>
      <c r="N64" s="265">
        <f t="shared" si="10"/>
        <v>65487.499999999993</v>
      </c>
    </row>
    <row r="65" spans="1:14" ht="15" customHeight="1" x14ac:dyDescent="0.2">
      <c r="A65" s="239" t="str">
        <f t="shared" si="8"/>
        <v>Customer Support Specialist – New hire</v>
      </c>
      <c r="B65" s="265">
        <f t="shared" ref="B65:M65" si="16">IF(B$58&gt;=$C$19,$B$19/12*(1+IF(B$58&gt;=$B$25,$B$24,0)),0)</f>
        <v>0</v>
      </c>
      <c r="C65" s="265">
        <f t="shared" si="16"/>
        <v>0</v>
      </c>
      <c r="D65" s="265">
        <f t="shared" si="16"/>
        <v>0</v>
      </c>
      <c r="E65" s="265">
        <f t="shared" si="16"/>
        <v>0</v>
      </c>
      <c r="F65" s="265">
        <f t="shared" si="16"/>
        <v>0</v>
      </c>
      <c r="G65" s="265">
        <f t="shared" si="16"/>
        <v>0</v>
      </c>
      <c r="H65" s="265">
        <f t="shared" si="16"/>
        <v>0</v>
      </c>
      <c r="I65" s="265">
        <f t="shared" si="16"/>
        <v>5416.666666666667</v>
      </c>
      <c r="J65" s="265">
        <f t="shared" si="16"/>
        <v>5416.666666666667</v>
      </c>
      <c r="K65" s="265">
        <f t="shared" si="16"/>
        <v>5579.166666666667</v>
      </c>
      <c r="L65" s="265">
        <f t="shared" si="16"/>
        <v>5579.166666666667</v>
      </c>
      <c r="M65" s="265">
        <f t="shared" si="16"/>
        <v>5579.166666666667</v>
      </c>
      <c r="N65" s="265">
        <f t="shared" si="10"/>
        <v>27570.833333333336</v>
      </c>
    </row>
    <row r="66" spans="1:14" ht="15" customHeight="1" x14ac:dyDescent="0.2">
      <c r="A66" s="239" t="str">
        <f t="shared" si="8"/>
        <v>Field Engineering Manager</v>
      </c>
      <c r="B66" s="265">
        <f t="shared" ref="B66:M66" si="17">IF(B$58&gt;=$C$20,$B$20/12*(1+IF(B$58&gt;=$B$25,$B$24,0)),0)</f>
        <v>11666.666666666666</v>
      </c>
      <c r="C66" s="265">
        <f t="shared" si="17"/>
        <v>11666.666666666666</v>
      </c>
      <c r="D66" s="265">
        <f t="shared" si="17"/>
        <v>11666.666666666666</v>
      </c>
      <c r="E66" s="265">
        <f t="shared" si="17"/>
        <v>11666.666666666666</v>
      </c>
      <c r="F66" s="265">
        <f t="shared" si="17"/>
        <v>11666.666666666666</v>
      </c>
      <c r="G66" s="265">
        <f t="shared" si="17"/>
        <v>11666.666666666666</v>
      </c>
      <c r="H66" s="265">
        <f t="shared" si="17"/>
        <v>11666.666666666666</v>
      </c>
      <c r="I66" s="265">
        <f t="shared" si="17"/>
        <v>11666.666666666666</v>
      </c>
      <c r="J66" s="265">
        <f t="shared" si="17"/>
        <v>11666.666666666666</v>
      </c>
      <c r="K66" s="265">
        <f t="shared" si="17"/>
        <v>12016.666666666666</v>
      </c>
      <c r="L66" s="265">
        <f t="shared" si="17"/>
        <v>12016.666666666666</v>
      </c>
      <c r="M66" s="265">
        <f t="shared" si="17"/>
        <v>12016.666666666666</v>
      </c>
      <c r="N66" s="265">
        <f t="shared" si="10"/>
        <v>141050.00000000003</v>
      </c>
    </row>
    <row r="67" spans="1:14" ht="15" customHeight="1" x14ac:dyDescent="0.2">
      <c r="A67" s="239" t="str">
        <f t="shared" si="8"/>
        <v>Head of Service Delivery – Rasheen Henry</v>
      </c>
      <c r="B67" s="265">
        <f t="shared" ref="B67:M67" si="18">IF(B$58&gt;=$C$21,$B$21/12*(1+IF(B$58&gt;=$B$25,$B$24,0)),0)</f>
        <v>17083.333333333332</v>
      </c>
      <c r="C67" s="265">
        <f t="shared" si="18"/>
        <v>17083.333333333332</v>
      </c>
      <c r="D67" s="265">
        <f t="shared" si="18"/>
        <v>17083.333333333332</v>
      </c>
      <c r="E67" s="265">
        <f t="shared" si="18"/>
        <v>17083.333333333332</v>
      </c>
      <c r="F67" s="265">
        <f t="shared" si="18"/>
        <v>17083.333333333332</v>
      </c>
      <c r="G67" s="265">
        <f t="shared" si="18"/>
        <v>17083.333333333332</v>
      </c>
      <c r="H67" s="265">
        <f t="shared" si="18"/>
        <v>17083.333333333332</v>
      </c>
      <c r="I67" s="265">
        <f t="shared" si="18"/>
        <v>17083.333333333332</v>
      </c>
      <c r="J67" s="265">
        <f t="shared" si="18"/>
        <v>17083.333333333332</v>
      </c>
      <c r="K67" s="265">
        <f t="shared" si="18"/>
        <v>17595.833333333332</v>
      </c>
      <c r="L67" s="265">
        <f t="shared" si="18"/>
        <v>17595.833333333332</v>
      </c>
      <c r="M67" s="265">
        <f t="shared" si="18"/>
        <v>17595.833333333332</v>
      </c>
      <c r="N67" s="265">
        <f t="shared" si="10"/>
        <v>206537.50000000003</v>
      </c>
    </row>
    <row r="68" spans="1:14" ht="15" customHeight="1" x14ac:dyDescent="0.2">
      <c r="A68" s="283" t="s">
        <v>1911</v>
      </c>
      <c r="B68" s="284">
        <f t="shared" ref="B68:M68" si="19">SUM(B59:B67)</f>
        <v>73805.916666666657</v>
      </c>
      <c r="C68" s="284">
        <f t="shared" si="19"/>
        <v>73805.916666666657</v>
      </c>
      <c r="D68" s="284">
        <f t="shared" si="19"/>
        <v>73805.916666666657</v>
      </c>
      <c r="E68" s="284">
        <f t="shared" si="19"/>
        <v>73805.916666666657</v>
      </c>
      <c r="F68" s="284">
        <f t="shared" si="19"/>
        <v>73805.916666666657</v>
      </c>
      <c r="G68" s="284">
        <f t="shared" si="19"/>
        <v>73805.916666666657</v>
      </c>
      <c r="H68" s="284">
        <f t="shared" si="19"/>
        <v>73805.916666666657</v>
      </c>
      <c r="I68" s="284">
        <f t="shared" si="19"/>
        <v>79222.583333333328</v>
      </c>
      <c r="J68" s="284">
        <f t="shared" si="19"/>
        <v>79222.583333333328</v>
      </c>
      <c r="K68" s="284">
        <f t="shared" si="19"/>
        <v>81599.260833333319</v>
      </c>
      <c r="L68" s="284">
        <f t="shared" si="19"/>
        <v>81599.260833333319</v>
      </c>
      <c r="M68" s="284">
        <f t="shared" si="19"/>
        <v>81599.260833333319</v>
      </c>
      <c r="N68" s="284">
        <f t="shared" si="10"/>
        <v>919884.36583333334</v>
      </c>
    </row>
    <row r="69" spans="1:14" ht="15" customHeight="1" x14ac:dyDescent="0.2">
      <c r="A69" s="239" t="s">
        <v>1578</v>
      </c>
      <c r="B69" s="265">
        <f t="shared" ref="B69:M69" si="20">B68*$B$22</f>
        <v>5018.8023333333331</v>
      </c>
      <c r="C69" s="265">
        <f t="shared" si="20"/>
        <v>5018.8023333333331</v>
      </c>
      <c r="D69" s="265">
        <f t="shared" si="20"/>
        <v>5018.8023333333331</v>
      </c>
      <c r="E69" s="265">
        <f t="shared" si="20"/>
        <v>5018.8023333333331</v>
      </c>
      <c r="F69" s="265">
        <f t="shared" si="20"/>
        <v>5018.8023333333331</v>
      </c>
      <c r="G69" s="265">
        <f t="shared" si="20"/>
        <v>5018.8023333333331</v>
      </c>
      <c r="H69" s="265">
        <f t="shared" si="20"/>
        <v>5018.8023333333331</v>
      </c>
      <c r="I69" s="265">
        <f t="shared" si="20"/>
        <v>5387.135666666667</v>
      </c>
      <c r="J69" s="265">
        <f t="shared" si="20"/>
        <v>5387.135666666667</v>
      </c>
      <c r="K69" s="265">
        <f t="shared" si="20"/>
        <v>5548.7497366666657</v>
      </c>
      <c r="L69" s="265">
        <f t="shared" si="20"/>
        <v>5548.7497366666657</v>
      </c>
      <c r="M69" s="265">
        <f t="shared" si="20"/>
        <v>5548.7497366666657</v>
      </c>
      <c r="N69" s="265">
        <f t="shared" si="10"/>
        <v>62552.136876666664</v>
      </c>
    </row>
    <row r="70" spans="1:14" ht="15" customHeight="1" x14ac:dyDescent="0.2">
      <c r="A70" s="239" t="s">
        <v>1320</v>
      </c>
      <c r="B70" s="265">
        <f t="shared" ref="B70:M70" si="21">B68*$B$23</f>
        <v>12104.170333333332</v>
      </c>
      <c r="C70" s="265">
        <f t="shared" si="21"/>
        <v>12104.170333333332</v>
      </c>
      <c r="D70" s="265">
        <f t="shared" si="21"/>
        <v>12104.170333333332</v>
      </c>
      <c r="E70" s="265">
        <f t="shared" si="21"/>
        <v>12104.170333333332</v>
      </c>
      <c r="F70" s="265">
        <f t="shared" si="21"/>
        <v>12104.170333333332</v>
      </c>
      <c r="G70" s="265">
        <f t="shared" si="21"/>
        <v>12104.170333333332</v>
      </c>
      <c r="H70" s="265">
        <f t="shared" si="21"/>
        <v>12104.170333333332</v>
      </c>
      <c r="I70" s="265">
        <f t="shared" si="21"/>
        <v>12992.503666666666</v>
      </c>
      <c r="J70" s="265">
        <f t="shared" si="21"/>
        <v>12992.503666666666</v>
      </c>
      <c r="K70" s="265">
        <f t="shared" si="21"/>
        <v>13382.278776666664</v>
      </c>
      <c r="L70" s="265">
        <f t="shared" si="21"/>
        <v>13382.278776666664</v>
      </c>
      <c r="M70" s="265">
        <f t="shared" si="21"/>
        <v>13382.278776666664</v>
      </c>
      <c r="N70" s="265">
        <f t="shared" si="10"/>
        <v>150861.03599666664</v>
      </c>
    </row>
    <row r="71" spans="1:14" ht="15" customHeight="1" x14ac:dyDescent="0.2">
      <c r="A71" s="283" t="s">
        <v>1912</v>
      </c>
      <c r="B71" s="284">
        <f t="shared" ref="B71:M71" si="22">SUM(B68:B70)</f>
        <v>90928.889333333311</v>
      </c>
      <c r="C71" s="284">
        <f t="shared" si="22"/>
        <v>90928.889333333311</v>
      </c>
      <c r="D71" s="284">
        <f t="shared" si="22"/>
        <v>90928.889333333311</v>
      </c>
      <c r="E71" s="284">
        <f t="shared" si="22"/>
        <v>90928.889333333311</v>
      </c>
      <c r="F71" s="284">
        <f t="shared" si="22"/>
        <v>90928.889333333311</v>
      </c>
      <c r="G71" s="284">
        <f t="shared" si="22"/>
        <v>90928.889333333311</v>
      </c>
      <c r="H71" s="284">
        <f t="shared" si="22"/>
        <v>90928.889333333311</v>
      </c>
      <c r="I71" s="284">
        <f t="shared" si="22"/>
        <v>97602.222666666668</v>
      </c>
      <c r="J71" s="284">
        <f t="shared" si="22"/>
        <v>97602.222666666668</v>
      </c>
      <c r="K71" s="284">
        <f t="shared" si="22"/>
        <v>100530.28934666664</v>
      </c>
      <c r="L71" s="284">
        <f t="shared" si="22"/>
        <v>100530.28934666664</v>
      </c>
      <c r="M71" s="284">
        <f t="shared" si="22"/>
        <v>100530.28934666664</v>
      </c>
      <c r="N71" s="284">
        <f t="shared" si="10"/>
        <v>1133297.5387066663</v>
      </c>
    </row>
    <row r="72" spans="1:14" ht="15" customHeight="1" x14ac:dyDescent="0.2">
      <c r="A72" s="239"/>
      <c r="B72" s="239"/>
      <c r="C72" s="239"/>
      <c r="D72" s="239"/>
      <c r="E72" s="239"/>
      <c r="F72" s="239"/>
      <c r="G72" s="239"/>
      <c r="H72" s="239"/>
      <c r="I72" s="239"/>
      <c r="J72" s="239"/>
      <c r="K72" s="239"/>
      <c r="L72" s="239"/>
      <c r="M72" s="239"/>
      <c r="N72" s="239"/>
    </row>
    <row r="73" spans="1:14" ht="15" customHeight="1" x14ac:dyDescent="0.2">
      <c r="A73" s="272" t="s">
        <v>1913</v>
      </c>
      <c r="B73" s="278">
        <f>DATE(2027,1,1)</f>
        <v>46388</v>
      </c>
      <c r="C73" s="278">
        <f>DATE(2027,2,1)</f>
        <v>46419</v>
      </c>
      <c r="D73" s="278">
        <f>DATE(2027,3,1)</f>
        <v>46447</v>
      </c>
      <c r="E73" s="278">
        <f>DATE(2027,4,1)</f>
        <v>46478</v>
      </c>
      <c r="F73" s="278">
        <f>DATE(2027,5,1)</f>
        <v>46508</v>
      </c>
      <c r="G73" s="278">
        <f>DATE(2027,6,1)</f>
        <v>46539</v>
      </c>
      <c r="H73" s="278">
        <f>DATE(2027,7,1)</f>
        <v>46569</v>
      </c>
      <c r="I73" s="278">
        <f>DATE(2027,8,1)</f>
        <v>46600</v>
      </c>
      <c r="J73" s="278">
        <f>DATE(2027,9,1)</f>
        <v>46631</v>
      </c>
      <c r="K73" s="278">
        <f>DATE(2027,10,1)</f>
        <v>46661</v>
      </c>
      <c r="L73" s="278">
        <f>DATE(2027,11,1)</f>
        <v>46692</v>
      </c>
      <c r="M73" s="278">
        <f>DATE(2027,12,1)</f>
        <v>46722</v>
      </c>
      <c r="N73" s="278" t="s">
        <v>1349</v>
      </c>
    </row>
    <row r="74" spans="1:14" ht="15" customHeight="1" x14ac:dyDescent="0.2">
      <c r="A74" s="239" t="s">
        <v>1877</v>
      </c>
      <c r="B74" s="265">
        <f t="shared" ref="B74:M74" si="23">B55*$B$42*$B$6*(1-$B$43)</f>
        <v>16558.910788083835</v>
      </c>
      <c r="C74" s="265">
        <f t="shared" si="23"/>
        <v>11039.273858722556</v>
      </c>
      <c r="D74" s="265">
        <f t="shared" si="23"/>
        <v>0</v>
      </c>
      <c r="E74" s="265">
        <f t="shared" si="23"/>
        <v>26052.68630658523</v>
      </c>
      <c r="F74" s="265">
        <f t="shared" si="23"/>
        <v>20533.049377223957</v>
      </c>
      <c r="G74" s="265">
        <f t="shared" si="23"/>
        <v>30026.824895725353</v>
      </c>
      <c r="H74" s="265">
        <f t="shared" si="23"/>
        <v>26052.68630658523</v>
      </c>
      <c r="I74" s="265">
        <f t="shared" si="23"/>
        <v>31572.323235946507</v>
      </c>
      <c r="J74" s="265">
        <f t="shared" si="23"/>
        <v>41066.098754447914</v>
      </c>
      <c r="K74" s="265">
        <f t="shared" si="23"/>
        <v>41066.098754447914</v>
      </c>
      <c r="L74" s="265">
        <f t="shared" si="23"/>
        <v>50559.87427294931</v>
      </c>
      <c r="M74" s="265">
        <f t="shared" si="23"/>
        <v>52105.372613170461</v>
      </c>
      <c r="N74" s="265">
        <f t="shared" ref="N74:N82" si="24">SUM(B74:M74)</f>
        <v>346633.19916388829</v>
      </c>
    </row>
    <row r="75" spans="1:14" ht="15" customHeight="1" x14ac:dyDescent="0.2">
      <c r="A75" s="239" t="s">
        <v>1878</v>
      </c>
      <c r="B75" s="265">
        <f t="shared" ref="B75:M75" si="25">B55*$B$42*$B$6*$B$43</f>
        <v>2014.9939738209332</v>
      </c>
      <c r="C75" s="265">
        <f t="shared" si="25"/>
        <v>1343.3293158806223</v>
      </c>
      <c r="D75" s="265">
        <f t="shared" si="25"/>
        <v>0</v>
      </c>
      <c r="E75" s="265">
        <f t="shared" si="25"/>
        <v>3170.2571854782682</v>
      </c>
      <c r="F75" s="265">
        <f t="shared" si="25"/>
        <v>2498.5925275379573</v>
      </c>
      <c r="G75" s="265">
        <f t="shared" si="25"/>
        <v>3653.8557391952922</v>
      </c>
      <c r="H75" s="265">
        <f t="shared" si="25"/>
        <v>3170.2571854782682</v>
      </c>
      <c r="I75" s="265">
        <f t="shared" si="25"/>
        <v>3841.9218434185791</v>
      </c>
      <c r="J75" s="265">
        <f t="shared" si="25"/>
        <v>4997.1850550759145</v>
      </c>
      <c r="K75" s="265">
        <f t="shared" si="25"/>
        <v>4997.1850550759145</v>
      </c>
      <c r="L75" s="265">
        <f t="shared" si="25"/>
        <v>6152.4482667332495</v>
      </c>
      <c r="M75" s="265">
        <f t="shared" si="25"/>
        <v>6340.5143709565364</v>
      </c>
      <c r="N75" s="265">
        <f t="shared" si="24"/>
        <v>42180.540518651542</v>
      </c>
    </row>
    <row r="76" spans="1:14" ht="15" customHeight="1" x14ac:dyDescent="0.2">
      <c r="A76" s="239" t="s">
        <v>1914</v>
      </c>
      <c r="B76" s="265">
        <f t="shared" ref="B76:M76" si="26">$B$46*(1-$B$45)</f>
        <v>3769.59375</v>
      </c>
      <c r="C76" s="265">
        <f t="shared" si="26"/>
        <v>3769.59375</v>
      </c>
      <c r="D76" s="265">
        <f t="shared" si="26"/>
        <v>3769.59375</v>
      </c>
      <c r="E76" s="265">
        <f t="shared" si="26"/>
        <v>3769.59375</v>
      </c>
      <c r="F76" s="265">
        <f t="shared" si="26"/>
        <v>3769.59375</v>
      </c>
      <c r="G76" s="265">
        <f t="shared" si="26"/>
        <v>3769.59375</v>
      </c>
      <c r="H76" s="265">
        <f t="shared" si="26"/>
        <v>3769.59375</v>
      </c>
      <c r="I76" s="265">
        <f t="shared" si="26"/>
        <v>3769.59375</v>
      </c>
      <c r="J76" s="265">
        <f t="shared" si="26"/>
        <v>3769.59375</v>
      </c>
      <c r="K76" s="265">
        <f t="shared" si="26"/>
        <v>3769.59375</v>
      </c>
      <c r="L76" s="265">
        <f t="shared" si="26"/>
        <v>3769.59375</v>
      </c>
      <c r="M76" s="265">
        <f t="shared" si="26"/>
        <v>3769.59375</v>
      </c>
      <c r="N76" s="265">
        <f t="shared" si="24"/>
        <v>45235.125</v>
      </c>
    </row>
    <row r="77" spans="1:14" ht="15" customHeight="1" x14ac:dyDescent="0.2">
      <c r="A77" s="239" t="s">
        <v>1915</v>
      </c>
      <c r="B77" s="265">
        <f t="shared" ref="B77:M77" si="27">$B$46*$B$45</f>
        <v>604.61406249999993</v>
      </c>
      <c r="C77" s="265">
        <f t="shared" si="27"/>
        <v>604.61406249999993</v>
      </c>
      <c r="D77" s="265">
        <f t="shared" si="27"/>
        <v>604.61406249999993</v>
      </c>
      <c r="E77" s="265">
        <f t="shared" si="27"/>
        <v>604.61406249999993</v>
      </c>
      <c r="F77" s="265">
        <f t="shared" si="27"/>
        <v>604.61406249999993</v>
      </c>
      <c r="G77" s="265">
        <f t="shared" si="27"/>
        <v>604.61406249999993</v>
      </c>
      <c r="H77" s="265">
        <f t="shared" si="27"/>
        <v>604.61406249999993</v>
      </c>
      <c r="I77" s="265">
        <f t="shared" si="27"/>
        <v>604.61406249999993</v>
      </c>
      <c r="J77" s="265">
        <f t="shared" si="27"/>
        <v>604.61406249999993</v>
      </c>
      <c r="K77" s="265">
        <f t="shared" si="27"/>
        <v>604.61406249999993</v>
      </c>
      <c r="L77" s="265">
        <f t="shared" si="27"/>
        <v>604.61406249999993</v>
      </c>
      <c r="M77" s="265">
        <f t="shared" si="27"/>
        <v>604.61406249999993</v>
      </c>
      <c r="N77" s="265">
        <f t="shared" si="24"/>
        <v>7255.3687499999987</v>
      </c>
    </row>
    <row r="78" spans="1:14" ht="15" customHeight="1" x14ac:dyDescent="0.2">
      <c r="A78" s="239" t="s">
        <v>1916</v>
      </c>
      <c r="B78" s="285">
        <f t="shared" ref="B78:M78" si="28">B68</f>
        <v>73805.916666666657</v>
      </c>
      <c r="C78" s="285">
        <f t="shared" si="28"/>
        <v>73805.916666666657</v>
      </c>
      <c r="D78" s="285">
        <f t="shared" si="28"/>
        <v>73805.916666666657</v>
      </c>
      <c r="E78" s="285">
        <f t="shared" si="28"/>
        <v>73805.916666666657</v>
      </c>
      <c r="F78" s="285">
        <f t="shared" si="28"/>
        <v>73805.916666666657</v>
      </c>
      <c r="G78" s="285">
        <f t="shared" si="28"/>
        <v>73805.916666666657</v>
      </c>
      <c r="H78" s="285">
        <f t="shared" si="28"/>
        <v>73805.916666666657</v>
      </c>
      <c r="I78" s="285">
        <f t="shared" si="28"/>
        <v>79222.583333333328</v>
      </c>
      <c r="J78" s="285">
        <f t="shared" si="28"/>
        <v>79222.583333333328</v>
      </c>
      <c r="K78" s="285">
        <f t="shared" si="28"/>
        <v>81599.260833333319</v>
      </c>
      <c r="L78" s="285">
        <f t="shared" si="28"/>
        <v>81599.260833333319</v>
      </c>
      <c r="M78" s="285">
        <f t="shared" si="28"/>
        <v>81599.260833333319</v>
      </c>
      <c r="N78" s="265">
        <f t="shared" si="24"/>
        <v>919884.36583333334</v>
      </c>
    </row>
    <row r="79" spans="1:14" ht="15" customHeight="1" x14ac:dyDescent="0.2">
      <c r="A79" s="239" t="s">
        <v>1917</v>
      </c>
      <c r="B79" s="285">
        <f t="shared" ref="B79:M79" si="29">B69</f>
        <v>5018.8023333333331</v>
      </c>
      <c r="C79" s="285">
        <f t="shared" si="29"/>
        <v>5018.8023333333331</v>
      </c>
      <c r="D79" s="285">
        <f t="shared" si="29"/>
        <v>5018.8023333333331</v>
      </c>
      <c r="E79" s="285">
        <f t="shared" si="29"/>
        <v>5018.8023333333331</v>
      </c>
      <c r="F79" s="285">
        <f t="shared" si="29"/>
        <v>5018.8023333333331</v>
      </c>
      <c r="G79" s="285">
        <f t="shared" si="29"/>
        <v>5018.8023333333331</v>
      </c>
      <c r="H79" s="285">
        <f t="shared" si="29"/>
        <v>5018.8023333333331</v>
      </c>
      <c r="I79" s="285">
        <f t="shared" si="29"/>
        <v>5387.135666666667</v>
      </c>
      <c r="J79" s="285">
        <f t="shared" si="29"/>
        <v>5387.135666666667</v>
      </c>
      <c r="K79" s="285">
        <f t="shared" si="29"/>
        <v>5548.7497366666657</v>
      </c>
      <c r="L79" s="285">
        <f t="shared" si="29"/>
        <v>5548.7497366666657</v>
      </c>
      <c r="M79" s="285">
        <f t="shared" si="29"/>
        <v>5548.7497366666657</v>
      </c>
      <c r="N79" s="265">
        <f t="shared" si="24"/>
        <v>62552.136876666664</v>
      </c>
    </row>
    <row r="80" spans="1:14" ht="15" customHeight="1" x14ac:dyDescent="0.2">
      <c r="A80" s="239" t="s">
        <v>1918</v>
      </c>
      <c r="B80" s="285">
        <f t="shared" ref="B80:M80" si="30">B70</f>
        <v>12104.170333333332</v>
      </c>
      <c r="C80" s="285">
        <f t="shared" si="30"/>
        <v>12104.170333333332</v>
      </c>
      <c r="D80" s="285">
        <f t="shared" si="30"/>
        <v>12104.170333333332</v>
      </c>
      <c r="E80" s="285">
        <f t="shared" si="30"/>
        <v>12104.170333333332</v>
      </c>
      <c r="F80" s="285">
        <f t="shared" si="30"/>
        <v>12104.170333333332</v>
      </c>
      <c r="G80" s="285">
        <f t="shared" si="30"/>
        <v>12104.170333333332</v>
      </c>
      <c r="H80" s="285">
        <f t="shared" si="30"/>
        <v>12104.170333333332</v>
      </c>
      <c r="I80" s="285">
        <f t="shared" si="30"/>
        <v>12992.503666666666</v>
      </c>
      <c r="J80" s="285">
        <f t="shared" si="30"/>
        <v>12992.503666666666</v>
      </c>
      <c r="K80" s="285">
        <f t="shared" si="30"/>
        <v>13382.278776666664</v>
      </c>
      <c r="L80" s="285">
        <f t="shared" si="30"/>
        <v>13382.278776666664</v>
      </c>
      <c r="M80" s="285">
        <f t="shared" si="30"/>
        <v>13382.278776666664</v>
      </c>
      <c r="N80" s="265">
        <f t="shared" si="24"/>
        <v>150861.03599666664</v>
      </c>
    </row>
    <row r="81" spans="1:14" ht="15" customHeight="1" x14ac:dyDescent="0.2">
      <c r="A81" s="283" t="s">
        <v>1919</v>
      </c>
      <c r="B81" s="284">
        <f t="shared" ref="B81:M81" si="31">SUM(B74:B80)</f>
        <v>113877.00190773809</v>
      </c>
      <c r="C81" s="284">
        <f t="shared" si="31"/>
        <v>107685.70032043649</v>
      </c>
      <c r="D81" s="284">
        <f t="shared" si="31"/>
        <v>95303.097145833322</v>
      </c>
      <c r="E81" s="284">
        <f t="shared" si="31"/>
        <v>124526.04063789682</v>
      </c>
      <c r="F81" s="284">
        <f t="shared" si="31"/>
        <v>118334.73905059522</v>
      </c>
      <c r="G81" s="284">
        <f t="shared" si="31"/>
        <v>128983.77778075395</v>
      </c>
      <c r="H81" s="284">
        <f t="shared" si="31"/>
        <v>124526.04063789682</v>
      </c>
      <c r="I81" s="284">
        <f t="shared" si="31"/>
        <v>137390.67555853174</v>
      </c>
      <c r="J81" s="284">
        <f t="shared" si="31"/>
        <v>148039.71428869048</v>
      </c>
      <c r="K81" s="284">
        <f t="shared" si="31"/>
        <v>150967.78096869049</v>
      </c>
      <c r="L81" s="284">
        <f t="shared" si="31"/>
        <v>161616.81969884923</v>
      </c>
      <c r="M81" s="284">
        <f t="shared" si="31"/>
        <v>163350.38414329366</v>
      </c>
      <c r="N81" s="284">
        <f t="shared" si="24"/>
        <v>1574601.7721392063</v>
      </c>
    </row>
    <row r="82" spans="1:14" ht="15" customHeight="1" x14ac:dyDescent="0.2">
      <c r="A82" s="239" t="s">
        <v>1920</v>
      </c>
      <c r="B82" s="265">
        <f t="shared" ref="B82:M82" si="32">SUM(B74:B77)</f>
        <v>22948.112574404768</v>
      </c>
      <c r="C82" s="265">
        <f t="shared" si="32"/>
        <v>16756.810987103177</v>
      </c>
      <c r="D82" s="265">
        <f t="shared" si="32"/>
        <v>4374.2078124999998</v>
      </c>
      <c r="E82" s="265">
        <f t="shared" si="32"/>
        <v>33597.151304563493</v>
      </c>
      <c r="F82" s="265">
        <f t="shared" si="32"/>
        <v>27405.849717261914</v>
      </c>
      <c r="G82" s="265">
        <f t="shared" si="32"/>
        <v>38054.888447420642</v>
      </c>
      <c r="H82" s="265">
        <f t="shared" si="32"/>
        <v>33597.151304563493</v>
      </c>
      <c r="I82" s="265">
        <f t="shared" si="32"/>
        <v>39788.452891865083</v>
      </c>
      <c r="J82" s="265">
        <f t="shared" si="32"/>
        <v>50437.491622023823</v>
      </c>
      <c r="K82" s="265">
        <f t="shared" si="32"/>
        <v>50437.491622023823</v>
      </c>
      <c r="L82" s="265">
        <f t="shared" si="32"/>
        <v>61086.530352182555</v>
      </c>
      <c r="M82" s="265">
        <f t="shared" si="32"/>
        <v>62820.094796626996</v>
      </c>
      <c r="N82" s="265">
        <f t="shared" si="24"/>
        <v>441304.2334325398</v>
      </c>
    </row>
    <row r="83" spans="1:14" ht="15" customHeight="1" x14ac:dyDescent="0.2">
      <c r="A83" s="239"/>
      <c r="B83" s="239"/>
      <c r="C83" s="239"/>
      <c r="D83" s="239"/>
      <c r="E83" s="239"/>
      <c r="F83" s="239"/>
      <c r="G83" s="239"/>
      <c r="H83" s="239"/>
      <c r="I83" s="239"/>
      <c r="J83" s="239"/>
      <c r="K83" s="239"/>
      <c r="L83" s="239"/>
      <c r="M83" s="239"/>
      <c r="N83" s="239"/>
    </row>
    <row r="84" spans="1:14" ht="33.75" customHeight="1" x14ac:dyDescent="0.2">
      <c r="A84" s="286" t="s">
        <v>1921</v>
      </c>
      <c r="B84" s="287" t="s">
        <v>1922</v>
      </c>
      <c r="C84" s="287" t="s">
        <v>1923</v>
      </c>
      <c r="D84" s="287" t="s">
        <v>1924</v>
      </c>
      <c r="E84" s="287" t="s">
        <v>1925</v>
      </c>
      <c r="F84" s="287" t="s">
        <v>1926</v>
      </c>
      <c r="G84" s="287" t="s">
        <v>1927</v>
      </c>
      <c r="H84" s="239"/>
      <c r="I84" s="239"/>
      <c r="J84" s="239"/>
      <c r="K84" s="239"/>
      <c r="L84" s="239"/>
      <c r="M84" s="239"/>
      <c r="N84" s="239"/>
    </row>
    <row r="85" spans="1:14" ht="15" customHeight="1" x14ac:dyDescent="0.2">
      <c r="A85" s="239" t="s">
        <v>1215</v>
      </c>
      <c r="B85" s="288">
        <v>30</v>
      </c>
      <c r="C85" s="289" t="s">
        <v>1928</v>
      </c>
      <c r="D85" s="265">
        <f t="shared" ref="D85:D91" si="33">N74</f>
        <v>346633.19916388829</v>
      </c>
      <c r="E85" s="279">
        <f>FE!N30</f>
        <v>87455.02</v>
      </c>
      <c r="F85" s="265">
        <f t="shared" ref="F85:F92" si="34">D85-E85</f>
        <v>259178.17916388827</v>
      </c>
      <c r="G85" s="279">
        <f>FE!AG30</f>
        <v>346633.19916388829</v>
      </c>
      <c r="H85" s="239"/>
      <c r="I85" s="239"/>
      <c r="J85" s="239"/>
      <c r="K85" s="239"/>
      <c r="L85" s="239"/>
      <c r="M85" s="239"/>
      <c r="N85" s="239"/>
    </row>
    <row r="86" spans="1:14" ht="15" customHeight="1" x14ac:dyDescent="0.2">
      <c r="A86" s="239" t="s">
        <v>1216</v>
      </c>
      <c r="B86" s="288">
        <v>31</v>
      </c>
      <c r="C86" s="289" t="s">
        <v>1928</v>
      </c>
      <c r="D86" s="265">
        <f t="shared" si="33"/>
        <v>42180.540518651542</v>
      </c>
      <c r="E86" s="279">
        <f>FE!N31</f>
        <v>10313.18</v>
      </c>
      <c r="F86" s="265">
        <f t="shared" si="34"/>
        <v>31867.360518651541</v>
      </c>
      <c r="G86" s="279">
        <f>FE!AG31</f>
        <v>42180.540518651542</v>
      </c>
      <c r="H86" s="239"/>
      <c r="I86" s="239"/>
      <c r="J86" s="239"/>
      <c r="K86" s="239"/>
      <c r="L86" s="239"/>
      <c r="M86" s="239"/>
      <c r="N86" s="239"/>
    </row>
    <row r="87" spans="1:14" ht="15" customHeight="1" x14ac:dyDescent="0.2">
      <c r="A87" s="239" t="s">
        <v>1258</v>
      </c>
      <c r="B87" s="288">
        <v>74</v>
      </c>
      <c r="C87" s="289" t="s">
        <v>1928</v>
      </c>
      <c r="D87" s="265">
        <f t="shared" si="33"/>
        <v>45235.125</v>
      </c>
      <c r="E87" s="279">
        <f>FE!N74</f>
        <v>35010.080000000002</v>
      </c>
      <c r="F87" s="265">
        <f t="shared" si="34"/>
        <v>10225.044999999998</v>
      </c>
      <c r="G87" s="279">
        <f>FE!AG74</f>
        <v>45235.125</v>
      </c>
      <c r="H87" s="239"/>
      <c r="I87" s="239"/>
      <c r="J87" s="239"/>
      <c r="K87" s="239"/>
      <c r="L87" s="239"/>
      <c r="M87" s="239"/>
      <c r="N87" s="239"/>
    </row>
    <row r="88" spans="1:14" ht="15" customHeight="1" x14ac:dyDescent="0.2">
      <c r="A88" s="239" t="s">
        <v>1259</v>
      </c>
      <c r="B88" s="288">
        <v>75</v>
      </c>
      <c r="C88" s="289" t="s">
        <v>1928</v>
      </c>
      <c r="D88" s="265">
        <f t="shared" si="33"/>
        <v>7255.3687499999987</v>
      </c>
      <c r="E88" s="279">
        <f>FE!N75</f>
        <v>5308.9</v>
      </c>
      <c r="F88" s="265">
        <f t="shared" si="34"/>
        <v>1946.4687499999991</v>
      </c>
      <c r="G88" s="279">
        <f>FE!AG75</f>
        <v>7255.3687499999987</v>
      </c>
      <c r="H88" s="239"/>
      <c r="I88" s="239"/>
      <c r="J88" s="239"/>
      <c r="K88" s="239"/>
      <c r="L88" s="239"/>
      <c r="M88" s="239"/>
      <c r="N88" s="239"/>
    </row>
    <row r="89" spans="1:14" ht="15" customHeight="1" x14ac:dyDescent="0.2">
      <c r="A89" s="239" t="s">
        <v>1251</v>
      </c>
      <c r="B89" s="288">
        <v>67</v>
      </c>
      <c r="C89" s="289" t="s">
        <v>1928</v>
      </c>
      <c r="D89" s="265">
        <f t="shared" si="33"/>
        <v>919884.36583333334</v>
      </c>
      <c r="E89" s="279">
        <f>FE!N67</f>
        <v>850614.64999999991</v>
      </c>
      <c r="F89" s="265">
        <f t="shared" si="34"/>
        <v>69269.715833333437</v>
      </c>
      <c r="G89" s="279">
        <f>FE!AG67</f>
        <v>919884.36583333334</v>
      </c>
      <c r="H89" s="239"/>
      <c r="I89" s="239"/>
      <c r="J89" s="239"/>
      <c r="K89" s="239"/>
      <c r="L89" s="239"/>
      <c r="M89" s="239"/>
      <c r="N89" s="239"/>
    </row>
    <row r="90" spans="1:14" ht="15" customHeight="1" x14ac:dyDescent="0.2">
      <c r="A90" s="239" t="s">
        <v>1252</v>
      </c>
      <c r="B90" s="288">
        <v>68</v>
      </c>
      <c r="C90" s="289" t="s">
        <v>1928</v>
      </c>
      <c r="D90" s="265">
        <f t="shared" si="33"/>
        <v>62552.136876666664</v>
      </c>
      <c r="E90" s="279">
        <f>FE!N68</f>
        <v>40439.440000000002</v>
      </c>
      <c r="F90" s="265">
        <f t="shared" si="34"/>
        <v>22112.696876666661</v>
      </c>
      <c r="G90" s="279">
        <f>FE!AG68</f>
        <v>62552.136876666664</v>
      </c>
      <c r="H90" s="239"/>
      <c r="I90" s="239"/>
      <c r="J90" s="239"/>
      <c r="K90" s="239"/>
      <c r="L90" s="239"/>
      <c r="M90" s="239"/>
      <c r="N90" s="239"/>
    </row>
    <row r="91" spans="1:14" ht="15" customHeight="1" x14ac:dyDescent="0.2">
      <c r="A91" s="239" t="s">
        <v>1253</v>
      </c>
      <c r="B91" s="288">
        <v>69</v>
      </c>
      <c r="C91" s="289" t="s">
        <v>1928</v>
      </c>
      <c r="D91" s="265">
        <f t="shared" si="33"/>
        <v>150861.03599666664</v>
      </c>
      <c r="E91" s="279">
        <f>FE!N69</f>
        <v>80480.42</v>
      </c>
      <c r="F91" s="265">
        <f t="shared" si="34"/>
        <v>70380.615996666646</v>
      </c>
      <c r="G91" s="279">
        <f>FE!AG69</f>
        <v>150861.03599666664</v>
      </c>
      <c r="H91" s="239"/>
      <c r="I91" s="239"/>
      <c r="J91" s="239"/>
      <c r="K91" s="239"/>
      <c r="L91" s="239"/>
      <c r="M91" s="239"/>
      <c r="N91" s="239"/>
    </row>
    <row r="92" spans="1:14" ht="15" customHeight="1" x14ac:dyDescent="0.2">
      <c r="A92" s="283" t="s">
        <v>1821</v>
      </c>
      <c r="B92" s="283"/>
      <c r="C92" s="283"/>
      <c r="D92" s="284">
        <f>SUM(D85:D91)</f>
        <v>1574601.7721392065</v>
      </c>
      <c r="E92" s="284">
        <f>SUM(E85:E91)</f>
        <v>1109621.69</v>
      </c>
      <c r="F92" s="284">
        <f t="shared" si="34"/>
        <v>464980.08213920658</v>
      </c>
      <c r="G92" s="284">
        <f>SUM(G85:G91)</f>
        <v>1574601.7721392065</v>
      </c>
      <c r="H92" s="239"/>
      <c r="I92" s="239"/>
      <c r="J92" s="239"/>
      <c r="K92" s="239"/>
      <c r="L92" s="239"/>
      <c r="M92" s="239"/>
      <c r="N92" s="239"/>
    </row>
    <row r="93" spans="1:14" ht="15" customHeight="1" x14ac:dyDescent="0.2">
      <c r="A93" s="239"/>
      <c r="B93" s="270" t="s">
        <v>1929</v>
      </c>
      <c r="C93" s="239"/>
      <c r="D93" s="239"/>
      <c r="E93" s="239"/>
      <c r="F93" s="239"/>
      <c r="G93" s="239"/>
      <c r="H93" s="239"/>
      <c r="I93" s="239"/>
      <c r="J93" s="239"/>
      <c r="K93" s="239"/>
      <c r="L93" s="239"/>
      <c r="M93" s="239"/>
      <c r="N93" s="239"/>
    </row>
    <row r="94" spans="1:14" ht="15" customHeight="1" x14ac:dyDescent="0.2">
      <c r="A94" s="239"/>
      <c r="B94" s="239"/>
      <c r="C94" s="239"/>
      <c r="D94" s="239"/>
      <c r="E94" s="239"/>
      <c r="F94" s="239"/>
      <c r="G94" s="239"/>
      <c r="H94" s="239"/>
      <c r="I94" s="239"/>
      <c r="J94" s="239"/>
      <c r="K94" s="239"/>
      <c r="L94" s="239"/>
      <c r="M94" s="239"/>
      <c r="N94" s="239"/>
    </row>
    <row r="95" spans="1:14" ht="15" customHeight="1" x14ac:dyDescent="0.2">
      <c r="A95" s="272" t="s">
        <v>1930</v>
      </c>
      <c r="B95" s="272"/>
      <c r="C95" s="272"/>
      <c r="D95" s="272"/>
      <c r="E95" s="272"/>
      <c r="F95" s="272"/>
      <c r="G95" s="272"/>
      <c r="H95" s="272"/>
      <c r="I95" s="272"/>
      <c r="J95" s="272"/>
      <c r="K95" s="272"/>
      <c r="L95" s="272"/>
      <c r="M95" s="272"/>
      <c r="N95" s="272"/>
    </row>
    <row r="96" spans="1:14" ht="25.5" customHeight="1" x14ac:dyDescent="0.2">
      <c r="A96" s="132"/>
      <c r="B96" s="5" t="s">
        <v>1931</v>
      </c>
      <c r="C96" s="5"/>
      <c r="D96" s="5"/>
      <c r="E96" s="5"/>
      <c r="F96" s="5"/>
      <c r="G96" s="5"/>
      <c r="H96" s="5"/>
      <c r="I96" s="5"/>
      <c r="J96" s="5"/>
      <c r="K96" s="5"/>
      <c r="L96" s="5"/>
      <c r="M96" s="5"/>
      <c r="N96" s="5"/>
    </row>
    <row r="97" spans="1:14" ht="25.5" customHeight="1" x14ac:dyDescent="0.2">
      <c r="A97" s="132"/>
      <c r="B97" s="5" t="s">
        <v>1932</v>
      </c>
      <c r="C97" s="5"/>
      <c r="D97" s="5"/>
      <c r="E97" s="5"/>
      <c r="F97" s="5"/>
      <c r="G97" s="5"/>
      <c r="H97" s="5"/>
      <c r="I97" s="5"/>
      <c r="J97" s="5"/>
      <c r="K97" s="5"/>
      <c r="L97" s="5"/>
      <c r="M97" s="5"/>
      <c r="N97" s="5"/>
    </row>
    <row r="98" spans="1:14" ht="25.5" customHeight="1" x14ac:dyDescent="0.2">
      <c r="A98" s="132"/>
      <c r="B98" s="5" t="s">
        <v>1933</v>
      </c>
      <c r="C98" s="5"/>
      <c r="D98" s="5"/>
      <c r="E98" s="5"/>
      <c r="F98" s="5"/>
      <c r="G98" s="5"/>
      <c r="H98" s="5"/>
      <c r="I98" s="5"/>
      <c r="J98" s="5"/>
      <c r="K98" s="5"/>
      <c r="L98" s="5"/>
      <c r="M98" s="5"/>
      <c r="N98" s="5"/>
    </row>
    <row r="99" spans="1:14" ht="25.5" customHeight="1" x14ac:dyDescent="0.2">
      <c r="A99" s="132"/>
      <c r="B99" s="5" t="s">
        <v>1934</v>
      </c>
      <c r="C99" s="5"/>
      <c r="D99" s="5"/>
      <c r="E99" s="5"/>
      <c r="F99" s="5"/>
      <c r="G99" s="5"/>
      <c r="H99" s="5"/>
      <c r="I99" s="5"/>
      <c r="J99" s="5"/>
      <c r="K99" s="5"/>
      <c r="L99" s="5"/>
      <c r="M99" s="5"/>
      <c r="N99" s="5"/>
    </row>
    <row r="100" spans="1:14" ht="25.5" customHeight="1" x14ac:dyDescent="0.2">
      <c r="A100" s="132"/>
      <c r="B100" s="5" t="s">
        <v>1935</v>
      </c>
      <c r="C100" s="5"/>
      <c r="D100" s="5"/>
      <c r="E100" s="5"/>
      <c r="F100" s="5"/>
      <c r="G100" s="5"/>
      <c r="H100" s="5"/>
      <c r="I100" s="5"/>
      <c r="J100" s="5"/>
      <c r="K100" s="5"/>
      <c r="L100" s="5"/>
      <c r="M100" s="5"/>
      <c r="N100" s="5"/>
    </row>
    <row r="101" spans="1:14" ht="25.5" customHeight="1" x14ac:dyDescent="0.2">
      <c r="A101" s="132"/>
      <c r="B101" s="5" t="s">
        <v>1936</v>
      </c>
      <c r="C101" s="5"/>
      <c r="D101" s="5"/>
      <c r="E101" s="5"/>
      <c r="F101" s="5"/>
      <c r="G101" s="5"/>
      <c r="H101" s="5"/>
      <c r="I101" s="5"/>
      <c r="J101" s="5"/>
      <c r="K101" s="5"/>
      <c r="L101" s="5"/>
      <c r="M101" s="5"/>
      <c r="N101" s="5"/>
    </row>
    <row r="102" spans="1:14" ht="25.5" customHeight="1" x14ac:dyDescent="0.2">
      <c r="A102" s="132"/>
      <c r="B102" s="5" t="s">
        <v>1937</v>
      </c>
      <c r="C102" s="5"/>
      <c r="D102" s="5"/>
      <c r="E102" s="5"/>
      <c r="F102" s="5"/>
      <c r="G102" s="5"/>
      <c r="H102" s="5"/>
      <c r="I102" s="5"/>
      <c r="J102" s="5"/>
      <c r="K102" s="5"/>
      <c r="L102" s="5"/>
      <c r="M102" s="5"/>
      <c r="N102" s="5"/>
    </row>
    <row r="103" spans="1:14" ht="25.5" customHeight="1" x14ac:dyDescent="0.2">
      <c r="A103" s="132"/>
      <c r="B103" s="5" t="s">
        <v>1938</v>
      </c>
      <c r="C103" s="5"/>
      <c r="D103" s="5"/>
      <c r="E103" s="5"/>
      <c r="F103" s="5"/>
      <c r="G103" s="5"/>
      <c r="H103" s="5"/>
      <c r="I103" s="5"/>
      <c r="J103" s="5"/>
      <c r="K103" s="5"/>
      <c r="L103" s="5"/>
      <c r="M103" s="5"/>
      <c r="N103" s="5"/>
    </row>
    <row r="104" spans="1:14" ht="15" customHeight="1" x14ac:dyDescent="0.2">
      <c r="A104" s="239"/>
      <c r="B104" s="239"/>
      <c r="C104" s="239"/>
      <c r="D104" s="239"/>
      <c r="E104" s="239"/>
      <c r="F104" s="239"/>
      <c r="G104" s="239"/>
      <c r="H104" s="239"/>
      <c r="I104" s="239"/>
      <c r="J104" s="239"/>
      <c r="K104" s="239"/>
      <c r="L104" s="239"/>
      <c r="M104" s="239"/>
      <c r="N104" s="239"/>
    </row>
    <row r="105" spans="1:14" ht="15" customHeight="1" x14ac:dyDescent="0.2">
      <c r="A105" s="239"/>
      <c r="B105" s="239"/>
      <c r="C105" s="239"/>
      <c r="D105" s="239"/>
      <c r="E105" s="239"/>
      <c r="F105" s="239"/>
      <c r="G105" s="239"/>
      <c r="H105" s="239"/>
      <c r="I105" s="239"/>
      <c r="J105" s="239"/>
      <c r="K105" s="239"/>
      <c r="L105" s="239"/>
      <c r="M105" s="239"/>
      <c r="N105" s="239"/>
    </row>
    <row r="106" spans="1:14" ht="15" customHeight="1" x14ac:dyDescent="0.2">
      <c r="A106" s="239"/>
      <c r="B106" s="239"/>
      <c r="C106" s="239"/>
      <c r="D106" s="239"/>
      <c r="E106" s="239"/>
      <c r="F106" s="239"/>
      <c r="G106" s="239"/>
      <c r="H106" s="239"/>
      <c r="I106" s="239"/>
      <c r="J106" s="239"/>
      <c r="K106" s="239"/>
      <c r="L106" s="239"/>
      <c r="M106" s="239"/>
      <c r="N106" s="239"/>
    </row>
    <row r="107" spans="1:14" ht="15" customHeight="1" x14ac:dyDescent="0.2">
      <c r="A107" s="239"/>
      <c r="B107" s="239"/>
      <c r="C107" s="239"/>
      <c r="D107" s="239"/>
      <c r="E107" s="239"/>
      <c r="F107" s="239"/>
      <c r="G107" s="239"/>
      <c r="H107" s="239"/>
      <c r="I107" s="239"/>
      <c r="J107" s="239"/>
      <c r="K107" s="239"/>
      <c r="L107" s="239"/>
      <c r="M107" s="239"/>
      <c r="N107" s="239"/>
    </row>
    <row r="108" spans="1:14" ht="15" customHeight="1" x14ac:dyDescent="0.2">
      <c r="A108" s="239"/>
      <c r="B108" s="239"/>
      <c r="C108" s="239"/>
      <c r="D108" s="239"/>
      <c r="E108" s="239"/>
      <c r="F108" s="239"/>
      <c r="G108" s="239"/>
      <c r="H108" s="239"/>
      <c r="I108" s="239"/>
      <c r="J108" s="239"/>
      <c r="K108" s="239"/>
      <c r="L108" s="239"/>
      <c r="M108" s="239"/>
      <c r="N108" s="239"/>
    </row>
    <row r="109" spans="1:14" ht="15" customHeight="1" x14ac:dyDescent="0.2">
      <c r="A109" s="239"/>
      <c r="B109" s="239"/>
      <c r="C109" s="239"/>
      <c r="D109" s="239"/>
      <c r="E109" s="239"/>
      <c r="F109" s="239"/>
      <c r="G109" s="239"/>
      <c r="H109" s="239"/>
      <c r="I109" s="239"/>
      <c r="J109" s="239"/>
      <c r="K109" s="239"/>
      <c r="L109" s="239"/>
      <c r="M109" s="239"/>
      <c r="N109" s="239"/>
    </row>
    <row r="110" spans="1:14" ht="15" customHeight="1" x14ac:dyDescent="0.2">
      <c r="A110" s="239"/>
      <c r="B110" s="239"/>
      <c r="C110" s="239"/>
      <c r="D110" s="239"/>
      <c r="E110" s="239"/>
      <c r="F110" s="239"/>
      <c r="G110" s="239"/>
      <c r="H110" s="239"/>
      <c r="I110" s="239"/>
      <c r="J110" s="239"/>
      <c r="K110" s="239"/>
      <c r="L110" s="239"/>
      <c r="M110" s="239"/>
      <c r="N110" s="239"/>
    </row>
  </sheetData>
  <mergeCells count="9">
    <mergeCell ref="B100:N100"/>
    <mergeCell ref="B101:N101"/>
    <mergeCell ref="B102:N102"/>
    <mergeCell ref="B103:N103"/>
    <mergeCell ref="B2:N2"/>
    <mergeCell ref="B96:N96"/>
    <mergeCell ref="B97:N97"/>
    <mergeCell ref="B98:N98"/>
    <mergeCell ref="B99:N99"/>
  </mergeCells>
  <pageMargins left="0.75" right="0.75" top="1" bottom="1" header="0.511811023622047" footer="0.511811023622047"/>
  <pageSetup paperSize="9" orientation="portrait" horizontalDpi="300" verticalDpi="300"/>
  <legacyDrawing r:id="rId1"/>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82BA5D-0F14-40A7-A466-55BCD4D6A8BC}">
  <sheetPr>
    <tabColor theme="5" tint="0.59999389629810485"/>
  </sheetPr>
  <dimension ref="A1:AB71"/>
  <sheetViews>
    <sheetView zoomScale="80" zoomScaleNormal="80" workbookViewId="0">
      <pane xSplit="8" ySplit="11" topLeftCell="O12" activePane="bottomRight" state="frozen"/>
      <selection pane="topRight"/>
      <selection pane="bottomLeft"/>
      <selection pane="bottomRight" activeCell="D21" sqref="D21"/>
    </sheetView>
  </sheetViews>
  <sheetFormatPr baseColWidth="10" defaultColWidth="8.83203125" defaultRowHeight="15" x14ac:dyDescent="0.2"/>
  <cols>
    <col min="1" max="1" width="23.5" style="358" customWidth="1"/>
    <col min="2" max="2" width="25.33203125" customWidth="1"/>
    <col min="3" max="3" width="32.83203125" customWidth="1"/>
    <col min="4" max="4" width="11.1640625" customWidth="1"/>
    <col min="5" max="6" width="13.5" style="359" bestFit="1" customWidth="1"/>
    <col min="7" max="7" width="11.83203125" style="359" customWidth="1"/>
    <col min="8" max="8" width="14.5" style="359" bestFit="1" customWidth="1"/>
    <col min="9" max="24" width="11.1640625" customWidth="1"/>
    <col min="25" max="25" width="2.5" customWidth="1"/>
    <col min="26" max="26" width="12.6640625" customWidth="1"/>
    <col min="27" max="27" width="3.1640625" customWidth="1"/>
    <col min="28" max="28" width="27.1640625" customWidth="1"/>
  </cols>
  <sheetData>
    <row r="1" spans="1:28" ht="19" x14ac:dyDescent="0.25">
      <c r="A1" s="290" t="s">
        <v>3028</v>
      </c>
    </row>
    <row r="2" spans="1:28" ht="16" x14ac:dyDescent="0.2">
      <c r="A2" s="291" t="s">
        <v>3029</v>
      </c>
    </row>
    <row r="3" spans="1:28" x14ac:dyDescent="0.2">
      <c r="A3" s="292" t="s">
        <v>3030</v>
      </c>
    </row>
    <row r="4" spans="1:28" x14ac:dyDescent="0.2">
      <c r="A4" s="293" t="s">
        <v>3031</v>
      </c>
    </row>
    <row r="5" spans="1:28" x14ac:dyDescent="0.2">
      <c r="B5" s="294" t="s">
        <v>3032</v>
      </c>
    </row>
    <row r="6" spans="1:28" x14ac:dyDescent="0.2">
      <c r="B6" s="295" t="s">
        <v>3033</v>
      </c>
      <c r="D6" s="296">
        <v>6.8470908430436739E-2</v>
      </c>
      <c r="E6" s="297"/>
    </row>
    <row r="7" spans="1:28" x14ac:dyDescent="0.2">
      <c r="B7" s="295" t="s">
        <v>3034</v>
      </c>
      <c r="D7" s="298">
        <v>0.16405370751499249</v>
      </c>
      <c r="E7" s="297"/>
    </row>
    <row r="8" spans="1:28" x14ac:dyDescent="0.2">
      <c r="B8" s="295" t="s">
        <v>3035</v>
      </c>
      <c r="D8" s="299">
        <v>46661</v>
      </c>
      <c r="V8" s="300" t="s">
        <v>3036</v>
      </c>
    </row>
    <row r="9" spans="1:28" x14ac:dyDescent="0.2">
      <c r="V9" s="300" t="s">
        <v>3037</v>
      </c>
    </row>
    <row r="10" spans="1:28" s="357" customFormat="1" ht="29.5" customHeight="1" x14ac:dyDescent="0.2">
      <c r="A10" s="301"/>
      <c r="B10" s="302" t="s">
        <v>3038</v>
      </c>
      <c r="C10" s="302" t="s">
        <v>3039</v>
      </c>
      <c r="D10" s="303" t="s">
        <v>3040</v>
      </c>
      <c r="E10" s="303" t="s">
        <v>3041</v>
      </c>
      <c r="F10" s="303" t="s">
        <v>3042</v>
      </c>
      <c r="G10" s="304" t="s">
        <v>3043</v>
      </c>
      <c r="H10" s="304" t="s">
        <v>3044</v>
      </c>
      <c r="I10" s="305">
        <f>DATE(2026,9,1)</f>
        <v>46266</v>
      </c>
      <c r="J10" s="305">
        <f>DATE(2026,10,1)</f>
        <v>46296</v>
      </c>
      <c r="K10" s="305">
        <f>DATE(2026,11,1)</f>
        <v>46327</v>
      </c>
      <c r="L10" s="305">
        <f>DATE(2026,12,1)</f>
        <v>46357</v>
      </c>
      <c r="M10" s="306">
        <f>DATE(2027,1,1)</f>
        <v>46388</v>
      </c>
      <c r="N10" s="306">
        <f>DATE(2027,2,1)</f>
        <v>46419</v>
      </c>
      <c r="O10" s="306">
        <f>DATE(2027,3,1)</f>
        <v>46447</v>
      </c>
      <c r="P10" s="306">
        <f>DATE(2027,4,1)</f>
        <v>46478</v>
      </c>
      <c r="Q10" s="306">
        <f>DATE(2027,5,1)</f>
        <v>46508</v>
      </c>
      <c r="R10" s="306">
        <f>DATE(2027,6,1)</f>
        <v>46539</v>
      </c>
      <c r="S10" s="306">
        <f>DATE(2027,7,1)</f>
        <v>46569</v>
      </c>
      <c r="T10" s="306">
        <f>DATE(2027,8,1)</f>
        <v>46600</v>
      </c>
      <c r="U10" s="306">
        <f>DATE(2027,9,1)</f>
        <v>46631</v>
      </c>
      <c r="V10" s="306">
        <f>DATE(2027,10,1)</f>
        <v>46661</v>
      </c>
      <c r="W10" s="306">
        <f>DATE(2027,11,1)</f>
        <v>46692</v>
      </c>
      <c r="X10" s="306">
        <f>DATE(2027,12,1)</f>
        <v>46722</v>
      </c>
      <c r="Y10" s="307"/>
      <c r="Z10" s="308" t="s">
        <v>3045</v>
      </c>
      <c r="AB10" s="309" t="s">
        <v>3046</v>
      </c>
    </row>
    <row r="11" spans="1:28" x14ac:dyDescent="0.2">
      <c r="E11" s="310" t="s">
        <v>3047</v>
      </c>
      <c r="F11" s="310" t="s">
        <v>3047</v>
      </c>
      <c r="G11" s="311"/>
      <c r="H11" s="312" t="s">
        <v>3048</v>
      </c>
      <c r="I11" s="310">
        <v>1</v>
      </c>
      <c r="J11" s="310">
        <v>2</v>
      </c>
      <c r="K11" s="310">
        <v>3</v>
      </c>
      <c r="L11" s="310">
        <v>4</v>
      </c>
      <c r="M11" s="310">
        <v>5</v>
      </c>
      <c r="N11" s="310">
        <v>6</v>
      </c>
      <c r="O11" s="310">
        <v>7</v>
      </c>
      <c r="P11" s="310">
        <v>8</v>
      </c>
      <c r="Q11" s="310">
        <v>9</v>
      </c>
      <c r="R11" s="310">
        <v>10</v>
      </c>
      <c r="S11" s="310">
        <v>11</v>
      </c>
      <c r="T11" s="310">
        <v>12</v>
      </c>
      <c r="U11" s="310">
        <v>13</v>
      </c>
      <c r="V11" s="310">
        <v>14</v>
      </c>
      <c r="W11" s="310">
        <v>15</v>
      </c>
      <c r="X11" s="310">
        <v>16</v>
      </c>
      <c r="Y11" s="310"/>
    </row>
    <row r="12" spans="1:28" x14ac:dyDescent="0.2">
      <c r="B12" s="313"/>
      <c r="C12" s="313"/>
      <c r="D12" s="313"/>
      <c r="E12" s="314"/>
      <c r="F12" s="314"/>
      <c r="G12" s="314"/>
      <c r="H12" s="314"/>
      <c r="I12" s="313"/>
      <c r="J12" s="313"/>
      <c r="K12" s="313"/>
      <c r="L12" s="313"/>
      <c r="M12" s="313"/>
      <c r="N12" s="313"/>
      <c r="O12" s="313"/>
      <c r="P12" s="313"/>
      <c r="Q12" s="313"/>
      <c r="R12" s="313"/>
      <c r="S12" s="313"/>
      <c r="T12" s="313"/>
      <c r="U12" s="313"/>
      <c r="V12" s="313"/>
      <c r="W12" s="313"/>
      <c r="X12" s="313"/>
      <c r="Y12" s="315"/>
      <c r="Z12" s="313"/>
    </row>
    <row r="13" spans="1:28" x14ac:dyDescent="0.2">
      <c r="B13" s="316" t="s">
        <v>3049</v>
      </c>
    </row>
    <row r="14" spans="1:28" x14ac:dyDescent="0.2">
      <c r="B14" s="317" t="s">
        <v>3050</v>
      </c>
      <c r="C14" s="317" t="s">
        <v>3051</v>
      </c>
      <c r="D14" s="318">
        <v>60513</v>
      </c>
      <c r="E14" s="319">
        <v>46266</v>
      </c>
      <c r="F14" s="319">
        <v>46722</v>
      </c>
      <c r="G14" s="320">
        <v>0.03</v>
      </c>
      <c r="H14" s="321">
        <f t="shared" ref="H14:H33" si="0">$D$8</f>
        <v>46661</v>
      </c>
      <c r="I14" s="322">
        <f t="shared" ref="I14:X33" si="1">IF(OR($D14="",$E14="",NOT(ISNUMBER($D14))),"",IF(AND($E14&lt;=I$10,IF($F14="",$X$10,$F14)&gt;=I$10),$D14/12*(1+N($G14))^IF(AND(ISNUMBER($H14),I$10&gt;=$H14),1+INT(DATEDIF($H14,I$10,"m")/12),0),0))</f>
        <v>5042.75</v>
      </c>
      <c r="J14" s="322">
        <f t="shared" si="1"/>
        <v>5042.75</v>
      </c>
      <c r="K14" s="322">
        <f t="shared" si="1"/>
        <v>5042.75</v>
      </c>
      <c r="L14" s="322">
        <f t="shared" si="1"/>
        <v>5042.75</v>
      </c>
      <c r="M14" s="323">
        <f t="shared" si="1"/>
        <v>5042.75</v>
      </c>
      <c r="N14" s="322">
        <f t="shared" si="1"/>
        <v>5042.75</v>
      </c>
      <c r="O14" s="322">
        <f t="shared" si="1"/>
        <v>5042.75</v>
      </c>
      <c r="P14" s="322">
        <f t="shared" si="1"/>
        <v>5042.75</v>
      </c>
      <c r="Q14" s="322">
        <f t="shared" si="1"/>
        <v>5042.75</v>
      </c>
      <c r="R14" s="322">
        <f t="shared" si="1"/>
        <v>5042.75</v>
      </c>
      <c r="S14" s="322">
        <f t="shared" si="1"/>
        <v>5042.75</v>
      </c>
      <c r="T14" s="322">
        <f t="shared" si="1"/>
        <v>5042.75</v>
      </c>
      <c r="U14" s="322">
        <f t="shared" si="1"/>
        <v>5042.75</v>
      </c>
      <c r="V14" s="322">
        <f t="shared" si="1"/>
        <v>5194.0325000000003</v>
      </c>
      <c r="W14" s="322">
        <f t="shared" si="1"/>
        <v>5194.0325000000003</v>
      </c>
      <c r="X14" s="322">
        <f t="shared" si="1"/>
        <v>5194.0325000000003</v>
      </c>
      <c r="Y14" s="322"/>
      <c r="Z14" s="322">
        <f>SUM(M14:X14)</f>
        <v>60966.847500000003</v>
      </c>
      <c r="AB14" s="324" t="str">
        <f t="shared" ref="AB14:AB33" si="2">IF($D14&amp;$E14="","",IF(AND($D14&lt;&gt;"",NOT(ISNUMBER($D14))),"Salary must be a number",IF(AND($D14&lt;&gt;"",$E14=""),"Start month missing",IF(AND(ISNUMBER($E14),ISNUMBER($F14),$F14&lt;$E14),"End is before Start",IF(AND($D14&lt;&gt;"",NOT(ISNUMBER($H14))),"Increase month missing","")))))</f>
        <v/>
      </c>
    </row>
    <row r="15" spans="1:28" x14ac:dyDescent="0.2">
      <c r="B15" s="317" t="s">
        <v>3052</v>
      </c>
      <c r="C15" s="317" t="s">
        <v>3051</v>
      </c>
      <c r="D15" s="318">
        <v>70021</v>
      </c>
      <c r="E15" s="319">
        <v>46266</v>
      </c>
      <c r="F15" s="319">
        <v>46722</v>
      </c>
      <c r="G15" s="320">
        <v>0.03</v>
      </c>
      <c r="H15" s="321">
        <f t="shared" si="0"/>
        <v>46661</v>
      </c>
      <c r="I15" s="322">
        <f t="shared" si="1"/>
        <v>5835.083333333333</v>
      </c>
      <c r="J15" s="322">
        <f t="shared" si="1"/>
        <v>5835.083333333333</v>
      </c>
      <c r="K15" s="322">
        <f t="shared" si="1"/>
        <v>5835.083333333333</v>
      </c>
      <c r="L15" s="322">
        <f t="shared" si="1"/>
        <v>5835.083333333333</v>
      </c>
      <c r="M15" s="322">
        <f t="shared" si="1"/>
        <v>5835.083333333333</v>
      </c>
      <c r="N15" s="322">
        <f t="shared" si="1"/>
        <v>5835.083333333333</v>
      </c>
      <c r="O15" s="322">
        <f t="shared" si="1"/>
        <v>5835.083333333333</v>
      </c>
      <c r="P15" s="322">
        <f t="shared" si="1"/>
        <v>5835.083333333333</v>
      </c>
      <c r="Q15" s="322">
        <f t="shared" si="1"/>
        <v>5835.083333333333</v>
      </c>
      <c r="R15" s="322">
        <f t="shared" si="1"/>
        <v>5835.083333333333</v>
      </c>
      <c r="S15" s="322">
        <f t="shared" si="1"/>
        <v>5835.083333333333</v>
      </c>
      <c r="T15" s="322">
        <f t="shared" si="1"/>
        <v>5835.083333333333</v>
      </c>
      <c r="U15" s="322">
        <f t="shared" si="1"/>
        <v>5835.083333333333</v>
      </c>
      <c r="V15" s="322">
        <f t="shared" si="1"/>
        <v>6010.1358333333328</v>
      </c>
      <c r="W15" s="322">
        <f t="shared" si="1"/>
        <v>6010.1358333333328</v>
      </c>
      <c r="X15" s="322">
        <f t="shared" si="1"/>
        <v>6010.1358333333328</v>
      </c>
      <c r="Y15" s="322"/>
      <c r="Z15" s="322">
        <f t="shared" ref="Z15:Z33" si="3">SUM(M15:X15)</f>
        <v>70546.157500000001</v>
      </c>
      <c r="AB15" s="324" t="str">
        <f t="shared" si="2"/>
        <v/>
      </c>
    </row>
    <row r="16" spans="1:28" x14ac:dyDescent="0.2">
      <c r="B16" s="317" t="s">
        <v>3053</v>
      </c>
      <c r="C16" s="317" t="s">
        <v>3051</v>
      </c>
      <c r="D16" s="318">
        <v>69376</v>
      </c>
      <c r="E16" s="319">
        <v>46266</v>
      </c>
      <c r="F16" s="319">
        <v>46722</v>
      </c>
      <c r="G16" s="320">
        <v>0.03</v>
      </c>
      <c r="H16" s="321">
        <f t="shared" si="0"/>
        <v>46661</v>
      </c>
      <c r="I16" s="322">
        <f t="shared" si="1"/>
        <v>5781.333333333333</v>
      </c>
      <c r="J16" s="322">
        <f t="shared" si="1"/>
        <v>5781.333333333333</v>
      </c>
      <c r="K16" s="322">
        <f t="shared" si="1"/>
        <v>5781.333333333333</v>
      </c>
      <c r="L16" s="322">
        <f t="shared" si="1"/>
        <v>5781.333333333333</v>
      </c>
      <c r="M16" s="322">
        <f t="shared" si="1"/>
        <v>5781.333333333333</v>
      </c>
      <c r="N16" s="322">
        <f t="shared" si="1"/>
        <v>5781.333333333333</v>
      </c>
      <c r="O16" s="322">
        <f t="shared" si="1"/>
        <v>5781.333333333333</v>
      </c>
      <c r="P16" s="322">
        <f t="shared" si="1"/>
        <v>5781.333333333333</v>
      </c>
      <c r="Q16" s="322">
        <f t="shared" si="1"/>
        <v>5781.333333333333</v>
      </c>
      <c r="R16" s="322">
        <f t="shared" si="1"/>
        <v>5781.333333333333</v>
      </c>
      <c r="S16" s="322">
        <f t="shared" si="1"/>
        <v>5781.333333333333</v>
      </c>
      <c r="T16" s="322">
        <f t="shared" si="1"/>
        <v>5781.333333333333</v>
      </c>
      <c r="U16" s="322">
        <f t="shared" si="1"/>
        <v>5781.333333333333</v>
      </c>
      <c r="V16" s="322">
        <f t="shared" si="1"/>
        <v>5954.7733333333335</v>
      </c>
      <c r="W16" s="322">
        <f t="shared" si="1"/>
        <v>5954.7733333333335</v>
      </c>
      <c r="X16" s="322">
        <f t="shared" si="1"/>
        <v>5954.7733333333335</v>
      </c>
      <c r="Y16" s="322"/>
      <c r="Z16" s="322">
        <f t="shared" si="3"/>
        <v>69896.320000000007</v>
      </c>
      <c r="AB16" s="324" t="str">
        <f t="shared" si="2"/>
        <v/>
      </c>
    </row>
    <row r="17" spans="2:28" x14ac:dyDescent="0.2">
      <c r="B17" s="317" t="s">
        <v>3054</v>
      </c>
      <c r="C17" s="317" t="s">
        <v>3051</v>
      </c>
      <c r="D17" s="318">
        <v>61687</v>
      </c>
      <c r="E17" s="319">
        <v>46266</v>
      </c>
      <c r="F17" s="319">
        <v>46722</v>
      </c>
      <c r="G17" s="320">
        <v>0.03</v>
      </c>
      <c r="H17" s="321">
        <f t="shared" si="0"/>
        <v>46661</v>
      </c>
      <c r="I17" s="322">
        <f t="shared" si="1"/>
        <v>5140.583333333333</v>
      </c>
      <c r="J17" s="322">
        <f t="shared" si="1"/>
        <v>5140.583333333333</v>
      </c>
      <c r="K17" s="322">
        <f t="shared" si="1"/>
        <v>5140.583333333333</v>
      </c>
      <c r="L17" s="322">
        <f t="shared" si="1"/>
        <v>5140.583333333333</v>
      </c>
      <c r="M17" s="322">
        <f t="shared" si="1"/>
        <v>5140.583333333333</v>
      </c>
      <c r="N17" s="322">
        <f t="shared" si="1"/>
        <v>5140.583333333333</v>
      </c>
      <c r="O17" s="322">
        <f t="shared" si="1"/>
        <v>5140.583333333333</v>
      </c>
      <c r="P17" s="322">
        <f t="shared" si="1"/>
        <v>5140.583333333333</v>
      </c>
      <c r="Q17" s="322">
        <f t="shared" si="1"/>
        <v>5140.583333333333</v>
      </c>
      <c r="R17" s="322">
        <f t="shared" si="1"/>
        <v>5140.583333333333</v>
      </c>
      <c r="S17" s="322">
        <f t="shared" si="1"/>
        <v>5140.583333333333</v>
      </c>
      <c r="T17" s="322">
        <f t="shared" si="1"/>
        <v>5140.583333333333</v>
      </c>
      <c r="U17" s="322">
        <f t="shared" si="1"/>
        <v>5140.583333333333</v>
      </c>
      <c r="V17" s="322">
        <f t="shared" si="1"/>
        <v>5294.8008333333328</v>
      </c>
      <c r="W17" s="322">
        <f t="shared" si="1"/>
        <v>5294.8008333333328</v>
      </c>
      <c r="X17" s="322">
        <f t="shared" si="1"/>
        <v>5294.8008333333328</v>
      </c>
      <c r="Y17" s="322"/>
      <c r="Z17" s="322">
        <f t="shared" si="3"/>
        <v>62149.652500000004</v>
      </c>
      <c r="AB17" s="324" t="str">
        <f t="shared" si="2"/>
        <v/>
      </c>
    </row>
    <row r="18" spans="2:28" x14ac:dyDescent="0.2">
      <c r="B18" s="317" t="s">
        <v>3055</v>
      </c>
      <c r="C18" s="317" t="s">
        <v>3051</v>
      </c>
      <c r="D18" s="318">
        <v>60593</v>
      </c>
      <c r="E18" s="319">
        <v>46266</v>
      </c>
      <c r="F18" s="319">
        <v>46722</v>
      </c>
      <c r="G18" s="320">
        <v>0.03</v>
      </c>
      <c r="H18" s="321">
        <f t="shared" si="0"/>
        <v>46661</v>
      </c>
      <c r="I18" s="322">
        <f t="shared" si="1"/>
        <v>5049.416666666667</v>
      </c>
      <c r="J18" s="322">
        <f t="shared" si="1"/>
        <v>5049.416666666667</v>
      </c>
      <c r="K18" s="322">
        <f t="shared" si="1"/>
        <v>5049.416666666667</v>
      </c>
      <c r="L18" s="322">
        <f t="shared" si="1"/>
        <v>5049.416666666667</v>
      </c>
      <c r="M18" s="322">
        <f t="shared" si="1"/>
        <v>5049.416666666667</v>
      </c>
      <c r="N18" s="322">
        <f t="shared" si="1"/>
        <v>5049.416666666667</v>
      </c>
      <c r="O18" s="322">
        <f t="shared" si="1"/>
        <v>5049.416666666667</v>
      </c>
      <c r="P18" s="322">
        <f t="shared" si="1"/>
        <v>5049.416666666667</v>
      </c>
      <c r="Q18" s="322">
        <f t="shared" si="1"/>
        <v>5049.416666666667</v>
      </c>
      <c r="R18" s="322">
        <f t="shared" si="1"/>
        <v>5049.416666666667</v>
      </c>
      <c r="S18" s="322">
        <f t="shared" si="1"/>
        <v>5049.416666666667</v>
      </c>
      <c r="T18" s="322">
        <f t="shared" si="1"/>
        <v>5049.416666666667</v>
      </c>
      <c r="U18" s="322">
        <f t="shared" si="1"/>
        <v>5049.416666666667</v>
      </c>
      <c r="V18" s="322">
        <f t="shared" si="1"/>
        <v>5200.899166666667</v>
      </c>
      <c r="W18" s="322">
        <f t="shared" si="1"/>
        <v>5200.899166666667</v>
      </c>
      <c r="X18" s="322">
        <f t="shared" si="1"/>
        <v>5200.899166666667</v>
      </c>
      <c r="Y18" s="322"/>
      <c r="Z18" s="322">
        <f t="shared" si="3"/>
        <v>61047.447500000009</v>
      </c>
      <c r="AB18" s="324" t="str">
        <f t="shared" si="2"/>
        <v/>
      </c>
    </row>
    <row r="19" spans="2:28" x14ac:dyDescent="0.2">
      <c r="B19" s="317" t="s">
        <v>3056</v>
      </c>
      <c r="C19" s="317" t="s">
        <v>3051</v>
      </c>
      <c r="D19" s="318">
        <v>53092</v>
      </c>
      <c r="E19" s="319">
        <v>46266</v>
      </c>
      <c r="F19" s="319">
        <v>46722</v>
      </c>
      <c r="G19" s="320">
        <v>0.03</v>
      </c>
      <c r="H19" s="321">
        <f t="shared" si="0"/>
        <v>46661</v>
      </c>
      <c r="I19" s="322">
        <f t="shared" si="1"/>
        <v>4424.333333333333</v>
      </c>
      <c r="J19" s="322">
        <f t="shared" si="1"/>
        <v>4424.333333333333</v>
      </c>
      <c r="K19" s="322">
        <f t="shared" si="1"/>
        <v>4424.333333333333</v>
      </c>
      <c r="L19" s="322">
        <f t="shared" si="1"/>
        <v>4424.333333333333</v>
      </c>
      <c r="M19" s="322">
        <f t="shared" si="1"/>
        <v>4424.333333333333</v>
      </c>
      <c r="N19" s="322">
        <f t="shared" si="1"/>
        <v>4424.333333333333</v>
      </c>
      <c r="O19" s="322">
        <f t="shared" si="1"/>
        <v>4424.333333333333</v>
      </c>
      <c r="P19" s="322">
        <f t="shared" si="1"/>
        <v>4424.333333333333</v>
      </c>
      <c r="Q19" s="322">
        <f t="shared" si="1"/>
        <v>4424.333333333333</v>
      </c>
      <c r="R19" s="322">
        <f t="shared" si="1"/>
        <v>4424.333333333333</v>
      </c>
      <c r="S19" s="322">
        <f t="shared" si="1"/>
        <v>4424.333333333333</v>
      </c>
      <c r="T19" s="322">
        <f t="shared" si="1"/>
        <v>4424.333333333333</v>
      </c>
      <c r="U19" s="322">
        <f t="shared" si="1"/>
        <v>4424.333333333333</v>
      </c>
      <c r="V19" s="322">
        <f t="shared" si="1"/>
        <v>4557.0633333333335</v>
      </c>
      <c r="W19" s="322">
        <f t="shared" si="1"/>
        <v>4557.0633333333335</v>
      </c>
      <c r="X19" s="322">
        <f t="shared" si="1"/>
        <v>4557.0633333333335</v>
      </c>
      <c r="Y19" s="322"/>
      <c r="Z19" s="322">
        <f t="shared" si="3"/>
        <v>53490.189999999995</v>
      </c>
      <c r="AB19" s="324" t="str">
        <f t="shared" si="2"/>
        <v/>
      </c>
    </row>
    <row r="20" spans="2:28" x14ac:dyDescent="0.2">
      <c r="B20" s="317" t="s">
        <v>3057</v>
      </c>
      <c r="C20" s="317" t="s">
        <v>3051</v>
      </c>
      <c r="D20" s="318">
        <v>59032</v>
      </c>
      <c r="E20" s="319">
        <v>46266</v>
      </c>
      <c r="F20" s="319">
        <v>46722</v>
      </c>
      <c r="G20" s="320">
        <v>0.03</v>
      </c>
      <c r="H20" s="321">
        <f t="shared" si="0"/>
        <v>46661</v>
      </c>
      <c r="I20" s="322">
        <f t="shared" si="1"/>
        <v>4919.333333333333</v>
      </c>
      <c r="J20" s="322">
        <f t="shared" si="1"/>
        <v>4919.333333333333</v>
      </c>
      <c r="K20" s="322">
        <f t="shared" si="1"/>
        <v>4919.333333333333</v>
      </c>
      <c r="L20" s="322">
        <f t="shared" si="1"/>
        <v>4919.333333333333</v>
      </c>
      <c r="M20" s="322">
        <f t="shared" si="1"/>
        <v>4919.333333333333</v>
      </c>
      <c r="N20" s="322">
        <f t="shared" si="1"/>
        <v>4919.333333333333</v>
      </c>
      <c r="O20" s="322">
        <f t="shared" si="1"/>
        <v>4919.333333333333</v>
      </c>
      <c r="P20" s="322">
        <f t="shared" si="1"/>
        <v>4919.333333333333</v>
      </c>
      <c r="Q20" s="322">
        <f t="shared" si="1"/>
        <v>4919.333333333333</v>
      </c>
      <c r="R20" s="322">
        <f t="shared" si="1"/>
        <v>4919.333333333333</v>
      </c>
      <c r="S20" s="322">
        <f t="shared" si="1"/>
        <v>4919.333333333333</v>
      </c>
      <c r="T20" s="322">
        <f t="shared" si="1"/>
        <v>4919.333333333333</v>
      </c>
      <c r="U20" s="322">
        <f t="shared" si="1"/>
        <v>4919.333333333333</v>
      </c>
      <c r="V20" s="322">
        <f t="shared" si="1"/>
        <v>5066.913333333333</v>
      </c>
      <c r="W20" s="322">
        <f t="shared" si="1"/>
        <v>5066.913333333333</v>
      </c>
      <c r="X20" s="322">
        <f t="shared" si="1"/>
        <v>5066.913333333333</v>
      </c>
      <c r="Y20" s="322"/>
      <c r="Z20" s="322">
        <f t="shared" si="3"/>
        <v>59474.739999999991</v>
      </c>
      <c r="AB20" s="324" t="str">
        <f t="shared" si="2"/>
        <v/>
      </c>
    </row>
    <row r="21" spans="2:28" x14ac:dyDescent="0.2">
      <c r="B21" s="317" t="s">
        <v>3058</v>
      </c>
      <c r="C21" s="317" t="s">
        <v>3059</v>
      </c>
      <c r="D21" s="318">
        <v>76515</v>
      </c>
      <c r="E21" s="319">
        <v>46266</v>
      </c>
      <c r="F21" s="319">
        <v>46722</v>
      </c>
      <c r="G21" s="320">
        <v>0.03</v>
      </c>
      <c r="H21" s="321">
        <f t="shared" si="0"/>
        <v>46661</v>
      </c>
      <c r="I21" s="322">
        <f t="shared" si="1"/>
        <v>6376.25</v>
      </c>
      <c r="J21" s="322">
        <f t="shared" si="1"/>
        <v>6376.25</v>
      </c>
      <c r="K21" s="322">
        <f t="shared" si="1"/>
        <v>6376.25</v>
      </c>
      <c r="L21" s="322">
        <f t="shared" si="1"/>
        <v>6376.25</v>
      </c>
      <c r="M21" s="322">
        <f t="shared" si="1"/>
        <v>6376.25</v>
      </c>
      <c r="N21" s="322">
        <f t="shared" si="1"/>
        <v>6376.25</v>
      </c>
      <c r="O21" s="322">
        <f t="shared" si="1"/>
        <v>6376.25</v>
      </c>
      <c r="P21" s="322">
        <f t="shared" si="1"/>
        <v>6376.25</v>
      </c>
      <c r="Q21" s="322">
        <f t="shared" si="1"/>
        <v>6376.25</v>
      </c>
      <c r="R21" s="322">
        <f t="shared" si="1"/>
        <v>6376.25</v>
      </c>
      <c r="S21" s="322">
        <f t="shared" si="1"/>
        <v>6376.25</v>
      </c>
      <c r="T21" s="322">
        <f t="shared" si="1"/>
        <v>6376.25</v>
      </c>
      <c r="U21" s="322">
        <f t="shared" si="1"/>
        <v>6376.25</v>
      </c>
      <c r="V21" s="322">
        <f t="shared" si="1"/>
        <v>6567.5375000000004</v>
      </c>
      <c r="W21" s="322">
        <f t="shared" si="1"/>
        <v>6567.5375000000004</v>
      </c>
      <c r="X21" s="322">
        <f t="shared" si="1"/>
        <v>6567.5375000000004</v>
      </c>
      <c r="Y21" s="322"/>
      <c r="Z21" s="322">
        <f t="shared" si="3"/>
        <v>77088.862500000003</v>
      </c>
      <c r="AB21" s="324" t="str">
        <f t="shared" si="2"/>
        <v/>
      </c>
    </row>
    <row r="22" spans="2:28" x14ac:dyDescent="0.2">
      <c r="B22" s="317" t="s">
        <v>3060</v>
      </c>
      <c r="C22" s="317" t="s">
        <v>3051</v>
      </c>
      <c r="D22" s="318">
        <v>64522</v>
      </c>
      <c r="E22" s="319">
        <v>46266</v>
      </c>
      <c r="F22" s="319">
        <v>46722</v>
      </c>
      <c r="G22" s="320">
        <v>0.03</v>
      </c>
      <c r="H22" s="321">
        <f t="shared" si="0"/>
        <v>46661</v>
      </c>
      <c r="I22" s="322">
        <f t="shared" si="1"/>
        <v>5376.833333333333</v>
      </c>
      <c r="J22" s="322">
        <f t="shared" si="1"/>
        <v>5376.833333333333</v>
      </c>
      <c r="K22" s="322">
        <f t="shared" si="1"/>
        <v>5376.833333333333</v>
      </c>
      <c r="L22" s="322">
        <f t="shared" si="1"/>
        <v>5376.833333333333</v>
      </c>
      <c r="M22" s="322">
        <f t="shared" si="1"/>
        <v>5376.833333333333</v>
      </c>
      <c r="N22" s="322">
        <f t="shared" si="1"/>
        <v>5376.833333333333</v>
      </c>
      <c r="O22" s="322">
        <f t="shared" si="1"/>
        <v>5376.833333333333</v>
      </c>
      <c r="P22" s="322">
        <f t="shared" si="1"/>
        <v>5376.833333333333</v>
      </c>
      <c r="Q22" s="322">
        <f t="shared" si="1"/>
        <v>5376.833333333333</v>
      </c>
      <c r="R22" s="322">
        <f t="shared" si="1"/>
        <v>5376.833333333333</v>
      </c>
      <c r="S22" s="322">
        <f t="shared" si="1"/>
        <v>5376.833333333333</v>
      </c>
      <c r="T22" s="322">
        <f t="shared" si="1"/>
        <v>5376.833333333333</v>
      </c>
      <c r="U22" s="322">
        <f t="shared" si="1"/>
        <v>5376.833333333333</v>
      </c>
      <c r="V22" s="322">
        <f t="shared" si="1"/>
        <v>5538.1383333333333</v>
      </c>
      <c r="W22" s="322">
        <f t="shared" si="1"/>
        <v>5538.1383333333333</v>
      </c>
      <c r="X22" s="322">
        <f t="shared" ref="X22" si="4">IF(OR($D22="",$E22="",NOT(ISNUMBER($D22))),"",IF(AND($E22&lt;=X$10,IF($F22="",$X$10,$F22)&gt;=X$10),$D22/12*(1+N($G22))^IF(AND(ISNUMBER($H22),X$10&gt;=$H22),1+INT(DATEDIF($H22,X$10,"m")/12),0),0))</f>
        <v>5538.1383333333333</v>
      </c>
      <c r="Y22" s="322"/>
      <c r="Z22" s="322">
        <f t="shared" ref="Z22:Z26" si="5">SUM(M22:X22)</f>
        <v>65005.915000000008</v>
      </c>
      <c r="AB22" s="324" t="str">
        <f t="shared" si="2"/>
        <v/>
      </c>
    </row>
    <row r="23" spans="2:28" x14ac:dyDescent="0.2">
      <c r="B23" s="317" t="s">
        <v>3061</v>
      </c>
      <c r="C23" s="317" t="s">
        <v>3051</v>
      </c>
      <c r="D23" s="318">
        <v>49920</v>
      </c>
      <c r="E23" s="319">
        <v>46266</v>
      </c>
      <c r="F23" s="319">
        <v>46722</v>
      </c>
      <c r="G23" s="320">
        <v>0.03</v>
      </c>
      <c r="H23" s="321">
        <f t="shared" si="0"/>
        <v>46661</v>
      </c>
      <c r="I23" s="322">
        <f t="shared" ref="I23:X26" si="6">IF(OR($D23="",$E23="",NOT(ISNUMBER($D23))),"",IF(AND($E23&lt;=I$10,IF($F23="",$X$10,$F23)&gt;=I$10),$D23/12*(1+N($G23))^IF(AND(ISNUMBER($H23),I$10&gt;=$H23),1+INT(DATEDIF($H23,I$10,"m")/12),0),0))</f>
        <v>4160</v>
      </c>
      <c r="J23" s="322">
        <f t="shared" si="6"/>
        <v>4160</v>
      </c>
      <c r="K23" s="322">
        <f t="shared" si="6"/>
        <v>4160</v>
      </c>
      <c r="L23" s="322">
        <f t="shared" si="6"/>
        <v>4160</v>
      </c>
      <c r="M23" s="322">
        <f t="shared" si="6"/>
        <v>4160</v>
      </c>
      <c r="N23" s="322">
        <f t="shared" si="6"/>
        <v>4160</v>
      </c>
      <c r="O23" s="322">
        <f t="shared" si="6"/>
        <v>4160</v>
      </c>
      <c r="P23" s="322">
        <f t="shared" si="6"/>
        <v>4160</v>
      </c>
      <c r="Q23" s="322">
        <f t="shared" si="6"/>
        <v>4160</v>
      </c>
      <c r="R23" s="322">
        <f t="shared" si="6"/>
        <v>4160</v>
      </c>
      <c r="S23" s="322">
        <f t="shared" si="6"/>
        <v>4160</v>
      </c>
      <c r="T23" s="322">
        <f t="shared" si="6"/>
        <v>4160</v>
      </c>
      <c r="U23" s="322">
        <f t="shared" si="6"/>
        <v>4160</v>
      </c>
      <c r="V23" s="322">
        <f t="shared" si="6"/>
        <v>4284.8</v>
      </c>
      <c r="W23" s="322">
        <f t="shared" si="6"/>
        <v>4284.8</v>
      </c>
      <c r="X23" s="322">
        <f t="shared" si="6"/>
        <v>4284.8</v>
      </c>
      <c r="Y23" s="322"/>
      <c r="Z23" s="322">
        <f t="shared" si="5"/>
        <v>50294.400000000009</v>
      </c>
      <c r="AB23" s="324" t="str">
        <f t="shared" si="2"/>
        <v/>
      </c>
    </row>
    <row r="24" spans="2:28" x14ac:dyDescent="0.2">
      <c r="B24" s="317" t="s">
        <v>3062</v>
      </c>
      <c r="C24" s="317" t="s">
        <v>3051</v>
      </c>
      <c r="D24" s="318">
        <v>70720</v>
      </c>
      <c r="E24" s="319">
        <v>46266</v>
      </c>
      <c r="F24" s="319">
        <v>46722</v>
      </c>
      <c r="G24" s="320">
        <v>0.03</v>
      </c>
      <c r="H24" s="321">
        <f t="shared" si="0"/>
        <v>46661</v>
      </c>
      <c r="I24" s="322">
        <f t="shared" si="6"/>
        <v>5893.333333333333</v>
      </c>
      <c r="J24" s="322">
        <f t="shared" si="6"/>
        <v>5893.333333333333</v>
      </c>
      <c r="K24" s="322">
        <f t="shared" si="6"/>
        <v>5893.333333333333</v>
      </c>
      <c r="L24" s="322">
        <f t="shared" si="6"/>
        <v>5893.333333333333</v>
      </c>
      <c r="M24" s="322">
        <f t="shared" si="6"/>
        <v>5893.333333333333</v>
      </c>
      <c r="N24" s="322">
        <f t="shared" si="6"/>
        <v>5893.333333333333</v>
      </c>
      <c r="O24" s="322">
        <f t="shared" si="6"/>
        <v>5893.333333333333</v>
      </c>
      <c r="P24" s="322">
        <f t="shared" si="6"/>
        <v>5893.333333333333</v>
      </c>
      <c r="Q24" s="322">
        <f t="shared" si="6"/>
        <v>5893.333333333333</v>
      </c>
      <c r="R24" s="322">
        <f t="shared" si="6"/>
        <v>5893.333333333333</v>
      </c>
      <c r="S24" s="322">
        <f t="shared" si="6"/>
        <v>5893.333333333333</v>
      </c>
      <c r="T24" s="322">
        <f t="shared" si="6"/>
        <v>5893.333333333333</v>
      </c>
      <c r="U24" s="322">
        <f t="shared" si="6"/>
        <v>5893.333333333333</v>
      </c>
      <c r="V24" s="322">
        <f t="shared" si="6"/>
        <v>6070.1333333333332</v>
      </c>
      <c r="W24" s="322">
        <f t="shared" si="6"/>
        <v>6070.1333333333332</v>
      </c>
      <c r="X24" s="322">
        <f t="shared" si="6"/>
        <v>6070.1333333333332</v>
      </c>
      <c r="Y24" s="322"/>
      <c r="Z24" s="322">
        <f t="shared" si="5"/>
        <v>71250.400000000009</v>
      </c>
      <c r="AB24" s="324" t="str">
        <f t="shared" si="2"/>
        <v/>
      </c>
    </row>
    <row r="25" spans="2:28" x14ac:dyDescent="0.2">
      <c r="B25" s="317" t="s">
        <v>3063</v>
      </c>
      <c r="C25" s="317" t="s">
        <v>3064</v>
      </c>
      <c r="D25" s="318">
        <v>120000</v>
      </c>
      <c r="E25" s="319">
        <v>46266</v>
      </c>
      <c r="F25" s="319">
        <v>46722</v>
      </c>
      <c r="G25" s="320">
        <v>0.03</v>
      </c>
      <c r="H25" s="321">
        <f t="shared" si="0"/>
        <v>46661</v>
      </c>
      <c r="I25" s="322">
        <f t="shared" si="6"/>
        <v>10000</v>
      </c>
      <c r="J25" s="322">
        <f t="shared" si="6"/>
        <v>10000</v>
      </c>
      <c r="K25" s="322">
        <f t="shared" si="6"/>
        <v>10000</v>
      </c>
      <c r="L25" s="322">
        <f t="shared" si="6"/>
        <v>10000</v>
      </c>
      <c r="M25" s="322">
        <f t="shared" si="6"/>
        <v>10000</v>
      </c>
      <c r="N25" s="322">
        <f t="shared" si="6"/>
        <v>10000</v>
      </c>
      <c r="O25" s="322">
        <f t="shared" si="6"/>
        <v>10000</v>
      </c>
      <c r="P25" s="322">
        <f t="shared" si="6"/>
        <v>10000</v>
      </c>
      <c r="Q25" s="322">
        <f t="shared" si="6"/>
        <v>10000</v>
      </c>
      <c r="R25" s="322">
        <f t="shared" si="6"/>
        <v>10000</v>
      </c>
      <c r="S25" s="322">
        <f t="shared" si="6"/>
        <v>10000</v>
      </c>
      <c r="T25" s="322">
        <f t="shared" si="6"/>
        <v>10000</v>
      </c>
      <c r="U25" s="322">
        <f t="shared" si="6"/>
        <v>10000</v>
      </c>
      <c r="V25" s="322">
        <f t="shared" si="6"/>
        <v>10300</v>
      </c>
      <c r="W25" s="322">
        <f t="shared" si="6"/>
        <v>10300</v>
      </c>
      <c r="X25" s="322">
        <f t="shared" si="6"/>
        <v>10300</v>
      </c>
      <c r="Y25" s="322"/>
      <c r="Z25" s="322">
        <f t="shared" si="5"/>
        <v>120900</v>
      </c>
      <c r="AB25" s="324" t="str">
        <f t="shared" si="2"/>
        <v/>
      </c>
    </row>
    <row r="26" spans="2:28" x14ac:dyDescent="0.2">
      <c r="B26" s="317" t="s">
        <v>3065</v>
      </c>
      <c r="C26" s="317" t="s">
        <v>3051</v>
      </c>
      <c r="D26" s="318">
        <v>62400</v>
      </c>
      <c r="E26" s="319">
        <v>46266</v>
      </c>
      <c r="F26" s="319">
        <v>46722</v>
      </c>
      <c r="G26" s="320">
        <v>0.03</v>
      </c>
      <c r="H26" s="321">
        <f t="shared" si="0"/>
        <v>46661</v>
      </c>
      <c r="I26" s="322">
        <f t="shared" si="6"/>
        <v>5200</v>
      </c>
      <c r="J26" s="322">
        <f t="shared" si="6"/>
        <v>5200</v>
      </c>
      <c r="K26" s="322">
        <f t="shared" si="6"/>
        <v>5200</v>
      </c>
      <c r="L26" s="322">
        <f t="shared" si="6"/>
        <v>5200</v>
      </c>
      <c r="M26" s="322">
        <f t="shared" si="6"/>
        <v>5200</v>
      </c>
      <c r="N26" s="322">
        <f t="shared" si="6"/>
        <v>5200</v>
      </c>
      <c r="O26" s="322">
        <f t="shared" si="6"/>
        <v>5200</v>
      </c>
      <c r="P26" s="322">
        <f t="shared" si="6"/>
        <v>5200</v>
      </c>
      <c r="Q26" s="322">
        <f t="shared" si="6"/>
        <v>5200</v>
      </c>
      <c r="R26" s="322">
        <f t="shared" si="6"/>
        <v>5200</v>
      </c>
      <c r="S26" s="322">
        <f t="shared" si="6"/>
        <v>5200</v>
      </c>
      <c r="T26" s="322">
        <f t="shared" si="6"/>
        <v>5200</v>
      </c>
      <c r="U26" s="322">
        <f t="shared" si="6"/>
        <v>5200</v>
      </c>
      <c r="V26" s="322">
        <f t="shared" si="6"/>
        <v>5356</v>
      </c>
      <c r="W26" s="322">
        <f t="shared" si="6"/>
        <v>5356</v>
      </c>
      <c r="X26" s="322">
        <f t="shared" si="6"/>
        <v>5356</v>
      </c>
      <c r="Y26" s="322"/>
      <c r="Z26" s="322">
        <f t="shared" si="5"/>
        <v>62868</v>
      </c>
      <c r="AB26" s="324" t="str">
        <f t="shared" si="2"/>
        <v/>
      </c>
    </row>
    <row r="27" spans="2:28" x14ac:dyDescent="0.2">
      <c r="B27" s="317" t="s">
        <v>3066</v>
      </c>
      <c r="C27" s="317" t="s">
        <v>3051</v>
      </c>
      <c r="D27" s="318">
        <v>72800</v>
      </c>
      <c r="E27" s="319">
        <v>46266</v>
      </c>
      <c r="F27" s="319">
        <v>46722</v>
      </c>
      <c r="G27" s="320">
        <v>0.03</v>
      </c>
      <c r="H27" s="321">
        <f t="shared" si="0"/>
        <v>46661</v>
      </c>
      <c r="I27" s="322">
        <f t="shared" si="1"/>
        <v>6066.666666666667</v>
      </c>
      <c r="J27" s="322">
        <f t="shared" si="1"/>
        <v>6066.666666666667</v>
      </c>
      <c r="K27" s="322">
        <f t="shared" si="1"/>
        <v>6066.666666666667</v>
      </c>
      <c r="L27" s="322">
        <f t="shared" si="1"/>
        <v>6066.666666666667</v>
      </c>
      <c r="M27" s="322">
        <f t="shared" si="1"/>
        <v>6066.666666666667</v>
      </c>
      <c r="N27" s="322">
        <f t="shared" si="1"/>
        <v>6066.666666666667</v>
      </c>
      <c r="O27" s="322">
        <f t="shared" si="1"/>
        <v>6066.666666666667</v>
      </c>
      <c r="P27" s="322">
        <f t="shared" si="1"/>
        <v>6066.666666666667</v>
      </c>
      <c r="Q27" s="322">
        <f t="shared" si="1"/>
        <v>6066.666666666667</v>
      </c>
      <c r="R27" s="322">
        <f t="shared" si="1"/>
        <v>6066.666666666667</v>
      </c>
      <c r="S27" s="322">
        <f t="shared" si="1"/>
        <v>6066.666666666667</v>
      </c>
      <c r="T27" s="322">
        <f t="shared" si="1"/>
        <v>6066.666666666667</v>
      </c>
      <c r="U27" s="322">
        <f t="shared" si="1"/>
        <v>6066.666666666667</v>
      </c>
      <c r="V27" s="322">
        <f t="shared" si="1"/>
        <v>6248.666666666667</v>
      </c>
      <c r="W27" s="322">
        <f t="shared" si="1"/>
        <v>6248.666666666667</v>
      </c>
      <c r="X27" s="322">
        <f t="shared" si="1"/>
        <v>6248.666666666667</v>
      </c>
      <c r="Y27" s="322"/>
      <c r="Z27" s="322">
        <f t="shared" si="3"/>
        <v>73346</v>
      </c>
      <c r="AB27" s="324" t="str">
        <f t="shared" si="2"/>
        <v/>
      </c>
    </row>
    <row r="28" spans="2:28" x14ac:dyDescent="0.2">
      <c r="B28" s="317" t="s">
        <v>3067</v>
      </c>
      <c r="C28" s="317" t="s">
        <v>3051</v>
      </c>
      <c r="D28" s="318">
        <v>62400</v>
      </c>
      <c r="E28" s="319">
        <v>46266</v>
      </c>
      <c r="F28" s="319">
        <v>46722</v>
      </c>
      <c r="G28" s="320">
        <v>0.03</v>
      </c>
      <c r="H28" s="321">
        <f t="shared" si="0"/>
        <v>46661</v>
      </c>
      <c r="I28" s="322">
        <f t="shared" si="1"/>
        <v>5200</v>
      </c>
      <c r="J28" s="322">
        <f t="shared" si="1"/>
        <v>5200</v>
      </c>
      <c r="K28" s="322">
        <f t="shared" si="1"/>
        <v>5200</v>
      </c>
      <c r="L28" s="322">
        <f t="shared" si="1"/>
        <v>5200</v>
      </c>
      <c r="M28" s="322">
        <f t="shared" si="1"/>
        <v>5200</v>
      </c>
      <c r="N28" s="322">
        <f t="shared" si="1"/>
        <v>5200</v>
      </c>
      <c r="O28" s="322">
        <f t="shared" si="1"/>
        <v>5200</v>
      </c>
      <c r="P28" s="322">
        <f t="shared" si="1"/>
        <v>5200</v>
      </c>
      <c r="Q28" s="322">
        <f t="shared" si="1"/>
        <v>5200</v>
      </c>
      <c r="R28" s="322">
        <f t="shared" si="1"/>
        <v>5200</v>
      </c>
      <c r="S28" s="322">
        <f t="shared" si="1"/>
        <v>5200</v>
      </c>
      <c r="T28" s="322">
        <f t="shared" si="1"/>
        <v>5200</v>
      </c>
      <c r="U28" s="322">
        <f t="shared" si="1"/>
        <v>5200</v>
      </c>
      <c r="V28" s="322">
        <f t="shared" si="1"/>
        <v>5356</v>
      </c>
      <c r="W28" s="322">
        <f t="shared" si="1"/>
        <v>5356</v>
      </c>
      <c r="X28" s="322">
        <f t="shared" si="1"/>
        <v>5356</v>
      </c>
      <c r="Y28" s="322"/>
      <c r="Z28" s="322">
        <f t="shared" si="3"/>
        <v>62868</v>
      </c>
      <c r="AB28" s="324" t="str">
        <f t="shared" si="2"/>
        <v/>
      </c>
    </row>
    <row r="29" spans="2:28" x14ac:dyDescent="0.2">
      <c r="B29" s="317" t="s">
        <v>3068</v>
      </c>
      <c r="C29" s="317" t="s">
        <v>3051</v>
      </c>
      <c r="D29" s="318">
        <v>66560</v>
      </c>
      <c r="E29" s="319">
        <v>46266</v>
      </c>
      <c r="F29" s="319">
        <v>46722</v>
      </c>
      <c r="G29" s="320">
        <v>0.03</v>
      </c>
      <c r="H29" s="321">
        <f t="shared" si="0"/>
        <v>46661</v>
      </c>
      <c r="I29" s="322">
        <f t="shared" si="1"/>
        <v>5546.666666666667</v>
      </c>
      <c r="J29" s="322">
        <f t="shared" si="1"/>
        <v>5546.666666666667</v>
      </c>
      <c r="K29" s="322">
        <f t="shared" si="1"/>
        <v>5546.666666666667</v>
      </c>
      <c r="L29" s="322">
        <f t="shared" si="1"/>
        <v>5546.666666666667</v>
      </c>
      <c r="M29" s="322">
        <f t="shared" si="1"/>
        <v>5546.666666666667</v>
      </c>
      <c r="N29" s="322">
        <f t="shared" si="1"/>
        <v>5546.666666666667</v>
      </c>
      <c r="O29" s="322">
        <f t="shared" si="1"/>
        <v>5546.666666666667</v>
      </c>
      <c r="P29" s="322">
        <f t="shared" si="1"/>
        <v>5546.666666666667</v>
      </c>
      <c r="Q29" s="322">
        <f t="shared" si="1"/>
        <v>5546.666666666667</v>
      </c>
      <c r="R29" s="322">
        <f t="shared" si="1"/>
        <v>5546.666666666667</v>
      </c>
      <c r="S29" s="322">
        <f t="shared" si="1"/>
        <v>5546.666666666667</v>
      </c>
      <c r="T29" s="322">
        <f t="shared" si="1"/>
        <v>5546.666666666667</v>
      </c>
      <c r="U29" s="322">
        <f t="shared" si="1"/>
        <v>5546.666666666667</v>
      </c>
      <c r="V29" s="322">
        <f t="shared" si="1"/>
        <v>5713.0666666666675</v>
      </c>
      <c r="W29" s="322">
        <f t="shared" si="1"/>
        <v>5713.0666666666675</v>
      </c>
      <c r="X29" s="322">
        <f t="shared" si="1"/>
        <v>5713.0666666666675</v>
      </c>
      <c r="Y29" s="322"/>
      <c r="Z29" s="322">
        <f t="shared" si="3"/>
        <v>67059.199999999997</v>
      </c>
      <c r="AB29" s="324" t="str">
        <f t="shared" si="2"/>
        <v/>
      </c>
    </row>
    <row r="30" spans="2:28" x14ac:dyDescent="0.2">
      <c r="B30" s="317"/>
      <c r="C30" s="317"/>
      <c r="D30" s="318"/>
      <c r="E30" s="319">
        <v>46266</v>
      </c>
      <c r="F30" s="319">
        <v>46722</v>
      </c>
      <c r="G30" s="320">
        <v>0.03</v>
      </c>
      <c r="H30" s="321">
        <f t="shared" si="0"/>
        <v>46661</v>
      </c>
      <c r="I30" s="322" t="str">
        <f t="shared" si="1"/>
        <v/>
      </c>
      <c r="J30" s="322" t="str">
        <f t="shared" si="1"/>
        <v/>
      </c>
      <c r="K30" s="322" t="str">
        <f t="shared" si="1"/>
        <v/>
      </c>
      <c r="L30" s="322" t="str">
        <f t="shared" si="1"/>
        <v/>
      </c>
      <c r="M30" s="322" t="str">
        <f t="shared" si="1"/>
        <v/>
      </c>
      <c r="N30" s="322" t="str">
        <f t="shared" si="1"/>
        <v/>
      </c>
      <c r="O30" s="322" t="str">
        <f t="shared" si="1"/>
        <v/>
      </c>
      <c r="P30" s="322" t="str">
        <f t="shared" si="1"/>
        <v/>
      </c>
      <c r="Q30" s="322" t="str">
        <f t="shared" si="1"/>
        <v/>
      </c>
      <c r="R30" s="322" t="str">
        <f t="shared" si="1"/>
        <v/>
      </c>
      <c r="S30" s="322" t="str">
        <f t="shared" si="1"/>
        <v/>
      </c>
      <c r="T30" s="322" t="str">
        <f t="shared" si="1"/>
        <v/>
      </c>
      <c r="U30" s="322" t="str">
        <f t="shared" si="1"/>
        <v/>
      </c>
      <c r="V30" s="322" t="str">
        <f t="shared" si="1"/>
        <v/>
      </c>
      <c r="W30" s="322" t="str">
        <f t="shared" si="1"/>
        <v/>
      </c>
      <c r="X30" s="322" t="str">
        <f t="shared" si="1"/>
        <v/>
      </c>
      <c r="Y30" s="322"/>
      <c r="Z30" s="322">
        <f t="shared" si="3"/>
        <v>0</v>
      </c>
      <c r="AB30" s="324" t="str">
        <f t="shared" si="2"/>
        <v/>
      </c>
    </row>
    <row r="31" spans="2:28" x14ac:dyDescent="0.2">
      <c r="B31" s="317"/>
      <c r="C31" s="317"/>
      <c r="D31" s="318"/>
      <c r="E31" s="319">
        <v>46266</v>
      </c>
      <c r="F31" s="319">
        <v>46722</v>
      </c>
      <c r="G31" s="320">
        <v>0.03</v>
      </c>
      <c r="H31" s="321">
        <f t="shared" si="0"/>
        <v>46661</v>
      </c>
      <c r="I31" s="322" t="str">
        <f t="shared" si="1"/>
        <v/>
      </c>
      <c r="J31" s="322" t="str">
        <f t="shared" si="1"/>
        <v/>
      </c>
      <c r="K31" s="322" t="str">
        <f t="shared" si="1"/>
        <v/>
      </c>
      <c r="L31" s="322" t="str">
        <f t="shared" si="1"/>
        <v/>
      </c>
      <c r="M31" s="322" t="str">
        <f t="shared" si="1"/>
        <v/>
      </c>
      <c r="N31" s="322" t="str">
        <f t="shared" si="1"/>
        <v/>
      </c>
      <c r="O31" s="322" t="str">
        <f t="shared" si="1"/>
        <v/>
      </c>
      <c r="P31" s="322" t="str">
        <f t="shared" si="1"/>
        <v/>
      </c>
      <c r="Q31" s="322" t="str">
        <f t="shared" si="1"/>
        <v/>
      </c>
      <c r="R31" s="322" t="str">
        <f t="shared" si="1"/>
        <v/>
      </c>
      <c r="S31" s="322" t="str">
        <f t="shared" si="1"/>
        <v/>
      </c>
      <c r="T31" s="322" t="str">
        <f t="shared" si="1"/>
        <v/>
      </c>
      <c r="U31" s="322" t="str">
        <f t="shared" si="1"/>
        <v/>
      </c>
      <c r="V31" s="322" t="str">
        <f t="shared" si="1"/>
        <v/>
      </c>
      <c r="W31" s="322" t="str">
        <f t="shared" si="1"/>
        <v/>
      </c>
      <c r="X31" s="322" t="str">
        <f t="shared" si="1"/>
        <v/>
      </c>
      <c r="Y31" s="322"/>
      <c r="Z31" s="322">
        <f t="shared" si="3"/>
        <v>0</v>
      </c>
      <c r="AB31" s="324" t="str">
        <f t="shared" si="2"/>
        <v/>
      </c>
    </row>
    <row r="32" spans="2:28" x14ac:dyDescent="0.2">
      <c r="B32" s="317"/>
      <c r="C32" s="317"/>
      <c r="D32" s="318"/>
      <c r="E32" s="319">
        <v>46266</v>
      </c>
      <c r="F32" s="319">
        <v>46722</v>
      </c>
      <c r="G32" s="320">
        <v>0.03</v>
      </c>
      <c r="H32" s="321">
        <f t="shared" si="0"/>
        <v>46661</v>
      </c>
      <c r="I32" s="322" t="str">
        <f t="shared" si="1"/>
        <v/>
      </c>
      <c r="J32" s="322" t="str">
        <f t="shared" si="1"/>
        <v/>
      </c>
      <c r="K32" s="322" t="str">
        <f t="shared" si="1"/>
        <v/>
      </c>
      <c r="L32" s="322" t="str">
        <f t="shared" si="1"/>
        <v/>
      </c>
      <c r="M32" s="322" t="str">
        <f t="shared" si="1"/>
        <v/>
      </c>
      <c r="N32" s="322" t="str">
        <f t="shared" si="1"/>
        <v/>
      </c>
      <c r="O32" s="322" t="str">
        <f t="shared" si="1"/>
        <v/>
      </c>
      <c r="P32" s="322" t="str">
        <f t="shared" si="1"/>
        <v/>
      </c>
      <c r="Q32" s="322" t="str">
        <f t="shared" si="1"/>
        <v/>
      </c>
      <c r="R32" s="322" t="str">
        <f t="shared" si="1"/>
        <v/>
      </c>
      <c r="S32" s="322" t="str">
        <f t="shared" si="1"/>
        <v/>
      </c>
      <c r="T32" s="322" t="str">
        <f t="shared" si="1"/>
        <v/>
      </c>
      <c r="U32" s="322" t="str">
        <f t="shared" si="1"/>
        <v/>
      </c>
      <c r="V32" s="322" t="str">
        <f t="shared" si="1"/>
        <v/>
      </c>
      <c r="W32" s="322" t="str">
        <f t="shared" si="1"/>
        <v/>
      </c>
      <c r="X32" s="322" t="str">
        <f t="shared" si="1"/>
        <v/>
      </c>
      <c r="Y32" s="322"/>
      <c r="Z32" s="322">
        <f t="shared" si="3"/>
        <v>0</v>
      </c>
      <c r="AB32" s="324" t="str">
        <f t="shared" si="2"/>
        <v/>
      </c>
    </row>
    <row r="33" spans="2:28" x14ac:dyDescent="0.2">
      <c r="B33" s="317"/>
      <c r="C33" s="317"/>
      <c r="D33" s="318"/>
      <c r="E33" s="319">
        <v>46266</v>
      </c>
      <c r="F33" s="319">
        <v>46722</v>
      </c>
      <c r="G33" s="320">
        <v>0.03</v>
      </c>
      <c r="H33" s="321">
        <f t="shared" si="0"/>
        <v>46661</v>
      </c>
      <c r="I33" s="322" t="str">
        <f t="shared" si="1"/>
        <v/>
      </c>
      <c r="J33" s="322" t="str">
        <f t="shared" si="1"/>
        <v/>
      </c>
      <c r="K33" s="322" t="str">
        <f t="shared" si="1"/>
        <v/>
      </c>
      <c r="L33" s="322" t="str">
        <f t="shared" si="1"/>
        <v/>
      </c>
      <c r="M33" s="322" t="str">
        <f t="shared" si="1"/>
        <v/>
      </c>
      <c r="N33" s="322" t="str">
        <f t="shared" si="1"/>
        <v/>
      </c>
      <c r="O33" s="322" t="str">
        <f t="shared" si="1"/>
        <v/>
      </c>
      <c r="P33" s="322" t="str">
        <f t="shared" si="1"/>
        <v/>
      </c>
      <c r="Q33" s="322" t="str">
        <f t="shared" si="1"/>
        <v/>
      </c>
      <c r="R33" s="322" t="str">
        <f t="shared" si="1"/>
        <v/>
      </c>
      <c r="S33" s="322" t="str">
        <f t="shared" si="1"/>
        <v/>
      </c>
      <c r="T33" s="322" t="str">
        <f t="shared" si="1"/>
        <v/>
      </c>
      <c r="U33" s="322" t="str">
        <f t="shared" si="1"/>
        <v/>
      </c>
      <c r="V33" s="322" t="str">
        <f t="shared" si="1"/>
        <v/>
      </c>
      <c r="W33" s="322" t="str">
        <f t="shared" si="1"/>
        <v/>
      </c>
      <c r="X33" s="322" t="str">
        <f t="shared" si="1"/>
        <v/>
      </c>
      <c r="Y33" s="322"/>
      <c r="Z33" s="322">
        <f t="shared" si="3"/>
        <v>0</v>
      </c>
      <c r="AB33" s="324" t="str">
        <f t="shared" si="2"/>
        <v/>
      </c>
    </row>
    <row r="34" spans="2:28" x14ac:dyDescent="0.2">
      <c r="B34" s="316" t="s">
        <v>3069</v>
      </c>
      <c r="D34" s="325"/>
      <c r="E34" s="326"/>
      <c r="F34" s="326"/>
      <c r="G34" s="326"/>
      <c r="H34" s="326"/>
      <c r="I34" s="322"/>
      <c r="J34" s="322"/>
      <c r="K34" s="322"/>
      <c r="L34" s="322"/>
      <c r="M34" s="322"/>
      <c r="N34" s="322"/>
      <c r="O34" s="322"/>
      <c r="P34" s="322"/>
      <c r="Q34" s="322"/>
      <c r="R34" s="322"/>
      <c r="S34" s="322"/>
      <c r="T34" s="322"/>
      <c r="U34" s="322"/>
      <c r="V34" s="322"/>
      <c r="W34" s="322"/>
      <c r="X34" s="322"/>
      <c r="Y34" s="322"/>
      <c r="Z34" s="322"/>
      <c r="AB34" s="324"/>
    </row>
    <row r="35" spans="2:28" x14ac:dyDescent="0.2">
      <c r="B35" s="317"/>
      <c r="C35" s="317"/>
      <c r="D35" s="318"/>
      <c r="E35" s="319"/>
      <c r="F35" s="319">
        <v>46722</v>
      </c>
      <c r="G35" s="320">
        <v>0.03</v>
      </c>
      <c r="H35" s="321">
        <f>$D$8</f>
        <v>46661</v>
      </c>
      <c r="I35" s="322" t="str">
        <f t="shared" ref="I35:X39" si="7">IF(OR($D35="",$E35="",NOT(ISNUMBER($D35))),"",IF(AND($E35&lt;=I$10,IF($F35="",$X$10,$F35)&gt;=I$10),$D35/12*(1+N($G35))^IF(AND(ISNUMBER($H35),I$10&gt;=$H35),1+INT(DATEDIF($H35,I$10,"m")/12),0),0))</f>
        <v/>
      </c>
      <c r="J35" s="322" t="str">
        <f t="shared" si="7"/>
        <v/>
      </c>
      <c r="K35" s="322" t="str">
        <f t="shared" si="7"/>
        <v/>
      </c>
      <c r="L35" s="322" t="str">
        <f t="shared" si="7"/>
        <v/>
      </c>
      <c r="M35" s="322" t="str">
        <f t="shared" si="7"/>
        <v/>
      </c>
      <c r="N35" s="322" t="str">
        <f t="shared" si="7"/>
        <v/>
      </c>
      <c r="O35" s="322" t="str">
        <f t="shared" si="7"/>
        <v/>
      </c>
      <c r="P35" s="322" t="str">
        <f t="shared" si="7"/>
        <v/>
      </c>
      <c r="Q35" s="322" t="str">
        <f t="shared" si="7"/>
        <v/>
      </c>
      <c r="R35" s="322" t="str">
        <f t="shared" si="7"/>
        <v/>
      </c>
      <c r="S35" s="322" t="str">
        <f t="shared" si="7"/>
        <v/>
      </c>
      <c r="T35" s="322" t="str">
        <f t="shared" si="7"/>
        <v/>
      </c>
      <c r="U35" s="322" t="str">
        <f t="shared" si="7"/>
        <v/>
      </c>
      <c r="V35" s="322" t="str">
        <f t="shared" si="7"/>
        <v/>
      </c>
      <c r="W35" s="322" t="str">
        <f t="shared" si="7"/>
        <v/>
      </c>
      <c r="X35" s="322" t="str">
        <f t="shared" si="7"/>
        <v/>
      </c>
      <c r="Y35" s="322"/>
      <c r="Z35" s="322">
        <f t="shared" ref="Z35:Z50" si="8">SUM(M35:X35)</f>
        <v>0</v>
      </c>
      <c r="AB35" s="324" t="str">
        <f>IF($D35&amp;$E35="","",IF(AND($D35&lt;&gt;"",NOT(ISNUMBER($D35))),"Salary must be a number",IF(AND($D35&lt;&gt;"",$E35=""),"Start month missing",IF(AND(ISNUMBER($E35),ISNUMBER($F35),$F35&lt;$E35),"End is before Start",IF(AND($D35&lt;&gt;"",NOT(ISNUMBER($H35))),"Increase month missing","")))))</f>
        <v/>
      </c>
    </row>
    <row r="36" spans="2:28" x14ac:dyDescent="0.2">
      <c r="B36" s="317"/>
      <c r="C36" s="317"/>
      <c r="D36" s="318"/>
      <c r="E36" s="319"/>
      <c r="F36" s="319">
        <v>46722</v>
      </c>
      <c r="G36" s="320">
        <v>0.03</v>
      </c>
      <c r="H36" s="321">
        <f>$D$8</f>
        <v>46661</v>
      </c>
      <c r="I36" s="322" t="str">
        <f t="shared" si="7"/>
        <v/>
      </c>
      <c r="J36" s="322" t="str">
        <f t="shared" si="7"/>
        <v/>
      </c>
      <c r="K36" s="322" t="str">
        <f t="shared" si="7"/>
        <v/>
      </c>
      <c r="L36" s="322" t="str">
        <f t="shared" si="7"/>
        <v/>
      </c>
      <c r="M36" s="322" t="str">
        <f t="shared" si="7"/>
        <v/>
      </c>
      <c r="N36" s="322" t="str">
        <f t="shared" si="7"/>
        <v/>
      </c>
      <c r="O36" s="322" t="str">
        <f t="shared" si="7"/>
        <v/>
      </c>
      <c r="P36" s="322" t="str">
        <f t="shared" si="7"/>
        <v/>
      </c>
      <c r="Q36" s="322" t="str">
        <f t="shared" si="7"/>
        <v/>
      </c>
      <c r="R36" s="322" t="str">
        <f t="shared" si="7"/>
        <v/>
      </c>
      <c r="S36" s="322" t="str">
        <f t="shared" si="7"/>
        <v/>
      </c>
      <c r="T36" s="322" t="str">
        <f t="shared" si="7"/>
        <v/>
      </c>
      <c r="U36" s="322" t="str">
        <f t="shared" si="7"/>
        <v/>
      </c>
      <c r="V36" s="322" t="str">
        <f t="shared" si="7"/>
        <v/>
      </c>
      <c r="W36" s="322" t="str">
        <f t="shared" si="7"/>
        <v/>
      </c>
      <c r="X36" s="322" t="str">
        <f t="shared" si="7"/>
        <v/>
      </c>
      <c r="Y36" s="322"/>
      <c r="Z36" s="322">
        <f t="shared" si="8"/>
        <v>0</v>
      </c>
      <c r="AB36" s="324" t="str">
        <f>IF($D36&amp;$E36="","",IF(AND($D36&lt;&gt;"",NOT(ISNUMBER($D36))),"Salary must be a number",IF(AND($D36&lt;&gt;"",$E36=""),"Start month missing",IF(AND(ISNUMBER($E36),ISNUMBER($F36),$F36&lt;$E36),"End is before Start",IF(AND($D36&lt;&gt;"",NOT(ISNUMBER($H36))),"Increase month missing","")))))</f>
        <v/>
      </c>
    </row>
    <row r="37" spans="2:28" x14ac:dyDescent="0.2">
      <c r="B37" s="317"/>
      <c r="C37" s="317"/>
      <c r="D37" s="318"/>
      <c r="E37" s="319"/>
      <c r="F37" s="319">
        <v>46722</v>
      </c>
      <c r="G37" s="320">
        <v>0.03</v>
      </c>
      <c r="H37" s="321">
        <f>$D$8</f>
        <v>46661</v>
      </c>
      <c r="I37" s="322" t="str">
        <f t="shared" si="7"/>
        <v/>
      </c>
      <c r="J37" s="322" t="str">
        <f t="shared" si="7"/>
        <v/>
      </c>
      <c r="K37" s="322" t="str">
        <f t="shared" si="7"/>
        <v/>
      </c>
      <c r="L37" s="322" t="str">
        <f t="shared" si="7"/>
        <v/>
      </c>
      <c r="M37" s="322" t="str">
        <f t="shared" si="7"/>
        <v/>
      </c>
      <c r="N37" s="322" t="str">
        <f t="shared" si="7"/>
        <v/>
      </c>
      <c r="O37" s="322" t="str">
        <f t="shared" si="7"/>
        <v/>
      </c>
      <c r="P37" s="322" t="str">
        <f t="shared" si="7"/>
        <v/>
      </c>
      <c r="Q37" s="322" t="str">
        <f t="shared" si="7"/>
        <v/>
      </c>
      <c r="R37" s="322" t="str">
        <f t="shared" si="7"/>
        <v/>
      </c>
      <c r="S37" s="322" t="str">
        <f t="shared" si="7"/>
        <v/>
      </c>
      <c r="T37" s="322" t="str">
        <f t="shared" si="7"/>
        <v/>
      </c>
      <c r="U37" s="322" t="str">
        <f t="shared" si="7"/>
        <v/>
      </c>
      <c r="V37" s="322" t="str">
        <f t="shared" si="7"/>
        <v/>
      </c>
      <c r="W37" s="322" t="str">
        <f t="shared" si="7"/>
        <v/>
      </c>
      <c r="X37" s="322" t="str">
        <f t="shared" si="7"/>
        <v/>
      </c>
      <c r="Y37" s="322"/>
      <c r="Z37" s="322">
        <f t="shared" si="8"/>
        <v>0</v>
      </c>
      <c r="AB37" s="324" t="str">
        <f>IF($D37&amp;$E37="","",IF(AND($D37&lt;&gt;"",NOT(ISNUMBER($D37))),"Salary must be a number",IF(AND($D37&lt;&gt;"",$E37=""),"Start month missing",IF(AND(ISNUMBER($E37),ISNUMBER($F37),$F37&lt;$E37),"End is before Start",IF(AND($D37&lt;&gt;"",NOT(ISNUMBER($H37))),"Increase month missing","")))))</f>
        <v/>
      </c>
    </row>
    <row r="38" spans="2:28" x14ac:dyDescent="0.2">
      <c r="B38" s="317"/>
      <c r="C38" s="317"/>
      <c r="D38" s="318"/>
      <c r="E38" s="319"/>
      <c r="F38" s="319">
        <v>46722</v>
      </c>
      <c r="G38" s="320">
        <v>0.03</v>
      </c>
      <c r="H38" s="321">
        <f>$D$8</f>
        <v>46661</v>
      </c>
      <c r="I38" s="322" t="str">
        <f t="shared" si="7"/>
        <v/>
      </c>
      <c r="J38" s="322" t="str">
        <f t="shared" si="7"/>
        <v/>
      </c>
      <c r="K38" s="322" t="str">
        <f t="shared" si="7"/>
        <v/>
      </c>
      <c r="L38" s="322" t="str">
        <f t="shared" si="7"/>
        <v/>
      </c>
      <c r="M38" s="322" t="str">
        <f t="shared" si="7"/>
        <v/>
      </c>
      <c r="N38" s="322" t="str">
        <f t="shared" si="7"/>
        <v/>
      </c>
      <c r="O38" s="322" t="str">
        <f t="shared" si="7"/>
        <v/>
      </c>
      <c r="P38" s="322" t="str">
        <f t="shared" si="7"/>
        <v/>
      </c>
      <c r="Q38" s="322" t="str">
        <f t="shared" si="7"/>
        <v/>
      </c>
      <c r="R38" s="322" t="str">
        <f t="shared" si="7"/>
        <v/>
      </c>
      <c r="S38" s="322" t="str">
        <f t="shared" si="7"/>
        <v/>
      </c>
      <c r="T38" s="322" t="str">
        <f t="shared" si="7"/>
        <v/>
      </c>
      <c r="U38" s="322" t="str">
        <f t="shared" si="7"/>
        <v/>
      </c>
      <c r="V38" s="322" t="str">
        <f t="shared" si="7"/>
        <v/>
      </c>
      <c r="W38" s="322" t="str">
        <f t="shared" si="7"/>
        <v/>
      </c>
      <c r="X38" s="322" t="str">
        <f t="shared" si="7"/>
        <v/>
      </c>
      <c r="Y38" s="322"/>
      <c r="Z38" s="322">
        <f t="shared" si="8"/>
        <v>0</v>
      </c>
      <c r="AB38" s="324" t="str">
        <f>IF($D38&amp;$E38="","",IF(AND($D38&lt;&gt;"",NOT(ISNUMBER($D38))),"Salary must be a number",IF(AND($D38&lt;&gt;"",$E38=""),"Start month missing",IF(AND(ISNUMBER($E38),ISNUMBER($F38),$F38&lt;$E38),"End is before Start",IF(AND($D38&lt;&gt;"",NOT(ISNUMBER($H38))),"Increase month missing","")))))</f>
        <v/>
      </c>
    </row>
    <row r="39" spans="2:28" x14ac:dyDescent="0.2">
      <c r="B39" s="317"/>
      <c r="C39" s="317"/>
      <c r="D39" s="318"/>
      <c r="E39" s="319"/>
      <c r="F39" s="319">
        <v>46722</v>
      </c>
      <c r="G39" s="320">
        <v>0.03</v>
      </c>
      <c r="H39" s="321">
        <f>$D$8</f>
        <v>46661</v>
      </c>
      <c r="I39" s="322" t="str">
        <f t="shared" si="7"/>
        <v/>
      </c>
      <c r="J39" s="322" t="str">
        <f t="shared" si="7"/>
        <v/>
      </c>
      <c r="K39" s="322" t="str">
        <f t="shared" si="7"/>
        <v/>
      </c>
      <c r="L39" s="322" t="str">
        <f t="shared" si="7"/>
        <v/>
      </c>
      <c r="M39" s="322" t="str">
        <f t="shared" si="7"/>
        <v/>
      </c>
      <c r="N39" s="322" t="str">
        <f t="shared" si="7"/>
        <v/>
      </c>
      <c r="O39" s="322" t="str">
        <f t="shared" si="7"/>
        <v/>
      </c>
      <c r="P39" s="322" t="str">
        <f t="shared" si="7"/>
        <v/>
      </c>
      <c r="Q39" s="322" t="str">
        <f t="shared" si="7"/>
        <v/>
      </c>
      <c r="R39" s="322" t="str">
        <f t="shared" si="7"/>
        <v/>
      </c>
      <c r="S39" s="322" t="str">
        <f t="shared" si="7"/>
        <v/>
      </c>
      <c r="T39" s="322" t="str">
        <f t="shared" si="7"/>
        <v/>
      </c>
      <c r="U39" s="322" t="str">
        <f t="shared" si="7"/>
        <v/>
      </c>
      <c r="V39" s="322" t="str">
        <f t="shared" si="7"/>
        <v/>
      </c>
      <c r="W39" s="322" t="str">
        <f t="shared" si="7"/>
        <v/>
      </c>
      <c r="X39" s="322" t="str">
        <f t="shared" si="7"/>
        <v/>
      </c>
      <c r="Y39" s="322"/>
      <c r="Z39" s="322">
        <f t="shared" si="8"/>
        <v>0</v>
      </c>
      <c r="AB39" s="324" t="str">
        <f>IF($D39&amp;$E39="","",IF(AND($D39&lt;&gt;"",NOT(ISNUMBER($D39))),"Salary must be a number",IF(AND($D39&lt;&gt;"",$E39=""),"Start month missing",IF(AND(ISNUMBER($E39),ISNUMBER($F39),$F39&lt;$E39),"End is before Start",IF(AND($D39&lt;&gt;"",NOT(ISNUMBER($H39))),"Increase month missing","")))))</f>
        <v/>
      </c>
    </row>
    <row r="40" spans="2:28" x14ac:dyDescent="0.2">
      <c r="B40" s="316" t="s">
        <v>3070</v>
      </c>
      <c r="D40" s="325"/>
      <c r="E40" s="326"/>
      <c r="F40" s="326"/>
      <c r="G40" s="326"/>
      <c r="H40" s="326"/>
      <c r="I40" s="322"/>
      <c r="J40" s="322"/>
      <c r="K40" s="322"/>
      <c r="L40" s="322"/>
      <c r="M40" s="322"/>
      <c r="N40" s="322"/>
      <c r="O40" s="322"/>
      <c r="P40" s="322"/>
      <c r="Q40" s="322"/>
      <c r="R40" s="322"/>
      <c r="S40" s="322"/>
      <c r="T40" s="322"/>
      <c r="U40" s="322"/>
      <c r="V40" s="322"/>
      <c r="W40" s="322"/>
      <c r="X40" s="322"/>
      <c r="Y40" s="322"/>
      <c r="Z40" s="322"/>
      <c r="AB40" s="324"/>
    </row>
    <row r="41" spans="2:28" x14ac:dyDescent="0.2">
      <c r="B41" s="317"/>
      <c r="C41" s="317"/>
      <c r="D41" s="318"/>
      <c r="E41" s="319"/>
      <c r="F41" s="319">
        <v>46722</v>
      </c>
      <c r="G41" s="320">
        <v>0.03</v>
      </c>
      <c r="H41" s="321">
        <f t="shared" ref="H41:H50" si="9">$D$8</f>
        <v>46661</v>
      </c>
      <c r="I41" s="322" t="str">
        <f t="shared" ref="I41:X50" si="10">IF(OR($D41="",$E41="",NOT(ISNUMBER($D41))),"",IF(AND($E41&lt;=I$10,IF($F41="",$X$10,$F41)&gt;=I$10),$D41/12*(1+N($G41))^IF(AND(ISNUMBER($H41),I$10&gt;=$H41),1+INT(DATEDIF($H41,I$10,"m")/12),0),0))</f>
        <v/>
      </c>
      <c r="J41" s="322" t="str">
        <f t="shared" si="10"/>
        <v/>
      </c>
      <c r="K41" s="322" t="str">
        <f t="shared" si="10"/>
        <v/>
      </c>
      <c r="L41" s="322" t="str">
        <f t="shared" si="10"/>
        <v/>
      </c>
      <c r="M41" s="322" t="str">
        <f t="shared" si="10"/>
        <v/>
      </c>
      <c r="N41" s="322" t="str">
        <f t="shared" si="10"/>
        <v/>
      </c>
      <c r="O41" s="322" t="str">
        <f t="shared" si="10"/>
        <v/>
      </c>
      <c r="P41" s="322" t="str">
        <f t="shared" si="10"/>
        <v/>
      </c>
      <c r="Q41" s="322" t="str">
        <f t="shared" si="10"/>
        <v/>
      </c>
      <c r="R41" s="322" t="str">
        <f t="shared" si="10"/>
        <v/>
      </c>
      <c r="S41" s="322" t="str">
        <f t="shared" si="10"/>
        <v/>
      </c>
      <c r="T41" s="322" t="str">
        <f t="shared" si="10"/>
        <v/>
      </c>
      <c r="U41" s="322" t="str">
        <f t="shared" si="10"/>
        <v/>
      </c>
      <c r="V41" s="322" t="str">
        <f t="shared" si="10"/>
        <v/>
      </c>
      <c r="W41" s="322" t="str">
        <f t="shared" si="10"/>
        <v/>
      </c>
      <c r="X41" s="322" t="str">
        <f t="shared" si="10"/>
        <v/>
      </c>
      <c r="Y41" s="322"/>
      <c r="Z41" s="322">
        <f t="shared" si="8"/>
        <v>0</v>
      </c>
      <c r="AB41" s="324" t="str">
        <f t="shared" ref="AB41:AB50" si="11">IF($D41&amp;$E41="","",IF(AND($D41&lt;&gt;"",NOT(ISNUMBER($D41))),"Salary must be a number",IF(AND($D41&lt;&gt;"",$E41=""),"Start month missing",IF(AND(ISNUMBER($E41),ISNUMBER($F41),$F41&lt;$E41),"End is before Start",IF(AND($D41&lt;&gt;"",NOT(ISNUMBER($H41))),"Increase month missing","")))))</f>
        <v/>
      </c>
    </row>
    <row r="42" spans="2:28" x14ac:dyDescent="0.2">
      <c r="B42" s="317"/>
      <c r="C42" s="317"/>
      <c r="D42" s="318"/>
      <c r="E42" s="319"/>
      <c r="F42" s="319">
        <v>46722</v>
      </c>
      <c r="G42" s="320">
        <v>0.03</v>
      </c>
      <c r="H42" s="321">
        <f t="shared" si="9"/>
        <v>46661</v>
      </c>
      <c r="I42" s="322" t="str">
        <f t="shared" si="10"/>
        <v/>
      </c>
      <c r="J42" s="322" t="str">
        <f t="shared" si="10"/>
        <v/>
      </c>
      <c r="K42" s="322" t="str">
        <f t="shared" si="10"/>
        <v/>
      </c>
      <c r="L42" s="322" t="str">
        <f t="shared" si="10"/>
        <v/>
      </c>
      <c r="M42" s="322" t="str">
        <f t="shared" si="10"/>
        <v/>
      </c>
      <c r="N42" s="322" t="str">
        <f t="shared" si="10"/>
        <v/>
      </c>
      <c r="O42" s="322" t="str">
        <f t="shared" si="10"/>
        <v/>
      </c>
      <c r="P42" s="322" t="str">
        <f t="shared" si="10"/>
        <v/>
      </c>
      <c r="Q42" s="322" t="str">
        <f t="shared" si="10"/>
        <v/>
      </c>
      <c r="R42" s="322" t="str">
        <f t="shared" si="10"/>
        <v/>
      </c>
      <c r="S42" s="322" t="str">
        <f t="shared" si="10"/>
        <v/>
      </c>
      <c r="T42" s="322" t="str">
        <f t="shared" si="10"/>
        <v/>
      </c>
      <c r="U42" s="322" t="str">
        <f t="shared" si="10"/>
        <v/>
      </c>
      <c r="V42" s="322" t="str">
        <f t="shared" si="10"/>
        <v/>
      </c>
      <c r="W42" s="322" t="str">
        <f t="shared" si="10"/>
        <v/>
      </c>
      <c r="X42" s="322" t="str">
        <f t="shared" si="10"/>
        <v/>
      </c>
      <c r="Y42" s="322"/>
      <c r="Z42" s="322">
        <f t="shared" si="8"/>
        <v>0</v>
      </c>
      <c r="AB42" s="324" t="str">
        <f t="shared" si="11"/>
        <v/>
      </c>
    </row>
    <row r="43" spans="2:28" x14ac:dyDescent="0.2">
      <c r="B43" s="317"/>
      <c r="C43" s="317"/>
      <c r="D43" s="318"/>
      <c r="E43" s="319"/>
      <c r="F43" s="319">
        <v>46722</v>
      </c>
      <c r="G43" s="320">
        <v>0.03</v>
      </c>
      <c r="H43" s="321">
        <f t="shared" si="9"/>
        <v>46661</v>
      </c>
      <c r="I43" s="322" t="str">
        <f t="shared" si="10"/>
        <v/>
      </c>
      <c r="J43" s="322" t="str">
        <f t="shared" si="10"/>
        <v/>
      </c>
      <c r="K43" s="322" t="str">
        <f t="shared" si="10"/>
        <v/>
      </c>
      <c r="L43" s="322" t="str">
        <f t="shared" si="10"/>
        <v/>
      </c>
      <c r="M43" s="322" t="str">
        <f t="shared" si="10"/>
        <v/>
      </c>
      <c r="N43" s="322" t="str">
        <f t="shared" si="10"/>
        <v/>
      </c>
      <c r="O43" s="322" t="str">
        <f t="shared" si="10"/>
        <v/>
      </c>
      <c r="P43" s="322" t="str">
        <f t="shared" si="10"/>
        <v/>
      </c>
      <c r="Q43" s="322" t="str">
        <f t="shared" si="10"/>
        <v/>
      </c>
      <c r="R43" s="322" t="str">
        <f t="shared" si="10"/>
        <v/>
      </c>
      <c r="S43" s="322" t="str">
        <f t="shared" si="10"/>
        <v/>
      </c>
      <c r="T43" s="322" t="str">
        <f t="shared" si="10"/>
        <v/>
      </c>
      <c r="U43" s="322" t="str">
        <f t="shared" si="10"/>
        <v/>
      </c>
      <c r="V43" s="322" t="str">
        <f t="shared" si="10"/>
        <v/>
      </c>
      <c r="W43" s="322" t="str">
        <f t="shared" si="10"/>
        <v/>
      </c>
      <c r="X43" s="322" t="str">
        <f t="shared" si="10"/>
        <v/>
      </c>
      <c r="Y43" s="322"/>
      <c r="Z43" s="322">
        <f t="shared" si="8"/>
        <v>0</v>
      </c>
      <c r="AB43" s="324" t="str">
        <f t="shared" si="11"/>
        <v/>
      </c>
    </row>
    <row r="44" spans="2:28" x14ac:dyDescent="0.2">
      <c r="B44" s="317"/>
      <c r="C44" s="317"/>
      <c r="D44" s="318"/>
      <c r="E44" s="319"/>
      <c r="F44" s="319">
        <v>46722</v>
      </c>
      <c r="G44" s="320">
        <v>0.03</v>
      </c>
      <c r="H44" s="321">
        <f t="shared" si="9"/>
        <v>46661</v>
      </c>
      <c r="I44" s="322" t="str">
        <f t="shared" si="10"/>
        <v/>
      </c>
      <c r="J44" s="322" t="str">
        <f t="shared" si="10"/>
        <v/>
      </c>
      <c r="K44" s="322" t="str">
        <f t="shared" si="10"/>
        <v/>
      </c>
      <c r="L44" s="322" t="str">
        <f t="shared" si="10"/>
        <v/>
      </c>
      <c r="M44" s="322" t="str">
        <f t="shared" si="10"/>
        <v/>
      </c>
      <c r="N44" s="322" t="str">
        <f t="shared" si="10"/>
        <v/>
      </c>
      <c r="O44" s="322" t="str">
        <f t="shared" si="10"/>
        <v/>
      </c>
      <c r="P44" s="322" t="str">
        <f t="shared" si="10"/>
        <v/>
      </c>
      <c r="Q44" s="322" t="str">
        <f t="shared" si="10"/>
        <v/>
      </c>
      <c r="R44" s="322" t="str">
        <f t="shared" si="10"/>
        <v/>
      </c>
      <c r="S44" s="322" t="str">
        <f t="shared" si="10"/>
        <v/>
      </c>
      <c r="T44" s="322" t="str">
        <f t="shared" si="10"/>
        <v/>
      </c>
      <c r="U44" s="322" t="str">
        <f t="shared" si="10"/>
        <v/>
      </c>
      <c r="V44" s="322" t="str">
        <f t="shared" si="10"/>
        <v/>
      </c>
      <c r="W44" s="322" t="str">
        <f t="shared" si="10"/>
        <v/>
      </c>
      <c r="X44" s="322" t="str">
        <f t="shared" si="10"/>
        <v/>
      </c>
      <c r="Y44" s="322"/>
      <c r="Z44" s="322">
        <f t="shared" si="8"/>
        <v>0</v>
      </c>
      <c r="AB44" s="324" t="str">
        <f t="shared" si="11"/>
        <v/>
      </c>
    </row>
    <row r="45" spans="2:28" x14ac:dyDescent="0.2">
      <c r="B45" s="317"/>
      <c r="C45" s="317"/>
      <c r="D45" s="318"/>
      <c r="E45" s="319"/>
      <c r="F45" s="319">
        <v>46722</v>
      </c>
      <c r="G45" s="320">
        <v>0.03</v>
      </c>
      <c r="H45" s="321">
        <f t="shared" si="9"/>
        <v>46661</v>
      </c>
      <c r="I45" s="322" t="str">
        <f t="shared" si="10"/>
        <v/>
      </c>
      <c r="J45" s="322" t="str">
        <f t="shared" si="10"/>
        <v/>
      </c>
      <c r="K45" s="322" t="str">
        <f t="shared" si="10"/>
        <v/>
      </c>
      <c r="L45" s="322" t="str">
        <f t="shared" si="10"/>
        <v/>
      </c>
      <c r="M45" s="322" t="str">
        <f t="shared" si="10"/>
        <v/>
      </c>
      <c r="N45" s="322" t="str">
        <f t="shared" si="10"/>
        <v/>
      </c>
      <c r="O45" s="322" t="str">
        <f t="shared" si="10"/>
        <v/>
      </c>
      <c r="P45" s="322" t="str">
        <f t="shared" si="10"/>
        <v/>
      </c>
      <c r="Q45" s="322" t="str">
        <f t="shared" si="10"/>
        <v/>
      </c>
      <c r="R45" s="322" t="str">
        <f t="shared" si="10"/>
        <v/>
      </c>
      <c r="S45" s="322" t="str">
        <f t="shared" si="10"/>
        <v/>
      </c>
      <c r="T45" s="322" t="str">
        <f t="shared" si="10"/>
        <v/>
      </c>
      <c r="U45" s="322" t="str">
        <f t="shared" si="10"/>
        <v/>
      </c>
      <c r="V45" s="322" t="str">
        <f t="shared" si="10"/>
        <v/>
      </c>
      <c r="W45" s="322" t="str">
        <f t="shared" si="10"/>
        <v/>
      </c>
      <c r="X45" s="322" t="str">
        <f t="shared" si="10"/>
        <v/>
      </c>
      <c r="Y45" s="322"/>
      <c r="Z45" s="322">
        <f t="shared" si="8"/>
        <v>0</v>
      </c>
      <c r="AB45" s="324" t="str">
        <f t="shared" si="11"/>
        <v/>
      </c>
    </row>
    <row r="46" spans="2:28" x14ac:dyDescent="0.2">
      <c r="B46" s="317"/>
      <c r="C46" s="317"/>
      <c r="D46" s="318"/>
      <c r="E46" s="319"/>
      <c r="F46" s="319">
        <v>46722</v>
      </c>
      <c r="G46" s="320">
        <v>0.03</v>
      </c>
      <c r="H46" s="321">
        <f t="shared" si="9"/>
        <v>46661</v>
      </c>
      <c r="I46" s="322" t="str">
        <f t="shared" si="10"/>
        <v/>
      </c>
      <c r="J46" s="322" t="str">
        <f t="shared" si="10"/>
        <v/>
      </c>
      <c r="K46" s="322" t="str">
        <f t="shared" si="10"/>
        <v/>
      </c>
      <c r="L46" s="322" t="str">
        <f t="shared" si="10"/>
        <v/>
      </c>
      <c r="M46" s="322" t="str">
        <f t="shared" si="10"/>
        <v/>
      </c>
      <c r="N46" s="322" t="str">
        <f t="shared" si="10"/>
        <v/>
      </c>
      <c r="O46" s="322" t="str">
        <f t="shared" si="10"/>
        <v/>
      </c>
      <c r="P46" s="322" t="str">
        <f t="shared" si="10"/>
        <v/>
      </c>
      <c r="Q46" s="322" t="str">
        <f t="shared" si="10"/>
        <v/>
      </c>
      <c r="R46" s="322" t="str">
        <f t="shared" si="10"/>
        <v/>
      </c>
      <c r="S46" s="322" t="str">
        <f t="shared" si="10"/>
        <v/>
      </c>
      <c r="T46" s="322" t="str">
        <f t="shared" si="10"/>
        <v/>
      </c>
      <c r="U46" s="322" t="str">
        <f t="shared" si="10"/>
        <v/>
      </c>
      <c r="V46" s="322" t="str">
        <f t="shared" si="10"/>
        <v/>
      </c>
      <c r="W46" s="322" t="str">
        <f t="shared" si="10"/>
        <v/>
      </c>
      <c r="X46" s="322" t="str">
        <f t="shared" si="10"/>
        <v/>
      </c>
      <c r="Y46" s="322"/>
      <c r="Z46" s="322">
        <f t="shared" si="8"/>
        <v>0</v>
      </c>
      <c r="AB46" s="324" t="str">
        <f t="shared" si="11"/>
        <v/>
      </c>
    </row>
    <row r="47" spans="2:28" x14ac:dyDescent="0.2">
      <c r="B47" s="317"/>
      <c r="C47" s="317"/>
      <c r="D47" s="318"/>
      <c r="E47" s="319"/>
      <c r="F47" s="319">
        <v>46722</v>
      </c>
      <c r="G47" s="320">
        <v>0.03</v>
      </c>
      <c r="H47" s="321">
        <f t="shared" si="9"/>
        <v>46661</v>
      </c>
      <c r="I47" s="322" t="str">
        <f t="shared" si="10"/>
        <v/>
      </c>
      <c r="J47" s="322" t="str">
        <f t="shared" si="10"/>
        <v/>
      </c>
      <c r="K47" s="322" t="str">
        <f t="shared" si="10"/>
        <v/>
      </c>
      <c r="L47" s="322" t="str">
        <f t="shared" si="10"/>
        <v/>
      </c>
      <c r="M47" s="322" t="str">
        <f t="shared" si="10"/>
        <v/>
      </c>
      <c r="N47" s="322" t="str">
        <f t="shared" si="10"/>
        <v/>
      </c>
      <c r="O47" s="322" t="str">
        <f t="shared" si="10"/>
        <v/>
      </c>
      <c r="P47" s="322" t="str">
        <f t="shared" si="10"/>
        <v/>
      </c>
      <c r="Q47" s="322" t="str">
        <f t="shared" si="10"/>
        <v/>
      </c>
      <c r="R47" s="322" t="str">
        <f t="shared" si="10"/>
        <v/>
      </c>
      <c r="S47" s="322" t="str">
        <f t="shared" si="10"/>
        <v/>
      </c>
      <c r="T47" s="322" t="str">
        <f t="shared" si="10"/>
        <v/>
      </c>
      <c r="U47" s="322" t="str">
        <f t="shared" si="10"/>
        <v/>
      </c>
      <c r="V47" s="322" t="str">
        <f t="shared" si="10"/>
        <v/>
      </c>
      <c r="W47" s="322" t="str">
        <f t="shared" si="10"/>
        <v/>
      </c>
      <c r="X47" s="322" t="str">
        <f t="shared" si="10"/>
        <v/>
      </c>
      <c r="Y47" s="322"/>
      <c r="Z47" s="322">
        <f t="shared" si="8"/>
        <v>0</v>
      </c>
      <c r="AB47" s="324" t="str">
        <f t="shared" si="11"/>
        <v/>
      </c>
    </row>
    <row r="48" spans="2:28" x14ac:dyDescent="0.2">
      <c r="B48" s="317"/>
      <c r="C48" s="317"/>
      <c r="D48" s="318"/>
      <c r="E48" s="319"/>
      <c r="F48" s="319">
        <v>46722</v>
      </c>
      <c r="G48" s="320">
        <v>0.03</v>
      </c>
      <c r="H48" s="321">
        <f t="shared" si="9"/>
        <v>46661</v>
      </c>
      <c r="I48" s="322" t="str">
        <f t="shared" si="10"/>
        <v/>
      </c>
      <c r="J48" s="322" t="str">
        <f t="shared" si="10"/>
        <v/>
      </c>
      <c r="K48" s="322" t="str">
        <f t="shared" si="10"/>
        <v/>
      </c>
      <c r="L48" s="322" t="str">
        <f t="shared" si="10"/>
        <v/>
      </c>
      <c r="M48" s="322" t="str">
        <f t="shared" si="10"/>
        <v/>
      </c>
      <c r="N48" s="322" t="str">
        <f t="shared" si="10"/>
        <v/>
      </c>
      <c r="O48" s="322" t="str">
        <f t="shared" si="10"/>
        <v/>
      </c>
      <c r="P48" s="322" t="str">
        <f t="shared" si="10"/>
        <v/>
      </c>
      <c r="Q48" s="322" t="str">
        <f t="shared" si="10"/>
        <v/>
      </c>
      <c r="R48" s="322" t="str">
        <f t="shared" si="10"/>
        <v/>
      </c>
      <c r="S48" s="322" t="str">
        <f t="shared" si="10"/>
        <v/>
      </c>
      <c r="T48" s="322" t="str">
        <f t="shared" si="10"/>
        <v/>
      </c>
      <c r="U48" s="322" t="str">
        <f t="shared" si="10"/>
        <v/>
      </c>
      <c r="V48" s="322" t="str">
        <f t="shared" si="10"/>
        <v/>
      </c>
      <c r="W48" s="322" t="str">
        <f t="shared" si="10"/>
        <v/>
      </c>
      <c r="X48" s="322" t="str">
        <f t="shared" si="10"/>
        <v/>
      </c>
      <c r="Y48" s="322"/>
      <c r="Z48" s="322">
        <f t="shared" si="8"/>
        <v>0</v>
      </c>
      <c r="AB48" s="324" t="str">
        <f t="shared" si="11"/>
        <v/>
      </c>
    </row>
    <row r="49" spans="1:28" x14ac:dyDescent="0.2">
      <c r="B49" s="317"/>
      <c r="C49" s="317"/>
      <c r="D49" s="318"/>
      <c r="E49" s="319"/>
      <c r="F49" s="319">
        <v>46722</v>
      </c>
      <c r="G49" s="320">
        <v>0.03</v>
      </c>
      <c r="H49" s="321">
        <f t="shared" si="9"/>
        <v>46661</v>
      </c>
      <c r="I49" s="322" t="str">
        <f t="shared" si="10"/>
        <v/>
      </c>
      <c r="J49" s="322" t="str">
        <f t="shared" si="10"/>
        <v/>
      </c>
      <c r="K49" s="322" t="str">
        <f t="shared" si="10"/>
        <v/>
      </c>
      <c r="L49" s="322" t="str">
        <f t="shared" si="10"/>
        <v/>
      </c>
      <c r="M49" s="322" t="str">
        <f t="shared" si="10"/>
        <v/>
      </c>
      <c r="N49" s="322" t="str">
        <f t="shared" si="10"/>
        <v/>
      </c>
      <c r="O49" s="322" t="str">
        <f t="shared" si="10"/>
        <v/>
      </c>
      <c r="P49" s="322" t="str">
        <f t="shared" si="10"/>
        <v/>
      </c>
      <c r="Q49" s="322" t="str">
        <f t="shared" si="10"/>
        <v/>
      </c>
      <c r="R49" s="322" t="str">
        <f t="shared" si="10"/>
        <v/>
      </c>
      <c r="S49" s="322" t="str">
        <f t="shared" si="10"/>
        <v/>
      </c>
      <c r="T49" s="322" t="str">
        <f t="shared" si="10"/>
        <v/>
      </c>
      <c r="U49" s="322" t="str">
        <f t="shared" si="10"/>
        <v/>
      </c>
      <c r="V49" s="322" t="str">
        <f t="shared" si="10"/>
        <v/>
      </c>
      <c r="W49" s="322" t="str">
        <f t="shared" si="10"/>
        <v/>
      </c>
      <c r="X49" s="322" t="str">
        <f t="shared" si="10"/>
        <v/>
      </c>
      <c r="Y49" s="322"/>
      <c r="Z49" s="322">
        <f t="shared" si="8"/>
        <v>0</v>
      </c>
      <c r="AB49" s="324" t="str">
        <f t="shared" si="11"/>
        <v/>
      </c>
    </row>
    <row r="50" spans="1:28" x14ac:dyDescent="0.2">
      <c r="B50" s="317"/>
      <c r="C50" s="317"/>
      <c r="D50" s="318"/>
      <c r="E50" s="319"/>
      <c r="F50" s="319">
        <v>46722</v>
      </c>
      <c r="G50" s="320">
        <v>0.03</v>
      </c>
      <c r="H50" s="321">
        <f t="shared" si="9"/>
        <v>46661</v>
      </c>
      <c r="I50" s="322" t="str">
        <f t="shared" si="10"/>
        <v/>
      </c>
      <c r="J50" s="322" t="str">
        <f t="shared" si="10"/>
        <v/>
      </c>
      <c r="K50" s="322" t="str">
        <f t="shared" si="10"/>
        <v/>
      </c>
      <c r="L50" s="322" t="str">
        <f t="shared" si="10"/>
        <v/>
      </c>
      <c r="M50" s="322" t="str">
        <f t="shared" si="10"/>
        <v/>
      </c>
      <c r="N50" s="322" t="str">
        <f t="shared" si="10"/>
        <v/>
      </c>
      <c r="O50" s="322" t="str">
        <f t="shared" si="10"/>
        <v/>
      </c>
      <c r="P50" s="322" t="str">
        <f t="shared" si="10"/>
        <v/>
      </c>
      <c r="Q50" s="322" t="str">
        <f t="shared" si="10"/>
        <v/>
      </c>
      <c r="R50" s="322" t="str">
        <f t="shared" si="10"/>
        <v/>
      </c>
      <c r="S50" s="322" t="str">
        <f t="shared" si="10"/>
        <v/>
      </c>
      <c r="T50" s="322" t="str">
        <f t="shared" si="10"/>
        <v/>
      </c>
      <c r="U50" s="322" t="str">
        <f t="shared" si="10"/>
        <v/>
      </c>
      <c r="V50" s="322" t="str">
        <f t="shared" si="10"/>
        <v/>
      </c>
      <c r="W50" s="322" t="str">
        <f t="shared" si="10"/>
        <v/>
      </c>
      <c r="X50" s="322" t="str">
        <f t="shared" si="10"/>
        <v/>
      </c>
      <c r="Y50" s="322"/>
      <c r="Z50" s="322">
        <f t="shared" si="8"/>
        <v>0</v>
      </c>
      <c r="AB50" s="324" t="str">
        <f t="shared" si="11"/>
        <v/>
      </c>
    </row>
    <row r="51" spans="1:28" x14ac:dyDescent="0.2">
      <c r="A51" s="327" t="s">
        <v>3071</v>
      </c>
      <c r="B51" s="316" t="s">
        <v>3072</v>
      </c>
      <c r="C51" s="316"/>
      <c r="D51" s="328"/>
      <c r="E51" s="329"/>
      <c r="F51" s="329"/>
      <c r="G51" s="330"/>
      <c r="H51" s="329"/>
      <c r="I51" s="331"/>
      <c r="J51" s="331"/>
      <c r="K51" s="331"/>
      <c r="L51" s="331"/>
      <c r="M51" s="331"/>
      <c r="N51" s="331"/>
      <c r="O51" s="331"/>
      <c r="P51" s="331"/>
      <c r="Q51" s="331"/>
      <c r="R51" s="331"/>
      <c r="S51" s="331"/>
      <c r="T51" s="331"/>
      <c r="U51" s="331"/>
      <c r="V51" s="331"/>
      <c r="W51" s="331"/>
      <c r="X51" s="331"/>
      <c r="Y51" s="331"/>
      <c r="Z51" s="331"/>
      <c r="AB51" s="324"/>
    </row>
    <row r="52" spans="1:28" x14ac:dyDescent="0.2">
      <c r="A52" s="332"/>
      <c r="B52" s="317"/>
      <c r="C52" s="317"/>
      <c r="D52" s="318"/>
      <c r="E52" s="319"/>
      <c r="F52" s="319">
        <v>46722</v>
      </c>
      <c r="G52" s="320">
        <v>0.03</v>
      </c>
      <c r="H52" s="321">
        <f t="shared" ref="H52:H57" si="12">$D$8</f>
        <v>46661</v>
      </c>
      <c r="I52" s="322" t="str">
        <f t="shared" ref="I52:X57" si="13">IF(OR($D52="",$E52="",NOT(ISNUMBER($D52))),"",IF(AND($E52&lt;=I$10,IF($F52="",$X$10,$F52)&gt;=I$10),$D52/12*(1+N($G52))^IF(AND(ISNUMBER($H52),I$10&gt;=$H52),1+INT(DATEDIF($H52,I$10,"m")/12),0),0))</f>
        <v/>
      </c>
      <c r="J52" s="322" t="str">
        <f t="shared" si="13"/>
        <v/>
      </c>
      <c r="K52" s="322" t="str">
        <f t="shared" si="13"/>
        <v/>
      </c>
      <c r="L52" s="322" t="str">
        <f t="shared" si="13"/>
        <v/>
      </c>
      <c r="M52" s="322" t="str">
        <f t="shared" si="13"/>
        <v/>
      </c>
      <c r="N52" s="322" t="str">
        <f t="shared" si="13"/>
        <v/>
      </c>
      <c r="O52" s="322" t="str">
        <f t="shared" si="13"/>
        <v/>
      </c>
      <c r="P52" s="322" t="str">
        <f t="shared" si="13"/>
        <v/>
      </c>
      <c r="Q52" s="322" t="str">
        <f t="shared" si="13"/>
        <v/>
      </c>
      <c r="R52" s="322" t="str">
        <f t="shared" si="13"/>
        <v/>
      </c>
      <c r="S52" s="322" t="str">
        <f t="shared" si="13"/>
        <v/>
      </c>
      <c r="T52" s="322" t="str">
        <f t="shared" si="13"/>
        <v/>
      </c>
      <c r="U52" s="322" t="str">
        <f t="shared" si="13"/>
        <v/>
      </c>
      <c r="V52" s="322" t="str">
        <f t="shared" si="13"/>
        <v/>
      </c>
      <c r="W52" s="322" t="str">
        <f t="shared" si="13"/>
        <v/>
      </c>
      <c r="X52" s="322" t="str">
        <f t="shared" si="13"/>
        <v/>
      </c>
      <c r="Y52" s="322"/>
      <c r="Z52" s="322">
        <f t="shared" ref="Z52:Z57" si="14">SUM(M52:X52)</f>
        <v>0</v>
      </c>
      <c r="AB52" s="324" t="str">
        <f t="shared" ref="AB52:AB57" si="15">IF($D52&amp;$E52="","",IF(AND($D52&lt;&gt;"",NOT(ISNUMBER($D52))),"Salary must be a number",IF(AND($D52&lt;&gt;"",$E52=""),"Start month missing",IF(AND(ISNUMBER($E52),ISNUMBER($F52),$F52&lt;$E52),"End is before Start",IF(AND($D52&lt;&gt;"",NOT(ISNUMBER($H52))),"Increase month missing","")))))</f>
        <v/>
      </c>
    </row>
    <row r="53" spans="1:28" x14ac:dyDescent="0.2">
      <c r="A53" s="332"/>
      <c r="B53" s="317"/>
      <c r="C53" s="317"/>
      <c r="D53" s="318"/>
      <c r="E53" s="319"/>
      <c r="F53" s="319">
        <v>46722</v>
      </c>
      <c r="G53" s="320">
        <v>0.03</v>
      </c>
      <c r="H53" s="321">
        <f t="shared" si="12"/>
        <v>46661</v>
      </c>
      <c r="I53" s="322" t="str">
        <f t="shared" si="13"/>
        <v/>
      </c>
      <c r="J53" s="322" t="str">
        <f t="shared" si="13"/>
        <v/>
      </c>
      <c r="K53" s="322" t="str">
        <f t="shared" si="13"/>
        <v/>
      </c>
      <c r="L53" s="322" t="str">
        <f t="shared" si="13"/>
        <v/>
      </c>
      <c r="M53" s="322" t="str">
        <f t="shared" si="13"/>
        <v/>
      </c>
      <c r="N53" s="322" t="str">
        <f t="shared" si="13"/>
        <v/>
      </c>
      <c r="O53" s="322" t="str">
        <f t="shared" si="13"/>
        <v/>
      </c>
      <c r="P53" s="322" t="str">
        <f t="shared" si="13"/>
        <v/>
      </c>
      <c r="Q53" s="322" t="str">
        <f t="shared" si="13"/>
        <v/>
      </c>
      <c r="R53" s="322" t="str">
        <f t="shared" si="13"/>
        <v/>
      </c>
      <c r="S53" s="322" t="str">
        <f t="shared" si="13"/>
        <v/>
      </c>
      <c r="T53" s="322" t="str">
        <f t="shared" si="13"/>
        <v/>
      </c>
      <c r="U53" s="322" t="str">
        <f t="shared" si="13"/>
        <v/>
      </c>
      <c r="V53" s="322" t="str">
        <f t="shared" si="13"/>
        <v/>
      </c>
      <c r="W53" s="322" t="str">
        <f t="shared" si="13"/>
        <v/>
      </c>
      <c r="X53" s="322" t="str">
        <f t="shared" si="13"/>
        <v/>
      </c>
      <c r="Y53" s="322"/>
      <c r="Z53" s="322">
        <f t="shared" si="14"/>
        <v>0</v>
      </c>
      <c r="AB53" s="324" t="str">
        <f t="shared" si="15"/>
        <v/>
      </c>
    </row>
    <row r="54" spans="1:28" x14ac:dyDescent="0.2">
      <c r="A54" s="332"/>
      <c r="B54" s="317"/>
      <c r="C54" s="317"/>
      <c r="D54" s="318"/>
      <c r="E54" s="319"/>
      <c r="F54" s="319">
        <v>46722</v>
      </c>
      <c r="G54" s="320">
        <v>0.03</v>
      </c>
      <c r="H54" s="321">
        <f t="shared" si="12"/>
        <v>46661</v>
      </c>
      <c r="I54" s="322" t="str">
        <f t="shared" si="13"/>
        <v/>
      </c>
      <c r="J54" s="322" t="str">
        <f t="shared" si="13"/>
        <v/>
      </c>
      <c r="K54" s="322" t="str">
        <f t="shared" si="13"/>
        <v/>
      </c>
      <c r="L54" s="322" t="str">
        <f t="shared" si="13"/>
        <v/>
      </c>
      <c r="M54" s="322" t="str">
        <f t="shared" si="13"/>
        <v/>
      </c>
      <c r="N54" s="322" t="str">
        <f t="shared" si="13"/>
        <v/>
      </c>
      <c r="O54" s="322" t="str">
        <f t="shared" si="13"/>
        <v/>
      </c>
      <c r="P54" s="322" t="str">
        <f t="shared" si="13"/>
        <v/>
      </c>
      <c r="Q54" s="322" t="str">
        <f t="shared" si="13"/>
        <v/>
      </c>
      <c r="R54" s="322" t="str">
        <f t="shared" si="13"/>
        <v/>
      </c>
      <c r="S54" s="322" t="str">
        <f t="shared" si="13"/>
        <v/>
      </c>
      <c r="T54" s="322" t="str">
        <f t="shared" si="13"/>
        <v/>
      </c>
      <c r="U54" s="322" t="str">
        <f t="shared" si="13"/>
        <v/>
      </c>
      <c r="V54" s="322" t="str">
        <f t="shared" si="13"/>
        <v/>
      </c>
      <c r="W54" s="322" t="str">
        <f t="shared" si="13"/>
        <v/>
      </c>
      <c r="X54" s="322" t="str">
        <f t="shared" si="13"/>
        <v/>
      </c>
      <c r="Y54" s="322"/>
      <c r="Z54" s="322">
        <f t="shared" si="14"/>
        <v>0</v>
      </c>
      <c r="AB54" s="324" t="str">
        <f t="shared" si="15"/>
        <v/>
      </c>
    </row>
    <row r="55" spans="1:28" x14ac:dyDescent="0.2">
      <c r="A55" s="332"/>
      <c r="B55" s="317"/>
      <c r="C55" s="317"/>
      <c r="D55" s="318"/>
      <c r="E55" s="319"/>
      <c r="F55" s="319">
        <v>46722</v>
      </c>
      <c r="G55" s="320">
        <v>0.03</v>
      </c>
      <c r="H55" s="321">
        <f t="shared" si="12"/>
        <v>46661</v>
      </c>
      <c r="I55" s="322" t="str">
        <f t="shared" si="13"/>
        <v/>
      </c>
      <c r="J55" s="322" t="str">
        <f t="shared" si="13"/>
        <v/>
      </c>
      <c r="K55" s="322" t="str">
        <f t="shared" si="13"/>
        <v/>
      </c>
      <c r="L55" s="322" t="str">
        <f t="shared" si="13"/>
        <v/>
      </c>
      <c r="M55" s="322" t="str">
        <f t="shared" si="13"/>
        <v/>
      </c>
      <c r="N55" s="322" t="str">
        <f t="shared" si="13"/>
        <v/>
      </c>
      <c r="O55" s="322" t="str">
        <f t="shared" si="13"/>
        <v/>
      </c>
      <c r="P55" s="322" t="str">
        <f t="shared" si="13"/>
        <v/>
      </c>
      <c r="Q55" s="322" t="str">
        <f t="shared" si="13"/>
        <v/>
      </c>
      <c r="R55" s="322" t="str">
        <f t="shared" si="13"/>
        <v/>
      </c>
      <c r="S55" s="322" t="str">
        <f t="shared" si="13"/>
        <v/>
      </c>
      <c r="T55" s="322" t="str">
        <f t="shared" si="13"/>
        <v/>
      </c>
      <c r="U55" s="322" t="str">
        <f t="shared" si="13"/>
        <v/>
      </c>
      <c r="V55" s="322" t="str">
        <f t="shared" si="13"/>
        <v/>
      </c>
      <c r="W55" s="322" t="str">
        <f t="shared" si="13"/>
        <v/>
      </c>
      <c r="X55" s="322" t="str">
        <f t="shared" si="13"/>
        <v/>
      </c>
      <c r="Y55" s="322"/>
      <c r="Z55" s="322">
        <f t="shared" si="14"/>
        <v>0</v>
      </c>
      <c r="AB55" s="324" t="str">
        <f t="shared" si="15"/>
        <v/>
      </c>
    </row>
    <row r="56" spans="1:28" x14ac:dyDescent="0.2">
      <c r="A56" s="332"/>
      <c r="B56" s="317"/>
      <c r="C56" s="317"/>
      <c r="D56" s="318"/>
      <c r="E56" s="319"/>
      <c r="F56" s="319">
        <v>46722</v>
      </c>
      <c r="G56" s="320">
        <v>0.03</v>
      </c>
      <c r="H56" s="321">
        <f t="shared" si="12"/>
        <v>46661</v>
      </c>
      <c r="I56" s="322" t="str">
        <f t="shared" si="13"/>
        <v/>
      </c>
      <c r="J56" s="322" t="str">
        <f t="shared" si="13"/>
        <v/>
      </c>
      <c r="K56" s="322" t="str">
        <f t="shared" si="13"/>
        <v/>
      </c>
      <c r="L56" s="322" t="str">
        <f t="shared" si="13"/>
        <v/>
      </c>
      <c r="M56" s="322" t="str">
        <f t="shared" si="13"/>
        <v/>
      </c>
      <c r="N56" s="322" t="str">
        <f t="shared" si="13"/>
        <v/>
      </c>
      <c r="O56" s="322" t="str">
        <f t="shared" si="13"/>
        <v/>
      </c>
      <c r="P56" s="322" t="str">
        <f t="shared" si="13"/>
        <v/>
      </c>
      <c r="Q56" s="322" t="str">
        <f t="shared" si="13"/>
        <v/>
      </c>
      <c r="R56" s="322" t="str">
        <f t="shared" si="13"/>
        <v/>
      </c>
      <c r="S56" s="322" t="str">
        <f t="shared" si="13"/>
        <v/>
      </c>
      <c r="T56" s="322" t="str">
        <f t="shared" si="13"/>
        <v/>
      </c>
      <c r="U56" s="322" t="str">
        <f t="shared" si="13"/>
        <v/>
      </c>
      <c r="V56" s="322" t="str">
        <f t="shared" si="13"/>
        <v/>
      </c>
      <c r="W56" s="322" t="str">
        <f t="shared" si="13"/>
        <v/>
      </c>
      <c r="X56" s="322" t="str">
        <f t="shared" si="13"/>
        <v/>
      </c>
      <c r="Y56" s="322"/>
      <c r="Z56" s="322">
        <f t="shared" si="14"/>
        <v>0</v>
      </c>
      <c r="AB56" s="324" t="str">
        <f t="shared" si="15"/>
        <v/>
      </c>
    </row>
    <row r="57" spans="1:28" x14ac:dyDescent="0.2">
      <c r="A57" s="332"/>
      <c r="B57" s="317"/>
      <c r="C57" s="317"/>
      <c r="D57" s="318"/>
      <c r="E57" s="319"/>
      <c r="F57" s="319">
        <v>46722</v>
      </c>
      <c r="G57" s="320">
        <v>0.03</v>
      </c>
      <c r="H57" s="321">
        <f t="shared" si="12"/>
        <v>46661</v>
      </c>
      <c r="I57" s="322" t="str">
        <f t="shared" si="13"/>
        <v/>
      </c>
      <c r="J57" s="322" t="str">
        <f t="shared" si="13"/>
        <v/>
      </c>
      <c r="K57" s="322" t="str">
        <f t="shared" si="13"/>
        <v/>
      </c>
      <c r="L57" s="322" t="str">
        <f t="shared" si="13"/>
        <v/>
      </c>
      <c r="M57" s="322" t="str">
        <f t="shared" si="13"/>
        <v/>
      </c>
      <c r="N57" s="322" t="str">
        <f t="shared" si="13"/>
        <v/>
      </c>
      <c r="O57" s="322" t="str">
        <f t="shared" si="13"/>
        <v/>
      </c>
      <c r="P57" s="322" t="str">
        <f t="shared" si="13"/>
        <v/>
      </c>
      <c r="Q57" s="322" t="str">
        <f t="shared" si="13"/>
        <v/>
      </c>
      <c r="R57" s="322" t="str">
        <f t="shared" si="13"/>
        <v/>
      </c>
      <c r="S57" s="322" t="str">
        <f t="shared" si="13"/>
        <v/>
      </c>
      <c r="T57" s="322" t="str">
        <f t="shared" si="13"/>
        <v/>
      </c>
      <c r="U57" s="322" t="str">
        <f t="shared" si="13"/>
        <v/>
      </c>
      <c r="V57" s="322" t="str">
        <f t="shared" si="13"/>
        <v/>
      </c>
      <c r="W57" s="322" t="str">
        <f t="shared" si="13"/>
        <v/>
      </c>
      <c r="X57" s="322" t="str">
        <f t="shared" si="13"/>
        <v/>
      </c>
      <c r="Y57" s="322"/>
      <c r="Z57" s="322">
        <f t="shared" si="14"/>
        <v>0</v>
      </c>
      <c r="AB57" s="324" t="str">
        <f t="shared" si="15"/>
        <v/>
      </c>
    </row>
    <row r="58" spans="1:28" x14ac:dyDescent="0.2">
      <c r="A58" s="327" t="s">
        <v>3073</v>
      </c>
      <c r="B58" s="316" t="s">
        <v>3074</v>
      </c>
      <c r="C58" s="316"/>
      <c r="D58" s="328"/>
      <c r="E58" s="329"/>
      <c r="F58" s="329"/>
      <c r="G58" s="330"/>
      <c r="H58" s="329"/>
      <c r="I58" s="331"/>
      <c r="J58" s="331"/>
      <c r="K58" s="331"/>
      <c r="L58" s="331"/>
      <c r="M58" s="331"/>
      <c r="N58" s="331"/>
      <c r="O58" s="331"/>
      <c r="P58" s="331"/>
      <c r="Q58" s="331"/>
      <c r="R58" s="331"/>
      <c r="S58" s="331"/>
      <c r="T58" s="331"/>
      <c r="U58" s="331"/>
      <c r="V58" s="331"/>
      <c r="W58" s="331"/>
      <c r="X58" s="331"/>
      <c r="Y58" s="331"/>
      <c r="Z58" s="331"/>
      <c r="AB58" s="324"/>
    </row>
    <row r="59" spans="1:28" x14ac:dyDescent="0.2">
      <c r="A59" s="333"/>
      <c r="B59" s="334"/>
      <c r="C59" s="334"/>
      <c r="D59" s="335"/>
      <c r="E59" s="336"/>
      <c r="F59" s="337"/>
      <c r="G59" s="338"/>
      <c r="H59" s="337"/>
      <c r="I59" s="322"/>
      <c r="J59" s="322"/>
      <c r="K59" s="322"/>
      <c r="L59" s="322"/>
      <c r="M59" s="322"/>
      <c r="N59" s="322"/>
      <c r="O59" s="322"/>
      <c r="P59" s="322"/>
      <c r="Q59" s="322"/>
      <c r="R59" s="322"/>
      <c r="S59" s="322"/>
      <c r="T59" s="322"/>
      <c r="U59" s="322"/>
      <c r="V59" s="322"/>
      <c r="W59" s="322"/>
      <c r="X59" s="322"/>
      <c r="Y59" s="322"/>
      <c r="Z59" s="322"/>
      <c r="AB59" s="324" t="str">
        <f t="shared" ref="AB59:AB64" si="16">IF($B59&amp;$E59="","",IF($A59="","Receiving dept missing",IF(NOT(ISNUMBER($E59)),"Effective month missing","")))</f>
        <v/>
      </c>
    </row>
    <row r="60" spans="1:28" x14ac:dyDescent="0.2">
      <c r="A60" s="333"/>
      <c r="B60" s="334"/>
      <c r="C60" s="334"/>
      <c r="D60" s="335"/>
      <c r="E60" s="336"/>
      <c r="F60" s="337"/>
      <c r="G60" s="338"/>
      <c r="H60" s="337"/>
      <c r="I60" s="322"/>
      <c r="J60" s="322"/>
      <c r="K60" s="322"/>
      <c r="L60" s="322"/>
      <c r="M60" s="322"/>
      <c r="N60" s="322"/>
      <c r="O60" s="322"/>
      <c r="P60" s="322"/>
      <c r="Q60" s="322"/>
      <c r="R60" s="322"/>
      <c r="S60" s="322"/>
      <c r="T60" s="322"/>
      <c r="U60" s="322"/>
      <c r="V60" s="322"/>
      <c r="W60" s="322"/>
      <c r="X60" s="322"/>
      <c r="Y60" s="322"/>
      <c r="Z60" s="322"/>
      <c r="AB60" s="324" t="str">
        <f t="shared" si="16"/>
        <v/>
      </c>
    </row>
    <row r="61" spans="1:28" x14ac:dyDescent="0.2">
      <c r="A61" s="333"/>
      <c r="B61" s="334"/>
      <c r="C61" s="334"/>
      <c r="D61" s="335"/>
      <c r="E61" s="336"/>
      <c r="F61" s="337"/>
      <c r="G61" s="338"/>
      <c r="H61" s="337"/>
      <c r="I61" s="322"/>
      <c r="J61" s="322"/>
      <c r="K61" s="322"/>
      <c r="L61" s="322"/>
      <c r="M61" s="322"/>
      <c r="N61" s="322"/>
      <c r="O61" s="322"/>
      <c r="P61" s="322"/>
      <c r="Q61" s="322"/>
      <c r="R61" s="322"/>
      <c r="S61" s="322"/>
      <c r="T61" s="322"/>
      <c r="U61" s="322"/>
      <c r="V61" s="322"/>
      <c r="W61" s="322"/>
      <c r="X61" s="322"/>
      <c r="Y61" s="322"/>
      <c r="Z61" s="322"/>
      <c r="AB61" s="324" t="str">
        <f t="shared" si="16"/>
        <v/>
      </c>
    </row>
    <row r="62" spans="1:28" x14ac:dyDescent="0.2">
      <c r="A62" s="333"/>
      <c r="B62" s="334"/>
      <c r="C62" s="334"/>
      <c r="D62" s="335"/>
      <c r="E62" s="336"/>
      <c r="F62" s="337"/>
      <c r="G62" s="338"/>
      <c r="H62" s="337"/>
      <c r="I62" s="322"/>
      <c r="J62" s="322"/>
      <c r="K62" s="322"/>
      <c r="L62" s="322"/>
      <c r="M62" s="322"/>
      <c r="N62" s="322"/>
      <c r="O62" s="322"/>
      <c r="P62" s="322"/>
      <c r="Q62" s="322"/>
      <c r="R62" s="322"/>
      <c r="S62" s="322"/>
      <c r="T62" s="322"/>
      <c r="U62" s="322"/>
      <c r="V62" s="322"/>
      <c r="W62" s="322"/>
      <c r="X62" s="322"/>
      <c r="Y62" s="322"/>
      <c r="Z62" s="322"/>
      <c r="AB62" s="324" t="str">
        <f t="shared" si="16"/>
        <v/>
      </c>
    </row>
    <row r="63" spans="1:28" x14ac:dyDescent="0.2">
      <c r="A63" s="333"/>
      <c r="B63" s="334"/>
      <c r="C63" s="334"/>
      <c r="D63" s="335"/>
      <c r="E63" s="336"/>
      <c r="F63" s="337"/>
      <c r="G63" s="338"/>
      <c r="H63" s="337"/>
      <c r="I63" s="322"/>
      <c r="J63" s="322"/>
      <c r="K63" s="322"/>
      <c r="L63" s="322"/>
      <c r="M63" s="322"/>
      <c r="N63" s="322"/>
      <c r="O63" s="322"/>
      <c r="P63" s="322"/>
      <c r="Q63" s="322"/>
      <c r="R63" s="322"/>
      <c r="S63" s="322"/>
      <c r="T63" s="322"/>
      <c r="U63" s="322"/>
      <c r="V63" s="322"/>
      <c r="W63" s="322"/>
      <c r="X63" s="322"/>
      <c r="Y63" s="322"/>
      <c r="Z63" s="322"/>
      <c r="AB63" s="324" t="str">
        <f t="shared" si="16"/>
        <v/>
      </c>
    </row>
    <row r="64" spans="1:28" x14ac:dyDescent="0.2">
      <c r="A64" s="333"/>
      <c r="B64" s="334"/>
      <c r="C64" s="334"/>
      <c r="D64" s="335"/>
      <c r="E64" s="336"/>
      <c r="F64" s="337"/>
      <c r="G64" s="338"/>
      <c r="H64" s="337"/>
      <c r="I64" s="322"/>
      <c r="J64" s="322"/>
      <c r="K64" s="322"/>
      <c r="L64" s="322"/>
      <c r="M64" s="322"/>
      <c r="N64" s="322"/>
      <c r="O64" s="322"/>
      <c r="P64" s="322"/>
      <c r="Q64" s="322"/>
      <c r="R64" s="322"/>
      <c r="S64" s="322"/>
      <c r="T64" s="322"/>
      <c r="U64" s="322"/>
      <c r="V64" s="322"/>
      <c r="W64" s="322"/>
      <c r="X64" s="322"/>
      <c r="Y64" s="322"/>
      <c r="Z64" s="322"/>
      <c r="AB64" s="324" t="str">
        <f t="shared" si="16"/>
        <v/>
      </c>
    </row>
    <row r="65" spans="1:26" x14ac:dyDescent="0.2">
      <c r="A65" s="339"/>
      <c r="B65" s="340"/>
      <c r="C65" s="340"/>
      <c r="D65" s="341"/>
      <c r="E65" s="342"/>
      <c r="F65" s="342"/>
      <c r="G65" s="343"/>
      <c r="H65" s="342"/>
      <c r="I65" s="344"/>
      <c r="J65" s="344"/>
      <c r="K65" s="344"/>
      <c r="L65" s="344"/>
      <c r="M65" s="344"/>
      <c r="N65" s="344"/>
      <c r="O65" s="344"/>
      <c r="P65" s="344"/>
      <c r="Q65" s="344"/>
      <c r="R65" s="344"/>
      <c r="S65" s="344"/>
      <c r="T65" s="344"/>
      <c r="U65" s="344"/>
      <c r="V65" s="344"/>
      <c r="W65" s="344"/>
      <c r="X65" s="344"/>
      <c r="Y65" s="344"/>
      <c r="Z65" s="344"/>
    </row>
    <row r="66" spans="1:26" x14ac:dyDescent="0.2">
      <c r="A66" s="339"/>
      <c r="B66" s="340"/>
      <c r="C66" s="340"/>
      <c r="D66" s="341"/>
      <c r="E66" s="342"/>
      <c r="F66" s="342"/>
      <c r="G66" s="343"/>
      <c r="H66" s="342"/>
      <c r="I66" s="344"/>
      <c r="J66" s="344"/>
      <c r="K66" s="344"/>
      <c r="L66" s="344"/>
      <c r="M66" s="344"/>
      <c r="N66" s="344"/>
      <c r="O66" s="344"/>
      <c r="P66" s="344"/>
      <c r="Q66" s="344"/>
      <c r="R66" s="344"/>
      <c r="S66" s="344"/>
      <c r="T66" s="344"/>
      <c r="U66" s="344"/>
      <c r="V66" s="344"/>
      <c r="W66" s="344"/>
      <c r="X66" s="344"/>
      <c r="Y66" s="344"/>
      <c r="Z66" s="344"/>
    </row>
    <row r="67" spans="1:26" x14ac:dyDescent="0.2">
      <c r="B67" s="345" t="s">
        <v>3075</v>
      </c>
      <c r="C67" s="345"/>
      <c r="D67" s="346"/>
      <c r="E67" s="347"/>
      <c r="F67" s="347"/>
      <c r="G67" s="347"/>
      <c r="H67" s="347"/>
      <c r="I67" s="348">
        <f t="shared" ref="I67:X67" si="17">SUM(I14:I57)</f>
        <v>90012.583333333343</v>
      </c>
      <c r="J67" s="348">
        <f t="shared" si="17"/>
        <v>90012.583333333343</v>
      </c>
      <c r="K67" s="348">
        <f t="shared" si="17"/>
        <v>90012.583333333343</v>
      </c>
      <c r="L67" s="348">
        <f t="shared" si="17"/>
        <v>90012.583333333343</v>
      </c>
      <c r="M67" s="348">
        <f t="shared" si="17"/>
        <v>90012.583333333343</v>
      </c>
      <c r="N67" s="348">
        <f t="shared" si="17"/>
        <v>90012.583333333343</v>
      </c>
      <c r="O67" s="348">
        <f t="shared" si="17"/>
        <v>90012.583333333343</v>
      </c>
      <c r="P67" s="348">
        <f t="shared" si="17"/>
        <v>90012.583333333343</v>
      </c>
      <c r="Q67" s="348">
        <f t="shared" si="17"/>
        <v>90012.583333333343</v>
      </c>
      <c r="R67" s="348">
        <f t="shared" si="17"/>
        <v>90012.583333333343</v>
      </c>
      <c r="S67" s="348">
        <f t="shared" si="17"/>
        <v>90012.583333333343</v>
      </c>
      <c r="T67" s="348">
        <f t="shared" si="17"/>
        <v>90012.583333333343</v>
      </c>
      <c r="U67" s="348">
        <f t="shared" si="17"/>
        <v>90012.583333333343</v>
      </c>
      <c r="V67" s="348">
        <f t="shared" si="17"/>
        <v>92712.960833333345</v>
      </c>
      <c r="W67" s="348">
        <f t="shared" si="17"/>
        <v>92712.960833333345</v>
      </c>
      <c r="X67" s="348">
        <f t="shared" si="17"/>
        <v>92712.960833333345</v>
      </c>
      <c r="Y67" s="349"/>
      <c r="Z67" s="348">
        <f>SUM(M67:X67)</f>
        <v>1088252.1325000003</v>
      </c>
    </row>
    <row r="68" spans="1:26" x14ac:dyDescent="0.2">
      <c r="B68" s="345" t="s">
        <v>1319</v>
      </c>
      <c r="C68" s="345"/>
      <c r="D68" s="346"/>
      <c r="E68" s="347"/>
      <c r="F68" s="347"/>
      <c r="G68" s="347"/>
      <c r="H68" s="347"/>
      <c r="I68" s="348">
        <f t="shared" ref="I68:X68" si="18">I67*$D$6</f>
        <v>6163.2433510037235</v>
      </c>
      <c r="J68" s="348">
        <f t="shared" si="18"/>
        <v>6163.2433510037235</v>
      </c>
      <c r="K68" s="348">
        <f t="shared" si="18"/>
        <v>6163.2433510037235</v>
      </c>
      <c r="L68" s="348">
        <f t="shared" si="18"/>
        <v>6163.2433510037235</v>
      </c>
      <c r="M68" s="348">
        <f t="shared" si="18"/>
        <v>6163.2433510037235</v>
      </c>
      <c r="N68" s="348">
        <f t="shared" si="18"/>
        <v>6163.2433510037235</v>
      </c>
      <c r="O68" s="348">
        <f t="shared" si="18"/>
        <v>6163.2433510037235</v>
      </c>
      <c r="P68" s="348">
        <f t="shared" si="18"/>
        <v>6163.2433510037235</v>
      </c>
      <c r="Q68" s="348">
        <f t="shared" si="18"/>
        <v>6163.2433510037235</v>
      </c>
      <c r="R68" s="348">
        <f t="shared" si="18"/>
        <v>6163.2433510037235</v>
      </c>
      <c r="S68" s="348">
        <f t="shared" si="18"/>
        <v>6163.2433510037235</v>
      </c>
      <c r="T68" s="348">
        <f t="shared" si="18"/>
        <v>6163.2433510037235</v>
      </c>
      <c r="U68" s="348">
        <f t="shared" si="18"/>
        <v>6163.2433510037235</v>
      </c>
      <c r="V68" s="348">
        <f t="shared" si="18"/>
        <v>6348.1406515338349</v>
      </c>
      <c r="W68" s="348">
        <f t="shared" si="18"/>
        <v>6348.1406515338349</v>
      </c>
      <c r="X68" s="348">
        <f t="shared" si="18"/>
        <v>6348.1406515338349</v>
      </c>
      <c r="Y68" s="349"/>
      <c r="Z68" s="348">
        <f>SUM(M68:X68)</f>
        <v>74513.612113635012</v>
      </c>
    </row>
    <row r="69" spans="1:26" x14ac:dyDescent="0.2">
      <c r="B69" s="345" t="s">
        <v>1320</v>
      </c>
      <c r="C69" s="345"/>
      <c r="D69" s="346"/>
      <c r="E69" s="347"/>
      <c r="F69" s="347"/>
      <c r="G69" s="347"/>
      <c r="H69" s="347"/>
      <c r="I69" s="348">
        <f t="shared" ref="I69:X69" si="19">I67*$D$7</f>
        <v>14766.898018835556</v>
      </c>
      <c r="J69" s="348">
        <f t="shared" si="19"/>
        <v>14766.898018835556</v>
      </c>
      <c r="K69" s="348">
        <f t="shared" si="19"/>
        <v>14766.898018835556</v>
      </c>
      <c r="L69" s="348">
        <f t="shared" si="19"/>
        <v>14766.898018835556</v>
      </c>
      <c r="M69" s="348">
        <f t="shared" si="19"/>
        <v>14766.898018835556</v>
      </c>
      <c r="N69" s="348">
        <f t="shared" si="19"/>
        <v>14766.898018835556</v>
      </c>
      <c r="O69" s="348">
        <f t="shared" si="19"/>
        <v>14766.898018835556</v>
      </c>
      <c r="P69" s="348">
        <f t="shared" si="19"/>
        <v>14766.898018835556</v>
      </c>
      <c r="Q69" s="348">
        <f t="shared" si="19"/>
        <v>14766.898018835556</v>
      </c>
      <c r="R69" s="348">
        <f t="shared" si="19"/>
        <v>14766.898018835556</v>
      </c>
      <c r="S69" s="348">
        <f t="shared" si="19"/>
        <v>14766.898018835556</v>
      </c>
      <c r="T69" s="348">
        <f t="shared" si="19"/>
        <v>14766.898018835556</v>
      </c>
      <c r="U69" s="348">
        <f t="shared" si="19"/>
        <v>14766.898018835556</v>
      </c>
      <c r="V69" s="348">
        <f t="shared" si="19"/>
        <v>15209.904959400623</v>
      </c>
      <c r="W69" s="348">
        <f t="shared" si="19"/>
        <v>15209.904959400623</v>
      </c>
      <c r="X69" s="348">
        <f t="shared" si="19"/>
        <v>15209.904959400623</v>
      </c>
      <c r="Y69" s="349"/>
      <c r="Z69" s="348">
        <f>SUM(M69:X69)</f>
        <v>178531.79704772183</v>
      </c>
    </row>
    <row r="70" spans="1:26" x14ac:dyDescent="0.2">
      <c r="B70" s="350" t="s">
        <v>3076</v>
      </c>
      <c r="C70" s="350"/>
      <c r="D70" s="351"/>
      <c r="E70" s="352"/>
      <c r="F70" s="352"/>
      <c r="G70" s="352"/>
      <c r="H70" s="352"/>
      <c r="I70" s="353">
        <f t="shared" ref="I70:X70" si="20">SUM(I67:I69)</f>
        <v>110942.72470317263</v>
      </c>
      <c r="J70" s="353">
        <f t="shared" si="20"/>
        <v>110942.72470317263</v>
      </c>
      <c r="K70" s="353">
        <f t="shared" si="20"/>
        <v>110942.72470317263</v>
      </c>
      <c r="L70" s="353">
        <f t="shared" si="20"/>
        <v>110942.72470317263</v>
      </c>
      <c r="M70" s="353">
        <f t="shared" si="20"/>
        <v>110942.72470317263</v>
      </c>
      <c r="N70" s="353">
        <f t="shared" si="20"/>
        <v>110942.72470317263</v>
      </c>
      <c r="O70" s="353">
        <f t="shared" si="20"/>
        <v>110942.72470317263</v>
      </c>
      <c r="P70" s="353">
        <f t="shared" si="20"/>
        <v>110942.72470317263</v>
      </c>
      <c r="Q70" s="353">
        <f t="shared" si="20"/>
        <v>110942.72470317263</v>
      </c>
      <c r="R70" s="353">
        <f t="shared" si="20"/>
        <v>110942.72470317263</v>
      </c>
      <c r="S70" s="353">
        <f t="shared" si="20"/>
        <v>110942.72470317263</v>
      </c>
      <c r="T70" s="353">
        <f t="shared" si="20"/>
        <v>110942.72470317263</v>
      </c>
      <c r="U70" s="353">
        <f t="shared" si="20"/>
        <v>110942.72470317263</v>
      </c>
      <c r="V70" s="353">
        <f t="shared" si="20"/>
        <v>114271.0064442678</v>
      </c>
      <c r="W70" s="353">
        <f t="shared" si="20"/>
        <v>114271.0064442678</v>
      </c>
      <c r="X70" s="353">
        <f t="shared" si="20"/>
        <v>114271.0064442678</v>
      </c>
      <c r="Y70" s="349"/>
      <c r="Z70" s="353">
        <f>SUM(M70:X70)</f>
        <v>1341297.541661357</v>
      </c>
    </row>
    <row r="71" spans="1:26" x14ac:dyDescent="0.2">
      <c r="B71" s="295"/>
      <c r="C71" s="295"/>
      <c r="D71" s="354"/>
      <c r="E71" s="355"/>
      <c r="F71" s="355"/>
      <c r="G71" s="355"/>
      <c r="H71" s="355"/>
      <c r="I71" s="356"/>
      <c r="J71" s="356"/>
      <c r="K71" s="356"/>
      <c r="L71" s="356"/>
      <c r="M71" s="356"/>
      <c r="N71" s="356"/>
      <c r="O71" s="356"/>
      <c r="P71" s="356"/>
      <c r="Q71" s="356"/>
      <c r="R71" s="356"/>
      <c r="S71" s="356"/>
      <c r="T71" s="356"/>
      <c r="U71" s="356"/>
      <c r="V71" s="356"/>
      <c r="W71" s="356"/>
      <c r="X71" s="356"/>
      <c r="Y71" s="356"/>
      <c r="Z71" s="356"/>
    </row>
  </sheetData>
  <dataValidations count="3">
    <dataValidation type="list" allowBlank="1" showInputMessage="1" showErrorMessage="1" promptTitle="Effective month" prompt="Pick the month the employee leaves this department." sqref="E59:E64" xr:uid="{F566005B-2B65-40C1-AD69-C32935A5E68C}">
      <formula1>$I$10:$X$10</formula1>
    </dataValidation>
    <dataValidation type="list" allowBlank="1" showInputMessage="1" showErrorMessage="1" errorTitle="Outside the planning window" error="Choose a month between Sep-26 and Dec-27 from the dropdown." promptTitle="Month" prompt="Pick the month from the list (Sep-26 through Dec-27)." sqref="E52:F57 E41:F50 E35:F39 E14:F33" xr:uid="{85F59A8B-63FF-4D84-B3F4-D60A94B4B097}">
      <formula1>$I$10:$X$10</formula1>
    </dataValidation>
    <dataValidation type="whole" allowBlank="1" showInputMessage="1" showErrorMessage="1" sqref="E51:F51 E65:E66 G41:H66 G35:H39 F58:F66 E58 G14:H33" xr:uid="{AC9AB30B-4DFA-4452-9360-2C54667ECC74}">
      <formula1>1</formula1>
      <formula2>24</formula2>
    </dataValidation>
  </dataValidations>
  <pageMargins left="0.7" right="0.7" top="0.75" bottom="0.75" header="0.3" footer="0.3"/>
  <legacyDrawing r:id="rId1"/>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608AEB-7F77-43E7-AAA7-D7A587A812D0}">
  <sheetPr>
    <tabColor theme="5" tint="0.59999389629810485"/>
  </sheetPr>
  <dimension ref="A1:AB70"/>
  <sheetViews>
    <sheetView zoomScale="80" zoomScaleNormal="80" workbookViewId="0">
      <pane xSplit="8" ySplit="11" topLeftCell="I12" activePane="bottomRight" state="frozen"/>
      <selection activeCell="C20" sqref="C20"/>
      <selection pane="topRight" activeCell="C20" sqref="C20"/>
      <selection pane="bottomLeft" activeCell="C20" sqref="C20"/>
      <selection pane="bottomRight" activeCell="A16" sqref="A16:XFD16"/>
    </sheetView>
  </sheetViews>
  <sheetFormatPr baseColWidth="10" defaultColWidth="8.83203125" defaultRowHeight="15" x14ac:dyDescent="0.2"/>
  <cols>
    <col min="1" max="1" width="19.5" style="358" customWidth="1"/>
    <col min="2" max="2" width="25.33203125" customWidth="1"/>
    <col min="3" max="3" width="32.83203125" customWidth="1"/>
    <col min="4" max="4" width="11.1640625" customWidth="1"/>
    <col min="5" max="6" width="13.5" style="359" bestFit="1" customWidth="1"/>
    <col min="7" max="7" width="11.83203125" style="359" customWidth="1"/>
    <col min="8" max="8" width="14.5" style="359" bestFit="1" customWidth="1"/>
    <col min="9" max="24" width="9.1640625" customWidth="1"/>
    <col min="25" max="25" width="2.5" customWidth="1"/>
    <col min="26" max="26" width="11.83203125" customWidth="1"/>
    <col min="28" max="28" width="27.1640625" customWidth="1"/>
  </cols>
  <sheetData>
    <row r="1" spans="1:28" ht="19" x14ac:dyDescent="0.25">
      <c r="A1" s="290" t="s">
        <v>3028</v>
      </c>
    </row>
    <row r="2" spans="1:28" ht="16" x14ac:dyDescent="0.2">
      <c r="A2" s="291" t="s">
        <v>3077</v>
      </c>
    </row>
    <row r="3" spans="1:28" x14ac:dyDescent="0.2">
      <c r="A3" s="292" t="s">
        <v>3030</v>
      </c>
    </row>
    <row r="4" spans="1:28" x14ac:dyDescent="0.2">
      <c r="A4" s="293" t="s">
        <v>3078</v>
      </c>
    </row>
    <row r="5" spans="1:28" x14ac:dyDescent="0.2">
      <c r="B5" s="294" t="s">
        <v>3032</v>
      </c>
    </row>
    <row r="6" spans="1:28" x14ac:dyDescent="0.2">
      <c r="B6" s="295" t="s">
        <v>3033</v>
      </c>
      <c r="D6" s="296">
        <v>3.6368896884417502E-2</v>
      </c>
      <c r="E6" s="297"/>
    </row>
    <row r="7" spans="1:28" x14ac:dyDescent="0.2">
      <c r="B7" s="295" t="s">
        <v>3034</v>
      </c>
      <c r="D7" s="298">
        <v>0.20636268701944149</v>
      </c>
      <c r="E7" s="297"/>
    </row>
    <row r="8" spans="1:28" x14ac:dyDescent="0.2">
      <c r="B8" s="295" t="s">
        <v>3035</v>
      </c>
      <c r="D8" s="299">
        <v>46661</v>
      </c>
      <c r="V8" s="300" t="s">
        <v>3036</v>
      </c>
    </row>
    <row r="9" spans="1:28" x14ac:dyDescent="0.2">
      <c r="V9" s="300" t="s">
        <v>3037</v>
      </c>
    </row>
    <row r="10" spans="1:28" s="357" customFormat="1" ht="29.5" customHeight="1" x14ac:dyDescent="0.2">
      <c r="A10" s="301"/>
      <c r="B10" s="302" t="s">
        <v>3038</v>
      </c>
      <c r="C10" s="302" t="s">
        <v>3039</v>
      </c>
      <c r="D10" s="303" t="s">
        <v>3040</v>
      </c>
      <c r="E10" s="303" t="s">
        <v>3041</v>
      </c>
      <c r="F10" s="303" t="s">
        <v>3042</v>
      </c>
      <c r="G10" s="304" t="s">
        <v>3043</v>
      </c>
      <c r="H10" s="304" t="s">
        <v>3044</v>
      </c>
      <c r="I10" s="305">
        <f>DATE(2026,9,1)</f>
        <v>46266</v>
      </c>
      <c r="J10" s="305">
        <f>DATE(2026,10,1)</f>
        <v>46296</v>
      </c>
      <c r="K10" s="305">
        <f>DATE(2026,11,1)</f>
        <v>46327</v>
      </c>
      <c r="L10" s="305">
        <f>DATE(2026,12,1)</f>
        <v>46357</v>
      </c>
      <c r="M10" s="306">
        <f>DATE(2027,1,1)</f>
        <v>46388</v>
      </c>
      <c r="N10" s="306">
        <f>DATE(2027,2,1)</f>
        <v>46419</v>
      </c>
      <c r="O10" s="306">
        <f>DATE(2027,3,1)</f>
        <v>46447</v>
      </c>
      <c r="P10" s="306">
        <f>DATE(2027,4,1)</f>
        <v>46478</v>
      </c>
      <c r="Q10" s="306">
        <f>DATE(2027,5,1)</f>
        <v>46508</v>
      </c>
      <c r="R10" s="306">
        <f>DATE(2027,6,1)</f>
        <v>46539</v>
      </c>
      <c r="S10" s="306">
        <f>DATE(2027,7,1)</f>
        <v>46569</v>
      </c>
      <c r="T10" s="306">
        <f>DATE(2027,8,1)</f>
        <v>46600</v>
      </c>
      <c r="U10" s="306">
        <f>DATE(2027,9,1)</f>
        <v>46631</v>
      </c>
      <c r="V10" s="306">
        <f>DATE(2027,10,1)</f>
        <v>46661</v>
      </c>
      <c r="W10" s="306">
        <f>DATE(2027,11,1)</f>
        <v>46692</v>
      </c>
      <c r="X10" s="306">
        <f>DATE(2027,12,1)</f>
        <v>46722</v>
      </c>
      <c r="Y10" s="307"/>
      <c r="Z10" s="308" t="s">
        <v>3045</v>
      </c>
      <c r="AB10" s="309" t="s">
        <v>3046</v>
      </c>
    </row>
    <row r="11" spans="1:28" x14ac:dyDescent="0.2">
      <c r="E11" s="310" t="s">
        <v>3047</v>
      </c>
      <c r="F11" s="310" t="s">
        <v>3047</v>
      </c>
      <c r="G11" s="311"/>
      <c r="H11" s="360" t="s">
        <v>3048</v>
      </c>
      <c r="I11" s="310">
        <v>1</v>
      </c>
      <c r="J11" s="310">
        <v>2</v>
      </c>
      <c r="K11" s="310">
        <v>3</v>
      </c>
      <c r="L11" s="310">
        <v>4</v>
      </c>
      <c r="M11" s="310">
        <v>5</v>
      </c>
      <c r="N11" s="310">
        <v>6</v>
      </c>
      <c r="O11" s="310">
        <v>7</v>
      </c>
      <c r="P11" s="310">
        <v>8</v>
      </c>
      <c r="Q11" s="310">
        <v>9</v>
      </c>
      <c r="R11" s="310">
        <v>10</v>
      </c>
      <c r="S11" s="310">
        <v>11</v>
      </c>
      <c r="T11" s="310">
        <v>12</v>
      </c>
      <c r="U11" s="310">
        <v>13</v>
      </c>
      <c r="V11" s="310">
        <v>14</v>
      </c>
      <c r="W11" s="310">
        <v>15</v>
      </c>
      <c r="X11" s="310">
        <v>16</v>
      </c>
      <c r="Y11" s="310"/>
    </row>
    <row r="12" spans="1:28" x14ac:dyDescent="0.2">
      <c r="B12" s="313"/>
      <c r="C12" s="313"/>
      <c r="D12" s="313"/>
      <c r="E12" s="314"/>
      <c r="F12" s="314"/>
      <c r="G12" s="314"/>
      <c r="H12" s="314"/>
      <c r="I12" s="313"/>
      <c r="J12" s="313"/>
      <c r="K12" s="313"/>
      <c r="L12" s="313"/>
      <c r="M12" s="313"/>
      <c r="N12" s="313"/>
      <c r="O12" s="313"/>
      <c r="P12" s="313"/>
      <c r="Q12" s="313"/>
      <c r="R12" s="313"/>
      <c r="S12" s="313"/>
      <c r="T12" s="313"/>
      <c r="U12" s="313"/>
      <c r="V12" s="313"/>
      <c r="W12" s="313"/>
      <c r="X12" s="313"/>
      <c r="Y12" s="315"/>
      <c r="Z12" s="313"/>
    </row>
    <row r="13" spans="1:28" x14ac:dyDescent="0.2">
      <c r="B13" s="316" t="s">
        <v>3049</v>
      </c>
    </row>
    <row r="14" spans="1:28" x14ac:dyDescent="0.2">
      <c r="B14" s="317" t="s">
        <v>3079</v>
      </c>
      <c r="C14" s="317" t="s">
        <v>3080</v>
      </c>
      <c r="D14" s="318">
        <v>67891</v>
      </c>
      <c r="E14" s="319">
        <v>46266</v>
      </c>
      <c r="F14" s="319">
        <v>46722</v>
      </c>
      <c r="G14" s="320">
        <v>0.03</v>
      </c>
      <c r="H14" s="321">
        <f t="shared" ref="H14:H32" si="0">$D$8</f>
        <v>46661</v>
      </c>
      <c r="I14" s="322">
        <f t="shared" ref="I14:X32" si="1">IF(OR($D14="",$E14="",NOT(ISNUMBER($D14))),"",IF(AND($E14&lt;=I$10,IF($F14="",$X$10,$F14)&gt;=I$10),$D14/12*(1+N($G14))^IF(AND(ISNUMBER($H14),I$10&gt;=$H14),1+INT(DATEDIF($H14,I$10,"m")/12),0),0))</f>
        <v>5657.583333333333</v>
      </c>
      <c r="J14" s="322">
        <f t="shared" si="1"/>
        <v>5657.583333333333</v>
      </c>
      <c r="K14" s="322">
        <f t="shared" si="1"/>
        <v>5657.583333333333</v>
      </c>
      <c r="L14" s="322">
        <f t="shared" si="1"/>
        <v>5657.583333333333</v>
      </c>
      <c r="M14" s="323">
        <f t="shared" si="1"/>
        <v>5657.583333333333</v>
      </c>
      <c r="N14" s="322">
        <f t="shared" si="1"/>
        <v>5657.583333333333</v>
      </c>
      <c r="O14" s="322">
        <f t="shared" si="1"/>
        <v>5657.583333333333</v>
      </c>
      <c r="P14" s="322">
        <f t="shared" si="1"/>
        <v>5657.583333333333</v>
      </c>
      <c r="Q14" s="322">
        <f t="shared" si="1"/>
        <v>5657.583333333333</v>
      </c>
      <c r="R14" s="322">
        <f t="shared" si="1"/>
        <v>5657.583333333333</v>
      </c>
      <c r="S14" s="322">
        <f t="shared" si="1"/>
        <v>5657.583333333333</v>
      </c>
      <c r="T14" s="322">
        <f t="shared" si="1"/>
        <v>5657.583333333333</v>
      </c>
      <c r="U14" s="322">
        <f t="shared" si="1"/>
        <v>5657.583333333333</v>
      </c>
      <c r="V14" s="322">
        <f t="shared" si="1"/>
        <v>5827.310833333333</v>
      </c>
      <c r="W14" s="322">
        <f t="shared" si="1"/>
        <v>5827.310833333333</v>
      </c>
      <c r="X14" s="322">
        <f t="shared" si="1"/>
        <v>5827.310833333333</v>
      </c>
      <c r="Y14" s="322"/>
      <c r="Z14" s="322">
        <f>SUM(M14:X14)</f>
        <v>68400.18250000001</v>
      </c>
      <c r="AB14" s="324" t="str">
        <f t="shared" ref="AB14:AB32" si="2">IF($D14&amp;$E14="","",IF(AND($D14&lt;&gt;"",NOT(ISNUMBER($D14))),"Salary must be a number",IF(AND($D14&lt;&gt;"",$E14=""),"Start month missing",IF(AND(ISNUMBER($E14),ISNUMBER($F14),$F14&lt;$E14),"End is before Start",IF(AND($D14&lt;&gt;"",NOT(ISNUMBER($H14))),"Increase month missing","")))))</f>
        <v/>
      </c>
    </row>
    <row r="15" spans="1:28" x14ac:dyDescent="0.2">
      <c r="A15" s="358" t="s">
        <v>3081</v>
      </c>
      <c r="B15" s="317" t="s">
        <v>3082</v>
      </c>
      <c r="C15" s="317" t="s">
        <v>3080</v>
      </c>
      <c r="D15" s="318">
        <v>68810</v>
      </c>
      <c r="E15" s="319">
        <v>46266</v>
      </c>
      <c r="F15" s="319">
        <v>46722</v>
      </c>
      <c r="G15" s="320">
        <v>0.03</v>
      </c>
      <c r="H15" s="321">
        <f t="shared" si="0"/>
        <v>46661</v>
      </c>
      <c r="I15" s="322">
        <f t="shared" si="1"/>
        <v>5734.166666666667</v>
      </c>
      <c r="J15" s="322">
        <f t="shared" si="1"/>
        <v>5734.166666666667</v>
      </c>
      <c r="K15" s="322">
        <f t="shared" si="1"/>
        <v>5734.166666666667</v>
      </c>
      <c r="L15" s="322">
        <f t="shared" si="1"/>
        <v>5734.166666666667</v>
      </c>
      <c r="M15" s="322">
        <f t="shared" si="1"/>
        <v>5734.166666666667</v>
      </c>
      <c r="N15" s="322">
        <f t="shared" si="1"/>
        <v>5734.166666666667</v>
      </c>
      <c r="O15" s="322">
        <f t="shared" si="1"/>
        <v>5734.166666666667</v>
      </c>
      <c r="P15" s="322">
        <f t="shared" si="1"/>
        <v>5734.166666666667</v>
      </c>
      <c r="Q15" s="322">
        <f t="shared" si="1"/>
        <v>5734.166666666667</v>
      </c>
      <c r="R15" s="322">
        <f t="shared" si="1"/>
        <v>5734.166666666667</v>
      </c>
      <c r="S15" s="322">
        <f t="shared" si="1"/>
        <v>5734.166666666667</v>
      </c>
      <c r="T15" s="322">
        <f t="shared" si="1"/>
        <v>5734.166666666667</v>
      </c>
      <c r="U15" s="322">
        <f t="shared" si="1"/>
        <v>5734.166666666667</v>
      </c>
      <c r="V15" s="322">
        <f t="shared" si="1"/>
        <v>5906.1916666666675</v>
      </c>
      <c r="W15" s="322">
        <f t="shared" si="1"/>
        <v>5906.1916666666675</v>
      </c>
      <c r="X15" s="322">
        <f t="shared" si="1"/>
        <v>5906.1916666666675</v>
      </c>
      <c r="Y15" s="322"/>
      <c r="Z15" s="322">
        <f t="shared" ref="Z15:Z32" si="3">SUM(M15:X15)</f>
        <v>69326.074999999997</v>
      </c>
      <c r="AB15" s="324" t="str">
        <f t="shared" si="2"/>
        <v/>
      </c>
    </row>
    <row r="16" spans="1:28" x14ac:dyDescent="0.2">
      <c r="B16" s="317" t="s">
        <v>3083</v>
      </c>
      <c r="C16" s="317" t="s">
        <v>3084</v>
      </c>
      <c r="D16" s="318">
        <v>57554</v>
      </c>
      <c r="E16" s="319">
        <v>46266</v>
      </c>
      <c r="F16" s="319">
        <v>46722</v>
      </c>
      <c r="G16" s="320">
        <v>0.03</v>
      </c>
      <c r="H16" s="321">
        <f t="shared" si="0"/>
        <v>46661</v>
      </c>
      <c r="I16" s="322">
        <f t="shared" si="1"/>
        <v>4796.166666666667</v>
      </c>
      <c r="J16" s="322">
        <f t="shared" si="1"/>
        <v>4796.166666666667</v>
      </c>
      <c r="K16" s="322">
        <f t="shared" si="1"/>
        <v>4796.166666666667</v>
      </c>
      <c r="L16" s="322">
        <f t="shared" si="1"/>
        <v>4796.166666666667</v>
      </c>
      <c r="M16" s="322">
        <f t="shared" si="1"/>
        <v>4796.166666666667</v>
      </c>
      <c r="N16" s="322">
        <f t="shared" si="1"/>
        <v>4796.166666666667</v>
      </c>
      <c r="O16" s="322">
        <f t="shared" si="1"/>
        <v>4796.166666666667</v>
      </c>
      <c r="P16" s="322">
        <f t="shared" si="1"/>
        <v>4796.166666666667</v>
      </c>
      <c r="Q16" s="322">
        <f t="shared" si="1"/>
        <v>4796.166666666667</v>
      </c>
      <c r="R16" s="322">
        <f t="shared" si="1"/>
        <v>4796.166666666667</v>
      </c>
      <c r="S16" s="322">
        <f t="shared" si="1"/>
        <v>4796.166666666667</v>
      </c>
      <c r="T16" s="322">
        <f t="shared" si="1"/>
        <v>4796.166666666667</v>
      </c>
      <c r="U16" s="322">
        <f t="shared" si="1"/>
        <v>4796.166666666667</v>
      </c>
      <c r="V16" s="322">
        <f t="shared" si="1"/>
        <v>4940.0516666666672</v>
      </c>
      <c r="W16" s="322">
        <f t="shared" si="1"/>
        <v>4940.0516666666672</v>
      </c>
      <c r="X16" s="322">
        <f t="shared" si="1"/>
        <v>4940.0516666666672</v>
      </c>
      <c r="Y16" s="322"/>
      <c r="Z16" s="322">
        <f t="shared" si="3"/>
        <v>57985.654999999999</v>
      </c>
      <c r="AB16" s="324" t="str">
        <f t="shared" si="2"/>
        <v/>
      </c>
    </row>
    <row r="17" spans="1:28" x14ac:dyDescent="0.2">
      <c r="B17" s="317" t="s">
        <v>3085</v>
      </c>
      <c r="C17" s="317" t="s">
        <v>3086</v>
      </c>
      <c r="D17" s="318">
        <v>64409</v>
      </c>
      <c r="E17" s="319">
        <v>46266</v>
      </c>
      <c r="F17" s="319">
        <v>46722</v>
      </c>
      <c r="G17" s="320">
        <v>0.03</v>
      </c>
      <c r="H17" s="321">
        <f t="shared" si="0"/>
        <v>46661</v>
      </c>
      <c r="I17" s="322">
        <f t="shared" si="1"/>
        <v>5367.416666666667</v>
      </c>
      <c r="J17" s="322">
        <f t="shared" si="1"/>
        <v>5367.416666666667</v>
      </c>
      <c r="K17" s="322">
        <f t="shared" si="1"/>
        <v>5367.416666666667</v>
      </c>
      <c r="L17" s="322">
        <f t="shared" si="1"/>
        <v>5367.416666666667</v>
      </c>
      <c r="M17" s="322">
        <f t="shared" si="1"/>
        <v>5367.416666666667</v>
      </c>
      <c r="N17" s="322">
        <f t="shared" si="1"/>
        <v>5367.416666666667</v>
      </c>
      <c r="O17" s="322">
        <f t="shared" si="1"/>
        <v>5367.416666666667</v>
      </c>
      <c r="P17" s="322">
        <f t="shared" si="1"/>
        <v>5367.416666666667</v>
      </c>
      <c r="Q17" s="322">
        <f t="shared" si="1"/>
        <v>5367.416666666667</v>
      </c>
      <c r="R17" s="322">
        <f t="shared" si="1"/>
        <v>5367.416666666667</v>
      </c>
      <c r="S17" s="322">
        <f t="shared" si="1"/>
        <v>5367.416666666667</v>
      </c>
      <c r="T17" s="322">
        <f t="shared" si="1"/>
        <v>5367.416666666667</v>
      </c>
      <c r="U17" s="322">
        <f t="shared" si="1"/>
        <v>5367.416666666667</v>
      </c>
      <c r="V17" s="322">
        <f t="shared" si="1"/>
        <v>5528.439166666667</v>
      </c>
      <c r="W17" s="322">
        <f t="shared" si="1"/>
        <v>5528.439166666667</v>
      </c>
      <c r="X17" s="322">
        <f t="shared" si="1"/>
        <v>5528.439166666667</v>
      </c>
      <c r="Y17" s="322"/>
      <c r="Z17" s="322">
        <f t="shared" si="3"/>
        <v>64892.06749999999</v>
      </c>
      <c r="AB17" s="324" t="str">
        <f t="shared" si="2"/>
        <v/>
      </c>
    </row>
    <row r="18" spans="1:28" x14ac:dyDescent="0.2">
      <c r="A18" s="358" t="s">
        <v>3081</v>
      </c>
      <c r="B18" s="317" t="s">
        <v>3087</v>
      </c>
      <c r="C18" s="317" t="s">
        <v>3086</v>
      </c>
      <c r="D18" s="318">
        <v>57814</v>
      </c>
      <c r="E18" s="319">
        <v>46266</v>
      </c>
      <c r="F18" s="319">
        <v>46722</v>
      </c>
      <c r="G18" s="320">
        <v>0.03</v>
      </c>
      <c r="H18" s="321">
        <f t="shared" si="0"/>
        <v>46661</v>
      </c>
      <c r="I18" s="322">
        <f t="shared" si="1"/>
        <v>4817.833333333333</v>
      </c>
      <c r="J18" s="322">
        <f t="shared" si="1"/>
        <v>4817.833333333333</v>
      </c>
      <c r="K18" s="322">
        <f t="shared" si="1"/>
        <v>4817.833333333333</v>
      </c>
      <c r="L18" s="322">
        <f t="shared" si="1"/>
        <v>4817.833333333333</v>
      </c>
      <c r="M18" s="322">
        <f t="shared" si="1"/>
        <v>4817.833333333333</v>
      </c>
      <c r="N18" s="322">
        <f t="shared" si="1"/>
        <v>4817.833333333333</v>
      </c>
      <c r="O18" s="322">
        <f t="shared" si="1"/>
        <v>4817.833333333333</v>
      </c>
      <c r="P18" s="322">
        <f t="shared" si="1"/>
        <v>4817.833333333333</v>
      </c>
      <c r="Q18" s="322">
        <f t="shared" si="1"/>
        <v>4817.833333333333</v>
      </c>
      <c r="R18" s="322">
        <f t="shared" si="1"/>
        <v>4817.833333333333</v>
      </c>
      <c r="S18" s="322">
        <f t="shared" si="1"/>
        <v>4817.833333333333</v>
      </c>
      <c r="T18" s="322">
        <f t="shared" si="1"/>
        <v>4817.833333333333</v>
      </c>
      <c r="U18" s="322">
        <f t="shared" si="1"/>
        <v>4817.833333333333</v>
      </c>
      <c r="V18" s="322">
        <f t="shared" si="1"/>
        <v>4962.3683333333329</v>
      </c>
      <c r="W18" s="322">
        <f t="shared" si="1"/>
        <v>4962.3683333333329</v>
      </c>
      <c r="X18" s="322">
        <f t="shared" si="1"/>
        <v>4962.3683333333329</v>
      </c>
      <c r="Y18" s="322"/>
      <c r="Z18" s="322">
        <f t="shared" si="3"/>
        <v>58247.604999999996</v>
      </c>
      <c r="AB18" s="324" t="str">
        <f t="shared" si="2"/>
        <v/>
      </c>
    </row>
    <row r="19" spans="1:28" x14ac:dyDescent="0.2">
      <c r="A19" s="358" t="s">
        <v>3081</v>
      </c>
      <c r="B19" s="317" t="s">
        <v>3088</v>
      </c>
      <c r="C19" s="317" t="s">
        <v>3089</v>
      </c>
      <c r="D19" s="318">
        <v>55162</v>
      </c>
      <c r="E19" s="319">
        <v>46266</v>
      </c>
      <c r="F19" s="319">
        <v>46722</v>
      </c>
      <c r="G19" s="320">
        <v>0.03</v>
      </c>
      <c r="H19" s="321">
        <f t="shared" si="0"/>
        <v>46661</v>
      </c>
      <c r="I19" s="322">
        <f t="shared" si="1"/>
        <v>4596.833333333333</v>
      </c>
      <c r="J19" s="322">
        <f t="shared" si="1"/>
        <v>4596.833333333333</v>
      </c>
      <c r="K19" s="322">
        <f t="shared" si="1"/>
        <v>4596.833333333333</v>
      </c>
      <c r="L19" s="322">
        <f t="shared" si="1"/>
        <v>4596.833333333333</v>
      </c>
      <c r="M19" s="322">
        <f t="shared" si="1"/>
        <v>4596.833333333333</v>
      </c>
      <c r="N19" s="322">
        <f t="shared" si="1"/>
        <v>4596.833333333333</v>
      </c>
      <c r="O19" s="322">
        <f t="shared" si="1"/>
        <v>4596.833333333333</v>
      </c>
      <c r="P19" s="322">
        <f t="shared" si="1"/>
        <v>4596.833333333333</v>
      </c>
      <c r="Q19" s="322">
        <f t="shared" si="1"/>
        <v>4596.833333333333</v>
      </c>
      <c r="R19" s="322">
        <f t="shared" si="1"/>
        <v>4596.833333333333</v>
      </c>
      <c r="S19" s="322">
        <f t="shared" si="1"/>
        <v>4596.833333333333</v>
      </c>
      <c r="T19" s="322">
        <f t="shared" si="1"/>
        <v>4596.833333333333</v>
      </c>
      <c r="U19" s="322">
        <f t="shared" si="1"/>
        <v>4596.833333333333</v>
      </c>
      <c r="V19" s="322">
        <f t="shared" si="1"/>
        <v>4734.7383333333328</v>
      </c>
      <c r="W19" s="322">
        <f t="shared" si="1"/>
        <v>4734.7383333333328</v>
      </c>
      <c r="X19" s="322">
        <f t="shared" si="1"/>
        <v>4734.7383333333328</v>
      </c>
      <c r="Y19" s="322"/>
      <c r="Z19" s="322">
        <f t="shared" si="3"/>
        <v>55575.715000000004</v>
      </c>
      <c r="AB19" s="324" t="str">
        <f t="shared" si="2"/>
        <v/>
      </c>
    </row>
    <row r="20" spans="1:28" x14ac:dyDescent="0.2">
      <c r="A20" s="358" t="s">
        <v>3081</v>
      </c>
      <c r="B20" s="317" t="s">
        <v>3091</v>
      </c>
      <c r="C20" s="317" t="s">
        <v>3092</v>
      </c>
      <c r="D20" s="318">
        <v>49920</v>
      </c>
      <c r="E20" s="319">
        <v>46266</v>
      </c>
      <c r="F20" s="319">
        <v>46722</v>
      </c>
      <c r="G20" s="320">
        <v>0.03</v>
      </c>
      <c r="H20" s="321">
        <f t="shared" si="0"/>
        <v>46661</v>
      </c>
      <c r="I20" s="322">
        <f t="shared" si="1"/>
        <v>4160</v>
      </c>
      <c r="J20" s="322">
        <f t="shared" si="1"/>
        <v>4160</v>
      </c>
      <c r="K20" s="322">
        <f t="shared" si="1"/>
        <v>4160</v>
      </c>
      <c r="L20" s="322">
        <f t="shared" si="1"/>
        <v>4160</v>
      </c>
      <c r="M20" s="322">
        <f t="shared" si="1"/>
        <v>4160</v>
      </c>
      <c r="N20" s="322">
        <f t="shared" si="1"/>
        <v>4160</v>
      </c>
      <c r="O20" s="322">
        <f t="shared" si="1"/>
        <v>4160</v>
      </c>
      <c r="P20" s="322">
        <f t="shared" si="1"/>
        <v>4160</v>
      </c>
      <c r="Q20" s="322">
        <f t="shared" si="1"/>
        <v>4160</v>
      </c>
      <c r="R20" s="322">
        <f t="shared" si="1"/>
        <v>4160</v>
      </c>
      <c r="S20" s="322">
        <f t="shared" si="1"/>
        <v>4160</v>
      </c>
      <c r="T20" s="322">
        <f t="shared" si="1"/>
        <v>4160</v>
      </c>
      <c r="U20" s="322">
        <f t="shared" si="1"/>
        <v>4160</v>
      </c>
      <c r="V20" s="322">
        <f t="shared" si="1"/>
        <v>4284.8</v>
      </c>
      <c r="W20" s="322">
        <f t="shared" si="1"/>
        <v>4284.8</v>
      </c>
      <c r="X20" s="322">
        <f t="shared" si="1"/>
        <v>4284.8</v>
      </c>
      <c r="Y20" s="322"/>
      <c r="Z20" s="322">
        <f t="shared" si="3"/>
        <v>50294.400000000009</v>
      </c>
      <c r="AB20" s="324" t="str">
        <f t="shared" si="2"/>
        <v/>
      </c>
    </row>
    <row r="21" spans="1:28" x14ac:dyDescent="0.2">
      <c r="A21" s="358" t="s">
        <v>3081</v>
      </c>
      <c r="B21" s="317" t="s">
        <v>3093</v>
      </c>
      <c r="C21" s="317" t="s">
        <v>3092</v>
      </c>
      <c r="D21" s="318">
        <v>49920</v>
      </c>
      <c r="E21" s="319">
        <v>46266</v>
      </c>
      <c r="F21" s="319">
        <v>46722</v>
      </c>
      <c r="G21" s="320">
        <v>0.03</v>
      </c>
      <c r="H21" s="321">
        <f t="shared" si="0"/>
        <v>46661</v>
      </c>
      <c r="I21" s="322">
        <f t="shared" si="1"/>
        <v>4160</v>
      </c>
      <c r="J21" s="322">
        <f t="shared" si="1"/>
        <v>4160</v>
      </c>
      <c r="K21" s="322">
        <f t="shared" si="1"/>
        <v>4160</v>
      </c>
      <c r="L21" s="322">
        <f t="shared" si="1"/>
        <v>4160</v>
      </c>
      <c r="M21" s="322">
        <f t="shared" si="1"/>
        <v>4160</v>
      </c>
      <c r="N21" s="322">
        <f t="shared" si="1"/>
        <v>4160</v>
      </c>
      <c r="O21" s="322">
        <f t="shared" si="1"/>
        <v>4160</v>
      </c>
      <c r="P21" s="322">
        <f t="shared" si="1"/>
        <v>4160</v>
      </c>
      <c r="Q21" s="322">
        <f t="shared" si="1"/>
        <v>4160</v>
      </c>
      <c r="R21" s="322">
        <f t="shared" si="1"/>
        <v>4160</v>
      </c>
      <c r="S21" s="322">
        <f t="shared" si="1"/>
        <v>4160</v>
      </c>
      <c r="T21" s="322">
        <f t="shared" si="1"/>
        <v>4160</v>
      </c>
      <c r="U21" s="322">
        <f t="shared" si="1"/>
        <v>4160</v>
      </c>
      <c r="V21" s="322">
        <f t="shared" si="1"/>
        <v>4284.8</v>
      </c>
      <c r="W21" s="322">
        <f t="shared" si="1"/>
        <v>4284.8</v>
      </c>
      <c r="X21" s="322">
        <f t="shared" si="1"/>
        <v>4284.8</v>
      </c>
      <c r="Y21" s="322"/>
      <c r="Z21" s="322">
        <f t="shared" si="3"/>
        <v>50294.400000000009</v>
      </c>
      <c r="AB21" s="324" t="str">
        <f t="shared" si="2"/>
        <v/>
      </c>
    </row>
    <row r="22" spans="1:28" x14ac:dyDescent="0.2">
      <c r="B22" s="317"/>
      <c r="C22" s="317"/>
      <c r="D22" s="318"/>
      <c r="E22" s="319">
        <v>46266</v>
      </c>
      <c r="F22" s="319">
        <v>46722</v>
      </c>
      <c r="G22" s="320">
        <v>0.03</v>
      </c>
      <c r="H22" s="321">
        <f t="shared" si="0"/>
        <v>46661</v>
      </c>
      <c r="I22" s="322" t="str">
        <f t="shared" si="1"/>
        <v/>
      </c>
      <c r="J22" s="322" t="str">
        <f t="shared" si="1"/>
        <v/>
      </c>
      <c r="K22" s="322" t="str">
        <f t="shared" si="1"/>
        <v/>
      </c>
      <c r="L22" s="322" t="str">
        <f t="shared" si="1"/>
        <v/>
      </c>
      <c r="M22" s="322" t="str">
        <f t="shared" si="1"/>
        <v/>
      </c>
      <c r="N22" s="322" t="str">
        <f t="shared" si="1"/>
        <v/>
      </c>
      <c r="O22" s="322" t="str">
        <f t="shared" si="1"/>
        <v/>
      </c>
      <c r="P22" s="322" t="str">
        <f t="shared" si="1"/>
        <v/>
      </c>
      <c r="Q22" s="322" t="str">
        <f t="shared" si="1"/>
        <v/>
      </c>
      <c r="R22" s="322" t="str">
        <f t="shared" si="1"/>
        <v/>
      </c>
      <c r="S22" s="322" t="str">
        <f t="shared" si="1"/>
        <v/>
      </c>
      <c r="T22" s="322" t="str">
        <f t="shared" si="1"/>
        <v/>
      </c>
      <c r="U22" s="322" t="str">
        <f t="shared" si="1"/>
        <v/>
      </c>
      <c r="V22" s="322" t="str">
        <f t="shared" si="1"/>
        <v/>
      </c>
      <c r="W22" s="322" t="str">
        <f t="shared" si="1"/>
        <v/>
      </c>
      <c r="X22" s="322" t="str">
        <f t="shared" si="1"/>
        <v/>
      </c>
      <c r="Y22" s="322"/>
      <c r="Z22" s="322">
        <f t="shared" si="3"/>
        <v>0</v>
      </c>
      <c r="AB22" s="324" t="str">
        <f t="shared" si="2"/>
        <v/>
      </c>
    </row>
    <row r="23" spans="1:28" x14ac:dyDescent="0.2">
      <c r="B23" s="317"/>
      <c r="C23" s="317"/>
      <c r="D23" s="318"/>
      <c r="E23" s="319">
        <v>46266</v>
      </c>
      <c r="F23" s="319">
        <v>46722</v>
      </c>
      <c r="G23" s="320">
        <v>0.03</v>
      </c>
      <c r="H23" s="321">
        <f t="shared" si="0"/>
        <v>46661</v>
      </c>
      <c r="I23" s="322" t="str">
        <f t="shared" ref="I23:X23" si="4">IF(OR($D23="",$E23="",NOT(ISNUMBER($D23))),"",IF(AND($E23&lt;=I$10,IF($F23="",$X$10,$F23)&gt;=I$10),$D23/12*(1+N($G23))^IF(AND(ISNUMBER($H23),I$10&gt;=$H23),1+INT(DATEDIF($H23,I$10,"m")/12),0),0))</f>
        <v/>
      </c>
      <c r="J23" s="322" t="str">
        <f t="shared" si="4"/>
        <v/>
      </c>
      <c r="K23" s="322" t="str">
        <f t="shared" si="4"/>
        <v/>
      </c>
      <c r="L23" s="322" t="str">
        <f t="shared" si="4"/>
        <v/>
      </c>
      <c r="M23" s="322" t="str">
        <f t="shared" si="4"/>
        <v/>
      </c>
      <c r="N23" s="322" t="str">
        <f t="shared" si="4"/>
        <v/>
      </c>
      <c r="O23" s="322" t="str">
        <f t="shared" si="4"/>
        <v/>
      </c>
      <c r="P23" s="322" t="str">
        <f t="shared" si="4"/>
        <v/>
      </c>
      <c r="Q23" s="322" t="str">
        <f t="shared" si="4"/>
        <v/>
      </c>
      <c r="R23" s="322" t="str">
        <f t="shared" si="4"/>
        <v/>
      </c>
      <c r="S23" s="322" t="str">
        <f t="shared" si="4"/>
        <v/>
      </c>
      <c r="T23" s="322" t="str">
        <f t="shared" si="4"/>
        <v/>
      </c>
      <c r="U23" s="322" t="str">
        <f t="shared" si="4"/>
        <v/>
      </c>
      <c r="V23" s="322" t="str">
        <f t="shared" si="4"/>
        <v/>
      </c>
      <c r="W23" s="322" t="str">
        <f t="shared" si="4"/>
        <v/>
      </c>
      <c r="X23" s="322" t="str">
        <f t="shared" si="4"/>
        <v/>
      </c>
      <c r="Y23" s="322"/>
      <c r="Z23" s="322">
        <f t="shared" ref="Z23" si="5">SUM(M23:X23)</f>
        <v>0</v>
      </c>
      <c r="AB23" s="324" t="str">
        <f t="shared" si="2"/>
        <v/>
      </c>
    </row>
    <row r="24" spans="1:28" x14ac:dyDescent="0.2">
      <c r="B24" s="317"/>
      <c r="C24" s="317"/>
      <c r="D24" s="318"/>
      <c r="E24" s="319">
        <v>46266</v>
      </c>
      <c r="F24" s="319">
        <v>46722</v>
      </c>
      <c r="G24" s="320">
        <v>0.03</v>
      </c>
      <c r="H24" s="321">
        <f t="shared" si="0"/>
        <v>46661</v>
      </c>
      <c r="I24" s="322" t="str">
        <f t="shared" ref="I24:X24" si="6">IF(OR($D24="",$E24="",NOT(ISNUMBER($D24))),"",IF(AND($E24&lt;=I$10,IF($F24="",$X$10,$F24)&gt;=I$10),$D24/12*(1+N($G24))^IF(AND(ISNUMBER($H24),I$10&gt;=$H24),1+INT(DATEDIF($H24,I$10,"m")/12),0),0))</f>
        <v/>
      </c>
      <c r="J24" s="322" t="str">
        <f t="shared" si="6"/>
        <v/>
      </c>
      <c r="K24" s="322" t="str">
        <f t="shared" si="6"/>
        <v/>
      </c>
      <c r="L24" s="322" t="str">
        <f t="shared" si="6"/>
        <v/>
      </c>
      <c r="M24" s="322" t="str">
        <f t="shared" si="6"/>
        <v/>
      </c>
      <c r="N24" s="322" t="str">
        <f t="shared" si="6"/>
        <v/>
      </c>
      <c r="O24" s="322" t="str">
        <f t="shared" si="6"/>
        <v/>
      </c>
      <c r="P24" s="322" t="str">
        <f t="shared" si="6"/>
        <v/>
      </c>
      <c r="Q24" s="322" t="str">
        <f t="shared" si="6"/>
        <v/>
      </c>
      <c r="R24" s="322" t="str">
        <f t="shared" si="6"/>
        <v/>
      </c>
      <c r="S24" s="322" t="str">
        <f t="shared" si="6"/>
        <v/>
      </c>
      <c r="T24" s="322" t="str">
        <f t="shared" si="6"/>
        <v/>
      </c>
      <c r="U24" s="322" t="str">
        <f t="shared" si="6"/>
        <v/>
      </c>
      <c r="V24" s="322" t="str">
        <f t="shared" si="6"/>
        <v/>
      </c>
      <c r="W24" s="322" t="str">
        <f t="shared" si="6"/>
        <v/>
      </c>
      <c r="X24" s="322" t="str">
        <f t="shared" si="6"/>
        <v/>
      </c>
      <c r="Y24" s="322"/>
      <c r="Z24" s="322">
        <f t="shared" ref="Z24" si="7">SUM(M24:X24)</f>
        <v>0</v>
      </c>
      <c r="AB24" s="324" t="str">
        <f t="shared" si="2"/>
        <v/>
      </c>
    </row>
    <row r="25" spans="1:28" x14ac:dyDescent="0.2">
      <c r="B25" s="317"/>
      <c r="C25" s="317"/>
      <c r="D25" s="318"/>
      <c r="E25" s="319">
        <v>46266</v>
      </c>
      <c r="F25" s="319">
        <v>46722</v>
      </c>
      <c r="G25" s="320">
        <v>0.03</v>
      </c>
      <c r="H25" s="321">
        <f t="shared" si="0"/>
        <v>46661</v>
      </c>
      <c r="I25" s="322" t="str">
        <f t="shared" ref="I25:X25" si="8">IF(OR($D25="",$E25="",NOT(ISNUMBER($D25))),"",IF(AND($E25&lt;=I$10,IF($F25="",$X$10,$F25)&gt;=I$10),$D25/12*(1+N($G25))^IF(AND(ISNUMBER($H25),I$10&gt;=$H25),1+INT(DATEDIF($H25,I$10,"m")/12),0),0))</f>
        <v/>
      </c>
      <c r="J25" s="322" t="str">
        <f t="shared" si="8"/>
        <v/>
      </c>
      <c r="K25" s="322" t="str">
        <f t="shared" si="8"/>
        <v/>
      </c>
      <c r="L25" s="322" t="str">
        <f t="shared" si="8"/>
        <v/>
      </c>
      <c r="M25" s="322" t="str">
        <f t="shared" si="8"/>
        <v/>
      </c>
      <c r="N25" s="322" t="str">
        <f t="shared" si="8"/>
        <v/>
      </c>
      <c r="O25" s="322" t="str">
        <f t="shared" si="8"/>
        <v/>
      </c>
      <c r="P25" s="322" t="str">
        <f t="shared" si="8"/>
        <v/>
      </c>
      <c r="Q25" s="322" t="str">
        <f t="shared" si="8"/>
        <v/>
      </c>
      <c r="R25" s="322" t="str">
        <f t="shared" si="8"/>
        <v/>
      </c>
      <c r="S25" s="322" t="str">
        <f t="shared" si="8"/>
        <v/>
      </c>
      <c r="T25" s="322" t="str">
        <f t="shared" si="8"/>
        <v/>
      </c>
      <c r="U25" s="322" t="str">
        <f t="shared" si="8"/>
        <v/>
      </c>
      <c r="V25" s="322" t="str">
        <f t="shared" si="8"/>
        <v/>
      </c>
      <c r="W25" s="322" t="str">
        <f t="shared" si="8"/>
        <v/>
      </c>
      <c r="X25" s="322" t="str">
        <f t="shared" si="8"/>
        <v/>
      </c>
      <c r="Y25" s="322"/>
      <c r="Z25" s="322">
        <f t="shared" ref="Z25" si="9">SUM(M25:X25)</f>
        <v>0</v>
      </c>
      <c r="AB25" s="324" t="str">
        <f t="shared" si="2"/>
        <v/>
      </c>
    </row>
    <row r="26" spans="1:28" x14ac:dyDescent="0.2">
      <c r="B26" s="317"/>
      <c r="C26" s="317"/>
      <c r="D26" s="318"/>
      <c r="E26" s="319">
        <v>46266</v>
      </c>
      <c r="F26" s="319">
        <v>46722</v>
      </c>
      <c r="G26" s="320">
        <v>0.03</v>
      </c>
      <c r="H26" s="321">
        <f t="shared" si="0"/>
        <v>46661</v>
      </c>
      <c r="I26" s="322" t="str">
        <f t="shared" ref="I26:X26" si="10">IF(OR($D26="",$E26="",NOT(ISNUMBER($D26))),"",IF(AND($E26&lt;=I$10,IF($F26="",$X$10,$F26)&gt;=I$10),$D26/12*(1+N($G26))^IF(AND(ISNUMBER($H26),I$10&gt;=$H26),1+INT(DATEDIF($H26,I$10,"m")/12),0),0))</f>
        <v/>
      </c>
      <c r="J26" s="322" t="str">
        <f t="shared" si="10"/>
        <v/>
      </c>
      <c r="K26" s="322" t="str">
        <f t="shared" si="10"/>
        <v/>
      </c>
      <c r="L26" s="322" t="str">
        <f t="shared" si="10"/>
        <v/>
      </c>
      <c r="M26" s="322" t="str">
        <f t="shared" si="10"/>
        <v/>
      </c>
      <c r="N26" s="322" t="str">
        <f t="shared" si="10"/>
        <v/>
      </c>
      <c r="O26" s="322" t="str">
        <f t="shared" si="10"/>
        <v/>
      </c>
      <c r="P26" s="322" t="str">
        <f t="shared" si="10"/>
        <v/>
      </c>
      <c r="Q26" s="322" t="str">
        <f t="shared" si="10"/>
        <v/>
      </c>
      <c r="R26" s="322" t="str">
        <f t="shared" si="10"/>
        <v/>
      </c>
      <c r="S26" s="322" t="str">
        <f t="shared" si="10"/>
        <v/>
      </c>
      <c r="T26" s="322" t="str">
        <f t="shared" si="10"/>
        <v/>
      </c>
      <c r="U26" s="322" t="str">
        <f t="shared" si="10"/>
        <v/>
      </c>
      <c r="V26" s="322" t="str">
        <f t="shared" si="10"/>
        <v/>
      </c>
      <c r="W26" s="322" t="str">
        <f t="shared" si="10"/>
        <v/>
      </c>
      <c r="X26" s="322" t="str">
        <f t="shared" si="10"/>
        <v/>
      </c>
      <c r="Y26" s="322"/>
      <c r="Z26" s="322">
        <f t="shared" ref="Z26" si="11">SUM(M26:X26)</f>
        <v>0</v>
      </c>
      <c r="AB26" s="324" t="str">
        <f t="shared" si="2"/>
        <v/>
      </c>
    </row>
    <row r="27" spans="1:28" x14ac:dyDescent="0.2">
      <c r="B27" s="317"/>
      <c r="C27" s="317"/>
      <c r="D27" s="318"/>
      <c r="E27" s="319">
        <v>46266</v>
      </c>
      <c r="F27" s="319">
        <v>46722</v>
      </c>
      <c r="G27" s="320">
        <v>0.03</v>
      </c>
      <c r="H27" s="321">
        <f t="shared" si="0"/>
        <v>46661</v>
      </c>
      <c r="I27" s="322" t="str">
        <f t="shared" si="1"/>
        <v/>
      </c>
      <c r="J27" s="322" t="str">
        <f t="shared" si="1"/>
        <v/>
      </c>
      <c r="K27" s="322" t="str">
        <f t="shared" si="1"/>
        <v/>
      </c>
      <c r="L27" s="322" t="str">
        <f t="shared" si="1"/>
        <v/>
      </c>
      <c r="M27" s="322" t="str">
        <f t="shared" si="1"/>
        <v/>
      </c>
      <c r="N27" s="322" t="str">
        <f t="shared" si="1"/>
        <v/>
      </c>
      <c r="O27" s="322" t="str">
        <f t="shared" si="1"/>
        <v/>
      </c>
      <c r="P27" s="322" t="str">
        <f t="shared" si="1"/>
        <v/>
      </c>
      <c r="Q27" s="322" t="str">
        <f t="shared" si="1"/>
        <v/>
      </c>
      <c r="R27" s="322" t="str">
        <f t="shared" si="1"/>
        <v/>
      </c>
      <c r="S27" s="322" t="str">
        <f t="shared" si="1"/>
        <v/>
      </c>
      <c r="T27" s="322" t="str">
        <f t="shared" si="1"/>
        <v/>
      </c>
      <c r="U27" s="322" t="str">
        <f t="shared" si="1"/>
        <v/>
      </c>
      <c r="V27" s="322" t="str">
        <f t="shared" si="1"/>
        <v/>
      </c>
      <c r="W27" s="322" t="str">
        <f t="shared" si="1"/>
        <v/>
      </c>
      <c r="X27" s="322" t="str">
        <f t="shared" ref="X27" si="12">IF(OR($D27="",$E27="",NOT(ISNUMBER($D27))),"",IF(AND($E27&lt;=X$10,IF($F27="",$X$10,$F27)&gt;=X$10),$D27/12*(1+N($G27))^IF(AND(ISNUMBER($H27),X$10&gt;=$H27),1+INT(DATEDIF($H27,X$10,"m")/12),0),0))</f>
        <v/>
      </c>
      <c r="Y27" s="322"/>
      <c r="Z27" s="322">
        <f t="shared" ref="Z27" si="13">SUM(M27:X27)</f>
        <v>0</v>
      </c>
      <c r="AB27" s="324" t="str">
        <f t="shared" si="2"/>
        <v/>
      </c>
    </row>
    <row r="28" spans="1:28" x14ac:dyDescent="0.2">
      <c r="B28" s="317"/>
      <c r="C28" s="317"/>
      <c r="D28" s="318"/>
      <c r="E28" s="319">
        <v>46266</v>
      </c>
      <c r="F28" s="319">
        <v>46722</v>
      </c>
      <c r="G28" s="320">
        <v>0.03</v>
      </c>
      <c r="H28" s="321">
        <f t="shared" si="0"/>
        <v>46661</v>
      </c>
      <c r="I28" s="322" t="str">
        <f t="shared" si="1"/>
        <v/>
      </c>
      <c r="J28" s="322" t="str">
        <f t="shared" si="1"/>
        <v/>
      </c>
      <c r="K28" s="322" t="str">
        <f t="shared" si="1"/>
        <v/>
      </c>
      <c r="L28" s="322" t="str">
        <f t="shared" si="1"/>
        <v/>
      </c>
      <c r="M28" s="322" t="str">
        <f t="shared" si="1"/>
        <v/>
      </c>
      <c r="N28" s="322" t="str">
        <f t="shared" si="1"/>
        <v/>
      </c>
      <c r="O28" s="322" t="str">
        <f t="shared" si="1"/>
        <v/>
      </c>
      <c r="P28" s="322" t="str">
        <f t="shared" si="1"/>
        <v/>
      </c>
      <c r="Q28" s="322" t="str">
        <f t="shared" si="1"/>
        <v/>
      </c>
      <c r="R28" s="322" t="str">
        <f t="shared" si="1"/>
        <v/>
      </c>
      <c r="S28" s="322" t="str">
        <f t="shared" si="1"/>
        <v/>
      </c>
      <c r="T28" s="322" t="str">
        <f t="shared" si="1"/>
        <v/>
      </c>
      <c r="U28" s="322" t="str">
        <f t="shared" si="1"/>
        <v/>
      </c>
      <c r="V28" s="322" t="str">
        <f t="shared" si="1"/>
        <v/>
      </c>
      <c r="W28" s="322" t="str">
        <f t="shared" si="1"/>
        <v/>
      </c>
      <c r="X28" s="322" t="str">
        <f t="shared" si="1"/>
        <v/>
      </c>
      <c r="Y28" s="322"/>
      <c r="Z28" s="322">
        <f t="shared" si="3"/>
        <v>0</v>
      </c>
      <c r="AB28" s="324" t="str">
        <f t="shared" si="2"/>
        <v/>
      </c>
    </row>
    <row r="29" spans="1:28" x14ac:dyDescent="0.2">
      <c r="B29" s="317"/>
      <c r="C29" s="317"/>
      <c r="D29" s="318"/>
      <c r="E29" s="319">
        <v>46266</v>
      </c>
      <c r="F29" s="319">
        <v>46722</v>
      </c>
      <c r="G29" s="320">
        <v>0.03</v>
      </c>
      <c r="H29" s="321">
        <f t="shared" si="0"/>
        <v>46661</v>
      </c>
      <c r="I29" s="322" t="str">
        <f t="shared" si="1"/>
        <v/>
      </c>
      <c r="J29" s="322" t="str">
        <f t="shared" si="1"/>
        <v/>
      </c>
      <c r="K29" s="322" t="str">
        <f t="shared" si="1"/>
        <v/>
      </c>
      <c r="L29" s="322" t="str">
        <f t="shared" si="1"/>
        <v/>
      </c>
      <c r="M29" s="322" t="str">
        <f t="shared" si="1"/>
        <v/>
      </c>
      <c r="N29" s="322" t="str">
        <f t="shared" si="1"/>
        <v/>
      </c>
      <c r="O29" s="322" t="str">
        <f t="shared" si="1"/>
        <v/>
      </c>
      <c r="P29" s="322" t="str">
        <f t="shared" si="1"/>
        <v/>
      </c>
      <c r="Q29" s="322" t="str">
        <f t="shared" si="1"/>
        <v/>
      </c>
      <c r="R29" s="322" t="str">
        <f t="shared" si="1"/>
        <v/>
      </c>
      <c r="S29" s="322" t="str">
        <f t="shared" si="1"/>
        <v/>
      </c>
      <c r="T29" s="322" t="str">
        <f t="shared" si="1"/>
        <v/>
      </c>
      <c r="U29" s="322" t="str">
        <f t="shared" si="1"/>
        <v/>
      </c>
      <c r="V29" s="322" t="str">
        <f t="shared" si="1"/>
        <v/>
      </c>
      <c r="W29" s="322" t="str">
        <f t="shared" si="1"/>
        <v/>
      </c>
      <c r="X29" s="322" t="str">
        <f t="shared" si="1"/>
        <v/>
      </c>
      <c r="Y29" s="322"/>
      <c r="Z29" s="322">
        <f t="shared" si="3"/>
        <v>0</v>
      </c>
      <c r="AB29" s="324" t="str">
        <f t="shared" si="2"/>
        <v/>
      </c>
    </row>
    <row r="30" spans="1:28" x14ac:dyDescent="0.2">
      <c r="B30" s="317"/>
      <c r="C30" s="317"/>
      <c r="D30" s="318"/>
      <c r="E30" s="319">
        <v>46266</v>
      </c>
      <c r="F30" s="319">
        <v>46722</v>
      </c>
      <c r="G30" s="320">
        <v>0.03</v>
      </c>
      <c r="H30" s="321">
        <f t="shared" si="0"/>
        <v>46661</v>
      </c>
      <c r="I30" s="322" t="str">
        <f t="shared" si="1"/>
        <v/>
      </c>
      <c r="J30" s="322" t="str">
        <f t="shared" si="1"/>
        <v/>
      </c>
      <c r="K30" s="322" t="str">
        <f t="shared" si="1"/>
        <v/>
      </c>
      <c r="L30" s="322" t="str">
        <f t="shared" si="1"/>
        <v/>
      </c>
      <c r="M30" s="322" t="str">
        <f t="shared" si="1"/>
        <v/>
      </c>
      <c r="N30" s="322" t="str">
        <f t="shared" si="1"/>
        <v/>
      </c>
      <c r="O30" s="322" t="str">
        <f t="shared" si="1"/>
        <v/>
      </c>
      <c r="P30" s="322" t="str">
        <f t="shared" si="1"/>
        <v/>
      </c>
      <c r="Q30" s="322" t="str">
        <f t="shared" si="1"/>
        <v/>
      </c>
      <c r="R30" s="322" t="str">
        <f t="shared" si="1"/>
        <v/>
      </c>
      <c r="S30" s="322" t="str">
        <f t="shared" si="1"/>
        <v/>
      </c>
      <c r="T30" s="322" t="str">
        <f t="shared" si="1"/>
        <v/>
      </c>
      <c r="U30" s="322" t="str">
        <f t="shared" si="1"/>
        <v/>
      </c>
      <c r="V30" s="322" t="str">
        <f t="shared" si="1"/>
        <v/>
      </c>
      <c r="W30" s="322" t="str">
        <f t="shared" si="1"/>
        <v/>
      </c>
      <c r="X30" s="322" t="str">
        <f t="shared" si="1"/>
        <v/>
      </c>
      <c r="Y30" s="322"/>
      <c r="Z30" s="322">
        <f t="shared" si="3"/>
        <v>0</v>
      </c>
      <c r="AB30" s="324" t="str">
        <f t="shared" si="2"/>
        <v/>
      </c>
    </row>
    <row r="31" spans="1:28" x14ac:dyDescent="0.2">
      <c r="B31" s="317"/>
      <c r="C31" s="317"/>
      <c r="D31" s="318"/>
      <c r="E31" s="319">
        <v>46266</v>
      </c>
      <c r="F31" s="319">
        <v>46722</v>
      </c>
      <c r="G31" s="320">
        <v>0.03</v>
      </c>
      <c r="H31" s="321">
        <f t="shared" si="0"/>
        <v>46661</v>
      </c>
      <c r="I31" s="322" t="str">
        <f t="shared" si="1"/>
        <v/>
      </c>
      <c r="J31" s="322" t="str">
        <f t="shared" si="1"/>
        <v/>
      </c>
      <c r="K31" s="322" t="str">
        <f t="shared" si="1"/>
        <v/>
      </c>
      <c r="L31" s="322" t="str">
        <f t="shared" si="1"/>
        <v/>
      </c>
      <c r="M31" s="322" t="str">
        <f t="shared" si="1"/>
        <v/>
      </c>
      <c r="N31" s="322" t="str">
        <f t="shared" si="1"/>
        <v/>
      </c>
      <c r="O31" s="322" t="str">
        <f t="shared" si="1"/>
        <v/>
      </c>
      <c r="P31" s="322" t="str">
        <f t="shared" si="1"/>
        <v/>
      </c>
      <c r="Q31" s="322" t="str">
        <f t="shared" si="1"/>
        <v/>
      </c>
      <c r="R31" s="322" t="str">
        <f t="shared" si="1"/>
        <v/>
      </c>
      <c r="S31" s="322" t="str">
        <f t="shared" si="1"/>
        <v/>
      </c>
      <c r="T31" s="322" t="str">
        <f t="shared" si="1"/>
        <v/>
      </c>
      <c r="U31" s="322" t="str">
        <f t="shared" si="1"/>
        <v/>
      </c>
      <c r="V31" s="322" t="str">
        <f t="shared" si="1"/>
        <v/>
      </c>
      <c r="W31" s="322" t="str">
        <f t="shared" si="1"/>
        <v/>
      </c>
      <c r="X31" s="322" t="str">
        <f t="shared" si="1"/>
        <v/>
      </c>
      <c r="Y31" s="322"/>
      <c r="Z31" s="322">
        <f t="shared" si="3"/>
        <v>0</v>
      </c>
      <c r="AB31" s="324" t="str">
        <f t="shared" si="2"/>
        <v/>
      </c>
    </row>
    <row r="32" spans="1:28" x14ac:dyDescent="0.2">
      <c r="B32" s="317"/>
      <c r="C32" s="317"/>
      <c r="D32" s="318"/>
      <c r="E32" s="319">
        <v>46266</v>
      </c>
      <c r="F32" s="319">
        <v>46722</v>
      </c>
      <c r="G32" s="320">
        <v>0.03</v>
      </c>
      <c r="H32" s="321">
        <f t="shared" si="0"/>
        <v>46661</v>
      </c>
      <c r="I32" s="322" t="str">
        <f t="shared" si="1"/>
        <v/>
      </c>
      <c r="J32" s="322" t="str">
        <f t="shared" si="1"/>
        <v/>
      </c>
      <c r="K32" s="322" t="str">
        <f t="shared" si="1"/>
        <v/>
      </c>
      <c r="L32" s="322" t="str">
        <f t="shared" si="1"/>
        <v/>
      </c>
      <c r="M32" s="322" t="str">
        <f t="shared" si="1"/>
        <v/>
      </c>
      <c r="N32" s="322" t="str">
        <f t="shared" si="1"/>
        <v/>
      </c>
      <c r="O32" s="322" t="str">
        <f t="shared" si="1"/>
        <v/>
      </c>
      <c r="P32" s="322" t="str">
        <f t="shared" si="1"/>
        <v/>
      </c>
      <c r="Q32" s="322" t="str">
        <f t="shared" si="1"/>
        <v/>
      </c>
      <c r="R32" s="322" t="str">
        <f t="shared" si="1"/>
        <v/>
      </c>
      <c r="S32" s="322" t="str">
        <f t="shared" si="1"/>
        <v/>
      </c>
      <c r="T32" s="322" t="str">
        <f t="shared" si="1"/>
        <v/>
      </c>
      <c r="U32" s="322" t="str">
        <f t="shared" si="1"/>
        <v/>
      </c>
      <c r="V32" s="322" t="str">
        <f t="shared" si="1"/>
        <v/>
      </c>
      <c r="W32" s="322" t="str">
        <f t="shared" si="1"/>
        <v/>
      </c>
      <c r="X32" s="322" t="str">
        <f t="shared" si="1"/>
        <v/>
      </c>
      <c r="Y32" s="322"/>
      <c r="Z32" s="322">
        <f t="shared" si="3"/>
        <v>0</v>
      </c>
      <c r="AB32" s="324" t="str">
        <f t="shared" si="2"/>
        <v/>
      </c>
    </row>
    <row r="33" spans="2:28" x14ac:dyDescent="0.2">
      <c r="B33" s="316" t="s">
        <v>3069</v>
      </c>
      <c r="D33" s="325"/>
      <c r="E33" s="326"/>
      <c r="F33" s="326"/>
      <c r="G33" s="326"/>
      <c r="H33" s="326"/>
      <c r="I33" s="322"/>
      <c r="J33" s="322"/>
      <c r="K33" s="322"/>
      <c r="L33" s="322"/>
      <c r="M33" s="322"/>
      <c r="N33" s="322"/>
      <c r="O33" s="322"/>
      <c r="P33" s="322"/>
      <c r="Q33" s="322"/>
      <c r="R33" s="322"/>
      <c r="S33" s="322"/>
      <c r="T33" s="322"/>
      <c r="U33" s="322"/>
      <c r="V33" s="322"/>
      <c r="W33" s="322"/>
      <c r="X33" s="322"/>
      <c r="Y33" s="322"/>
      <c r="Z33" s="322"/>
      <c r="AB33" s="324"/>
    </row>
    <row r="34" spans="2:28" x14ac:dyDescent="0.2">
      <c r="B34" s="317"/>
      <c r="C34" s="317"/>
      <c r="D34" s="318"/>
      <c r="E34" s="319"/>
      <c r="F34" s="319">
        <v>46722</v>
      </c>
      <c r="G34" s="320">
        <v>0.03</v>
      </c>
      <c r="H34" s="321">
        <f>$D$8</f>
        <v>46661</v>
      </c>
      <c r="I34" s="322" t="str">
        <f t="shared" ref="I34:X38" si="14">IF(OR($D34="",$E34="",NOT(ISNUMBER($D34))),"",IF(AND($E34&lt;=I$10,IF($F34="",$X$10,$F34)&gt;=I$10),$D34/12*(1+N($G34))^IF(AND(ISNUMBER($H34),I$10&gt;=$H34),1+INT(DATEDIF($H34,I$10,"m")/12),0),0))</f>
        <v/>
      </c>
      <c r="J34" s="322" t="str">
        <f t="shared" si="14"/>
        <v/>
      </c>
      <c r="K34" s="322" t="str">
        <f t="shared" si="14"/>
        <v/>
      </c>
      <c r="L34" s="322" t="str">
        <f t="shared" si="14"/>
        <v/>
      </c>
      <c r="M34" s="322" t="str">
        <f t="shared" si="14"/>
        <v/>
      </c>
      <c r="N34" s="322" t="str">
        <f t="shared" si="14"/>
        <v/>
      </c>
      <c r="O34" s="322" t="str">
        <f t="shared" si="14"/>
        <v/>
      </c>
      <c r="P34" s="322" t="str">
        <f t="shared" si="14"/>
        <v/>
      </c>
      <c r="Q34" s="322" t="str">
        <f t="shared" si="14"/>
        <v/>
      </c>
      <c r="R34" s="322" t="str">
        <f t="shared" si="14"/>
        <v/>
      </c>
      <c r="S34" s="322" t="str">
        <f t="shared" si="14"/>
        <v/>
      </c>
      <c r="T34" s="322" t="str">
        <f t="shared" si="14"/>
        <v/>
      </c>
      <c r="U34" s="322" t="str">
        <f t="shared" si="14"/>
        <v/>
      </c>
      <c r="V34" s="322" t="str">
        <f t="shared" si="14"/>
        <v/>
      </c>
      <c r="W34" s="322" t="str">
        <f t="shared" si="14"/>
        <v/>
      </c>
      <c r="X34" s="322" t="str">
        <f t="shared" si="14"/>
        <v/>
      </c>
      <c r="Y34" s="322"/>
      <c r="Z34" s="322">
        <f t="shared" ref="Z34:Z49" si="15">SUM(M34:X34)</f>
        <v>0</v>
      </c>
      <c r="AB34" s="324" t="str">
        <f>IF($D34&amp;$E34="","",IF(AND($D34&lt;&gt;"",NOT(ISNUMBER($D34))),"Salary must be a number",IF(AND($D34&lt;&gt;"",$E34=""),"Start month missing",IF(AND(ISNUMBER($E34),ISNUMBER($F34),$F34&lt;$E34),"End is before Start",IF(AND($D34&lt;&gt;"",NOT(ISNUMBER($H34))),"Increase month missing","")))))</f>
        <v/>
      </c>
    </row>
    <row r="35" spans="2:28" x14ac:dyDescent="0.2">
      <c r="B35" s="317"/>
      <c r="C35" s="317"/>
      <c r="D35" s="318"/>
      <c r="E35" s="319"/>
      <c r="F35" s="319">
        <v>46722</v>
      </c>
      <c r="G35" s="320">
        <v>0.03</v>
      </c>
      <c r="H35" s="321">
        <f>$D$8</f>
        <v>46661</v>
      </c>
      <c r="I35" s="322" t="str">
        <f t="shared" si="14"/>
        <v/>
      </c>
      <c r="J35" s="322" t="str">
        <f t="shared" si="14"/>
        <v/>
      </c>
      <c r="K35" s="322" t="str">
        <f t="shared" si="14"/>
        <v/>
      </c>
      <c r="L35" s="322" t="str">
        <f t="shared" si="14"/>
        <v/>
      </c>
      <c r="M35" s="322" t="str">
        <f t="shared" si="14"/>
        <v/>
      </c>
      <c r="N35" s="322" t="str">
        <f t="shared" si="14"/>
        <v/>
      </c>
      <c r="O35" s="322" t="str">
        <f t="shared" si="14"/>
        <v/>
      </c>
      <c r="P35" s="322" t="str">
        <f t="shared" si="14"/>
        <v/>
      </c>
      <c r="Q35" s="322" t="str">
        <f t="shared" si="14"/>
        <v/>
      </c>
      <c r="R35" s="322" t="str">
        <f t="shared" si="14"/>
        <v/>
      </c>
      <c r="S35" s="322" t="str">
        <f t="shared" si="14"/>
        <v/>
      </c>
      <c r="T35" s="322" t="str">
        <f t="shared" si="14"/>
        <v/>
      </c>
      <c r="U35" s="322" t="str">
        <f t="shared" si="14"/>
        <v/>
      </c>
      <c r="V35" s="322" t="str">
        <f t="shared" si="14"/>
        <v/>
      </c>
      <c r="W35" s="322" t="str">
        <f t="shared" si="14"/>
        <v/>
      </c>
      <c r="X35" s="322" t="str">
        <f t="shared" si="14"/>
        <v/>
      </c>
      <c r="Y35" s="322"/>
      <c r="Z35" s="322">
        <f t="shared" si="15"/>
        <v>0</v>
      </c>
      <c r="AB35" s="324" t="str">
        <f>IF($D35&amp;$E35="","",IF(AND($D35&lt;&gt;"",NOT(ISNUMBER($D35))),"Salary must be a number",IF(AND($D35&lt;&gt;"",$E35=""),"Start month missing",IF(AND(ISNUMBER($E35),ISNUMBER($F35),$F35&lt;$E35),"End is before Start",IF(AND($D35&lt;&gt;"",NOT(ISNUMBER($H35))),"Increase month missing","")))))</f>
        <v/>
      </c>
    </row>
    <row r="36" spans="2:28" x14ac:dyDescent="0.2">
      <c r="B36" s="317"/>
      <c r="C36" s="317"/>
      <c r="D36" s="318"/>
      <c r="E36" s="319"/>
      <c r="F36" s="319">
        <v>46722</v>
      </c>
      <c r="G36" s="320">
        <v>0.03</v>
      </c>
      <c r="H36" s="321">
        <f>$D$8</f>
        <v>46661</v>
      </c>
      <c r="I36" s="322" t="str">
        <f t="shared" si="14"/>
        <v/>
      </c>
      <c r="J36" s="322" t="str">
        <f t="shared" si="14"/>
        <v/>
      </c>
      <c r="K36" s="322" t="str">
        <f t="shared" si="14"/>
        <v/>
      </c>
      <c r="L36" s="322" t="str">
        <f t="shared" si="14"/>
        <v/>
      </c>
      <c r="M36" s="322" t="str">
        <f t="shared" si="14"/>
        <v/>
      </c>
      <c r="N36" s="322" t="str">
        <f t="shared" si="14"/>
        <v/>
      </c>
      <c r="O36" s="322" t="str">
        <f t="shared" si="14"/>
        <v/>
      </c>
      <c r="P36" s="322" t="str">
        <f t="shared" si="14"/>
        <v/>
      </c>
      <c r="Q36" s="322" t="str">
        <f t="shared" si="14"/>
        <v/>
      </c>
      <c r="R36" s="322" t="str">
        <f t="shared" si="14"/>
        <v/>
      </c>
      <c r="S36" s="322" t="str">
        <f t="shared" si="14"/>
        <v/>
      </c>
      <c r="T36" s="322" t="str">
        <f t="shared" si="14"/>
        <v/>
      </c>
      <c r="U36" s="322" t="str">
        <f t="shared" si="14"/>
        <v/>
      </c>
      <c r="V36" s="322" t="str">
        <f t="shared" si="14"/>
        <v/>
      </c>
      <c r="W36" s="322" t="str">
        <f t="shared" si="14"/>
        <v/>
      </c>
      <c r="X36" s="322" t="str">
        <f t="shared" si="14"/>
        <v/>
      </c>
      <c r="Y36" s="322"/>
      <c r="Z36" s="322">
        <f t="shared" si="15"/>
        <v>0</v>
      </c>
      <c r="AB36" s="324" t="str">
        <f>IF($D36&amp;$E36="","",IF(AND($D36&lt;&gt;"",NOT(ISNUMBER($D36))),"Salary must be a number",IF(AND($D36&lt;&gt;"",$E36=""),"Start month missing",IF(AND(ISNUMBER($E36),ISNUMBER($F36),$F36&lt;$E36),"End is before Start",IF(AND($D36&lt;&gt;"",NOT(ISNUMBER($H36))),"Increase month missing","")))))</f>
        <v/>
      </c>
    </row>
    <row r="37" spans="2:28" x14ac:dyDescent="0.2">
      <c r="B37" s="317"/>
      <c r="C37" s="317"/>
      <c r="D37" s="318"/>
      <c r="E37" s="319"/>
      <c r="F37" s="319">
        <v>46722</v>
      </c>
      <c r="G37" s="320">
        <v>0.03</v>
      </c>
      <c r="H37" s="321">
        <f>$D$8</f>
        <v>46661</v>
      </c>
      <c r="I37" s="322" t="str">
        <f t="shared" si="14"/>
        <v/>
      </c>
      <c r="J37" s="322" t="str">
        <f t="shared" si="14"/>
        <v/>
      </c>
      <c r="K37" s="322" t="str">
        <f t="shared" si="14"/>
        <v/>
      </c>
      <c r="L37" s="322" t="str">
        <f t="shared" si="14"/>
        <v/>
      </c>
      <c r="M37" s="322" t="str">
        <f t="shared" si="14"/>
        <v/>
      </c>
      <c r="N37" s="322" t="str">
        <f t="shared" si="14"/>
        <v/>
      </c>
      <c r="O37" s="322" t="str">
        <f t="shared" si="14"/>
        <v/>
      </c>
      <c r="P37" s="322" t="str">
        <f t="shared" si="14"/>
        <v/>
      </c>
      <c r="Q37" s="322" t="str">
        <f t="shared" si="14"/>
        <v/>
      </c>
      <c r="R37" s="322" t="str">
        <f t="shared" si="14"/>
        <v/>
      </c>
      <c r="S37" s="322" t="str">
        <f t="shared" si="14"/>
        <v/>
      </c>
      <c r="T37" s="322" t="str">
        <f t="shared" si="14"/>
        <v/>
      </c>
      <c r="U37" s="322" t="str">
        <f t="shared" si="14"/>
        <v/>
      </c>
      <c r="V37" s="322" t="str">
        <f t="shared" si="14"/>
        <v/>
      </c>
      <c r="W37" s="322" t="str">
        <f t="shared" si="14"/>
        <v/>
      </c>
      <c r="X37" s="322" t="str">
        <f t="shared" si="14"/>
        <v/>
      </c>
      <c r="Y37" s="322"/>
      <c r="Z37" s="322">
        <f t="shared" si="15"/>
        <v>0</v>
      </c>
      <c r="AB37" s="324" t="str">
        <f>IF($D37&amp;$E37="","",IF(AND($D37&lt;&gt;"",NOT(ISNUMBER($D37))),"Salary must be a number",IF(AND($D37&lt;&gt;"",$E37=""),"Start month missing",IF(AND(ISNUMBER($E37),ISNUMBER($F37),$F37&lt;$E37),"End is before Start",IF(AND($D37&lt;&gt;"",NOT(ISNUMBER($H37))),"Increase month missing","")))))</f>
        <v/>
      </c>
    </row>
    <row r="38" spans="2:28" x14ac:dyDescent="0.2">
      <c r="B38" s="317"/>
      <c r="C38" s="317"/>
      <c r="D38" s="318"/>
      <c r="E38" s="319"/>
      <c r="F38" s="319">
        <v>46722</v>
      </c>
      <c r="G38" s="320">
        <v>0.03</v>
      </c>
      <c r="H38" s="321">
        <f>$D$8</f>
        <v>46661</v>
      </c>
      <c r="I38" s="322" t="str">
        <f t="shared" si="14"/>
        <v/>
      </c>
      <c r="J38" s="322" t="str">
        <f t="shared" si="14"/>
        <v/>
      </c>
      <c r="K38" s="322" t="str">
        <f t="shared" si="14"/>
        <v/>
      </c>
      <c r="L38" s="322" t="str">
        <f t="shared" si="14"/>
        <v/>
      </c>
      <c r="M38" s="322" t="str">
        <f t="shared" si="14"/>
        <v/>
      </c>
      <c r="N38" s="322" t="str">
        <f t="shared" si="14"/>
        <v/>
      </c>
      <c r="O38" s="322" t="str">
        <f t="shared" si="14"/>
        <v/>
      </c>
      <c r="P38" s="322" t="str">
        <f t="shared" si="14"/>
        <v/>
      </c>
      <c r="Q38" s="322" t="str">
        <f t="shared" si="14"/>
        <v/>
      </c>
      <c r="R38" s="322" t="str">
        <f t="shared" si="14"/>
        <v/>
      </c>
      <c r="S38" s="322" t="str">
        <f t="shared" si="14"/>
        <v/>
      </c>
      <c r="T38" s="322" t="str">
        <f t="shared" si="14"/>
        <v/>
      </c>
      <c r="U38" s="322" t="str">
        <f t="shared" si="14"/>
        <v/>
      </c>
      <c r="V38" s="322" t="str">
        <f t="shared" si="14"/>
        <v/>
      </c>
      <c r="W38" s="322" t="str">
        <f t="shared" si="14"/>
        <v/>
      </c>
      <c r="X38" s="322" t="str">
        <f t="shared" si="14"/>
        <v/>
      </c>
      <c r="Y38" s="322"/>
      <c r="Z38" s="322">
        <f t="shared" si="15"/>
        <v>0</v>
      </c>
      <c r="AB38" s="324" t="str">
        <f>IF($D38&amp;$E38="","",IF(AND($D38&lt;&gt;"",NOT(ISNUMBER($D38))),"Salary must be a number",IF(AND($D38&lt;&gt;"",$E38=""),"Start month missing",IF(AND(ISNUMBER($E38),ISNUMBER($F38),$F38&lt;$E38),"End is before Start",IF(AND($D38&lt;&gt;"",NOT(ISNUMBER($H38))),"Increase month missing","")))))</f>
        <v/>
      </c>
    </row>
    <row r="39" spans="2:28" x14ac:dyDescent="0.2">
      <c r="B39" s="316" t="s">
        <v>3070</v>
      </c>
      <c r="D39" s="325"/>
      <c r="E39" s="326"/>
      <c r="F39" s="326"/>
      <c r="G39" s="326"/>
      <c r="H39" s="326"/>
      <c r="I39" s="322"/>
      <c r="J39" s="322"/>
      <c r="K39" s="322"/>
      <c r="L39" s="322"/>
      <c r="M39" s="322"/>
      <c r="N39" s="322"/>
      <c r="O39" s="322"/>
      <c r="P39" s="322"/>
      <c r="Q39" s="322"/>
      <c r="R39" s="322"/>
      <c r="S39" s="322"/>
      <c r="T39" s="322"/>
      <c r="U39" s="322"/>
      <c r="V39" s="322"/>
      <c r="W39" s="322"/>
      <c r="X39" s="322"/>
      <c r="Y39" s="322"/>
      <c r="Z39" s="322"/>
      <c r="AB39" s="324"/>
    </row>
    <row r="40" spans="2:28" x14ac:dyDescent="0.2">
      <c r="B40" s="427" t="s">
        <v>3221</v>
      </c>
      <c r="C40" s="427" t="s">
        <v>3222</v>
      </c>
      <c r="D40" s="318">
        <v>125000</v>
      </c>
      <c r="E40" s="319">
        <v>46296</v>
      </c>
      <c r="F40" s="319">
        <v>46722</v>
      </c>
      <c r="G40" s="320">
        <v>0.03</v>
      </c>
      <c r="H40" s="321">
        <f t="shared" ref="H40:H49" si="16">$D$8</f>
        <v>46661</v>
      </c>
      <c r="I40" s="322">
        <f t="shared" ref="I40:X49" si="17">IF(OR($D40="",$E40="",NOT(ISNUMBER($D40))),"",IF(AND($E40&lt;=I$10,IF($F40="",$X$10,$F40)&gt;=I$10),$D40/12*(1+N($G40))^IF(AND(ISNUMBER($H40),I$10&gt;=$H40),1+INT(DATEDIF($H40,I$10,"m")/12),0),0))</f>
        <v>0</v>
      </c>
      <c r="J40" s="322">
        <f t="shared" si="17"/>
        <v>10416.666666666666</v>
      </c>
      <c r="K40" s="322">
        <f t="shared" si="17"/>
        <v>10416.666666666666</v>
      </c>
      <c r="L40" s="322">
        <f t="shared" si="17"/>
        <v>10416.666666666666</v>
      </c>
      <c r="M40" s="322">
        <f t="shared" si="17"/>
        <v>10416.666666666666</v>
      </c>
      <c r="N40" s="322">
        <f t="shared" si="17"/>
        <v>10416.666666666666</v>
      </c>
      <c r="O40" s="322">
        <f t="shared" si="17"/>
        <v>10416.666666666666</v>
      </c>
      <c r="P40" s="322">
        <f t="shared" si="17"/>
        <v>10416.666666666666</v>
      </c>
      <c r="Q40" s="322">
        <f t="shared" si="17"/>
        <v>10416.666666666666</v>
      </c>
      <c r="R40" s="322">
        <f t="shared" si="17"/>
        <v>10416.666666666666</v>
      </c>
      <c r="S40" s="322">
        <f t="shared" si="17"/>
        <v>10416.666666666666</v>
      </c>
      <c r="T40" s="322">
        <f t="shared" si="17"/>
        <v>10416.666666666666</v>
      </c>
      <c r="U40" s="322">
        <f t="shared" si="17"/>
        <v>10416.666666666666</v>
      </c>
      <c r="V40" s="322">
        <f t="shared" si="17"/>
        <v>10729.166666666666</v>
      </c>
      <c r="W40" s="322">
        <f t="shared" si="17"/>
        <v>10729.166666666666</v>
      </c>
      <c r="X40" s="322">
        <f t="shared" si="17"/>
        <v>10729.166666666666</v>
      </c>
      <c r="Y40" s="322"/>
      <c r="Z40" s="322">
        <f t="shared" si="15"/>
        <v>125937.50000000001</v>
      </c>
      <c r="AB40" s="324" t="str">
        <f t="shared" ref="AB40:AB49" si="18">IF($D40&amp;$E40="","",IF(AND($D40&lt;&gt;"",NOT(ISNUMBER($D40))),"Salary must be a number",IF(AND($D40&lt;&gt;"",$E40=""),"Start month missing",IF(AND(ISNUMBER($E40),ISNUMBER($F40),$F40&lt;$E40),"End is before Start",IF(AND($D40&lt;&gt;"",NOT(ISNUMBER($H40))),"Increase month missing","")))))</f>
        <v/>
      </c>
    </row>
    <row r="41" spans="2:28" x14ac:dyDescent="0.2">
      <c r="B41" s="317"/>
      <c r="C41" s="317"/>
      <c r="D41" s="318"/>
      <c r="E41" s="319"/>
      <c r="F41" s="319">
        <v>46722</v>
      </c>
      <c r="G41" s="320">
        <v>0.03</v>
      </c>
      <c r="H41" s="321">
        <f t="shared" si="16"/>
        <v>46661</v>
      </c>
      <c r="I41" s="322" t="str">
        <f t="shared" si="17"/>
        <v/>
      </c>
      <c r="J41" s="322" t="str">
        <f t="shared" si="17"/>
        <v/>
      </c>
      <c r="K41" s="322" t="str">
        <f t="shared" si="17"/>
        <v/>
      </c>
      <c r="L41" s="322" t="str">
        <f t="shared" si="17"/>
        <v/>
      </c>
      <c r="M41" s="322" t="str">
        <f t="shared" si="17"/>
        <v/>
      </c>
      <c r="N41" s="322" t="str">
        <f t="shared" si="17"/>
        <v/>
      </c>
      <c r="O41" s="322" t="str">
        <f t="shared" si="17"/>
        <v/>
      </c>
      <c r="P41" s="322" t="str">
        <f t="shared" si="17"/>
        <v/>
      </c>
      <c r="Q41" s="322" t="str">
        <f t="shared" si="17"/>
        <v/>
      </c>
      <c r="R41" s="322" t="str">
        <f t="shared" si="17"/>
        <v/>
      </c>
      <c r="S41" s="322" t="str">
        <f t="shared" si="17"/>
        <v/>
      </c>
      <c r="T41" s="322" t="str">
        <f t="shared" si="17"/>
        <v/>
      </c>
      <c r="U41" s="322" t="str">
        <f t="shared" si="17"/>
        <v/>
      </c>
      <c r="V41" s="322" t="str">
        <f t="shared" si="17"/>
        <v/>
      </c>
      <c r="W41" s="322" t="str">
        <f t="shared" si="17"/>
        <v/>
      </c>
      <c r="X41" s="322" t="str">
        <f t="shared" si="17"/>
        <v/>
      </c>
      <c r="Y41" s="322"/>
      <c r="Z41" s="322">
        <f t="shared" si="15"/>
        <v>0</v>
      </c>
      <c r="AB41" s="324" t="str">
        <f t="shared" si="18"/>
        <v/>
      </c>
    </row>
    <row r="42" spans="2:28" x14ac:dyDescent="0.2">
      <c r="B42" s="317"/>
      <c r="C42" s="317"/>
      <c r="D42" s="318"/>
      <c r="E42" s="319"/>
      <c r="F42" s="319">
        <v>46722</v>
      </c>
      <c r="G42" s="320">
        <v>0.03</v>
      </c>
      <c r="H42" s="321">
        <f t="shared" si="16"/>
        <v>46661</v>
      </c>
      <c r="I42" s="322" t="str">
        <f t="shared" si="17"/>
        <v/>
      </c>
      <c r="J42" s="322" t="str">
        <f t="shared" si="17"/>
        <v/>
      </c>
      <c r="K42" s="322" t="str">
        <f t="shared" si="17"/>
        <v/>
      </c>
      <c r="L42" s="322" t="str">
        <f t="shared" si="17"/>
        <v/>
      </c>
      <c r="M42" s="322" t="str">
        <f t="shared" si="17"/>
        <v/>
      </c>
      <c r="N42" s="322" t="str">
        <f t="shared" si="17"/>
        <v/>
      </c>
      <c r="O42" s="322" t="str">
        <f t="shared" si="17"/>
        <v/>
      </c>
      <c r="P42" s="322" t="str">
        <f t="shared" si="17"/>
        <v/>
      </c>
      <c r="Q42" s="322" t="str">
        <f t="shared" si="17"/>
        <v/>
      </c>
      <c r="R42" s="322" t="str">
        <f t="shared" si="17"/>
        <v/>
      </c>
      <c r="S42" s="322" t="str">
        <f t="shared" si="17"/>
        <v/>
      </c>
      <c r="T42" s="322" t="str">
        <f t="shared" si="17"/>
        <v/>
      </c>
      <c r="U42" s="322" t="str">
        <f t="shared" si="17"/>
        <v/>
      </c>
      <c r="V42" s="322" t="str">
        <f t="shared" si="17"/>
        <v/>
      </c>
      <c r="W42" s="322" t="str">
        <f t="shared" si="17"/>
        <v/>
      </c>
      <c r="X42" s="322" t="str">
        <f t="shared" si="17"/>
        <v/>
      </c>
      <c r="Y42" s="322"/>
      <c r="Z42" s="322">
        <f t="shared" si="15"/>
        <v>0</v>
      </c>
      <c r="AB42" s="324" t="str">
        <f t="shared" si="18"/>
        <v/>
      </c>
    </row>
    <row r="43" spans="2:28" x14ac:dyDescent="0.2">
      <c r="B43" s="317"/>
      <c r="C43" s="317"/>
      <c r="D43" s="318"/>
      <c r="E43" s="319"/>
      <c r="F43" s="319">
        <v>46722</v>
      </c>
      <c r="G43" s="320">
        <v>0.03</v>
      </c>
      <c r="H43" s="321">
        <f t="shared" si="16"/>
        <v>46661</v>
      </c>
      <c r="I43" s="322" t="str">
        <f t="shared" si="17"/>
        <v/>
      </c>
      <c r="J43" s="322" t="str">
        <f t="shared" si="17"/>
        <v/>
      </c>
      <c r="K43" s="322" t="str">
        <f t="shared" si="17"/>
        <v/>
      </c>
      <c r="L43" s="322" t="str">
        <f t="shared" si="17"/>
        <v/>
      </c>
      <c r="M43" s="322" t="str">
        <f t="shared" si="17"/>
        <v/>
      </c>
      <c r="N43" s="322" t="str">
        <f t="shared" si="17"/>
        <v/>
      </c>
      <c r="O43" s="322" t="str">
        <f t="shared" si="17"/>
        <v/>
      </c>
      <c r="P43" s="322" t="str">
        <f t="shared" si="17"/>
        <v/>
      </c>
      <c r="Q43" s="322" t="str">
        <f t="shared" si="17"/>
        <v/>
      </c>
      <c r="R43" s="322" t="str">
        <f t="shared" si="17"/>
        <v/>
      </c>
      <c r="S43" s="322" t="str">
        <f t="shared" si="17"/>
        <v/>
      </c>
      <c r="T43" s="322" t="str">
        <f t="shared" si="17"/>
        <v/>
      </c>
      <c r="U43" s="322" t="str">
        <f t="shared" si="17"/>
        <v/>
      </c>
      <c r="V43" s="322" t="str">
        <f t="shared" si="17"/>
        <v/>
      </c>
      <c r="W43" s="322" t="str">
        <f t="shared" si="17"/>
        <v/>
      </c>
      <c r="X43" s="322" t="str">
        <f t="shared" si="17"/>
        <v/>
      </c>
      <c r="Y43" s="322"/>
      <c r="Z43" s="322">
        <f t="shared" si="15"/>
        <v>0</v>
      </c>
      <c r="AB43" s="324" t="str">
        <f t="shared" si="18"/>
        <v/>
      </c>
    </row>
    <row r="44" spans="2:28" x14ac:dyDescent="0.2">
      <c r="B44" s="317"/>
      <c r="C44" s="317"/>
      <c r="D44" s="318"/>
      <c r="E44" s="319"/>
      <c r="F44" s="319">
        <v>46722</v>
      </c>
      <c r="G44" s="320">
        <v>0.03</v>
      </c>
      <c r="H44" s="321">
        <f t="shared" si="16"/>
        <v>46661</v>
      </c>
      <c r="I44" s="322" t="str">
        <f t="shared" si="17"/>
        <v/>
      </c>
      <c r="J44" s="322" t="str">
        <f t="shared" si="17"/>
        <v/>
      </c>
      <c r="K44" s="322" t="str">
        <f t="shared" si="17"/>
        <v/>
      </c>
      <c r="L44" s="322" t="str">
        <f t="shared" si="17"/>
        <v/>
      </c>
      <c r="M44" s="322" t="str">
        <f t="shared" si="17"/>
        <v/>
      </c>
      <c r="N44" s="322" t="str">
        <f t="shared" si="17"/>
        <v/>
      </c>
      <c r="O44" s="322" t="str">
        <f t="shared" si="17"/>
        <v/>
      </c>
      <c r="P44" s="322" t="str">
        <f t="shared" si="17"/>
        <v/>
      </c>
      <c r="Q44" s="322" t="str">
        <f t="shared" si="17"/>
        <v/>
      </c>
      <c r="R44" s="322" t="str">
        <f t="shared" si="17"/>
        <v/>
      </c>
      <c r="S44" s="322" t="str">
        <f t="shared" si="17"/>
        <v/>
      </c>
      <c r="T44" s="322" t="str">
        <f t="shared" si="17"/>
        <v/>
      </c>
      <c r="U44" s="322" t="str">
        <f t="shared" si="17"/>
        <v/>
      </c>
      <c r="V44" s="322" t="str">
        <f t="shared" si="17"/>
        <v/>
      </c>
      <c r="W44" s="322" t="str">
        <f t="shared" si="17"/>
        <v/>
      </c>
      <c r="X44" s="322" t="str">
        <f t="shared" si="17"/>
        <v/>
      </c>
      <c r="Y44" s="322"/>
      <c r="Z44" s="322">
        <f t="shared" si="15"/>
        <v>0</v>
      </c>
      <c r="AB44" s="324" t="str">
        <f t="shared" si="18"/>
        <v/>
      </c>
    </row>
    <row r="45" spans="2:28" x14ac:dyDescent="0.2">
      <c r="B45" s="317"/>
      <c r="C45" s="317"/>
      <c r="D45" s="318"/>
      <c r="E45" s="319"/>
      <c r="F45" s="319">
        <v>46722</v>
      </c>
      <c r="G45" s="320">
        <v>0.03</v>
      </c>
      <c r="H45" s="321">
        <f t="shared" si="16"/>
        <v>46661</v>
      </c>
      <c r="I45" s="322" t="str">
        <f t="shared" si="17"/>
        <v/>
      </c>
      <c r="J45" s="322" t="str">
        <f t="shared" si="17"/>
        <v/>
      </c>
      <c r="K45" s="322" t="str">
        <f t="shared" si="17"/>
        <v/>
      </c>
      <c r="L45" s="322" t="str">
        <f t="shared" si="17"/>
        <v/>
      </c>
      <c r="M45" s="322" t="str">
        <f t="shared" si="17"/>
        <v/>
      </c>
      <c r="N45" s="322" t="str">
        <f t="shared" si="17"/>
        <v/>
      </c>
      <c r="O45" s="322" t="str">
        <f t="shared" si="17"/>
        <v/>
      </c>
      <c r="P45" s="322" t="str">
        <f t="shared" si="17"/>
        <v/>
      </c>
      <c r="Q45" s="322" t="str">
        <f t="shared" si="17"/>
        <v/>
      </c>
      <c r="R45" s="322" t="str">
        <f t="shared" si="17"/>
        <v/>
      </c>
      <c r="S45" s="322" t="str">
        <f t="shared" si="17"/>
        <v/>
      </c>
      <c r="T45" s="322" t="str">
        <f t="shared" si="17"/>
        <v/>
      </c>
      <c r="U45" s="322" t="str">
        <f t="shared" si="17"/>
        <v/>
      </c>
      <c r="V45" s="322" t="str">
        <f t="shared" si="17"/>
        <v/>
      </c>
      <c r="W45" s="322" t="str">
        <f t="shared" si="17"/>
        <v/>
      </c>
      <c r="X45" s="322" t="str">
        <f t="shared" si="17"/>
        <v/>
      </c>
      <c r="Y45" s="322"/>
      <c r="Z45" s="322">
        <f t="shared" si="15"/>
        <v>0</v>
      </c>
      <c r="AB45" s="324" t="str">
        <f t="shared" si="18"/>
        <v/>
      </c>
    </row>
    <row r="46" spans="2:28" x14ac:dyDescent="0.2">
      <c r="B46" s="317"/>
      <c r="C46" s="317"/>
      <c r="D46" s="318"/>
      <c r="E46" s="319"/>
      <c r="F46" s="319">
        <v>46722</v>
      </c>
      <c r="G46" s="320">
        <v>0.03</v>
      </c>
      <c r="H46" s="321">
        <f t="shared" si="16"/>
        <v>46661</v>
      </c>
      <c r="I46" s="322" t="str">
        <f t="shared" si="17"/>
        <v/>
      </c>
      <c r="J46" s="322" t="str">
        <f t="shared" si="17"/>
        <v/>
      </c>
      <c r="K46" s="322" t="str">
        <f t="shared" si="17"/>
        <v/>
      </c>
      <c r="L46" s="322" t="str">
        <f t="shared" si="17"/>
        <v/>
      </c>
      <c r="M46" s="322" t="str">
        <f t="shared" si="17"/>
        <v/>
      </c>
      <c r="N46" s="322" t="str">
        <f t="shared" si="17"/>
        <v/>
      </c>
      <c r="O46" s="322" t="str">
        <f t="shared" si="17"/>
        <v/>
      </c>
      <c r="P46" s="322" t="str">
        <f t="shared" si="17"/>
        <v/>
      </c>
      <c r="Q46" s="322" t="str">
        <f t="shared" si="17"/>
        <v/>
      </c>
      <c r="R46" s="322" t="str">
        <f t="shared" si="17"/>
        <v/>
      </c>
      <c r="S46" s="322" t="str">
        <f t="shared" si="17"/>
        <v/>
      </c>
      <c r="T46" s="322" t="str">
        <f t="shared" si="17"/>
        <v/>
      </c>
      <c r="U46" s="322" t="str">
        <f t="shared" si="17"/>
        <v/>
      </c>
      <c r="V46" s="322" t="str">
        <f t="shared" si="17"/>
        <v/>
      </c>
      <c r="W46" s="322" t="str">
        <f t="shared" si="17"/>
        <v/>
      </c>
      <c r="X46" s="322" t="str">
        <f t="shared" si="17"/>
        <v/>
      </c>
      <c r="Y46" s="322"/>
      <c r="Z46" s="322">
        <f t="shared" si="15"/>
        <v>0</v>
      </c>
      <c r="AB46" s="324" t="str">
        <f t="shared" si="18"/>
        <v/>
      </c>
    </row>
    <row r="47" spans="2:28" x14ac:dyDescent="0.2">
      <c r="B47" s="317"/>
      <c r="C47" s="317"/>
      <c r="D47" s="318"/>
      <c r="E47" s="319"/>
      <c r="F47" s="319">
        <v>46722</v>
      </c>
      <c r="G47" s="320">
        <v>0.03</v>
      </c>
      <c r="H47" s="321">
        <f t="shared" si="16"/>
        <v>46661</v>
      </c>
      <c r="I47" s="322" t="str">
        <f t="shared" si="17"/>
        <v/>
      </c>
      <c r="J47" s="322" t="str">
        <f t="shared" si="17"/>
        <v/>
      </c>
      <c r="K47" s="322" t="str">
        <f t="shared" si="17"/>
        <v/>
      </c>
      <c r="L47" s="322" t="str">
        <f t="shared" si="17"/>
        <v/>
      </c>
      <c r="M47" s="322" t="str">
        <f t="shared" si="17"/>
        <v/>
      </c>
      <c r="N47" s="322" t="str">
        <f t="shared" si="17"/>
        <v/>
      </c>
      <c r="O47" s="322" t="str">
        <f t="shared" si="17"/>
        <v/>
      </c>
      <c r="P47" s="322" t="str">
        <f t="shared" si="17"/>
        <v/>
      </c>
      <c r="Q47" s="322" t="str">
        <f t="shared" si="17"/>
        <v/>
      </c>
      <c r="R47" s="322" t="str">
        <f t="shared" si="17"/>
        <v/>
      </c>
      <c r="S47" s="322" t="str">
        <f t="shared" si="17"/>
        <v/>
      </c>
      <c r="T47" s="322" t="str">
        <f t="shared" si="17"/>
        <v/>
      </c>
      <c r="U47" s="322" t="str">
        <f t="shared" si="17"/>
        <v/>
      </c>
      <c r="V47" s="322" t="str">
        <f t="shared" si="17"/>
        <v/>
      </c>
      <c r="W47" s="322" t="str">
        <f t="shared" si="17"/>
        <v/>
      </c>
      <c r="X47" s="322" t="str">
        <f t="shared" si="17"/>
        <v/>
      </c>
      <c r="Y47" s="322"/>
      <c r="Z47" s="322">
        <f t="shared" si="15"/>
        <v>0</v>
      </c>
      <c r="AB47" s="324" t="str">
        <f t="shared" si="18"/>
        <v/>
      </c>
    </row>
    <row r="48" spans="2:28" x14ac:dyDescent="0.2">
      <c r="B48" s="317"/>
      <c r="C48" s="317"/>
      <c r="D48" s="318"/>
      <c r="E48" s="319"/>
      <c r="F48" s="319">
        <v>46722</v>
      </c>
      <c r="G48" s="320">
        <v>0.03</v>
      </c>
      <c r="H48" s="321">
        <f t="shared" si="16"/>
        <v>46661</v>
      </c>
      <c r="I48" s="322" t="str">
        <f t="shared" si="17"/>
        <v/>
      </c>
      <c r="J48" s="322" t="str">
        <f t="shared" si="17"/>
        <v/>
      </c>
      <c r="K48" s="322" t="str">
        <f t="shared" si="17"/>
        <v/>
      </c>
      <c r="L48" s="322" t="str">
        <f t="shared" si="17"/>
        <v/>
      </c>
      <c r="M48" s="322" t="str">
        <f t="shared" si="17"/>
        <v/>
      </c>
      <c r="N48" s="322" t="str">
        <f t="shared" si="17"/>
        <v/>
      </c>
      <c r="O48" s="322" t="str">
        <f t="shared" si="17"/>
        <v/>
      </c>
      <c r="P48" s="322" t="str">
        <f t="shared" si="17"/>
        <v/>
      </c>
      <c r="Q48" s="322" t="str">
        <f t="shared" si="17"/>
        <v/>
      </c>
      <c r="R48" s="322" t="str">
        <f t="shared" si="17"/>
        <v/>
      </c>
      <c r="S48" s="322" t="str">
        <f t="shared" si="17"/>
        <v/>
      </c>
      <c r="T48" s="322" t="str">
        <f t="shared" si="17"/>
        <v/>
      </c>
      <c r="U48" s="322" t="str">
        <f t="shared" si="17"/>
        <v/>
      </c>
      <c r="V48" s="322" t="str">
        <f t="shared" si="17"/>
        <v/>
      </c>
      <c r="W48" s="322" t="str">
        <f t="shared" si="17"/>
        <v/>
      </c>
      <c r="X48" s="322" t="str">
        <f t="shared" si="17"/>
        <v/>
      </c>
      <c r="Y48" s="322"/>
      <c r="Z48" s="322">
        <f t="shared" si="15"/>
        <v>0</v>
      </c>
      <c r="AB48" s="324" t="str">
        <f t="shared" si="18"/>
        <v/>
      </c>
    </row>
    <row r="49" spans="1:28" x14ac:dyDescent="0.2">
      <c r="B49" s="317"/>
      <c r="C49" s="317"/>
      <c r="D49" s="318"/>
      <c r="E49" s="319"/>
      <c r="F49" s="319">
        <v>46722</v>
      </c>
      <c r="G49" s="320">
        <v>0.03</v>
      </c>
      <c r="H49" s="321">
        <f t="shared" si="16"/>
        <v>46661</v>
      </c>
      <c r="I49" s="322" t="str">
        <f t="shared" si="17"/>
        <v/>
      </c>
      <c r="J49" s="322" t="str">
        <f t="shared" si="17"/>
        <v/>
      </c>
      <c r="K49" s="322" t="str">
        <f t="shared" si="17"/>
        <v/>
      </c>
      <c r="L49" s="322" t="str">
        <f t="shared" si="17"/>
        <v/>
      </c>
      <c r="M49" s="322" t="str">
        <f t="shared" si="17"/>
        <v/>
      </c>
      <c r="N49" s="322" t="str">
        <f t="shared" si="17"/>
        <v/>
      </c>
      <c r="O49" s="322" t="str">
        <f t="shared" si="17"/>
        <v/>
      </c>
      <c r="P49" s="322" t="str">
        <f t="shared" si="17"/>
        <v/>
      </c>
      <c r="Q49" s="322" t="str">
        <f t="shared" si="17"/>
        <v/>
      </c>
      <c r="R49" s="322" t="str">
        <f t="shared" si="17"/>
        <v/>
      </c>
      <c r="S49" s="322" t="str">
        <f t="shared" si="17"/>
        <v/>
      </c>
      <c r="T49" s="322" t="str">
        <f t="shared" si="17"/>
        <v/>
      </c>
      <c r="U49" s="322" t="str">
        <f t="shared" si="17"/>
        <v/>
      </c>
      <c r="V49" s="322" t="str">
        <f t="shared" si="17"/>
        <v/>
      </c>
      <c r="W49" s="322" t="str">
        <f t="shared" si="17"/>
        <v/>
      </c>
      <c r="X49" s="322" t="str">
        <f t="shared" si="17"/>
        <v/>
      </c>
      <c r="Y49" s="322"/>
      <c r="Z49" s="322">
        <f t="shared" si="15"/>
        <v>0</v>
      </c>
      <c r="AB49" s="324" t="str">
        <f t="shared" si="18"/>
        <v/>
      </c>
    </row>
    <row r="50" spans="1:28" x14ac:dyDescent="0.2">
      <c r="A50" s="327" t="s">
        <v>3071</v>
      </c>
      <c r="B50" s="316" t="s">
        <v>3072</v>
      </c>
      <c r="C50" s="316"/>
      <c r="D50" s="328"/>
      <c r="E50" s="329"/>
      <c r="F50" s="329"/>
      <c r="G50" s="330"/>
      <c r="H50" s="329"/>
      <c r="I50" s="331"/>
      <c r="J50" s="331"/>
      <c r="K50" s="331"/>
      <c r="L50" s="331"/>
      <c r="M50" s="331"/>
      <c r="N50" s="331"/>
      <c r="O50" s="331"/>
      <c r="P50" s="331"/>
      <c r="Q50" s="331"/>
      <c r="R50" s="331"/>
      <c r="S50" s="331"/>
      <c r="T50" s="331"/>
      <c r="U50" s="331"/>
      <c r="V50" s="331"/>
      <c r="W50" s="331"/>
      <c r="X50" s="331"/>
      <c r="Y50" s="331"/>
      <c r="Z50" s="331"/>
      <c r="AB50" s="324"/>
    </row>
    <row r="51" spans="1:28" x14ac:dyDescent="0.2">
      <c r="A51" s="332"/>
      <c r="B51" s="317"/>
      <c r="C51" s="317"/>
      <c r="D51" s="318"/>
      <c r="E51" s="319"/>
      <c r="F51" s="319">
        <v>46722</v>
      </c>
      <c r="G51" s="320">
        <v>0.03</v>
      </c>
      <c r="H51" s="321">
        <f t="shared" ref="H51:H56" si="19">$D$8</f>
        <v>46661</v>
      </c>
      <c r="I51" s="322" t="str">
        <f t="shared" ref="I51:X56" si="20">IF(OR($D51="",$E51="",NOT(ISNUMBER($D51))),"",IF(AND($E51&lt;=I$10,IF($F51="",$X$10,$F51)&gt;=I$10),$D51/12*(1+N($G51))^IF(AND(ISNUMBER($H51),I$10&gt;=$H51),1+INT(DATEDIF($H51,I$10,"m")/12),0),0))</f>
        <v/>
      </c>
      <c r="J51" s="322" t="str">
        <f t="shared" si="20"/>
        <v/>
      </c>
      <c r="K51" s="322" t="str">
        <f t="shared" si="20"/>
        <v/>
      </c>
      <c r="L51" s="322" t="str">
        <f t="shared" si="20"/>
        <v/>
      </c>
      <c r="M51" s="322" t="str">
        <f t="shared" si="20"/>
        <v/>
      </c>
      <c r="N51" s="322" t="str">
        <f t="shared" si="20"/>
        <v/>
      </c>
      <c r="O51" s="322" t="str">
        <f t="shared" si="20"/>
        <v/>
      </c>
      <c r="P51" s="322" t="str">
        <f t="shared" si="20"/>
        <v/>
      </c>
      <c r="Q51" s="322" t="str">
        <f t="shared" si="20"/>
        <v/>
      </c>
      <c r="R51" s="322" t="str">
        <f t="shared" si="20"/>
        <v/>
      </c>
      <c r="S51" s="322" t="str">
        <f t="shared" si="20"/>
        <v/>
      </c>
      <c r="T51" s="322" t="str">
        <f t="shared" si="20"/>
        <v/>
      </c>
      <c r="U51" s="322" t="str">
        <f t="shared" si="20"/>
        <v/>
      </c>
      <c r="V51" s="322" t="str">
        <f t="shared" si="20"/>
        <v/>
      </c>
      <c r="W51" s="322" t="str">
        <f t="shared" si="20"/>
        <v/>
      </c>
      <c r="X51" s="322" t="str">
        <f t="shared" si="20"/>
        <v/>
      </c>
      <c r="Y51" s="322"/>
      <c r="Z51" s="322">
        <f t="shared" ref="Z51:Z56" si="21">SUM(M51:X51)</f>
        <v>0</v>
      </c>
      <c r="AB51" s="324" t="str">
        <f t="shared" ref="AB51:AB56" si="22">IF($D51&amp;$E51="","",IF(AND($D51&lt;&gt;"",NOT(ISNUMBER($D51))),"Salary must be a number",IF(AND($D51&lt;&gt;"",$E51=""),"Start month missing",IF(AND(ISNUMBER($E51),ISNUMBER($F51),$F51&lt;$E51),"End is before Start",IF(AND($D51&lt;&gt;"",NOT(ISNUMBER($H51))),"Increase month missing","")))))</f>
        <v/>
      </c>
    </row>
    <row r="52" spans="1:28" x14ac:dyDescent="0.2">
      <c r="A52" s="332"/>
      <c r="B52" s="317"/>
      <c r="C52" s="317"/>
      <c r="D52" s="318"/>
      <c r="E52" s="319"/>
      <c r="F52" s="319">
        <v>46722</v>
      </c>
      <c r="G52" s="320">
        <v>0.03</v>
      </c>
      <c r="H52" s="321">
        <f t="shared" si="19"/>
        <v>46661</v>
      </c>
      <c r="I52" s="322" t="str">
        <f t="shared" si="20"/>
        <v/>
      </c>
      <c r="J52" s="322" t="str">
        <f t="shared" si="20"/>
        <v/>
      </c>
      <c r="K52" s="322" t="str">
        <f t="shared" si="20"/>
        <v/>
      </c>
      <c r="L52" s="322" t="str">
        <f t="shared" si="20"/>
        <v/>
      </c>
      <c r="M52" s="322" t="str">
        <f t="shared" si="20"/>
        <v/>
      </c>
      <c r="N52" s="322" t="str">
        <f t="shared" si="20"/>
        <v/>
      </c>
      <c r="O52" s="322" t="str">
        <f t="shared" si="20"/>
        <v/>
      </c>
      <c r="P52" s="322" t="str">
        <f t="shared" si="20"/>
        <v/>
      </c>
      <c r="Q52" s="322" t="str">
        <f t="shared" si="20"/>
        <v/>
      </c>
      <c r="R52" s="322" t="str">
        <f t="shared" si="20"/>
        <v/>
      </c>
      <c r="S52" s="322" t="str">
        <f t="shared" si="20"/>
        <v/>
      </c>
      <c r="T52" s="322" t="str">
        <f t="shared" si="20"/>
        <v/>
      </c>
      <c r="U52" s="322" t="str">
        <f t="shared" si="20"/>
        <v/>
      </c>
      <c r="V52" s="322" t="str">
        <f t="shared" si="20"/>
        <v/>
      </c>
      <c r="W52" s="322" t="str">
        <f t="shared" si="20"/>
        <v/>
      </c>
      <c r="X52" s="322" t="str">
        <f t="shared" si="20"/>
        <v/>
      </c>
      <c r="Y52" s="322"/>
      <c r="Z52" s="322">
        <f t="shared" si="21"/>
        <v>0</v>
      </c>
      <c r="AB52" s="324" t="str">
        <f t="shared" si="22"/>
        <v/>
      </c>
    </row>
    <row r="53" spans="1:28" x14ac:dyDescent="0.2">
      <c r="A53" s="332"/>
      <c r="B53" s="317"/>
      <c r="C53" s="317"/>
      <c r="D53" s="318"/>
      <c r="E53" s="319"/>
      <c r="F53" s="319">
        <v>46722</v>
      </c>
      <c r="G53" s="320">
        <v>0.03</v>
      </c>
      <c r="H53" s="321">
        <f t="shared" si="19"/>
        <v>46661</v>
      </c>
      <c r="I53" s="322" t="str">
        <f t="shared" si="20"/>
        <v/>
      </c>
      <c r="J53" s="322" t="str">
        <f t="shared" si="20"/>
        <v/>
      </c>
      <c r="K53" s="322" t="str">
        <f t="shared" si="20"/>
        <v/>
      </c>
      <c r="L53" s="322" t="str">
        <f t="shared" si="20"/>
        <v/>
      </c>
      <c r="M53" s="322" t="str">
        <f t="shared" si="20"/>
        <v/>
      </c>
      <c r="N53" s="322" t="str">
        <f t="shared" si="20"/>
        <v/>
      </c>
      <c r="O53" s="322" t="str">
        <f t="shared" si="20"/>
        <v/>
      </c>
      <c r="P53" s="322" t="str">
        <f t="shared" si="20"/>
        <v/>
      </c>
      <c r="Q53" s="322" t="str">
        <f t="shared" si="20"/>
        <v/>
      </c>
      <c r="R53" s="322" t="str">
        <f t="shared" si="20"/>
        <v/>
      </c>
      <c r="S53" s="322" t="str">
        <f t="shared" si="20"/>
        <v/>
      </c>
      <c r="T53" s="322" t="str">
        <f t="shared" si="20"/>
        <v/>
      </c>
      <c r="U53" s="322" t="str">
        <f t="shared" si="20"/>
        <v/>
      </c>
      <c r="V53" s="322" t="str">
        <f t="shared" si="20"/>
        <v/>
      </c>
      <c r="W53" s="322" t="str">
        <f t="shared" si="20"/>
        <v/>
      </c>
      <c r="X53" s="322" t="str">
        <f t="shared" si="20"/>
        <v/>
      </c>
      <c r="Y53" s="322"/>
      <c r="Z53" s="322">
        <f t="shared" si="21"/>
        <v>0</v>
      </c>
      <c r="AB53" s="324" t="str">
        <f t="shared" si="22"/>
        <v/>
      </c>
    </row>
    <row r="54" spans="1:28" x14ac:dyDescent="0.2">
      <c r="A54" s="332"/>
      <c r="B54" s="317"/>
      <c r="C54" s="317"/>
      <c r="D54" s="318"/>
      <c r="E54" s="319"/>
      <c r="F54" s="319">
        <v>46722</v>
      </c>
      <c r="G54" s="320">
        <v>0.03</v>
      </c>
      <c r="H54" s="321">
        <f t="shared" si="19"/>
        <v>46661</v>
      </c>
      <c r="I54" s="322" t="str">
        <f t="shared" si="20"/>
        <v/>
      </c>
      <c r="J54" s="322" t="str">
        <f t="shared" si="20"/>
        <v/>
      </c>
      <c r="K54" s="322" t="str">
        <f t="shared" si="20"/>
        <v/>
      </c>
      <c r="L54" s="322" t="str">
        <f t="shared" si="20"/>
        <v/>
      </c>
      <c r="M54" s="322" t="str">
        <f t="shared" si="20"/>
        <v/>
      </c>
      <c r="N54" s="322" t="str">
        <f t="shared" si="20"/>
        <v/>
      </c>
      <c r="O54" s="322" t="str">
        <f t="shared" si="20"/>
        <v/>
      </c>
      <c r="P54" s="322" t="str">
        <f t="shared" si="20"/>
        <v/>
      </c>
      <c r="Q54" s="322" t="str">
        <f t="shared" si="20"/>
        <v/>
      </c>
      <c r="R54" s="322" t="str">
        <f t="shared" si="20"/>
        <v/>
      </c>
      <c r="S54" s="322" t="str">
        <f t="shared" si="20"/>
        <v/>
      </c>
      <c r="T54" s="322" t="str">
        <f t="shared" si="20"/>
        <v/>
      </c>
      <c r="U54" s="322" t="str">
        <f t="shared" si="20"/>
        <v/>
      </c>
      <c r="V54" s="322" t="str">
        <f t="shared" si="20"/>
        <v/>
      </c>
      <c r="W54" s="322" t="str">
        <f t="shared" si="20"/>
        <v/>
      </c>
      <c r="X54" s="322" t="str">
        <f t="shared" si="20"/>
        <v/>
      </c>
      <c r="Y54" s="322"/>
      <c r="Z54" s="322">
        <f t="shared" si="21"/>
        <v>0</v>
      </c>
      <c r="AB54" s="324" t="str">
        <f t="shared" si="22"/>
        <v/>
      </c>
    </row>
    <row r="55" spans="1:28" x14ac:dyDescent="0.2">
      <c r="A55" s="332"/>
      <c r="B55" s="317"/>
      <c r="C55" s="317"/>
      <c r="D55" s="318"/>
      <c r="E55" s="319"/>
      <c r="F55" s="319">
        <v>46722</v>
      </c>
      <c r="G55" s="320">
        <v>0.03</v>
      </c>
      <c r="H55" s="321">
        <f t="shared" si="19"/>
        <v>46661</v>
      </c>
      <c r="I55" s="322" t="str">
        <f t="shared" si="20"/>
        <v/>
      </c>
      <c r="J55" s="322" t="str">
        <f t="shared" si="20"/>
        <v/>
      </c>
      <c r="K55" s="322" t="str">
        <f t="shared" si="20"/>
        <v/>
      </c>
      <c r="L55" s="322" t="str">
        <f t="shared" si="20"/>
        <v/>
      </c>
      <c r="M55" s="322" t="str">
        <f t="shared" si="20"/>
        <v/>
      </c>
      <c r="N55" s="322" t="str">
        <f t="shared" si="20"/>
        <v/>
      </c>
      <c r="O55" s="322" t="str">
        <f t="shared" si="20"/>
        <v/>
      </c>
      <c r="P55" s="322" t="str">
        <f t="shared" si="20"/>
        <v/>
      </c>
      <c r="Q55" s="322" t="str">
        <f t="shared" si="20"/>
        <v/>
      </c>
      <c r="R55" s="322" t="str">
        <f t="shared" si="20"/>
        <v/>
      </c>
      <c r="S55" s="322" t="str">
        <f t="shared" si="20"/>
        <v/>
      </c>
      <c r="T55" s="322" t="str">
        <f t="shared" si="20"/>
        <v/>
      </c>
      <c r="U55" s="322" t="str">
        <f t="shared" si="20"/>
        <v/>
      </c>
      <c r="V55" s="322" t="str">
        <f t="shared" si="20"/>
        <v/>
      </c>
      <c r="W55" s="322" t="str">
        <f t="shared" si="20"/>
        <v/>
      </c>
      <c r="X55" s="322" t="str">
        <f t="shared" si="20"/>
        <v/>
      </c>
      <c r="Y55" s="322"/>
      <c r="Z55" s="322">
        <f t="shared" si="21"/>
        <v>0</v>
      </c>
      <c r="AB55" s="324" t="str">
        <f t="shared" si="22"/>
        <v/>
      </c>
    </row>
    <row r="56" spans="1:28" x14ac:dyDescent="0.2">
      <c r="A56" s="332"/>
      <c r="B56" s="317"/>
      <c r="C56" s="317"/>
      <c r="D56" s="318"/>
      <c r="E56" s="319"/>
      <c r="F56" s="319">
        <v>46722</v>
      </c>
      <c r="G56" s="320">
        <v>0.03</v>
      </c>
      <c r="H56" s="321">
        <f t="shared" si="19"/>
        <v>46661</v>
      </c>
      <c r="I56" s="322" t="str">
        <f t="shared" si="20"/>
        <v/>
      </c>
      <c r="J56" s="322" t="str">
        <f t="shared" si="20"/>
        <v/>
      </c>
      <c r="K56" s="322" t="str">
        <f t="shared" si="20"/>
        <v/>
      </c>
      <c r="L56" s="322" t="str">
        <f t="shared" si="20"/>
        <v/>
      </c>
      <c r="M56" s="322" t="str">
        <f t="shared" si="20"/>
        <v/>
      </c>
      <c r="N56" s="322" t="str">
        <f t="shared" si="20"/>
        <v/>
      </c>
      <c r="O56" s="322" t="str">
        <f t="shared" si="20"/>
        <v/>
      </c>
      <c r="P56" s="322" t="str">
        <f t="shared" si="20"/>
        <v/>
      </c>
      <c r="Q56" s="322" t="str">
        <f t="shared" si="20"/>
        <v/>
      </c>
      <c r="R56" s="322" t="str">
        <f t="shared" si="20"/>
        <v/>
      </c>
      <c r="S56" s="322" t="str">
        <f t="shared" si="20"/>
        <v/>
      </c>
      <c r="T56" s="322" t="str">
        <f t="shared" si="20"/>
        <v/>
      </c>
      <c r="U56" s="322" t="str">
        <f t="shared" si="20"/>
        <v/>
      </c>
      <c r="V56" s="322" t="str">
        <f t="shared" si="20"/>
        <v/>
      </c>
      <c r="W56" s="322" t="str">
        <f t="shared" si="20"/>
        <v/>
      </c>
      <c r="X56" s="322" t="str">
        <f t="shared" si="20"/>
        <v/>
      </c>
      <c r="Y56" s="322"/>
      <c r="Z56" s="322">
        <f t="shared" si="21"/>
        <v>0</v>
      </c>
      <c r="AB56" s="324" t="str">
        <f t="shared" si="22"/>
        <v/>
      </c>
    </row>
    <row r="57" spans="1:28" x14ac:dyDescent="0.2">
      <c r="A57" s="327" t="s">
        <v>3073</v>
      </c>
      <c r="B57" s="316" t="s">
        <v>3074</v>
      </c>
      <c r="C57" s="316"/>
      <c r="D57" s="328"/>
      <c r="E57" s="329"/>
      <c r="F57" s="329"/>
      <c r="G57" s="330"/>
      <c r="H57" s="329"/>
      <c r="I57" s="331"/>
      <c r="J57" s="331"/>
      <c r="K57" s="331"/>
      <c r="L57" s="331"/>
      <c r="M57" s="331"/>
      <c r="N57" s="331"/>
      <c r="O57" s="331"/>
      <c r="P57" s="331"/>
      <c r="Q57" s="331"/>
      <c r="R57" s="331"/>
      <c r="S57" s="331"/>
      <c r="T57" s="331"/>
      <c r="U57" s="331"/>
      <c r="V57" s="331"/>
      <c r="W57" s="331"/>
      <c r="X57" s="331"/>
      <c r="Y57" s="331"/>
      <c r="Z57" s="331"/>
      <c r="AB57" s="324"/>
    </row>
    <row r="58" spans="1:28" x14ac:dyDescent="0.2">
      <c r="A58" s="333"/>
      <c r="B58" s="334"/>
      <c r="C58" s="334"/>
      <c r="D58" s="335"/>
      <c r="E58" s="336"/>
      <c r="F58" s="337"/>
      <c r="G58" s="338"/>
      <c r="H58" s="337"/>
      <c r="I58" s="322"/>
      <c r="J58" s="322"/>
      <c r="K58" s="322"/>
      <c r="L58" s="322"/>
      <c r="M58" s="322"/>
      <c r="N58" s="322"/>
      <c r="O58" s="322"/>
      <c r="P58" s="322"/>
      <c r="Q58" s="322"/>
      <c r="R58" s="322"/>
      <c r="S58" s="322"/>
      <c r="T58" s="322"/>
      <c r="U58" s="322"/>
      <c r="V58" s="322"/>
      <c r="W58" s="322"/>
      <c r="X58" s="322"/>
      <c r="Y58" s="322"/>
      <c r="Z58" s="322"/>
      <c r="AB58" s="324" t="str">
        <f t="shared" ref="AB58:AB63" si="23">IF($B58&amp;$E58="","",IF($A58="","Receiving dept missing",IF(NOT(ISNUMBER($E58)),"Effective month missing","")))</f>
        <v/>
      </c>
    </row>
    <row r="59" spans="1:28" x14ac:dyDescent="0.2">
      <c r="A59" s="333"/>
      <c r="B59" s="334"/>
      <c r="C59" s="334"/>
      <c r="D59" s="335"/>
      <c r="E59" s="336"/>
      <c r="F59" s="337"/>
      <c r="G59" s="338"/>
      <c r="H59" s="337"/>
      <c r="I59" s="322"/>
      <c r="J59" s="322"/>
      <c r="K59" s="322"/>
      <c r="L59" s="322"/>
      <c r="M59" s="322"/>
      <c r="N59" s="322"/>
      <c r="O59" s="322"/>
      <c r="P59" s="322"/>
      <c r="Q59" s="322"/>
      <c r="R59" s="322"/>
      <c r="S59" s="322"/>
      <c r="T59" s="322"/>
      <c r="U59" s="322"/>
      <c r="V59" s="322"/>
      <c r="W59" s="322"/>
      <c r="X59" s="322"/>
      <c r="Y59" s="322"/>
      <c r="Z59" s="322"/>
      <c r="AB59" s="324" t="str">
        <f t="shared" si="23"/>
        <v/>
      </c>
    </row>
    <row r="60" spans="1:28" x14ac:dyDescent="0.2">
      <c r="A60" s="333"/>
      <c r="B60" s="334"/>
      <c r="C60" s="334"/>
      <c r="D60" s="335"/>
      <c r="E60" s="336"/>
      <c r="F60" s="337"/>
      <c r="G60" s="338"/>
      <c r="H60" s="337"/>
      <c r="I60" s="322"/>
      <c r="J60" s="322"/>
      <c r="K60" s="322"/>
      <c r="L60" s="322"/>
      <c r="M60" s="322"/>
      <c r="N60" s="322"/>
      <c r="O60" s="322"/>
      <c r="P60" s="322"/>
      <c r="Q60" s="322"/>
      <c r="R60" s="322"/>
      <c r="S60" s="322"/>
      <c r="T60" s="322"/>
      <c r="U60" s="322"/>
      <c r="V60" s="322"/>
      <c r="W60" s="322"/>
      <c r="X60" s="322"/>
      <c r="Y60" s="322"/>
      <c r="Z60" s="322"/>
      <c r="AB60" s="324" t="str">
        <f t="shared" si="23"/>
        <v/>
      </c>
    </row>
    <row r="61" spans="1:28" x14ac:dyDescent="0.2">
      <c r="A61" s="333"/>
      <c r="B61" s="334"/>
      <c r="C61" s="334"/>
      <c r="D61" s="335"/>
      <c r="E61" s="336"/>
      <c r="F61" s="337"/>
      <c r="G61" s="338"/>
      <c r="H61" s="337"/>
      <c r="I61" s="322"/>
      <c r="J61" s="322"/>
      <c r="K61" s="322"/>
      <c r="L61" s="322"/>
      <c r="M61" s="322"/>
      <c r="N61" s="322"/>
      <c r="O61" s="322"/>
      <c r="P61" s="322"/>
      <c r="Q61" s="322"/>
      <c r="R61" s="322"/>
      <c r="S61" s="322"/>
      <c r="T61" s="322"/>
      <c r="U61" s="322"/>
      <c r="V61" s="322"/>
      <c r="W61" s="322"/>
      <c r="X61" s="322"/>
      <c r="Y61" s="322"/>
      <c r="Z61" s="322"/>
      <c r="AB61" s="324" t="str">
        <f t="shared" si="23"/>
        <v/>
      </c>
    </row>
    <row r="62" spans="1:28" x14ac:dyDescent="0.2">
      <c r="A62" s="333"/>
      <c r="B62" s="334"/>
      <c r="C62" s="334"/>
      <c r="D62" s="335"/>
      <c r="E62" s="336"/>
      <c r="F62" s="337"/>
      <c r="G62" s="338"/>
      <c r="H62" s="337"/>
      <c r="I62" s="322"/>
      <c r="J62" s="322"/>
      <c r="K62" s="322"/>
      <c r="L62" s="322"/>
      <c r="M62" s="322"/>
      <c r="N62" s="322"/>
      <c r="O62" s="322"/>
      <c r="P62" s="322"/>
      <c r="Q62" s="322"/>
      <c r="R62" s="322"/>
      <c r="S62" s="322"/>
      <c r="T62" s="322"/>
      <c r="U62" s="322"/>
      <c r="V62" s="322"/>
      <c r="W62" s="322"/>
      <c r="X62" s="322"/>
      <c r="Y62" s="322"/>
      <c r="Z62" s="322"/>
      <c r="AB62" s="324" t="str">
        <f t="shared" si="23"/>
        <v/>
      </c>
    </row>
    <row r="63" spans="1:28" x14ac:dyDescent="0.2">
      <c r="A63" s="333"/>
      <c r="B63" s="334"/>
      <c r="C63" s="334"/>
      <c r="D63" s="335"/>
      <c r="E63" s="336"/>
      <c r="F63" s="337"/>
      <c r="G63" s="338"/>
      <c r="H63" s="337"/>
      <c r="I63" s="322"/>
      <c r="J63" s="322"/>
      <c r="K63" s="322"/>
      <c r="L63" s="322"/>
      <c r="M63" s="322"/>
      <c r="N63" s="322"/>
      <c r="O63" s="322"/>
      <c r="P63" s="322"/>
      <c r="Q63" s="322"/>
      <c r="R63" s="322"/>
      <c r="S63" s="322"/>
      <c r="T63" s="322"/>
      <c r="U63" s="322"/>
      <c r="V63" s="322"/>
      <c r="W63" s="322"/>
      <c r="X63" s="322"/>
      <c r="Y63" s="322"/>
      <c r="Z63" s="322"/>
      <c r="AB63" s="324" t="str">
        <f t="shared" si="23"/>
        <v/>
      </c>
    </row>
    <row r="64" spans="1:28" x14ac:dyDescent="0.2">
      <c r="A64" s="339"/>
      <c r="B64" s="340"/>
      <c r="C64" s="340"/>
      <c r="D64" s="341"/>
      <c r="E64" s="342"/>
      <c r="F64" s="342"/>
      <c r="G64" s="343"/>
      <c r="H64" s="342"/>
      <c r="I64" s="344"/>
      <c r="J64" s="344"/>
      <c r="K64" s="344"/>
      <c r="L64" s="344"/>
      <c r="M64" s="344"/>
      <c r="N64" s="344"/>
      <c r="O64" s="344"/>
      <c r="P64" s="344"/>
      <c r="Q64" s="344"/>
      <c r="R64" s="344"/>
      <c r="S64" s="344"/>
      <c r="T64" s="344"/>
      <c r="U64" s="344"/>
      <c r="V64" s="344"/>
      <c r="W64" s="344"/>
      <c r="X64" s="344"/>
      <c r="Y64" s="344"/>
      <c r="Z64" s="344"/>
    </row>
    <row r="65" spans="1:26" x14ac:dyDescent="0.2">
      <c r="A65" s="339"/>
      <c r="B65" s="340"/>
      <c r="C65" s="340"/>
      <c r="D65" s="341"/>
      <c r="E65" s="342"/>
      <c r="F65" s="342"/>
      <c r="G65" s="343"/>
      <c r="H65" s="342"/>
      <c r="I65" s="344"/>
      <c r="J65" s="344"/>
      <c r="K65" s="344"/>
      <c r="L65" s="344"/>
      <c r="M65" s="344"/>
      <c r="N65" s="344"/>
      <c r="O65" s="344"/>
      <c r="P65" s="344"/>
      <c r="Q65" s="344"/>
      <c r="R65" s="344"/>
      <c r="S65" s="344"/>
      <c r="T65" s="344"/>
      <c r="U65" s="344"/>
      <c r="V65" s="344"/>
      <c r="W65" s="344"/>
      <c r="X65" s="344"/>
      <c r="Y65" s="344"/>
      <c r="Z65" s="344"/>
    </row>
    <row r="66" spans="1:26" x14ac:dyDescent="0.2">
      <c r="B66" s="345" t="s">
        <v>3075</v>
      </c>
      <c r="C66" s="345"/>
      <c r="D66" s="346"/>
      <c r="E66" s="347"/>
      <c r="F66" s="347"/>
      <c r="G66" s="347"/>
      <c r="H66" s="347"/>
      <c r="I66" s="348">
        <f>SUM(I14:I56)</f>
        <v>39290</v>
      </c>
      <c r="J66" s="348">
        <f>SUM(J14:J56)</f>
        <v>49706.666666666664</v>
      </c>
      <c r="K66" s="348">
        <f>SUM(K14:K56)</f>
        <v>49706.666666666664</v>
      </c>
      <c r="L66" s="348">
        <f>SUM(L14:L56)</f>
        <v>49706.666666666664</v>
      </c>
      <c r="M66" s="348">
        <f>SUM(M14:M56)</f>
        <v>49706.666666666664</v>
      </c>
      <c r="N66" s="348">
        <f>SUM(N14:N56)</f>
        <v>49706.666666666664</v>
      </c>
      <c r="O66" s="348">
        <f>SUM(O14:O56)</f>
        <v>49706.666666666664</v>
      </c>
      <c r="P66" s="348">
        <f>SUM(P14:P56)</f>
        <v>49706.666666666664</v>
      </c>
      <c r="Q66" s="348">
        <f>SUM(Q14:Q56)</f>
        <v>49706.666666666664</v>
      </c>
      <c r="R66" s="348">
        <f>SUM(R14:R56)</f>
        <v>49706.666666666664</v>
      </c>
      <c r="S66" s="348">
        <f>SUM(S14:S56)</f>
        <v>49706.666666666664</v>
      </c>
      <c r="T66" s="348">
        <f>SUM(T14:T56)</f>
        <v>49706.666666666664</v>
      </c>
      <c r="U66" s="348">
        <f>SUM(U14:U56)</f>
        <v>49706.666666666664</v>
      </c>
      <c r="V66" s="348">
        <f>SUM(V14:V56)</f>
        <v>51197.866666666669</v>
      </c>
      <c r="W66" s="348">
        <f>SUM(W14:W56)</f>
        <v>51197.866666666669</v>
      </c>
      <c r="X66" s="348">
        <f>SUM(X14:X56)</f>
        <v>51197.866666666669</v>
      </c>
      <c r="Y66" s="349"/>
      <c r="Z66" s="348">
        <f>SUM(M66:X66)</f>
        <v>600953.60000000009</v>
      </c>
    </row>
    <row r="67" spans="1:26" x14ac:dyDescent="0.2">
      <c r="B67" s="345" t="s">
        <v>1319</v>
      </c>
      <c r="C67" s="345"/>
      <c r="D67" s="346"/>
      <c r="E67" s="347"/>
      <c r="F67" s="347"/>
      <c r="G67" s="347"/>
      <c r="H67" s="347"/>
      <c r="I67" s="348">
        <f t="shared" ref="I67:X67" si="24">I66*$D$6</f>
        <v>1428.9339585887637</v>
      </c>
      <c r="J67" s="348">
        <f t="shared" si="24"/>
        <v>1807.7766344681127</v>
      </c>
      <c r="K67" s="348">
        <f t="shared" si="24"/>
        <v>1807.7766344681127</v>
      </c>
      <c r="L67" s="348">
        <f t="shared" si="24"/>
        <v>1807.7766344681127</v>
      </c>
      <c r="M67" s="348">
        <f t="shared" si="24"/>
        <v>1807.7766344681127</v>
      </c>
      <c r="N67" s="348">
        <f t="shared" si="24"/>
        <v>1807.7766344681127</v>
      </c>
      <c r="O67" s="348">
        <f t="shared" si="24"/>
        <v>1807.7766344681127</v>
      </c>
      <c r="P67" s="348">
        <f t="shared" si="24"/>
        <v>1807.7766344681127</v>
      </c>
      <c r="Q67" s="348">
        <f t="shared" si="24"/>
        <v>1807.7766344681127</v>
      </c>
      <c r="R67" s="348">
        <f t="shared" si="24"/>
        <v>1807.7766344681127</v>
      </c>
      <c r="S67" s="348">
        <f t="shared" si="24"/>
        <v>1807.7766344681127</v>
      </c>
      <c r="T67" s="348">
        <f t="shared" si="24"/>
        <v>1807.7766344681127</v>
      </c>
      <c r="U67" s="348">
        <f t="shared" si="24"/>
        <v>1807.7766344681127</v>
      </c>
      <c r="V67" s="348">
        <f t="shared" si="24"/>
        <v>1862.0099335021562</v>
      </c>
      <c r="W67" s="348">
        <f t="shared" si="24"/>
        <v>1862.0099335021562</v>
      </c>
      <c r="X67" s="348">
        <f t="shared" si="24"/>
        <v>1862.0099335021562</v>
      </c>
      <c r="Y67" s="349"/>
      <c r="Z67" s="348">
        <f>SUM(M67:X67)</f>
        <v>21856.019510719481</v>
      </c>
    </row>
    <row r="68" spans="1:26" x14ac:dyDescent="0.2">
      <c r="B68" s="345" t="s">
        <v>1320</v>
      </c>
      <c r="C68" s="345"/>
      <c r="D68" s="346"/>
      <c r="E68" s="347"/>
      <c r="F68" s="347"/>
      <c r="G68" s="347"/>
      <c r="H68" s="347"/>
      <c r="I68" s="348">
        <f t="shared" ref="I68:X68" si="25">I66*$D$7</f>
        <v>8107.9899729938561</v>
      </c>
      <c r="J68" s="348">
        <f t="shared" si="25"/>
        <v>10257.601296113038</v>
      </c>
      <c r="K68" s="348">
        <f t="shared" si="25"/>
        <v>10257.601296113038</v>
      </c>
      <c r="L68" s="348">
        <f t="shared" si="25"/>
        <v>10257.601296113038</v>
      </c>
      <c r="M68" s="348">
        <f t="shared" si="25"/>
        <v>10257.601296113038</v>
      </c>
      <c r="N68" s="348">
        <f t="shared" si="25"/>
        <v>10257.601296113038</v>
      </c>
      <c r="O68" s="348">
        <f t="shared" si="25"/>
        <v>10257.601296113038</v>
      </c>
      <c r="P68" s="348">
        <f t="shared" si="25"/>
        <v>10257.601296113038</v>
      </c>
      <c r="Q68" s="348">
        <f t="shared" si="25"/>
        <v>10257.601296113038</v>
      </c>
      <c r="R68" s="348">
        <f t="shared" si="25"/>
        <v>10257.601296113038</v>
      </c>
      <c r="S68" s="348">
        <f t="shared" si="25"/>
        <v>10257.601296113038</v>
      </c>
      <c r="T68" s="348">
        <f t="shared" si="25"/>
        <v>10257.601296113038</v>
      </c>
      <c r="U68" s="348">
        <f t="shared" si="25"/>
        <v>10257.601296113038</v>
      </c>
      <c r="V68" s="348">
        <f t="shared" si="25"/>
        <v>10565.32933499643</v>
      </c>
      <c r="W68" s="348">
        <f t="shared" si="25"/>
        <v>10565.32933499643</v>
      </c>
      <c r="X68" s="348">
        <f t="shared" si="25"/>
        <v>10565.32933499643</v>
      </c>
      <c r="Y68" s="349"/>
      <c r="Z68" s="348">
        <f>SUM(M68:X68)</f>
        <v>124014.39967000665</v>
      </c>
    </row>
    <row r="69" spans="1:26" x14ac:dyDescent="0.2">
      <c r="B69" s="350" t="s">
        <v>3076</v>
      </c>
      <c r="C69" s="350"/>
      <c r="D69" s="351"/>
      <c r="E69" s="352"/>
      <c r="F69" s="352"/>
      <c r="G69" s="352"/>
      <c r="H69" s="352"/>
      <c r="I69" s="353">
        <f t="shared" ref="I69:X69" si="26">SUM(I66:I68)</f>
        <v>48826.92393158262</v>
      </c>
      <c r="J69" s="353">
        <f t="shared" si="26"/>
        <v>61772.044597247819</v>
      </c>
      <c r="K69" s="353">
        <f t="shared" si="26"/>
        <v>61772.044597247819</v>
      </c>
      <c r="L69" s="353">
        <f t="shared" si="26"/>
        <v>61772.044597247819</v>
      </c>
      <c r="M69" s="353">
        <f t="shared" si="26"/>
        <v>61772.044597247819</v>
      </c>
      <c r="N69" s="353">
        <f t="shared" si="26"/>
        <v>61772.044597247819</v>
      </c>
      <c r="O69" s="353">
        <f t="shared" si="26"/>
        <v>61772.044597247819</v>
      </c>
      <c r="P69" s="353">
        <f t="shared" si="26"/>
        <v>61772.044597247819</v>
      </c>
      <c r="Q69" s="353">
        <f t="shared" si="26"/>
        <v>61772.044597247819</v>
      </c>
      <c r="R69" s="353">
        <f t="shared" si="26"/>
        <v>61772.044597247819</v>
      </c>
      <c r="S69" s="353">
        <f t="shared" si="26"/>
        <v>61772.044597247819</v>
      </c>
      <c r="T69" s="353">
        <f t="shared" si="26"/>
        <v>61772.044597247819</v>
      </c>
      <c r="U69" s="353">
        <f t="shared" si="26"/>
        <v>61772.044597247819</v>
      </c>
      <c r="V69" s="353">
        <f t="shared" si="26"/>
        <v>63625.205935165257</v>
      </c>
      <c r="W69" s="353">
        <f t="shared" si="26"/>
        <v>63625.205935165257</v>
      </c>
      <c r="X69" s="353">
        <f t="shared" si="26"/>
        <v>63625.205935165257</v>
      </c>
      <c r="Y69" s="349"/>
      <c r="Z69" s="353">
        <f>SUM(M69:X69)</f>
        <v>746824.01918072638</v>
      </c>
    </row>
    <row r="70" spans="1:26" x14ac:dyDescent="0.2">
      <c r="B70" s="295"/>
      <c r="C70" s="295"/>
      <c r="D70" s="354"/>
      <c r="E70" s="355"/>
      <c r="F70" s="355"/>
      <c r="G70" s="355"/>
      <c r="H70" s="355"/>
      <c r="I70" s="356"/>
      <c r="J70" s="356"/>
      <c r="K70" s="356"/>
      <c r="L70" s="356"/>
      <c r="M70" s="356"/>
      <c r="N70" s="356"/>
      <c r="O70" s="356"/>
      <c r="P70" s="356"/>
      <c r="Q70" s="356"/>
      <c r="R70" s="356"/>
      <c r="S70" s="356"/>
      <c r="T70" s="356"/>
      <c r="U70" s="356"/>
      <c r="V70" s="356"/>
      <c r="W70" s="356"/>
      <c r="X70" s="356"/>
      <c r="Y70" s="356"/>
      <c r="Z70" s="356"/>
    </row>
  </sheetData>
  <dataValidations count="3">
    <dataValidation type="list" allowBlank="1" showInputMessage="1" showErrorMessage="1" promptTitle="Effective month" prompt="Pick the month the employee leaves this department." sqref="E58:E63" xr:uid="{428E90B9-EB69-46E9-83C1-A05417B8EBF7}">
      <formula1>$I$10:$X$10</formula1>
    </dataValidation>
    <dataValidation type="list" allowBlank="1" showInputMessage="1" showErrorMessage="1" errorTitle="Outside the planning window" error="Choose a month between Sep-26 and Dec-27 from the dropdown." promptTitle="Month" prompt="Pick the month from the list (Sep-26 through Dec-27)." sqref="E51:F56 E40:F49 E34:F38 E14:F32" xr:uid="{FF8B5AB0-596B-4156-AD0A-80704AB883C0}">
      <formula1>$I$10:$X$10</formula1>
    </dataValidation>
    <dataValidation type="whole" allowBlank="1" showInputMessage="1" showErrorMessage="1" sqref="E50:F50 E64:E65 G40:H65 G34:H38 F57:F65 E57 G14:H32" xr:uid="{3453DE3C-3939-4371-85FA-4E0A0EFA35A3}">
      <formula1>1</formula1>
      <formula2>24</formula2>
    </dataValidation>
  </dataValidations>
  <pageMargins left="0.7" right="0.7" top="0.75" bottom="0.75" header="0.3" footer="0.3"/>
  <legacyDrawing r:id="rId1"/>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D029E2-D67D-4826-9303-22B11085B5AB}">
  <sheetPr>
    <tabColor theme="5" tint="0.59999389629810485"/>
  </sheetPr>
  <dimension ref="A1:AB71"/>
  <sheetViews>
    <sheetView zoomScale="80" zoomScaleNormal="80" workbookViewId="0">
      <pane xSplit="8" ySplit="11" topLeftCell="I12" activePane="bottomRight" state="frozen"/>
      <selection activeCell="C20" sqref="C20"/>
      <selection pane="topRight" activeCell="C20" sqref="C20"/>
      <selection pane="bottomLeft" activeCell="C20" sqref="C20"/>
      <selection pane="bottomRight" activeCell="D36" sqref="D36"/>
    </sheetView>
  </sheetViews>
  <sheetFormatPr baseColWidth="10" defaultColWidth="8.83203125" defaultRowHeight="15" x14ac:dyDescent="0.2"/>
  <cols>
    <col min="1" max="1" width="17.1640625" style="358" customWidth="1"/>
    <col min="2" max="2" width="25.33203125" customWidth="1"/>
    <col min="3" max="3" width="45.1640625" bestFit="1" customWidth="1"/>
    <col min="4" max="4" width="11.1640625" customWidth="1"/>
    <col min="5" max="6" width="13.5" style="359" bestFit="1" customWidth="1"/>
    <col min="7" max="7" width="11.83203125" style="359" customWidth="1"/>
    <col min="8" max="8" width="14.5" style="359" bestFit="1" customWidth="1"/>
    <col min="9" max="24" width="9.1640625" customWidth="1"/>
    <col min="25" max="25" width="2.5" customWidth="1"/>
    <col min="26" max="26" width="11.83203125" customWidth="1"/>
    <col min="28" max="28" width="27.1640625" customWidth="1"/>
  </cols>
  <sheetData>
    <row r="1" spans="1:28" ht="19" x14ac:dyDescent="0.25">
      <c r="A1" s="290" t="s">
        <v>3028</v>
      </c>
    </row>
    <row r="2" spans="1:28" ht="16" x14ac:dyDescent="0.2">
      <c r="A2" s="291" t="s">
        <v>3094</v>
      </c>
    </row>
    <row r="3" spans="1:28" x14ac:dyDescent="0.2">
      <c r="A3" s="292" t="s">
        <v>3030</v>
      </c>
    </row>
    <row r="4" spans="1:28" x14ac:dyDescent="0.2">
      <c r="A4" s="293" t="s">
        <v>3095</v>
      </c>
    </row>
    <row r="5" spans="1:28" x14ac:dyDescent="0.2">
      <c r="B5" s="294" t="s">
        <v>3032</v>
      </c>
    </row>
    <row r="6" spans="1:28" x14ac:dyDescent="0.2">
      <c r="B6" s="295" t="s">
        <v>3033</v>
      </c>
      <c r="D6" s="296">
        <v>5.221456081868095E-2</v>
      </c>
      <c r="E6" s="297"/>
    </row>
    <row r="7" spans="1:28" x14ac:dyDescent="0.2">
      <c r="B7" s="295" t="s">
        <v>3034</v>
      </c>
      <c r="D7" s="298">
        <v>0.11905805336231291</v>
      </c>
      <c r="E7" s="297"/>
    </row>
    <row r="8" spans="1:28" x14ac:dyDescent="0.2">
      <c r="B8" s="295" t="s">
        <v>3035</v>
      </c>
      <c r="D8" s="299">
        <v>46661</v>
      </c>
      <c r="V8" s="300" t="s">
        <v>3036</v>
      </c>
    </row>
    <row r="9" spans="1:28" x14ac:dyDescent="0.2">
      <c r="V9" s="300" t="s">
        <v>3037</v>
      </c>
    </row>
    <row r="10" spans="1:28" s="357" customFormat="1" ht="29.5" customHeight="1" x14ac:dyDescent="0.2">
      <c r="A10" s="301"/>
      <c r="B10" s="302" t="s">
        <v>3038</v>
      </c>
      <c r="C10" s="302" t="s">
        <v>3039</v>
      </c>
      <c r="D10" s="303" t="s">
        <v>3040</v>
      </c>
      <c r="E10" s="303" t="s">
        <v>3041</v>
      </c>
      <c r="F10" s="303" t="s">
        <v>3042</v>
      </c>
      <c r="G10" s="304" t="s">
        <v>3043</v>
      </c>
      <c r="H10" s="304" t="s">
        <v>3044</v>
      </c>
      <c r="I10" s="305">
        <f>DATE(2026,9,1)</f>
        <v>46266</v>
      </c>
      <c r="J10" s="305">
        <f>DATE(2026,10,1)</f>
        <v>46296</v>
      </c>
      <c r="K10" s="305">
        <f>DATE(2026,11,1)</f>
        <v>46327</v>
      </c>
      <c r="L10" s="305">
        <f>DATE(2026,12,1)</f>
        <v>46357</v>
      </c>
      <c r="M10" s="306">
        <f>DATE(2027,1,1)</f>
        <v>46388</v>
      </c>
      <c r="N10" s="306">
        <f>DATE(2027,2,1)</f>
        <v>46419</v>
      </c>
      <c r="O10" s="306">
        <f>DATE(2027,3,1)</f>
        <v>46447</v>
      </c>
      <c r="P10" s="306">
        <f>DATE(2027,4,1)</f>
        <v>46478</v>
      </c>
      <c r="Q10" s="306">
        <f>DATE(2027,5,1)</f>
        <v>46508</v>
      </c>
      <c r="R10" s="306">
        <f>DATE(2027,6,1)</f>
        <v>46539</v>
      </c>
      <c r="S10" s="306">
        <f>DATE(2027,7,1)</f>
        <v>46569</v>
      </c>
      <c r="T10" s="306">
        <f>DATE(2027,8,1)</f>
        <v>46600</v>
      </c>
      <c r="U10" s="306">
        <f>DATE(2027,9,1)</f>
        <v>46631</v>
      </c>
      <c r="V10" s="306">
        <f>DATE(2027,10,1)</f>
        <v>46661</v>
      </c>
      <c r="W10" s="306">
        <f>DATE(2027,11,1)</f>
        <v>46692</v>
      </c>
      <c r="X10" s="306">
        <f>DATE(2027,12,1)</f>
        <v>46722</v>
      </c>
      <c r="Y10" s="307"/>
      <c r="Z10" s="308" t="s">
        <v>3045</v>
      </c>
      <c r="AB10" s="309" t="s">
        <v>3046</v>
      </c>
    </row>
    <row r="11" spans="1:28" x14ac:dyDescent="0.2">
      <c r="E11" s="310" t="s">
        <v>3047</v>
      </c>
      <c r="F11" s="310" t="s">
        <v>3047</v>
      </c>
      <c r="G11" s="311"/>
      <c r="H11" s="312" t="s">
        <v>3048</v>
      </c>
      <c r="I11" s="310">
        <v>1</v>
      </c>
      <c r="J11" s="310">
        <v>2</v>
      </c>
      <c r="K11" s="310">
        <v>3</v>
      </c>
      <c r="L11" s="310">
        <v>4</v>
      </c>
      <c r="M11" s="310">
        <v>5</v>
      </c>
      <c r="N11" s="310">
        <v>6</v>
      </c>
      <c r="O11" s="310">
        <v>7</v>
      </c>
      <c r="P11" s="310">
        <v>8</v>
      </c>
      <c r="Q11" s="310">
        <v>9</v>
      </c>
      <c r="R11" s="310">
        <v>10</v>
      </c>
      <c r="S11" s="310">
        <v>11</v>
      </c>
      <c r="T11" s="310">
        <v>12</v>
      </c>
      <c r="U11" s="310">
        <v>13</v>
      </c>
      <c r="V11" s="310">
        <v>14</v>
      </c>
      <c r="W11" s="310">
        <v>15</v>
      </c>
      <c r="X11" s="310">
        <v>16</v>
      </c>
      <c r="Y11" s="310"/>
    </row>
    <row r="12" spans="1:28" x14ac:dyDescent="0.2">
      <c r="B12" s="313"/>
      <c r="C12" s="313"/>
      <c r="D12" s="313"/>
      <c r="E12" s="314"/>
      <c r="F12" s="314"/>
      <c r="G12" s="314"/>
      <c r="H12" s="314"/>
      <c r="I12" s="313"/>
      <c r="J12" s="313"/>
      <c r="K12" s="313"/>
      <c r="L12" s="313"/>
      <c r="M12" s="313"/>
      <c r="N12" s="313"/>
      <c r="O12" s="313"/>
      <c r="P12" s="313"/>
      <c r="Q12" s="313"/>
      <c r="R12" s="313"/>
      <c r="S12" s="313"/>
      <c r="T12" s="313"/>
      <c r="U12" s="313"/>
      <c r="V12" s="313"/>
      <c r="W12" s="313"/>
      <c r="X12" s="313"/>
      <c r="Y12" s="315"/>
      <c r="Z12" s="313"/>
    </row>
    <row r="13" spans="1:28" x14ac:dyDescent="0.2">
      <c r="B13" s="316" t="s">
        <v>3049</v>
      </c>
    </row>
    <row r="14" spans="1:28" x14ac:dyDescent="0.2">
      <c r="B14" s="317" t="s">
        <v>3096</v>
      </c>
      <c r="C14" s="317" t="s">
        <v>3097</v>
      </c>
      <c r="D14" s="318">
        <v>138600</v>
      </c>
      <c r="E14" s="319">
        <v>46266</v>
      </c>
      <c r="F14" s="319">
        <v>46722</v>
      </c>
      <c r="G14" s="320">
        <v>0.03</v>
      </c>
      <c r="H14" s="321">
        <f t="shared" ref="H14:H33" si="0">$D$8</f>
        <v>46661</v>
      </c>
      <c r="I14" s="322">
        <f t="shared" ref="I14:X33" si="1">IF(OR($D14="",$E14="",NOT(ISNUMBER($D14))),"",IF(AND($E14&lt;=I$10,IF($F14="",$X$10,$F14)&gt;=I$10),$D14/12*(1+N($G14))^IF(AND(ISNUMBER($H14),I$10&gt;=$H14),1+INT(DATEDIF($H14,I$10,"m")/12),0),0))</f>
        <v>11550</v>
      </c>
      <c r="J14" s="322">
        <f t="shared" si="1"/>
        <v>11550</v>
      </c>
      <c r="K14" s="322">
        <f t="shared" si="1"/>
        <v>11550</v>
      </c>
      <c r="L14" s="322">
        <f t="shared" si="1"/>
        <v>11550</v>
      </c>
      <c r="M14" s="323">
        <f t="shared" si="1"/>
        <v>11550</v>
      </c>
      <c r="N14" s="322">
        <f t="shared" si="1"/>
        <v>11550</v>
      </c>
      <c r="O14" s="322">
        <f t="shared" si="1"/>
        <v>11550</v>
      </c>
      <c r="P14" s="322">
        <f t="shared" si="1"/>
        <v>11550</v>
      </c>
      <c r="Q14" s="322">
        <f t="shared" si="1"/>
        <v>11550</v>
      </c>
      <c r="R14" s="322">
        <f t="shared" si="1"/>
        <v>11550</v>
      </c>
      <c r="S14" s="322">
        <f t="shared" si="1"/>
        <v>11550</v>
      </c>
      <c r="T14" s="322">
        <f t="shared" si="1"/>
        <v>11550</v>
      </c>
      <c r="U14" s="322">
        <f t="shared" si="1"/>
        <v>11550</v>
      </c>
      <c r="V14" s="322">
        <f t="shared" si="1"/>
        <v>11896.5</v>
      </c>
      <c r="W14" s="322">
        <f t="shared" si="1"/>
        <v>11896.5</v>
      </c>
      <c r="X14" s="322">
        <f t="shared" si="1"/>
        <v>11896.5</v>
      </c>
      <c r="Y14" s="322"/>
      <c r="Z14" s="322">
        <f>SUM(M14:X14)</f>
        <v>139639.5</v>
      </c>
      <c r="AB14" s="324" t="str">
        <f t="shared" ref="AB14:AB33" si="2">IF($D14&amp;$E14="","",IF(AND($D14&lt;&gt;"",NOT(ISNUMBER($D14))),"Salary must be a number",IF(AND($D14&lt;&gt;"",$E14=""),"Start month missing",IF(AND(ISNUMBER($E14),ISNUMBER($F14),$F14&lt;$E14),"End is before Start",IF(AND($D14&lt;&gt;"",NOT(ISNUMBER($H14))),"Increase month missing","")))))</f>
        <v/>
      </c>
    </row>
    <row r="15" spans="1:28" x14ac:dyDescent="0.2">
      <c r="B15" s="317" t="s">
        <v>3098</v>
      </c>
      <c r="C15" s="317" t="s">
        <v>3099</v>
      </c>
      <c r="D15" s="318">
        <v>118500</v>
      </c>
      <c r="E15" s="319">
        <v>46266</v>
      </c>
      <c r="F15" s="319">
        <v>46722</v>
      </c>
      <c r="G15" s="320">
        <v>0.03</v>
      </c>
      <c r="H15" s="321">
        <f t="shared" si="0"/>
        <v>46661</v>
      </c>
      <c r="I15" s="322">
        <f t="shared" si="1"/>
        <v>9875</v>
      </c>
      <c r="J15" s="322">
        <f t="shared" si="1"/>
        <v>9875</v>
      </c>
      <c r="K15" s="322">
        <f t="shared" si="1"/>
        <v>9875</v>
      </c>
      <c r="L15" s="322">
        <f t="shared" si="1"/>
        <v>9875</v>
      </c>
      <c r="M15" s="322">
        <f t="shared" si="1"/>
        <v>9875</v>
      </c>
      <c r="N15" s="322">
        <f t="shared" si="1"/>
        <v>9875</v>
      </c>
      <c r="O15" s="322">
        <f t="shared" si="1"/>
        <v>9875</v>
      </c>
      <c r="P15" s="322">
        <f t="shared" si="1"/>
        <v>9875</v>
      </c>
      <c r="Q15" s="322">
        <f t="shared" si="1"/>
        <v>9875</v>
      </c>
      <c r="R15" s="322">
        <f t="shared" si="1"/>
        <v>9875</v>
      </c>
      <c r="S15" s="322">
        <f t="shared" si="1"/>
        <v>9875</v>
      </c>
      <c r="T15" s="322">
        <f t="shared" si="1"/>
        <v>9875</v>
      </c>
      <c r="U15" s="322">
        <f t="shared" si="1"/>
        <v>9875</v>
      </c>
      <c r="V15" s="322">
        <f t="shared" si="1"/>
        <v>10171.25</v>
      </c>
      <c r="W15" s="322">
        <f t="shared" si="1"/>
        <v>10171.25</v>
      </c>
      <c r="X15" s="322">
        <f t="shared" si="1"/>
        <v>10171.25</v>
      </c>
      <c r="Y15" s="322"/>
      <c r="Z15" s="322">
        <f t="shared" ref="Z15:Z33" si="3">SUM(M15:X15)</f>
        <v>119388.75</v>
      </c>
      <c r="AB15" s="324" t="str">
        <f t="shared" si="2"/>
        <v/>
      </c>
    </row>
    <row r="16" spans="1:28" x14ac:dyDescent="0.2">
      <c r="B16" s="317" t="s">
        <v>3100</v>
      </c>
      <c r="C16" s="317" t="s">
        <v>3101</v>
      </c>
      <c r="D16" s="318">
        <v>57418</v>
      </c>
      <c r="E16" s="319">
        <v>46266</v>
      </c>
      <c r="F16" s="319">
        <v>46722</v>
      </c>
      <c r="G16" s="320">
        <v>0.03</v>
      </c>
      <c r="H16" s="321">
        <f t="shared" si="0"/>
        <v>46661</v>
      </c>
      <c r="I16" s="322">
        <f t="shared" si="1"/>
        <v>4784.833333333333</v>
      </c>
      <c r="J16" s="322">
        <f t="shared" si="1"/>
        <v>4784.833333333333</v>
      </c>
      <c r="K16" s="322">
        <f t="shared" si="1"/>
        <v>4784.833333333333</v>
      </c>
      <c r="L16" s="322">
        <f t="shared" si="1"/>
        <v>4784.833333333333</v>
      </c>
      <c r="M16" s="322">
        <f t="shared" si="1"/>
        <v>4784.833333333333</v>
      </c>
      <c r="N16" s="322">
        <f t="shared" si="1"/>
        <v>4784.833333333333</v>
      </c>
      <c r="O16" s="322">
        <f t="shared" si="1"/>
        <v>4784.833333333333</v>
      </c>
      <c r="P16" s="322">
        <f t="shared" si="1"/>
        <v>4784.833333333333</v>
      </c>
      <c r="Q16" s="322">
        <f t="shared" si="1"/>
        <v>4784.833333333333</v>
      </c>
      <c r="R16" s="322">
        <f t="shared" si="1"/>
        <v>4784.833333333333</v>
      </c>
      <c r="S16" s="322">
        <f t="shared" si="1"/>
        <v>4784.833333333333</v>
      </c>
      <c r="T16" s="322">
        <f t="shared" si="1"/>
        <v>4784.833333333333</v>
      </c>
      <c r="U16" s="322">
        <f t="shared" si="1"/>
        <v>4784.833333333333</v>
      </c>
      <c r="V16" s="322">
        <f t="shared" si="1"/>
        <v>4928.3783333333331</v>
      </c>
      <c r="W16" s="322">
        <f t="shared" si="1"/>
        <v>4928.3783333333331</v>
      </c>
      <c r="X16" s="322">
        <f t="shared" si="1"/>
        <v>4928.3783333333331</v>
      </c>
      <c r="Y16" s="322"/>
      <c r="Z16" s="322">
        <f t="shared" si="3"/>
        <v>57848.635000000002</v>
      </c>
      <c r="AB16" s="324" t="str">
        <f t="shared" si="2"/>
        <v/>
      </c>
    </row>
    <row r="17" spans="2:28" x14ac:dyDescent="0.2">
      <c r="B17" s="317" t="s">
        <v>3102</v>
      </c>
      <c r="C17" s="317" t="s">
        <v>3103</v>
      </c>
      <c r="D17" s="318">
        <v>120000</v>
      </c>
      <c r="E17" s="319">
        <v>46266</v>
      </c>
      <c r="F17" s="319">
        <v>46722</v>
      </c>
      <c r="G17" s="320">
        <v>0.03</v>
      </c>
      <c r="H17" s="321">
        <f t="shared" si="0"/>
        <v>46661</v>
      </c>
      <c r="I17" s="322">
        <f t="shared" si="1"/>
        <v>10000</v>
      </c>
      <c r="J17" s="322">
        <f t="shared" si="1"/>
        <v>10000</v>
      </c>
      <c r="K17" s="322">
        <f t="shared" si="1"/>
        <v>10000</v>
      </c>
      <c r="L17" s="322">
        <f t="shared" si="1"/>
        <v>10000</v>
      </c>
      <c r="M17" s="322">
        <f t="shared" si="1"/>
        <v>10000</v>
      </c>
      <c r="N17" s="322">
        <f t="shared" si="1"/>
        <v>10000</v>
      </c>
      <c r="O17" s="322">
        <f t="shared" si="1"/>
        <v>10000</v>
      </c>
      <c r="P17" s="322">
        <f t="shared" si="1"/>
        <v>10000</v>
      </c>
      <c r="Q17" s="322">
        <f t="shared" si="1"/>
        <v>10000</v>
      </c>
      <c r="R17" s="322">
        <f t="shared" si="1"/>
        <v>10000</v>
      </c>
      <c r="S17" s="322">
        <f t="shared" si="1"/>
        <v>10000</v>
      </c>
      <c r="T17" s="322">
        <f t="shared" si="1"/>
        <v>10000</v>
      </c>
      <c r="U17" s="322">
        <f t="shared" si="1"/>
        <v>10000</v>
      </c>
      <c r="V17" s="322">
        <f t="shared" si="1"/>
        <v>10300</v>
      </c>
      <c r="W17" s="322">
        <f t="shared" si="1"/>
        <v>10300</v>
      </c>
      <c r="X17" s="322">
        <f t="shared" si="1"/>
        <v>10300</v>
      </c>
      <c r="Y17" s="322"/>
      <c r="Z17" s="322">
        <f t="shared" si="3"/>
        <v>120900</v>
      </c>
      <c r="AB17" s="324" t="str">
        <f t="shared" si="2"/>
        <v/>
      </c>
    </row>
    <row r="18" spans="2:28" x14ac:dyDescent="0.2">
      <c r="B18" s="317" t="s">
        <v>3104</v>
      </c>
      <c r="C18" s="427" t="s">
        <v>3220</v>
      </c>
      <c r="D18" s="318">
        <v>110000</v>
      </c>
      <c r="E18" s="319">
        <v>46388</v>
      </c>
      <c r="F18" s="319">
        <v>46722</v>
      </c>
      <c r="G18" s="320">
        <v>0.03</v>
      </c>
      <c r="H18" s="321">
        <f t="shared" si="0"/>
        <v>46661</v>
      </c>
      <c r="I18" s="322">
        <f t="shared" si="1"/>
        <v>0</v>
      </c>
      <c r="J18" s="322">
        <f t="shared" si="1"/>
        <v>0</v>
      </c>
      <c r="K18" s="322">
        <f t="shared" si="1"/>
        <v>0</v>
      </c>
      <c r="L18" s="322">
        <f t="shared" si="1"/>
        <v>0</v>
      </c>
      <c r="M18" s="322">
        <f t="shared" si="1"/>
        <v>9166.6666666666661</v>
      </c>
      <c r="N18" s="322">
        <f t="shared" si="1"/>
        <v>9166.6666666666661</v>
      </c>
      <c r="O18" s="322">
        <f t="shared" si="1"/>
        <v>9166.6666666666661</v>
      </c>
      <c r="P18" s="322">
        <f t="shared" si="1"/>
        <v>9166.6666666666661</v>
      </c>
      <c r="Q18" s="322">
        <f t="shared" si="1"/>
        <v>9166.6666666666661</v>
      </c>
      <c r="R18" s="322">
        <f t="shared" si="1"/>
        <v>9166.6666666666661</v>
      </c>
      <c r="S18" s="322">
        <f t="shared" si="1"/>
        <v>9166.6666666666661</v>
      </c>
      <c r="T18" s="322">
        <f t="shared" si="1"/>
        <v>9166.6666666666661</v>
      </c>
      <c r="U18" s="322">
        <f t="shared" si="1"/>
        <v>9166.6666666666661</v>
      </c>
      <c r="V18" s="322">
        <f t="shared" si="1"/>
        <v>9441.6666666666661</v>
      </c>
      <c r="W18" s="322">
        <f t="shared" si="1"/>
        <v>9441.6666666666661</v>
      </c>
      <c r="X18" s="322">
        <f t="shared" si="1"/>
        <v>9441.6666666666661</v>
      </c>
      <c r="Y18" s="322"/>
      <c r="Z18" s="322">
        <f t="shared" si="3"/>
        <v>110825.00000000001</v>
      </c>
      <c r="AB18" s="324" t="str">
        <f t="shared" si="2"/>
        <v/>
      </c>
    </row>
    <row r="19" spans="2:28" x14ac:dyDescent="0.2">
      <c r="B19" s="427" t="s">
        <v>3219</v>
      </c>
      <c r="C19" s="317" t="s">
        <v>3090</v>
      </c>
      <c r="D19" s="318">
        <v>49920</v>
      </c>
      <c r="E19" s="319">
        <v>46266</v>
      </c>
      <c r="F19" s="319">
        <v>46722</v>
      </c>
      <c r="G19" s="320">
        <v>0.03</v>
      </c>
      <c r="H19" s="321">
        <f t="shared" si="0"/>
        <v>46661</v>
      </c>
      <c r="I19" s="322">
        <f t="shared" si="1"/>
        <v>4160</v>
      </c>
      <c r="J19" s="322">
        <f t="shared" si="1"/>
        <v>4160</v>
      </c>
      <c r="K19" s="322">
        <f t="shared" si="1"/>
        <v>4160</v>
      </c>
      <c r="L19" s="322">
        <f t="shared" si="1"/>
        <v>4160</v>
      </c>
      <c r="M19" s="322">
        <f t="shared" si="1"/>
        <v>4160</v>
      </c>
      <c r="N19" s="322">
        <f t="shared" si="1"/>
        <v>4160</v>
      </c>
      <c r="O19" s="322">
        <f t="shared" si="1"/>
        <v>4160</v>
      </c>
      <c r="P19" s="322">
        <f t="shared" si="1"/>
        <v>4160</v>
      </c>
      <c r="Q19" s="322">
        <f t="shared" si="1"/>
        <v>4160</v>
      </c>
      <c r="R19" s="322">
        <f t="shared" si="1"/>
        <v>4160</v>
      </c>
      <c r="S19" s="322">
        <f t="shared" si="1"/>
        <v>4160</v>
      </c>
      <c r="T19" s="322">
        <f t="shared" si="1"/>
        <v>4160</v>
      </c>
      <c r="U19" s="322">
        <f t="shared" si="1"/>
        <v>4160</v>
      </c>
      <c r="V19" s="322">
        <f t="shared" si="1"/>
        <v>4284.8</v>
      </c>
      <c r="W19" s="322">
        <f t="shared" si="1"/>
        <v>4284.8</v>
      </c>
      <c r="X19" s="322">
        <f t="shared" ref="X19" si="4">IF(OR($D19="",$E19="",NOT(ISNUMBER($D19))),"",IF(AND($E19&lt;=X$10,IF($F19="",$X$10,$F19)&gt;=X$10),$D19/12*(1+N($G19))^IF(AND(ISNUMBER($H19),X$10&gt;=$H19),1+INT(DATEDIF($H19,X$10,"m")/12),0),0))</f>
        <v>4284.8</v>
      </c>
      <c r="Y19" s="322"/>
      <c r="Z19" s="322">
        <f t="shared" ref="Z19:Z24" si="5">SUM(M19:X19)</f>
        <v>50294.400000000009</v>
      </c>
      <c r="AB19" s="324" t="str">
        <f t="shared" si="2"/>
        <v/>
      </c>
    </row>
    <row r="20" spans="2:28" x14ac:dyDescent="0.2">
      <c r="B20" s="317" t="s">
        <v>3083</v>
      </c>
      <c r="C20" s="317" t="s">
        <v>3084</v>
      </c>
      <c r="D20" s="318">
        <v>57554</v>
      </c>
      <c r="E20" s="319">
        <v>46266</v>
      </c>
      <c r="F20" s="319">
        <v>46327</v>
      </c>
      <c r="G20" s="320">
        <v>0.03</v>
      </c>
      <c r="H20" s="321">
        <f t="shared" si="0"/>
        <v>46661</v>
      </c>
      <c r="I20" s="322">
        <f t="shared" si="1"/>
        <v>4796.166666666667</v>
      </c>
      <c r="J20" s="322">
        <f t="shared" si="1"/>
        <v>4796.166666666667</v>
      </c>
      <c r="K20" s="322">
        <f t="shared" si="1"/>
        <v>4796.166666666667</v>
      </c>
      <c r="L20" s="322">
        <f t="shared" si="1"/>
        <v>0</v>
      </c>
      <c r="M20" s="322">
        <f t="shared" si="1"/>
        <v>0</v>
      </c>
      <c r="N20" s="322">
        <f t="shared" si="1"/>
        <v>0</v>
      </c>
      <c r="O20" s="322">
        <f t="shared" si="1"/>
        <v>0</v>
      </c>
      <c r="P20" s="322">
        <f t="shared" si="1"/>
        <v>0</v>
      </c>
      <c r="Q20" s="322">
        <f t="shared" si="1"/>
        <v>0</v>
      </c>
      <c r="R20" s="322">
        <f t="shared" si="1"/>
        <v>0</v>
      </c>
      <c r="S20" s="322">
        <f t="shared" si="1"/>
        <v>0</v>
      </c>
      <c r="T20" s="322">
        <f t="shared" si="1"/>
        <v>0</v>
      </c>
      <c r="U20" s="322">
        <f t="shared" si="1"/>
        <v>0</v>
      </c>
      <c r="V20" s="322">
        <f t="shared" si="1"/>
        <v>0</v>
      </c>
      <c r="W20" s="322">
        <f t="shared" si="1"/>
        <v>0</v>
      </c>
      <c r="X20" s="322">
        <f t="shared" si="1"/>
        <v>0</v>
      </c>
      <c r="Y20" s="322"/>
      <c r="Z20" s="322">
        <f t="shared" si="5"/>
        <v>0</v>
      </c>
      <c r="AB20" s="324" t="str">
        <f t="shared" si="2"/>
        <v/>
      </c>
    </row>
    <row r="21" spans="2:28" x14ac:dyDescent="0.2">
      <c r="B21" s="317"/>
      <c r="C21" s="317"/>
      <c r="D21" s="318"/>
      <c r="E21" s="319">
        <v>46266</v>
      </c>
      <c r="F21" s="319">
        <v>46722</v>
      </c>
      <c r="G21" s="320">
        <v>0.03</v>
      </c>
      <c r="H21" s="321">
        <f t="shared" si="0"/>
        <v>46661</v>
      </c>
      <c r="I21" s="322" t="str">
        <f t="shared" ref="I20:X24" si="6">IF(OR($D21="",$E21="",NOT(ISNUMBER($D21))),"",IF(AND($E21&lt;=I$10,IF($F21="",$X$10,$F21)&gt;=I$10),$D21/12*(1+N($G21))^IF(AND(ISNUMBER($H21),I$10&gt;=$H21),1+INT(DATEDIF($H21,I$10,"m")/12),0),0))</f>
        <v/>
      </c>
      <c r="J21" s="322" t="str">
        <f t="shared" si="6"/>
        <v/>
      </c>
      <c r="K21" s="322" t="str">
        <f t="shared" si="6"/>
        <v/>
      </c>
      <c r="L21" s="322" t="str">
        <f t="shared" si="6"/>
        <v/>
      </c>
      <c r="M21" s="322" t="str">
        <f t="shared" si="6"/>
        <v/>
      </c>
      <c r="N21" s="322" t="str">
        <f t="shared" si="6"/>
        <v/>
      </c>
      <c r="O21" s="322" t="str">
        <f t="shared" si="6"/>
        <v/>
      </c>
      <c r="P21" s="322" t="str">
        <f t="shared" si="6"/>
        <v/>
      </c>
      <c r="Q21" s="322" t="str">
        <f t="shared" si="6"/>
        <v/>
      </c>
      <c r="R21" s="322" t="str">
        <f t="shared" si="6"/>
        <v/>
      </c>
      <c r="S21" s="322" t="str">
        <f t="shared" si="6"/>
        <v/>
      </c>
      <c r="T21" s="322" t="str">
        <f t="shared" si="6"/>
        <v/>
      </c>
      <c r="U21" s="322" t="str">
        <f t="shared" si="6"/>
        <v/>
      </c>
      <c r="V21" s="322" t="str">
        <f t="shared" si="6"/>
        <v/>
      </c>
      <c r="W21" s="322" t="str">
        <f t="shared" si="6"/>
        <v/>
      </c>
      <c r="X21" s="322" t="str">
        <f t="shared" si="6"/>
        <v/>
      </c>
      <c r="Y21" s="322"/>
      <c r="Z21" s="322">
        <f t="shared" si="5"/>
        <v>0</v>
      </c>
      <c r="AB21" s="324" t="str">
        <f t="shared" si="2"/>
        <v/>
      </c>
    </row>
    <row r="22" spans="2:28" x14ac:dyDescent="0.2">
      <c r="B22" s="317"/>
      <c r="C22" s="317"/>
      <c r="D22" s="318"/>
      <c r="E22" s="319">
        <v>46266</v>
      </c>
      <c r="F22" s="319">
        <v>46722</v>
      </c>
      <c r="G22" s="320">
        <v>0.03</v>
      </c>
      <c r="H22" s="321">
        <f t="shared" si="0"/>
        <v>46661</v>
      </c>
      <c r="I22" s="322" t="str">
        <f t="shared" si="6"/>
        <v/>
      </c>
      <c r="J22" s="322" t="str">
        <f t="shared" si="6"/>
        <v/>
      </c>
      <c r="K22" s="322" t="str">
        <f t="shared" si="6"/>
        <v/>
      </c>
      <c r="L22" s="322" t="str">
        <f t="shared" si="6"/>
        <v/>
      </c>
      <c r="M22" s="322" t="str">
        <f t="shared" si="6"/>
        <v/>
      </c>
      <c r="N22" s="322" t="str">
        <f t="shared" si="6"/>
        <v/>
      </c>
      <c r="O22" s="322" t="str">
        <f t="shared" si="6"/>
        <v/>
      </c>
      <c r="P22" s="322" t="str">
        <f t="shared" si="6"/>
        <v/>
      </c>
      <c r="Q22" s="322" t="str">
        <f t="shared" si="6"/>
        <v/>
      </c>
      <c r="R22" s="322" t="str">
        <f t="shared" si="6"/>
        <v/>
      </c>
      <c r="S22" s="322" t="str">
        <f t="shared" si="6"/>
        <v/>
      </c>
      <c r="T22" s="322" t="str">
        <f t="shared" si="6"/>
        <v/>
      </c>
      <c r="U22" s="322" t="str">
        <f t="shared" si="6"/>
        <v/>
      </c>
      <c r="V22" s="322" t="str">
        <f t="shared" si="6"/>
        <v/>
      </c>
      <c r="W22" s="322" t="str">
        <f t="shared" si="6"/>
        <v/>
      </c>
      <c r="X22" s="322" t="str">
        <f t="shared" si="6"/>
        <v/>
      </c>
      <c r="Y22" s="322"/>
      <c r="Z22" s="322">
        <f t="shared" si="5"/>
        <v>0</v>
      </c>
      <c r="AB22" s="324" t="str">
        <f t="shared" si="2"/>
        <v/>
      </c>
    </row>
    <row r="23" spans="2:28" x14ac:dyDescent="0.2">
      <c r="B23" s="317"/>
      <c r="C23" s="317"/>
      <c r="D23" s="318"/>
      <c r="E23" s="319">
        <v>46266</v>
      </c>
      <c r="F23" s="319">
        <v>46722</v>
      </c>
      <c r="G23" s="320">
        <v>0.03</v>
      </c>
      <c r="H23" s="321">
        <f t="shared" si="0"/>
        <v>46661</v>
      </c>
      <c r="I23" s="322" t="str">
        <f t="shared" si="6"/>
        <v/>
      </c>
      <c r="J23" s="322" t="str">
        <f t="shared" si="6"/>
        <v/>
      </c>
      <c r="K23" s="322" t="str">
        <f t="shared" si="6"/>
        <v/>
      </c>
      <c r="L23" s="322" t="str">
        <f t="shared" si="6"/>
        <v/>
      </c>
      <c r="M23" s="322" t="str">
        <f t="shared" si="6"/>
        <v/>
      </c>
      <c r="N23" s="322" t="str">
        <f t="shared" si="6"/>
        <v/>
      </c>
      <c r="O23" s="322" t="str">
        <f t="shared" si="6"/>
        <v/>
      </c>
      <c r="P23" s="322" t="str">
        <f t="shared" si="6"/>
        <v/>
      </c>
      <c r="Q23" s="322" t="str">
        <f t="shared" si="6"/>
        <v/>
      </c>
      <c r="R23" s="322" t="str">
        <f t="shared" si="6"/>
        <v/>
      </c>
      <c r="S23" s="322" t="str">
        <f t="shared" si="6"/>
        <v/>
      </c>
      <c r="T23" s="322" t="str">
        <f t="shared" si="6"/>
        <v/>
      </c>
      <c r="U23" s="322" t="str">
        <f t="shared" si="6"/>
        <v/>
      </c>
      <c r="V23" s="322" t="str">
        <f t="shared" si="6"/>
        <v/>
      </c>
      <c r="W23" s="322" t="str">
        <f t="shared" si="6"/>
        <v/>
      </c>
      <c r="X23" s="322" t="str">
        <f t="shared" si="6"/>
        <v/>
      </c>
      <c r="Y23" s="322"/>
      <c r="Z23" s="322">
        <f t="shared" si="5"/>
        <v>0</v>
      </c>
      <c r="AB23" s="324" t="str">
        <f t="shared" si="2"/>
        <v/>
      </c>
    </row>
    <row r="24" spans="2:28" x14ac:dyDescent="0.2">
      <c r="B24" s="317"/>
      <c r="C24" s="317"/>
      <c r="D24" s="318"/>
      <c r="E24" s="319">
        <v>46266</v>
      </c>
      <c r="F24" s="319">
        <v>46722</v>
      </c>
      <c r="G24" s="320">
        <v>0.03</v>
      </c>
      <c r="H24" s="321">
        <f t="shared" si="0"/>
        <v>46661</v>
      </c>
      <c r="I24" s="322" t="str">
        <f t="shared" si="6"/>
        <v/>
      </c>
      <c r="J24" s="322" t="str">
        <f t="shared" si="6"/>
        <v/>
      </c>
      <c r="K24" s="322" t="str">
        <f t="shared" si="6"/>
        <v/>
      </c>
      <c r="L24" s="322" t="str">
        <f t="shared" si="6"/>
        <v/>
      </c>
      <c r="M24" s="322" t="str">
        <f t="shared" si="6"/>
        <v/>
      </c>
      <c r="N24" s="322" t="str">
        <f t="shared" si="6"/>
        <v/>
      </c>
      <c r="O24" s="322" t="str">
        <f t="shared" si="6"/>
        <v/>
      </c>
      <c r="P24" s="322" t="str">
        <f t="shared" si="6"/>
        <v/>
      </c>
      <c r="Q24" s="322" t="str">
        <f t="shared" si="6"/>
        <v/>
      </c>
      <c r="R24" s="322" t="str">
        <f t="shared" si="6"/>
        <v/>
      </c>
      <c r="S24" s="322" t="str">
        <f t="shared" si="6"/>
        <v/>
      </c>
      <c r="T24" s="322" t="str">
        <f t="shared" si="6"/>
        <v/>
      </c>
      <c r="U24" s="322" t="str">
        <f t="shared" si="6"/>
        <v/>
      </c>
      <c r="V24" s="322" t="str">
        <f t="shared" si="6"/>
        <v/>
      </c>
      <c r="W24" s="322" t="str">
        <f t="shared" si="6"/>
        <v/>
      </c>
      <c r="X24" s="322" t="str">
        <f t="shared" si="6"/>
        <v/>
      </c>
      <c r="Y24" s="322"/>
      <c r="Z24" s="322">
        <f t="shared" si="5"/>
        <v>0</v>
      </c>
      <c r="AB24" s="324" t="str">
        <f t="shared" si="2"/>
        <v/>
      </c>
    </row>
    <row r="25" spans="2:28" x14ac:dyDescent="0.2">
      <c r="B25" s="317"/>
      <c r="C25" s="317"/>
      <c r="D25" s="318"/>
      <c r="E25" s="319">
        <v>46266</v>
      </c>
      <c r="F25" s="319">
        <v>46722</v>
      </c>
      <c r="G25" s="320">
        <v>0.03</v>
      </c>
      <c r="H25" s="321">
        <f t="shared" si="0"/>
        <v>46661</v>
      </c>
      <c r="I25" s="322" t="str">
        <f t="shared" si="1"/>
        <v/>
      </c>
      <c r="J25" s="322" t="str">
        <f t="shared" si="1"/>
        <v/>
      </c>
      <c r="K25" s="322" t="str">
        <f t="shared" si="1"/>
        <v/>
      </c>
      <c r="L25" s="322" t="str">
        <f t="shared" si="1"/>
        <v/>
      </c>
      <c r="M25" s="322" t="str">
        <f t="shared" si="1"/>
        <v/>
      </c>
      <c r="N25" s="322" t="str">
        <f t="shared" si="1"/>
        <v/>
      </c>
      <c r="O25" s="322" t="str">
        <f t="shared" si="1"/>
        <v/>
      </c>
      <c r="P25" s="322" t="str">
        <f t="shared" si="1"/>
        <v/>
      </c>
      <c r="Q25" s="322" t="str">
        <f t="shared" si="1"/>
        <v/>
      </c>
      <c r="R25" s="322" t="str">
        <f t="shared" si="1"/>
        <v/>
      </c>
      <c r="S25" s="322" t="str">
        <f t="shared" si="1"/>
        <v/>
      </c>
      <c r="T25" s="322" t="str">
        <f t="shared" si="1"/>
        <v/>
      </c>
      <c r="U25" s="322" t="str">
        <f t="shared" si="1"/>
        <v/>
      </c>
      <c r="V25" s="322" t="str">
        <f t="shared" si="1"/>
        <v/>
      </c>
      <c r="W25" s="322" t="str">
        <f t="shared" si="1"/>
        <v/>
      </c>
      <c r="X25" s="322" t="str">
        <f t="shared" si="1"/>
        <v/>
      </c>
      <c r="Y25" s="322"/>
      <c r="Z25" s="322">
        <f t="shared" si="3"/>
        <v>0</v>
      </c>
      <c r="AB25" s="324" t="str">
        <f t="shared" si="2"/>
        <v/>
      </c>
    </row>
    <row r="26" spans="2:28" x14ac:dyDescent="0.2">
      <c r="B26" s="317"/>
      <c r="C26" s="317"/>
      <c r="D26" s="318"/>
      <c r="E26" s="319">
        <v>46266</v>
      </c>
      <c r="F26" s="319">
        <v>46722</v>
      </c>
      <c r="G26" s="320">
        <v>0.03</v>
      </c>
      <c r="H26" s="321">
        <f t="shared" si="0"/>
        <v>46661</v>
      </c>
      <c r="I26" s="322" t="str">
        <f t="shared" si="1"/>
        <v/>
      </c>
      <c r="J26" s="322" t="str">
        <f t="shared" si="1"/>
        <v/>
      </c>
      <c r="K26" s="322" t="str">
        <f t="shared" si="1"/>
        <v/>
      </c>
      <c r="L26" s="322" t="str">
        <f t="shared" si="1"/>
        <v/>
      </c>
      <c r="M26" s="322" t="str">
        <f t="shared" si="1"/>
        <v/>
      </c>
      <c r="N26" s="322" t="str">
        <f t="shared" si="1"/>
        <v/>
      </c>
      <c r="O26" s="322" t="str">
        <f t="shared" si="1"/>
        <v/>
      </c>
      <c r="P26" s="322" t="str">
        <f t="shared" si="1"/>
        <v/>
      </c>
      <c r="Q26" s="322" t="str">
        <f t="shared" si="1"/>
        <v/>
      </c>
      <c r="R26" s="322" t="str">
        <f t="shared" si="1"/>
        <v/>
      </c>
      <c r="S26" s="322" t="str">
        <f t="shared" si="1"/>
        <v/>
      </c>
      <c r="T26" s="322" t="str">
        <f t="shared" si="1"/>
        <v/>
      </c>
      <c r="U26" s="322" t="str">
        <f t="shared" si="1"/>
        <v/>
      </c>
      <c r="V26" s="322" t="str">
        <f t="shared" si="1"/>
        <v/>
      </c>
      <c r="W26" s="322" t="str">
        <f t="shared" si="1"/>
        <v/>
      </c>
      <c r="X26" s="322" t="str">
        <f t="shared" si="1"/>
        <v/>
      </c>
      <c r="Y26" s="322"/>
      <c r="Z26" s="322">
        <f t="shared" si="3"/>
        <v>0</v>
      </c>
      <c r="AB26" s="324" t="str">
        <f t="shared" si="2"/>
        <v/>
      </c>
    </row>
    <row r="27" spans="2:28" x14ac:dyDescent="0.2">
      <c r="B27" s="317"/>
      <c r="C27" s="317"/>
      <c r="D27" s="318"/>
      <c r="E27" s="319">
        <v>46266</v>
      </c>
      <c r="F27" s="319">
        <v>46722</v>
      </c>
      <c r="G27" s="320">
        <v>0.03</v>
      </c>
      <c r="H27" s="321">
        <f t="shared" si="0"/>
        <v>46661</v>
      </c>
      <c r="I27" s="322" t="str">
        <f t="shared" si="1"/>
        <v/>
      </c>
      <c r="J27" s="322" t="str">
        <f t="shared" si="1"/>
        <v/>
      </c>
      <c r="K27" s="322" t="str">
        <f t="shared" si="1"/>
        <v/>
      </c>
      <c r="L27" s="322" t="str">
        <f t="shared" si="1"/>
        <v/>
      </c>
      <c r="M27" s="322" t="str">
        <f t="shared" si="1"/>
        <v/>
      </c>
      <c r="N27" s="322" t="str">
        <f t="shared" si="1"/>
        <v/>
      </c>
      <c r="O27" s="322" t="str">
        <f t="shared" si="1"/>
        <v/>
      </c>
      <c r="P27" s="322" t="str">
        <f t="shared" si="1"/>
        <v/>
      </c>
      <c r="Q27" s="322" t="str">
        <f t="shared" si="1"/>
        <v/>
      </c>
      <c r="R27" s="322" t="str">
        <f t="shared" si="1"/>
        <v/>
      </c>
      <c r="S27" s="322" t="str">
        <f t="shared" si="1"/>
        <v/>
      </c>
      <c r="T27" s="322" t="str">
        <f t="shared" si="1"/>
        <v/>
      </c>
      <c r="U27" s="322" t="str">
        <f t="shared" si="1"/>
        <v/>
      </c>
      <c r="V27" s="322" t="str">
        <f t="shared" si="1"/>
        <v/>
      </c>
      <c r="W27" s="322" t="str">
        <f t="shared" si="1"/>
        <v/>
      </c>
      <c r="X27" s="322" t="str">
        <f t="shared" si="1"/>
        <v/>
      </c>
      <c r="Y27" s="322"/>
      <c r="Z27" s="322">
        <f t="shared" si="3"/>
        <v>0</v>
      </c>
      <c r="AB27" s="324" t="str">
        <f t="shared" si="2"/>
        <v/>
      </c>
    </row>
    <row r="28" spans="2:28" x14ac:dyDescent="0.2">
      <c r="B28" s="317"/>
      <c r="C28" s="317"/>
      <c r="D28" s="318"/>
      <c r="E28" s="319">
        <v>46266</v>
      </c>
      <c r="F28" s="319">
        <v>46722</v>
      </c>
      <c r="G28" s="320">
        <v>0.03</v>
      </c>
      <c r="H28" s="321">
        <f t="shared" si="0"/>
        <v>46661</v>
      </c>
      <c r="I28" s="322" t="str">
        <f t="shared" si="1"/>
        <v/>
      </c>
      <c r="J28" s="322" t="str">
        <f t="shared" si="1"/>
        <v/>
      </c>
      <c r="K28" s="322" t="str">
        <f t="shared" si="1"/>
        <v/>
      </c>
      <c r="L28" s="322" t="str">
        <f t="shared" si="1"/>
        <v/>
      </c>
      <c r="M28" s="322" t="str">
        <f t="shared" si="1"/>
        <v/>
      </c>
      <c r="N28" s="322" t="str">
        <f t="shared" si="1"/>
        <v/>
      </c>
      <c r="O28" s="322" t="str">
        <f t="shared" si="1"/>
        <v/>
      </c>
      <c r="P28" s="322" t="str">
        <f t="shared" si="1"/>
        <v/>
      </c>
      <c r="Q28" s="322" t="str">
        <f t="shared" si="1"/>
        <v/>
      </c>
      <c r="R28" s="322" t="str">
        <f t="shared" si="1"/>
        <v/>
      </c>
      <c r="S28" s="322" t="str">
        <f t="shared" si="1"/>
        <v/>
      </c>
      <c r="T28" s="322" t="str">
        <f t="shared" si="1"/>
        <v/>
      </c>
      <c r="U28" s="322" t="str">
        <f t="shared" si="1"/>
        <v/>
      </c>
      <c r="V28" s="322" t="str">
        <f t="shared" si="1"/>
        <v/>
      </c>
      <c r="W28" s="322" t="str">
        <f t="shared" si="1"/>
        <v/>
      </c>
      <c r="X28" s="322" t="str">
        <f t="shared" si="1"/>
        <v/>
      </c>
      <c r="Y28" s="322"/>
      <c r="Z28" s="322">
        <f t="shared" si="3"/>
        <v>0</v>
      </c>
      <c r="AB28" s="324" t="str">
        <f t="shared" si="2"/>
        <v/>
      </c>
    </row>
    <row r="29" spans="2:28" x14ac:dyDescent="0.2">
      <c r="B29" s="317"/>
      <c r="C29" s="317"/>
      <c r="D29" s="318"/>
      <c r="E29" s="319">
        <v>46266</v>
      </c>
      <c r="F29" s="319">
        <v>46722</v>
      </c>
      <c r="G29" s="320">
        <v>0.03</v>
      </c>
      <c r="H29" s="321">
        <f t="shared" si="0"/>
        <v>46661</v>
      </c>
      <c r="I29" s="322" t="str">
        <f t="shared" si="1"/>
        <v/>
      </c>
      <c r="J29" s="322" t="str">
        <f t="shared" si="1"/>
        <v/>
      </c>
      <c r="K29" s="322" t="str">
        <f t="shared" si="1"/>
        <v/>
      </c>
      <c r="L29" s="322" t="str">
        <f t="shared" si="1"/>
        <v/>
      </c>
      <c r="M29" s="322" t="str">
        <f t="shared" si="1"/>
        <v/>
      </c>
      <c r="N29" s="322" t="str">
        <f t="shared" si="1"/>
        <v/>
      </c>
      <c r="O29" s="322" t="str">
        <f t="shared" si="1"/>
        <v/>
      </c>
      <c r="P29" s="322" t="str">
        <f t="shared" si="1"/>
        <v/>
      </c>
      <c r="Q29" s="322" t="str">
        <f t="shared" si="1"/>
        <v/>
      </c>
      <c r="R29" s="322" t="str">
        <f t="shared" si="1"/>
        <v/>
      </c>
      <c r="S29" s="322" t="str">
        <f t="shared" si="1"/>
        <v/>
      </c>
      <c r="T29" s="322" t="str">
        <f t="shared" si="1"/>
        <v/>
      </c>
      <c r="U29" s="322" t="str">
        <f t="shared" si="1"/>
        <v/>
      </c>
      <c r="V29" s="322" t="str">
        <f t="shared" si="1"/>
        <v/>
      </c>
      <c r="W29" s="322" t="str">
        <f t="shared" si="1"/>
        <v/>
      </c>
      <c r="X29" s="322" t="str">
        <f t="shared" si="1"/>
        <v/>
      </c>
      <c r="Y29" s="322"/>
      <c r="Z29" s="322">
        <f t="shared" si="3"/>
        <v>0</v>
      </c>
      <c r="AB29" s="324" t="str">
        <f t="shared" si="2"/>
        <v/>
      </c>
    </row>
    <row r="30" spans="2:28" x14ac:dyDescent="0.2">
      <c r="B30" s="317"/>
      <c r="C30" s="317"/>
      <c r="D30" s="318"/>
      <c r="E30" s="319">
        <v>46266</v>
      </c>
      <c r="F30" s="319">
        <v>46722</v>
      </c>
      <c r="G30" s="320">
        <v>0.03</v>
      </c>
      <c r="H30" s="321">
        <f t="shared" si="0"/>
        <v>46661</v>
      </c>
      <c r="I30" s="322" t="str">
        <f t="shared" si="1"/>
        <v/>
      </c>
      <c r="J30" s="322" t="str">
        <f t="shared" si="1"/>
        <v/>
      </c>
      <c r="K30" s="322" t="str">
        <f t="shared" si="1"/>
        <v/>
      </c>
      <c r="L30" s="322" t="str">
        <f t="shared" si="1"/>
        <v/>
      </c>
      <c r="M30" s="322" t="str">
        <f t="shared" si="1"/>
        <v/>
      </c>
      <c r="N30" s="322" t="str">
        <f t="shared" si="1"/>
        <v/>
      </c>
      <c r="O30" s="322" t="str">
        <f t="shared" si="1"/>
        <v/>
      </c>
      <c r="P30" s="322" t="str">
        <f t="shared" si="1"/>
        <v/>
      </c>
      <c r="Q30" s="322" t="str">
        <f t="shared" si="1"/>
        <v/>
      </c>
      <c r="R30" s="322" t="str">
        <f t="shared" si="1"/>
        <v/>
      </c>
      <c r="S30" s="322" t="str">
        <f t="shared" si="1"/>
        <v/>
      </c>
      <c r="T30" s="322" t="str">
        <f t="shared" si="1"/>
        <v/>
      </c>
      <c r="U30" s="322" t="str">
        <f t="shared" si="1"/>
        <v/>
      </c>
      <c r="V30" s="322" t="str">
        <f t="shared" si="1"/>
        <v/>
      </c>
      <c r="W30" s="322" t="str">
        <f t="shared" si="1"/>
        <v/>
      </c>
      <c r="X30" s="322" t="str">
        <f t="shared" si="1"/>
        <v/>
      </c>
      <c r="Y30" s="322"/>
      <c r="Z30" s="322">
        <f t="shared" si="3"/>
        <v>0</v>
      </c>
      <c r="AB30" s="324" t="str">
        <f t="shared" si="2"/>
        <v/>
      </c>
    </row>
    <row r="31" spans="2:28" x14ac:dyDescent="0.2">
      <c r="B31" s="317"/>
      <c r="C31" s="317"/>
      <c r="D31" s="318"/>
      <c r="E31" s="319">
        <v>46266</v>
      </c>
      <c r="F31" s="319">
        <v>46722</v>
      </c>
      <c r="G31" s="320">
        <v>0.03</v>
      </c>
      <c r="H31" s="321">
        <f t="shared" si="0"/>
        <v>46661</v>
      </c>
      <c r="I31" s="322" t="str">
        <f t="shared" si="1"/>
        <v/>
      </c>
      <c r="J31" s="322" t="str">
        <f t="shared" si="1"/>
        <v/>
      </c>
      <c r="K31" s="322" t="str">
        <f t="shared" si="1"/>
        <v/>
      </c>
      <c r="L31" s="322" t="str">
        <f t="shared" si="1"/>
        <v/>
      </c>
      <c r="M31" s="322" t="str">
        <f t="shared" si="1"/>
        <v/>
      </c>
      <c r="N31" s="322" t="str">
        <f t="shared" si="1"/>
        <v/>
      </c>
      <c r="O31" s="322" t="str">
        <f t="shared" si="1"/>
        <v/>
      </c>
      <c r="P31" s="322" t="str">
        <f t="shared" si="1"/>
        <v/>
      </c>
      <c r="Q31" s="322" t="str">
        <f t="shared" si="1"/>
        <v/>
      </c>
      <c r="R31" s="322" t="str">
        <f t="shared" si="1"/>
        <v/>
      </c>
      <c r="S31" s="322" t="str">
        <f t="shared" si="1"/>
        <v/>
      </c>
      <c r="T31" s="322" t="str">
        <f t="shared" si="1"/>
        <v/>
      </c>
      <c r="U31" s="322" t="str">
        <f t="shared" si="1"/>
        <v/>
      </c>
      <c r="V31" s="322" t="str">
        <f t="shared" si="1"/>
        <v/>
      </c>
      <c r="W31" s="322" t="str">
        <f t="shared" si="1"/>
        <v/>
      </c>
      <c r="X31" s="322" t="str">
        <f t="shared" si="1"/>
        <v/>
      </c>
      <c r="Y31" s="322"/>
      <c r="Z31" s="322">
        <f t="shared" si="3"/>
        <v>0</v>
      </c>
      <c r="AB31" s="324" t="str">
        <f t="shared" si="2"/>
        <v/>
      </c>
    </row>
    <row r="32" spans="2:28" x14ac:dyDescent="0.2">
      <c r="B32" s="317"/>
      <c r="C32" s="317"/>
      <c r="D32" s="318"/>
      <c r="E32" s="319">
        <v>46266</v>
      </c>
      <c r="F32" s="319">
        <v>46722</v>
      </c>
      <c r="G32" s="320">
        <v>0.03</v>
      </c>
      <c r="H32" s="321">
        <f t="shared" si="0"/>
        <v>46661</v>
      </c>
      <c r="I32" s="322" t="str">
        <f t="shared" si="1"/>
        <v/>
      </c>
      <c r="J32" s="322" t="str">
        <f t="shared" si="1"/>
        <v/>
      </c>
      <c r="K32" s="322" t="str">
        <f t="shared" si="1"/>
        <v/>
      </c>
      <c r="L32" s="322" t="str">
        <f t="shared" si="1"/>
        <v/>
      </c>
      <c r="M32" s="322" t="str">
        <f t="shared" si="1"/>
        <v/>
      </c>
      <c r="N32" s="322" t="str">
        <f t="shared" si="1"/>
        <v/>
      </c>
      <c r="O32" s="322" t="str">
        <f t="shared" si="1"/>
        <v/>
      </c>
      <c r="P32" s="322" t="str">
        <f t="shared" si="1"/>
        <v/>
      </c>
      <c r="Q32" s="322" t="str">
        <f t="shared" si="1"/>
        <v/>
      </c>
      <c r="R32" s="322" t="str">
        <f t="shared" si="1"/>
        <v/>
      </c>
      <c r="S32" s="322" t="str">
        <f t="shared" si="1"/>
        <v/>
      </c>
      <c r="T32" s="322" t="str">
        <f t="shared" si="1"/>
        <v/>
      </c>
      <c r="U32" s="322" t="str">
        <f t="shared" si="1"/>
        <v/>
      </c>
      <c r="V32" s="322" t="str">
        <f t="shared" si="1"/>
        <v/>
      </c>
      <c r="W32" s="322" t="str">
        <f t="shared" si="1"/>
        <v/>
      </c>
      <c r="X32" s="322" t="str">
        <f t="shared" si="1"/>
        <v/>
      </c>
      <c r="Y32" s="322"/>
      <c r="Z32" s="322">
        <f t="shared" si="3"/>
        <v>0</v>
      </c>
      <c r="AB32" s="324" t="str">
        <f t="shared" si="2"/>
        <v/>
      </c>
    </row>
    <row r="33" spans="2:28" x14ac:dyDescent="0.2">
      <c r="B33" s="317"/>
      <c r="C33" s="317"/>
      <c r="D33" s="318"/>
      <c r="E33" s="319">
        <v>46266</v>
      </c>
      <c r="F33" s="319">
        <v>46722</v>
      </c>
      <c r="G33" s="320">
        <v>0.03</v>
      </c>
      <c r="H33" s="321">
        <f t="shared" si="0"/>
        <v>46661</v>
      </c>
      <c r="I33" s="322" t="str">
        <f t="shared" si="1"/>
        <v/>
      </c>
      <c r="J33" s="322" t="str">
        <f t="shared" si="1"/>
        <v/>
      </c>
      <c r="K33" s="322" t="str">
        <f t="shared" si="1"/>
        <v/>
      </c>
      <c r="L33" s="322" t="str">
        <f t="shared" si="1"/>
        <v/>
      </c>
      <c r="M33" s="322" t="str">
        <f t="shared" si="1"/>
        <v/>
      </c>
      <c r="N33" s="322" t="str">
        <f t="shared" si="1"/>
        <v/>
      </c>
      <c r="O33" s="322" t="str">
        <f t="shared" si="1"/>
        <v/>
      </c>
      <c r="P33" s="322" t="str">
        <f t="shared" si="1"/>
        <v/>
      </c>
      <c r="Q33" s="322" t="str">
        <f t="shared" si="1"/>
        <v/>
      </c>
      <c r="R33" s="322" t="str">
        <f t="shared" si="1"/>
        <v/>
      </c>
      <c r="S33" s="322" t="str">
        <f t="shared" si="1"/>
        <v/>
      </c>
      <c r="T33" s="322" t="str">
        <f t="shared" si="1"/>
        <v/>
      </c>
      <c r="U33" s="322" t="str">
        <f t="shared" si="1"/>
        <v/>
      </c>
      <c r="V33" s="322" t="str">
        <f t="shared" si="1"/>
        <v/>
      </c>
      <c r="W33" s="322" t="str">
        <f t="shared" si="1"/>
        <v/>
      </c>
      <c r="X33" s="322" t="str">
        <f t="shared" si="1"/>
        <v/>
      </c>
      <c r="Y33" s="322"/>
      <c r="Z33" s="322">
        <f t="shared" si="3"/>
        <v>0</v>
      </c>
      <c r="AB33" s="324" t="str">
        <f t="shared" si="2"/>
        <v/>
      </c>
    </row>
    <row r="34" spans="2:28" x14ac:dyDescent="0.2">
      <c r="B34" s="316" t="s">
        <v>3069</v>
      </c>
      <c r="D34" s="325"/>
      <c r="E34" s="326"/>
      <c r="F34" s="326"/>
      <c r="G34" s="326"/>
      <c r="H34" s="326"/>
      <c r="I34" s="322"/>
      <c r="J34" s="322"/>
      <c r="K34" s="322"/>
      <c r="L34" s="322"/>
      <c r="M34" s="322"/>
      <c r="N34" s="322"/>
      <c r="O34" s="322"/>
      <c r="P34" s="322"/>
      <c r="Q34" s="322"/>
      <c r="R34" s="322"/>
      <c r="S34" s="322"/>
      <c r="T34" s="322"/>
      <c r="U34" s="322"/>
      <c r="V34" s="322"/>
      <c r="W34" s="322"/>
      <c r="X34" s="322"/>
      <c r="Y34" s="322"/>
      <c r="Z34" s="322"/>
      <c r="AB34" s="324"/>
    </row>
    <row r="35" spans="2:28" x14ac:dyDescent="0.2">
      <c r="B35" s="317"/>
      <c r="C35" s="427" t="s">
        <v>3223</v>
      </c>
      <c r="D35" s="318">
        <v>85000</v>
      </c>
      <c r="E35" s="319">
        <v>46327</v>
      </c>
      <c r="F35" s="319">
        <v>46722</v>
      </c>
      <c r="G35" s="320">
        <v>0.03</v>
      </c>
      <c r="H35" s="321">
        <f>$D$8</f>
        <v>46661</v>
      </c>
      <c r="I35" s="322">
        <f t="shared" ref="I35:X39" si="7">IF(OR($D35="",$E35="",NOT(ISNUMBER($D35))),"",IF(AND($E35&lt;=I$10,IF($F35="",$X$10,$F35)&gt;=I$10),$D35/12*(1+N($G35))^IF(AND(ISNUMBER($H35),I$10&gt;=$H35),1+INT(DATEDIF($H35,I$10,"m")/12),0),0))</f>
        <v>0</v>
      </c>
      <c r="J35" s="322">
        <f t="shared" si="7"/>
        <v>0</v>
      </c>
      <c r="K35" s="322">
        <f t="shared" si="7"/>
        <v>7083.333333333333</v>
      </c>
      <c r="L35" s="322">
        <f t="shared" si="7"/>
        <v>7083.333333333333</v>
      </c>
      <c r="M35" s="322">
        <f t="shared" si="7"/>
        <v>7083.333333333333</v>
      </c>
      <c r="N35" s="322">
        <f t="shared" si="7"/>
        <v>7083.333333333333</v>
      </c>
      <c r="O35" s="322">
        <f t="shared" si="7"/>
        <v>7083.333333333333</v>
      </c>
      <c r="P35" s="322">
        <f t="shared" si="7"/>
        <v>7083.333333333333</v>
      </c>
      <c r="Q35" s="322">
        <f t="shared" si="7"/>
        <v>7083.333333333333</v>
      </c>
      <c r="R35" s="322">
        <f t="shared" si="7"/>
        <v>7083.333333333333</v>
      </c>
      <c r="S35" s="322">
        <f t="shared" si="7"/>
        <v>7083.333333333333</v>
      </c>
      <c r="T35" s="322">
        <f t="shared" si="7"/>
        <v>7083.333333333333</v>
      </c>
      <c r="U35" s="322">
        <f t="shared" si="7"/>
        <v>7083.333333333333</v>
      </c>
      <c r="V35" s="322">
        <f t="shared" si="7"/>
        <v>7295.833333333333</v>
      </c>
      <c r="W35" s="322">
        <f t="shared" si="7"/>
        <v>7295.833333333333</v>
      </c>
      <c r="X35" s="322">
        <f t="shared" si="7"/>
        <v>7295.833333333333</v>
      </c>
      <c r="Y35" s="322"/>
      <c r="Z35" s="322">
        <f t="shared" ref="Z35:Z50" si="8">SUM(M35:X35)</f>
        <v>85637.5</v>
      </c>
      <c r="AB35" s="324" t="str">
        <f>IF($D35&amp;$E35="","",IF(AND($D35&lt;&gt;"",NOT(ISNUMBER($D35))),"Salary must be a number",IF(AND($D35&lt;&gt;"",$E35=""),"Start month missing",IF(AND(ISNUMBER($E35),ISNUMBER($F35),$F35&lt;$E35),"End is before Start",IF(AND($D35&lt;&gt;"",NOT(ISNUMBER($H35))),"Increase month missing","")))))</f>
        <v/>
      </c>
    </row>
    <row r="36" spans="2:28" x14ac:dyDescent="0.2">
      <c r="B36" s="317"/>
      <c r="C36" s="427" t="s">
        <v>3224</v>
      </c>
      <c r="D36" s="318">
        <v>85000</v>
      </c>
      <c r="E36" s="319">
        <v>46327</v>
      </c>
      <c r="F36" s="319">
        <v>46722</v>
      </c>
      <c r="G36" s="320">
        <v>0.03</v>
      </c>
      <c r="H36" s="321">
        <f>$D$8</f>
        <v>46661</v>
      </c>
      <c r="I36" s="322">
        <f t="shared" si="7"/>
        <v>0</v>
      </c>
      <c r="J36" s="322">
        <f t="shared" si="7"/>
        <v>0</v>
      </c>
      <c r="K36" s="322">
        <f t="shared" si="7"/>
        <v>7083.333333333333</v>
      </c>
      <c r="L36" s="322">
        <f t="shared" si="7"/>
        <v>7083.333333333333</v>
      </c>
      <c r="M36" s="322">
        <f t="shared" si="7"/>
        <v>7083.333333333333</v>
      </c>
      <c r="N36" s="322">
        <f t="shared" si="7"/>
        <v>7083.333333333333</v>
      </c>
      <c r="O36" s="322">
        <f t="shared" si="7"/>
        <v>7083.333333333333</v>
      </c>
      <c r="P36" s="322">
        <f t="shared" si="7"/>
        <v>7083.333333333333</v>
      </c>
      <c r="Q36" s="322">
        <f t="shared" si="7"/>
        <v>7083.333333333333</v>
      </c>
      <c r="R36" s="322">
        <f t="shared" si="7"/>
        <v>7083.333333333333</v>
      </c>
      <c r="S36" s="322">
        <f t="shared" si="7"/>
        <v>7083.333333333333</v>
      </c>
      <c r="T36" s="322">
        <f t="shared" si="7"/>
        <v>7083.333333333333</v>
      </c>
      <c r="U36" s="322">
        <f t="shared" si="7"/>
        <v>7083.333333333333</v>
      </c>
      <c r="V36" s="322">
        <f t="shared" si="7"/>
        <v>7295.833333333333</v>
      </c>
      <c r="W36" s="322">
        <f t="shared" si="7"/>
        <v>7295.833333333333</v>
      </c>
      <c r="X36" s="322">
        <f t="shared" si="7"/>
        <v>7295.833333333333</v>
      </c>
      <c r="Y36" s="322"/>
      <c r="Z36" s="322">
        <f t="shared" si="8"/>
        <v>85637.5</v>
      </c>
      <c r="AB36" s="324" t="str">
        <f>IF($D36&amp;$E36="","",IF(AND($D36&lt;&gt;"",NOT(ISNUMBER($D36))),"Salary must be a number",IF(AND($D36&lt;&gt;"",$E36=""),"Start month missing",IF(AND(ISNUMBER($E36),ISNUMBER($F36),$F36&lt;$E36),"End is before Start",IF(AND($D36&lt;&gt;"",NOT(ISNUMBER($H36))),"Increase month missing","")))))</f>
        <v/>
      </c>
    </row>
    <row r="37" spans="2:28" x14ac:dyDescent="0.2">
      <c r="B37" s="317"/>
      <c r="C37" s="317"/>
      <c r="D37" s="318"/>
      <c r="E37" s="319"/>
      <c r="F37" s="319">
        <v>46722</v>
      </c>
      <c r="G37" s="320">
        <v>0.03</v>
      </c>
      <c r="H37" s="321">
        <f>$D$8</f>
        <v>46661</v>
      </c>
      <c r="I37" s="322" t="str">
        <f t="shared" si="7"/>
        <v/>
      </c>
      <c r="J37" s="322" t="str">
        <f t="shared" si="7"/>
        <v/>
      </c>
      <c r="K37" s="322" t="str">
        <f t="shared" si="7"/>
        <v/>
      </c>
      <c r="L37" s="322" t="str">
        <f t="shared" si="7"/>
        <v/>
      </c>
      <c r="M37" s="322" t="str">
        <f t="shared" si="7"/>
        <v/>
      </c>
      <c r="N37" s="322" t="str">
        <f t="shared" si="7"/>
        <v/>
      </c>
      <c r="O37" s="322" t="str">
        <f t="shared" si="7"/>
        <v/>
      </c>
      <c r="P37" s="322" t="str">
        <f t="shared" si="7"/>
        <v/>
      </c>
      <c r="Q37" s="322" t="str">
        <f t="shared" si="7"/>
        <v/>
      </c>
      <c r="R37" s="322" t="str">
        <f t="shared" si="7"/>
        <v/>
      </c>
      <c r="S37" s="322" t="str">
        <f t="shared" si="7"/>
        <v/>
      </c>
      <c r="T37" s="322" t="str">
        <f t="shared" si="7"/>
        <v/>
      </c>
      <c r="U37" s="322" t="str">
        <f t="shared" si="7"/>
        <v/>
      </c>
      <c r="V37" s="322" t="str">
        <f t="shared" si="7"/>
        <v/>
      </c>
      <c r="W37" s="322" t="str">
        <f t="shared" si="7"/>
        <v/>
      </c>
      <c r="X37" s="322" t="str">
        <f t="shared" si="7"/>
        <v/>
      </c>
      <c r="Y37" s="322"/>
      <c r="Z37" s="322">
        <f t="shared" si="8"/>
        <v>0</v>
      </c>
      <c r="AB37" s="324" t="str">
        <f>IF($D37&amp;$E37="","",IF(AND($D37&lt;&gt;"",NOT(ISNUMBER($D37))),"Salary must be a number",IF(AND($D37&lt;&gt;"",$E37=""),"Start month missing",IF(AND(ISNUMBER($E37),ISNUMBER($F37),$F37&lt;$E37),"End is before Start",IF(AND($D37&lt;&gt;"",NOT(ISNUMBER($H37))),"Increase month missing","")))))</f>
        <v/>
      </c>
    </row>
    <row r="38" spans="2:28" x14ac:dyDescent="0.2">
      <c r="B38" s="317"/>
      <c r="C38" s="317"/>
      <c r="D38" s="318"/>
      <c r="E38" s="319"/>
      <c r="F38" s="319">
        <v>46722</v>
      </c>
      <c r="G38" s="320">
        <v>0.03</v>
      </c>
      <c r="H38" s="321">
        <f>$D$8</f>
        <v>46661</v>
      </c>
      <c r="I38" s="322" t="str">
        <f t="shared" si="7"/>
        <v/>
      </c>
      <c r="J38" s="322" t="str">
        <f t="shared" si="7"/>
        <v/>
      </c>
      <c r="K38" s="322" t="str">
        <f t="shared" si="7"/>
        <v/>
      </c>
      <c r="L38" s="322" t="str">
        <f t="shared" si="7"/>
        <v/>
      </c>
      <c r="M38" s="322" t="str">
        <f t="shared" si="7"/>
        <v/>
      </c>
      <c r="N38" s="322" t="str">
        <f t="shared" si="7"/>
        <v/>
      </c>
      <c r="O38" s="322" t="str">
        <f t="shared" si="7"/>
        <v/>
      </c>
      <c r="P38" s="322" t="str">
        <f t="shared" si="7"/>
        <v/>
      </c>
      <c r="Q38" s="322" t="str">
        <f t="shared" si="7"/>
        <v/>
      </c>
      <c r="R38" s="322" t="str">
        <f t="shared" si="7"/>
        <v/>
      </c>
      <c r="S38" s="322" t="str">
        <f t="shared" si="7"/>
        <v/>
      </c>
      <c r="T38" s="322" t="str">
        <f t="shared" si="7"/>
        <v/>
      </c>
      <c r="U38" s="322" t="str">
        <f t="shared" si="7"/>
        <v/>
      </c>
      <c r="V38" s="322" t="str">
        <f t="shared" si="7"/>
        <v/>
      </c>
      <c r="W38" s="322" t="str">
        <f t="shared" si="7"/>
        <v/>
      </c>
      <c r="X38" s="322" t="str">
        <f t="shared" si="7"/>
        <v/>
      </c>
      <c r="Y38" s="322"/>
      <c r="Z38" s="322">
        <f t="shared" si="8"/>
        <v>0</v>
      </c>
      <c r="AB38" s="324" t="str">
        <f>IF($D38&amp;$E38="","",IF(AND($D38&lt;&gt;"",NOT(ISNUMBER($D38))),"Salary must be a number",IF(AND($D38&lt;&gt;"",$E38=""),"Start month missing",IF(AND(ISNUMBER($E38),ISNUMBER($F38),$F38&lt;$E38),"End is before Start",IF(AND($D38&lt;&gt;"",NOT(ISNUMBER($H38))),"Increase month missing","")))))</f>
        <v/>
      </c>
    </row>
    <row r="39" spans="2:28" x14ac:dyDescent="0.2">
      <c r="B39" s="317"/>
      <c r="C39" s="317"/>
      <c r="D39" s="318"/>
      <c r="E39" s="319"/>
      <c r="F39" s="319">
        <v>46722</v>
      </c>
      <c r="G39" s="320">
        <v>0.03</v>
      </c>
      <c r="H39" s="321">
        <f>$D$8</f>
        <v>46661</v>
      </c>
      <c r="I39" s="322" t="str">
        <f t="shared" si="7"/>
        <v/>
      </c>
      <c r="J39" s="322" t="str">
        <f t="shared" si="7"/>
        <v/>
      </c>
      <c r="K39" s="322" t="str">
        <f t="shared" si="7"/>
        <v/>
      </c>
      <c r="L39" s="322" t="str">
        <f t="shared" si="7"/>
        <v/>
      </c>
      <c r="M39" s="322" t="str">
        <f t="shared" si="7"/>
        <v/>
      </c>
      <c r="N39" s="322" t="str">
        <f t="shared" si="7"/>
        <v/>
      </c>
      <c r="O39" s="322" t="str">
        <f t="shared" si="7"/>
        <v/>
      </c>
      <c r="P39" s="322" t="str">
        <f t="shared" si="7"/>
        <v/>
      </c>
      <c r="Q39" s="322" t="str">
        <f t="shared" si="7"/>
        <v/>
      </c>
      <c r="R39" s="322" t="str">
        <f t="shared" si="7"/>
        <v/>
      </c>
      <c r="S39" s="322" t="str">
        <f t="shared" si="7"/>
        <v/>
      </c>
      <c r="T39" s="322" t="str">
        <f t="shared" si="7"/>
        <v/>
      </c>
      <c r="U39" s="322" t="str">
        <f t="shared" si="7"/>
        <v/>
      </c>
      <c r="V39" s="322" t="str">
        <f t="shared" si="7"/>
        <v/>
      </c>
      <c r="W39" s="322" t="str">
        <f t="shared" si="7"/>
        <v/>
      </c>
      <c r="X39" s="322" t="str">
        <f t="shared" si="7"/>
        <v/>
      </c>
      <c r="Y39" s="322"/>
      <c r="Z39" s="322">
        <f t="shared" si="8"/>
        <v>0</v>
      </c>
      <c r="AB39" s="324" t="str">
        <f>IF($D39&amp;$E39="","",IF(AND($D39&lt;&gt;"",NOT(ISNUMBER($D39))),"Salary must be a number",IF(AND($D39&lt;&gt;"",$E39=""),"Start month missing",IF(AND(ISNUMBER($E39),ISNUMBER($F39),$F39&lt;$E39),"End is before Start",IF(AND($D39&lt;&gt;"",NOT(ISNUMBER($H39))),"Increase month missing","")))))</f>
        <v/>
      </c>
    </row>
    <row r="40" spans="2:28" x14ac:dyDescent="0.2">
      <c r="B40" s="316" t="s">
        <v>3070</v>
      </c>
      <c r="D40" s="325"/>
      <c r="E40" s="326"/>
      <c r="F40" s="326"/>
      <c r="G40" s="326"/>
      <c r="H40" s="326"/>
      <c r="I40" s="322"/>
      <c r="J40" s="322"/>
      <c r="K40" s="322"/>
      <c r="L40" s="322"/>
      <c r="M40" s="322"/>
      <c r="N40" s="322"/>
      <c r="O40" s="322"/>
      <c r="P40" s="322"/>
      <c r="Q40" s="322"/>
      <c r="R40" s="322"/>
      <c r="S40" s="322"/>
      <c r="T40" s="322"/>
      <c r="U40" s="322"/>
      <c r="V40" s="322"/>
      <c r="W40" s="322"/>
      <c r="X40" s="322"/>
      <c r="Y40" s="322"/>
      <c r="Z40" s="322"/>
      <c r="AB40" s="324"/>
    </row>
    <row r="41" spans="2:28" x14ac:dyDescent="0.2">
      <c r="B41" s="317" t="s">
        <v>3105</v>
      </c>
      <c r="C41" s="317" t="s">
        <v>3106</v>
      </c>
      <c r="D41" s="318">
        <v>90000</v>
      </c>
      <c r="E41" s="319">
        <v>46296</v>
      </c>
      <c r="F41" s="319">
        <v>46722</v>
      </c>
      <c r="G41" s="320">
        <v>0.03</v>
      </c>
      <c r="H41" s="321">
        <f t="shared" ref="H41:H50" si="9">$D$8</f>
        <v>46661</v>
      </c>
      <c r="I41" s="322">
        <f t="shared" ref="I41:X50" si="10">IF(OR($D41="",$E41="",NOT(ISNUMBER($D41))),"",IF(AND($E41&lt;=I$10,IF($F41="",$X$10,$F41)&gt;=I$10),$D41/12*(1+N($G41))^IF(AND(ISNUMBER($H41),I$10&gt;=$H41),1+INT(DATEDIF($H41,I$10,"m")/12),0),0))</f>
        <v>0</v>
      </c>
      <c r="J41" s="322">
        <f t="shared" si="10"/>
        <v>7500</v>
      </c>
      <c r="K41" s="322">
        <f t="shared" si="10"/>
        <v>7500</v>
      </c>
      <c r="L41" s="322">
        <f t="shared" si="10"/>
        <v>7500</v>
      </c>
      <c r="M41" s="322">
        <f t="shared" si="10"/>
        <v>7500</v>
      </c>
      <c r="N41" s="322">
        <f t="shared" si="10"/>
        <v>7500</v>
      </c>
      <c r="O41" s="322">
        <f t="shared" si="10"/>
        <v>7500</v>
      </c>
      <c r="P41" s="322">
        <f t="shared" si="10"/>
        <v>7500</v>
      </c>
      <c r="Q41" s="322">
        <f t="shared" si="10"/>
        <v>7500</v>
      </c>
      <c r="R41" s="322">
        <f t="shared" si="10"/>
        <v>7500</v>
      </c>
      <c r="S41" s="322">
        <f t="shared" si="10"/>
        <v>7500</v>
      </c>
      <c r="T41" s="322">
        <f t="shared" si="10"/>
        <v>7500</v>
      </c>
      <c r="U41" s="322">
        <f t="shared" si="10"/>
        <v>7500</v>
      </c>
      <c r="V41" s="322">
        <f t="shared" si="10"/>
        <v>7725</v>
      </c>
      <c r="W41" s="322">
        <f t="shared" si="10"/>
        <v>7725</v>
      </c>
      <c r="X41" s="322">
        <f t="shared" si="10"/>
        <v>7725</v>
      </c>
      <c r="Y41" s="322"/>
      <c r="Z41" s="322">
        <f t="shared" si="8"/>
        <v>90675</v>
      </c>
      <c r="AB41" s="324" t="str">
        <f t="shared" ref="AB41:AB50" si="11">IF($D41&amp;$E41="","",IF(AND($D41&lt;&gt;"",NOT(ISNUMBER($D41))),"Salary must be a number",IF(AND($D41&lt;&gt;"",$E41=""),"Start month missing",IF(AND(ISNUMBER($E41),ISNUMBER($F41),$F41&lt;$E41),"End is before Start",IF(AND($D41&lt;&gt;"",NOT(ISNUMBER($H41))),"Increase month missing","")))))</f>
        <v/>
      </c>
    </row>
    <row r="42" spans="2:28" x14ac:dyDescent="0.2">
      <c r="B42" s="317"/>
      <c r="C42" s="317"/>
      <c r="D42" s="318"/>
      <c r="E42" s="319"/>
      <c r="F42" s="319">
        <v>46722</v>
      </c>
      <c r="G42" s="320">
        <v>0.03</v>
      </c>
      <c r="H42" s="321">
        <f t="shared" si="9"/>
        <v>46661</v>
      </c>
      <c r="I42" s="322" t="str">
        <f t="shared" si="10"/>
        <v/>
      </c>
      <c r="J42" s="322" t="str">
        <f t="shared" si="10"/>
        <v/>
      </c>
      <c r="K42" s="322" t="str">
        <f t="shared" si="10"/>
        <v/>
      </c>
      <c r="L42" s="322" t="str">
        <f t="shared" si="10"/>
        <v/>
      </c>
      <c r="M42" s="322" t="str">
        <f t="shared" si="10"/>
        <v/>
      </c>
      <c r="N42" s="322" t="str">
        <f t="shared" si="10"/>
        <v/>
      </c>
      <c r="O42" s="322" t="str">
        <f t="shared" si="10"/>
        <v/>
      </c>
      <c r="P42" s="322" t="str">
        <f t="shared" si="10"/>
        <v/>
      </c>
      <c r="Q42" s="322" t="str">
        <f t="shared" si="10"/>
        <v/>
      </c>
      <c r="R42" s="322" t="str">
        <f t="shared" si="10"/>
        <v/>
      </c>
      <c r="S42" s="322" t="str">
        <f t="shared" si="10"/>
        <v/>
      </c>
      <c r="T42" s="322" t="str">
        <f t="shared" si="10"/>
        <v/>
      </c>
      <c r="U42" s="322" t="str">
        <f t="shared" si="10"/>
        <v/>
      </c>
      <c r="V42" s="322" t="str">
        <f t="shared" si="10"/>
        <v/>
      </c>
      <c r="W42" s="322" t="str">
        <f t="shared" si="10"/>
        <v/>
      </c>
      <c r="X42" s="322" t="str">
        <f t="shared" si="10"/>
        <v/>
      </c>
      <c r="Y42" s="322"/>
      <c r="Z42" s="322">
        <f t="shared" si="8"/>
        <v>0</v>
      </c>
      <c r="AB42" s="324" t="str">
        <f t="shared" si="11"/>
        <v/>
      </c>
    </row>
    <row r="43" spans="2:28" x14ac:dyDescent="0.2">
      <c r="B43" s="317"/>
      <c r="C43" s="317"/>
      <c r="D43" s="318"/>
      <c r="E43" s="319"/>
      <c r="F43" s="319">
        <v>46722</v>
      </c>
      <c r="G43" s="320">
        <v>0.03</v>
      </c>
      <c r="H43" s="321">
        <f t="shared" si="9"/>
        <v>46661</v>
      </c>
      <c r="I43" s="322" t="str">
        <f t="shared" si="10"/>
        <v/>
      </c>
      <c r="J43" s="322" t="str">
        <f t="shared" si="10"/>
        <v/>
      </c>
      <c r="K43" s="322" t="str">
        <f t="shared" si="10"/>
        <v/>
      </c>
      <c r="L43" s="322" t="str">
        <f t="shared" si="10"/>
        <v/>
      </c>
      <c r="M43" s="322" t="str">
        <f t="shared" si="10"/>
        <v/>
      </c>
      <c r="N43" s="322" t="str">
        <f t="shared" si="10"/>
        <v/>
      </c>
      <c r="O43" s="322" t="str">
        <f t="shared" si="10"/>
        <v/>
      </c>
      <c r="P43" s="322" t="str">
        <f t="shared" si="10"/>
        <v/>
      </c>
      <c r="Q43" s="322" t="str">
        <f t="shared" si="10"/>
        <v/>
      </c>
      <c r="R43" s="322" t="str">
        <f t="shared" si="10"/>
        <v/>
      </c>
      <c r="S43" s="322" t="str">
        <f t="shared" si="10"/>
        <v/>
      </c>
      <c r="T43" s="322" t="str">
        <f t="shared" si="10"/>
        <v/>
      </c>
      <c r="U43" s="322" t="str">
        <f t="shared" si="10"/>
        <v/>
      </c>
      <c r="V43" s="322" t="str">
        <f t="shared" si="10"/>
        <v/>
      </c>
      <c r="W43" s="322" t="str">
        <f t="shared" si="10"/>
        <v/>
      </c>
      <c r="X43" s="322" t="str">
        <f t="shared" si="10"/>
        <v/>
      </c>
      <c r="Y43" s="322"/>
      <c r="Z43" s="322">
        <f t="shared" si="8"/>
        <v>0</v>
      </c>
      <c r="AB43" s="324" t="str">
        <f t="shared" si="11"/>
        <v/>
      </c>
    </row>
    <row r="44" spans="2:28" x14ac:dyDescent="0.2">
      <c r="B44" s="317"/>
      <c r="C44" s="317"/>
      <c r="D44" s="318"/>
      <c r="E44" s="319"/>
      <c r="F44" s="319">
        <v>46722</v>
      </c>
      <c r="G44" s="320">
        <v>0.03</v>
      </c>
      <c r="H44" s="321">
        <f t="shared" si="9"/>
        <v>46661</v>
      </c>
      <c r="I44" s="322" t="str">
        <f t="shared" si="10"/>
        <v/>
      </c>
      <c r="J44" s="322" t="str">
        <f t="shared" si="10"/>
        <v/>
      </c>
      <c r="K44" s="322" t="str">
        <f t="shared" si="10"/>
        <v/>
      </c>
      <c r="L44" s="322" t="str">
        <f t="shared" si="10"/>
        <v/>
      </c>
      <c r="M44" s="322" t="str">
        <f t="shared" si="10"/>
        <v/>
      </c>
      <c r="N44" s="322" t="str">
        <f t="shared" si="10"/>
        <v/>
      </c>
      <c r="O44" s="322" t="str">
        <f t="shared" si="10"/>
        <v/>
      </c>
      <c r="P44" s="322" t="str">
        <f t="shared" si="10"/>
        <v/>
      </c>
      <c r="Q44" s="322" t="str">
        <f t="shared" si="10"/>
        <v/>
      </c>
      <c r="R44" s="322" t="str">
        <f t="shared" si="10"/>
        <v/>
      </c>
      <c r="S44" s="322" t="str">
        <f t="shared" si="10"/>
        <v/>
      </c>
      <c r="T44" s="322" t="str">
        <f t="shared" si="10"/>
        <v/>
      </c>
      <c r="U44" s="322" t="str">
        <f t="shared" si="10"/>
        <v/>
      </c>
      <c r="V44" s="322" t="str">
        <f t="shared" si="10"/>
        <v/>
      </c>
      <c r="W44" s="322" t="str">
        <f t="shared" si="10"/>
        <v/>
      </c>
      <c r="X44" s="322" t="str">
        <f t="shared" si="10"/>
        <v/>
      </c>
      <c r="Y44" s="322"/>
      <c r="Z44" s="322">
        <f t="shared" si="8"/>
        <v>0</v>
      </c>
      <c r="AB44" s="324" t="str">
        <f t="shared" si="11"/>
        <v/>
      </c>
    </row>
    <row r="45" spans="2:28" x14ac:dyDescent="0.2">
      <c r="B45" s="317"/>
      <c r="C45" s="317"/>
      <c r="D45" s="318"/>
      <c r="E45" s="319"/>
      <c r="F45" s="319">
        <v>46722</v>
      </c>
      <c r="G45" s="320">
        <v>0.03</v>
      </c>
      <c r="H45" s="321">
        <f t="shared" si="9"/>
        <v>46661</v>
      </c>
      <c r="I45" s="322" t="str">
        <f t="shared" si="10"/>
        <v/>
      </c>
      <c r="J45" s="322" t="str">
        <f t="shared" si="10"/>
        <v/>
      </c>
      <c r="K45" s="322" t="str">
        <f t="shared" si="10"/>
        <v/>
      </c>
      <c r="L45" s="322" t="str">
        <f t="shared" si="10"/>
        <v/>
      </c>
      <c r="M45" s="322" t="str">
        <f t="shared" si="10"/>
        <v/>
      </c>
      <c r="N45" s="322" t="str">
        <f t="shared" si="10"/>
        <v/>
      </c>
      <c r="O45" s="322" t="str">
        <f t="shared" si="10"/>
        <v/>
      </c>
      <c r="P45" s="322" t="str">
        <f t="shared" si="10"/>
        <v/>
      </c>
      <c r="Q45" s="322" t="str">
        <f t="shared" si="10"/>
        <v/>
      </c>
      <c r="R45" s="322" t="str">
        <f t="shared" si="10"/>
        <v/>
      </c>
      <c r="S45" s="322" t="str">
        <f t="shared" si="10"/>
        <v/>
      </c>
      <c r="T45" s="322" t="str">
        <f t="shared" si="10"/>
        <v/>
      </c>
      <c r="U45" s="322" t="str">
        <f t="shared" si="10"/>
        <v/>
      </c>
      <c r="V45" s="322" t="str">
        <f t="shared" si="10"/>
        <v/>
      </c>
      <c r="W45" s="322" t="str">
        <f t="shared" si="10"/>
        <v/>
      </c>
      <c r="X45" s="322" t="str">
        <f t="shared" si="10"/>
        <v/>
      </c>
      <c r="Y45" s="322"/>
      <c r="Z45" s="322">
        <f t="shared" si="8"/>
        <v>0</v>
      </c>
      <c r="AB45" s="324" t="str">
        <f t="shared" si="11"/>
        <v/>
      </c>
    </row>
    <row r="46" spans="2:28" x14ac:dyDescent="0.2">
      <c r="B46" s="317"/>
      <c r="C46" s="317"/>
      <c r="D46" s="318"/>
      <c r="E46" s="319"/>
      <c r="F46" s="319">
        <v>46722</v>
      </c>
      <c r="G46" s="320">
        <v>0.03</v>
      </c>
      <c r="H46" s="321">
        <f t="shared" si="9"/>
        <v>46661</v>
      </c>
      <c r="I46" s="322" t="str">
        <f t="shared" si="10"/>
        <v/>
      </c>
      <c r="J46" s="322" t="str">
        <f t="shared" si="10"/>
        <v/>
      </c>
      <c r="K46" s="322" t="str">
        <f t="shared" si="10"/>
        <v/>
      </c>
      <c r="L46" s="322" t="str">
        <f t="shared" si="10"/>
        <v/>
      </c>
      <c r="M46" s="322" t="str">
        <f t="shared" si="10"/>
        <v/>
      </c>
      <c r="N46" s="322" t="str">
        <f t="shared" si="10"/>
        <v/>
      </c>
      <c r="O46" s="322" t="str">
        <f t="shared" si="10"/>
        <v/>
      </c>
      <c r="P46" s="322" t="str">
        <f t="shared" si="10"/>
        <v/>
      </c>
      <c r="Q46" s="322" t="str">
        <f t="shared" si="10"/>
        <v/>
      </c>
      <c r="R46" s="322" t="str">
        <f t="shared" si="10"/>
        <v/>
      </c>
      <c r="S46" s="322" t="str">
        <f t="shared" si="10"/>
        <v/>
      </c>
      <c r="T46" s="322" t="str">
        <f t="shared" si="10"/>
        <v/>
      </c>
      <c r="U46" s="322" t="str">
        <f t="shared" si="10"/>
        <v/>
      </c>
      <c r="V46" s="322" t="str">
        <f t="shared" si="10"/>
        <v/>
      </c>
      <c r="W46" s="322" t="str">
        <f t="shared" si="10"/>
        <v/>
      </c>
      <c r="X46" s="322" t="str">
        <f t="shared" si="10"/>
        <v/>
      </c>
      <c r="Y46" s="322"/>
      <c r="Z46" s="322">
        <f t="shared" si="8"/>
        <v>0</v>
      </c>
      <c r="AB46" s="324" t="str">
        <f t="shared" si="11"/>
        <v/>
      </c>
    </row>
    <row r="47" spans="2:28" x14ac:dyDescent="0.2">
      <c r="B47" s="317"/>
      <c r="C47" s="317"/>
      <c r="D47" s="318"/>
      <c r="E47" s="319"/>
      <c r="F47" s="319">
        <v>46722</v>
      </c>
      <c r="G47" s="320">
        <v>0.03</v>
      </c>
      <c r="H47" s="321">
        <f t="shared" si="9"/>
        <v>46661</v>
      </c>
      <c r="I47" s="322" t="str">
        <f t="shared" si="10"/>
        <v/>
      </c>
      <c r="J47" s="322" t="str">
        <f t="shared" si="10"/>
        <v/>
      </c>
      <c r="K47" s="322" t="str">
        <f t="shared" si="10"/>
        <v/>
      </c>
      <c r="L47" s="322" t="str">
        <f t="shared" si="10"/>
        <v/>
      </c>
      <c r="M47" s="322" t="str">
        <f t="shared" si="10"/>
        <v/>
      </c>
      <c r="N47" s="322" t="str">
        <f t="shared" si="10"/>
        <v/>
      </c>
      <c r="O47" s="322" t="str">
        <f t="shared" si="10"/>
        <v/>
      </c>
      <c r="P47" s="322" t="str">
        <f t="shared" si="10"/>
        <v/>
      </c>
      <c r="Q47" s="322" t="str">
        <f t="shared" si="10"/>
        <v/>
      </c>
      <c r="R47" s="322" t="str">
        <f t="shared" si="10"/>
        <v/>
      </c>
      <c r="S47" s="322" t="str">
        <f t="shared" si="10"/>
        <v/>
      </c>
      <c r="T47" s="322" t="str">
        <f t="shared" si="10"/>
        <v/>
      </c>
      <c r="U47" s="322" t="str">
        <f t="shared" si="10"/>
        <v/>
      </c>
      <c r="V47" s="322" t="str">
        <f t="shared" si="10"/>
        <v/>
      </c>
      <c r="W47" s="322" t="str">
        <f t="shared" si="10"/>
        <v/>
      </c>
      <c r="X47" s="322" t="str">
        <f t="shared" si="10"/>
        <v/>
      </c>
      <c r="Y47" s="322"/>
      <c r="Z47" s="322">
        <f t="shared" si="8"/>
        <v>0</v>
      </c>
      <c r="AB47" s="324" t="str">
        <f t="shared" si="11"/>
        <v/>
      </c>
    </row>
    <row r="48" spans="2:28" x14ac:dyDescent="0.2">
      <c r="B48" s="317"/>
      <c r="C48" s="317"/>
      <c r="D48" s="318"/>
      <c r="E48" s="319"/>
      <c r="F48" s="319">
        <v>46722</v>
      </c>
      <c r="G48" s="320">
        <v>0.03</v>
      </c>
      <c r="H48" s="321">
        <f t="shared" si="9"/>
        <v>46661</v>
      </c>
      <c r="I48" s="322" t="str">
        <f t="shared" si="10"/>
        <v/>
      </c>
      <c r="J48" s="322" t="str">
        <f t="shared" si="10"/>
        <v/>
      </c>
      <c r="K48" s="322" t="str">
        <f t="shared" si="10"/>
        <v/>
      </c>
      <c r="L48" s="322" t="str">
        <f t="shared" si="10"/>
        <v/>
      </c>
      <c r="M48" s="322" t="str">
        <f t="shared" si="10"/>
        <v/>
      </c>
      <c r="N48" s="322" t="str">
        <f t="shared" si="10"/>
        <v/>
      </c>
      <c r="O48" s="322" t="str">
        <f t="shared" si="10"/>
        <v/>
      </c>
      <c r="P48" s="322" t="str">
        <f t="shared" si="10"/>
        <v/>
      </c>
      <c r="Q48" s="322" t="str">
        <f t="shared" si="10"/>
        <v/>
      </c>
      <c r="R48" s="322" t="str">
        <f t="shared" si="10"/>
        <v/>
      </c>
      <c r="S48" s="322" t="str">
        <f t="shared" si="10"/>
        <v/>
      </c>
      <c r="T48" s="322" t="str">
        <f t="shared" si="10"/>
        <v/>
      </c>
      <c r="U48" s="322" t="str">
        <f t="shared" si="10"/>
        <v/>
      </c>
      <c r="V48" s="322" t="str">
        <f t="shared" si="10"/>
        <v/>
      </c>
      <c r="W48" s="322" t="str">
        <f t="shared" si="10"/>
        <v/>
      </c>
      <c r="X48" s="322" t="str">
        <f t="shared" si="10"/>
        <v/>
      </c>
      <c r="Y48" s="322"/>
      <c r="Z48" s="322">
        <f t="shared" si="8"/>
        <v>0</v>
      </c>
      <c r="AB48" s="324" t="str">
        <f t="shared" si="11"/>
        <v/>
      </c>
    </row>
    <row r="49" spans="1:28" x14ac:dyDescent="0.2">
      <c r="B49" s="317"/>
      <c r="C49" s="317"/>
      <c r="D49" s="318"/>
      <c r="E49" s="319"/>
      <c r="F49" s="319">
        <v>46722</v>
      </c>
      <c r="G49" s="320">
        <v>0.03</v>
      </c>
      <c r="H49" s="321">
        <f t="shared" si="9"/>
        <v>46661</v>
      </c>
      <c r="I49" s="322" t="str">
        <f t="shared" si="10"/>
        <v/>
      </c>
      <c r="J49" s="322" t="str">
        <f t="shared" si="10"/>
        <v/>
      </c>
      <c r="K49" s="322" t="str">
        <f t="shared" si="10"/>
        <v/>
      </c>
      <c r="L49" s="322" t="str">
        <f t="shared" si="10"/>
        <v/>
      </c>
      <c r="M49" s="322" t="str">
        <f t="shared" si="10"/>
        <v/>
      </c>
      <c r="N49" s="322" t="str">
        <f t="shared" si="10"/>
        <v/>
      </c>
      <c r="O49" s="322" t="str">
        <f t="shared" si="10"/>
        <v/>
      </c>
      <c r="P49" s="322" t="str">
        <f t="shared" si="10"/>
        <v/>
      </c>
      <c r="Q49" s="322" t="str">
        <f t="shared" si="10"/>
        <v/>
      </c>
      <c r="R49" s="322" t="str">
        <f t="shared" si="10"/>
        <v/>
      </c>
      <c r="S49" s="322" t="str">
        <f t="shared" si="10"/>
        <v/>
      </c>
      <c r="T49" s="322" t="str">
        <f t="shared" si="10"/>
        <v/>
      </c>
      <c r="U49" s="322" t="str">
        <f t="shared" si="10"/>
        <v/>
      </c>
      <c r="V49" s="322" t="str">
        <f t="shared" si="10"/>
        <v/>
      </c>
      <c r="W49" s="322" t="str">
        <f t="shared" si="10"/>
        <v/>
      </c>
      <c r="X49" s="322" t="str">
        <f t="shared" si="10"/>
        <v/>
      </c>
      <c r="Y49" s="322"/>
      <c r="Z49" s="322">
        <f t="shared" si="8"/>
        <v>0</v>
      </c>
      <c r="AB49" s="324" t="str">
        <f t="shared" si="11"/>
        <v/>
      </c>
    </row>
    <row r="50" spans="1:28" x14ac:dyDescent="0.2">
      <c r="B50" s="317"/>
      <c r="C50" s="317"/>
      <c r="D50" s="318"/>
      <c r="E50" s="319"/>
      <c r="F50" s="319">
        <v>46722</v>
      </c>
      <c r="G50" s="320">
        <v>0.03</v>
      </c>
      <c r="H50" s="321">
        <f t="shared" si="9"/>
        <v>46661</v>
      </c>
      <c r="I50" s="322" t="str">
        <f t="shared" si="10"/>
        <v/>
      </c>
      <c r="J50" s="322" t="str">
        <f t="shared" si="10"/>
        <v/>
      </c>
      <c r="K50" s="322" t="str">
        <f t="shared" si="10"/>
        <v/>
      </c>
      <c r="L50" s="322" t="str">
        <f t="shared" si="10"/>
        <v/>
      </c>
      <c r="M50" s="322" t="str">
        <f t="shared" si="10"/>
        <v/>
      </c>
      <c r="N50" s="322" t="str">
        <f t="shared" si="10"/>
        <v/>
      </c>
      <c r="O50" s="322" t="str">
        <f t="shared" si="10"/>
        <v/>
      </c>
      <c r="P50" s="322" t="str">
        <f t="shared" si="10"/>
        <v/>
      </c>
      <c r="Q50" s="322" t="str">
        <f t="shared" si="10"/>
        <v/>
      </c>
      <c r="R50" s="322" t="str">
        <f t="shared" si="10"/>
        <v/>
      </c>
      <c r="S50" s="322" t="str">
        <f t="shared" si="10"/>
        <v/>
      </c>
      <c r="T50" s="322" t="str">
        <f t="shared" si="10"/>
        <v/>
      </c>
      <c r="U50" s="322" t="str">
        <f t="shared" si="10"/>
        <v/>
      </c>
      <c r="V50" s="322" t="str">
        <f t="shared" si="10"/>
        <v/>
      </c>
      <c r="W50" s="322" t="str">
        <f t="shared" si="10"/>
        <v/>
      </c>
      <c r="X50" s="322" t="str">
        <f t="shared" si="10"/>
        <v/>
      </c>
      <c r="Y50" s="322"/>
      <c r="Z50" s="322">
        <f t="shared" si="8"/>
        <v>0</v>
      </c>
      <c r="AB50" s="324" t="str">
        <f t="shared" si="11"/>
        <v/>
      </c>
    </row>
    <row r="51" spans="1:28" x14ac:dyDescent="0.2">
      <c r="A51" s="327" t="s">
        <v>3071</v>
      </c>
      <c r="B51" s="316" t="s">
        <v>3072</v>
      </c>
      <c r="C51" s="316"/>
      <c r="D51" s="328"/>
      <c r="E51" s="329"/>
      <c r="F51" s="329"/>
      <c r="G51" s="330"/>
      <c r="H51" s="329"/>
      <c r="I51" s="331"/>
      <c r="J51" s="331"/>
      <c r="K51" s="331"/>
      <c r="L51" s="331"/>
      <c r="M51" s="331"/>
      <c r="N51" s="331"/>
      <c r="O51" s="331"/>
      <c r="P51" s="331"/>
      <c r="Q51" s="331"/>
      <c r="R51" s="331"/>
      <c r="S51" s="331"/>
      <c r="T51" s="331"/>
      <c r="U51" s="331"/>
      <c r="V51" s="331"/>
      <c r="W51" s="331"/>
      <c r="X51" s="331"/>
      <c r="Y51" s="331"/>
      <c r="Z51" s="331"/>
      <c r="AB51" s="324"/>
    </row>
    <row r="52" spans="1:28" x14ac:dyDescent="0.2">
      <c r="A52" s="332"/>
      <c r="B52" s="317"/>
      <c r="C52" s="317"/>
      <c r="D52" s="318"/>
      <c r="E52" s="319"/>
      <c r="F52" s="319">
        <v>46722</v>
      </c>
      <c r="G52" s="320">
        <v>0.03</v>
      </c>
      <c r="H52" s="321">
        <f t="shared" ref="H52:H57" si="12">$D$8</f>
        <v>46661</v>
      </c>
      <c r="I52" s="322" t="str">
        <f t="shared" ref="I52:X57" si="13">IF(OR($D52="",$E52="",NOT(ISNUMBER($D52))),"",IF(AND($E52&lt;=I$10,IF($F52="",$X$10,$F52)&gt;=I$10),$D52/12*(1+N($G52))^IF(AND(ISNUMBER($H52),I$10&gt;=$H52),1+INT(DATEDIF($H52,I$10,"m")/12),0),0))</f>
        <v/>
      </c>
      <c r="J52" s="322" t="str">
        <f t="shared" si="13"/>
        <v/>
      </c>
      <c r="K52" s="322" t="str">
        <f t="shared" si="13"/>
        <v/>
      </c>
      <c r="L52" s="322" t="str">
        <f t="shared" si="13"/>
        <v/>
      </c>
      <c r="M52" s="322" t="str">
        <f t="shared" si="13"/>
        <v/>
      </c>
      <c r="N52" s="322" t="str">
        <f t="shared" si="13"/>
        <v/>
      </c>
      <c r="O52" s="322" t="str">
        <f t="shared" si="13"/>
        <v/>
      </c>
      <c r="P52" s="322" t="str">
        <f t="shared" si="13"/>
        <v/>
      </c>
      <c r="Q52" s="322" t="str">
        <f t="shared" si="13"/>
        <v/>
      </c>
      <c r="R52" s="322" t="str">
        <f t="shared" si="13"/>
        <v/>
      </c>
      <c r="S52" s="322" t="str">
        <f t="shared" si="13"/>
        <v/>
      </c>
      <c r="T52" s="322" t="str">
        <f t="shared" si="13"/>
        <v/>
      </c>
      <c r="U52" s="322" t="str">
        <f t="shared" si="13"/>
        <v/>
      </c>
      <c r="V52" s="322" t="str">
        <f t="shared" si="13"/>
        <v/>
      </c>
      <c r="W52" s="322" t="str">
        <f t="shared" si="13"/>
        <v/>
      </c>
      <c r="X52" s="322" t="str">
        <f t="shared" si="13"/>
        <v/>
      </c>
      <c r="Y52" s="322"/>
      <c r="Z52" s="322">
        <f t="shared" ref="Z52:Z57" si="14">SUM(M52:X52)</f>
        <v>0</v>
      </c>
      <c r="AB52" s="324" t="str">
        <f t="shared" ref="AB52:AB57" si="15">IF($D52&amp;$E52="","",IF(AND($D52&lt;&gt;"",NOT(ISNUMBER($D52))),"Salary must be a number",IF(AND($D52&lt;&gt;"",$E52=""),"Start month missing",IF(AND(ISNUMBER($E52),ISNUMBER($F52),$F52&lt;$E52),"End is before Start",IF(AND($D52&lt;&gt;"",NOT(ISNUMBER($H52))),"Increase month missing","")))))</f>
        <v/>
      </c>
    </row>
    <row r="53" spans="1:28" x14ac:dyDescent="0.2">
      <c r="A53" s="332"/>
      <c r="B53" s="317"/>
      <c r="C53" s="317"/>
      <c r="D53" s="318"/>
      <c r="E53" s="319"/>
      <c r="F53" s="319">
        <v>46722</v>
      </c>
      <c r="G53" s="320">
        <v>0.03</v>
      </c>
      <c r="H53" s="321">
        <f t="shared" si="12"/>
        <v>46661</v>
      </c>
      <c r="I53" s="322" t="str">
        <f t="shared" si="13"/>
        <v/>
      </c>
      <c r="J53" s="322" t="str">
        <f t="shared" si="13"/>
        <v/>
      </c>
      <c r="K53" s="322" t="str">
        <f t="shared" si="13"/>
        <v/>
      </c>
      <c r="L53" s="322" t="str">
        <f t="shared" si="13"/>
        <v/>
      </c>
      <c r="M53" s="322" t="str">
        <f t="shared" si="13"/>
        <v/>
      </c>
      <c r="N53" s="322" t="str">
        <f t="shared" si="13"/>
        <v/>
      </c>
      <c r="O53" s="322" t="str">
        <f t="shared" si="13"/>
        <v/>
      </c>
      <c r="P53" s="322" t="str">
        <f t="shared" si="13"/>
        <v/>
      </c>
      <c r="Q53" s="322" t="str">
        <f t="shared" si="13"/>
        <v/>
      </c>
      <c r="R53" s="322" t="str">
        <f t="shared" si="13"/>
        <v/>
      </c>
      <c r="S53" s="322" t="str">
        <f t="shared" si="13"/>
        <v/>
      </c>
      <c r="T53" s="322" t="str">
        <f t="shared" si="13"/>
        <v/>
      </c>
      <c r="U53" s="322" t="str">
        <f t="shared" si="13"/>
        <v/>
      </c>
      <c r="V53" s="322" t="str">
        <f t="shared" si="13"/>
        <v/>
      </c>
      <c r="W53" s="322" t="str">
        <f t="shared" si="13"/>
        <v/>
      </c>
      <c r="X53" s="322" t="str">
        <f t="shared" si="13"/>
        <v/>
      </c>
      <c r="Y53" s="322"/>
      <c r="Z53" s="322">
        <f t="shared" si="14"/>
        <v>0</v>
      </c>
      <c r="AB53" s="324" t="str">
        <f t="shared" si="15"/>
        <v/>
      </c>
    </row>
    <row r="54" spans="1:28" x14ac:dyDescent="0.2">
      <c r="A54" s="332"/>
      <c r="B54" s="317"/>
      <c r="C54" s="317"/>
      <c r="D54" s="318"/>
      <c r="E54" s="319"/>
      <c r="F54" s="319">
        <v>46722</v>
      </c>
      <c r="G54" s="320">
        <v>0.03</v>
      </c>
      <c r="H54" s="321">
        <f t="shared" si="12"/>
        <v>46661</v>
      </c>
      <c r="I54" s="322" t="str">
        <f t="shared" si="13"/>
        <v/>
      </c>
      <c r="J54" s="322" t="str">
        <f t="shared" si="13"/>
        <v/>
      </c>
      <c r="K54" s="322" t="str">
        <f t="shared" si="13"/>
        <v/>
      </c>
      <c r="L54" s="322" t="str">
        <f t="shared" si="13"/>
        <v/>
      </c>
      <c r="M54" s="322" t="str">
        <f t="shared" si="13"/>
        <v/>
      </c>
      <c r="N54" s="322" t="str">
        <f t="shared" si="13"/>
        <v/>
      </c>
      <c r="O54" s="322" t="str">
        <f t="shared" si="13"/>
        <v/>
      </c>
      <c r="P54" s="322" t="str">
        <f t="shared" si="13"/>
        <v/>
      </c>
      <c r="Q54" s="322" t="str">
        <f t="shared" si="13"/>
        <v/>
      </c>
      <c r="R54" s="322" t="str">
        <f t="shared" si="13"/>
        <v/>
      </c>
      <c r="S54" s="322" t="str">
        <f t="shared" si="13"/>
        <v/>
      </c>
      <c r="T54" s="322" t="str">
        <f t="shared" si="13"/>
        <v/>
      </c>
      <c r="U54" s="322" t="str">
        <f t="shared" si="13"/>
        <v/>
      </c>
      <c r="V54" s="322" t="str">
        <f t="shared" si="13"/>
        <v/>
      </c>
      <c r="W54" s="322" t="str">
        <f t="shared" si="13"/>
        <v/>
      </c>
      <c r="X54" s="322" t="str">
        <f t="shared" si="13"/>
        <v/>
      </c>
      <c r="Y54" s="322"/>
      <c r="Z54" s="322">
        <f t="shared" si="14"/>
        <v>0</v>
      </c>
      <c r="AB54" s="324" t="str">
        <f t="shared" si="15"/>
        <v/>
      </c>
    </row>
    <row r="55" spans="1:28" x14ac:dyDescent="0.2">
      <c r="A55" s="332"/>
      <c r="B55" s="317"/>
      <c r="C55" s="317"/>
      <c r="D55" s="318"/>
      <c r="E55" s="319"/>
      <c r="F55" s="319">
        <v>46722</v>
      </c>
      <c r="G55" s="320">
        <v>0.03</v>
      </c>
      <c r="H55" s="321">
        <f t="shared" si="12"/>
        <v>46661</v>
      </c>
      <c r="I55" s="322" t="str">
        <f t="shared" si="13"/>
        <v/>
      </c>
      <c r="J55" s="322" t="str">
        <f t="shared" si="13"/>
        <v/>
      </c>
      <c r="K55" s="322" t="str">
        <f t="shared" si="13"/>
        <v/>
      </c>
      <c r="L55" s="322" t="str">
        <f t="shared" si="13"/>
        <v/>
      </c>
      <c r="M55" s="322" t="str">
        <f t="shared" si="13"/>
        <v/>
      </c>
      <c r="N55" s="322" t="str">
        <f t="shared" si="13"/>
        <v/>
      </c>
      <c r="O55" s="322" t="str">
        <f t="shared" si="13"/>
        <v/>
      </c>
      <c r="P55" s="322" t="str">
        <f t="shared" si="13"/>
        <v/>
      </c>
      <c r="Q55" s="322" t="str">
        <f t="shared" si="13"/>
        <v/>
      </c>
      <c r="R55" s="322" t="str">
        <f t="shared" si="13"/>
        <v/>
      </c>
      <c r="S55" s="322" t="str">
        <f t="shared" si="13"/>
        <v/>
      </c>
      <c r="T55" s="322" t="str">
        <f t="shared" si="13"/>
        <v/>
      </c>
      <c r="U55" s="322" t="str">
        <f t="shared" si="13"/>
        <v/>
      </c>
      <c r="V55" s="322" t="str">
        <f t="shared" si="13"/>
        <v/>
      </c>
      <c r="W55" s="322" t="str">
        <f t="shared" si="13"/>
        <v/>
      </c>
      <c r="X55" s="322" t="str">
        <f t="shared" si="13"/>
        <v/>
      </c>
      <c r="Y55" s="322"/>
      <c r="Z55" s="322">
        <f t="shared" si="14"/>
        <v>0</v>
      </c>
      <c r="AB55" s="324" t="str">
        <f t="shared" si="15"/>
        <v/>
      </c>
    </row>
    <row r="56" spans="1:28" x14ac:dyDescent="0.2">
      <c r="A56" s="332"/>
      <c r="B56" s="317"/>
      <c r="C56" s="317"/>
      <c r="D56" s="318"/>
      <c r="E56" s="319"/>
      <c r="F56" s="319">
        <v>46722</v>
      </c>
      <c r="G56" s="320">
        <v>0.03</v>
      </c>
      <c r="H56" s="321">
        <f t="shared" si="12"/>
        <v>46661</v>
      </c>
      <c r="I56" s="322" t="str">
        <f t="shared" si="13"/>
        <v/>
      </c>
      <c r="J56" s="322" t="str">
        <f t="shared" si="13"/>
        <v/>
      </c>
      <c r="K56" s="322" t="str">
        <f t="shared" si="13"/>
        <v/>
      </c>
      <c r="L56" s="322" t="str">
        <f t="shared" si="13"/>
        <v/>
      </c>
      <c r="M56" s="322" t="str">
        <f t="shared" si="13"/>
        <v/>
      </c>
      <c r="N56" s="322" t="str">
        <f t="shared" si="13"/>
        <v/>
      </c>
      <c r="O56" s="322" t="str">
        <f t="shared" si="13"/>
        <v/>
      </c>
      <c r="P56" s="322" t="str">
        <f t="shared" si="13"/>
        <v/>
      </c>
      <c r="Q56" s="322" t="str">
        <f t="shared" si="13"/>
        <v/>
      </c>
      <c r="R56" s="322" t="str">
        <f t="shared" si="13"/>
        <v/>
      </c>
      <c r="S56" s="322" t="str">
        <f t="shared" si="13"/>
        <v/>
      </c>
      <c r="T56" s="322" t="str">
        <f t="shared" si="13"/>
        <v/>
      </c>
      <c r="U56" s="322" t="str">
        <f t="shared" si="13"/>
        <v/>
      </c>
      <c r="V56" s="322" t="str">
        <f t="shared" si="13"/>
        <v/>
      </c>
      <c r="W56" s="322" t="str">
        <f t="shared" si="13"/>
        <v/>
      </c>
      <c r="X56" s="322" t="str">
        <f t="shared" si="13"/>
        <v/>
      </c>
      <c r="Y56" s="322"/>
      <c r="Z56" s="322">
        <f t="shared" si="14"/>
        <v>0</v>
      </c>
      <c r="AB56" s="324" t="str">
        <f t="shared" si="15"/>
        <v/>
      </c>
    </row>
    <row r="57" spans="1:28" x14ac:dyDescent="0.2">
      <c r="A57" s="332"/>
      <c r="B57" s="317"/>
      <c r="C57" s="317"/>
      <c r="D57" s="318"/>
      <c r="E57" s="319"/>
      <c r="F57" s="319">
        <v>46722</v>
      </c>
      <c r="G57" s="320">
        <v>0.03</v>
      </c>
      <c r="H57" s="321">
        <f t="shared" si="12"/>
        <v>46661</v>
      </c>
      <c r="I57" s="322" t="str">
        <f t="shared" si="13"/>
        <v/>
      </c>
      <c r="J57" s="322" t="str">
        <f t="shared" si="13"/>
        <v/>
      </c>
      <c r="K57" s="322" t="str">
        <f t="shared" si="13"/>
        <v/>
      </c>
      <c r="L57" s="322" t="str">
        <f t="shared" si="13"/>
        <v/>
      </c>
      <c r="M57" s="322" t="str">
        <f t="shared" si="13"/>
        <v/>
      </c>
      <c r="N57" s="322" t="str">
        <f t="shared" si="13"/>
        <v/>
      </c>
      <c r="O57" s="322" t="str">
        <f t="shared" si="13"/>
        <v/>
      </c>
      <c r="P57" s="322" t="str">
        <f t="shared" si="13"/>
        <v/>
      </c>
      <c r="Q57" s="322" t="str">
        <f t="shared" si="13"/>
        <v/>
      </c>
      <c r="R57" s="322" t="str">
        <f t="shared" si="13"/>
        <v/>
      </c>
      <c r="S57" s="322" t="str">
        <f t="shared" si="13"/>
        <v/>
      </c>
      <c r="T57" s="322" t="str">
        <f t="shared" si="13"/>
        <v/>
      </c>
      <c r="U57" s="322" t="str">
        <f t="shared" si="13"/>
        <v/>
      </c>
      <c r="V57" s="322" t="str">
        <f t="shared" si="13"/>
        <v/>
      </c>
      <c r="W57" s="322" t="str">
        <f t="shared" si="13"/>
        <v/>
      </c>
      <c r="X57" s="322" t="str">
        <f t="shared" si="13"/>
        <v/>
      </c>
      <c r="Y57" s="322"/>
      <c r="Z57" s="322">
        <f t="shared" si="14"/>
        <v>0</v>
      </c>
      <c r="AB57" s="324" t="str">
        <f t="shared" si="15"/>
        <v/>
      </c>
    </row>
    <row r="58" spans="1:28" x14ac:dyDescent="0.2">
      <c r="A58" s="327" t="s">
        <v>3073</v>
      </c>
      <c r="B58" s="316" t="s">
        <v>3074</v>
      </c>
      <c r="C58" s="316"/>
      <c r="D58" s="328"/>
      <c r="E58" s="329"/>
      <c r="F58" s="329"/>
      <c r="G58" s="330"/>
      <c r="H58" s="329"/>
      <c r="I58" s="331"/>
      <c r="J58" s="331"/>
      <c r="K58" s="331"/>
      <c r="L58" s="331"/>
      <c r="M58" s="331"/>
      <c r="N58" s="331"/>
      <c r="O58" s="331"/>
      <c r="P58" s="331"/>
      <c r="Q58" s="331"/>
      <c r="R58" s="331"/>
      <c r="S58" s="331"/>
      <c r="T58" s="331"/>
      <c r="U58" s="331"/>
      <c r="V58" s="331"/>
      <c r="W58" s="331"/>
      <c r="X58" s="331"/>
      <c r="Y58" s="331"/>
      <c r="Z58" s="331"/>
      <c r="AB58" s="324"/>
    </row>
    <row r="59" spans="1:28" x14ac:dyDescent="0.2">
      <c r="A59" s="333"/>
      <c r="B59" s="334"/>
      <c r="C59" s="334"/>
      <c r="D59" s="335"/>
      <c r="E59" s="336"/>
      <c r="F59" s="337"/>
      <c r="G59" s="338"/>
      <c r="H59" s="337"/>
      <c r="I59" s="322"/>
      <c r="J59" s="322"/>
      <c r="K59" s="322"/>
      <c r="L59" s="322"/>
      <c r="M59" s="322"/>
      <c r="N59" s="322"/>
      <c r="O59" s="322"/>
      <c r="P59" s="322"/>
      <c r="Q59" s="322"/>
      <c r="R59" s="322"/>
      <c r="S59" s="322"/>
      <c r="T59" s="322"/>
      <c r="U59" s="322"/>
      <c r="V59" s="322"/>
      <c r="W59" s="322"/>
      <c r="X59" s="322"/>
      <c r="Y59" s="322"/>
      <c r="Z59" s="322"/>
      <c r="AB59" s="324" t="str">
        <f t="shared" ref="AB59:AB64" si="16">IF($B59&amp;$E59="","",IF($A59="","Receiving dept missing",IF(NOT(ISNUMBER($E59)),"Effective month missing","")))</f>
        <v/>
      </c>
    </row>
    <row r="60" spans="1:28" x14ac:dyDescent="0.2">
      <c r="A60" s="333"/>
      <c r="B60" s="334"/>
      <c r="C60" s="334"/>
      <c r="D60" s="335"/>
      <c r="E60" s="336"/>
      <c r="F60" s="337"/>
      <c r="G60" s="338"/>
      <c r="H60" s="337"/>
      <c r="I60" s="322"/>
      <c r="J60" s="322"/>
      <c r="K60" s="322"/>
      <c r="L60" s="322"/>
      <c r="M60" s="322"/>
      <c r="N60" s="322"/>
      <c r="O60" s="322"/>
      <c r="P60" s="322"/>
      <c r="Q60" s="322"/>
      <c r="R60" s="322"/>
      <c r="S60" s="322"/>
      <c r="T60" s="322"/>
      <c r="U60" s="322"/>
      <c r="V60" s="322"/>
      <c r="W60" s="322"/>
      <c r="X60" s="322"/>
      <c r="Y60" s="322"/>
      <c r="Z60" s="322"/>
      <c r="AB60" s="324" t="str">
        <f t="shared" si="16"/>
        <v/>
      </c>
    </row>
    <row r="61" spans="1:28" x14ac:dyDescent="0.2">
      <c r="A61" s="333"/>
      <c r="B61" s="334"/>
      <c r="C61" s="334"/>
      <c r="D61" s="335"/>
      <c r="E61" s="336"/>
      <c r="F61" s="337"/>
      <c r="G61" s="338"/>
      <c r="H61" s="337"/>
      <c r="I61" s="322"/>
      <c r="J61" s="322"/>
      <c r="K61" s="322"/>
      <c r="L61" s="322"/>
      <c r="M61" s="322"/>
      <c r="N61" s="322"/>
      <c r="O61" s="322"/>
      <c r="P61" s="322"/>
      <c r="Q61" s="322"/>
      <c r="R61" s="322"/>
      <c r="S61" s="322"/>
      <c r="T61" s="322"/>
      <c r="U61" s="322"/>
      <c r="V61" s="322"/>
      <c r="W61" s="322"/>
      <c r="X61" s="322"/>
      <c r="Y61" s="322"/>
      <c r="Z61" s="322"/>
      <c r="AB61" s="324" t="str">
        <f t="shared" si="16"/>
        <v/>
      </c>
    </row>
    <row r="62" spans="1:28" x14ac:dyDescent="0.2">
      <c r="A62" s="333"/>
      <c r="B62" s="334"/>
      <c r="C62" s="334"/>
      <c r="D62" s="335"/>
      <c r="E62" s="336"/>
      <c r="F62" s="337"/>
      <c r="G62" s="338"/>
      <c r="H62" s="337"/>
      <c r="I62" s="322"/>
      <c r="J62" s="322"/>
      <c r="K62" s="322"/>
      <c r="L62" s="322"/>
      <c r="M62" s="322"/>
      <c r="N62" s="322"/>
      <c r="O62" s="322"/>
      <c r="P62" s="322"/>
      <c r="Q62" s="322"/>
      <c r="R62" s="322"/>
      <c r="S62" s="322"/>
      <c r="T62" s="322"/>
      <c r="U62" s="322"/>
      <c r="V62" s="322"/>
      <c r="W62" s="322"/>
      <c r="X62" s="322"/>
      <c r="Y62" s="322"/>
      <c r="Z62" s="322"/>
      <c r="AB62" s="324" t="str">
        <f t="shared" si="16"/>
        <v/>
      </c>
    </row>
    <row r="63" spans="1:28" x14ac:dyDescent="0.2">
      <c r="A63" s="333"/>
      <c r="B63" s="334"/>
      <c r="C63" s="334"/>
      <c r="D63" s="335"/>
      <c r="E63" s="336"/>
      <c r="F63" s="337"/>
      <c r="G63" s="338"/>
      <c r="H63" s="337"/>
      <c r="I63" s="322"/>
      <c r="J63" s="322"/>
      <c r="K63" s="322"/>
      <c r="L63" s="322"/>
      <c r="M63" s="322"/>
      <c r="N63" s="322"/>
      <c r="O63" s="322"/>
      <c r="P63" s="322"/>
      <c r="Q63" s="322"/>
      <c r="R63" s="322"/>
      <c r="S63" s="322"/>
      <c r="T63" s="322"/>
      <c r="U63" s="322"/>
      <c r="V63" s="322"/>
      <c r="W63" s="322"/>
      <c r="X63" s="322"/>
      <c r="Y63" s="322"/>
      <c r="Z63" s="322"/>
      <c r="AB63" s="324" t="str">
        <f t="shared" si="16"/>
        <v/>
      </c>
    </row>
    <row r="64" spans="1:28" x14ac:dyDescent="0.2">
      <c r="A64" s="333"/>
      <c r="B64" s="334"/>
      <c r="C64" s="334"/>
      <c r="D64" s="335"/>
      <c r="E64" s="336"/>
      <c r="F64" s="337"/>
      <c r="G64" s="338"/>
      <c r="H64" s="337"/>
      <c r="I64" s="322"/>
      <c r="J64" s="322"/>
      <c r="K64" s="322"/>
      <c r="L64" s="322"/>
      <c r="M64" s="322"/>
      <c r="N64" s="322"/>
      <c r="O64" s="322"/>
      <c r="P64" s="322"/>
      <c r="Q64" s="322"/>
      <c r="R64" s="322"/>
      <c r="S64" s="322"/>
      <c r="T64" s="322"/>
      <c r="U64" s="322"/>
      <c r="V64" s="322"/>
      <c r="W64" s="322"/>
      <c r="X64" s="322"/>
      <c r="Y64" s="322"/>
      <c r="Z64" s="322"/>
      <c r="AB64" s="324" t="str">
        <f t="shared" si="16"/>
        <v/>
      </c>
    </row>
    <row r="65" spans="1:26" x14ac:dyDescent="0.2">
      <c r="A65" s="339"/>
      <c r="B65" s="340"/>
      <c r="C65" s="340"/>
      <c r="D65" s="341"/>
      <c r="E65" s="342"/>
      <c r="F65" s="342"/>
      <c r="G65" s="343"/>
      <c r="H65" s="342"/>
      <c r="I65" s="344"/>
      <c r="J65" s="344"/>
      <c r="K65" s="344"/>
      <c r="L65" s="344"/>
      <c r="M65" s="344"/>
      <c r="N65" s="344"/>
      <c r="O65" s="344"/>
      <c r="P65" s="344"/>
      <c r="Q65" s="344"/>
      <c r="R65" s="344"/>
      <c r="S65" s="344"/>
      <c r="T65" s="344"/>
      <c r="U65" s="344"/>
      <c r="V65" s="344"/>
      <c r="W65" s="344"/>
      <c r="X65" s="344"/>
      <c r="Y65" s="344"/>
      <c r="Z65" s="344"/>
    </row>
    <row r="66" spans="1:26" x14ac:dyDescent="0.2">
      <c r="A66" s="339"/>
      <c r="B66" s="340"/>
      <c r="C66" s="340"/>
      <c r="D66" s="341"/>
      <c r="E66" s="342"/>
      <c r="F66" s="342"/>
      <c r="G66" s="343"/>
      <c r="H66" s="342"/>
      <c r="I66" s="344"/>
      <c r="J66" s="344"/>
      <c r="K66" s="344"/>
      <c r="L66" s="344"/>
      <c r="M66" s="344"/>
      <c r="N66" s="344"/>
      <c r="O66" s="344"/>
      <c r="P66" s="344"/>
      <c r="Q66" s="344"/>
      <c r="R66" s="344"/>
      <c r="S66" s="344"/>
      <c r="T66" s="344"/>
      <c r="U66" s="344"/>
      <c r="V66" s="344"/>
      <c r="W66" s="344"/>
      <c r="X66" s="344"/>
      <c r="Y66" s="344"/>
      <c r="Z66" s="344"/>
    </row>
    <row r="67" spans="1:26" x14ac:dyDescent="0.2">
      <c r="B67" s="345" t="s">
        <v>3075</v>
      </c>
      <c r="C67" s="345"/>
      <c r="D67" s="346"/>
      <c r="E67" s="347"/>
      <c r="F67" s="347"/>
      <c r="G67" s="347"/>
      <c r="H67" s="347"/>
      <c r="I67" s="348">
        <f t="shared" ref="I67:X67" si="17">SUM(I14:I57)</f>
        <v>45165.999999999993</v>
      </c>
      <c r="J67" s="348">
        <f t="shared" si="17"/>
        <v>52665.999999999993</v>
      </c>
      <c r="K67" s="348">
        <f t="shared" si="17"/>
        <v>66832.666666666657</v>
      </c>
      <c r="L67" s="348">
        <f t="shared" si="17"/>
        <v>62036.5</v>
      </c>
      <c r="M67" s="348">
        <f t="shared" si="17"/>
        <v>71203.166666666657</v>
      </c>
      <c r="N67" s="348">
        <f t="shared" si="17"/>
        <v>71203.166666666657</v>
      </c>
      <c r="O67" s="348">
        <f t="shared" si="17"/>
        <v>71203.166666666657</v>
      </c>
      <c r="P67" s="348">
        <f t="shared" si="17"/>
        <v>71203.166666666657</v>
      </c>
      <c r="Q67" s="348">
        <f t="shared" si="17"/>
        <v>71203.166666666657</v>
      </c>
      <c r="R67" s="348">
        <f t="shared" si="17"/>
        <v>71203.166666666657</v>
      </c>
      <c r="S67" s="348">
        <f t="shared" si="17"/>
        <v>71203.166666666657</v>
      </c>
      <c r="T67" s="348">
        <f t="shared" si="17"/>
        <v>71203.166666666657</v>
      </c>
      <c r="U67" s="348">
        <f t="shared" si="17"/>
        <v>71203.166666666657</v>
      </c>
      <c r="V67" s="348">
        <f t="shared" si="17"/>
        <v>73339.261666666673</v>
      </c>
      <c r="W67" s="348">
        <f t="shared" si="17"/>
        <v>73339.261666666673</v>
      </c>
      <c r="X67" s="348">
        <f t="shared" si="17"/>
        <v>73339.261666666673</v>
      </c>
      <c r="Y67" s="349"/>
      <c r="Z67" s="348">
        <f>SUM(M67:X67)</f>
        <v>860846.28499999992</v>
      </c>
    </row>
    <row r="68" spans="1:26" x14ac:dyDescent="0.2">
      <c r="B68" s="345" t="s">
        <v>1319</v>
      </c>
      <c r="C68" s="345"/>
      <c r="D68" s="346"/>
      <c r="E68" s="347"/>
      <c r="F68" s="347"/>
      <c r="G68" s="347"/>
      <c r="H68" s="347"/>
      <c r="I68" s="348">
        <f t="shared" ref="I68:X68" si="18">I67*$D$6</f>
        <v>2358.3228539365432</v>
      </c>
      <c r="J68" s="348">
        <f t="shared" si="18"/>
        <v>2749.9320600766505</v>
      </c>
      <c r="K68" s="348">
        <f t="shared" si="18"/>
        <v>3489.6383383412972</v>
      </c>
      <c r="L68" s="348">
        <f t="shared" si="18"/>
        <v>3239.2086022281005</v>
      </c>
      <c r="M68" s="348">
        <f t="shared" si="18"/>
        <v>3717.8420763993422</v>
      </c>
      <c r="N68" s="348">
        <f t="shared" si="18"/>
        <v>3717.8420763993422</v>
      </c>
      <c r="O68" s="348">
        <f t="shared" si="18"/>
        <v>3717.8420763993422</v>
      </c>
      <c r="P68" s="348">
        <f t="shared" si="18"/>
        <v>3717.8420763993422</v>
      </c>
      <c r="Q68" s="348">
        <f t="shared" si="18"/>
        <v>3717.8420763993422</v>
      </c>
      <c r="R68" s="348">
        <f t="shared" si="18"/>
        <v>3717.8420763993422</v>
      </c>
      <c r="S68" s="348">
        <f t="shared" si="18"/>
        <v>3717.8420763993422</v>
      </c>
      <c r="T68" s="348">
        <f t="shared" si="18"/>
        <v>3717.8420763993422</v>
      </c>
      <c r="U68" s="348">
        <f t="shared" si="18"/>
        <v>3717.8420763993422</v>
      </c>
      <c r="V68" s="348">
        <f t="shared" si="18"/>
        <v>3829.3773386913235</v>
      </c>
      <c r="W68" s="348">
        <f t="shared" si="18"/>
        <v>3829.3773386913235</v>
      </c>
      <c r="X68" s="348">
        <f t="shared" si="18"/>
        <v>3829.3773386913235</v>
      </c>
      <c r="Y68" s="349"/>
      <c r="Z68" s="348">
        <f>SUM(M68:X68)</f>
        <v>44948.710703668054</v>
      </c>
    </row>
    <row r="69" spans="1:26" x14ac:dyDescent="0.2">
      <c r="B69" s="345" t="s">
        <v>1320</v>
      </c>
      <c r="C69" s="345"/>
      <c r="D69" s="346"/>
      <c r="E69" s="347"/>
      <c r="F69" s="347"/>
      <c r="G69" s="347"/>
      <c r="H69" s="347"/>
      <c r="I69" s="348">
        <f t="shared" ref="I69:X69" si="19">I67*$D$7</f>
        <v>5377.3760381622242</v>
      </c>
      <c r="J69" s="348">
        <f t="shared" si="19"/>
        <v>6270.311438379571</v>
      </c>
      <c r="K69" s="348">
        <f t="shared" si="19"/>
        <v>7956.9671943456706</v>
      </c>
      <c r="L69" s="348">
        <f t="shared" si="19"/>
        <v>7385.9449274111248</v>
      </c>
      <c r="M69" s="348">
        <f t="shared" si="19"/>
        <v>8477.3104165656587</v>
      </c>
      <c r="N69" s="348">
        <f t="shared" si="19"/>
        <v>8477.3104165656587</v>
      </c>
      <c r="O69" s="348">
        <f t="shared" si="19"/>
        <v>8477.3104165656587</v>
      </c>
      <c r="P69" s="348">
        <f t="shared" si="19"/>
        <v>8477.3104165656587</v>
      </c>
      <c r="Q69" s="348">
        <f t="shared" si="19"/>
        <v>8477.3104165656587</v>
      </c>
      <c r="R69" s="348">
        <f t="shared" si="19"/>
        <v>8477.3104165656587</v>
      </c>
      <c r="S69" s="348">
        <f t="shared" si="19"/>
        <v>8477.3104165656587</v>
      </c>
      <c r="T69" s="348">
        <f t="shared" si="19"/>
        <v>8477.3104165656587</v>
      </c>
      <c r="U69" s="348">
        <f t="shared" si="19"/>
        <v>8477.3104165656587</v>
      </c>
      <c r="V69" s="348">
        <f t="shared" si="19"/>
        <v>8731.6297290626298</v>
      </c>
      <c r="W69" s="348">
        <f t="shared" si="19"/>
        <v>8731.6297290626298</v>
      </c>
      <c r="X69" s="348">
        <f t="shared" si="19"/>
        <v>8731.6297290626298</v>
      </c>
      <c r="Y69" s="349"/>
      <c r="Z69" s="348">
        <f>SUM(M69:X69)</f>
        <v>102490.68293627878</v>
      </c>
    </row>
    <row r="70" spans="1:26" x14ac:dyDescent="0.2">
      <c r="B70" s="350" t="s">
        <v>3076</v>
      </c>
      <c r="C70" s="350"/>
      <c r="D70" s="351"/>
      <c r="E70" s="352"/>
      <c r="F70" s="352"/>
      <c r="G70" s="352"/>
      <c r="H70" s="352"/>
      <c r="I70" s="353">
        <f t="shared" ref="I70:X70" si="20">SUM(I67:I69)</f>
        <v>52901.698892098764</v>
      </c>
      <c r="J70" s="353">
        <f t="shared" si="20"/>
        <v>61686.243498456213</v>
      </c>
      <c r="K70" s="353">
        <f t="shared" si="20"/>
        <v>78279.272199353611</v>
      </c>
      <c r="L70" s="353">
        <f t="shared" si="20"/>
        <v>72661.653529639225</v>
      </c>
      <c r="M70" s="353">
        <f t="shared" si="20"/>
        <v>83398.319159631661</v>
      </c>
      <c r="N70" s="353">
        <f t="shared" si="20"/>
        <v>83398.319159631661</v>
      </c>
      <c r="O70" s="353">
        <f t="shared" si="20"/>
        <v>83398.319159631661</v>
      </c>
      <c r="P70" s="353">
        <f t="shared" si="20"/>
        <v>83398.319159631661</v>
      </c>
      <c r="Q70" s="353">
        <f t="shared" si="20"/>
        <v>83398.319159631661</v>
      </c>
      <c r="R70" s="353">
        <f t="shared" si="20"/>
        <v>83398.319159631661</v>
      </c>
      <c r="S70" s="353">
        <f t="shared" si="20"/>
        <v>83398.319159631661</v>
      </c>
      <c r="T70" s="353">
        <f t="shared" si="20"/>
        <v>83398.319159631661</v>
      </c>
      <c r="U70" s="353">
        <f t="shared" si="20"/>
        <v>83398.319159631661</v>
      </c>
      <c r="V70" s="353">
        <f t="shared" si="20"/>
        <v>85900.268734420621</v>
      </c>
      <c r="W70" s="353">
        <f t="shared" si="20"/>
        <v>85900.268734420621</v>
      </c>
      <c r="X70" s="353">
        <f t="shared" si="20"/>
        <v>85900.268734420621</v>
      </c>
      <c r="Y70" s="349"/>
      <c r="Z70" s="353">
        <f>SUM(M70:X70)</f>
        <v>1008285.6786399469</v>
      </c>
    </row>
    <row r="71" spans="1:26" x14ac:dyDescent="0.2">
      <c r="B71" s="295"/>
      <c r="C71" s="295"/>
      <c r="D71" s="354"/>
      <c r="E71" s="355"/>
      <c r="F71" s="355"/>
      <c r="G71" s="355"/>
      <c r="H71" s="355"/>
      <c r="I71" s="356"/>
      <c r="J71" s="356"/>
      <c r="K71" s="356"/>
      <c r="L71" s="356"/>
      <c r="M71" s="356"/>
      <c r="N71" s="356"/>
      <c r="O71" s="356"/>
      <c r="P71" s="356"/>
      <c r="Q71" s="356"/>
      <c r="R71" s="356"/>
      <c r="S71" s="356"/>
      <c r="T71" s="356"/>
      <c r="U71" s="356"/>
      <c r="V71" s="356"/>
      <c r="W71" s="356"/>
      <c r="X71" s="356"/>
      <c r="Y71" s="356"/>
      <c r="Z71" s="356"/>
    </row>
  </sheetData>
  <dataValidations count="3">
    <dataValidation type="list" allowBlank="1" showInputMessage="1" showErrorMessage="1" promptTitle="Effective month" prompt="Pick the month the employee leaves this department." sqref="E59:E64" xr:uid="{8E84C752-9E6A-462B-8873-3EBB428C6028}">
      <formula1>$I$10:$X$10</formula1>
    </dataValidation>
    <dataValidation type="list" allowBlank="1" showInputMessage="1" showErrorMessage="1" errorTitle="Outside the planning window" error="Choose a month between Sep-26 and Dec-27 from the dropdown." promptTitle="Month" prompt="Pick the month from the list (Sep-26 through Dec-27)." sqref="E52:F57 E41:F50 E35:F39 E14:F33" xr:uid="{6A306FCC-145C-4507-BC6F-97C4A48E177E}">
      <formula1>$I$10:$X$10</formula1>
    </dataValidation>
    <dataValidation type="whole" allowBlank="1" showInputMessage="1" showErrorMessage="1" sqref="E51:F51 E65:E66 G41:H66 G35:H39 F58:F66 E58 G14:H33" xr:uid="{613D969B-A54D-49D1-821F-A2FCCAA8684C}">
      <formula1>1</formula1>
      <formula2>24</formula2>
    </dataValidation>
  </dataValidations>
  <pageMargins left="0.7" right="0.7" top="0.75" bottom="0.75" header="0.3" footer="0.3"/>
  <legacyDrawing r:id="rId1"/>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29026B-D1F8-4F78-8886-78F4FC5B0E1B}">
  <sheetPr>
    <tabColor theme="5" tint="0.59999389629810485"/>
  </sheetPr>
  <dimension ref="A1:AB71"/>
  <sheetViews>
    <sheetView zoomScale="80" zoomScaleNormal="80" workbookViewId="0">
      <pane xSplit="8" ySplit="11" topLeftCell="I12" activePane="bottomRight" state="frozen"/>
      <selection activeCell="C20" sqref="C20"/>
      <selection pane="topRight" activeCell="C20" sqref="C20"/>
      <selection pane="bottomLeft" activeCell="C20" sqref="C20"/>
      <selection pane="bottomRight" activeCell="E20" sqref="E20"/>
    </sheetView>
  </sheetViews>
  <sheetFormatPr baseColWidth="10" defaultColWidth="8.83203125" defaultRowHeight="15" x14ac:dyDescent="0.2"/>
  <cols>
    <col min="1" max="1" width="21.33203125" style="358" customWidth="1"/>
    <col min="2" max="2" width="25.33203125" customWidth="1"/>
    <col min="3" max="3" width="32.83203125" customWidth="1"/>
    <col min="4" max="4" width="11.1640625" customWidth="1"/>
    <col min="5" max="6" width="13.5" style="359" bestFit="1" customWidth="1"/>
    <col min="7" max="7" width="11.83203125" style="359" customWidth="1"/>
    <col min="8" max="8" width="14.5" style="359" bestFit="1" customWidth="1"/>
    <col min="9" max="24" width="9.1640625" customWidth="1"/>
    <col min="25" max="25" width="2.5" customWidth="1"/>
    <col min="26" max="26" width="11.83203125" customWidth="1"/>
    <col min="28" max="28" width="27.1640625" customWidth="1"/>
  </cols>
  <sheetData>
    <row r="1" spans="1:28" ht="19" x14ac:dyDescent="0.25">
      <c r="A1" s="290" t="s">
        <v>3028</v>
      </c>
    </row>
    <row r="2" spans="1:28" ht="16" x14ac:dyDescent="0.2">
      <c r="A2" s="291" t="s">
        <v>3107</v>
      </c>
    </row>
    <row r="3" spans="1:28" x14ac:dyDescent="0.2">
      <c r="A3" s="292" t="s">
        <v>3030</v>
      </c>
    </row>
    <row r="4" spans="1:28" x14ac:dyDescent="0.2">
      <c r="A4" s="293" t="s">
        <v>3108</v>
      </c>
    </row>
    <row r="5" spans="1:28" x14ac:dyDescent="0.2">
      <c r="B5" s="294" t="s">
        <v>3032</v>
      </c>
    </row>
    <row r="6" spans="1:28" x14ac:dyDescent="0.2">
      <c r="B6" s="295" t="s">
        <v>3033</v>
      </c>
      <c r="D6" s="296">
        <v>4.0692069161390718E-2</v>
      </c>
      <c r="E6" s="297"/>
    </row>
    <row r="7" spans="1:28" x14ac:dyDescent="0.2">
      <c r="B7" s="295" t="s">
        <v>3034</v>
      </c>
      <c r="D7" s="298">
        <v>7.222908537898412E-2</v>
      </c>
      <c r="E7" s="297"/>
    </row>
    <row r="8" spans="1:28" x14ac:dyDescent="0.2">
      <c r="B8" s="295" t="s">
        <v>3035</v>
      </c>
      <c r="D8" s="299">
        <v>46661</v>
      </c>
      <c r="V8" s="300" t="s">
        <v>3036</v>
      </c>
    </row>
    <row r="9" spans="1:28" x14ac:dyDescent="0.2">
      <c r="V9" s="300" t="s">
        <v>3037</v>
      </c>
    </row>
    <row r="10" spans="1:28" s="357" customFormat="1" ht="29.5" customHeight="1" x14ac:dyDescent="0.2">
      <c r="A10" s="301"/>
      <c r="B10" s="302" t="s">
        <v>3038</v>
      </c>
      <c r="C10" s="302" t="s">
        <v>3039</v>
      </c>
      <c r="D10" s="303" t="s">
        <v>3040</v>
      </c>
      <c r="E10" s="303" t="s">
        <v>3041</v>
      </c>
      <c r="F10" s="303" t="s">
        <v>3042</v>
      </c>
      <c r="G10" s="304" t="s">
        <v>3043</v>
      </c>
      <c r="H10" s="304" t="s">
        <v>3044</v>
      </c>
      <c r="I10" s="305">
        <f>DATE(2026,9,1)</f>
        <v>46266</v>
      </c>
      <c r="J10" s="305">
        <f>DATE(2026,10,1)</f>
        <v>46296</v>
      </c>
      <c r="K10" s="305">
        <f>DATE(2026,11,1)</f>
        <v>46327</v>
      </c>
      <c r="L10" s="305">
        <f>DATE(2026,12,1)</f>
        <v>46357</v>
      </c>
      <c r="M10" s="306">
        <f>DATE(2027,1,1)</f>
        <v>46388</v>
      </c>
      <c r="N10" s="306">
        <f>DATE(2027,2,1)</f>
        <v>46419</v>
      </c>
      <c r="O10" s="306">
        <f>DATE(2027,3,1)</f>
        <v>46447</v>
      </c>
      <c r="P10" s="306">
        <f>DATE(2027,4,1)</f>
        <v>46478</v>
      </c>
      <c r="Q10" s="306">
        <f>DATE(2027,5,1)</f>
        <v>46508</v>
      </c>
      <c r="R10" s="306">
        <f>DATE(2027,6,1)</f>
        <v>46539</v>
      </c>
      <c r="S10" s="306">
        <f>DATE(2027,7,1)</f>
        <v>46569</v>
      </c>
      <c r="T10" s="306">
        <f>DATE(2027,8,1)</f>
        <v>46600</v>
      </c>
      <c r="U10" s="306">
        <f>DATE(2027,9,1)</f>
        <v>46631</v>
      </c>
      <c r="V10" s="306">
        <f>DATE(2027,10,1)</f>
        <v>46661</v>
      </c>
      <c r="W10" s="306">
        <f>DATE(2027,11,1)</f>
        <v>46692</v>
      </c>
      <c r="X10" s="306">
        <f>DATE(2027,12,1)</f>
        <v>46722</v>
      </c>
      <c r="Y10" s="307"/>
      <c r="Z10" s="308" t="s">
        <v>3045</v>
      </c>
      <c r="AB10" s="309" t="s">
        <v>3046</v>
      </c>
    </row>
    <row r="11" spans="1:28" x14ac:dyDescent="0.2">
      <c r="E11" s="310" t="s">
        <v>3047</v>
      </c>
      <c r="F11" s="310" t="s">
        <v>3047</v>
      </c>
      <c r="G11" s="311"/>
      <c r="H11" s="312" t="s">
        <v>3048</v>
      </c>
      <c r="I11" s="310">
        <v>1</v>
      </c>
      <c r="J11" s="310">
        <v>2</v>
      </c>
      <c r="K11" s="310">
        <v>3</v>
      </c>
      <c r="L11" s="310">
        <v>4</v>
      </c>
      <c r="M11" s="310">
        <v>5</v>
      </c>
      <c r="N11" s="310">
        <v>6</v>
      </c>
      <c r="O11" s="310">
        <v>7</v>
      </c>
      <c r="P11" s="310">
        <v>8</v>
      </c>
      <c r="Q11" s="310">
        <v>9</v>
      </c>
      <c r="R11" s="310">
        <v>10</v>
      </c>
      <c r="S11" s="310">
        <v>11</v>
      </c>
      <c r="T11" s="310">
        <v>12</v>
      </c>
      <c r="U11" s="310">
        <v>13</v>
      </c>
      <c r="V11" s="310">
        <v>14</v>
      </c>
      <c r="W11" s="310">
        <v>15</v>
      </c>
      <c r="X11" s="310">
        <v>16</v>
      </c>
      <c r="Y11" s="310"/>
    </row>
    <row r="12" spans="1:28" x14ac:dyDescent="0.2">
      <c r="B12" s="313"/>
      <c r="C12" s="313"/>
      <c r="D12" s="313"/>
      <c r="E12" s="314"/>
      <c r="F12" s="314"/>
      <c r="G12" s="314"/>
      <c r="H12" s="314"/>
      <c r="I12" s="313"/>
      <c r="J12" s="313"/>
      <c r="K12" s="313"/>
      <c r="L12" s="313"/>
      <c r="M12" s="313"/>
      <c r="N12" s="313"/>
      <c r="O12" s="313"/>
      <c r="P12" s="313"/>
      <c r="Q12" s="313"/>
      <c r="R12" s="313"/>
      <c r="S12" s="313"/>
      <c r="T12" s="313"/>
      <c r="U12" s="313"/>
      <c r="V12" s="313"/>
      <c r="W12" s="313"/>
      <c r="X12" s="313"/>
      <c r="Y12" s="315"/>
      <c r="Z12" s="313"/>
    </row>
    <row r="13" spans="1:28" x14ac:dyDescent="0.2">
      <c r="B13" s="316" t="s">
        <v>3049</v>
      </c>
    </row>
    <row r="14" spans="1:28" x14ac:dyDescent="0.2">
      <c r="B14" s="317" t="s">
        <v>3109</v>
      </c>
      <c r="C14" s="317" t="s">
        <v>3110</v>
      </c>
      <c r="D14" s="318">
        <v>98591</v>
      </c>
      <c r="E14" s="319">
        <v>46266</v>
      </c>
      <c r="F14" s="319">
        <v>46722</v>
      </c>
      <c r="G14" s="320">
        <v>0.03</v>
      </c>
      <c r="H14" s="321">
        <f t="shared" ref="H14:H33" si="0">$D$8</f>
        <v>46661</v>
      </c>
      <c r="I14" s="322">
        <f t="shared" ref="I14:X33" si="1">IF(OR($D14="",$E14="",NOT(ISNUMBER($D14))),"",IF(AND($E14&lt;=I$10,IF($F14="",$X$10,$F14)&gt;=I$10),$D14/12*(1+N($G14))^IF(AND(ISNUMBER($H14),I$10&gt;=$H14),1+INT(DATEDIF($H14,I$10,"m")/12),0),0))</f>
        <v>8215.9166666666661</v>
      </c>
      <c r="J14" s="322">
        <f t="shared" si="1"/>
        <v>8215.9166666666661</v>
      </c>
      <c r="K14" s="322">
        <f t="shared" si="1"/>
        <v>8215.9166666666661</v>
      </c>
      <c r="L14" s="322">
        <f t="shared" si="1"/>
        <v>8215.9166666666661</v>
      </c>
      <c r="M14" s="323">
        <f t="shared" si="1"/>
        <v>8215.9166666666661</v>
      </c>
      <c r="N14" s="322">
        <f t="shared" si="1"/>
        <v>8215.9166666666661</v>
      </c>
      <c r="O14" s="322">
        <f t="shared" si="1"/>
        <v>8215.9166666666661</v>
      </c>
      <c r="P14" s="322">
        <f t="shared" si="1"/>
        <v>8215.9166666666661</v>
      </c>
      <c r="Q14" s="322">
        <f t="shared" si="1"/>
        <v>8215.9166666666661</v>
      </c>
      <c r="R14" s="322">
        <f t="shared" si="1"/>
        <v>8215.9166666666661</v>
      </c>
      <c r="S14" s="322">
        <f t="shared" si="1"/>
        <v>8215.9166666666661</v>
      </c>
      <c r="T14" s="322">
        <f t="shared" si="1"/>
        <v>8215.9166666666661</v>
      </c>
      <c r="U14" s="322">
        <f t="shared" si="1"/>
        <v>8215.9166666666661</v>
      </c>
      <c r="V14" s="322">
        <f t="shared" si="1"/>
        <v>8462.3941666666669</v>
      </c>
      <c r="W14" s="322">
        <f t="shared" si="1"/>
        <v>8462.3941666666669</v>
      </c>
      <c r="X14" s="322">
        <f t="shared" si="1"/>
        <v>8462.3941666666669</v>
      </c>
      <c r="Y14" s="322"/>
      <c r="Z14" s="322">
        <f>SUM(M14:X14)</f>
        <v>99330.432499999995</v>
      </c>
      <c r="AB14" s="324" t="str">
        <f t="shared" ref="AB14:AB33" si="2">IF($D14&amp;$E14="","",IF(AND($D14&lt;&gt;"",NOT(ISNUMBER($D14))),"Salary must be a number",IF(AND($D14&lt;&gt;"",$E14=""),"Start month missing",IF(AND(ISNUMBER($E14),ISNUMBER($F14),$F14&lt;$E14),"End is before Start",IF(AND($D14&lt;&gt;"",NOT(ISNUMBER($H14))),"Increase month missing","")))))</f>
        <v/>
      </c>
    </row>
    <row r="15" spans="1:28" x14ac:dyDescent="0.2">
      <c r="B15" s="317" t="s">
        <v>3111</v>
      </c>
      <c r="C15" s="317" t="s">
        <v>3112</v>
      </c>
      <c r="D15" s="318">
        <v>72080</v>
      </c>
      <c r="E15" s="319">
        <v>46266</v>
      </c>
      <c r="F15" s="319">
        <v>46722</v>
      </c>
      <c r="G15" s="320">
        <v>0.03</v>
      </c>
      <c r="H15" s="321">
        <f t="shared" si="0"/>
        <v>46661</v>
      </c>
      <c r="I15" s="322">
        <f t="shared" si="1"/>
        <v>6006.666666666667</v>
      </c>
      <c r="J15" s="322">
        <f t="shared" si="1"/>
        <v>6006.666666666667</v>
      </c>
      <c r="K15" s="322">
        <f t="shared" si="1"/>
        <v>6006.666666666667</v>
      </c>
      <c r="L15" s="322">
        <f t="shared" si="1"/>
        <v>6006.666666666667</v>
      </c>
      <c r="M15" s="322">
        <f t="shared" si="1"/>
        <v>6006.666666666667</v>
      </c>
      <c r="N15" s="322">
        <f t="shared" si="1"/>
        <v>6006.666666666667</v>
      </c>
      <c r="O15" s="322">
        <f t="shared" si="1"/>
        <v>6006.666666666667</v>
      </c>
      <c r="P15" s="322">
        <f t="shared" si="1"/>
        <v>6006.666666666667</v>
      </c>
      <c r="Q15" s="322">
        <f t="shared" si="1"/>
        <v>6006.666666666667</v>
      </c>
      <c r="R15" s="322">
        <f t="shared" si="1"/>
        <v>6006.666666666667</v>
      </c>
      <c r="S15" s="322">
        <f t="shared" si="1"/>
        <v>6006.666666666667</v>
      </c>
      <c r="T15" s="322">
        <f t="shared" si="1"/>
        <v>6006.666666666667</v>
      </c>
      <c r="U15" s="322">
        <f t="shared" si="1"/>
        <v>6006.666666666667</v>
      </c>
      <c r="V15" s="322">
        <f t="shared" si="1"/>
        <v>6186.8666666666668</v>
      </c>
      <c r="W15" s="322">
        <f t="shared" si="1"/>
        <v>6186.8666666666668</v>
      </c>
      <c r="X15" s="322">
        <f t="shared" si="1"/>
        <v>6186.8666666666668</v>
      </c>
      <c r="Y15" s="322"/>
      <c r="Z15" s="322">
        <f t="shared" ref="Z15:Z33" si="3">SUM(M15:X15)</f>
        <v>72620.599999999991</v>
      </c>
      <c r="AB15" s="324" t="str">
        <f t="shared" si="2"/>
        <v/>
      </c>
    </row>
    <row r="16" spans="1:28" x14ac:dyDescent="0.2">
      <c r="B16" s="317" t="s">
        <v>3113</v>
      </c>
      <c r="C16" s="317" t="s">
        <v>3114</v>
      </c>
      <c r="D16" s="318">
        <v>205000</v>
      </c>
      <c r="E16" s="319">
        <v>46266</v>
      </c>
      <c r="F16" s="319">
        <v>46722</v>
      </c>
      <c r="G16" s="320">
        <v>0.03</v>
      </c>
      <c r="H16" s="321">
        <f t="shared" si="0"/>
        <v>46661</v>
      </c>
      <c r="I16" s="322">
        <f t="shared" si="1"/>
        <v>17083.333333333332</v>
      </c>
      <c r="J16" s="322">
        <f t="shared" si="1"/>
        <v>17083.333333333332</v>
      </c>
      <c r="K16" s="322">
        <f t="shared" si="1"/>
        <v>17083.333333333332</v>
      </c>
      <c r="L16" s="322">
        <f t="shared" si="1"/>
        <v>17083.333333333332</v>
      </c>
      <c r="M16" s="322">
        <f t="shared" si="1"/>
        <v>17083.333333333332</v>
      </c>
      <c r="N16" s="322">
        <f t="shared" si="1"/>
        <v>17083.333333333332</v>
      </c>
      <c r="O16" s="322">
        <f t="shared" si="1"/>
        <v>17083.333333333332</v>
      </c>
      <c r="P16" s="322">
        <f t="shared" si="1"/>
        <v>17083.333333333332</v>
      </c>
      <c r="Q16" s="322">
        <f t="shared" si="1"/>
        <v>17083.333333333332</v>
      </c>
      <c r="R16" s="322">
        <f t="shared" si="1"/>
        <v>17083.333333333332</v>
      </c>
      <c r="S16" s="322">
        <f t="shared" si="1"/>
        <v>17083.333333333332</v>
      </c>
      <c r="T16" s="322">
        <f t="shared" si="1"/>
        <v>17083.333333333332</v>
      </c>
      <c r="U16" s="322">
        <f t="shared" si="1"/>
        <v>17083.333333333332</v>
      </c>
      <c r="V16" s="322">
        <f t="shared" si="1"/>
        <v>17595.833333333332</v>
      </c>
      <c r="W16" s="322">
        <f t="shared" si="1"/>
        <v>17595.833333333332</v>
      </c>
      <c r="X16" s="322">
        <f t="shared" si="1"/>
        <v>17595.833333333332</v>
      </c>
      <c r="Y16" s="322"/>
      <c r="Z16" s="322">
        <f t="shared" si="3"/>
        <v>206537.50000000003</v>
      </c>
      <c r="AB16" s="324" t="str">
        <f t="shared" si="2"/>
        <v/>
      </c>
    </row>
    <row r="17" spans="2:28" x14ac:dyDescent="0.2">
      <c r="B17" s="317" t="s">
        <v>3115</v>
      </c>
      <c r="C17" s="317" t="s">
        <v>3116</v>
      </c>
      <c r="D17" s="318">
        <v>160000</v>
      </c>
      <c r="E17" s="319">
        <v>46266</v>
      </c>
      <c r="F17" s="319">
        <v>46722</v>
      </c>
      <c r="G17" s="320">
        <v>0.03</v>
      </c>
      <c r="H17" s="321">
        <f t="shared" si="0"/>
        <v>46661</v>
      </c>
      <c r="I17" s="322">
        <f t="shared" si="1"/>
        <v>13333.333333333334</v>
      </c>
      <c r="J17" s="322">
        <f t="shared" si="1"/>
        <v>13333.333333333334</v>
      </c>
      <c r="K17" s="322">
        <f t="shared" si="1"/>
        <v>13333.333333333334</v>
      </c>
      <c r="L17" s="322">
        <f t="shared" si="1"/>
        <v>13333.333333333334</v>
      </c>
      <c r="M17" s="322">
        <f t="shared" si="1"/>
        <v>13333.333333333334</v>
      </c>
      <c r="N17" s="322">
        <f t="shared" si="1"/>
        <v>13333.333333333334</v>
      </c>
      <c r="O17" s="322">
        <f t="shared" si="1"/>
        <v>13333.333333333334</v>
      </c>
      <c r="P17" s="322">
        <f t="shared" si="1"/>
        <v>13333.333333333334</v>
      </c>
      <c r="Q17" s="322">
        <f t="shared" si="1"/>
        <v>13333.333333333334</v>
      </c>
      <c r="R17" s="322">
        <f t="shared" si="1"/>
        <v>13333.333333333334</v>
      </c>
      <c r="S17" s="322">
        <f t="shared" si="1"/>
        <v>13333.333333333334</v>
      </c>
      <c r="T17" s="322">
        <f t="shared" si="1"/>
        <v>13333.333333333334</v>
      </c>
      <c r="U17" s="322">
        <f t="shared" si="1"/>
        <v>13333.333333333334</v>
      </c>
      <c r="V17" s="322">
        <f t="shared" si="1"/>
        <v>13733.333333333334</v>
      </c>
      <c r="W17" s="322">
        <f t="shared" si="1"/>
        <v>13733.333333333334</v>
      </c>
      <c r="X17" s="322">
        <f t="shared" si="1"/>
        <v>13733.333333333334</v>
      </c>
      <c r="Y17" s="322"/>
      <c r="Z17" s="322">
        <f t="shared" si="3"/>
        <v>161200</v>
      </c>
      <c r="AB17" s="324" t="str">
        <f t="shared" si="2"/>
        <v/>
      </c>
    </row>
    <row r="18" spans="2:28" x14ac:dyDescent="0.2">
      <c r="B18" s="317" t="s">
        <v>3117</v>
      </c>
      <c r="C18" s="317" t="s">
        <v>3118</v>
      </c>
      <c r="D18" s="318">
        <v>65000</v>
      </c>
      <c r="E18" s="319">
        <v>46266</v>
      </c>
      <c r="F18" s="319">
        <v>46722</v>
      </c>
      <c r="G18" s="320">
        <v>0.03</v>
      </c>
      <c r="H18" s="321">
        <f t="shared" si="0"/>
        <v>46661</v>
      </c>
      <c r="I18" s="322">
        <f t="shared" si="1"/>
        <v>5416.666666666667</v>
      </c>
      <c r="J18" s="322">
        <f t="shared" si="1"/>
        <v>5416.666666666667</v>
      </c>
      <c r="K18" s="322">
        <f t="shared" si="1"/>
        <v>5416.666666666667</v>
      </c>
      <c r="L18" s="322">
        <f t="shared" si="1"/>
        <v>5416.666666666667</v>
      </c>
      <c r="M18" s="322">
        <f t="shared" si="1"/>
        <v>5416.666666666667</v>
      </c>
      <c r="N18" s="322">
        <f t="shared" si="1"/>
        <v>5416.666666666667</v>
      </c>
      <c r="O18" s="322">
        <f t="shared" si="1"/>
        <v>5416.666666666667</v>
      </c>
      <c r="P18" s="322">
        <f t="shared" si="1"/>
        <v>5416.666666666667</v>
      </c>
      <c r="Q18" s="322">
        <f t="shared" si="1"/>
        <v>5416.666666666667</v>
      </c>
      <c r="R18" s="322">
        <f t="shared" si="1"/>
        <v>5416.666666666667</v>
      </c>
      <c r="S18" s="322">
        <f t="shared" si="1"/>
        <v>5416.666666666667</v>
      </c>
      <c r="T18" s="322">
        <f t="shared" si="1"/>
        <v>5416.666666666667</v>
      </c>
      <c r="U18" s="322">
        <f t="shared" si="1"/>
        <v>5416.666666666667</v>
      </c>
      <c r="V18" s="322">
        <f t="shared" si="1"/>
        <v>5579.166666666667</v>
      </c>
      <c r="W18" s="322">
        <f t="shared" si="1"/>
        <v>5579.166666666667</v>
      </c>
      <c r="X18" s="322">
        <f t="shared" si="1"/>
        <v>5579.166666666667</v>
      </c>
      <c r="Y18" s="322"/>
      <c r="Z18" s="322">
        <f t="shared" si="3"/>
        <v>65487.499999999993</v>
      </c>
      <c r="AB18" s="324" t="str">
        <f t="shared" si="2"/>
        <v/>
      </c>
    </row>
    <row r="19" spans="2:28" x14ac:dyDescent="0.2">
      <c r="B19" s="317" t="s">
        <v>3119</v>
      </c>
      <c r="C19" s="317" t="s">
        <v>3112</v>
      </c>
      <c r="D19" s="318">
        <v>70000</v>
      </c>
      <c r="E19" s="319">
        <v>46266</v>
      </c>
      <c r="F19" s="319">
        <v>46722</v>
      </c>
      <c r="G19" s="320">
        <v>0.03</v>
      </c>
      <c r="H19" s="321">
        <f t="shared" si="0"/>
        <v>46661</v>
      </c>
      <c r="I19" s="322">
        <f t="shared" si="1"/>
        <v>5833.333333333333</v>
      </c>
      <c r="J19" s="322">
        <f t="shared" si="1"/>
        <v>5833.333333333333</v>
      </c>
      <c r="K19" s="322">
        <f t="shared" si="1"/>
        <v>5833.333333333333</v>
      </c>
      <c r="L19" s="322">
        <f t="shared" si="1"/>
        <v>5833.333333333333</v>
      </c>
      <c r="M19" s="322">
        <f t="shared" si="1"/>
        <v>5833.333333333333</v>
      </c>
      <c r="N19" s="322">
        <f t="shared" si="1"/>
        <v>5833.333333333333</v>
      </c>
      <c r="O19" s="322">
        <f t="shared" si="1"/>
        <v>5833.333333333333</v>
      </c>
      <c r="P19" s="322">
        <f t="shared" si="1"/>
        <v>5833.333333333333</v>
      </c>
      <c r="Q19" s="322">
        <f t="shared" si="1"/>
        <v>5833.333333333333</v>
      </c>
      <c r="R19" s="322">
        <f t="shared" si="1"/>
        <v>5833.333333333333</v>
      </c>
      <c r="S19" s="322">
        <f t="shared" si="1"/>
        <v>5833.333333333333</v>
      </c>
      <c r="T19" s="322">
        <f t="shared" si="1"/>
        <v>5833.333333333333</v>
      </c>
      <c r="U19" s="322">
        <f t="shared" si="1"/>
        <v>5833.333333333333</v>
      </c>
      <c r="V19" s="322">
        <f t="shared" si="1"/>
        <v>6008.333333333333</v>
      </c>
      <c r="W19" s="322">
        <f t="shared" si="1"/>
        <v>6008.333333333333</v>
      </c>
      <c r="X19" s="322">
        <f t="shared" si="1"/>
        <v>6008.333333333333</v>
      </c>
      <c r="Y19" s="322"/>
      <c r="Z19" s="322">
        <f t="shared" si="3"/>
        <v>70525.000000000015</v>
      </c>
      <c r="AB19" s="324" t="str">
        <f t="shared" si="2"/>
        <v/>
      </c>
    </row>
    <row r="20" spans="2:28" x14ac:dyDescent="0.2">
      <c r="B20" s="427" t="s">
        <v>3052</v>
      </c>
      <c r="C20" s="317" t="s">
        <v>3112</v>
      </c>
      <c r="D20" s="318">
        <v>75000</v>
      </c>
      <c r="E20" s="319">
        <v>46266</v>
      </c>
      <c r="F20" s="319">
        <v>46722</v>
      </c>
      <c r="G20" s="320">
        <v>0.03</v>
      </c>
      <c r="H20" s="321">
        <f t="shared" si="0"/>
        <v>46661</v>
      </c>
      <c r="I20" s="322">
        <f t="shared" si="1"/>
        <v>6250</v>
      </c>
      <c r="J20" s="322">
        <f t="shared" si="1"/>
        <v>6250</v>
      </c>
      <c r="K20" s="322">
        <f t="shared" si="1"/>
        <v>6250</v>
      </c>
      <c r="L20" s="322">
        <f t="shared" si="1"/>
        <v>6250</v>
      </c>
      <c r="M20" s="322">
        <f t="shared" si="1"/>
        <v>6250</v>
      </c>
      <c r="N20" s="322">
        <f t="shared" si="1"/>
        <v>6250</v>
      </c>
      <c r="O20" s="322">
        <f t="shared" si="1"/>
        <v>6250</v>
      </c>
      <c r="P20" s="322">
        <f t="shared" si="1"/>
        <v>6250</v>
      </c>
      <c r="Q20" s="322">
        <f t="shared" si="1"/>
        <v>6250</v>
      </c>
      <c r="R20" s="322">
        <f t="shared" si="1"/>
        <v>6250</v>
      </c>
      <c r="S20" s="322">
        <f t="shared" si="1"/>
        <v>6250</v>
      </c>
      <c r="T20" s="322">
        <f t="shared" si="1"/>
        <v>6250</v>
      </c>
      <c r="U20" s="322">
        <f t="shared" si="1"/>
        <v>6250</v>
      </c>
      <c r="V20" s="322">
        <f t="shared" si="1"/>
        <v>6437.5</v>
      </c>
      <c r="W20" s="322">
        <f t="shared" si="1"/>
        <v>6437.5</v>
      </c>
      <c r="X20" s="322">
        <f t="shared" si="1"/>
        <v>6437.5</v>
      </c>
      <c r="Y20" s="322"/>
      <c r="Z20" s="322">
        <f t="shared" si="3"/>
        <v>75562.5</v>
      </c>
      <c r="AB20" s="324" t="str">
        <f t="shared" si="2"/>
        <v/>
      </c>
    </row>
    <row r="21" spans="2:28" x14ac:dyDescent="0.2">
      <c r="B21" s="317"/>
      <c r="C21" s="317"/>
      <c r="D21" s="318"/>
      <c r="E21" s="319">
        <v>46266</v>
      </c>
      <c r="F21" s="319">
        <v>46722</v>
      </c>
      <c r="G21" s="320">
        <v>0.03</v>
      </c>
      <c r="H21" s="321">
        <f t="shared" si="0"/>
        <v>46661</v>
      </c>
      <c r="I21" s="322" t="str">
        <f t="shared" si="1"/>
        <v/>
      </c>
      <c r="J21" s="322" t="str">
        <f t="shared" si="1"/>
        <v/>
      </c>
      <c r="K21" s="322" t="str">
        <f t="shared" si="1"/>
        <v/>
      </c>
      <c r="L21" s="322" t="str">
        <f t="shared" si="1"/>
        <v/>
      </c>
      <c r="M21" s="322" t="str">
        <f t="shared" si="1"/>
        <v/>
      </c>
      <c r="N21" s="322" t="str">
        <f t="shared" si="1"/>
        <v/>
      </c>
      <c r="O21" s="322" t="str">
        <f t="shared" si="1"/>
        <v/>
      </c>
      <c r="P21" s="322" t="str">
        <f t="shared" si="1"/>
        <v/>
      </c>
      <c r="Q21" s="322" t="str">
        <f t="shared" si="1"/>
        <v/>
      </c>
      <c r="R21" s="322" t="str">
        <f t="shared" si="1"/>
        <v/>
      </c>
      <c r="S21" s="322" t="str">
        <f t="shared" si="1"/>
        <v/>
      </c>
      <c r="T21" s="322" t="str">
        <f t="shared" si="1"/>
        <v/>
      </c>
      <c r="U21" s="322" t="str">
        <f t="shared" si="1"/>
        <v/>
      </c>
      <c r="V21" s="322" t="str">
        <f t="shared" si="1"/>
        <v/>
      </c>
      <c r="W21" s="322" t="str">
        <f t="shared" si="1"/>
        <v/>
      </c>
      <c r="X21" s="322" t="str">
        <f t="shared" si="1"/>
        <v/>
      </c>
      <c r="Y21" s="322"/>
      <c r="Z21" s="322">
        <f t="shared" si="3"/>
        <v>0</v>
      </c>
      <c r="AB21" s="324" t="str">
        <f t="shared" si="2"/>
        <v/>
      </c>
    </row>
    <row r="22" spans="2:28" x14ac:dyDescent="0.2">
      <c r="B22" s="317"/>
      <c r="C22" s="317"/>
      <c r="D22" s="318"/>
      <c r="E22" s="319">
        <v>46266</v>
      </c>
      <c r="F22" s="319">
        <v>46722</v>
      </c>
      <c r="G22" s="320">
        <v>0.03</v>
      </c>
      <c r="H22" s="321">
        <f t="shared" si="0"/>
        <v>46661</v>
      </c>
      <c r="I22" s="322" t="str">
        <f t="shared" si="1"/>
        <v/>
      </c>
      <c r="J22" s="322" t="str">
        <f t="shared" si="1"/>
        <v/>
      </c>
      <c r="K22" s="322" t="str">
        <f t="shared" si="1"/>
        <v/>
      </c>
      <c r="L22" s="322" t="str">
        <f t="shared" si="1"/>
        <v/>
      </c>
      <c r="M22" s="322" t="str">
        <f t="shared" si="1"/>
        <v/>
      </c>
      <c r="N22" s="322" t="str">
        <f t="shared" si="1"/>
        <v/>
      </c>
      <c r="O22" s="322" t="str">
        <f t="shared" si="1"/>
        <v/>
      </c>
      <c r="P22" s="322" t="str">
        <f t="shared" si="1"/>
        <v/>
      </c>
      <c r="Q22" s="322" t="str">
        <f t="shared" si="1"/>
        <v/>
      </c>
      <c r="R22" s="322" t="str">
        <f t="shared" si="1"/>
        <v/>
      </c>
      <c r="S22" s="322" t="str">
        <f t="shared" si="1"/>
        <v/>
      </c>
      <c r="T22" s="322" t="str">
        <f t="shared" si="1"/>
        <v/>
      </c>
      <c r="U22" s="322" t="str">
        <f t="shared" si="1"/>
        <v/>
      </c>
      <c r="V22" s="322" t="str">
        <f t="shared" si="1"/>
        <v/>
      </c>
      <c r="W22" s="322" t="str">
        <f t="shared" si="1"/>
        <v/>
      </c>
      <c r="X22" s="322" t="str">
        <f t="shared" ref="X22" si="4">IF(OR($D22="",$E22="",NOT(ISNUMBER($D22))),"",IF(AND($E22&lt;=X$10,IF($F22="",$X$10,$F22)&gt;=X$10),$D22/12*(1+N($G22))^IF(AND(ISNUMBER($H22),X$10&gt;=$H22),1+INT(DATEDIF($H22,X$10,"m")/12),0),0))</f>
        <v/>
      </c>
      <c r="Y22" s="322"/>
      <c r="Z22" s="322">
        <f t="shared" ref="Z22:Z27" si="5">SUM(M22:X22)</f>
        <v>0</v>
      </c>
      <c r="AB22" s="324" t="str">
        <f t="shared" si="2"/>
        <v/>
      </c>
    </row>
    <row r="23" spans="2:28" x14ac:dyDescent="0.2">
      <c r="B23" s="317"/>
      <c r="C23" s="317"/>
      <c r="D23" s="318"/>
      <c r="E23" s="319">
        <v>46266</v>
      </c>
      <c r="F23" s="319">
        <v>46722</v>
      </c>
      <c r="G23" s="320">
        <v>0.03</v>
      </c>
      <c r="H23" s="321">
        <f t="shared" si="0"/>
        <v>46661</v>
      </c>
      <c r="I23" s="322" t="str">
        <f t="shared" ref="I23:X27" si="6">IF(OR($D23="",$E23="",NOT(ISNUMBER($D23))),"",IF(AND($E23&lt;=I$10,IF($F23="",$X$10,$F23)&gt;=I$10),$D23/12*(1+N($G23))^IF(AND(ISNUMBER($H23),I$10&gt;=$H23),1+INT(DATEDIF($H23,I$10,"m")/12),0),0))</f>
        <v/>
      </c>
      <c r="J23" s="322" t="str">
        <f t="shared" si="6"/>
        <v/>
      </c>
      <c r="K23" s="322" t="str">
        <f t="shared" si="6"/>
        <v/>
      </c>
      <c r="L23" s="322" t="str">
        <f t="shared" si="6"/>
        <v/>
      </c>
      <c r="M23" s="322" t="str">
        <f t="shared" si="6"/>
        <v/>
      </c>
      <c r="N23" s="322" t="str">
        <f t="shared" si="6"/>
        <v/>
      </c>
      <c r="O23" s="322" t="str">
        <f t="shared" si="6"/>
        <v/>
      </c>
      <c r="P23" s="322" t="str">
        <f t="shared" si="6"/>
        <v/>
      </c>
      <c r="Q23" s="322" t="str">
        <f t="shared" si="6"/>
        <v/>
      </c>
      <c r="R23" s="322" t="str">
        <f t="shared" si="6"/>
        <v/>
      </c>
      <c r="S23" s="322" t="str">
        <f t="shared" si="6"/>
        <v/>
      </c>
      <c r="T23" s="322" t="str">
        <f t="shared" si="6"/>
        <v/>
      </c>
      <c r="U23" s="322" t="str">
        <f t="shared" si="6"/>
        <v/>
      </c>
      <c r="V23" s="322" t="str">
        <f t="shared" si="6"/>
        <v/>
      </c>
      <c r="W23" s="322" t="str">
        <f t="shared" si="6"/>
        <v/>
      </c>
      <c r="X23" s="322" t="str">
        <f t="shared" si="6"/>
        <v/>
      </c>
      <c r="Y23" s="322"/>
      <c r="Z23" s="322">
        <f t="shared" si="5"/>
        <v>0</v>
      </c>
      <c r="AB23" s="324" t="str">
        <f t="shared" si="2"/>
        <v/>
      </c>
    </row>
    <row r="24" spans="2:28" x14ac:dyDescent="0.2">
      <c r="B24" s="317"/>
      <c r="C24" s="317"/>
      <c r="D24" s="318"/>
      <c r="E24" s="319">
        <v>46266</v>
      </c>
      <c r="F24" s="319">
        <v>46722</v>
      </c>
      <c r="G24" s="320">
        <v>0.03</v>
      </c>
      <c r="H24" s="321">
        <f t="shared" si="0"/>
        <v>46661</v>
      </c>
      <c r="I24" s="322" t="str">
        <f t="shared" si="6"/>
        <v/>
      </c>
      <c r="J24" s="322" t="str">
        <f t="shared" si="6"/>
        <v/>
      </c>
      <c r="K24" s="322" t="str">
        <f t="shared" si="6"/>
        <v/>
      </c>
      <c r="L24" s="322" t="str">
        <f t="shared" si="6"/>
        <v/>
      </c>
      <c r="M24" s="322" t="str">
        <f t="shared" si="6"/>
        <v/>
      </c>
      <c r="N24" s="322" t="str">
        <f t="shared" si="6"/>
        <v/>
      </c>
      <c r="O24" s="322" t="str">
        <f t="shared" si="6"/>
        <v/>
      </c>
      <c r="P24" s="322" t="str">
        <f t="shared" si="6"/>
        <v/>
      </c>
      <c r="Q24" s="322" t="str">
        <f t="shared" si="6"/>
        <v/>
      </c>
      <c r="R24" s="322" t="str">
        <f t="shared" si="6"/>
        <v/>
      </c>
      <c r="S24" s="322" t="str">
        <f t="shared" si="6"/>
        <v/>
      </c>
      <c r="T24" s="322" t="str">
        <f t="shared" si="6"/>
        <v/>
      </c>
      <c r="U24" s="322" t="str">
        <f t="shared" si="6"/>
        <v/>
      </c>
      <c r="V24" s="322" t="str">
        <f t="shared" si="6"/>
        <v/>
      </c>
      <c r="W24" s="322" t="str">
        <f t="shared" si="6"/>
        <v/>
      </c>
      <c r="X24" s="322" t="str">
        <f t="shared" si="6"/>
        <v/>
      </c>
      <c r="Y24" s="322"/>
      <c r="Z24" s="322">
        <f t="shared" si="5"/>
        <v>0</v>
      </c>
      <c r="AB24" s="324" t="str">
        <f t="shared" si="2"/>
        <v/>
      </c>
    </row>
    <row r="25" spans="2:28" x14ac:dyDescent="0.2">
      <c r="B25" s="317"/>
      <c r="C25" s="317"/>
      <c r="D25" s="318"/>
      <c r="E25" s="319">
        <v>46266</v>
      </c>
      <c r="F25" s="319">
        <v>46722</v>
      </c>
      <c r="G25" s="320">
        <v>0.03</v>
      </c>
      <c r="H25" s="321">
        <f t="shared" si="0"/>
        <v>46661</v>
      </c>
      <c r="I25" s="322" t="str">
        <f t="shared" si="6"/>
        <v/>
      </c>
      <c r="J25" s="322" t="str">
        <f t="shared" si="6"/>
        <v/>
      </c>
      <c r="K25" s="322" t="str">
        <f t="shared" si="6"/>
        <v/>
      </c>
      <c r="L25" s="322" t="str">
        <f t="shared" si="6"/>
        <v/>
      </c>
      <c r="M25" s="322" t="str">
        <f t="shared" si="6"/>
        <v/>
      </c>
      <c r="N25" s="322" t="str">
        <f t="shared" si="6"/>
        <v/>
      </c>
      <c r="O25" s="322" t="str">
        <f t="shared" si="6"/>
        <v/>
      </c>
      <c r="P25" s="322" t="str">
        <f t="shared" si="6"/>
        <v/>
      </c>
      <c r="Q25" s="322" t="str">
        <f t="shared" si="6"/>
        <v/>
      </c>
      <c r="R25" s="322" t="str">
        <f t="shared" si="6"/>
        <v/>
      </c>
      <c r="S25" s="322" t="str">
        <f t="shared" si="6"/>
        <v/>
      </c>
      <c r="T25" s="322" t="str">
        <f t="shared" si="6"/>
        <v/>
      </c>
      <c r="U25" s="322" t="str">
        <f t="shared" si="6"/>
        <v/>
      </c>
      <c r="V25" s="322" t="str">
        <f t="shared" si="6"/>
        <v/>
      </c>
      <c r="W25" s="322" t="str">
        <f t="shared" si="6"/>
        <v/>
      </c>
      <c r="X25" s="322" t="str">
        <f t="shared" si="6"/>
        <v/>
      </c>
      <c r="Y25" s="322"/>
      <c r="Z25" s="322">
        <f t="shared" si="5"/>
        <v>0</v>
      </c>
      <c r="AB25" s="324" t="str">
        <f t="shared" si="2"/>
        <v/>
      </c>
    </row>
    <row r="26" spans="2:28" x14ac:dyDescent="0.2">
      <c r="B26" s="317"/>
      <c r="C26" s="317"/>
      <c r="D26" s="318"/>
      <c r="E26" s="319">
        <v>46266</v>
      </c>
      <c r="F26" s="319">
        <v>46722</v>
      </c>
      <c r="G26" s="320">
        <v>0.03</v>
      </c>
      <c r="H26" s="321">
        <f t="shared" si="0"/>
        <v>46661</v>
      </c>
      <c r="I26" s="322" t="str">
        <f t="shared" si="6"/>
        <v/>
      </c>
      <c r="J26" s="322" t="str">
        <f t="shared" si="6"/>
        <v/>
      </c>
      <c r="K26" s="322" t="str">
        <f t="shared" si="6"/>
        <v/>
      </c>
      <c r="L26" s="322" t="str">
        <f t="shared" si="6"/>
        <v/>
      </c>
      <c r="M26" s="322" t="str">
        <f t="shared" si="6"/>
        <v/>
      </c>
      <c r="N26" s="322" t="str">
        <f t="shared" si="6"/>
        <v/>
      </c>
      <c r="O26" s="322" t="str">
        <f t="shared" si="6"/>
        <v/>
      </c>
      <c r="P26" s="322" t="str">
        <f t="shared" si="6"/>
        <v/>
      </c>
      <c r="Q26" s="322" t="str">
        <f t="shared" si="6"/>
        <v/>
      </c>
      <c r="R26" s="322" t="str">
        <f t="shared" si="6"/>
        <v/>
      </c>
      <c r="S26" s="322" t="str">
        <f t="shared" si="6"/>
        <v/>
      </c>
      <c r="T26" s="322" t="str">
        <f t="shared" si="6"/>
        <v/>
      </c>
      <c r="U26" s="322" t="str">
        <f t="shared" si="6"/>
        <v/>
      </c>
      <c r="V26" s="322" t="str">
        <f t="shared" si="6"/>
        <v/>
      </c>
      <c r="W26" s="322" t="str">
        <f t="shared" si="6"/>
        <v/>
      </c>
      <c r="X26" s="322" t="str">
        <f t="shared" si="6"/>
        <v/>
      </c>
      <c r="Y26" s="322"/>
      <c r="Z26" s="322">
        <f t="shared" si="5"/>
        <v>0</v>
      </c>
      <c r="AB26" s="324" t="str">
        <f t="shared" si="2"/>
        <v/>
      </c>
    </row>
    <row r="27" spans="2:28" x14ac:dyDescent="0.2">
      <c r="B27" s="317"/>
      <c r="C27" s="317"/>
      <c r="D27" s="318"/>
      <c r="E27" s="319">
        <v>46266</v>
      </c>
      <c r="F27" s="319">
        <v>46722</v>
      </c>
      <c r="G27" s="320">
        <v>0.03</v>
      </c>
      <c r="H27" s="321">
        <f t="shared" si="0"/>
        <v>46661</v>
      </c>
      <c r="I27" s="322" t="str">
        <f t="shared" si="6"/>
        <v/>
      </c>
      <c r="J27" s="322" t="str">
        <f t="shared" si="6"/>
        <v/>
      </c>
      <c r="K27" s="322" t="str">
        <f t="shared" si="6"/>
        <v/>
      </c>
      <c r="L27" s="322" t="str">
        <f t="shared" si="6"/>
        <v/>
      </c>
      <c r="M27" s="322" t="str">
        <f t="shared" si="6"/>
        <v/>
      </c>
      <c r="N27" s="322" t="str">
        <f t="shared" si="6"/>
        <v/>
      </c>
      <c r="O27" s="322" t="str">
        <f t="shared" si="6"/>
        <v/>
      </c>
      <c r="P27" s="322" t="str">
        <f t="shared" si="6"/>
        <v/>
      </c>
      <c r="Q27" s="322" t="str">
        <f t="shared" si="6"/>
        <v/>
      </c>
      <c r="R27" s="322" t="str">
        <f t="shared" si="6"/>
        <v/>
      </c>
      <c r="S27" s="322" t="str">
        <f t="shared" si="6"/>
        <v/>
      </c>
      <c r="T27" s="322" t="str">
        <f t="shared" si="6"/>
        <v/>
      </c>
      <c r="U27" s="322" t="str">
        <f t="shared" si="6"/>
        <v/>
      </c>
      <c r="V27" s="322" t="str">
        <f t="shared" si="6"/>
        <v/>
      </c>
      <c r="W27" s="322" t="str">
        <f t="shared" si="6"/>
        <v/>
      </c>
      <c r="X27" s="322" t="str">
        <f t="shared" si="6"/>
        <v/>
      </c>
      <c r="Y27" s="322"/>
      <c r="Z27" s="322">
        <f t="shared" si="5"/>
        <v>0</v>
      </c>
      <c r="AB27" s="324" t="str">
        <f t="shared" si="2"/>
        <v/>
      </c>
    </row>
    <row r="28" spans="2:28" x14ac:dyDescent="0.2">
      <c r="B28" s="317"/>
      <c r="C28" s="317"/>
      <c r="D28" s="318"/>
      <c r="E28" s="319">
        <v>46266</v>
      </c>
      <c r="F28" s="319">
        <v>46722</v>
      </c>
      <c r="G28" s="320">
        <v>0.03</v>
      </c>
      <c r="H28" s="321">
        <f t="shared" si="0"/>
        <v>46661</v>
      </c>
      <c r="I28" s="322" t="str">
        <f t="shared" si="1"/>
        <v/>
      </c>
      <c r="J28" s="322" t="str">
        <f t="shared" si="1"/>
        <v/>
      </c>
      <c r="K28" s="322" t="str">
        <f t="shared" si="1"/>
        <v/>
      </c>
      <c r="L28" s="322" t="str">
        <f t="shared" si="1"/>
        <v/>
      </c>
      <c r="M28" s="322" t="str">
        <f t="shared" si="1"/>
        <v/>
      </c>
      <c r="N28" s="322" t="str">
        <f t="shared" si="1"/>
        <v/>
      </c>
      <c r="O28" s="322" t="str">
        <f t="shared" si="1"/>
        <v/>
      </c>
      <c r="P28" s="322" t="str">
        <f t="shared" si="1"/>
        <v/>
      </c>
      <c r="Q28" s="322" t="str">
        <f t="shared" si="1"/>
        <v/>
      </c>
      <c r="R28" s="322" t="str">
        <f t="shared" si="1"/>
        <v/>
      </c>
      <c r="S28" s="322" t="str">
        <f t="shared" si="1"/>
        <v/>
      </c>
      <c r="T28" s="322" t="str">
        <f t="shared" si="1"/>
        <v/>
      </c>
      <c r="U28" s="322" t="str">
        <f t="shared" si="1"/>
        <v/>
      </c>
      <c r="V28" s="322" t="str">
        <f t="shared" si="1"/>
        <v/>
      </c>
      <c r="W28" s="322" t="str">
        <f t="shared" si="1"/>
        <v/>
      </c>
      <c r="X28" s="322" t="str">
        <f t="shared" si="1"/>
        <v/>
      </c>
      <c r="Y28" s="322"/>
      <c r="Z28" s="322">
        <f t="shared" si="3"/>
        <v>0</v>
      </c>
      <c r="AB28" s="324" t="str">
        <f t="shared" si="2"/>
        <v/>
      </c>
    </row>
    <row r="29" spans="2:28" x14ac:dyDescent="0.2">
      <c r="B29" s="317"/>
      <c r="C29" s="317"/>
      <c r="D29" s="318"/>
      <c r="E29" s="319">
        <v>46266</v>
      </c>
      <c r="F29" s="319">
        <v>46722</v>
      </c>
      <c r="G29" s="320">
        <v>0.03</v>
      </c>
      <c r="H29" s="321">
        <f t="shared" si="0"/>
        <v>46661</v>
      </c>
      <c r="I29" s="322" t="str">
        <f t="shared" si="1"/>
        <v/>
      </c>
      <c r="J29" s="322" t="str">
        <f t="shared" si="1"/>
        <v/>
      </c>
      <c r="K29" s="322" t="str">
        <f t="shared" si="1"/>
        <v/>
      </c>
      <c r="L29" s="322" t="str">
        <f t="shared" si="1"/>
        <v/>
      </c>
      <c r="M29" s="322" t="str">
        <f t="shared" si="1"/>
        <v/>
      </c>
      <c r="N29" s="322" t="str">
        <f t="shared" si="1"/>
        <v/>
      </c>
      <c r="O29" s="322" t="str">
        <f t="shared" si="1"/>
        <v/>
      </c>
      <c r="P29" s="322" t="str">
        <f t="shared" si="1"/>
        <v/>
      </c>
      <c r="Q29" s="322" t="str">
        <f t="shared" si="1"/>
        <v/>
      </c>
      <c r="R29" s="322" t="str">
        <f t="shared" si="1"/>
        <v/>
      </c>
      <c r="S29" s="322" t="str">
        <f t="shared" si="1"/>
        <v/>
      </c>
      <c r="T29" s="322" t="str">
        <f t="shared" si="1"/>
        <v/>
      </c>
      <c r="U29" s="322" t="str">
        <f t="shared" si="1"/>
        <v/>
      </c>
      <c r="V29" s="322" t="str">
        <f t="shared" si="1"/>
        <v/>
      </c>
      <c r="W29" s="322" t="str">
        <f t="shared" si="1"/>
        <v/>
      </c>
      <c r="X29" s="322" t="str">
        <f t="shared" si="1"/>
        <v/>
      </c>
      <c r="Y29" s="322"/>
      <c r="Z29" s="322">
        <f t="shared" si="3"/>
        <v>0</v>
      </c>
      <c r="AB29" s="324" t="str">
        <f t="shared" si="2"/>
        <v/>
      </c>
    </row>
    <row r="30" spans="2:28" x14ac:dyDescent="0.2">
      <c r="B30" s="317"/>
      <c r="C30" s="317"/>
      <c r="D30" s="318"/>
      <c r="E30" s="319">
        <v>46266</v>
      </c>
      <c r="F30" s="319">
        <v>46722</v>
      </c>
      <c r="G30" s="320">
        <v>0.03</v>
      </c>
      <c r="H30" s="321">
        <f t="shared" si="0"/>
        <v>46661</v>
      </c>
      <c r="I30" s="322" t="str">
        <f t="shared" si="1"/>
        <v/>
      </c>
      <c r="J30" s="322" t="str">
        <f t="shared" si="1"/>
        <v/>
      </c>
      <c r="K30" s="322" t="str">
        <f t="shared" si="1"/>
        <v/>
      </c>
      <c r="L30" s="322" t="str">
        <f t="shared" si="1"/>
        <v/>
      </c>
      <c r="M30" s="322" t="str">
        <f t="shared" si="1"/>
        <v/>
      </c>
      <c r="N30" s="322" t="str">
        <f t="shared" si="1"/>
        <v/>
      </c>
      <c r="O30" s="322" t="str">
        <f t="shared" si="1"/>
        <v/>
      </c>
      <c r="P30" s="322" t="str">
        <f t="shared" si="1"/>
        <v/>
      </c>
      <c r="Q30" s="322" t="str">
        <f t="shared" si="1"/>
        <v/>
      </c>
      <c r="R30" s="322" t="str">
        <f t="shared" si="1"/>
        <v/>
      </c>
      <c r="S30" s="322" t="str">
        <f t="shared" si="1"/>
        <v/>
      </c>
      <c r="T30" s="322" t="str">
        <f t="shared" si="1"/>
        <v/>
      </c>
      <c r="U30" s="322" t="str">
        <f t="shared" si="1"/>
        <v/>
      </c>
      <c r="V30" s="322" t="str">
        <f t="shared" si="1"/>
        <v/>
      </c>
      <c r="W30" s="322" t="str">
        <f t="shared" si="1"/>
        <v/>
      </c>
      <c r="X30" s="322" t="str">
        <f t="shared" si="1"/>
        <v/>
      </c>
      <c r="Y30" s="322"/>
      <c r="Z30" s="322">
        <f t="shared" si="3"/>
        <v>0</v>
      </c>
      <c r="AB30" s="324" t="str">
        <f t="shared" si="2"/>
        <v/>
      </c>
    </row>
    <row r="31" spans="2:28" x14ac:dyDescent="0.2">
      <c r="B31" s="317"/>
      <c r="C31" s="317"/>
      <c r="D31" s="318"/>
      <c r="E31" s="319">
        <v>46266</v>
      </c>
      <c r="F31" s="319">
        <v>46722</v>
      </c>
      <c r="G31" s="320">
        <v>0.03</v>
      </c>
      <c r="H31" s="321">
        <f t="shared" si="0"/>
        <v>46661</v>
      </c>
      <c r="I31" s="322" t="str">
        <f t="shared" si="1"/>
        <v/>
      </c>
      <c r="J31" s="322" t="str">
        <f t="shared" si="1"/>
        <v/>
      </c>
      <c r="K31" s="322" t="str">
        <f t="shared" si="1"/>
        <v/>
      </c>
      <c r="L31" s="322" t="str">
        <f t="shared" si="1"/>
        <v/>
      </c>
      <c r="M31" s="322" t="str">
        <f t="shared" si="1"/>
        <v/>
      </c>
      <c r="N31" s="322" t="str">
        <f t="shared" si="1"/>
        <v/>
      </c>
      <c r="O31" s="322" t="str">
        <f t="shared" si="1"/>
        <v/>
      </c>
      <c r="P31" s="322" t="str">
        <f t="shared" si="1"/>
        <v/>
      </c>
      <c r="Q31" s="322" t="str">
        <f t="shared" si="1"/>
        <v/>
      </c>
      <c r="R31" s="322" t="str">
        <f t="shared" si="1"/>
        <v/>
      </c>
      <c r="S31" s="322" t="str">
        <f t="shared" si="1"/>
        <v/>
      </c>
      <c r="T31" s="322" t="str">
        <f t="shared" si="1"/>
        <v/>
      </c>
      <c r="U31" s="322" t="str">
        <f t="shared" si="1"/>
        <v/>
      </c>
      <c r="V31" s="322" t="str">
        <f t="shared" si="1"/>
        <v/>
      </c>
      <c r="W31" s="322" t="str">
        <f t="shared" si="1"/>
        <v/>
      </c>
      <c r="X31" s="322" t="str">
        <f t="shared" si="1"/>
        <v/>
      </c>
      <c r="Y31" s="322"/>
      <c r="Z31" s="322">
        <f t="shared" si="3"/>
        <v>0</v>
      </c>
      <c r="AB31" s="324" t="str">
        <f t="shared" si="2"/>
        <v/>
      </c>
    </row>
    <row r="32" spans="2:28" x14ac:dyDescent="0.2">
      <c r="B32" s="317"/>
      <c r="C32" s="317"/>
      <c r="D32" s="318"/>
      <c r="E32" s="319">
        <v>46266</v>
      </c>
      <c r="F32" s="319">
        <v>46722</v>
      </c>
      <c r="G32" s="320">
        <v>0.03</v>
      </c>
      <c r="H32" s="321">
        <f t="shared" si="0"/>
        <v>46661</v>
      </c>
      <c r="I32" s="322" t="str">
        <f t="shared" si="1"/>
        <v/>
      </c>
      <c r="J32" s="322" t="str">
        <f t="shared" si="1"/>
        <v/>
      </c>
      <c r="K32" s="322" t="str">
        <f t="shared" si="1"/>
        <v/>
      </c>
      <c r="L32" s="322" t="str">
        <f t="shared" si="1"/>
        <v/>
      </c>
      <c r="M32" s="322" t="str">
        <f t="shared" si="1"/>
        <v/>
      </c>
      <c r="N32" s="322" t="str">
        <f t="shared" si="1"/>
        <v/>
      </c>
      <c r="O32" s="322" t="str">
        <f t="shared" si="1"/>
        <v/>
      </c>
      <c r="P32" s="322" t="str">
        <f t="shared" si="1"/>
        <v/>
      </c>
      <c r="Q32" s="322" t="str">
        <f t="shared" si="1"/>
        <v/>
      </c>
      <c r="R32" s="322" t="str">
        <f t="shared" si="1"/>
        <v/>
      </c>
      <c r="S32" s="322" t="str">
        <f t="shared" si="1"/>
        <v/>
      </c>
      <c r="T32" s="322" t="str">
        <f t="shared" si="1"/>
        <v/>
      </c>
      <c r="U32" s="322" t="str">
        <f t="shared" si="1"/>
        <v/>
      </c>
      <c r="V32" s="322" t="str">
        <f t="shared" si="1"/>
        <v/>
      </c>
      <c r="W32" s="322" t="str">
        <f t="shared" si="1"/>
        <v/>
      </c>
      <c r="X32" s="322" t="str">
        <f t="shared" si="1"/>
        <v/>
      </c>
      <c r="Y32" s="322"/>
      <c r="Z32" s="322">
        <f t="shared" si="3"/>
        <v>0</v>
      </c>
      <c r="AB32" s="324" t="str">
        <f t="shared" si="2"/>
        <v/>
      </c>
    </row>
    <row r="33" spans="2:28" x14ac:dyDescent="0.2">
      <c r="B33" s="317"/>
      <c r="C33" s="317"/>
      <c r="D33" s="318"/>
      <c r="E33" s="319">
        <v>46266</v>
      </c>
      <c r="F33" s="319">
        <v>46722</v>
      </c>
      <c r="G33" s="320">
        <v>0.03</v>
      </c>
      <c r="H33" s="321">
        <f t="shared" si="0"/>
        <v>46661</v>
      </c>
      <c r="I33" s="322" t="str">
        <f t="shared" si="1"/>
        <v/>
      </c>
      <c r="J33" s="322" t="str">
        <f t="shared" si="1"/>
        <v/>
      </c>
      <c r="K33" s="322" t="str">
        <f t="shared" si="1"/>
        <v/>
      </c>
      <c r="L33" s="322" t="str">
        <f t="shared" si="1"/>
        <v/>
      </c>
      <c r="M33" s="322" t="str">
        <f t="shared" si="1"/>
        <v/>
      </c>
      <c r="N33" s="322" t="str">
        <f t="shared" si="1"/>
        <v/>
      </c>
      <c r="O33" s="322" t="str">
        <f t="shared" si="1"/>
        <v/>
      </c>
      <c r="P33" s="322" t="str">
        <f t="shared" si="1"/>
        <v/>
      </c>
      <c r="Q33" s="322" t="str">
        <f t="shared" si="1"/>
        <v/>
      </c>
      <c r="R33" s="322" t="str">
        <f t="shared" si="1"/>
        <v/>
      </c>
      <c r="S33" s="322" t="str">
        <f t="shared" si="1"/>
        <v/>
      </c>
      <c r="T33" s="322" t="str">
        <f t="shared" si="1"/>
        <v/>
      </c>
      <c r="U33" s="322" t="str">
        <f t="shared" si="1"/>
        <v/>
      </c>
      <c r="V33" s="322" t="str">
        <f t="shared" si="1"/>
        <v/>
      </c>
      <c r="W33" s="322" t="str">
        <f t="shared" si="1"/>
        <v/>
      </c>
      <c r="X33" s="322" t="str">
        <f t="shared" si="1"/>
        <v/>
      </c>
      <c r="Y33" s="322"/>
      <c r="Z33" s="322">
        <f t="shared" si="3"/>
        <v>0</v>
      </c>
      <c r="AB33" s="324" t="str">
        <f t="shared" si="2"/>
        <v/>
      </c>
    </row>
    <row r="34" spans="2:28" x14ac:dyDescent="0.2">
      <c r="B34" s="316" t="s">
        <v>3069</v>
      </c>
      <c r="D34" s="325"/>
      <c r="E34" s="326"/>
      <c r="F34" s="326"/>
      <c r="G34" s="326"/>
      <c r="H34" s="326"/>
      <c r="I34" s="322"/>
      <c r="J34" s="322"/>
      <c r="K34" s="322"/>
      <c r="L34" s="322"/>
      <c r="M34" s="322"/>
      <c r="N34" s="322"/>
      <c r="O34" s="322"/>
      <c r="P34" s="322"/>
      <c r="Q34" s="322"/>
      <c r="R34" s="322"/>
      <c r="S34" s="322"/>
      <c r="T34" s="322"/>
      <c r="U34" s="322"/>
      <c r="V34" s="322"/>
      <c r="W34" s="322"/>
      <c r="X34" s="322"/>
      <c r="Y34" s="322"/>
      <c r="Z34" s="322"/>
      <c r="AB34" s="324"/>
    </row>
    <row r="35" spans="2:28" x14ac:dyDescent="0.2">
      <c r="B35" s="317" t="s">
        <v>3120</v>
      </c>
      <c r="C35" s="317" t="s">
        <v>3121</v>
      </c>
      <c r="D35" s="318">
        <v>140000</v>
      </c>
      <c r="E35" s="319">
        <v>46357</v>
      </c>
      <c r="F35" s="319">
        <v>46722</v>
      </c>
      <c r="G35" s="320">
        <v>0.03</v>
      </c>
      <c r="H35" s="321">
        <f>$D$8</f>
        <v>46661</v>
      </c>
      <c r="I35" s="322">
        <f t="shared" ref="I35:X39" si="7">IF(OR($D35="",$E35="",NOT(ISNUMBER($D35))),"",IF(AND($E35&lt;=I$10,IF($F35="",$X$10,$F35)&gt;=I$10),$D35/12*(1+N($G35))^IF(AND(ISNUMBER($H35),I$10&gt;=$H35),1+INT(DATEDIF($H35,I$10,"m")/12),0),0))</f>
        <v>0</v>
      </c>
      <c r="J35" s="322">
        <f t="shared" si="7"/>
        <v>0</v>
      </c>
      <c r="K35" s="322">
        <f t="shared" si="7"/>
        <v>0</v>
      </c>
      <c r="L35" s="322">
        <f t="shared" si="7"/>
        <v>11666.666666666666</v>
      </c>
      <c r="M35" s="322">
        <f t="shared" si="7"/>
        <v>11666.666666666666</v>
      </c>
      <c r="N35" s="322">
        <f t="shared" si="7"/>
        <v>11666.666666666666</v>
      </c>
      <c r="O35" s="322">
        <f t="shared" si="7"/>
        <v>11666.666666666666</v>
      </c>
      <c r="P35" s="322">
        <f t="shared" si="7"/>
        <v>11666.666666666666</v>
      </c>
      <c r="Q35" s="322">
        <f t="shared" si="7"/>
        <v>11666.666666666666</v>
      </c>
      <c r="R35" s="322">
        <f t="shared" si="7"/>
        <v>11666.666666666666</v>
      </c>
      <c r="S35" s="322">
        <f t="shared" si="7"/>
        <v>11666.666666666666</v>
      </c>
      <c r="T35" s="322">
        <f t="shared" si="7"/>
        <v>11666.666666666666</v>
      </c>
      <c r="U35" s="322">
        <f t="shared" si="7"/>
        <v>11666.666666666666</v>
      </c>
      <c r="V35" s="322">
        <f t="shared" si="7"/>
        <v>12016.666666666666</v>
      </c>
      <c r="W35" s="322">
        <f t="shared" si="7"/>
        <v>12016.666666666666</v>
      </c>
      <c r="X35" s="322">
        <f t="shared" si="7"/>
        <v>12016.666666666666</v>
      </c>
      <c r="Y35" s="322"/>
      <c r="Z35" s="322">
        <f t="shared" ref="Z35:Z50" si="8">SUM(M35:X35)</f>
        <v>141050.00000000003</v>
      </c>
      <c r="AB35" s="324" t="str">
        <f>IF($D35&amp;$E35="","",IF(AND($D35&lt;&gt;"",NOT(ISNUMBER($D35))),"Salary must be a number",IF(AND($D35&lt;&gt;"",$E35=""),"Start month missing",IF(AND(ISNUMBER($E35),ISNUMBER($F35),$F35&lt;$E35),"End is before Start",IF(AND($D35&lt;&gt;"",NOT(ISNUMBER($H35))),"Increase month missing","")))))</f>
        <v/>
      </c>
    </row>
    <row r="36" spans="2:28" x14ac:dyDescent="0.2">
      <c r="B36" s="317"/>
      <c r="C36" s="317"/>
      <c r="D36" s="318"/>
      <c r="E36" s="319"/>
      <c r="F36" s="319">
        <v>46722</v>
      </c>
      <c r="G36" s="320">
        <v>0.03</v>
      </c>
      <c r="H36" s="321">
        <f>$D$8</f>
        <v>46661</v>
      </c>
      <c r="I36" s="322" t="str">
        <f t="shared" si="7"/>
        <v/>
      </c>
      <c r="J36" s="322" t="str">
        <f t="shared" si="7"/>
        <v/>
      </c>
      <c r="K36" s="322" t="str">
        <f t="shared" si="7"/>
        <v/>
      </c>
      <c r="L36" s="322" t="str">
        <f t="shared" si="7"/>
        <v/>
      </c>
      <c r="M36" s="322" t="str">
        <f t="shared" si="7"/>
        <v/>
      </c>
      <c r="N36" s="322" t="str">
        <f t="shared" si="7"/>
        <v/>
      </c>
      <c r="O36" s="322" t="str">
        <f t="shared" si="7"/>
        <v/>
      </c>
      <c r="P36" s="322" t="str">
        <f t="shared" si="7"/>
        <v/>
      </c>
      <c r="Q36" s="322" t="str">
        <f t="shared" si="7"/>
        <v/>
      </c>
      <c r="R36" s="322" t="str">
        <f t="shared" si="7"/>
        <v/>
      </c>
      <c r="S36" s="322" t="str">
        <f t="shared" si="7"/>
        <v/>
      </c>
      <c r="T36" s="322" t="str">
        <f t="shared" si="7"/>
        <v/>
      </c>
      <c r="U36" s="322" t="str">
        <f t="shared" si="7"/>
        <v/>
      </c>
      <c r="V36" s="322" t="str">
        <f t="shared" si="7"/>
        <v/>
      </c>
      <c r="W36" s="322" t="str">
        <f t="shared" si="7"/>
        <v/>
      </c>
      <c r="X36" s="322" t="str">
        <f t="shared" si="7"/>
        <v/>
      </c>
      <c r="Y36" s="322"/>
      <c r="Z36" s="322">
        <f t="shared" si="8"/>
        <v>0</v>
      </c>
      <c r="AB36" s="324" t="str">
        <f>IF($D36&amp;$E36="","",IF(AND($D36&lt;&gt;"",NOT(ISNUMBER($D36))),"Salary must be a number",IF(AND($D36&lt;&gt;"",$E36=""),"Start month missing",IF(AND(ISNUMBER($E36),ISNUMBER($F36),$F36&lt;$E36),"End is before Start",IF(AND($D36&lt;&gt;"",NOT(ISNUMBER($H36))),"Increase month missing","")))))</f>
        <v/>
      </c>
    </row>
    <row r="37" spans="2:28" x14ac:dyDescent="0.2">
      <c r="B37" s="317"/>
      <c r="C37" s="317"/>
      <c r="D37" s="318"/>
      <c r="E37" s="319"/>
      <c r="F37" s="319">
        <v>46722</v>
      </c>
      <c r="G37" s="320">
        <v>0.03</v>
      </c>
      <c r="H37" s="321">
        <f>$D$8</f>
        <v>46661</v>
      </c>
      <c r="I37" s="322" t="str">
        <f t="shared" si="7"/>
        <v/>
      </c>
      <c r="J37" s="322" t="str">
        <f t="shared" si="7"/>
        <v/>
      </c>
      <c r="K37" s="322" t="str">
        <f t="shared" si="7"/>
        <v/>
      </c>
      <c r="L37" s="322" t="str">
        <f t="shared" si="7"/>
        <v/>
      </c>
      <c r="M37" s="322" t="str">
        <f t="shared" si="7"/>
        <v/>
      </c>
      <c r="N37" s="322" t="str">
        <f t="shared" si="7"/>
        <v/>
      </c>
      <c r="O37" s="322" t="str">
        <f t="shared" si="7"/>
        <v/>
      </c>
      <c r="P37" s="322" t="str">
        <f t="shared" si="7"/>
        <v/>
      </c>
      <c r="Q37" s="322" t="str">
        <f t="shared" si="7"/>
        <v/>
      </c>
      <c r="R37" s="322" t="str">
        <f t="shared" si="7"/>
        <v/>
      </c>
      <c r="S37" s="322" t="str">
        <f t="shared" si="7"/>
        <v/>
      </c>
      <c r="T37" s="322" t="str">
        <f t="shared" si="7"/>
        <v/>
      </c>
      <c r="U37" s="322" t="str">
        <f t="shared" si="7"/>
        <v/>
      </c>
      <c r="V37" s="322" t="str">
        <f t="shared" si="7"/>
        <v/>
      </c>
      <c r="W37" s="322" t="str">
        <f t="shared" si="7"/>
        <v/>
      </c>
      <c r="X37" s="322" t="str">
        <f t="shared" si="7"/>
        <v/>
      </c>
      <c r="Y37" s="322"/>
      <c r="Z37" s="322">
        <f t="shared" si="8"/>
        <v>0</v>
      </c>
      <c r="AB37" s="324" t="str">
        <f>IF($D37&amp;$E37="","",IF(AND($D37&lt;&gt;"",NOT(ISNUMBER($D37))),"Salary must be a number",IF(AND($D37&lt;&gt;"",$E37=""),"Start month missing",IF(AND(ISNUMBER($E37),ISNUMBER($F37),$F37&lt;$E37),"End is before Start",IF(AND($D37&lt;&gt;"",NOT(ISNUMBER($H37))),"Increase month missing","")))))</f>
        <v/>
      </c>
    </row>
    <row r="38" spans="2:28" x14ac:dyDescent="0.2">
      <c r="B38" s="317"/>
      <c r="C38" s="317"/>
      <c r="D38" s="318"/>
      <c r="E38" s="319"/>
      <c r="F38" s="319">
        <v>46722</v>
      </c>
      <c r="G38" s="320">
        <v>0.03</v>
      </c>
      <c r="H38" s="321">
        <f>$D$8</f>
        <v>46661</v>
      </c>
      <c r="I38" s="322" t="str">
        <f t="shared" si="7"/>
        <v/>
      </c>
      <c r="J38" s="322" t="str">
        <f t="shared" si="7"/>
        <v/>
      </c>
      <c r="K38" s="322" t="str">
        <f t="shared" si="7"/>
        <v/>
      </c>
      <c r="L38" s="322" t="str">
        <f t="shared" si="7"/>
        <v/>
      </c>
      <c r="M38" s="322" t="str">
        <f t="shared" si="7"/>
        <v/>
      </c>
      <c r="N38" s="322" t="str">
        <f t="shared" si="7"/>
        <v/>
      </c>
      <c r="O38" s="322" t="str">
        <f t="shared" si="7"/>
        <v/>
      </c>
      <c r="P38" s="322" t="str">
        <f t="shared" si="7"/>
        <v/>
      </c>
      <c r="Q38" s="322" t="str">
        <f t="shared" si="7"/>
        <v/>
      </c>
      <c r="R38" s="322" t="str">
        <f t="shared" si="7"/>
        <v/>
      </c>
      <c r="S38" s="322" t="str">
        <f t="shared" si="7"/>
        <v/>
      </c>
      <c r="T38" s="322" t="str">
        <f t="shared" si="7"/>
        <v/>
      </c>
      <c r="U38" s="322" t="str">
        <f t="shared" si="7"/>
        <v/>
      </c>
      <c r="V38" s="322" t="str">
        <f t="shared" si="7"/>
        <v/>
      </c>
      <c r="W38" s="322" t="str">
        <f t="shared" si="7"/>
        <v/>
      </c>
      <c r="X38" s="322" t="str">
        <f t="shared" si="7"/>
        <v/>
      </c>
      <c r="Y38" s="322"/>
      <c r="Z38" s="322">
        <f t="shared" si="8"/>
        <v>0</v>
      </c>
      <c r="AB38" s="324" t="str">
        <f>IF($D38&amp;$E38="","",IF(AND($D38&lt;&gt;"",NOT(ISNUMBER($D38))),"Salary must be a number",IF(AND($D38&lt;&gt;"",$E38=""),"Start month missing",IF(AND(ISNUMBER($E38),ISNUMBER($F38),$F38&lt;$E38),"End is before Start",IF(AND($D38&lt;&gt;"",NOT(ISNUMBER($H38))),"Increase month missing","")))))</f>
        <v/>
      </c>
    </row>
    <row r="39" spans="2:28" x14ac:dyDescent="0.2">
      <c r="B39" s="317"/>
      <c r="C39" s="317"/>
      <c r="D39" s="318"/>
      <c r="E39" s="319"/>
      <c r="F39" s="319">
        <v>46722</v>
      </c>
      <c r="G39" s="320">
        <v>0.03</v>
      </c>
      <c r="H39" s="321">
        <f>$D$8</f>
        <v>46661</v>
      </c>
      <c r="I39" s="322" t="str">
        <f t="shared" si="7"/>
        <v/>
      </c>
      <c r="J39" s="322" t="str">
        <f t="shared" si="7"/>
        <v/>
      </c>
      <c r="K39" s="322" t="str">
        <f t="shared" si="7"/>
        <v/>
      </c>
      <c r="L39" s="322" t="str">
        <f t="shared" si="7"/>
        <v/>
      </c>
      <c r="M39" s="322" t="str">
        <f t="shared" si="7"/>
        <v/>
      </c>
      <c r="N39" s="322" t="str">
        <f t="shared" si="7"/>
        <v/>
      </c>
      <c r="O39" s="322" t="str">
        <f t="shared" si="7"/>
        <v/>
      </c>
      <c r="P39" s="322" t="str">
        <f t="shared" si="7"/>
        <v/>
      </c>
      <c r="Q39" s="322" t="str">
        <f t="shared" si="7"/>
        <v/>
      </c>
      <c r="R39" s="322" t="str">
        <f t="shared" si="7"/>
        <v/>
      </c>
      <c r="S39" s="322" t="str">
        <f t="shared" si="7"/>
        <v/>
      </c>
      <c r="T39" s="322" t="str">
        <f t="shared" si="7"/>
        <v/>
      </c>
      <c r="U39" s="322" t="str">
        <f t="shared" si="7"/>
        <v/>
      </c>
      <c r="V39" s="322" t="str">
        <f t="shared" si="7"/>
        <v/>
      </c>
      <c r="W39" s="322" t="str">
        <f t="shared" si="7"/>
        <v/>
      </c>
      <c r="X39" s="322" t="str">
        <f t="shared" si="7"/>
        <v/>
      </c>
      <c r="Y39" s="322"/>
      <c r="Z39" s="322">
        <f t="shared" si="8"/>
        <v>0</v>
      </c>
      <c r="AB39" s="324" t="str">
        <f>IF($D39&amp;$E39="","",IF(AND($D39&lt;&gt;"",NOT(ISNUMBER($D39))),"Salary must be a number",IF(AND($D39&lt;&gt;"",$E39=""),"Start month missing",IF(AND(ISNUMBER($E39),ISNUMBER($F39),$F39&lt;$E39),"End is before Start",IF(AND($D39&lt;&gt;"",NOT(ISNUMBER($H39))),"Increase month missing","")))))</f>
        <v/>
      </c>
    </row>
    <row r="40" spans="2:28" x14ac:dyDescent="0.2">
      <c r="B40" s="316" t="s">
        <v>3070</v>
      </c>
      <c r="D40" s="325"/>
      <c r="E40" s="326"/>
      <c r="F40" s="326"/>
      <c r="G40" s="326"/>
      <c r="H40" s="326"/>
      <c r="I40" s="322"/>
      <c r="J40" s="322"/>
      <c r="K40" s="322"/>
      <c r="L40" s="322"/>
      <c r="M40" s="322"/>
      <c r="N40" s="322"/>
      <c r="O40" s="322"/>
      <c r="P40" s="322"/>
      <c r="Q40" s="322"/>
      <c r="R40" s="322"/>
      <c r="S40" s="322"/>
      <c r="T40" s="322"/>
      <c r="U40" s="322"/>
      <c r="V40" s="322"/>
      <c r="W40" s="322"/>
      <c r="X40" s="322"/>
      <c r="Y40" s="322"/>
      <c r="Z40" s="322"/>
      <c r="AB40" s="324"/>
    </row>
    <row r="41" spans="2:28" x14ac:dyDescent="0.2">
      <c r="B41" s="317"/>
      <c r="C41" s="317" t="s">
        <v>3122</v>
      </c>
      <c r="D41" s="318"/>
      <c r="E41" s="319"/>
      <c r="F41" s="319">
        <v>46722</v>
      </c>
      <c r="G41" s="320">
        <v>0.03</v>
      </c>
      <c r="H41" s="321">
        <f t="shared" ref="H41:H50" si="9">$D$8</f>
        <v>46661</v>
      </c>
      <c r="I41" s="322" t="str">
        <f t="shared" ref="I41:X50" si="10">IF(OR($D41="",$E41="",NOT(ISNUMBER($D41))),"",IF(AND($E41&lt;=I$10,IF($F41="",$X$10,$F41)&gt;=I$10),$D41/12*(1+N($G41))^IF(AND(ISNUMBER($H41),I$10&gt;=$H41),1+INT(DATEDIF($H41,I$10,"m")/12),0),0))</f>
        <v/>
      </c>
      <c r="J41" s="322" t="str">
        <f t="shared" si="10"/>
        <v/>
      </c>
      <c r="K41" s="322" t="str">
        <f t="shared" si="10"/>
        <v/>
      </c>
      <c r="L41" s="322" t="str">
        <f t="shared" si="10"/>
        <v/>
      </c>
      <c r="M41" s="322" t="str">
        <f t="shared" si="10"/>
        <v/>
      </c>
      <c r="N41" s="322" t="str">
        <f t="shared" si="10"/>
        <v/>
      </c>
      <c r="O41" s="322" t="str">
        <f t="shared" si="10"/>
        <v/>
      </c>
      <c r="P41" s="322" t="str">
        <f t="shared" si="10"/>
        <v/>
      </c>
      <c r="Q41" s="322" t="str">
        <f t="shared" si="10"/>
        <v/>
      </c>
      <c r="R41" s="322" t="str">
        <f t="shared" si="10"/>
        <v/>
      </c>
      <c r="S41" s="322" t="str">
        <f t="shared" si="10"/>
        <v/>
      </c>
      <c r="T41" s="322" t="str">
        <f t="shared" si="10"/>
        <v/>
      </c>
      <c r="U41" s="322" t="str">
        <f t="shared" si="10"/>
        <v/>
      </c>
      <c r="V41" s="322" t="str">
        <f t="shared" si="10"/>
        <v/>
      </c>
      <c r="W41" s="322" t="str">
        <f t="shared" si="10"/>
        <v/>
      </c>
      <c r="X41" s="322" t="str">
        <f t="shared" si="10"/>
        <v/>
      </c>
      <c r="Y41" s="322"/>
      <c r="Z41" s="322">
        <f t="shared" si="8"/>
        <v>0</v>
      </c>
      <c r="AB41" s="324" t="str">
        <f t="shared" ref="AB41:AB50" si="11">IF($D41&amp;$E41="","",IF(AND($D41&lt;&gt;"",NOT(ISNUMBER($D41))),"Salary must be a number",IF(AND($D41&lt;&gt;"",$E41=""),"Start month missing",IF(AND(ISNUMBER($E41),ISNUMBER($F41),$F41&lt;$E41),"End is before Start",IF(AND($D41&lt;&gt;"",NOT(ISNUMBER($H41))),"Increase month missing","")))))</f>
        <v/>
      </c>
    </row>
    <row r="42" spans="2:28" x14ac:dyDescent="0.2">
      <c r="B42" s="317"/>
      <c r="C42" s="317"/>
      <c r="D42" s="318"/>
      <c r="E42" s="319"/>
      <c r="F42" s="319">
        <v>46722</v>
      </c>
      <c r="G42" s="320">
        <v>0.03</v>
      </c>
      <c r="H42" s="321">
        <f t="shared" si="9"/>
        <v>46661</v>
      </c>
      <c r="I42" s="322" t="str">
        <f t="shared" si="10"/>
        <v/>
      </c>
      <c r="J42" s="322" t="str">
        <f t="shared" si="10"/>
        <v/>
      </c>
      <c r="K42" s="322" t="str">
        <f t="shared" si="10"/>
        <v/>
      </c>
      <c r="L42" s="322" t="str">
        <f t="shared" si="10"/>
        <v/>
      </c>
      <c r="M42" s="322" t="str">
        <f t="shared" si="10"/>
        <v/>
      </c>
      <c r="N42" s="322" t="str">
        <f t="shared" si="10"/>
        <v/>
      </c>
      <c r="O42" s="322" t="str">
        <f t="shared" si="10"/>
        <v/>
      </c>
      <c r="P42" s="322" t="str">
        <f t="shared" si="10"/>
        <v/>
      </c>
      <c r="Q42" s="322" t="str">
        <f t="shared" si="10"/>
        <v/>
      </c>
      <c r="R42" s="322" t="str">
        <f t="shared" si="10"/>
        <v/>
      </c>
      <c r="S42" s="322" t="str">
        <f t="shared" si="10"/>
        <v/>
      </c>
      <c r="T42" s="322" t="str">
        <f t="shared" si="10"/>
        <v/>
      </c>
      <c r="U42" s="322" t="str">
        <f t="shared" si="10"/>
        <v/>
      </c>
      <c r="V42" s="322" t="str">
        <f t="shared" si="10"/>
        <v/>
      </c>
      <c r="W42" s="322" t="str">
        <f t="shared" si="10"/>
        <v/>
      </c>
      <c r="X42" s="322" t="str">
        <f t="shared" si="10"/>
        <v/>
      </c>
      <c r="Y42" s="322"/>
      <c r="Z42" s="322">
        <f t="shared" si="8"/>
        <v>0</v>
      </c>
      <c r="AB42" s="324" t="str">
        <f t="shared" si="11"/>
        <v/>
      </c>
    </row>
    <row r="43" spans="2:28" x14ac:dyDescent="0.2">
      <c r="B43" s="317"/>
      <c r="C43" s="317"/>
      <c r="D43" s="318"/>
      <c r="E43" s="319"/>
      <c r="F43" s="319">
        <v>46722</v>
      </c>
      <c r="G43" s="320">
        <v>0.03</v>
      </c>
      <c r="H43" s="321">
        <f t="shared" si="9"/>
        <v>46661</v>
      </c>
      <c r="I43" s="322" t="str">
        <f t="shared" si="10"/>
        <v/>
      </c>
      <c r="J43" s="322" t="str">
        <f t="shared" si="10"/>
        <v/>
      </c>
      <c r="K43" s="322" t="str">
        <f t="shared" si="10"/>
        <v/>
      </c>
      <c r="L43" s="322" t="str">
        <f t="shared" si="10"/>
        <v/>
      </c>
      <c r="M43" s="322" t="str">
        <f t="shared" si="10"/>
        <v/>
      </c>
      <c r="N43" s="322" t="str">
        <f t="shared" si="10"/>
        <v/>
      </c>
      <c r="O43" s="322" t="str">
        <f t="shared" si="10"/>
        <v/>
      </c>
      <c r="P43" s="322" t="str">
        <f t="shared" si="10"/>
        <v/>
      </c>
      <c r="Q43" s="322" t="str">
        <f t="shared" si="10"/>
        <v/>
      </c>
      <c r="R43" s="322" t="str">
        <f t="shared" si="10"/>
        <v/>
      </c>
      <c r="S43" s="322" t="str">
        <f t="shared" si="10"/>
        <v/>
      </c>
      <c r="T43" s="322" t="str">
        <f t="shared" si="10"/>
        <v/>
      </c>
      <c r="U43" s="322" t="str">
        <f t="shared" si="10"/>
        <v/>
      </c>
      <c r="V43" s="322" t="str">
        <f t="shared" si="10"/>
        <v/>
      </c>
      <c r="W43" s="322" t="str">
        <f t="shared" si="10"/>
        <v/>
      </c>
      <c r="X43" s="322" t="str">
        <f t="shared" si="10"/>
        <v/>
      </c>
      <c r="Y43" s="322"/>
      <c r="Z43" s="322">
        <f t="shared" si="8"/>
        <v>0</v>
      </c>
      <c r="AB43" s="324" t="str">
        <f t="shared" si="11"/>
        <v/>
      </c>
    </row>
    <row r="44" spans="2:28" x14ac:dyDescent="0.2">
      <c r="B44" s="317"/>
      <c r="C44" s="317"/>
      <c r="D44" s="318"/>
      <c r="E44" s="319"/>
      <c r="F44" s="319">
        <v>46722</v>
      </c>
      <c r="G44" s="320">
        <v>0.03</v>
      </c>
      <c r="H44" s="321">
        <f t="shared" si="9"/>
        <v>46661</v>
      </c>
      <c r="I44" s="322" t="str">
        <f t="shared" si="10"/>
        <v/>
      </c>
      <c r="J44" s="322" t="str">
        <f t="shared" si="10"/>
        <v/>
      </c>
      <c r="K44" s="322" t="str">
        <f t="shared" si="10"/>
        <v/>
      </c>
      <c r="L44" s="322" t="str">
        <f t="shared" si="10"/>
        <v/>
      </c>
      <c r="M44" s="322" t="str">
        <f t="shared" si="10"/>
        <v/>
      </c>
      <c r="N44" s="322" t="str">
        <f t="shared" si="10"/>
        <v/>
      </c>
      <c r="O44" s="322" t="str">
        <f t="shared" si="10"/>
        <v/>
      </c>
      <c r="P44" s="322" t="str">
        <f t="shared" si="10"/>
        <v/>
      </c>
      <c r="Q44" s="322" t="str">
        <f t="shared" si="10"/>
        <v/>
      </c>
      <c r="R44" s="322" t="str">
        <f t="shared" si="10"/>
        <v/>
      </c>
      <c r="S44" s="322" t="str">
        <f t="shared" si="10"/>
        <v/>
      </c>
      <c r="T44" s="322" t="str">
        <f t="shared" si="10"/>
        <v/>
      </c>
      <c r="U44" s="322" t="str">
        <f t="shared" si="10"/>
        <v/>
      </c>
      <c r="V44" s="322" t="str">
        <f t="shared" si="10"/>
        <v/>
      </c>
      <c r="W44" s="322" t="str">
        <f t="shared" si="10"/>
        <v/>
      </c>
      <c r="X44" s="322" t="str">
        <f t="shared" si="10"/>
        <v/>
      </c>
      <c r="Y44" s="322"/>
      <c r="Z44" s="322">
        <f t="shared" si="8"/>
        <v>0</v>
      </c>
      <c r="AB44" s="324" t="str">
        <f t="shared" si="11"/>
        <v/>
      </c>
    </row>
    <row r="45" spans="2:28" x14ac:dyDescent="0.2">
      <c r="B45" s="317"/>
      <c r="C45" s="317"/>
      <c r="D45" s="318"/>
      <c r="E45" s="319"/>
      <c r="F45" s="319">
        <v>46722</v>
      </c>
      <c r="G45" s="320">
        <v>0.03</v>
      </c>
      <c r="H45" s="321">
        <f t="shared" si="9"/>
        <v>46661</v>
      </c>
      <c r="I45" s="322" t="str">
        <f t="shared" si="10"/>
        <v/>
      </c>
      <c r="J45" s="322" t="str">
        <f t="shared" si="10"/>
        <v/>
      </c>
      <c r="K45" s="322" t="str">
        <f t="shared" si="10"/>
        <v/>
      </c>
      <c r="L45" s="322" t="str">
        <f t="shared" si="10"/>
        <v/>
      </c>
      <c r="M45" s="322" t="str">
        <f t="shared" si="10"/>
        <v/>
      </c>
      <c r="N45" s="322" t="str">
        <f t="shared" si="10"/>
        <v/>
      </c>
      <c r="O45" s="322" t="str">
        <f t="shared" si="10"/>
        <v/>
      </c>
      <c r="P45" s="322" t="str">
        <f t="shared" si="10"/>
        <v/>
      </c>
      <c r="Q45" s="322" t="str">
        <f t="shared" si="10"/>
        <v/>
      </c>
      <c r="R45" s="322" t="str">
        <f t="shared" si="10"/>
        <v/>
      </c>
      <c r="S45" s="322" t="str">
        <f t="shared" si="10"/>
        <v/>
      </c>
      <c r="T45" s="322" t="str">
        <f t="shared" si="10"/>
        <v/>
      </c>
      <c r="U45" s="322" t="str">
        <f t="shared" si="10"/>
        <v/>
      </c>
      <c r="V45" s="322" t="str">
        <f t="shared" si="10"/>
        <v/>
      </c>
      <c r="W45" s="322" t="str">
        <f t="shared" si="10"/>
        <v/>
      </c>
      <c r="X45" s="322" t="str">
        <f t="shared" si="10"/>
        <v/>
      </c>
      <c r="Y45" s="322"/>
      <c r="Z45" s="322">
        <f t="shared" si="8"/>
        <v>0</v>
      </c>
      <c r="AB45" s="324" t="str">
        <f t="shared" si="11"/>
        <v/>
      </c>
    </row>
    <row r="46" spans="2:28" x14ac:dyDescent="0.2">
      <c r="B46" s="317"/>
      <c r="C46" s="317"/>
      <c r="D46" s="318"/>
      <c r="E46" s="319"/>
      <c r="F46" s="319">
        <v>46722</v>
      </c>
      <c r="G46" s="320">
        <v>0.03</v>
      </c>
      <c r="H46" s="321">
        <f t="shared" si="9"/>
        <v>46661</v>
      </c>
      <c r="I46" s="322" t="str">
        <f t="shared" si="10"/>
        <v/>
      </c>
      <c r="J46" s="322" t="str">
        <f t="shared" si="10"/>
        <v/>
      </c>
      <c r="K46" s="322" t="str">
        <f t="shared" si="10"/>
        <v/>
      </c>
      <c r="L46" s="322" t="str">
        <f t="shared" si="10"/>
        <v/>
      </c>
      <c r="M46" s="322" t="str">
        <f t="shared" si="10"/>
        <v/>
      </c>
      <c r="N46" s="322" t="str">
        <f t="shared" si="10"/>
        <v/>
      </c>
      <c r="O46" s="322" t="str">
        <f t="shared" si="10"/>
        <v/>
      </c>
      <c r="P46" s="322" t="str">
        <f t="shared" si="10"/>
        <v/>
      </c>
      <c r="Q46" s="322" t="str">
        <f t="shared" si="10"/>
        <v/>
      </c>
      <c r="R46" s="322" t="str">
        <f t="shared" si="10"/>
        <v/>
      </c>
      <c r="S46" s="322" t="str">
        <f t="shared" si="10"/>
        <v/>
      </c>
      <c r="T46" s="322" t="str">
        <f t="shared" si="10"/>
        <v/>
      </c>
      <c r="U46" s="322" t="str">
        <f t="shared" si="10"/>
        <v/>
      </c>
      <c r="V46" s="322" t="str">
        <f t="shared" si="10"/>
        <v/>
      </c>
      <c r="W46" s="322" t="str">
        <f t="shared" si="10"/>
        <v/>
      </c>
      <c r="X46" s="322" t="str">
        <f t="shared" si="10"/>
        <v/>
      </c>
      <c r="Y46" s="322"/>
      <c r="Z46" s="322">
        <f t="shared" si="8"/>
        <v>0</v>
      </c>
      <c r="AB46" s="324" t="str">
        <f t="shared" si="11"/>
        <v/>
      </c>
    </row>
    <row r="47" spans="2:28" x14ac:dyDescent="0.2">
      <c r="B47" s="317"/>
      <c r="C47" s="317"/>
      <c r="D47" s="318"/>
      <c r="E47" s="319"/>
      <c r="F47" s="319">
        <v>46722</v>
      </c>
      <c r="G47" s="320">
        <v>0.03</v>
      </c>
      <c r="H47" s="321">
        <f t="shared" si="9"/>
        <v>46661</v>
      </c>
      <c r="I47" s="322" t="str">
        <f t="shared" si="10"/>
        <v/>
      </c>
      <c r="J47" s="322" t="str">
        <f t="shared" si="10"/>
        <v/>
      </c>
      <c r="K47" s="322" t="str">
        <f t="shared" si="10"/>
        <v/>
      </c>
      <c r="L47" s="322" t="str">
        <f t="shared" si="10"/>
        <v/>
      </c>
      <c r="M47" s="322" t="str">
        <f t="shared" si="10"/>
        <v/>
      </c>
      <c r="N47" s="322" t="str">
        <f t="shared" si="10"/>
        <v/>
      </c>
      <c r="O47" s="322" t="str">
        <f t="shared" si="10"/>
        <v/>
      </c>
      <c r="P47" s="322" t="str">
        <f t="shared" si="10"/>
        <v/>
      </c>
      <c r="Q47" s="322" t="str">
        <f t="shared" si="10"/>
        <v/>
      </c>
      <c r="R47" s="322" t="str">
        <f t="shared" si="10"/>
        <v/>
      </c>
      <c r="S47" s="322" t="str">
        <f t="shared" si="10"/>
        <v/>
      </c>
      <c r="T47" s="322" t="str">
        <f t="shared" si="10"/>
        <v/>
      </c>
      <c r="U47" s="322" t="str">
        <f t="shared" si="10"/>
        <v/>
      </c>
      <c r="V47" s="322" t="str">
        <f t="shared" si="10"/>
        <v/>
      </c>
      <c r="W47" s="322" t="str">
        <f t="shared" si="10"/>
        <v/>
      </c>
      <c r="X47" s="322" t="str">
        <f t="shared" si="10"/>
        <v/>
      </c>
      <c r="Y47" s="322"/>
      <c r="Z47" s="322">
        <f t="shared" si="8"/>
        <v>0</v>
      </c>
      <c r="AB47" s="324" t="str">
        <f t="shared" si="11"/>
        <v/>
      </c>
    </row>
    <row r="48" spans="2:28" x14ac:dyDescent="0.2">
      <c r="B48" s="317"/>
      <c r="C48" s="317"/>
      <c r="D48" s="318"/>
      <c r="E48" s="319"/>
      <c r="F48" s="319">
        <v>46722</v>
      </c>
      <c r="G48" s="320">
        <v>0.03</v>
      </c>
      <c r="H48" s="321">
        <f t="shared" si="9"/>
        <v>46661</v>
      </c>
      <c r="I48" s="322" t="str">
        <f t="shared" si="10"/>
        <v/>
      </c>
      <c r="J48" s="322" t="str">
        <f t="shared" si="10"/>
        <v/>
      </c>
      <c r="K48" s="322" t="str">
        <f t="shared" si="10"/>
        <v/>
      </c>
      <c r="L48" s="322" t="str">
        <f t="shared" si="10"/>
        <v/>
      </c>
      <c r="M48" s="322" t="str">
        <f t="shared" si="10"/>
        <v/>
      </c>
      <c r="N48" s="322" t="str">
        <f t="shared" si="10"/>
        <v/>
      </c>
      <c r="O48" s="322" t="str">
        <f t="shared" si="10"/>
        <v/>
      </c>
      <c r="P48" s="322" t="str">
        <f t="shared" si="10"/>
        <v/>
      </c>
      <c r="Q48" s="322" t="str">
        <f t="shared" si="10"/>
        <v/>
      </c>
      <c r="R48" s="322" t="str">
        <f t="shared" si="10"/>
        <v/>
      </c>
      <c r="S48" s="322" t="str">
        <f t="shared" si="10"/>
        <v/>
      </c>
      <c r="T48" s="322" t="str">
        <f t="shared" si="10"/>
        <v/>
      </c>
      <c r="U48" s="322" t="str">
        <f t="shared" si="10"/>
        <v/>
      </c>
      <c r="V48" s="322" t="str">
        <f t="shared" si="10"/>
        <v/>
      </c>
      <c r="W48" s="322" t="str">
        <f t="shared" si="10"/>
        <v/>
      </c>
      <c r="X48" s="322" t="str">
        <f t="shared" si="10"/>
        <v/>
      </c>
      <c r="Y48" s="322"/>
      <c r="Z48" s="322">
        <f t="shared" si="8"/>
        <v>0</v>
      </c>
      <c r="AB48" s="324" t="str">
        <f t="shared" si="11"/>
        <v/>
      </c>
    </row>
    <row r="49" spans="1:28" x14ac:dyDescent="0.2">
      <c r="B49" s="317"/>
      <c r="C49" s="317"/>
      <c r="D49" s="318"/>
      <c r="E49" s="319"/>
      <c r="F49" s="319">
        <v>46722</v>
      </c>
      <c r="G49" s="320">
        <v>0.03</v>
      </c>
      <c r="H49" s="321">
        <f t="shared" si="9"/>
        <v>46661</v>
      </c>
      <c r="I49" s="322" t="str">
        <f t="shared" si="10"/>
        <v/>
      </c>
      <c r="J49" s="322" t="str">
        <f t="shared" si="10"/>
        <v/>
      </c>
      <c r="K49" s="322" t="str">
        <f t="shared" si="10"/>
        <v/>
      </c>
      <c r="L49" s="322" t="str">
        <f t="shared" si="10"/>
        <v/>
      </c>
      <c r="M49" s="322" t="str">
        <f t="shared" si="10"/>
        <v/>
      </c>
      <c r="N49" s="322" t="str">
        <f t="shared" si="10"/>
        <v/>
      </c>
      <c r="O49" s="322" t="str">
        <f t="shared" si="10"/>
        <v/>
      </c>
      <c r="P49" s="322" t="str">
        <f t="shared" si="10"/>
        <v/>
      </c>
      <c r="Q49" s="322" t="str">
        <f t="shared" si="10"/>
        <v/>
      </c>
      <c r="R49" s="322" t="str">
        <f t="shared" si="10"/>
        <v/>
      </c>
      <c r="S49" s="322" t="str">
        <f t="shared" si="10"/>
        <v/>
      </c>
      <c r="T49" s="322" t="str">
        <f t="shared" si="10"/>
        <v/>
      </c>
      <c r="U49" s="322" t="str">
        <f t="shared" si="10"/>
        <v/>
      </c>
      <c r="V49" s="322" t="str">
        <f t="shared" si="10"/>
        <v/>
      </c>
      <c r="W49" s="322" t="str">
        <f t="shared" si="10"/>
        <v/>
      </c>
      <c r="X49" s="322" t="str">
        <f t="shared" si="10"/>
        <v/>
      </c>
      <c r="Y49" s="322"/>
      <c r="Z49" s="322">
        <f t="shared" si="8"/>
        <v>0</v>
      </c>
      <c r="AB49" s="324" t="str">
        <f t="shared" si="11"/>
        <v/>
      </c>
    </row>
    <row r="50" spans="1:28" x14ac:dyDescent="0.2">
      <c r="B50" s="317"/>
      <c r="C50" s="317"/>
      <c r="D50" s="318"/>
      <c r="E50" s="319"/>
      <c r="F50" s="319">
        <v>46722</v>
      </c>
      <c r="G50" s="320">
        <v>0.03</v>
      </c>
      <c r="H50" s="321">
        <f t="shared" si="9"/>
        <v>46661</v>
      </c>
      <c r="I50" s="322" t="str">
        <f t="shared" si="10"/>
        <v/>
      </c>
      <c r="J50" s="322" t="str">
        <f t="shared" si="10"/>
        <v/>
      </c>
      <c r="K50" s="322" t="str">
        <f t="shared" si="10"/>
        <v/>
      </c>
      <c r="L50" s="322" t="str">
        <f t="shared" si="10"/>
        <v/>
      </c>
      <c r="M50" s="322" t="str">
        <f t="shared" si="10"/>
        <v/>
      </c>
      <c r="N50" s="322" t="str">
        <f t="shared" si="10"/>
        <v/>
      </c>
      <c r="O50" s="322" t="str">
        <f t="shared" si="10"/>
        <v/>
      </c>
      <c r="P50" s="322" t="str">
        <f t="shared" si="10"/>
        <v/>
      </c>
      <c r="Q50" s="322" t="str">
        <f t="shared" si="10"/>
        <v/>
      </c>
      <c r="R50" s="322" t="str">
        <f t="shared" si="10"/>
        <v/>
      </c>
      <c r="S50" s="322" t="str">
        <f t="shared" si="10"/>
        <v/>
      </c>
      <c r="T50" s="322" t="str">
        <f t="shared" si="10"/>
        <v/>
      </c>
      <c r="U50" s="322" t="str">
        <f t="shared" si="10"/>
        <v/>
      </c>
      <c r="V50" s="322" t="str">
        <f t="shared" si="10"/>
        <v/>
      </c>
      <c r="W50" s="322" t="str">
        <f t="shared" si="10"/>
        <v/>
      </c>
      <c r="X50" s="322" t="str">
        <f t="shared" si="10"/>
        <v/>
      </c>
      <c r="Y50" s="322"/>
      <c r="Z50" s="322">
        <f t="shared" si="8"/>
        <v>0</v>
      </c>
      <c r="AB50" s="324" t="str">
        <f t="shared" si="11"/>
        <v/>
      </c>
    </row>
    <row r="51" spans="1:28" x14ac:dyDescent="0.2">
      <c r="A51" s="327" t="s">
        <v>3071</v>
      </c>
      <c r="B51" s="316" t="s">
        <v>3072</v>
      </c>
      <c r="C51" s="316"/>
      <c r="D51" s="328"/>
      <c r="E51" s="329"/>
      <c r="F51" s="329"/>
      <c r="G51" s="330"/>
      <c r="H51" s="329"/>
      <c r="I51" s="331"/>
      <c r="J51" s="331"/>
      <c r="K51" s="331"/>
      <c r="L51" s="331"/>
      <c r="M51" s="331"/>
      <c r="N51" s="331"/>
      <c r="O51" s="331"/>
      <c r="P51" s="331"/>
      <c r="Q51" s="331"/>
      <c r="R51" s="331"/>
      <c r="S51" s="331"/>
      <c r="T51" s="331"/>
      <c r="U51" s="331"/>
      <c r="V51" s="331"/>
      <c r="W51" s="331"/>
      <c r="X51" s="331"/>
      <c r="Y51" s="331"/>
      <c r="Z51" s="331"/>
      <c r="AB51" s="324"/>
    </row>
    <row r="52" spans="1:28" x14ac:dyDescent="0.2">
      <c r="A52" s="332"/>
      <c r="B52" s="317"/>
      <c r="C52" s="317"/>
      <c r="D52" s="318"/>
      <c r="E52" s="319"/>
      <c r="F52" s="319">
        <v>46722</v>
      </c>
      <c r="G52" s="320">
        <v>0.03</v>
      </c>
      <c r="H52" s="321">
        <f t="shared" ref="H52:H57" si="12">$D$8</f>
        <v>46661</v>
      </c>
      <c r="I52" s="322" t="str">
        <f t="shared" ref="I52:X57" si="13">IF(OR($D52="",$E52="",NOT(ISNUMBER($D52))),"",IF(AND($E52&lt;=I$10,IF($F52="",$X$10,$F52)&gt;=I$10),$D52/12*(1+N($G52))^IF(AND(ISNUMBER($H52),I$10&gt;=$H52),1+INT(DATEDIF($H52,I$10,"m")/12),0),0))</f>
        <v/>
      </c>
      <c r="J52" s="322" t="str">
        <f t="shared" si="13"/>
        <v/>
      </c>
      <c r="K52" s="322" t="str">
        <f t="shared" si="13"/>
        <v/>
      </c>
      <c r="L52" s="322" t="str">
        <f t="shared" si="13"/>
        <v/>
      </c>
      <c r="M52" s="322" t="str">
        <f t="shared" si="13"/>
        <v/>
      </c>
      <c r="N52" s="322" t="str">
        <f t="shared" si="13"/>
        <v/>
      </c>
      <c r="O52" s="322" t="str">
        <f t="shared" si="13"/>
        <v/>
      </c>
      <c r="P52" s="322" t="str">
        <f t="shared" si="13"/>
        <v/>
      </c>
      <c r="Q52" s="322" t="str">
        <f t="shared" si="13"/>
        <v/>
      </c>
      <c r="R52" s="322" t="str">
        <f t="shared" si="13"/>
        <v/>
      </c>
      <c r="S52" s="322" t="str">
        <f t="shared" si="13"/>
        <v/>
      </c>
      <c r="T52" s="322" t="str">
        <f t="shared" si="13"/>
        <v/>
      </c>
      <c r="U52" s="322" t="str">
        <f t="shared" si="13"/>
        <v/>
      </c>
      <c r="V52" s="322" t="str">
        <f t="shared" si="13"/>
        <v/>
      </c>
      <c r="W52" s="322" t="str">
        <f t="shared" si="13"/>
        <v/>
      </c>
      <c r="X52" s="322" t="str">
        <f t="shared" si="13"/>
        <v/>
      </c>
      <c r="Y52" s="322"/>
      <c r="Z52" s="322">
        <f t="shared" ref="Z52:Z57" si="14">SUM(M52:X52)</f>
        <v>0</v>
      </c>
      <c r="AB52" s="324" t="str">
        <f t="shared" ref="AB52:AB57" si="15">IF($D52&amp;$E52="","",IF(AND($D52&lt;&gt;"",NOT(ISNUMBER($D52))),"Salary must be a number",IF(AND($D52&lt;&gt;"",$E52=""),"Start month missing",IF(AND(ISNUMBER($E52),ISNUMBER($F52),$F52&lt;$E52),"End is before Start",IF(AND($D52&lt;&gt;"",NOT(ISNUMBER($H52))),"Increase month missing","")))))</f>
        <v/>
      </c>
    </row>
    <row r="53" spans="1:28" x14ac:dyDescent="0.2">
      <c r="A53" s="332"/>
      <c r="B53" s="317"/>
      <c r="C53" s="317"/>
      <c r="D53" s="318"/>
      <c r="E53" s="319"/>
      <c r="F53" s="319">
        <v>46722</v>
      </c>
      <c r="G53" s="320">
        <v>0.03</v>
      </c>
      <c r="H53" s="321">
        <f t="shared" si="12"/>
        <v>46661</v>
      </c>
      <c r="I53" s="322" t="str">
        <f t="shared" si="13"/>
        <v/>
      </c>
      <c r="J53" s="322" t="str">
        <f t="shared" si="13"/>
        <v/>
      </c>
      <c r="K53" s="322" t="str">
        <f t="shared" si="13"/>
        <v/>
      </c>
      <c r="L53" s="322" t="str">
        <f t="shared" si="13"/>
        <v/>
      </c>
      <c r="M53" s="322" t="str">
        <f t="shared" si="13"/>
        <v/>
      </c>
      <c r="N53" s="322" t="str">
        <f t="shared" si="13"/>
        <v/>
      </c>
      <c r="O53" s="322" t="str">
        <f t="shared" si="13"/>
        <v/>
      </c>
      <c r="P53" s="322" t="str">
        <f t="shared" si="13"/>
        <v/>
      </c>
      <c r="Q53" s="322" t="str">
        <f t="shared" si="13"/>
        <v/>
      </c>
      <c r="R53" s="322" t="str">
        <f t="shared" si="13"/>
        <v/>
      </c>
      <c r="S53" s="322" t="str">
        <f t="shared" si="13"/>
        <v/>
      </c>
      <c r="T53" s="322" t="str">
        <f t="shared" si="13"/>
        <v/>
      </c>
      <c r="U53" s="322" t="str">
        <f t="shared" si="13"/>
        <v/>
      </c>
      <c r="V53" s="322" t="str">
        <f t="shared" si="13"/>
        <v/>
      </c>
      <c r="W53" s="322" t="str">
        <f t="shared" si="13"/>
        <v/>
      </c>
      <c r="X53" s="322" t="str">
        <f t="shared" si="13"/>
        <v/>
      </c>
      <c r="Y53" s="322"/>
      <c r="Z53" s="322">
        <f t="shared" si="14"/>
        <v>0</v>
      </c>
      <c r="AB53" s="324" t="str">
        <f t="shared" si="15"/>
        <v/>
      </c>
    </row>
    <row r="54" spans="1:28" x14ac:dyDescent="0.2">
      <c r="A54" s="332"/>
      <c r="B54" s="317"/>
      <c r="C54" s="317"/>
      <c r="D54" s="318"/>
      <c r="E54" s="319"/>
      <c r="F54" s="319">
        <v>46722</v>
      </c>
      <c r="G54" s="320">
        <v>0.03</v>
      </c>
      <c r="H54" s="321">
        <f t="shared" si="12"/>
        <v>46661</v>
      </c>
      <c r="I54" s="322" t="str">
        <f t="shared" si="13"/>
        <v/>
      </c>
      <c r="J54" s="322" t="str">
        <f t="shared" si="13"/>
        <v/>
      </c>
      <c r="K54" s="322" t="str">
        <f t="shared" si="13"/>
        <v/>
      </c>
      <c r="L54" s="322" t="str">
        <f t="shared" si="13"/>
        <v/>
      </c>
      <c r="M54" s="322" t="str">
        <f t="shared" si="13"/>
        <v/>
      </c>
      <c r="N54" s="322" t="str">
        <f t="shared" si="13"/>
        <v/>
      </c>
      <c r="O54" s="322" t="str">
        <f t="shared" si="13"/>
        <v/>
      </c>
      <c r="P54" s="322" t="str">
        <f t="shared" si="13"/>
        <v/>
      </c>
      <c r="Q54" s="322" t="str">
        <f t="shared" si="13"/>
        <v/>
      </c>
      <c r="R54" s="322" t="str">
        <f t="shared" si="13"/>
        <v/>
      </c>
      <c r="S54" s="322" t="str">
        <f t="shared" si="13"/>
        <v/>
      </c>
      <c r="T54" s="322" t="str">
        <f t="shared" si="13"/>
        <v/>
      </c>
      <c r="U54" s="322" t="str">
        <f t="shared" si="13"/>
        <v/>
      </c>
      <c r="V54" s="322" t="str">
        <f t="shared" si="13"/>
        <v/>
      </c>
      <c r="W54" s="322" t="str">
        <f t="shared" si="13"/>
        <v/>
      </c>
      <c r="X54" s="322" t="str">
        <f t="shared" si="13"/>
        <v/>
      </c>
      <c r="Y54" s="322"/>
      <c r="Z54" s="322">
        <f t="shared" si="14"/>
        <v>0</v>
      </c>
      <c r="AB54" s="324" t="str">
        <f t="shared" si="15"/>
        <v/>
      </c>
    </row>
    <row r="55" spans="1:28" x14ac:dyDescent="0.2">
      <c r="A55" s="332"/>
      <c r="B55" s="317"/>
      <c r="C55" s="317"/>
      <c r="D55" s="318"/>
      <c r="E55" s="319"/>
      <c r="F55" s="319">
        <v>46722</v>
      </c>
      <c r="G55" s="320">
        <v>0.03</v>
      </c>
      <c r="H55" s="321">
        <f t="shared" si="12"/>
        <v>46661</v>
      </c>
      <c r="I55" s="322" t="str">
        <f t="shared" si="13"/>
        <v/>
      </c>
      <c r="J55" s="322" t="str">
        <f t="shared" si="13"/>
        <v/>
      </c>
      <c r="K55" s="322" t="str">
        <f t="shared" si="13"/>
        <v/>
      </c>
      <c r="L55" s="322" t="str">
        <f t="shared" si="13"/>
        <v/>
      </c>
      <c r="M55" s="322" t="str">
        <f t="shared" si="13"/>
        <v/>
      </c>
      <c r="N55" s="322" t="str">
        <f t="shared" si="13"/>
        <v/>
      </c>
      <c r="O55" s="322" t="str">
        <f t="shared" si="13"/>
        <v/>
      </c>
      <c r="P55" s="322" t="str">
        <f t="shared" si="13"/>
        <v/>
      </c>
      <c r="Q55" s="322" t="str">
        <f t="shared" si="13"/>
        <v/>
      </c>
      <c r="R55" s="322" t="str">
        <f t="shared" si="13"/>
        <v/>
      </c>
      <c r="S55" s="322" t="str">
        <f t="shared" si="13"/>
        <v/>
      </c>
      <c r="T55" s="322" t="str">
        <f t="shared" si="13"/>
        <v/>
      </c>
      <c r="U55" s="322" t="str">
        <f t="shared" si="13"/>
        <v/>
      </c>
      <c r="V55" s="322" t="str">
        <f t="shared" si="13"/>
        <v/>
      </c>
      <c r="W55" s="322" t="str">
        <f t="shared" si="13"/>
        <v/>
      </c>
      <c r="X55" s="322" t="str">
        <f t="shared" si="13"/>
        <v/>
      </c>
      <c r="Y55" s="322"/>
      <c r="Z55" s="322">
        <f t="shared" si="14"/>
        <v>0</v>
      </c>
      <c r="AB55" s="324" t="str">
        <f t="shared" si="15"/>
        <v/>
      </c>
    </row>
    <row r="56" spans="1:28" x14ac:dyDescent="0.2">
      <c r="A56" s="332"/>
      <c r="B56" s="317"/>
      <c r="C56" s="317"/>
      <c r="D56" s="318"/>
      <c r="E56" s="319"/>
      <c r="F56" s="319">
        <v>46722</v>
      </c>
      <c r="G56" s="320">
        <v>0.03</v>
      </c>
      <c r="H56" s="321">
        <f t="shared" si="12"/>
        <v>46661</v>
      </c>
      <c r="I56" s="322" t="str">
        <f t="shared" si="13"/>
        <v/>
      </c>
      <c r="J56" s="322" t="str">
        <f t="shared" si="13"/>
        <v/>
      </c>
      <c r="K56" s="322" t="str">
        <f t="shared" si="13"/>
        <v/>
      </c>
      <c r="L56" s="322" t="str">
        <f t="shared" si="13"/>
        <v/>
      </c>
      <c r="M56" s="322" t="str">
        <f t="shared" si="13"/>
        <v/>
      </c>
      <c r="N56" s="322" t="str">
        <f t="shared" si="13"/>
        <v/>
      </c>
      <c r="O56" s="322" t="str">
        <f t="shared" si="13"/>
        <v/>
      </c>
      <c r="P56" s="322" t="str">
        <f t="shared" si="13"/>
        <v/>
      </c>
      <c r="Q56" s="322" t="str">
        <f t="shared" si="13"/>
        <v/>
      </c>
      <c r="R56" s="322" t="str">
        <f t="shared" si="13"/>
        <v/>
      </c>
      <c r="S56" s="322" t="str">
        <f t="shared" si="13"/>
        <v/>
      </c>
      <c r="T56" s="322" t="str">
        <f t="shared" si="13"/>
        <v/>
      </c>
      <c r="U56" s="322" t="str">
        <f t="shared" si="13"/>
        <v/>
      </c>
      <c r="V56" s="322" t="str">
        <f t="shared" si="13"/>
        <v/>
      </c>
      <c r="W56" s="322" t="str">
        <f t="shared" si="13"/>
        <v/>
      </c>
      <c r="X56" s="322" t="str">
        <f t="shared" si="13"/>
        <v/>
      </c>
      <c r="Y56" s="322"/>
      <c r="Z56" s="322">
        <f t="shared" si="14"/>
        <v>0</v>
      </c>
      <c r="AB56" s="324" t="str">
        <f t="shared" si="15"/>
        <v/>
      </c>
    </row>
    <row r="57" spans="1:28" x14ac:dyDescent="0.2">
      <c r="A57" s="332"/>
      <c r="B57" s="317"/>
      <c r="C57" s="317"/>
      <c r="D57" s="318"/>
      <c r="E57" s="319"/>
      <c r="F57" s="319">
        <v>46722</v>
      </c>
      <c r="G57" s="320">
        <v>0.03</v>
      </c>
      <c r="H57" s="321">
        <f t="shared" si="12"/>
        <v>46661</v>
      </c>
      <c r="I57" s="322" t="str">
        <f t="shared" si="13"/>
        <v/>
      </c>
      <c r="J57" s="322" t="str">
        <f t="shared" si="13"/>
        <v/>
      </c>
      <c r="K57" s="322" t="str">
        <f t="shared" si="13"/>
        <v/>
      </c>
      <c r="L57" s="322" t="str">
        <f t="shared" si="13"/>
        <v/>
      </c>
      <c r="M57" s="322" t="str">
        <f t="shared" si="13"/>
        <v/>
      </c>
      <c r="N57" s="322" t="str">
        <f t="shared" si="13"/>
        <v/>
      </c>
      <c r="O57" s="322" t="str">
        <f t="shared" si="13"/>
        <v/>
      </c>
      <c r="P57" s="322" t="str">
        <f t="shared" si="13"/>
        <v/>
      </c>
      <c r="Q57" s="322" t="str">
        <f t="shared" si="13"/>
        <v/>
      </c>
      <c r="R57" s="322" t="str">
        <f t="shared" si="13"/>
        <v/>
      </c>
      <c r="S57" s="322" t="str">
        <f t="shared" si="13"/>
        <v/>
      </c>
      <c r="T57" s="322" t="str">
        <f t="shared" si="13"/>
        <v/>
      </c>
      <c r="U57" s="322" t="str">
        <f t="shared" si="13"/>
        <v/>
      </c>
      <c r="V57" s="322" t="str">
        <f t="shared" si="13"/>
        <v/>
      </c>
      <c r="W57" s="322" t="str">
        <f t="shared" si="13"/>
        <v/>
      </c>
      <c r="X57" s="322" t="str">
        <f t="shared" si="13"/>
        <v/>
      </c>
      <c r="Y57" s="322"/>
      <c r="Z57" s="322">
        <f t="shared" si="14"/>
        <v>0</v>
      </c>
      <c r="AB57" s="324" t="str">
        <f t="shared" si="15"/>
        <v/>
      </c>
    </row>
    <row r="58" spans="1:28" x14ac:dyDescent="0.2">
      <c r="A58" s="327" t="s">
        <v>3073</v>
      </c>
      <c r="B58" s="316" t="s">
        <v>3074</v>
      </c>
      <c r="C58" s="316"/>
      <c r="D58" s="328"/>
      <c r="E58" s="329"/>
      <c r="F58" s="329"/>
      <c r="G58" s="330"/>
      <c r="H58" s="329"/>
      <c r="I58" s="331"/>
      <c r="J58" s="331"/>
      <c r="K58" s="331"/>
      <c r="L58" s="331"/>
      <c r="M58" s="331"/>
      <c r="N58" s="331"/>
      <c r="O58" s="331"/>
      <c r="P58" s="331"/>
      <c r="Q58" s="331"/>
      <c r="R58" s="331"/>
      <c r="S58" s="331"/>
      <c r="T58" s="331"/>
      <c r="U58" s="331"/>
      <c r="V58" s="331"/>
      <c r="W58" s="331"/>
      <c r="X58" s="331"/>
      <c r="Y58" s="331"/>
      <c r="Z58" s="331"/>
      <c r="AB58" s="324"/>
    </row>
    <row r="59" spans="1:28" x14ac:dyDescent="0.2">
      <c r="A59" s="333"/>
      <c r="B59" s="334"/>
      <c r="C59" s="334"/>
      <c r="D59" s="335"/>
      <c r="E59" s="336"/>
      <c r="F59" s="337"/>
      <c r="G59" s="338"/>
      <c r="H59" s="337"/>
      <c r="I59" s="322"/>
      <c r="J59" s="322"/>
      <c r="K59" s="322"/>
      <c r="L59" s="322"/>
      <c r="M59" s="322"/>
      <c r="N59" s="322"/>
      <c r="O59" s="322"/>
      <c r="P59" s="322"/>
      <c r="Q59" s="322"/>
      <c r="R59" s="322"/>
      <c r="S59" s="322"/>
      <c r="T59" s="322"/>
      <c r="U59" s="322"/>
      <c r="V59" s="322"/>
      <c r="W59" s="322"/>
      <c r="X59" s="322"/>
      <c r="Y59" s="322"/>
      <c r="Z59" s="322"/>
      <c r="AB59" s="324" t="str">
        <f t="shared" ref="AB59:AB64" si="16">IF($B59&amp;$E59="","",IF($A59="","Receiving dept missing",IF(NOT(ISNUMBER($E59)),"Effective month missing","")))</f>
        <v/>
      </c>
    </row>
    <row r="60" spans="1:28" x14ac:dyDescent="0.2">
      <c r="A60" s="333"/>
      <c r="B60" s="334"/>
      <c r="C60" s="334"/>
      <c r="D60" s="335"/>
      <c r="E60" s="336"/>
      <c r="F60" s="337"/>
      <c r="G60" s="338"/>
      <c r="H60" s="337"/>
      <c r="I60" s="322"/>
      <c r="J60" s="322"/>
      <c r="K60" s="322"/>
      <c r="L60" s="322"/>
      <c r="M60" s="322"/>
      <c r="N60" s="322"/>
      <c r="O60" s="322"/>
      <c r="P60" s="322"/>
      <c r="Q60" s="322"/>
      <c r="R60" s="322"/>
      <c r="S60" s="322"/>
      <c r="T60" s="322"/>
      <c r="U60" s="322"/>
      <c r="V60" s="322"/>
      <c r="W60" s="322"/>
      <c r="X60" s="322"/>
      <c r="Y60" s="322"/>
      <c r="Z60" s="322"/>
      <c r="AB60" s="324" t="str">
        <f t="shared" si="16"/>
        <v/>
      </c>
    </row>
    <row r="61" spans="1:28" x14ac:dyDescent="0.2">
      <c r="A61" s="333"/>
      <c r="B61" s="334"/>
      <c r="C61" s="334"/>
      <c r="D61" s="335"/>
      <c r="E61" s="336"/>
      <c r="F61" s="337"/>
      <c r="G61" s="338"/>
      <c r="H61" s="337"/>
      <c r="I61" s="322"/>
      <c r="J61" s="322"/>
      <c r="K61" s="322"/>
      <c r="L61" s="322"/>
      <c r="M61" s="322"/>
      <c r="N61" s="322"/>
      <c r="O61" s="322"/>
      <c r="P61" s="322"/>
      <c r="Q61" s="322"/>
      <c r="R61" s="322"/>
      <c r="S61" s="322"/>
      <c r="T61" s="322"/>
      <c r="U61" s="322"/>
      <c r="V61" s="322"/>
      <c r="W61" s="322"/>
      <c r="X61" s="322"/>
      <c r="Y61" s="322"/>
      <c r="Z61" s="322"/>
      <c r="AB61" s="324" t="str">
        <f t="shared" si="16"/>
        <v/>
      </c>
    </row>
    <row r="62" spans="1:28" x14ac:dyDescent="0.2">
      <c r="A62" s="333"/>
      <c r="B62" s="334"/>
      <c r="C62" s="334"/>
      <c r="D62" s="335"/>
      <c r="E62" s="336"/>
      <c r="F62" s="337"/>
      <c r="G62" s="338"/>
      <c r="H62" s="337"/>
      <c r="I62" s="322"/>
      <c r="J62" s="322"/>
      <c r="K62" s="322"/>
      <c r="L62" s="322"/>
      <c r="M62" s="322"/>
      <c r="N62" s="322"/>
      <c r="O62" s="322"/>
      <c r="P62" s="322"/>
      <c r="Q62" s="322"/>
      <c r="R62" s="322"/>
      <c r="S62" s="322"/>
      <c r="T62" s="322"/>
      <c r="U62" s="322"/>
      <c r="V62" s="322"/>
      <c r="W62" s="322"/>
      <c r="X62" s="322"/>
      <c r="Y62" s="322"/>
      <c r="Z62" s="322"/>
      <c r="AB62" s="324" t="str">
        <f t="shared" si="16"/>
        <v/>
      </c>
    </row>
    <row r="63" spans="1:28" x14ac:dyDescent="0.2">
      <c r="A63" s="333"/>
      <c r="B63" s="334"/>
      <c r="C63" s="334"/>
      <c r="D63" s="335"/>
      <c r="E63" s="336"/>
      <c r="F63" s="337"/>
      <c r="G63" s="338"/>
      <c r="H63" s="337"/>
      <c r="I63" s="322"/>
      <c r="J63" s="322"/>
      <c r="K63" s="322"/>
      <c r="L63" s="322"/>
      <c r="M63" s="322"/>
      <c r="N63" s="322"/>
      <c r="O63" s="322"/>
      <c r="P63" s="322"/>
      <c r="Q63" s="322"/>
      <c r="R63" s="322"/>
      <c r="S63" s="322"/>
      <c r="T63" s="322"/>
      <c r="U63" s="322"/>
      <c r="V63" s="322"/>
      <c r="W63" s="322"/>
      <c r="X63" s="322"/>
      <c r="Y63" s="322"/>
      <c r="Z63" s="322"/>
      <c r="AB63" s="324" t="str">
        <f t="shared" si="16"/>
        <v/>
      </c>
    </row>
    <row r="64" spans="1:28" x14ac:dyDescent="0.2">
      <c r="A64" s="333"/>
      <c r="B64" s="334"/>
      <c r="C64" s="334"/>
      <c r="D64" s="335"/>
      <c r="E64" s="336"/>
      <c r="F64" s="337"/>
      <c r="G64" s="338"/>
      <c r="H64" s="337"/>
      <c r="I64" s="322"/>
      <c r="J64" s="322"/>
      <c r="K64" s="322"/>
      <c r="L64" s="322"/>
      <c r="M64" s="322"/>
      <c r="N64" s="322"/>
      <c r="O64" s="322"/>
      <c r="P64" s="322"/>
      <c r="Q64" s="322"/>
      <c r="R64" s="322"/>
      <c r="S64" s="322"/>
      <c r="T64" s="322"/>
      <c r="U64" s="322"/>
      <c r="V64" s="322"/>
      <c r="W64" s="322"/>
      <c r="X64" s="322"/>
      <c r="Y64" s="322"/>
      <c r="Z64" s="322"/>
      <c r="AB64" s="324" t="str">
        <f t="shared" si="16"/>
        <v/>
      </c>
    </row>
    <row r="65" spans="1:26" x14ac:dyDescent="0.2">
      <c r="A65" s="339"/>
      <c r="B65" s="340"/>
      <c r="C65" s="340"/>
      <c r="D65" s="341"/>
      <c r="E65" s="342"/>
      <c r="F65" s="342"/>
      <c r="G65" s="343"/>
      <c r="H65" s="342"/>
      <c r="I65" s="344"/>
      <c r="J65" s="344"/>
      <c r="K65" s="344"/>
      <c r="L65" s="344"/>
      <c r="M65" s="344"/>
      <c r="N65" s="344"/>
      <c r="O65" s="344"/>
      <c r="P65" s="344"/>
      <c r="Q65" s="344"/>
      <c r="R65" s="344"/>
      <c r="S65" s="344"/>
      <c r="T65" s="344"/>
      <c r="U65" s="344"/>
      <c r="V65" s="344"/>
      <c r="W65" s="344"/>
      <c r="X65" s="344"/>
      <c r="Y65" s="344"/>
      <c r="Z65" s="344"/>
    </row>
    <row r="66" spans="1:26" x14ac:dyDescent="0.2">
      <c r="A66" s="339"/>
      <c r="B66" s="340"/>
      <c r="C66" s="340"/>
      <c r="D66" s="341"/>
      <c r="E66" s="342"/>
      <c r="F66" s="342"/>
      <c r="G66" s="343"/>
      <c r="H66" s="342"/>
      <c r="I66" s="344"/>
      <c r="J66" s="344"/>
      <c r="K66" s="344"/>
      <c r="L66" s="344"/>
      <c r="M66" s="344"/>
      <c r="N66" s="344"/>
      <c r="O66" s="344"/>
      <c r="P66" s="344"/>
      <c r="Q66" s="344"/>
      <c r="R66" s="344"/>
      <c r="S66" s="344"/>
      <c r="T66" s="344"/>
      <c r="U66" s="344"/>
      <c r="V66" s="344"/>
      <c r="W66" s="344"/>
      <c r="X66" s="344"/>
      <c r="Y66" s="344"/>
      <c r="Z66" s="344"/>
    </row>
    <row r="67" spans="1:26" x14ac:dyDescent="0.2">
      <c r="B67" s="345" t="s">
        <v>3075</v>
      </c>
      <c r="C67" s="345"/>
      <c r="D67" s="346"/>
      <c r="E67" s="347"/>
      <c r="F67" s="347"/>
      <c r="G67" s="347"/>
      <c r="H67" s="347"/>
      <c r="I67" s="348">
        <f t="shared" ref="I67:X67" si="17">SUM(I14:I57)</f>
        <v>62139.25</v>
      </c>
      <c r="J67" s="348">
        <f t="shared" si="17"/>
        <v>62139.25</v>
      </c>
      <c r="K67" s="348">
        <f t="shared" si="17"/>
        <v>62139.25</v>
      </c>
      <c r="L67" s="348">
        <f t="shared" si="17"/>
        <v>73805.916666666672</v>
      </c>
      <c r="M67" s="348">
        <f t="shared" si="17"/>
        <v>73805.916666666672</v>
      </c>
      <c r="N67" s="348">
        <f t="shared" si="17"/>
        <v>73805.916666666672</v>
      </c>
      <c r="O67" s="348">
        <f t="shared" si="17"/>
        <v>73805.916666666672</v>
      </c>
      <c r="P67" s="348">
        <f t="shared" si="17"/>
        <v>73805.916666666672</v>
      </c>
      <c r="Q67" s="348">
        <f t="shared" si="17"/>
        <v>73805.916666666672</v>
      </c>
      <c r="R67" s="348">
        <f t="shared" si="17"/>
        <v>73805.916666666672</v>
      </c>
      <c r="S67" s="348">
        <f t="shared" si="17"/>
        <v>73805.916666666672</v>
      </c>
      <c r="T67" s="348">
        <f t="shared" si="17"/>
        <v>73805.916666666672</v>
      </c>
      <c r="U67" s="348">
        <f t="shared" si="17"/>
        <v>73805.916666666672</v>
      </c>
      <c r="V67" s="348">
        <f t="shared" si="17"/>
        <v>76020.094166666662</v>
      </c>
      <c r="W67" s="348">
        <f t="shared" si="17"/>
        <v>76020.094166666662</v>
      </c>
      <c r="X67" s="348">
        <f t="shared" si="17"/>
        <v>76020.094166666662</v>
      </c>
      <c r="Y67" s="349"/>
      <c r="Z67" s="348">
        <f>SUM(M67:X67)</f>
        <v>892313.53249999986</v>
      </c>
    </row>
    <row r="68" spans="1:26" x14ac:dyDescent="0.2">
      <c r="B68" s="345" t="s">
        <v>1319</v>
      </c>
      <c r="C68" s="345"/>
      <c r="D68" s="346"/>
      <c r="E68" s="347"/>
      <c r="F68" s="347"/>
      <c r="G68" s="347"/>
      <c r="H68" s="347"/>
      <c r="I68" s="348">
        <f t="shared" ref="I68:X68" si="18">I67*$D$6</f>
        <v>2528.5746586369482</v>
      </c>
      <c r="J68" s="348">
        <f t="shared" si="18"/>
        <v>2528.5746586369482</v>
      </c>
      <c r="K68" s="348">
        <f t="shared" si="18"/>
        <v>2528.5746586369482</v>
      </c>
      <c r="L68" s="348">
        <f t="shared" si="18"/>
        <v>3003.31546551984</v>
      </c>
      <c r="M68" s="348">
        <f t="shared" si="18"/>
        <v>3003.31546551984</v>
      </c>
      <c r="N68" s="348">
        <f t="shared" si="18"/>
        <v>3003.31546551984</v>
      </c>
      <c r="O68" s="348">
        <f t="shared" si="18"/>
        <v>3003.31546551984</v>
      </c>
      <c r="P68" s="348">
        <f t="shared" si="18"/>
        <v>3003.31546551984</v>
      </c>
      <c r="Q68" s="348">
        <f t="shared" si="18"/>
        <v>3003.31546551984</v>
      </c>
      <c r="R68" s="348">
        <f t="shared" si="18"/>
        <v>3003.31546551984</v>
      </c>
      <c r="S68" s="348">
        <f t="shared" si="18"/>
        <v>3003.31546551984</v>
      </c>
      <c r="T68" s="348">
        <f t="shared" si="18"/>
        <v>3003.31546551984</v>
      </c>
      <c r="U68" s="348">
        <f t="shared" si="18"/>
        <v>3003.31546551984</v>
      </c>
      <c r="V68" s="348">
        <f t="shared" si="18"/>
        <v>3093.4149294854351</v>
      </c>
      <c r="W68" s="348">
        <f t="shared" si="18"/>
        <v>3093.4149294854351</v>
      </c>
      <c r="X68" s="348">
        <f t="shared" si="18"/>
        <v>3093.4149294854351</v>
      </c>
      <c r="Y68" s="349"/>
      <c r="Z68" s="348">
        <f>SUM(M68:X68)</f>
        <v>36310.08397813487</v>
      </c>
    </row>
    <row r="69" spans="1:26" x14ac:dyDescent="0.2">
      <c r="B69" s="345" t="s">
        <v>1320</v>
      </c>
      <c r="C69" s="345"/>
      <c r="D69" s="346"/>
      <c r="E69" s="347"/>
      <c r="F69" s="347"/>
      <c r="G69" s="347"/>
      <c r="H69" s="347"/>
      <c r="I69" s="348">
        <f t="shared" ref="I69:X69" si="19">I67*$D$7</f>
        <v>4488.261193636039</v>
      </c>
      <c r="J69" s="348">
        <f t="shared" si="19"/>
        <v>4488.261193636039</v>
      </c>
      <c r="K69" s="348">
        <f t="shared" si="19"/>
        <v>4488.261193636039</v>
      </c>
      <c r="L69" s="348">
        <f t="shared" si="19"/>
        <v>5330.9338563908541</v>
      </c>
      <c r="M69" s="348">
        <f t="shared" si="19"/>
        <v>5330.9338563908541</v>
      </c>
      <c r="N69" s="348">
        <f t="shared" si="19"/>
        <v>5330.9338563908541</v>
      </c>
      <c r="O69" s="348">
        <f t="shared" si="19"/>
        <v>5330.9338563908541</v>
      </c>
      <c r="P69" s="348">
        <f t="shared" si="19"/>
        <v>5330.9338563908541</v>
      </c>
      <c r="Q69" s="348">
        <f t="shared" si="19"/>
        <v>5330.9338563908541</v>
      </c>
      <c r="R69" s="348">
        <f t="shared" si="19"/>
        <v>5330.9338563908541</v>
      </c>
      <c r="S69" s="348">
        <f t="shared" si="19"/>
        <v>5330.9338563908541</v>
      </c>
      <c r="T69" s="348">
        <f t="shared" si="19"/>
        <v>5330.9338563908541</v>
      </c>
      <c r="U69" s="348">
        <f t="shared" si="19"/>
        <v>5330.9338563908541</v>
      </c>
      <c r="V69" s="348">
        <f t="shared" si="19"/>
        <v>5490.8618720825789</v>
      </c>
      <c r="W69" s="348">
        <f t="shared" si="19"/>
        <v>5490.8618720825789</v>
      </c>
      <c r="X69" s="348">
        <f t="shared" si="19"/>
        <v>5490.8618720825789</v>
      </c>
      <c r="Y69" s="349"/>
      <c r="Z69" s="348">
        <f>SUM(M69:X69)</f>
        <v>64450.990323765414</v>
      </c>
    </row>
    <row r="70" spans="1:26" x14ac:dyDescent="0.2">
      <c r="B70" s="350" t="s">
        <v>3076</v>
      </c>
      <c r="C70" s="350"/>
      <c r="D70" s="351"/>
      <c r="E70" s="352"/>
      <c r="F70" s="352"/>
      <c r="G70" s="352"/>
      <c r="H70" s="352"/>
      <c r="I70" s="353">
        <f t="shared" ref="I70:X70" si="20">SUM(I67:I69)</f>
        <v>69156.085852272983</v>
      </c>
      <c r="J70" s="353">
        <f t="shared" si="20"/>
        <v>69156.085852272983</v>
      </c>
      <c r="K70" s="353">
        <f t="shared" si="20"/>
        <v>69156.085852272983</v>
      </c>
      <c r="L70" s="353">
        <f t="shared" si="20"/>
        <v>82140.16598857737</v>
      </c>
      <c r="M70" s="353">
        <f t="shared" si="20"/>
        <v>82140.16598857737</v>
      </c>
      <c r="N70" s="353">
        <f t="shared" si="20"/>
        <v>82140.16598857737</v>
      </c>
      <c r="O70" s="353">
        <f t="shared" si="20"/>
        <v>82140.16598857737</v>
      </c>
      <c r="P70" s="353">
        <f t="shared" si="20"/>
        <v>82140.16598857737</v>
      </c>
      <c r="Q70" s="353">
        <f t="shared" si="20"/>
        <v>82140.16598857737</v>
      </c>
      <c r="R70" s="353">
        <f t="shared" si="20"/>
        <v>82140.16598857737</v>
      </c>
      <c r="S70" s="353">
        <f t="shared" si="20"/>
        <v>82140.16598857737</v>
      </c>
      <c r="T70" s="353">
        <f t="shared" si="20"/>
        <v>82140.16598857737</v>
      </c>
      <c r="U70" s="353">
        <f t="shared" si="20"/>
        <v>82140.16598857737</v>
      </c>
      <c r="V70" s="353">
        <f t="shared" si="20"/>
        <v>84604.370968234667</v>
      </c>
      <c r="W70" s="353">
        <f t="shared" si="20"/>
        <v>84604.370968234667</v>
      </c>
      <c r="X70" s="353">
        <f t="shared" si="20"/>
        <v>84604.370968234667</v>
      </c>
      <c r="Y70" s="349"/>
      <c r="Z70" s="353">
        <f>SUM(M70:X70)</f>
        <v>993074.60680190055</v>
      </c>
    </row>
    <row r="71" spans="1:26" x14ac:dyDescent="0.2">
      <c r="B71" s="295"/>
      <c r="C71" s="295"/>
      <c r="D71" s="354"/>
      <c r="E71" s="355"/>
      <c r="F71" s="355"/>
      <c r="G71" s="355"/>
      <c r="H71" s="355"/>
      <c r="I71" s="356"/>
      <c r="J71" s="356"/>
      <c r="K71" s="356"/>
      <c r="L71" s="356"/>
      <c r="M71" s="356"/>
      <c r="N71" s="356"/>
      <c r="O71" s="356"/>
      <c r="P71" s="356"/>
      <c r="Q71" s="356"/>
      <c r="R71" s="356"/>
      <c r="S71" s="356"/>
      <c r="T71" s="356"/>
      <c r="U71" s="356"/>
      <c r="V71" s="356"/>
      <c r="W71" s="356"/>
      <c r="X71" s="356"/>
      <c r="Y71" s="356"/>
      <c r="Z71" s="356"/>
    </row>
  </sheetData>
  <dataValidations count="3">
    <dataValidation type="list" allowBlank="1" showInputMessage="1" showErrorMessage="1" promptTitle="Effective month" prompt="Pick the month the employee leaves this department." sqref="E59:E64" xr:uid="{F29C3EED-BF89-45D0-933E-29D3401BDCDC}">
      <formula1>$I$10:$X$10</formula1>
    </dataValidation>
    <dataValidation type="list" allowBlank="1" showInputMessage="1" showErrorMessage="1" errorTitle="Outside the planning window" error="Choose a month between Sep-26 and Dec-27 from the dropdown." promptTitle="Month" prompt="Pick the month from the list (Sep-26 through Dec-27)." sqref="E52:F57 E41:F50 E35:F39 E14:F33" xr:uid="{491124BA-C8B0-4524-B56E-20C8FD579DFE}">
      <formula1>$I$10:$X$10</formula1>
    </dataValidation>
    <dataValidation type="whole" allowBlank="1" showInputMessage="1" showErrorMessage="1" sqref="E51:F51 E65:E66 G41:H66 G35:H39 F58:F66 E58 G14:H33" xr:uid="{51D2D1A4-A965-4B9F-9D02-08F9B92E4906}">
      <formula1>1</formula1>
      <formula2>24</formula2>
    </dataValidation>
  </dataValidations>
  <pageMargins left="0.7" right="0.7" top="0.75" bottom="0.75" header="0.3" footer="0.3"/>
  <legacyDrawing r:id="rId1"/>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45FF4B-AD8E-4065-9787-21277B29E300}">
  <sheetPr>
    <tabColor theme="5" tint="0.59999389629810485"/>
  </sheetPr>
  <dimension ref="A1:AB71"/>
  <sheetViews>
    <sheetView tabSelected="1" zoomScale="80" zoomScaleNormal="80" workbookViewId="0">
      <pane xSplit="8" ySplit="11" topLeftCell="I12" activePane="bottomRight" state="frozen"/>
      <selection activeCell="C20" sqref="C20"/>
      <selection pane="topRight" activeCell="C20" sqref="C20"/>
      <selection pane="bottomLeft" activeCell="C20" sqref="C20"/>
      <selection pane="bottomRight" activeCell="C39" sqref="C39"/>
    </sheetView>
  </sheetViews>
  <sheetFormatPr baseColWidth="10" defaultColWidth="8.83203125" defaultRowHeight="15" x14ac:dyDescent="0.2"/>
  <cols>
    <col min="1" max="1" width="18.1640625" style="358" customWidth="1"/>
    <col min="2" max="2" width="25.33203125" customWidth="1"/>
    <col min="3" max="3" width="32.83203125" customWidth="1"/>
    <col min="4" max="4" width="11.1640625" customWidth="1"/>
    <col min="5" max="6" width="13.5" style="359" bestFit="1" customWidth="1"/>
    <col min="7" max="7" width="11.83203125" style="359" customWidth="1"/>
    <col min="8" max="8" width="14.5" style="359" bestFit="1" customWidth="1"/>
    <col min="9" max="24" width="9.1640625" customWidth="1"/>
    <col min="25" max="25" width="2.5" customWidth="1"/>
    <col min="26" max="26" width="11.83203125" customWidth="1"/>
    <col min="28" max="28" width="27.1640625" customWidth="1"/>
  </cols>
  <sheetData>
    <row r="1" spans="1:28" ht="19" x14ac:dyDescent="0.25">
      <c r="A1" s="290" t="s">
        <v>3028</v>
      </c>
    </row>
    <row r="2" spans="1:28" ht="16" x14ac:dyDescent="0.2">
      <c r="A2" s="291" t="s">
        <v>3123</v>
      </c>
    </row>
    <row r="3" spans="1:28" x14ac:dyDescent="0.2">
      <c r="A3" s="292" t="s">
        <v>3030</v>
      </c>
    </row>
    <row r="4" spans="1:28" x14ac:dyDescent="0.2">
      <c r="A4" s="293" t="s">
        <v>3124</v>
      </c>
    </row>
    <row r="5" spans="1:28" x14ac:dyDescent="0.2">
      <c r="B5" s="294" t="s">
        <v>3032</v>
      </c>
    </row>
    <row r="6" spans="1:28" x14ac:dyDescent="0.2">
      <c r="B6" s="295" t="s">
        <v>3033</v>
      </c>
      <c r="D6" s="296">
        <v>3.5714662078943617E-2</v>
      </c>
      <c r="E6" s="297"/>
    </row>
    <row r="7" spans="1:28" x14ac:dyDescent="0.2">
      <c r="B7" s="295" t="s">
        <v>3034</v>
      </c>
      <c r="D7" s="298">
        <v>8.8232326796867933E-2</v>
      </c>
      <c r="E7" s="297"/>
    </row>
    <row r="8" spans="1:28" x14ac:dyDescent="0.2">
      <c r="B8" s="295" t="s">
        <v>3035</v>
      </c>
      <c r="D8" s="299">
        <v>46661</v>
      </c>
      <c r="V8" s="300" t="s">
        <v>3036</v>
      </c>
    </row>
    <row r="9" spans="1:28" x14ac:dyDescent="0.2">
      <c r="V9" s="300" t="s">
        <v>3037</v>
      </c>
    </row>
    <row r="10" spans="1:28" s="357" customFormat="1" ht="29.5" customHeight="1" x14ac:dyDescent="0.2">
      <c r="A10" s="301"/>
      <c r="B10" s="302" t="s">
        <v>3038</v>
      </c>
      <c r="C10" s="302" t="s">
        <v>3039</v>
      </c>
      <c r="D10" s="303" t="s">
        <v>3040</v>
      </c>
      <c r="E10" s="303" t="s">
        <v>3041</v>
      </c>
      <c r="F10" s="303" t="s">
        <v>3042</v>
      </c>
      <c r="G10" s="304" t="s">
        <v>3043</v>
      </c>
      <c r="H10" s="304" t="s">
        <v>3044</v>
      </c>
      <c r="I10" s="305">
        <f>DATE(2026,9,1)</f>
        <v>46266</v>
      </c>
      <c r="J10" s="305">
        <f>DATE(2026,10,1)</f>
        <v>46296</v>
      </c>
      <c r="K10" s="305">
        <f>DATE(2026,11,1)</f>
        <v>46327</v>
      </c>
      <c r="L10" s="305">
        <f>DATE(2026,12,1)</f>
        <v>46357</v>
      </c>
      <c r="M10" s="306">
        <f>DATE(2027,1,1)</f>
        <v>46388</v>
      </c>
      <c r="N10" s="306">
        <f>DATE(2027,2,1)</f>
        <v>46419</v>
      </c>
      <c r="O10" s="306">
        <f>DATE(2027,3,1)</f>
        <v>46447</v>
      </c>
      <c r="P10" s="306">
        <f>DATE(2027,4,1)</f>
        <v>46478</v>
      </c>
      <c r="Q10" s="306">
        <f>DATE(2027,5,1)</f>
        <v>46508</v>
      </c>
      <c r="R10" s="306">
        <f>DATE(2027,6,1)</f>
        <v>46539</v>
      </c>
      <c r="S10" s="306">
        <f>DATE(2027,7,1)</f>
        <v>46569</v>
      </c>
      <c r="T10" s="306">
        <f>DATE(2027,8,1)</f>
        <v>46600</v>
      </c>
      <c r="U10" s="306">
        <f>DATE(2027,9,1)</f>
        <v>46631</v>
      </c>
      <c r="V10" s="306">
        <f>DATE(2027,10,1)</f>
        <v>46661</v>
      </c>
      <c r="W10" s="306">
        <f>DATE(2027,11,1)</f>
        <v>46692</v>
      </c>
      <c r="X10" s="306">
        <f>DATE(2027,12,1)</f>
        <v>46722</v>
      </c>
      <c r="Y10" s="307"/>
      <c r="Z10" s="308" t="s">
        <v>3045</v>
      </c>
      <c r="AB10" s="309" t="s">
        <v>3046</v>
      </c>
    </row>
    <row r="11" spans="1:28" x14ac:dyDescent="0.2">
      <c r="E11" s="310" t="s">
        <v>3047</v>
      </c>
      <c r="F11" s="310" t="s">
        <v>3047</v>
      </c>
      <c r="G11" s="311"/>
      <c r="H11" s="312" t="s">
        <v>3048</v>
      </c>
      <c r="I11" s="310">
        <v>1</v>
      </c>
      <c r="J11" s="310">
        <v>2</v>
      </c>
      <c r="K11" s="310">
        <v>3</v>
      </c>
      <c r="L11" s="310">
        <v>4</v>
      </c>
      <c r="M11" s="310">
        <v>5</v>
      </c>
      <c r="N11" s="310">
        <v>6</v>
      </c>
      <c r="O11" s="310">
        <v>7</v>
      </c>
      <c r="P11" s="310">
        <v>8</v>
      </c>
      <c r="Q11" s="310">
        <v>9</v>
      </c>
      <c r="R11" s="310">
        <v>10</v>
      </c>
      <c r="S11" s="310">
        <v>11</v>
      </c>
      <c r="T11" s="310">
        <v>12</v>
      </c>
      <c r="U11" s="310">
        <v>13</v>
      </c>
      <c r="V11" s="310">
        <v>14</v>
      </c>
      <c r="W11" s="310">
        <v>15</v>
      </c>
      <c r="X11" s="310">
        <v>16</v>
      </c>
      <c r="Y11" s="310"/>
    </row>
    <row r="12" spans="1:28" x14ac:dyDescent="0.2">
      <c r="B12" s="313"/>
      <c r="C12" s="313"/>
      <c r="D12" s="313"/>
      <c r="E12" s="314"/>
      <c r="F12" s="314"/>
      <c r="G12" s="314"/>
      <c r="H12" s="314"/>
      <c r="I12" s="313"/>
      <c r="J12" s="313"/>
      <c r="K12" s="313"/>
      <c r="L12" s="313"/>
      <c r="M12" s="313"/>
      <c r="N12" s="313"/>
      <c r="O12" s="313"/>
      <c r="P12" s="313"/>
      <c r="Q12" s="313"/>
      <c r="R12" s="313"/>
      <c r="S12" s="313"/>
      <c r="T12" s="313"/>
      <c r="U12" s="313"/>
      <c r="V12" s="313"/>
      <c r="W12" s="313"/>
      <c r="X12" s="313"/>
      <c r="Y12" s="315"/>
      <c r="Z12" s="313"/>
    </row>
    <row r="13" spans="1:28" x14ac:dyDescent="0.2">
      <c r="B13" s="316" t="s">
        <v>3049</v>
      </c>
    </row>
    <row r="14" spans="1:28" x14ac:dyDescent="0.2">
      <c r="B14" s="317" t="s">
        <v>3125</v>
      </c>
      <c r="C14" s="317" t="s">
        <v>3126</v>
      </c>
      <c r="D14" s="318">
        <v>148834</v>
      </c>
      <c r="E14" s="319">
        <v>46266</v>
      </c>
      <c r="F14" s="319">
        <v>46722</v>
      </c>
      <c r="G14" s="320">
        <v>0.03</v>
      </c>
      <c r="H14" s="321">
        <f t="shared" ref="H14:H33" si="0">$D$8</f>
        <v>46661</v>
      </c>
      <c r="I14" s="322">
        <f t="shared" ref="I14:X33" si="1">IF(OR($D14="",$E14="",NOT(ISNUMBER($D14))),"",IF(AND($E14&lt;=I$10,IF($F14="",$X$10,$F14)&gt;=I$10),$D14/12*(1+N($G14))^IF(AND(ISNUMBER($H14),I$10&gt;=$H14),1+INT(DATEDIF($H14,I$10,"m")/12),0),0))</f>
        <v>12402.833333333334</v>
      </c>
      <c r="J14" s="322">
        <f t="shared" si="1"/>
        <v>12402.833333333334</v>
      </c>
      <c r="K14" s="322">
        <f t="shared" si="1"/>
        <v>12402.833333333334</v>
      </c>
      <c r="L14" s="322">
        <f t="shared" si="1"/>
        <v>12402.833333333334</v>
      </c>
      <c r="M14" s="323">
        <f t="shared" si="1"/>
        <v>12402.833333333334</v>
      </c>
      <c r="N14" s="322">
        <f t="shared" si="1"/>
        <v>12402.833333333334</v>
      </c>
      <c r="O14" s="322">
        <f t="shared" si="1"/>
        <v>12402.833333333334</v>
      </c>
      <c r="P14" s="322">
        <f t="shared" si="1"/>
        <v>12402.833333333334</v>
      </c>
      <c r="Q14" s="322">
        <f t="shared" si="1"/>
        <v>12402.833333333334</v>
      </c>
      <c r="R14" s="322">
        <f t="shared" si="1"/>
        <v>12402.833333333334</v>
      </c>
      <c r="S14" s="322">
        <f t="shared" si="1"/>
        <v>12402.833333333334</v>
      </c>
      <c r="T14" s="322">
        <f t="shared" si="1"/>
        <v>12402.833333333334</v>
      </c>
      <c r="U14" s="322">
        <f t="shared" si="1"/>
        <v>12402.833333333334</v>
      </c>
      <c r="V14" s="322">
        <f t="shared" si="1"/>
        <v>12774.918333333335</v>
      </c>
      <c r="W14" s="322">
        <f t="shared" si="1"/>
        <v>12774.918333333335</v>
      </c>
      <c r="X14" s="322">
        <f t="shared" si="1"/>
        <v>12774.918333333335</v>
      </c>
      <c r="Y14" s="322"/>
      <c r="Z14" s="322">
        <f>SUM(M14:X14)</f>
        <v>149950.255</v>
      </c>
      <c r="AB14" s="324" t="str">
        <f t="shared" ref="AB14:AB33" si="2">IF($D14&amp;$E14="","",IF(AND($D14&lt;&gt;"",NOT(ISNUMBER($D14))),"Salary must be a number",IF(AND($D14&lt;&gt;"",$E14=""),"Start month missing",IF(AND(ISNUMBER($E14),ISNUMBER($F14),$F14&lt;$E14),"End is before Start",IF(AND($D14&lt;&gt;"",NOT(ISNUMBER($H14))),"Increase month missing","")))))</f>
        <v/>
      </c>
    </row>
    <row r="15" spans="1:28" x14ac:dyDescent="0.2">
      <c r="B15" s="317" t="s">
        <v>3127</v>
      </c>
      <c r="C15" s="317" t="s">
        <v>3128</v>
      </c>
      <c r="D15" s="318">
        <v>92000</v>
      </c>
      <c r="E15" s="319">
        <v>46266</v>
      </c>
      <c r="F15" s="319">
        <v>46722</v>
      </c>
      <c r="G15" s="320">
        <v>0.03</v>
      </c>
      <c r="H15" s="321">
        <f t="shared" si="0"/>
        <v>46661</v>
      </c>
      <c r="I15" s="322">
        <f t="shared" si="1"/>
        <v>7666.666666666667</v>
      </c>
      <c r="J15" s="322">
        <f t="shared" si="1"/>
        <v>7666.666666666667</v>
      </c>
      <c r="K15" s="322">
        <f t="shared" si="1"/>
        <v>7666.666666666667</v>
      </c>
      <c r="L15" s="322">
        <f t="shared" si="1"/>
        <v>7666.666666666667</v>
      </c>
      <c r="M15" s="322">
        <f t="shared" si="1"/>
        <v>7666.666666666667</v>
      </c>
      <c r="N15" s="322">
        <f t="shared" si="1"/>
        <v>7666.666666666667</v>
      </c>
      <c r="O15" s="322">
        <f t="shared" si="1"/>
        <v>7666.666666666667</v>
      </c>
      <c r="P15" s="322">
        <f t="shared" si="1"/>
        <v>7666.666666666667</v>
      </c>
      <c r="Q15" s="322">
        <f t="shared" si="1"/>
        <v>7666.666666666667</v>
      </c>
      <c r="R15" s="322">
        <f t="shared" si="1"/>
        <v>7666.666666666667</v>
      </c>
      <c r="S15" s="322">
        <f t="shared" si="1"/>
        <v>7666.666666666667</v>
      </c>
      <c r="T15" s="322">
        <f t="shared" si="1"/>
        <v>7666.666666666667</v>
      </c>
      <c r="U15" s="322">
        <f t="shared" si="1"/>
        <v>7666.666666666667</v>
      </c>
      <c r="V15" s="322">
        <f t="shared" si="1"/>
        <v>7896.666666666667</v>
      </c>
      <c r="W15" s="322">
        <f t="shared" si="1"/>
        <v>7896.666666666667</v>
      </c>
      <c r="X15" s="322">
        <f t="shared" si="1"/>
        <v>7896.666666666667</v>
      </c>
      <c r="Y15" s="322"/>
      <c r="Z15" s="322">
        <f t="shared" ref="Z15:Z33" si="3">SUM(M15:X15)</f>
        <v>92690.000000000015</v>
      </c>
      <c r="AB15" s="324" t="str">
        <f t="shared" si="2"/>
        <v/>
      </c>
    </row>
    <row r="16" spans="1:28" x14ac:dyDescent="0.2">
      <c r="B16" s="317" t="s">
        <v>3129</v>
      </c>
      <c r="C16" s="317" t="s">
        <v>3130</v>
      </c>
      <c r="D16" s="318">
        <v>118125</v>
      </c>
      <c r="E16" s="319">
        <v>46266</v>
      </c>
      <c r="F16" s="319">
        <v>46722</v>
      </c>
      <c r="G16" s="320">
        <v>0.03</v>
      </c>
      <c r="H16" s="321">
        <f t="shared" si="0"/>
        <v>46661</v>
      </c>
      <c r="I16" s="322">
        <f t="shared" si="1"/>
        <v>9843.75</v>
      </c>
      <c r="J16" s="322">
        <f t="shared" si="1"/>
        <v>9843.75</v>
      </c>
      <c r="K16" s="322">
        <f t="shared" si="1"/>
        <v>9843.75</v>
      </c>
      <c r="L16" s="322">
        <f t="shared" si="1"/>
        <v>9843.75</v>
      </c>
      <c r="M16" s="322">
        <f t="shared" si="1"/>
        <v>9843.75</v>
      </c>
      <c r="N16" s="322">
        <f t="shared" si="1"/>
        <v>9843.75</v>
      </c>
      <c r="O16" s="322">
        <f t="shared" si="1"/>
        <v>9843.75</v>
      </c>
      <c r="P16" s="322">
        <f t="shared" si="1"/>
        <v>9843.75</v>
      </c>
      <c r="Q16" s="322">
        <f t="shared" si="1"/>
        <v>9843.75</v>
      </c>
      <c r="R16" s="322">
        <f t="shared" si="1"/>
        <v>9843.75</v>
      </c>
      <c r="S16" s="322">
        <f t="shared" si="1"/>
        <v>9843.75</v>
      </c>
      <c r="T16" s="322">
        <f t="shared" si="1"/>
        <v>9843.75</v>
      </c>
      <c r="U16" s="322">
        <f t="shared" si="1"/>
        <v>9843.75</v>
      </c>
      <c r="V16" s="322">
        <f t="shared" si="1"/>
        <v>10139.0625</v>
      </c>
      <c r="W16" s="322">
        <f t="shared" si="1"/>
        <v>10139.0625</v>
      </c>
      <c r="X16" s="322">
        <f t="shared" si="1"/>
        <v>10139.0625</v>
      </c>
      <c r="Y16" s="322"/>
      <c r="Z16" s="322">
        <f t="shared" si="3"/>
        <v>119010.9375</v>
      </c>
      <c r="AB16" s="324" t="str">
        <f t="shared" si="2"/>
        <v/>
      </c>
    </row>
    <row r="17" spans="2:28" x14ac:dyDescent="0.2">
      <c r="B17" s="317" t="s">
        <v>3131</v>
      </c>
      <c r="C17" s="317" t="s">
        <v>3132</v>
      </c>
      <c r="D17" s="318">
        <v>171039</v>
      </c>
      <c r="E17" s="319">
        <v>46266</v>
      </c>
      <c r="F17" s="319">
        <v>46722</v>
      </c>
      <c r="G17" s="320">
        <v>0.03</v>
      </c>
      <c r="H17" s="321">
        <f t="shared" si="0"/>
        <v>46661</v>
      </c>
      <c r="I17" s="322">
        <f t="shared" si="1"/>
        <v>14253.25</v>
      </c>
      <c r="J17" s="322">
        <f t="shared" si="1"/>
        <v>14253.25</v>
      </c>
      <c r="K17" s="322">
        <f t="shared" si="1"/>
        <v>14253.25</v>
      </c>
      <c r="L17" s="322">
        <f t="shared" si="1"/>
        <v>14253.25</v>
      </c>
      <c r="M17" s="322">
        <f t="shared" si="1"/>
        <v>14253.25</v>
      </c>
      <c r="N17" s="322">
        <f t="shared" si="1"/>
        <v>14253.25</v>
      </c>
      <c r="O17" s="322">
        <f t="shared" si="1"/>
        <v>14253.25</v>
      </c>
      <c r="P17" s="322">
        <f t="shared" si="1"/>
        <v>14253.25</v>
      </c>
      <c r="Q17" s="322">
        <f t="shared" si="1"/>
        <v>14253.25</v>
      </c>
      <c r="R17" s="322">
        <f t="shared" si="1"/>
        <v>14253.25</v>
      </c>
      <c r="S17" s="322">
        <f t="shared" si="1"/>
        <v>14253.25</v>
      </c>
      <c r="T17" s="322">
        <f t="shared" si="1"/>
        <v>14253.25</v>
      </c>
      <c r="U17" s="322">
        <f t="shared" si="1"/>
        <v>14253.25</v>
      </c>
      <c r="V17" s="322">
        <f t="shared" si="1"/>
        <v>14680.8475</v>
      </c>
      <c r="W17" s="322">
        <f t="shared" si="1"/>
        <v>14680.8475</v>
      </c>
      <c r="X17" s="322">
        <f t="shared" si="1"/>
        <v>14680.8475</v>
      </c>
      <c r="Y17" s="322"/>
      <c r="Z17" s="322">
        <f t="shared" si="3"/>
        <v>172321.79250000001</v>
      </c>
      <c r="AB17" s="324" t="str">
        <f t="shared" si="2"/>
        <v/>
      </c>
    </row>
    <row r="18" spans="2:28" x14ac:dyDescent="0.2">
      <c r="B18" s="317" t="s">
        <v>3133</v>
      </c>
      <c r="C18" s="317" t="s">
        <v>3134</v>
      </c>
      <c r="D18" s="318">
        <v>67317</v>
      </c>
      <c r="E18" s="319">
        <v>46266</v>
      </c>
      <c r="F18" s="319">
        <v>46722</v>
      </c>
      <c r="G18" s="320">
        <v>0.03</v>
      </c>
      <c r="H18" s="321">
        <f t="shared" si="0"/>
        <v>46661</v>
      </c>
      <c r="I18" s="322">
        <f t="shared" si="1"/>
        <v>5609.75</v>
      </c>
      <c r="J18" s="322">
        <f t="shared" si="1"/>
        <v>5609.75</v>
      </c>
      <c r="K18" s="322">
        <f t="shared" si="1"/>
        <v>5609.75</v>
      </c>
      <c r="L18" s="322">
        <f t="shared" si="1"/>
        <v>5609.75</v>
      </c>
      <c r="M18" s="322">
        <f t="shared" si="1"/>
        <v>5609.75</v>
      </c>
      <c r="N18" s="322">
        <f t="shared" si="1"/>
        <v>5609.75</v>
      </c>
      <c r="O18" s="322">
        <f t="shared" si="1"/>
        <v>5609.75</v>
      </c>
      <c r="P18" s="322">
        <f t="shared" si="1"/>
        <v>5609.75</v>
      </c>
      <c r="Q18" s="322">
        <f t="shared" si="1"/>
        <v>5609.75</v>
      </c>
      <c r="R18" s="322">
        <f t="shared" si="1"/>
        <v>5609.75</v>
      </c>
      <c r="S18" s="322">
        <f t="shared" si="1"/>
        <v>5609.75</v>
      </c>
      <c r="T18" s="322">
        <f t="shared" si="1"/>
        <v>5609.75</v>
      </c>
      <c r="U18" s="322">
        <f t="shared" si="1"/>
        <v>5609.75</v>
      </c>
      <c r="V18" s="322">
        <f t="shared" si="1"/>
        <v>5778.0425000000005</v>
      </c>
      <c r="W18" s="322">
        <f t="shared" si="1"/>
        <v>5778.0425000000005</v>
      </c>
      <c r="X18" s="322">
        <f t="shared" si="1"/>
        <v>5778.0425000000005</v>
      </c>
      <c r="Y18" s="322"/>
      <c r="Z18" s="322">
        <f t="shared" si="3"/>
        <v>67821.877500000002</v>
      </c>
      <c r="AB18" s="324" t="str">
        <f t="shared" si="2"/>
        <v/>
      </c>
    </row>
    <row r="19" spans="2:28" x14ac:dyDescent="0.2">
      <c r="B19" s="317" t="s">
        <v>3135</v>
      </c>
      <c r="C19" s="317" t="s">
        <v>3136</v>
      </c>
      <c r="D19" s="318">
        <v>62400</v>
      </c>
      <c r="E19" s="319">
        <v>46266</v>
      </c>
      <c r="F19" s="319">
        <v>46722</v>
      </c>
      <c r="G19" s="320">
        <v>0.03</v>
      </c>
      <c r="H19" s="321">
        <f t="shared" si="0"/>
        <v>46661</v>
      </c>
      <c r="I19" s="322">
        <f t="shared" si="1"/>
        <v>5200</v>
      </c>
      <c r="J19" s="322">
        <f t="shared" si="1"/>
        <v>5200</v>
      </c>
      <c r="K19" s="322">
        <f t="shared" si="1"/>
        <v>5200</v>
      </c>
      <c r="L19" s="322">
        <f t="shared" si="1"/>
        <v>5200</v>
      </c>
      <c r="M19" s="322">
        <f t="shared" si="1"/>
        <v>5200</v>
      </c>
      <c r="N19" s="322">
        <f t="shared" si="1"/>
        <v>5200</v>
      </c>
      <c r="O19" s="322">
        <f t="shared" si="1"/>
        <v>5200</v>
      </c>
      <c r="P19" s="322">
        <f t="shared" si="1"/>
        <v>5200</v>
      </c>
      <c r="Q19" s="322">
        <f t="shared" si="1"/>
        <v>5200</v>
      </c>
      <c r="R19" s="322">
        <f t="shared" si="1"/>
        <v>5200</v>
      </c>
      <c r="S19" s="322">
        <f t="shared" si="1"/>
        <v>5200</v>
      </c>
      <c r="T19" s="322">
        <f t="shared" si="1"/>
        <v>5200</v>
      </c>
      <c r="U19" s="322">
        <f t="shared" si="1"/>
        <v>5200</v>
      </c>
      <c r="V19" s="322">
        <f t="shared" si="1"/>
        <v>5356</v>
      </c>
      <c r="W19" s="322">
        <f t="shared" si="1"/>
        <v>5356</v>
      </c>
      <c r="X19" s="322">
        <f t="shared" si="1"/>
        <v>5356</v>
      </c>
      <c r="Y19" s="322"/>
      <c r="Z19" s="322">
        <f t="shared" si="3"/>
        <v>62868</v>
      </c>
      <c r="AB19" s="324" t="str">
        <f t="shared" si="2"/>
        <v/>
      </c>
    </row>
    <row r="20" spans="2:28" x14ac:dyDescent="0.2">
      <c r="B20" s="317" t="s">
        <v>3137</v>
      </c>
      <c r="C20" s="317" t="s">
        <v>3138</v>
      </c>
      <c r="D20" s="318">
        <v>85280</v>
      </c>
      <c r="E20" s="319">
        <v>46266</v>
      </c>
      <c r="F20" s="319">
        <v>46722</v>
      </c>
      <c r="G20" s="320">
        <v>0.03</v>
      </c>
      <c r="H20" s="321">
        <f t="shared" si="0"/>
        <v>46661</v>
      </c>
      <c r="I20" s="322">
        <f t="shared" si="1"/>
        <v>7106.666666666667</v>
      </c>
      <c r="J20" s="322">
        <f t="shared" si="1"/>
        <v>7106.666666666667</v>
      </c>
      <c r="K20" s="322">
        <f t="shared" si="1"/>
        <v>7106.666666666667</v>
      </c>
      <c r="L20" s="322">
        <f t="shared" si="1"/>
        <v>7106.666666666667</v>
      </c>
      <c r="M20" s="322">
        <f t="shared" si="1"/>
        <v>7106.666666666667</v>
      </c>
      <c r="N20" s="322">
        <f t="shared" si="1"/>
        <v>7106.666666666667</v>
      </c>
      <c r="O20" s="322">
        <f t="shared" si="1"/>
        <v>7106.666666666667</v>
      </c>
      <c r="P20" s="322">
        <f t="shared" si="1"/>
        <v>7106.666666666667</v>
      </c>
      <c r="Q20" s="322">
        <f t="shared" si="1"/>
        <v>7106.666666666667</v>
      </c>
      <c r="R20" s="322">
        <f t="shared" si="1"/>
        <v>7106.666666666667</v>
      </c>
      <c r="S20" s="322">
        <f t="shared" si="1"/>
        <v>7106.666666666667</v>
      </c>
      <c r="T20" s="322">
        <f t="shared" si="1"/>
        <v>7106.666666666667</v>
      </c>
      <c r="U20" s="322">
        <f t="shared" si="1"/>
        <v>7106.666666666667</v>
      </c>
      <c r="V20" s="322">
        <f t="shared" si="1"/>
        <v>7319.8666666666668</v>
      </c>
      <c r="W20" s="322">
        <f t="shared" si="1"/>
        <v>7319.8666666666668</v>
      </c>
      <c r="X20" s="322">
        <f t="shared" ref="X20" si="4">IF(OR($D20="",$E20="",NOT(ISNUMBER($D20))),"",IF(AND($E20&lt;=X$10,IF($F20="",$X$10,$F20)&gt;=X$10),$D20/12*(1+N($G20))^IF(AND(ISNUMBER($H20),X$10&gt;=$H20),1+INT(DATEDIF($H20,X$10,"m")/12),0),0))</f>
        <v>7319.8666666666668</v>
      </c>
      <c r="Y20" s="322"/>
      <c r="Z20" s="322">
        <f t="shared" ref="Z20:Z24" si="5">SUM(M20:X20)</f>
        <v>85919.599999999991</v>
      </c>
      <c r="AB20" s="324" t="str">
        <f t="shared" si="2"/>
        <v/>
      </c>
    </row>
    <row r="21" spans="2:28" x14ac:dyDescent="0.2">
      <c r="B21" s="317" t="s">
        <v>3139</v>
      </c>
      <c r="C21" s="317" t="s">
        <v>3140</v>
      </c>
      <c r="D21" s="318">
        <v>100000</v>
      </c>
      <c r="E21" s="319">
        <v>46266</v>
      </c>
      <c r="F21" s="319">
        <v>46722</v>
      </c>
      <c r="G21" s="320">
        <v>0.03</v>
      </c>
      <c r="H21" s="321">
        <f t="shared" si="0"/>
        <v>46661</v>
      </c>
      <c r="I21" s="322">
        <f t="shared" ref="I21:X24" si="6">IF(OR($D21="",$E21="",NOT(ISNUMBER($D21))),"",IF(AND($E21&lt;=I$10,IF($F21="",$X$10,$F21)&gt;=I$10),$D21/12*(1+N($G21))^IF(AND(ISNUMBER($H21),I$10&gt;=$H21),1+INT(DATEDIF($H21,I$10,"m")/12),0),0))</f>
        <v>8333.3333333333339</v>
      </c>
      <c r="J21" s="322">
        <f t="shared" si="6"/>
        <v>8333.3333333333339</v>
      </c>
      <c r="K21" s="322">
        <f t="shared" si="6"/>
        <v>8333.3333333333339</v>
      </c>
      <c r="L21" s="322">
        <f t="shared" si="6"/>
        <v>8333.3333333333339</v>
      </c>
      <c r="M21" s="322">
        <f t="shared" si="6"/>
        <v>8333.3333333333339</v>
      </c>
      <c r="N21" s="322">
        <f t="shared" si="6"/>
        <v>8333.3333333333339</v>
      </c>
      <c r="O21" s="322">
        <f t="shared" si="6"/>
        <v>8333.3333333333339</v>
      </c>
      <c r="P21" s="322">
        <f t="shared" si="6"/>
        <v>8333.3333333333339</v>
      </c>
      <c r="Q21" s="322">
        <f t="shared" si="6"/>
        <v>8333.3333333333339</v>
      </c>
      <c r="R21" s="322">
        <f t="shared" si="6"/>
        <v>8333.3333333333339</v>
      </c>
      <c r="S21" s="322">
        <f t="shared" si="6"/>
        <v>8333.3333333333339</v>
      </c>
      <c r="T21" s="322">
        <f t="shared" si="6"/>
        <v>8333.3333333333339</v>
      </c>
      <c r="U21" s="322">
        <f t="shared" si="6"/>
        <v>8333.3333333333339</v>
      </c>
      <c r="V21" s="322">
        <f t="shared" si="6"/>
        <v>8583.3333333333339</v>
      </c>
      <c r="W21" s="322">
        <f t="shared" si="6"/>
        <v>8583.3333333333339</v>
      </c>
      <c r="X21" s="322">
        <f t="shared" si="6"/>
        <v>8583.3333333333339</v>
      </c>
      <c r="Y21" s="322"/>
      <c r="Z21" s="322">
        <f t="shared" si="5"/>
        <v>100749.99999999999</v>
      </c>
      <c r="AB21" s="324" t="str">
        <f t="shared" si="2"/>
        <v/>
      </c>
    </row>
    <row r="22" spans="2:28" x14ac:dyDescent="0.2">
      <c r="B22" s="317" t="s">
        <v>3141</v>
      </c>
      <c r="C22" s="317" t="s">
        <v>3142</v>
      </c>
      <c r="D22" s="318">
        <v>225000</v>
      </c>
      <c r="E22" s="319">
        <v>46266</v>
      </c>
      <c r="F22" s="319">
        <v>46722</v>
      </c>
      <c r="G22" s="320">
        <v>0.03</v>
      </c>
      <c r="H22" s="321">
        <f t="shared" si="0"/>
        <v>46661</v>
      </c>
      <c r="I22" s="322">
        <f t="shared" si="6"/>
        <v>18750</v>
      </c>
      <c r="J22" s="322">
        <f t="shared" si="6"/>
        <v>18750</v>
      </c>
      <c r="K22" s="322">
        <f t="shared" si="6"/>
        <v>18750</v>
      </c>
      <c r="L22" s="322">
        <f t="shared" si="6"/>
        <v>18750</v>
      </c>
      <c r="M22" s="322">
        <f t="shared" si="6"/>
        <v>18750</v>
      </c>
      <c r="N22" s="322">
        <f t="shared" si="6"/>
        <v>18750</v>
      </c>
      <c r="O22" s="322">
        <f t="shared" si="6"/>
        <v>18750</v>
      </c>
      <c r="P22" s="322">
        <f t="shared" si="6"/>
        <v>18750</v>
      </c>
      <c r="Q22" s="322">
        <f t="shared" si="6"/>
        <v>18750</v>
      </c>
      <c r="R22" s="322">
        <f t="shared" si="6"/>
        <v>18750</v>
      </c>
      <c r="S22" s="322">
        <f t="shared" si="6"/>
        <v>18750</v>
      </c>
      <c r="T22" s="322">
        <f t="shared" si="6"/>
        <v>18750</v>
      </c>
      <c r="U22" s="322">
        <f t="shared" si="6"/>
        <v>18750</v>
      </c>
      <c r="V22" s="322">
        <f t="shared" si="6"/>
        <v>19312.5</v>
      </c>
      <c r="W22" s="322">
        <f t="shared" si="6"/>
        <v>19312.5</v>
      </c>
      <c r="X22" s="322">
        <f t="shared" si="6"/>
        <v>19312.5</v>
      </c>
      <c r="Y22" s="322"/>
      <c r="Z22" s="322">
        <f t="shared" si="5"/>
        <v>226687.5</v>
      </c>
      <c r="AB22" s="324" t="str">
        <f t="shared" si="2"/>
        <v/>
      </c>
    </row>
    <row r="23" spans="2:28" x14ac:dyDescent="0.2">
      <c r="B23" s="317"/>
      <c r="C23" s="317"/>
      <c r="D23" s="318"/>
      <c r="E23" s="319">
        <v>46266</v>
      </c>
      <c r="F23" s="319">
        <v>46722</v>
      </c>
      <c r="G23" s="320">
        <v>0.03</v>
      </c>
      <c r="H23" s="321">
        <f t="shared" si="0"/>
        <v>46661</v>
      </c>
      <c r="I23" s="322" t="str">
        <f t="shared" si="6"/>
        <v/>
      </c>
      <c r="J23" s="322" t="str">
        <f t="shared" si="6"/>
        <v/>
      </c>
      <c r="K23" s="322" t="str">
        <f t="shared" si="6"/>
        <v/>
      </c>
      <c r="L23" s="322" t="str">
        <f t="shared" si="6"/>
        <v/>
      </c>
      <c r="M23" s="322" t="str">
        <f t="shared" si="6"/>
        <v/>
      </c>
      <c r="N23" s="322" t="str">
        <f t="shared" si="6"/>
        <v/>
      </c>
      <c r="O23" s="322" t="str">
        <f t="shared" si="6"/>
        <v/>
      </c>
      <c r="P23" s="322" t="str">
        <f t="shared" si="6"/>
        <v/>
      </c>
      <c r="Q23" s="322" t="str">
        <f t="shared" si="6"/>
        <v/>
      </c>
      <c r="R23" s="322" t="str">
        <f t="shared" si="6"/>
        <v/>
      </c>
      <c r="S23" s="322" t="str">
        <f t="shared" si="6"/>
        <v/>
      </c>
      <c r="T23" s="322" t="str">
        <f t="shared" si="6"/>
        <v/>
      </c>
      <c r="U23" s="322" t="str">
        <f t="shared" si="6"/>
        <v/>
      </c>
      <c r="V23" s="322" t="str">
        <f t="shared" si="6"/>
        <v/>
      </c>
      <c r="W23" s="322" t="str">
        <f t="shared" si="6"/>
        <v/>
      </c>
      <c r="X23" s="322" t="str">
        <f t="shared" si="6"/>
        <v/>
      </c>
      <c r="Y23" s="322"/>
      <c r="Z23" s="322">
        <f t="shared" si="5"/>
        <v>0</v>
      </c>
      <c r="AB23" s="324" t="str">
        <f t="shared" si="2"/>
        <v/>
      </c>
    </row>
    <row r="24" spans="2:28" x14ac:dyDescent="0.2">
      <c r="B24" s="317"/>
      <c r="C24" s="317"/>
      <c r="D24" s="318"/>
      <c r="E24" s="319">
        <v>46266</v>
      </c>
      <c r="F24" s="319">
        <v>46722</v>
      </c>
      <c r="G24" s="320">
        <v>0.03</v>
      </c>
      <c r="H24" s="321">
        <f t="shared" si="0"/>
        <v>46661</v>
      </c>
      <c r="I24" s="322" t="str">
        <f t="shared" si="6"/>
        <v/>
      </c>
      <c r="J24" s="322" t="str">
        <f t="shared" si="6"/>
        <v/>
      </c>
      <c r="K24" s="322" t="str">
        <f t="shared" si="6"/>
        <v/>
      </c>
      <c r="L24" s="322" t="str">
        <f t="shared" si="6"/>
        <v/>
      </c>
      <c r="M24" s="322" t="str">
        <f t="shared" si="6"/>
        <v/>
      </c>
      <c r="N24" s="322" t="str">
        <f t="shared" si="6"/>
        <v/>
      </c>
      <c r="O24" s="322" t="str">
        <f t="shared" si="6"/>
        <v/>
      </c>
      <c r="P24" s="322" t="str">
        <f t="shared" si="6"/>
        <v/>
      </c>
      <c r="Q24" s="322" t="str">
        <f t="shared" si="6"/>
        <v/>
      </c>
      <c r="R24" s="322" t="str">
        <f t="shared" si="6"/>
        <v/>
      </c>
      <c r="S24" s="322" t="str">
        <f t="shared" si="6"/>
        <v/>
      </c>
      <c r="T24" s="322" t="str">
        <f t="shared" si="6"/>
        <v/>
      </c>
      <c r="U24" s="322" t="str">
        <f t="shared" si="6"/>
        <v/>
      </c>
      <c r="V24" s="322" t="str">
        <f t="shared" si="6"/>
        <v/>
      </c>
      <c r="W24" s="322" t="str">
        <f t="shared" si="6"/>
        <v/>
      </c>
      <c r="X24" s="322" t="str">
        <f t="shared" si="6"/>
        <v/>
      </c>
      <c r="Y24" s="322"/>
      <c r="Z24" s="322">
        <f t="shared" si="5"/>
        <v>0</v>
      </c>
      <c r="AB24" s="324" t="str">
        <f t="shared" si="2"/>
        <v/>
      </c>
    </row>
    <row r="25" spans="2:28" x14ac:dyDescent="0.2">
      <c r="B25" s="317"/>
      <c r="C25" s="317"/>
      <c r="D25" s="318"/>
      <c r="E25" s="319">
        <v>46266</v>
      </c>
      <c r="F25" s="319">
        <v>46722</v>
      </c>
      <c r="G25" s="320">
        <v>0.03</v>
      </c>
      <c r="H25" s="321">
        <f t="shared" si="0"/>
        <v>46661</v>
      </c>
      <c r="I25" s="322" t="str">
        <f t="shared" si="1"/>
        <v/>
      </c>
      <c r="J25" s="322" t="str">
        <f t="shared" si="1"/>
        <v/>
      </c>
      <c r="K25" s="322" t="str">
        <f t="shared" si="1"/>
        <v/>
      </c>
      <c r="L25" s="322" t="str">
        <f t="shared" si="1"/>
        <v/>
      </c>
      <c r="M25" s="322" t="str">
        <f t="shared" si="1"/>
        <v/>
      </c>
      <c r="N25" s="322" t="str">
        <f t="shared" si="1"/>
        <v/>
      </c>
      <c r="O25" s="322" t="str">
        <f t="shared" si="1"/>
        <v/>
      </c>
      <c r="P25" s="322" t="str">
        <f t="shared" si="1"/>
        <v/>
      </c>
      <c r="Q25" s="322" t="str">
        <f t="shared" si="1"/>
        <v/>
      </c>
      <c r="R25" s="322" t="str">
        <f t="shared" si="1"/>
        <v/>
      </c>
      <c r="S25" s="322" t="str">
        <f t="shared" si="1"/>
        <v/>
      </c>
      <c r="T25" s="322" t="str">
        <f t="shared" si="1"/>
        <v/>
      </c>
      <c r="U25" s="322" t="str">
        <f t="shared" si="1"/>
        <v/>
      </c>
      <c r="V25" s="322" t="str">
        <f t="shared" si="1"/>
        <v/>
      </c>
      <c r="W25" s="322" t="str">
        <f t="shared" si="1"/>
        <v/>
      </c>
      <c r="X25" s="322" t="str">
        <f t="shared" si="1"/>
        <v/>
      </c>
      <c r="Y25" s="322"/>
      <c r="Z25" s="322">
        <f t="shared" si="3"/>
        <v>0</v>
      </c>
      <c r="AB25" s="324" t="str">
        <f t="shared" si="2"/>
        <v/>
      </c>
    </row>
    <row r="26" spans="2:28" x14ac:dyDescent="0.2">
      <c r="B26" s="317"/>
      <c r="C26" s="317"/>
      <c r="D26" s="318"/>
      <c r="E26" s="319">
        <v>46266</v>
      </c>
      <c r="F26" s="319">
        <v>46722</v>
      </c>
      <c r="G26" s="320">
        <v>0.03</v>
      </c>
      <c r="H26" s="321">
        <f t="shared" si="0"/>
        <v>46661</v>
      </c>
      <c r="I26" s="322" t="str">
        <f t="shared" si="1"/>
        <v/>
      </c>
      <c r="J26" s="322" t="str">
        <f t="shared" si="1"/>
        <v/>
      </c>
      <c r="K26" s="322" t="str">
        <f t="shared" si="1"/>
        <v/>
      </c>
      <c r="L26" s="322" t="str">
        <f t="shared" si="1"/>
        <v/>
      </c>
      <c r="M26" s="322" t="str">
        <f t="shared" si="1"/>
        <v/>
      </c>
      <c r="N26" s="322" t="str">
        <f t="shared" si="1"/>
        <v/>
      </c>
      <c r="O26" s="322" t="str">
        <f t="shared" si="1"/>
        <v/>
      </c>
      <c r="P26" s="322" t="str">
        <f t="shared" si="1"/>
        <v/>
      </c>
      <c r="Q26" s="322" t="str">
        <f t="shared" si="1"/>
        <v/>
      </c>
      <c r="R26" s="322" t="str">
        <f t="shared" si="1"/>
        <v/>
      </c>
      <c r="S26" s="322" t="str">
        <f t="shared" si="1"/>
        <v/>
      </c>
      <c r="T26" s="322" t="str">
        <f t="shared" si="1"/>
        <v/>
      </c>
      <c r="U26" s="322" t="str">
        <f t="shared" si="1"/>
        <v/>
      </c>
      <c r="V26" s="322" t="str">
        <f t="shared" si="1"/>
        <v/>
      </c>
      <c r="W26" s="322" t="str">
        <f t="shared" si="1"/>
        <v/>
      </c>
      <c r="X26" s="322" t="str">
        <f t="shared" si="1"/>
        <v/>
      </c>
      <c r="Y26" s="322"/>
      <c r="Z26" s="322">
        <f t="shared" si="3"/>
        <v>0</v>
      </c>
      <c r="AB26" s="324" t="str">
        <f t="shared" si="2"/>
        <v/>
      </c>
    </row>
    <row r="27" spans="2:28" x14ac:dyDescent="0.2">
      <c r="B27" s="317"/>
      <c r="C27" s="317"/>
      <c r="D27" s="318"/>
      <c r="E27" s="319">
        <v>46266</v>
      </c>
      <c r="F27" s="319">
        <v>46722</v>
      </c>
      <c r="G27" s="320">
        <v>0.03</v>
      </c>
      <c r="H27" s="321">
        <f t="shared" si="0"/>
        <v>46661</v>
      </c>
      <c r="I27" s="322" t="str">
        <f t="shared" si="1"/>
        <v/>
      </c>
      <c r="J27" s="322" t="str">
        <f t="shared" si="1"/>
        <v/>
      </c>
      <c r="K27" s="322" t="str">
        <f t="shared" si="1"/>
        <v/>
      </c>
      <c r="L27" s="322" t="str">
        <f t="shared" si="1"/>
        <v/>
      </c>
      <c r="M27" s="322" t="str">
        <f t="shared" si="1"/>
        <v/>
      </c>
      <c r="N27" s="322" t="str">
        <f t="shared" si="1"/>
        <v/>
      </c>
      <c r="O27" s="322" t="str">
        <f t="shared" si="1"/>
        <v/>
      </c>
      <c r="P27" s="322" t="str">
        <f t="shared" si="1"/>
        <v/>
      </c>
      <c r="Q27" s="322" t="str">
        <f t="shared" si="1"/>
        <v/>
      </c>
      <c r="R27" s="322" t="str">
        <f t="shared" si="1"/>
        <v/>
      </c>
      <c r="S27" s="322" t="str">
        <f t="shared" si="1"/>
        <v/>
      </c>
      <c r="T27" s="322" t="str">
        <f t="shared" si="1"/>
        <v/>
      </c>
      <c r="U27" s="322" t="str">
        <f t="shared" si="1"/>
        <v/>
      </c>
      <c r="V27" s="322" t="str">
        <f t="shared" si="1"/>
        <v/>
      </c>
      <c r="W27" s="322" t="str">
        <f t="shared" si="1"/>
        <v/>
      </c>
      <c r="X27" s="322" t="str">
        <f t="shared" si="1"/>
        <v/>
      </c>
      <c r="Y27" s="322"/>
      <c r="Z27" s="322">
        <f t="shared" si="3"/>
        <v>0</v>
      </c>
      <c r="AB27" s="324" t="str">
        <f t="shared" si="2"/>
        <v/>
      </c>
    </row>
    <row r="28" spans="2:28" x14ac:dyDescent="0.2">
      <c r="B28" s="317"/>
      <c r="C28" s="317"/>
      <c r="D28" s="318"/>
      <c r="E28" s="319">
        <v>46266</v>
      </c>
      <c r="F28" s="319">
        <v>46722</v>
      </c>
      <c r="G28" s="320">
        <v>0.03</v>
      </c>
      <c r="H28" s="321">
        <f t="shared" si="0"/>
        <v>46661</v>
      </c>
      <c r="I28" s="322" t="str">
        <f t="shared" si="1"/>
        <v/>
      </c>
      <c r="J28" s="322" t="str">
        <f t="shared" si="1"/>
        <v/>
      </c>
      <c r="K28" s="322" t="str">
        <f t="shared" si="1"/>
        <v/>
      </c>
      <c r="L28" s="322" t="str">
        <f t="shared" si="1"/>
        <v/>
      </c>
      <c r="M28" s="322" t="str">
        <f t="shared" si="1"/>
        <v/>
      </c>
      <c r="N28" s="322" t="str">
        <f t="shared" si="1"/>
        <v/>
      </c>
      <c r="O28" s="322" t="str">
        <f t="shared" si="1"/>
        <v/>
      </c>
      <c r="P28" s="322" t="str">
        <f t="shared" si="1"/>
        <v/>
      </c>
      <c r="Q28" s="322" t="str">
        <f t="shared" si="1"/>
        <v/>
      </c>
      <c r="R28" s="322" t="str">
        <f t="shared" si="1"/>
        <v/>
      </c>
      <c r="S28" s="322" t="str">
        <f t="shared" si="1"/>
        <v/>
      </c>
      <c r="T28" s="322" t="str">
        <f t="shared" si="1"/>
        <v/>
      </c>
      <c r="U28" s="322" t="str">
        <f t="shared" si="1"/>
        <v/>
      </c>
      <c r="V28" s="322" t="str">
        <f t="shared" si="1"/>
        <v/>
      </c>
      <c r="W28" s="322" t="str">
        <f t="shared" si="1"/>
        <v/>
      </c>
      <c r="X28" s="322" t="str">
        <f t="shared" si="1"/>
        <v/>
      </c>
      <c r="Y28" s="322"/>
      <c r="Z28" s="322">
        <f t="shared" si="3"/>
        <v>0</v>
      </c>
      <c r="AB28" s="324" t="str">
        <f t="shared" si="2"/>
        <v/>
      </c>
    </row>
    <row r="29" spans="2:28" x14ac:dyDescent="0.2">
      <c r="B29" s="317"/>
      <c r="C29" s="317"/>
      <c r="D29" s="318"/>
      <c r="E29" s="319">
        <v>46266</v>
      </c>
      <c r="F29" s="319">
        <v>46722</v>
      </c>
      <c r="G29" s="320">
        <v>0.03</v>
      </c>
      <c r="H29" s="321">
        <f t="shared" si="0"/>
        <v>46661</v>
      </c>
      <c r="I29" s="322" t="str">
        <f t="shared" si="1"/>
        <v/>
      </c>
      <c r="J29" s="322" t="str">
        <f t="shared" si="1"/>
        <v/>
      </c>
      <c r="K29" s="322" t="str">
        <f t="shared" si="1"/>
        <v/>
      </c>
      <c r="L29" s="322" t="str">
        <f t="shared" si="1"/>
        <v/>
      </c>
      <c r="M29" s="322" t="str">
        <f t="shared" si="1"/>
        <v/>
      </c>
      <c r="N29" s="322" t="str">
        <f t="shared" si="1"/>
        <v/>
      </c>
      <c r="O29" s="322" t="str">
        <f t="shared" si="1"/>
        <v/>
      </c>
      <c r="P29" s="322" t="str">
        <f t="shared" si="1"/>
        <v/>
      </c>
      <c r="Q29" s="322" t="str">
        <f t="shared" si="1"/>
        <v/>
      </c>
      <c r="R29" s="322" t="str">
        <f t="shared" si="1"/>
        <v/>
      </c>
      <c r="S29" s="322" t="str">
        <f t="shared" si="1"/>
        <v/>
      </c>
      <c r="T29" s="322" t="str">
        <f t="shared" si="1"/>
        <v/>
      </c>
      <c r="U29" s="322" t="str">
        <f t="shared" si="1"/>
        <v/>
      </c>
      <c r="V29" s="322" t="str">
        <f t="shared" si="1"/>
        <v/>
      </c>
      <c r="W29" s="322" t="str">
        <f t="shared" si="1"/>
        <v/>
      </c>
      <c r="X29" s="322" t="str">
        <f t="shared" si="1"/>
        <v/>
      </c>
      <c r="Y29" s="322"/>
      <c r="Z29" s="322">
        <f t="shared" si="3"/>
        <v>0</v>
      </c>
      <c r="AB29" s="324" t="str">
        <f t="shared" si="2"/>
        <v/>
      </c>
    </row>
    <row r="30" spans="2:28" x14ac:dyDescent="0.2">
      <c r="B30" s="317"/>
      <c r="C30" s="317"/>
      <c r="D30" s="318"/>
      <c r="E30" s="319">
        <v>46266</v>
      </c>
      <c r="F30" s="319">
        <v>46722</v>
      </c>
      <c r="G30" s="320">
        <v>0.03</v>
      </c>
      <c r="H30" s="321">
        <f t="shared" si="0"/>
        <v>46661</v>
      </c>
      <c r="I30" s="322" t="str">
        <f t="shared" si="1"/>
        <v/>
      </c>
      <c r="J30" s="322" t="str">
        <f t="shared" si="1"/>
        <v/>
      </c>
      <c r="K30" s="322" t="str">
        <f t="shared" si="1"/>
        <v/>
      </c>
      <c r="L30" s="322" t="str">
        <f t="shared" si="1"/>
        <v/>
      </c>
      <c r="M30" s="322" t="str">
        <f t="shared" si="1"/>
        <v/>
      </c>
      <c r="N30" s="322" t="str">
        <f t="shared" si="1"/>
        <v/>
      </c>
      <c r="O30" s="322" t="str">
        <f t="shared" si="1"/>
        <v/>
      </c>
      <c r="P30" s="322" t="str">
        <f t="shared" si="1"/>
        <v/>
      </c>
      <c r="Q30" s="322" t="str">
        <f t="shared" si="1"/>
        <v/>
      </c>
      <c r="R30" s="322" t="str">
        <f t="shared" si="1"/>
        <v/>
      </c>
      <c r="S30" s="322" t="str">
        <f t="shared" si="1"/>
        <v/>
      </c>
      <c r="T30" s="322" t="str">
        <f t="shared" si="1"/>
        <v/>
      </c>
      <c r="U30" s="322" t="str">
        <f t="shared" si="1"/>
        <v/>
      </c>
      <c r="V30" s="322" t="str">
        <f t="shared" si="1"/>
        <v/>
      </c>
      <c r="W30" s="322" t="str">
        <f t="shared" si="1"/>
        <v/>
      </c>
      <c r="X30" s="322" t="str">
        <f t="shared" si="1"/>
        <v/>
      </c>
      <c r="Y30" s="322"/>
      <c r="Z30" s="322">
        <f t="shared" si="3"/>
        <v>0</v>
      </c>
      <c r="AB30" s="324" t="str">
        <f t="shared" si="2"/>
        <v/>
      </c>
    </row>
    <row r="31" spans="2:28" x14ac:dyDescent="0.2">
      <c r="B31" s="317"/>
      <c r="C31" s="317"/>
      <c r="D31" s="318"/>
      <c r="E31" s="319">
        <v>46266</v>
      </c>
      <c r="F31" s="319">
        <v>46722</v>
      </c>
      <c r="G31" s="320">
        <v>0.03</v>
      </c>
      <c r="H31" s="321">
        <f t="shared" si="0"/>
        <v>46661</v>
      </c>
      <c r="I31" s="322" t="str">
        <f t="shared" si="1"/>
        <v/>
      </c>
      <c r="J31" s="322" t="str">
        <f t="shared" si="1"/>
        <v/>
      </c>
      <c r="K31" s="322" t="str">
        <f t="shared" si="1"/>
        <v/>
      </c>
      <c r="L31" s="322" t="str">
        <f t="shared" si="1"/>
        <v/>
      </c>
      <c r="M31" s="322" t="str">
        <f t="shared" si="1"/>
        <v/>
      </c>
      <c r="N31" s="322" t="str">
        <f t="shared" si="1"/>
        <v/>
      </c>
      <c r="O31" s="322" t="str">
        <f t="shared" si="1"/>
        <v/>
      </c>
      <c r="P31" s="322" t="str">
        <f t="shared" si="1"/>
        <v/>
      </c>
      <c r="Q31" s="322" t="str">
        <f t="shared" si="1"/>
        <v/>
      </c>
      <c r="R31" s="322" t="str">
        <f t="shared" si="1"/>
        <v/>
      </c>
      <c r="S31" s="322" t="str">
        <f t="shared" si="1"/>
        <v/>
      </c>
      <c r="T31" s="322" t="str">
        <f t="shared" si="1"/>
        <v/>
      </c>
      <c r="U31" s="322" t="str">
        <f t="shared" si="1"/>
        <v/>
      </c>
      <c r="V31" s="322" t="str">
        <f t="shared" si="1"/>
        <v/>
      </c>
      <c r="W31" s="322" t="str">
        <f t="shared" si="1"/>
        <v/>
      </c>
      <c r="X31" s="322" t="str">
        <f t="shared" si="1"/>
        <v/>
      </c>
      <c r="Y31" s="322"/>
      <c r="Z31" s="322">
        <f t="shared" si="3"/>
        <v>0</v>
      </c>
      <c r="AB31" s="324" t="str">
        <f t="shared" si="2"/>
        <v/>
      </c>
    </row>
    <row r="32" spans="2:28" x14ac:dyDescent="0.2">
      <c r="B32" s="317"/>
      <c r="C32" s="317"/>
      <c r="D32" s="318"/>
      <c r="E32" s="319">
        <v>46266</v>
      </c>
      <c r="F32" s="319">
        <v>46722</v>
      </c>
      <c r="G32" s="320">
        <v>0.03</v>
      </c>
      <c r="H32" s="321">
        <f t="shared" si="0"/>
        <v>46661</v>
      </c>
      <c r="I32" s="322" t="str">
        <f t="shared" si="1"/>
        <v/>
      </c>
      <c r="J32" s="322" t="str">
        <f t="shared" si="1"/>
        <v/>
      </c>
      <c r="K32" s="322" t="str">
        <f t="shared" si="1"/>
        <v/>
      </c>
      <c r="L32" s="322" t="str">
        <f t="shared" si="1"/>
        <v/>
      </c>
      <c r="M32" s="322" t="str">
        <f t="shared" si="1"/>
        <v/>
      </c>
      <c r="N32" s="322" t="str">
        <f t="shared" si="1"/>
        <v/>
      </c>
      <c r="O32" s="322" t="str">
        <f t="shared" si="1"/>
        <v/>
      </c>
      <c r="P32" s="322" t="str">
        <f t="shared" si="1"/>
        <v/>
      </c>
      <c r="Q32" s="322" t="str">
        <f t="shared" si="1"/>
        <v/>
      </c>
      <c r="R32" s="322" t="str">
        <f t="shared" si="1"/>
        <v/>
      </c>
      <c r="S32" s="322" t="str">
        <f t="shared" si="1"/>
        <v/>
      </c>
      <c r="T32" s="322" t="str">
        <f t="shared" si="1"/>
        <v/>
      </c>
      <c r="U32" s="322" t="str">
        <f t="shared" si="1"/>
        <v/>
      </c>
      <c r="V32" s="322" t="str">
        <f t="shared" si="1"/>
        <v/>
      </c>
      <c r="W32" s="322" t="str">
        <f t="shared" si="1"/>
        <v/>
      </c>
      <c r="X32" s="322" t="str">
        <f t="shared" si="1"/>
        <v/>
      </c>
      <c r="Y32" s="322"/>
      <c r="Z32" s="322">
        <f t="shared" si="3"/>
        <v>0</v>
      </c>
      <c r="AB32" s="324" t="str">
        <f t="shared" si="2"/>
        <v/>
      </c>
    </row>
    <row r="33" spans="2:28" x14ac:dyDescent="0.2">
      <c r="B33" s="317"/>
      <c r="C33" s="317"/>
      <c r="D33" s="318"/>
      <c r="E33" s="319">
        <v>46266</v>
      </c>
      <c r="F33" s="319">
        <v>46722</v>
      </c>
      <c r="G33" s="320">
        <v>0.03</v>
      </c>
      <c r="H33" s="321">
        <f t="shared" si="0"/>
        <v>46661</v>
      </c>
      <c r="I33" s="322" t="str">
        <f t="shared" si="1"/>
        <v/>
      </c>
      <c r="J33" s="322" t="str">
        <f t="shared" si="1"/>
        <v/>
      </c>
      <c r="K33" s="322" t="str">
        <f t="shared" si="1"/>
        <v/>
      </c>
      <c r="L33" s="322" t="str">
        <f t="shared" si="1"/>
        <v/>
      </c>
      <c r="M33" s="322" t="str">
        <f t="shared" si="1"/>
        <v/>
      </c>
      <c r="N33" s="322" t="str">
        <f t="shared" si="1"/>
        <v/>
      </c>
      <c r="O33" s="322" t="str">
        <f t="shared" si="1"/>
        <v/>
      </c>
      <c r="P33" s="322" t="str">
        <f t="shared" si="1"/>
        <v/>
      </c>
      <c r="Q33" s="322" t="str">
        <f t="shared" si="1"/>
        <v/>
      </c>
      <c r="R33" s="322" t="str">
        <f t="shared" si="1"/>
        <v/>
      </c>
      <c r="S33" s="322" t="str">
        <f t="shared" si="1"/>
        <v/>
      </c>
      <c r="T33" s="322" t="str">
        <f t="shared" si="1"/>
        <v/>
      </c>
      <c r="U33" s="322" t="str">
        <f t="shared" si="1"/>
        <v/>
      </c>
      <c r="V33" s="322" t="str">
        <f t="shared" si="1"/>
        <v/>
      </c>
      <c r="W33" s="322" t="str">
        <f t="shared" si="1"/>
        <v/>
      </c>
      <c r="X33" s="322" t="str">
        <f t="shared" si="1"/>
        <v/>
      </c>
      <c r="Y33" s="322"/>
      <c r="Z33" s="322">
        <f t="shared" si="3"/>
        <v>0</v>
      </c>
      <c r="AB33" s="324" t="str">
        <f t="shared" si="2"/>
        <v/>
      </c>
    </row>
    <row r="34" spans="2:28" x14ac:dyDescent="0.2">
      <c r="B34" s="316" t="s">
        <v>3069</v>
      </c>
      <c r="D34" s="325"/>
      <c r="E34" s="326"/>
      <c r="F34" s="326"/>
      <c r="G34" s="326"/>
      <c r="H34" s="326"/>
      <c r="I34" s="322"/>
      <c r="J34" s="322"/>
      <c r="K34" s="322"/>
      <c r="L34" s="322"/>
      <c r="M34" s="322"/>
      <c r="N34" s="322"/>
      <c r="O34" s="322"/>
      <c r="P34" s="322"/>
      <c r="Q34" s="322"/>
      <c r="R34" s="322"/>
      <c r="S34" s="322"/>
      <c r="T34" s="322"/>
      <c r="U34" s="322"/>
      <c r="V34" s="322"/>
      <c r="W34" s="322"/>
      <c r="X34" s="322"/>
      <c r="Y34" s="322"/>
      <c r="Z34" s="322"/>
      <c r="AB34" s="324"/>
    </row>
    <row r="35" spans="2:28" x14ac:dyDescent="0.2">
      <c r="B35" s="427"/>
      <c r="C35" s="427" t="s">
        <v>3130</v>
      </c>
      <c r="D35" s="318">
        <v>85000</v>
      </c>
      <c r="E35" s="319">
        <v>46388</v>
      </c>
      <c r="F35" s="319">
        <v>46722</v>
      </c>
      <c r="G35" s="320">
        <v>0.03</v>
      </c>
      <c r="H35" s="321">
        <f>$D$8</f>
        <v>46661</v>
      </c>
      <c r="I35" s="322">
        <f t="shared" ref="I35:X39" si="7">IF(OR($D35="",$E35="",NOT(ISNUMBER($D35))),"",IF(AND($E35&lt;=I$10,IF($F35="",$X$10,$F35)&gt;=I$10),$D35/12*(1+N($G35))^IF(AND(ISNUMBER($H35),I$10&gt;=$H35),1+INT(DATEDIF($H35,I$10,"m")/12),0),0))</f>
        <v>0</v>
      </c>
      <c r="J35" s="322">
        <f t="shared" si="7"/>
        <v>0</v>
      </c>
      <c r="K35" s="322">
        <f t="shared" si="7"/>
        <v>0</v>
      </c>
      <c r="L35" s="322">
        <f t="shared" si="7"/>
        <v>0</v>
      </c>
      <c r="M35" s="322">
        <f t="shared" si="7"/>
        <v>7083.333333333333</v>
      </c>
      <c r="N35" s="322">
        <f t="shared" si="7"/>
        <v>7083.333333333333</v>
      </c>
      <c r="O35" s="322">
        <f t="shared" si="7"/>
        <v>7083.333333333333</v>
      </c>
      <c r="P35" s="322">
        <f t="shared" si="7"/>
        <v>7083.333333333333</v>
      </c>
      <c r="Q35" s="322">
        <f t="shared" si="7"/>
        <v>7083.333333333333</v>
      </c>
      <c r="R35" s="322">
        <f t="shared" si="7"/>
        <v>7083.333333333333</v>
      </c>
      <c r="S35" s="322">
        <f t="shared" si="7"/>
        <v>7083.333333333333</v>
      </c>
      <c r="T35" s="322">
        <f t="shared" si="7"/>
        <v>7083.333333333333</v>
      </c>
      <c r="U35" s="322">
        <f t="shared" si="7"/>
        <v>7083.333333333333</v>
      </c>
      <c r="V35" s="322">
        <f t="shared" si="7"/>
        <v>7295.833333333333</v>
      </c>
      <c r="W35" s="322">
        <f t="shared" si="7"/>
        <v>7295.833333333333</v>
      </c>
      <c r="X35" s="322">
        <f t="shared" si="7"/>
        <v>7295.833333333333</v>
      </c>
      <c r="Y35" s="322"/>
      <c r="Z35" s="322">
        <f t="shared" ref="Z35:Z50" si="8">SUM(M35:X35)</f>
        <v>85637.5</v>
      </c>
      <c r="AB35" s="324" t="str">
        <f>IF($D35&amp;$E35="","",IF(AND($D35&lt;&gt;"",NOT(ISNUMBER($D35))),"Salary must be a number",IF(AND($D35&lt;&gt;"",$E35=""),"Start month missing",IF(AND(ISNUMBER($E35),ISNUMBER($F35),$F35&lt;$E35),"End is before Start",IF(AND($D35&lt;&gt;"",NOT(ISNUMBER($H35))),"Increase month missing","")))))</f>
        <v/>
      </c>
    </row>
    <row r="36" spans="2:28" x14ac:dyDescent="0.2">
      <c r="B36" s="317"/>
      <c r="C36" s="427" t="s">
        <v>3218</v>
      </c>
      <c r="D36" s="318">
        <v>75000</v>
      </c>
      <c r="E36" s="319">
        <v>46327</v>
      </c>
      <c r="F36" s="319">
        <v>46722</v>
      </c>
      <c r="G36" s="320">
        <v>0.03</v>
      </c>
      <c r="H36" s="321">
        <f>$D$8</f>
        <v>46661</v>
      </c>
      <c r="I36" s="322">
        <f t="shared" si="7"/>
        <v>0</v>
      </c>
      <c r="J36" s="322">
        <f t="shared" si="7"/>
        <v>0</v>
      </c>
      <c r="K36" s="322">
        <f t="shared" si="7"/>
        <v>6250</v>
      </c>
      <c r="L36" s="322">
        <f t="shared" si="7"/>
        <v>6250</v>
      </c>
      <c r="M36" s="322">
        <f t="shared" si="7"/>
        <v>6250</v>
      </c>
      <c r="N36" s="322">
        <f t="shared" si="7"/>
        <v>6250</v>
      </c>
      <c r="O36" s="322">
        <f t="shared" si="7"/>
        <v>6250</v>
      </c>
      <c r="P36" s="322">
        <f t="shared" si="7"/>
        <v>6250</v>
      </c>
      <c r="Q36" s="322">
        <f t="shared" si="7"/>
        <v>6250</v>
      </c>
      <c r="R36" s="322">
        <f t="shared" si="7"/>
        <v>6250</v>
      </c>
      <c r="S36" s="322">
        <f t="shared" si="7"/>
        <v>6250</v>
      </c>
      <c r="T36" s="322">
        <f t="shared" si="7"/>
        <v>6250</v>
      </c>
      <c r="U36" s="322">
        <f t="shared" si="7"/>
        <v>6250</v>
      </c>
      <c r="V36" s="322">
        <f t="shared" si="7"/>
        <v>6437.5</v>
      </c>
      <c r="W36" s="322">
        <f t="shared" si="7"/>
        <v>6437.5</v>
      </c>
      <c r="X36" s="322">
        <f t="shared" si="7"/>
        <v>6437.5</v>
      </c>
      <c r="Y36" s="322"/>
      <c r="Z36" s="322">
        <f t="shared" si="8"/>
        <v>75562.5</v>
      </c>
      <c r="AB36" s="324" t="str">
        <f>IF($D36&amp;$E36="","",IF(AND($D36&lt;&gt;"",NOT(ISNUMBER($D36))),"Salary must be a number",IF(AND($D36&lt;&gt;"",$E36=""),"Start month missing",IF(AND(ISNUMBER($E36),ISNUMBER($F36),$F36&lt;$E36),"End is before Start",IF(AND($D36&lt;&gt;"",NOT(ISNUMBER($H36))),"Increase month missing","")))))</f>
        <v/>
      </c>
    </row>
    <row r="37" spans="2:28" x14ac:dyDescent="0.2">
      <c r="B37" s="317"/>
      <c r="C37" s="427" t="s">
        <v>3227</v>
      </c>
      <c r="D37" s="318">
        <v>100000</v>
      </c>
      <c r="E37" s="319">
        <v>46357</v>
      </c>
      <c r="F37" s="319">
        <v>46722</v>
      </c>
      <c r="G37" s="320">
        <v>0.03</v>
      </c>
      <c r="H37" s="321">
        <f>$D$8</f>
        <v>46661</v>
      </c>
      <c r="I37" s="322">
        <f t="shared" si="7"/>
        <v>0</v>
      </c>
      <c r="J37" s="322">
        <f t="shared" si="7"/>
        <v>0</v>
      </c>
      <c r="K37" s="322">
        <f t="shared" si="7"/>
        <v>0</v>
      </c>
      <c r="L37" s="322">
        <f t="shared" si="7"/>
        <v>8333.3333333333339</v>
      </c>
      <c r="M37" s="322">
        <f t="shared" si="7"/>
        <v>8333.3333333333339</v>
      </c>
      <c r="N37" s="322">
        <f t="shared" si="7"/>
        <v>8333.3333333333339</v>
      </c>
      <c r="O37" s="322">
        <f t="shared" si="7"/>
        <v>8333.3333333333339</v>
      </c>
      <c r="P37" s="322">
        <f t="shared" si="7"/>
        <v>8333.3333333333339</v>
      </c>
      <c r="Q37" s="322">
        <f t="shared" si="7"/>
        <v>8333.3333333333339</v>
      </c>
      <c r="R37" s="322">
        <f t="shared" si="7"/>
        <v>8333.3333333333339</v>
      </c>
      <c r="S37" s="322">
        <f t="shared" si="7"/>
        <v>8333.3333333333339</v>
      </c>
      <c r="T37" s="322">
        <f t="shared" si="7"/>
        <v>8333.3333333333339</v>
      </c>
      <c r="U37" s="322">
        <f t="shared" si="7"/>
        <v>8333.3333333333339</v>
      </c>
      <c r="V37" s="322">
        <f t="shared" si="7"/>
        <v>8583.3333333333339</v>
      </c>
      <c r="W37" s="322">
        <f t="shared" si="7"/>
        <v>8583.3333333333339</v>
      </c>
      <c r="X37" s="322">
        <f t="shared" si="7"/>
        <v>8583.3333333333339</v>
      </c>
      <c r="Y37" s="322"/>
      <c r="Z37" s="322">
        <f t="shared" si="8"/>
        <v>100749.99999999999</v>
      </c>
      <c r="AB37" s="324" t="str">
        <f>IF($D37&amp;$E37="","",IF(AND($D37&lt;&gt;"",NOT(ISNUMBER($D37))),"Salary must be a number",IF(AND($D37&lt;&gt;"",$E37=""),"Start month missing",IF(AND(ISNUMBER($E37),ISNUMBER($F37),$F37&lt;$E37),"End is before Start",IF(AND($D37&lt;&gt;"",NOT(ISNUMBER($H37))),"Increase month missing","")))))</f>
        <v/>
      </c>
    </row>
    <row r="38" spans="2:28" x14ac:dyDescent="0.2">
      <c r="B38" s="317"/>
      <c r="C38" s="427" t="s">
        <v>3128</v>
      </c>
      <c r="D38" s="318">
        <v>110000</v>
      </c>
      <c r="E38" s="319">
        <v>46357</v>
      </c>
      <c r="F38" s="319">
        <v>46722</v>
      </c>
      <c r="G38" s="320">
        <v>0.03</v>
      </c>
      <c r="H38" s="321">
        <f>$D$8</f>
        <v>46661</v>
      </c>
      <c r="I38" s="322">
        <f t="shared" si="7"/>
        <v>0</v>
      </c>
      <c r="J38" s="322">
        <f t="shared" si="7"/>
        <v>0</v>
      </c>
      <c r="K38" s="322">
        <f t="shared" si="7"/>
        <v>0</v>
      </c>
      <c r="L38" s="322">
        <f t="shared" si="7"/>
        <v>9166.6666666666661</v>
      </c>
      <c r="M38" s="322">
        <f t="shared" si="7"/>
        <v>9166.6666666666661</v>
      </c>
      <c r="N38" s="322">
        <f t="shared" si="7"/>
        <v>9166.6666666666661</v>
      </c>
      <c r="O38" s="322">
        <f t="shared" si="7"/>
        <v>9166.6666666666661</v>
      </c>
      <c r="P38" s="322">
        <f t="shared" si="7"/>
        <v>9166.6666666666661</v>
      </c>
      <c r="Q38" s="322">
        <f t="shared" si="7"/>
        <v>9166.6666666666661</v>
      </c>
      <c r="R38" s="322">
        <f t="shared" si="7"/>
        <v>9166.6666666666661</v>
      </c>
      <c r="S38" s="322">
        <f t="shared" si="7"/>
        <v>9166.6666666666661</v>
      </c>
      <c r="T38" s="322">
        <f t="shared" si="7"/>
        <v>9166.6666666666661</v>
      </c>
      <c r="U38" s="322">
        <f t="shared" si="7"/>
        <v>9166.6666666666661</v>
      </c>
      <c r="V38" s="322">
        <f t="shared" si="7"/>
        <v>9441.6666666666661</v>
      </c>
      <c r="W38" s="322">
        <f t="shared" si="7"/>
        <v>9441.6666666666661</v>
      </c>
      <c r="X38" s="322">
        <f t="shared" si="7"/>
        <v>9441.6666666666661</v>
      </c>
      <c r="Y38" s="322"/>
      <c r="Z38" s="322">
        <f t="shared" si="8"/>
        <v>110825.00000000001</v>
      </c>
      <c r="AB38" s="324" t="str">
        <f>IF($D38&amp;$E38="","",IF(AND($D38&lt;&gt;"",NOT(ISNUMBER($D38))),"Salary must be a number",IF(AND($D38&lt;&gt;"",$E38=""),"Start month missing",IF(AND(ISNUMBER($E38),ISNUMBER($F38),$F38&lt;$E38),"End is before Start",IF(AND($D38&lt;&gt;"",NOT(ISNUMBER($H38))),"Increase month missing","")))))</f>
        <v/>
      </c>
    </row>
    <row r="39" spans="2:28" x14ac:dyDescent="0.2">
      <c r="B39" s="317"/>
      <c r="C39" s="317"/>
      <c r="D39" s="318"/>
      <c r="E39" s="319"/>
      <c r="F39" s="319">
        <v>46722</v>
      </c>
      <c r="G39" s="320">
        <v>0.03</v>
      </c>
      <c r="H39" s="321">
        <f>$D$8</f>
        <v>46661</v>
      </c>
      <c r="I39" s="322" t="str">
        <f t="shared" si="7"/>
        <v/>
      </c>
      <c r="J39" s="322" t="str">
        <f t="shared" si="7"/>
        <v/>
      </c>
      <c r="K39" s="322" t="str">
        <f t="shared" si="7"/>
        <v/>
      </c>
      <c r="L39" s="322" t="str">
        <f t="shared" si="7"/>
        <v/>
      </c>
      <c r="M39" s="322" t="str">
        <f t="shared" si="7"/>
        <v/>
      </c>
      <c r="N39" s="322" t="str">
        <f t="shared" si="7"/>
        <v/>
      </c>
      <c r="O39" s="322" t="str">
        <f t="shared" si="7"/>
        <v/>
      </c>
      <c r="P39" s="322" t="str">
        <f t="shared" si="7"/>
        <v/>
      </c>
      <c r="Q39" s="322" t="str">
        <f t="shared" si="7"/>
        <v/>
      </c>
      <c r="R39" s="322" t="str">
        <f t="shared" si="7"/>
        <v/>
      </c>
      <c r="S39" s="322" t="str">
        <f t="shared" si="7"/>
        <v/>
      </c>
      <c r="T39" s="322" t="str">
        <f t="shared" si="7"/>
        <v/>
      </c>
      <c r="U39" s="322" t="str">
        <f t="shared" si="7"/>
        <v/>
      </c>
      <c r="V39" s="322" t="str">
        <f t="shared" si="7"/>
        <v/>
      </c>
      <c r="W39" s="322" t="str">
        <f t="shared" si="7"/>
        <v/>
      </c>
      <c r="X39" s="322" t="str">
        <f t="shared" si="7"/>
        <v/>
      </c>
      <c r="Y39" s="322"/>
      <c r="Z39" s="322">
        <f t="shared" si="8"/>
        <v>0</v>
      </c>
      <c r="AB39" s="324" t="str">
        <f>IF($D39&amp;$E39="","",IF(AND($D39&lt;&gt;"",NOT(ISNUMBER($D39))),"Salary must be a number",IF(AND($D39&lt;&gt;"",$E39=""),"Start month missing",IF(AND(ISNUMBER($E39),ISNUMBER($F39),$F39&lt;$E39),"End is before Start",IF(AND($D39&lt;&gt;"",NOT(ISNUMBER($H39))),"Increase month missing","")))))</f>
        <v/>
      </c>
    </row>
    <row r="40" spans="2:28" x14ac:dyDescent="0.2">
      <c r="B40" s="316" t="s">
        <v>3070</v>
      </c>
      <c r="D40" s="325"/>
      <c r="E40" s="326"/>
      <c r="F40" s="326"/>
      <c r="G40" s="326"/>
      <c r="H40" s="326"/>
      <c r="I40" s="322"/>
      <c r="J40" s="322"/>
      <c r="K40" s="322"/>
      <c r="L40" s="322"/>
      <c r="M40" s="322"/>
      <c r="N40" s="322"/>
      <c r="O40" s="322"/>
      <c r="P40" s="322"/>
      <c r="Q40" s="322"/>
      <c r="R40" s="322"/>
      <c r="S40" s="322"/>
      <c r="T40" s="322"/>
      <c r="U40" s="322"/>
      <c r="V40" s="322"/>
      <c r="W40" s="322"/>
      <c r="X40" s="322"/>
      <c r="Y40" s="322"/>
      <c r="Z40" s="322"/>
      <c r="AB40" s="324"/>
    </row>
    <row r="41" spans="2:28" x14ac:dyDescent="0.2">
      <c r="B41" s="427" t="s">
        <v>3225</v>
      </c>
      <c r="C41" s="427" t="s">
        <v>3226</v>
      </c>
      <c r="D41" s="318">
        <v>120000</v>
      </c>
      <c r="E41" s="319">
        <v>46296</v>
      </c>
      <c r="F41" s="319">
        <v>46722</v>
      </c>
      <c r="G41" s="320">
        <v>0.03</v>
      </c>
      <c r="H41" s="321">
        <f t="shared" ref="H41:H50" si="9">$D$8</f>
        <v>46661</v>
      </c>
      <c r="I41" s="322">
        <f t="shared" ref="I41:X50" si="10">IF(OR($D41="",$E41="",NOT(ISNUMBER($D41))),"",IF(AND($E41&lt;=I$10,IF($F41="",$X$10,$F41)&gt;=I$10),$D41/12*(1+N($G41))^IF(AND(ISNUMBER($H41),I$10&gt;=$H41),1+INT(DATEDIF($H41,I$10,"m")/12),0),0))</f>
        <v>0</v>
      </c>
      <c r="J41" s="322">
        <f t="shared" si="10"/>
        <v>10000</v>
      </c>
      <c r="K41" s="322">
        <f t="shared" si="10"/>
        <v>10000</v>
      </c>
      <c r="L41" s="322">
        <f t="shared" si="10"/>
        <v>10000</v>
      </c>
      <c r="M41" s="322">
        <f t="shared" si="10"/>
        <v>10000</v>
      </c>
      <c r="N41" s="322">
        <f t="shared" si="10"/>
        <v>10000</v>
      </c>
      <c r="O41" s="322">
        <f t="shared" si="10"/>
        <v>10000</v>
      </c>
      <c r="P41" s="322">
        <f t="shared" si="10"/>
        <v>10000</v>
      </c>
      <c r="Q41" s="322">
        <f t="shared" si="10"/>
        <v>10000</v>
      </c>
      <c r="R41" s="322">
        <f t="shared" si="10"/>
        <v>10000</v>
      </c>
      <c r="S41" s="322">
        <f t="shared" si="10"/>
        <v>10000</v>
      </c>
      <c r="T41" s="322">
        <f t="shared" si="10"/>
        <v>10000</v>
      </c>
      <c r="U41" s="322">
        <f t="shared" si="10"/>
        <v>10000</v>
      </c>
      <c r="V41" s="322">
        <f t="shared" si="10"/>
        <v>10300</v>
      </c>
      <c r="W41" s="322">
        <f t="shared" si="10"/>
        <v>10300</v>
      </c>
      <c r="X41" s="322">
        <f t="shared" si="10"/>
        <v>10300</v>
      </c>
      <c r="Y41" s="322"/>
      <c r="Z41" s="322">
        <f t="shared" si="8"/>
        <v>120900</v>
      </c>
      <c r="AB41" s="324" t="str">
        <f t="shared" ref="AB41:AB50" si="11">IF($D41&amp;$E41="","",IF(AND($D41&lt;&gt;"",NOT(ISNUMBER($D41))),"Salary must be a number",IF(AND($D41&lt;&gt;"",$E41=""),"Start month missing",IF(AND(ISNUMBER($E41),ISNUMBER($F41),$F41&lt;$E41),"End is before Start",IF(AND($D41&lt;&gt;"",NOT(ISNUMBER($H41))),"Increase month missing","")))))</f>
        <v/>
      </c>
    </row>
    <row r="42" spans="2:28" x14ac:dyDescent="0.2">
      <c r="B42" s="317"/>
      <c r="C42" s="317"/>
      <c r="D42" s="318"/>
      <c r="E42" s="319"/>
      <c r="F42" s="319">
        <v>46722</v>
      </c>
      <c r="G42" s="320">
        <v>0.03</v>
      </c>
      <c r="H42" s="321">
        <f t="shared" si="9"/>
        <v>46661</v>
      </c>
      <c r="I42" s="322" t="str">
        <f t="shared" si="10"/>
        <v/>
      </c>
      <c r="J42" s="322" t="str">
        <f t="shared" si="10"/>
        <v/>
      </c>
      <c r="K42" s="322" t="str">
        <f t="shared" si="10"/>
        <v/>
      </c>
      <c r="L42" s="322" t="str">
        <f t="shared" si="10"/>
        <v/>
      </c>
      <c r="M42" s="322" t="str">
        <f t="shared" si="10"/>
        <v/>
      </c>
      <c r="N42" s="322" t="str">
        <f t="shared" si="10"/>
        <v/>
      </c>
      <c r="O42" s="322" t="str">
        <f t="shared" si="10"/>
        <v/>
      </c>
      <c r="P42" s="322" t="str">
        <f t="shared" si="10"/>
        <v/>
      </c>
      <c r="Q42" s="322" t="str">
        <f t="shared" si="10"/>
        <v/>
      </c>
      <c r="R42" s="322" t="str">
        <f t="shared" si="10"/>
        <v/>
      </c>
      <c r="S42" s="322" t="str">
        <f t="shared" si="10"/>
        <v/>
      </c>
      <c r="T42" s="322" t="str">
        <f t="shared" si="10"/>
        <v/>
      </c>
      <c r="U42" s="322" t="str">
        <f t="shared" si="10"/>
        <v/>
      </c>
      <c r="V42" s="322" t="str">
        <f t="shared" si="10"/>
        <v/>
      </c>
      <c r="W42" s="322" t="str">
        <f t="shared" si="10"/>
        <v/>
      </c>
      <c r="X42" s="322" t="str">
        <f t="shared" si="10"/>
        <v/>
      </c>
      <c r="Y42" s="322"/>
      <c r="Z42" s="322">
        <f t="shared" si="8"/>
        <v>0</v>
      </c>
      <c r="AB42" s="324" t="str">
        <f t="shared" si="11"/>
        <v/>
      </c>
    </row>
    <row r="43" spans="2:28" x14ac:dyDescent="0.2">
      <c r="B43" s="317"/>
      <c r="C43" s="317"/>
      <c r="D43" s="318"/>
      <c r="E43" s="319"/>
      <c r="F43" s="319">
        <v>46722</v>
      </c>
      <c r="G43" s="320">
        <v>0.03</v>
      </c>
      <c r="H43" s="321">
        <f t="shared" si="9"/>
        <v>46661</v>
      </c>
      <c r="I43" s="322" t="str">
        <f t="shared" si="10"/>
        <v/>
      </c>
      <c r="J43" s="322" t="str">
        <f t="shared" si="10"/>
        <v/>
      </c>
      <c r="K43" s="322" t="str">
        <f t="shared" si="10"/>
        <v/>
      </c>
      <c r="L43" s="322" t="str">
        <f t="shared" si="10"/>
        <v/>
      </c>
      <c r="M43" s="322" t="str">
        <f t="shared" si="10"/>
        <v/>
      </c>
      <c r="N43" s="322" t="str">
        <f t="shared" si="10"/>
        <v/>
      </c>
      <c r="O43" s="322" t="str">
        <f t="shared" si="10"/>
        <v/>
      </c>
      <c r="P43" s="322" t="str">
        <f t="shared" si="10"/>
        <v/>
      </c>
      <c r="Q43" s="322" t="str">
        <f t="shared" si="10"/>
        <v/>
      </c>
      <c r="R43" s="322" t="str">
        <f t="shared" si="10"/>
        <v/>
      </c>
      <c r="S43" s="322" t="str">
        <f t="shared" si="10"/>
        <v/>
      </c>
      <c r="T43" s="322" t="str">
        <f t="shared" si="10"/>
        <v/>
      </c>
      <c r="U43" s="322" t="str">
        <f t="shared" si="10"/>
        <v/>
      </c>
      <c r="V43" s="322" t="str">
        <f t="shared" si="10"/>
        <v/>
      </c>
      <c r="W43" s="322" t="str">
        <f t="shared" si="10"/>
        <v/>
      </c>
      <c r="X43" s="322" t="str">
        <f t="shared" si="10"/>
        <v/>
      </c>
      <c r="Y43" s="322"/>
      <c r="Z43" s="322">
        <f t="shared" si="8"/>
        <v>0</v>
      </c>
      <c r="AB43" s="324" t="str">
        <f t="shared" si="11"/>
        <v/>
      </c>
    </row>
    <row r="44" spans="2:28" x14ac:dyDescent="0.2">
      <c r="B44" s="317"/>
      <c r="C44" s="317"/>
      <c r="D44" s="318"/>
      <c r="E44" s="319"/>
      <c r="F44" s="319">
        <v>46722</v>
      </c>
      <c r="G44" s="320">
        <v>0.03</v>
      </c>
      <c r="H44" s="321">
        <f t="shared" si="9"/>
        <v>46661</v>
      </c>
      <c r="I44" s="322" t="str">
        <f t="shared" si="10"/>
        <v/>
      </c>
      <c r="J44" s="322" t="str">
        <f t="shared" si="10"/>
        <v/>
      </c>
      <c r="K44" s="322" t="str">
        <f t="shared" si="10"/>
        <v/>
      </c>
      <c r="L44" s="322" t="str">
        <f t="shared" si="10"/>
        <v/>
      </c>
      <c r="M44" s="322" t="str">
        <f t="shared" si="10"/>
        <v/>
      </c>
      <c r="N44" s="322" t="str">
        <f t="shared" si="10"/>
        <v/>
      </c>
      <c r="O44" s="322" t="str">
        <f t="shared" si="10"/>
        <v/>
      </c>
      <c r="P44" s="322" t="str">
        <f t="shared" si="10"/>
        <v/>
      </c>
      <c r="Q44" s="322" t="str">
        <f t="shared" si="10"/>
        <v/>
      </c>
      <c r="R44" s="322" t="str">
        <f t="shared" si="10"/>
        <v/>
      </c>
      <c r="S44" s="322" t="str">
        <f t="shared" si="10"/>
        <v/>
      </c>
      <c r="T44" s="322" t="str">
        <f t="shared" si="10"/>
        <v/>
      </c>
      <c r="U44" s="322" t="str">
        <f t="shared" si="10"/>
        <v/>
      </c>
      <c r="V44" s="322" t="str">
        <f t="shared" si="10"/>
        <v/>
      </c>
      <c r="W44" s="322" t="str">
        <f t="shared" si="10"/>
        <v/>
      </c>
      <c r="X44" s="322" t="str">
        <f t="shared" si="10"/>
        <v/>
      </c>
      <c r="Y44" s="322"/>
      <c r="Z44" s="322">
        <f t="shared" si="8"/>
        <v>0</v>
      </c>
      <c r="AB44" s="324" t="str">
        <f t="shared" si="11"/>
        <v/>
      </c>
    </row>
    <row r="45" spans="2:28" x14ac:dyDescent="0.2">
      <c r="B45" s="317"/>
      <c r="C45" s="317"/>
      <c r="D45" s="318"/>
      <c r="E45" s="319"/>
      <c r="F45" s="319">
        <v>46722</v>
      </c>
      <c r="G45" s="320">
        <v>0.03</v>
      </c>
      <c r="H45" s="321">
        <f t="shared" si="9"/>
        <v>46661</v>
      </c>
      <c r="I45" s="322" t="str">
        <f t="shared" si="10"/>
        <v/>
      </c>
      <c r="J45" s="322" t="str">
        <f t="shared" si="10"/>
        <v/>
      </c>
      <c r="K45" s="322" t="str">
        <f t="shared" si="10"/>
        <v/>
      </c>
      <c r="L45" s="322" t="str">
        <f t="shared" si="10"/>
        <v/>
      </c>
      <c r="M45" s="322" t="str">
        <f t="shared" si="10"/>
        <v/>
      </c>
      <c r="N45" s="322" t="str">
        <f t="shared" si="10"/>
        <v/>
      </c>
      <c r="O45" s="322" t="str">
        <f t="shared" si="10"/>
        <v/>
      </c>
      <c r="P45" s="322" t="str">
        <f t="shared" si="10"/>
        <v/>
      </c>
      <c r="Q45" s="322" t="str">
        <f t="shared" si="10"/>
        <v/>
      </c>
      <c r="R45" s="322" t="str">
        <f t="shared" si="10"/>
        <v/>
      </c>
      <c r="S45" s="322" t="str">
        <f t="shared" si="10"/>
        <v/>
      </c>
      <c r="T45" s="322" t="str">
        <f t="shared" si="10"/>
        <v/>
      </c>
      <c r="U45" s="322" t="str">
        <f t="shared" si="10"/>
        <v/>
      </c>
      <c r="V45" s="322" t="str">
        <f t="shared" si="10"/>
        <v/>
      </c>
      <c r="W45" s="322" t="str">
        <f t="shared" si="10"/>
        <v/>
      </c>
      <c r="X45" s="322" t="str">
        <f t="shared" si="10"/>
        <v/>
      </c>
      <c r="Y45" s="322"/>
      <c r="Z45" s="322">
        <f t="shared" si="8"/>
        <v>0</v>
      </c>
      <c r="AB45" s="324" t="str">
        <f t="shared" si="11"/>
        <v/>
      </c>
    </row>
    <row r="46" spans="2:28" x14ac:dyDescent="0.2">
      <c r="B46" s="317"/>
      <c r="C46" s="317"/>
      <c r="D46" s="318"/>
      <c r="E46" s="319"/>
      <c r="F46" s="319">
        <v>46722</v>
      </c>
      <c r="G46" s="320">
        <v>0.03</v>
      </c>
      <c r="H46" s="321">
        <f t="shared" si="9"/>
        <v>46661</v>
      </c>
      <c r="I46" s="322" t="str">
        <f t="shared" si="10"/>
        <v/>
      </c>
      <c r="J46" s="322" t="str">
        <f t="shared" si="10"/>
        <v/>
      </c>
      <c r="K46" s="322" t="str">
        <f t="shared" si="10"/>
        <v/>
      </c>
      <c r="L46" s="322" t="str">
        <f t="shared" si="10"/>
        <v/>
      </c>
      <c r="M46" s="322" t="str">
        <f t="shared" si="10"/>
        <v/>
      </c>
      <c r="N46" s="322" t="str">
        <f t="shared" si="10"/>
        <v/>
      </c>
      <c r="O46" s="322" t="str">
        <f t="shared" si="10"/>
        <v/>
      </c>
      <c r="P46" s="322" t="str">
        <f t="shared" si="10"/>
        <v/>
      </c>
      <c r="Q46" s="322" t="str">
        <f t="shared" si="10"/>
        <v/>
      </c>
      <c r="R46" s="322" t="str">
        <f t="shared" si="10"/>
        <v/>
      </c>
      <c r="S46" s="322" t="str">
        <f t="shared" si="10"/>
        <v/>
      </c>
      <c r="T46" s="322" t="str">
        <f t="shared" si="10"/>
        <v/>
      </c>
      <c r="U46" s="322" t="str">
        <f t="shared" si="10"/>
        <v/>
      </c>
      <c r="V46" s="322" t="str">
        <f t="shared" si="10"/>
        <v/>
      </c>
      <c r="W46" s="322" t="str">
        <f t="shared" si="10"/>
        <v/>
      </c>
      <c r="X46" s="322" t="str">
        <f t="shared" si="10"/>
        <v/>
      </c>
      <c r="Y46" s="322"/>
      <c r="Z46" s="322">
        <f t="shared" si="8"/>
        <v>0</v>
      </c>
      <c r="AB46" s="324" t="str">
        <f t="shared" si="11"/>
        <v/>
      </c>
    </row>
    <row r="47" spans="2:28" x14ac:dyDescent="0.2">
      <c r="B47" s="317"/>
      <c r="C47" s="317"/>
      <c r="D47" s="318"/>
      <c r="E47" s="319"/>
      <c r="F47" s="319">
        <v>46722</v>
      </c>
      <c r="G47" s="320">
        <v>0.03</v>
      </c>
      <c r="H47" s="321">
        <f t="shared" si="9"/>
        <v>46661</v>
      </c>
      <c r="I47" s="322" t="str">
        <f t="shared" si="10"/>
        <v/>
      </c>
      <c r="J47" s="322" t="str">
        <f t="shared" si="10"/>
        <v/>
      </c>
      <c r="K47" s="322" t="str">
        <f t="shared" si="10"/>
        <v/>
      </c>
      <c r="L47" s="322" t="str">
        <f t="shared" si="10"/>
        <v/>
      </c>
      <c r="M47" s="322" t="str">
        <f t="shared" si="10"/>
        <v/>
      </c>
      <c r="N47" s="322" t="str">
        <f t="shared" si="10"/>
        <v/>
      </c>
      <c r="O47" s="322" t="str">
        <f t="shared" si="10"/>
        <v/>
      </c>
      <c r="P47" s="322" t="str">
        <f t="shared" si="10"/>
        <v/>
      </c>
      <c r="Q47" s="322" t="str">
        <f t="shared" si="10"/>
        <v/>
      </c>
      <c r="R47" s="322" t="str">
        <f t="shared" si="10"/>
        <v/>
      </c>
      <c r="S47" s="322" t="str">
        <f t="shared" si="10"/>
        <v/>
      </c>
      <c r="T47" s="322" t="str">
        <f t="shared" si="10"/>
        <v/>
      </c>
      <c r="U47" s="322" t="str">
        <f t="shared" si="10"/>
        <v/>
      </c>
      <c r="V47" s="322" t="str">
        <f t="shared" si="10"/>
        <v/>
      </c>
      <c r="W47" s="322" t="str">
        <f t="shared" si="10"/>
        <v/>
      </c>
      <c r="X47" s="322" t="str">
        <f t="shared" si="10"/>
        <v/>
      </c>
      <c r="Y47" s="322"/>
      <c r="Z47" s="322">
        <f t="shared" si="8"/>
        <v>0</v>
      </c>
      <c r="AB47" s="324" t="str">
        <f t="shared" si="11"/>
        <v/>
      </c>
    </row>
    <row r="48" spans="2:28" x14ac:dyDescent="0.2">
      <c r="B48" s="317"/>
      <c r="C48" s="317"/>
      <c r="D48" s="318"/>
      <c r="E48" s="319"/>
      <c r="F48" s="319">
        <v>46722</v>
      </c>
      <c r="G48" s="320">
        <v>0.03</v>
      </c>
      <c r="H48" s="321">
        <f t="shared" si="9"/>
        <v>46661</v>
      </c>
      <c r="I48" s="322" t="str">
        <f t="shared" si="10"/>
        <v/>
      </c>
      <c r="J48" s="322" t="str">
        <f t="shared" si="10"/>
        <v/>
      </c>
      <c r="K48" s="322" t="str">
        <f t="shared" si="10"/>
        <v/>
      </c>
      <c r="L48" s="322" t="str">
        <f t="shared" si="10"/>
        <v/>
      </c>
      <c r="M48" s="322" t="str">
        <f t="shared" si="10"/>
        <v/>
      </c>
      <c r="N48" s="322" t="str">
        <f t="shared" si="10"/>
        <v/>
      </c>
      <c r="O48" s="322" t="str">
        <f t="shared" si="10"/>
        <v/>
      </c>
      <c r="P48" s="322" t="str">
        <f t="shared" si="10"/>
        <v/>
      </c>
      <c r="Q48" s="322" t="str">
        <f t="shared" si="10"/>
        <v/>
      </c>
      <c r="R48" s="322" t="str">
        <f t="shared" si="10"/>
        <v/>
      </c>
      <c r="S48" s="322" t="str">
        <f t="shared" si="10"/>
        <v/>
      </c>
      <c r="T48" s="322" t="str">
        <f t="shared" si="10"/>
        <v/>
      </c>
      <c r="U48" s="322" t="str">
        <f t="shared" si="10"/>
        <v/>
      </c>
      <c r="V48" s="322" t="str">
        <f t="shared" si="10"/>
        <v/>
      </c>
      <c r="W48" s="322" t="str">
        <f t="shared" si="10"/>
        <v/>
      </c>
      <c r="X48" s="322" t="str">
        <f t="shared" si="10"/>
        <v/>
      </c>
      <c r="Y48" s="322"/>
      <c r="Z48" s="322">
        <f t="shared" si="8"/>
        <v>0</v>
      </c>
      <c r="AB48" s="324" t="str">
        <f t="shared" si="11"/>
        <v/>
      </c>
    </row>
    <row r="49" spans="1:28" x14ac:dyDescent="0.2">
      <c r="B49" s="317"/>
      <c r="C49" s="317"/>
      <c r="D49" s="318"/>
      <c r="E49" s="319"/>
      <c r="F49" s="319">
        <v>46722</v>
      </c>
      <c r="G49" s="320">
        <v>0.03</v>
      </c>
      <c r="H49" s="321">
        <f t="shared" si="9"/>
        <v>46661</v>
      </c>
      <c r="I49" s="322" t="str">
        <f t="shared" si="10"/>
        <v/>
      </c>
      <c r="J49" s="322" t="str">
        <f t="shared" si="10"/>
        <v/>
      </c>
      <c r="K49" s="322" t="str">
        <f t="shared" si="10"/>
        <v/>
      </c>
      <c r="L49" s="322" t="str">
        <f t="shared" si="10"/>
        <v/>
      </c>
      <c r="M49" s="322" t="str">
        <f t="shared" si="10"/>
        <v/>
      </c>
      <c r="N49" s="322" t="str">
        <f t="shared" si="10"/>
        <v/>
      </c>
      <c r="O49" s="322" t="str">
        <f t="shared" si="10"/>
        <v/>
      </c>
      <c r="P49" s="322" t="str">
        <f t="shared" si="10"/>
        <v/>
      </c>
      <c r="Q49" s="322" t="str">
        <f t="shared" si="10"/>
        <v/>
      </c>
      <c r="R49" s="322" t="str">
        <f t="shared" si="10"/>
        <v/>
      </c>
      <c r="S49" s="322" t="str">
        <f t="shared" si="10"/>
        <v/>
      </c>
      <c r="T49" s="322" t="str">
        <f t="shared" si="10"/>
        <v/>
      </c>
      <c r="U49" s="322" t="str">
        <f t="shared" si="10"/>
        <v/>
      </c>
      <c r="V49" s="322" t="str">
        <f t="shared" si="10"/>
        <v/>
      </c>
      <c r="W49" s="322" t="str">
        <f t="shared" si="10"/>
        <v/>
      </c>
      <c r="X49" s="322" t="str">
        <f t="shared" si="10"/>
        <v/>
      </c>
      <c r="Y49" s="322"/>
      <c r="Z49" s="322">
        <f t="shared" si="8"/>
        <v>0</v>
      </c>
      <c r="AB49" s="324" t="str">
        <f t="shared" si="11"/>
        <v/>
      </c>
    </row>
    <row r="50" spans="1:28" x14ac:dyDescent="0.2">
      <c r="B50" s="317"/>
      <c r="C50" s="317"/>
      <c r="D50" s="318"/>
      <c r="E50" s="319"/>
      <c r="F50" s="319">
        <v>46722</v>
      </c>
      <c r="G50" s="320">
        <v>0.03</v>
      </c>
      <c r="H50" s="321">
        <f t="shared" si="9"/>
        <v>46661</v>
      </c>
      <c r="I50" s="322" t="str">
        <f t="shared" si="10"/>
        <v/>
      </c>
      <c r="J50" s="322" t="str">
        <f t="shared" si="10"/>
        <v/>
      </c>
      <c r="K50" s="322" t="str">
        <f t="shared" si="10"/>
        <v/>
      </c>
      <c r="L50" s="322" t="str">
        <f t="shared" si="10"/>
        <v/>
      </c>
      <c r="M50" s="322" t="str">
        <f t="shared" si="10"/>
        <v/>
      </c>
      <c r="N50" s="322" t="str">
        <f t="shared" si="10"/>
        <v/>
      </c>
      <c r="O50" s="322" t="str">
        <f t="shared" si="10"/>
        <v/>
      </c>
      <c r="P50" s="322" t="str">
        <f t="shared" si="10"/>
        <v/>
      </c>
      <c r="Q50" s="322" t="str">
        <f t="shared" si="10"/>
        <v/>
      </c>
      <c r="R50" s="322" t="str">
        <f t="shared" si="10"/>
        <v/>
      </c>
      <c r="S50" s="322" t="str">
        <f t="shared" si="10"/>
        <v/>
      </c>
      <c r="T50" s="322" t="str">
        <f t="shared" si="10"/>
        <v/>
      </c>
      <c r="U50" s="322" t="str">
        <f t="shared" si="10"/>
        <v/>
      </c>
      <c r="V50" s="322" t="str">
        <f t="shared" si="10"/>
        <v/>
      </c>
      <c r="W50" s="322" t="str">
        <f t="shared" si="10"/>
        <v/>
      </c>
      <c r="X50" s="322" t="str">
        <f t="shared" si="10"/>
        <v/>
      </c>
      <c r="Y50" s="322"/>
      <c r="Z50" s="322">
        <f t="shared" si="8"/>
        <v>0</v>
      </c>
      <c r="AB50" s="324" t="str">
        <f t="shared" si="11"/>
        <v/>
      </c>
    </row>
    <row r="51" spans="1:28" x14ac:dyDescent="0.2">
      <c r="A51" s="327" t="s">
        <v>3071</v>
      </c>
      <c r="B51" s="316" t="s">
        <v>3072</v>
      </c>
      <c r="C51" s="316"/>
      <c r="D51" s="328"/>
      <c r="E51" s="329"/>
      <c r="F51" s="329"/>
      <c r="G51" s="330"/>
      <c r="H51" s="329"/>
      <c r="I51" s="331"/>
      <c r="J51" s="331"/>
      <c r="K51" s="331"/>
      <c r="L51" s="331"/>
      <c r="M51" s="331"/>
      <c r="N51" s="331"/>
      <c r="O51" s="331"/>
      <c r="P51" s="331"/>
      <c r="Q51" s="331"/>
      <c r="R51" s="331"/>
      <c r="S51" s="331"/>
      <c r="T51" s="331"/>
      <c r="U51" s="331"/>
      <c r="V51" s="331"/>
      <c r="W51" s="331"/>
      <c r="X51" s="331"/>
      <c r="Y51" s="331"/>
      <c r="Z51" s="331"/>
      <c r="AB51" s="324"/>
    </row>
    <row r="52" spans="1:28" x14ac:dyDescent="0.2">
      <c r="A52" s="332"/>
      <c r="B52" s="317"/>
      <c r="C52" s="317"/>
      <c r="D52" s="318"/>
      <c r="E52" s="319"/>
      <c r="F52" s="319">
        <v>46722</v>
      </c>
      <c r="G52" s="320">
        <v>0.03</v>
      </c>
      <c r="H52" s="321">
        <f t="shared" ref="H52:H57" si="12">$D$8</f>
        <v>46661</v>
      </c>
      <c r="I52" s="322" t="str">
        <f t="shared" ref="I52:X57" si="13">IF(OR($D52="",$E52="",NOT(ISNUMBER($D52))),"",IF(AND($E52&lt;=I$10,IF($F52="",$X$10,$F52)&gt;=I$10),$D52/12*(1+N($G52))^IF(AND(ISNUMBER($H52),I$10&gt;=$H52),1+INT(DATEDIF($H52,I$10,"m")/12),0),0))</f>
        <v/>
      </c>
      <c r="J52" s="322" t="str">
        <f t="shared" si="13"/>
        <v/>
      </c>
      <c r="K52" s="322" t="str">
        <f t="shared" si="13"/>
        <v/>
      </c>
      <c r="L52" s="322" t="str">
        <f t="shared" si="13"/>
        <v/>
      </c>
      <c r="M52" s="322" t="str">
        <f t="shared" si="13"/>
        <v/>
      </c>
      <c r="N52" s="322" t="str">
        <f t="shared" si="13"/>
        <v/>
      </c>
      <c r="O52" s="322" t="str">
        <f t="shared" si="13"/>
        <v/>
      </c>
      <c r="P52" s="322" t="str">
        <f t="shared" si="13"/>
        <v/>
      </c>
      <c r="Q52" s="322" t="str">
        <f t="shared" si="13"/>
        <v/>
      </c>
      <c r="R52" s="322" t="str">
        <f t="shared" si="13"/>
        <v/>
      </c>
      <c r="S52" s="322" t="str">
        <f t="shared" si="13"/>
        <v/>
      </c>
      <c r="T52" s="322" t="str">
        <f t="shared" si="13"/>
        <v/>
      </c>
      <c r="U52" s="322" t="str">
        <f t="shared" si="13"/>
        <v/>
      </c>
      <c r="V52" s="322" t="str">
        <f t="shared" si="13"/>
        <v/>
      </c>
      <c r="W52" s="322" t="str">
        <f t="shared" si="13"/>
        <v/>
      </c>
      <c r="X52" s="322" t="str">
        <f t="shared" si="13"/>
        <v/>
      </c>
      <c r="Y52" s="322"/>
      <c r="Z52" s="322">
        <f t="shared" ref="Z52:Z57" si="14">SUM(M52:X52)</f>
        <v>0</v>
      </c>
      <c r="AB52" s="324" t="str">
        <f t="shared" ref="AB52:AB57" si="15">IF($D52&amp;$E52="","",IF(AND($D52&lt;&gt;"",NOT(ISNUMBER($D52))),"Salary must be a number",IF(AND($D52&lt;&gt;"",$E52=""),"Start month missing",IF(AND(ISNUMBER($E52),ISNUMBER($F52),$F52&lt;$E52),"End is before Start",IF(AND($D52&lt;&gt;"",NOT(ISNUMBER($H52))),"Increase month missing","")))))</f>
        <v/>
      </c>
    </row>
    <row r="53" spans="1:28" x14ac:dyDescent="0.2">
      <c r="A53" s="332"/>
      <c r="B53" s="317"/>
      <c r="C53" s="317"/>
      <c r="D53" s="318"/>
      <c r="E53" s="319"/>
      <c r="F53" s="319">
        <v>46722</v>
      </c>
      <c r="G53" s="320">
        <v>0.03</v>
      </c>
      <c r="H53" s="321">
        <f t="shared" si="12"/>
        <v>46661</v>
      </c>
      <c r="I53" s="322" t="str">
        <f t="shared" si="13"/>
        <v/>
      </c>
      <c r="J53" s="322" t="str">
        <f t="shared" si="13"/>
        <v/>
      </c>
      <c r="K53" s="322" t="str">
        <f t="shared" si="13"/>
        <v/>
      </c>
      <c r="L53" s="322" t="str">
        <f t="shared" si="13"/>
        <v/>
      </c>
      <c r="M53" s="322" t="str">
        <f t="shared" si="13"/>
        <v/>
      </c>
      <c r="N53" s="322" t="str">
        <f t="shared" si="13"/>
        <v/>
      </c>
      <c r="O53" s="322" t="str">
        <f t="shared" si="13"/>
        <v/>
      </c>
      <c r="P53" s="322" t="str">
        <f t="shared" si="13"/>
        <v/>
      </c>
      <c r="Q53" s="322" t="str">
        <f t="shared" si="13"/>
        <v/>
      </c>
      <c r="R53" s="322" t="str">
        <f t="shared" si="13"/>
        <v/>
      </c>
      <c r="S53" s="322" t="str">
        <f t="shared" si="13"/>
        <v/>
      </c>
      <c r="T53" s="322" t="str">
        <f t="shared" si="13"/>
        <v/>
      </c>
      <c r="U53" s="322" t="str">
        <f t="shared" si="13"/>
        <v/>
      </c>
      <c r="V53" s="322" t="str">
        <f t="shared" si="13"/>
        <v/>
      </c>
      <c r="W53" s="322" t="str">
        <f t="shared" si="13"/>
        <v/>
      </c>
      <c r="X53" s="322" t="str">
        <f t="shared" si="13"/>
        <v/>
      </c>
      <c r="Y53" s="322"/>
      <c r="Z53" s="322">
        <f t="shared" si="14"/>
        <v>0</v>
      </c>
      <c r="AB53" s="324" t="str">
        <f t="shared" si="15"/>
        <v/>
      </c>
    </row>
    <row r="54" spans="1:28" x14ac:dyDescent="0.2">
      <c r="A54" s="332"/>
      <c r="B54" s="317"/>
      <c r="C54" s="317"/>
      <c r="D54" s="318"/>
      <c r="E54" s="319"/>
      <c r="F54" s="319">
        <v>46722</v>
      </c>
      <c r="G54" s="320">
        <v>0.03</v>
      </c>
      <c r="H54" s="321">
        <f t="shared" si="12"/>
        <v>46661</v>
      </c>
      <c r="I54" s="322" t="str">
        <f t="shared" si="13"/>
        <v/>
      </c>
      <c r="J54" s="322" t="str">
        <f t="shared" si="13"/>
        <v/>
      </c>
      <c r="K54" s="322" t="str">
        <f t="shared" si="13"/>
        <v/>
      </c>
      <c r="L54" s="322" t="str">
        <f t="shared" si="13"/>
        <v/>
      </c>
      <c r="M54" s="322" t="str">
        <f t="shared" si="13"/>
        <v/>
      </c>
      <c r="N54" s="322" t="str">
        <f t="shared" si="13"/>
        <v/>
      </c>
      <c r="O54" s="322" t="str">
        <f t="shared" si="13"/>
        <v/>
      </c>
      <c r="P54" s="322" t="str">
        <f t="shared" si="13"/>
        <v/>
      </c>
      <c r="Q54" s="322" t="str">
        <f t="shared" si="13"/>
        <v/>
      </c>
      <c r="R54" s="322" t="str">
        <f t="shared" si="13"/>
        <v/>
      </c>
      <c r="S54" s="322" t="str">
        <f t="shared" si="13"/>
        <v/>
      </c>
      <c r="T54" s="322" t="str">
        <f t="shared" si="13"/>
        <v/>
      </c>
      <c r="U54" s="322" t="str">
        <f t="shared" si="13"/>
        <v/>
      </c>
      <c r="V54" s="322" t="str">
        <f t="shared" si="13"/>
        <v/>
      </c>
      <c r="W54" s="322" t="str">
        <f t="shared" si="13"/>
        <v/>
      </c>
      <c r="X54" s="322" t="str">
        <f t="shared" si="13"/>
        <v/>
      </c>
      <c r="Y54" s="322"/>
      <c r="Z54" s="322">
        <f t="shared" si="14"/>
        <v>0</v>
      </c>
      <c r="AB54" s="324" t="str">
        <f t="shared" si="15"/>
        <v/>
      </c>
    </row>
    <row r="55" spans="1:28" x14ac:dyDescent="0.2">
      <c r="A55" s="332"/>
      <c r="B55" s="317"/>
      <c r="C55" s="317"/>
      <c r="D55" s="318"/>
      <c r="E55" s="319"/>
      <c r="F55" s="319">
        <v>46722</v>
      </c>
      <c r="G55" s="320">
        <v>0.03</v>
      </c>
      <c r="H55" s="321">
        <f t="shared" si="12"/>
        <v>46661</v>
      </c>
      <c r="I55" s="322" t="str">
        <f t="shared" si="13"/>
        <v/>
      </c>
      <c r="J55" s="322" t="str">
        <f t="shared" si="13"/>
        <v/>
      </c>
      <c r="K55" s="322" t="str">
        <f t="shared" si="13"/>
        <v/>
      </c>
      <c r="L55" s="322" t="str">
        <f t="shared" si="13"/>
        <v/>
      </c>
      <c r="M55" s="322" t="str">
        <f t="shared" si="13"/>
        <v/>
      </c>
      <c r="N55" s="322" t="str">
        <f t="shared" si="13"/>
        <v/>
      </c>
      <c r="O55" s="322" t="str">
        <f t="shared" si="13"/>
        <v/>
      </c>
      <c r="P55" s="322" t="str">
        <f t="shared" si="13"/>
        <v/>
      </c>
      <c r="Q55" s="322" t="str">
        <f t="shared" si="13"/>
        <v/>
      </c>
      <c r="R55" s="322" t="str">
        <f t="shared" si="13"/>
        <v/>
      </c>
      <c r="S55" s="322" t="str">
        <f t="shared" si="13"/>
        <v/>
      </c>
      <c r="T55" s="322" t="str">
        <f t="shared" si="13"/>
        <v/>
      </c>
      <c r="U55" s="322" t="str">
        <f t="shared" si="13"/>
        <v/>
      </c>
      <c r="V55" s="322" t="str">
        <f t="shared" si="13"/>
        <v/>
      </c>
      <c r="W55" s="322" t="str">
        <f t="shared" si="13"/>
        <v/>
      </c>
      <c r="X55" s="322" t="str">
        <f t="shared" si="13"/>
        <v/>
      </c>
      <c r="Y55" s="322"/>
      <c r="Z55" s="322">
        <f t="shared" si="14"/>
        <v>0</v>
      </c>
      <c r="AB55" s="324" t="str">
        <f t="shared" si="15"/>
        <v/>
      </c>
    </row>
    <row r="56" spans="1:28" x14ac:dyDescent="0.2">
      <c r="A56" s="332"/>
      <c r="B56" s="317"/>
      <c r="C56" s="317"/>
      <c r="D56" s="318"/>
      <c r="E56" s="319"/>
      <c r="F56" s="319">
        <v>46722</v>
      </c>
      <c r="G56" s="320">
        <v>0.03</v>
      </c>
      <c r="H56" s="321">
        <f t="shared" si="12"/>
        <v>46661</v>
      </c>
      <c r="I56" s="322" t="str">
        <f t="shared" si="13"/>
        <v/>
      </c>
      <c r="J56" s="322" t="str">
        <f t="shared" si="13"/>
        <v/>
      </c>
      <c r="K56" s="322" t="str">
        <f t="shared" si="13"/>
        <v/>
      </c>
      <c r="L56" s="322" t="str">
        <f t="shared" si="13"/>
        <v/>
      </c>
      <c r="M56" s="322" t="str">
        <f t="shared" si="13"/>
        <v/>
      </c>
      <c r="N56" s="322" t="str">
        <f t="shared" si="13"/>
        <v/>
      </c>
      <c r="O56" s="322" t="str">
        <f t="shared" si="13"/>
        <v/>
      </c>
      <c r="P56" s="322" t="str">
        <f t="shared" si="13"/>
        <v/>
      </c>
      <c r="Q56" s="322" t="str">
        <f t="shared" si="13"/>
        <v/>
      </c>
      <c r="R56" s="322" t="str">
        <f t="shared" si="13"/>
        <v/>
      </c>
      <c r="S56" s="322" t="str">
        <f t="shared" si="13"/>
        <v/>
      </c>
      <c r="T56" s="322" t="str">
        <f t="shared" si="13"/>
        <v/>
      </c>
      <c r="U56" s="322" t="str">
        <f t="shared" si="13"/>
        <v/>
      </c>
      <c r="V56" s="322" t="str">
        <f t="shared" si="13"/>
        <v/>
      </c>
      <c r="W56" s="322" t="str">
        <f t="shared" si="13"/>
        <v/>
      </c>
      <c r="X56" s="322" t="str">
        <f t="shared" si="13"/>
        <v/>
      </c>
      <c r="Y56" s="322"/>
      <c r="Z56" s="322">
        <f t="shared" si="14"/>
        <v>0</v>
      </c>
      <c r="AB56" s="324" t="str">
        <f t="shared" si="15"/>
        <v/>
      </c>
    </row>
    <row r="57" spans="1:28" x14ac:dyDescent="0.2">
      <c r="A57" s="332"/>
      <c r="B57" s="317"/>
      <c r="C57" s="317"/>
      <c r="D57" s="318"/>
      <c r="E57" s="319"/>
      <c r="F57" s="319">
        <v>46722</v>
      </c>
      <c r="G57" s="320">
        <v>0.03</v>
      </c>
      <c r="H57" s="321">
        <f t="shared" si="12"/>
        <v>46661</v>
      </c>
      <c r="I57" s="322" t="str">
        <f t="shared" si="13"/>
        <v/>
      </c>
      <c r="J57" s="322" t="str">
        <f t="shared" si="13"/>
        <v/>
      </c>
      <c r="K57" s="322" t="str">
        <f t="shared" si="13"/>
        <v/>
      </c>
      <c r="L57" s="322" t="str">
        <f t="shared" si="13"/>
        <v/>
      </c>
      <c r="M57" s="322" t="str">
        <f t="shared" si="13"/>
        <v/>
      </c>
      <c r="N57" s="322" t="str">
        <f t="shared" si="13"/>
        <v/>
      </c>
      <c r="O57" s="322" t="str">
        <f t="shared" si="13"/>
        <v/>
      </c>
      <c r="P57" s="322" t="str">
        <f t="shared" si="13"/>
        <v/>
      </c>
      <c r="Q57" s="322" t="str">
        <f t="shared" si="13"/>
        <v/>
      </c>
      <c r="R57" s="322" t="str">
        <f t="shared" si="13"/>
        <v/>
      </c>
      <c r="S57" s="322" t="str">
        <f t="shared" si="13"/>
        <v/>
      </c>
      <c r="T57" s="322" t="str">
        <f t="shared" si="13"/>
        <v/>
      </c>
      <c r="U57" s="322" t="str">
        <f t="shared" si="13"/>
        <v/>
      </c>
      <c r="V57" s="322" t="str">
        <f t="shared" si="13"/>
        <v/>
      </c>
      <c r="W57" s="322" t="str">
        <f t="shared" si="13"/>
        <v/>
      </c>
      <c r="X57" s="322" t="str">
        <f t="shared" si="13"/>
        <v/>
      </c>
      <c r="Y57" s="322"/>
      <c r="Z57" s="322">
        <f t="shared" si="14"/>
        <v>0</v>
      </c>
      <c r="AB57" s="324" t="str">
        <f t="shared" si="15"/>
        <v/>
      </c>
    </row>
    <row r="58" spans="1:28" x14ac:dyDescent="0.2">
      <c r="A58" s="327" t="s">
        <v>3073</v>
      </c>
      <c r="B58" s="316" t="s">
        <v>3074</v>
      </c>
      <c r="C58" s="316"/>
      <c r="D58" s="328"/>
      <c r="E58" s="329"/>
      <c r="F58" s="329"/>
      <c r="G58" s="330"/>
      <c r="H58" s="329"/>
      <c r="I58" s="331"/>
      <c r="J58" s="331"/>
      <c r="K58" s="331"/>
      <c r="L58" s="331"/>
      <c r="M58" s="331"/>
      <c r="N58" s="331"/>
      <c r="O58" s="331"/>
      <c r="P58" s="331"/>
      <c r="Q58" s="331"/>
      <c r="R58" s="331"/>
      <c r="S58" s="331"/>
      <c r="T58" s="331"/>
      <c r="U58" s="331"/>
      <c r="V58" s="331"/>
      <c r="W58" s="331"/>
      <c r="X58" s="331"/>
      <c r="Y58" s="331"/>
      <c r="Z58" s="331"/>
      <c r="AB58" s="324"/>
    </row>
    <row r="59" spans="1:28" x14ac:dyDescent="0.2">
      <c r="A59" s="333"/>
      <c r="B59" s="334"/>
      <c r="C59" s="334"/>
      <c r="D59" s="335"/>
      <c r="E59" s="336"/>
      <c r="F59" s="337"/>
      <c r="G59" s="338"/>
      <c r="H59" s="337"/>
      <c r="I59" s="322"/>
      <c r="J59" s="322"/>
      <c r="K59" s="322"/>
      <c r="L59" s="322"/>
      <c r="M59" s="322"/>
      <c r="N59" s="322"/>
      <c r="O59" s="322"/>
      <c r="P59" s="322"/>
      <c r="Q59" s="322"/>
      <c r="R59" s="322"/>
      <c r="S59" s="322"/>
      <c r="T59" s="322"/>
      <c r="U59" s="322"/>
      <c r="V59" s="322"/>
      <c r="W59" s="322"/>
      <c r="X59" s="322"/>
      <c r="Y59" s="322"/>
      <c r="Z59" s="322"/>
      <c r="AB59" s="324" t="str">
        <f t="shared" ref="AB59:AB64" si="16">IF($B59&amp;$E59="","",IF($A59="","Receiving dept missing",IF(NOT(ISNUMBER($E59)),"Effective month missing","")))</f>
        <v/>
      </c>
    </row>
    <row r="60" spans="1:28" x14ac:dyDescent="0.2">
      <c r="A60" s="333"/>
      <c r="B60" s="334"/>
      <c r="C60" s="334"/>
      <c r="D60" s="335"/>
      <c r="E60" s="336"/>
      <c r="F60" s="337"/>
      <c r="G60" s="338"/>
      <c r="H60" s="337"/>
      <c r="I60" s="322"/>
      <c r="J60" s="322"/>
      <c r="K60" s="322"/>
      <c r="L60" s="322"/>
      <c r="M60" s="322"/>
      <c r="N60" s="322"/>
      <c r="O60" s="322"/>
      <c r="P60" s="322"/>
      <c r="Q60" s="322"/>
      <c r="R60" s="322"/>
      <c r="S60" s="322"/>
      <c r="T60" s="322"/>
      <c r="U60" s="322"/>
      <c r="V60" s="322"/>
      <c r="W60" s="322"/>
      <c r="X60" s="322"/>
      <c r="Y60" s="322"/>
      <c r="Z60" s="322"/>
      <c r="AB60" s="324" t="str">
        <f t="shared" si="16"/>
        <v/>
      </c>
    </row>
    <row r="61" spans="1:28" x14ac:dyDescent="0.2">
      <c r="A61" s="333"/>
      <c r="B61" s="334"/>
      <c r="C61" s="334"/>
      <c r="D61" s="335"/>
      <c r="E61" s="336"/>
      <c r="F61" s="337"/>
      <c r="G61" s="338"/>
      <c r="H61" s="337"/>
      <c r="I61" s="322"/>
      <c r="J61" s="322"/>
      <c r="K61" s="322"/>
      <c r="L61" s="322"/>
      <c r="M61" s="322"/>
      <c r="N61" s="322"/>
      <c r="O61" s="322"/>
      <c r="P61" s="322"/>
      <c r="Q61" s="322"/>
      <c r="R61" s="322"/>
      <c r="S61" s="322"/>
      <c r="T61" s="322"/>
      <c r="U61" s="322"/>
      <c r="V61" s="322"/>
      <c r="W61" s="322"/>
      <c r="X61" s="322"/>
      <c r="Y61" s="322"/>
      <c r="Z61" s="322"/>
      <c r="AB61" s="324" t="str">
        <f t="shared" si="16"/>
        <v/>
      </c>
    </row>
    <row r="62" spans="1:28" x14ac:dyDescent="0.2">
      <c r="A62" s="333"/>
      <c r="B62" s="334"/>
      <c r="C62" s="334"/>
      <c r="D62" s="335"/>
      <c r="E62" s="336"/>
      <c r="F62" s="337"/>
      <c r="G62" s="338"/>
      <c r="H62" s="337"/>
      <c r="I62" s="322"/>
      <c r="J62" s="322"/>
      <c r="K62" s="322"/>
      <c r="L62" s="322"/>
      <c r="M62" s="322"/>
      <c r="N62" s="322"/>
      <c r="O62" s="322"/>
      <c r="P62" s="322"/>
      <c r="Q62" s="322"/>
      <c r="R62" s="322"/>
      <c r="S62" s="322"/>
      <c r="T62" s="322"/>
      <c r="U62" s="322"/>
      <c r="V62" s="322"/>
      <c r="W62" s="322"/>
      <c r="X62" s="322"/>
      <c r="Y62" s="322"/>
      <c r="Z62" s="322"/>
      <c r="AB62" s="324" t="str">
        <f t="shared" si="16"/>
        <v/>
      </c>
    </row>
    <row r="63" spans="1:28" x14ac:dyDescent="0.2">
      <c r="A63" s="333"/>
      <c r="B63" s="334"/>
      <c r="C63" s="334"/>
      <c r="D63" s="335"/>
      <c r="E63" s="336"/>
      <c r="F63" s="337"/>
      <c r="G63" s="338"/>
      <c r="H63" s="337"/>
      <c r="I63" s="322"/>
      <c r="J63" s="322"/>
      <c r="K63" s="322"/>
      <c r="L63" s="322"/>
      <c r="M63" s="322"/>
      <c r="N63" s="322"/>
      <c r="O63" s="322"/>
      <c r="P63" s="322"/>
      <c r="Q63" s="322"/>
      <c r="R63" s="322"/>
      <c r="S63" s="322"/>
      <c r="T63" s="322"/>
      <c r="U63" s="322"/>
      <c r="V63" s="322"/>
      <c r="W63" s="322"/>
      <c r="X63" s="322"/>
      <c r="Y63" s="322"/>
      <c r="Z63" s="322"/>
      <c r="AB63" s="324" t="str">
        <f t="shared" si="16"/>
        <v/>
      </c>
    </row>
    <row r="64" spans="1:28" x14ac:dyDescent="0.2">
      <c r="A64" s="333"/>
      <c r="B64" s="334"/>
      <c r="C64" s="334"/>
      <c r="D64" s="335"/>
      <c r="E64" s="336"/>
      <c r="F64" s="337"/>
      <c r="G64" s="338"/>
      <c r="H64" s="337"/>
      <c r="I64" s="322"/>
      <c r="J64" s="322"/>
      <c r="K64" s="322"/>
      <c r="L64" s="322"/>
      <c r="M64" s="322"/>
      <c r="N64" s="322"/>
      <c r="O64" s="322"/>
      <c r="P64" s="322"/>
      <c r="Q64" s="322"/>
      <c r="R64" s="322"/>
      <c r="S64" s="322"/>
      <c r="T64" s="322"/>
      <c r="U64" s="322"/>
      <c r="V64" s="322"/>
      <c r="W64" s="322"/>
      <c r="X64" s="322"/>
      <c r="Y64" s="322"/>
      <c r="Z64" s="322"/>
      <c r="AB64" s="324" t="str">
        <f t="shared" si="16"/>
        <v/>
      </c>
    </row>
    <row r="65" spans="1:26" x14ac:dyDescent="0.2">
      <c r="A65" s="339"/>
      <c r="B65" s="340"/>
      <c r="C65" s="340"/>
      <c r="D65" s="341"/>
      <c r="E65" s="342"/>
      <c r="F65" s="342"/>
      <c r="G65" s="343"/>
      <c r="H65" s="342"/>
      <c r="I65" s="344"/>
      <c r="J65" s="344"/>
      <c r="K65" s="344"/>
      <c r="L65" s="344"/>
      <c r="M65" s="344"/>
      <c r="N65" s="344"/>
      <c r="O65" s="344"/>
      <c r="P65" s="344"/>
      <c r="Q65" s="344"/>
      <c r="R65" s="344"/>
      <c r="S65" s="344"/>
      <c r="T65" s="344"/>
      <c r="U65" s="344"/>
      <c r="V65" s="344"/>
      <c r="W65" s="344"/>
      <c r="X65" s="344"/>
      <c r="Y65" s="344"/>
      <c r="Z65" s="344"/>
    </row>
    <row r="66" spans="1:26" x14ac:dyDescent="0.2">
      <c r="A66" s="339"/>
      <c r="B66" s="340"/>
      <c r="C66" s="340"/>
      <c r="D66" s="341"/>
      <c r="E66" s="342"/>
      <c r="F66" s="342"/>
      <c r="G66" s="343"/>
      <c r="H66" s="342"/>
      <c r="I66" s="344"/>
      <c r="J66" s="344"/>
      <c r="K66" s="344"/>
      <c r="L66" s="344"/>
      <c r="M66" s="344"/>
      <c r="N66" s="344"/>
      <c r="O66" s="344"/>
      <c r="P66" s="344"/>
      <c r="Q66" s="344"/>
      <c r="R66" s="344"/>
      <c r="S66" s="344"/>
      <c r="T66" s="344"/>
      <c r="U66" s="344"/>
      <c r="V66" s="344"/>
      <c r="W66" s="344"/>
      <c r="X66" s="344"/>
      <c r="Y66" s="344"/>
      <c r="Z66" s="344"/>
    </row>
    <row r="67" spans="1:26" x14ac:dyDescent="0.2">
      <c r="B67" s="345" t="s">
        <v>3075</v>
      </c>
      <c r="C67" s="345"/>
      <c r="D67" s="346"/>
      <c r="E67" s="347"/>
      <c r="F67" s="347"/>
      <c r="G67" s="347"/>
      <c r="H67" s="347"/>
      <c r="I67" s="348">
        <f t="shared" ref="I67:X67" si="17">SUM(I14:I57)</f>
        <v>89166.25</v>
      </c>
      <c r="J67" s="348">
        <f t="shared" si="17"/>
        <v>99166.25</v>
      </c>
      <c r="K67" s="348">
        <f t="shared" si="17"/>
        <v>105416.25</v>
      </c>
      <c r="L67" s="348">
        <f t="shared" si="17"/>
        <v>122916.25</v>
      </c>
      <c r="M67" s="348">
        <f t="shared" si="17"/>
        <v>129999.58333333333</v>
      </c>
      <c r="N67" s="348">
        <f t="shared" si="17"/>
        <v>129999.58333333333</v>
      </c>
      <c r="O67" s="348">
        <f t="shared" si="17"/>
        <v>129999.58333333333</v>
      </c>
      <c r="P67" s="348">
        <f t="shared" si="17"/>
        <v>129999.58333333333</v>
      </c>
      <c r="Q67" s="348">
        <f t="shared" si="17"/>
        <v>129999.58333333333</v>
      </c>
      <c r="R67" s="348">
        <f t="shared" si="17"/>
        <v>129999.58333333333</v>
      </c>
      <c r="S67" s="348">
        <f t="shared" si="17"/>
        <v>129999.58333333333</v>
      </c>
      <c r="T67" s="348">
        <f t="shared" si="17"/>
        <v>129999.58333333333</v>
      </c>
      <c r="U67" s="348">
        <f t="shared" si="17"/>
        <v>129999.58333333333</v>
      </c>
      <c r="V67" s="348">
        <f t="shared" si="17"/>
        <v>133899.57083333333</v>
      </c>
      <c r="W67" s="348">
        <f t="shared" si="17"/>
        <v>133899.57083333333</v>
      </c>
      <c r="X67" s="348">
        <f t="shared" si="17"/>
        <v>133899.57083333333</v>
      </c>
      <c r="Y67" s="349"/>
      <c r="Z67" s="348">
        <f>SUM(M67:X67)</f>
        <v>1571694.9624999999</v>
      </c>
    </row>
    <row r="68" spans="1:26" x14ac:dyDescent="0.2">
      <c r="B68" s="345" t="s">
        <v>1319</v>
      </c>
      <c r="C68" s="345"/>
      <c r="D68" s="346"/>
      <c r="E68" s="347"/>
      <c r="F68" s="347"/>
      <c r="G68" s="347"/>
      <c r="H68" s="347"/>
      <c r="I68" s="348">
        <f t="shared" ref="I68:X68" si="18">I67*$D$6</f>
        <v>3184.5424875966064</v>
      </c>
      <c r="J68" s="348">
        <f t="shared" si="18"/>
        <v>3541.6891083860423</v>
      </c>
      <c r="K68" s="348">
        <f t="shared" si="18"/>
        <v>3764.9057463794402</v>
      </c>
      <c r="L68" s="348">
        <f t="shared" si="18"/>
        <v>4389.9123327609532</v>
      </c>
      <c r="M68" s="348">
        <f t="shared" si="18"/>
        <v>4642.8911891534708</v>
      </c>
      <c r="N68" s="348">
        <f t="shared" si="18"/>
        <v>4642.8911891534708</v>
      </c>
      <c r="O68" s="348">
        <f t="shared" si="18"/>
        <v>4642.8911891534708</v>
      </c>
      <c r="P68" s="348">
        <f t="shared" si="18"/>
        <v>4642.8911891534708</v>
      </c>
      <c r="Q68" s="348">
        <f t="shared" si="18"/>
        <v>4642.8911891534708</v>
      </c>
      <c r="R68" s="348">
        <f t="shared" si="18"/>
        <v>4642.8911891534708</v>
      </c>
      <c r="S68" s="348">
        <f t="shared" si="18"/>
        <v>4642.8911891534708</v>
      </c>
      <c r="T68" s="348">
        <f t="shared" si="18"/>
        <v>4642.8911891534708</v>
      </c>
      <c r="U68" s="348">
        <f t="shared" si="18"/>
        <v>4642.8911891534708</v>
      </c>
      <c r="V68" s="348">
        <f t="shared" si="18"/>
        <v>4782.1779248280745</v>
      </c>
      <c r="W68" s="348">
        <f t="shared" si="18"/>
        <v>4782.1779248280745</v>
      </c>
      <c r="X68" s="348">
        <f t="shared" si="18"/>
        <v>4782.1779248280745</v>
      </c>
      <c r="Y68" s="349"/>
      <c r="Z68" s="348">
        <f>SUM(M68:X68)</f>
        <v>56132.554476865458</v>
      </c>
    </row>
    <row r="69" spans="1:26" x14ac:dyDescent="0.2">
      <c r="B69" s="345" t="s">
        <v>1320</v>
      </c>
      <c r="C69" s="345"/>
      <c r="D69" s="346"/>
      <c r="E69" s="347"/>
      <c r="F69" s="347"/>
      <c r="G69" s="347"/>
      <c r="H69" s="347"/>
      <c r="I69" s="348">
        <f t="shared" ref="I69:X69" si="19">I67*$D$7</f>
        <v>7867.3457092512253</v>
      </c>
      <c r="J69" s="348">
        <f t="shared" si="19"/>
        <v>8749.6689772199043</v>
      </c>
      <c r="K69" s="348">
        <f t="shared" si="19"/>
        <v>9301.1210197003293</v>
      </c>
      <c r="L69" s="348">
        <f t="shared" si="19"/>
        <v>10845.186738645518</v>
      </c>
      <c r="M69" s="348">
        <f t="shared" si="19"/>
        <v>11470.165720123332</v>
      </c>
      <c r="N69" s="348">
        <f t="shared" si="19"/>
        <v>11470.165720123332</v>
      </c>
      <c r="O69" s="348">
        <f t="shared" si="19"/>
        <v>11470.165720123332</v>
      </c>
      <c r="P69" s="348">
        <f t="shared" si="19"/>
        <v>11470.165720123332</v>
      </c>
      <c r="Q69" s="348">
        <f t="shared" si="19"/>
        <v>11470.165720123332</v>
      </c>
      <c r="R69" s="348">
        <f t="shared" si="19"/>
        <v>11470.165720123332</v>
      </c>
      <c r="S69" s="348">
        <f t="shared" si="19"/>
        <v>11470.165720123332</v>
      </c>
      <c r="T69" s="348">
        <f t="shared" si="19"/>
        <v>11470.165720123332</v>
      </c>
      <c r="U69" s="348">
        <f t="shared" si="19"/>
        <v>11470.165720123332</v>
      </c>
      <c r="V69" s="348">
        <f t="shared" si="19"/>
        <v>11814.270691727032</v>
      </c>
      <c r="W69" s="348">
        <f t="shared" si="19"/>
        <v>11814.270691727032</v>
      </c>
      <c r="X69" s="348">
        <f t="shared" si="19"/>
        <v>11814.270691727032</v>
      </c>
      <c r="Y69" s="349"/>
      <c r="Z69" s="348">
        <f>SUM(M69:X69)</f>
        <v>138674.30355629107</v>
      </c>
    </row>
    <row r="70" spans="1:26" x14ac:dyDescent="0.2">
      <c r="B70" s="350" t="s">
        <v>3076</v>
      </c>
      <c r="C70" s="350"/>
      <c r="D70" s="351"/>
      <c r="E70" s="352"/>
      <c r="F70" s="352"/>
      <c r="G70" s="352"/>
      <c r="H70" s="352"/>
      <c r="I70" s="353">
        <f t="shared" ref="I70:X70" si="20">SUM(I67:I69)</f>
        <v>100218.13819684784</v>
      </c>
      <c r="J70" s="353">
        <f t="shared" si="20"/>
        <v>111457.60808560594</v>
      </c>
      <c r="K70" s="353">
        <f t="shared" si="20"/>
        <v>118482.27676607977</v>
      </c>
      <c r="L70" s="353">
        <f t="shared" si="20"/>
        <v>138151.34907140647</v>
      </c>
      <c r="M70" s="353">
        <f t="shared" si="20"/>
        <v>146112.64024261013</v>
      </c>
      <c r="N70" s="353">
        <f t="shared" si="20"/>
        <v>146112.64024261013</v>
      </c>
      <c r="O70" s="353">
        <f t="shared" si="20"/>
        <v>146112.64024261013</v>
      </c>
      <c r="P70" s="353">
        <f t="shared" si="20"/>
        <v>146112.64024261013</v>
      </c>
      <c r="Q70" s="353">
        <f t="shared" si="20"/>
        <v>146112.64024261013</v>
      </c>
      <c r="R70" s="353">
        <f t="shared" si="20"/>
        <v>146112.64024261013</v>
      </c>
      <c r="S70" s="353">
        <f t="shared" si="20"/>
        <v>146112.64024261013</v>
      </c>
      <c r="T70" s="353">
        <f t="shared" si="20"/>
        <v>146112.64024261013</v>
      </c>
      <c r="U70" s="353">
        <f t="shared" si="20"/>
        <v>146112.64024261013</v>
      </c>
      <c r="V70" s="353">
        <f t="shared" si="20"/>
        <v>150496.01944988844</v>
      </c>
      <c r="W70" s="353">
        <f t="shared" si="20"/>
        <v>150496.01944988844</v>
      </c>
      <c r="X70" s="353">
        <f t="shared" si="20"/>
        <v>150496.01944988844</v>
      </c>
      <c r="Y70" s="349"/>
      <c r="Z70" s="353">
        <f>SUM(M70:X70)</f>
        <v>1766501.8205331566</v>
      </c>
    </row>
    <row r="71" spans="1:26" x14ac:dyDescent="0.2">
      <c r="B71" s="295"/>
      <c r="C71" s="295"/>
      <c r="D71" s="354"/>
      <c r="E71" s="355"/>
      <c r="F71" s="355"/>
      <c r="G71" s="355"/>
      <c r="H71" s="355"/>
      <c r="I71" s="356"/>
      <c r="J71" s="356"/>
      <c r="K71" s="356"/>
      <c r="L71" s="356"/>
      <c r="M71" s="356"/>
      <c r="N71" s="356"/>
      <c r="O71" s="356"/>
      <c r="P71" s="356"/>
      <c r="Q71" s="356"/>
      <c r="R71" s="356"/>
      <c r="S71" s="356"/>
      <c r="T71" s="356"/>
      <c r="U71" s="356"/>
      <c r="V71" s="356"/>
      <c r="W71" s="356"/>
      <c r="X71" s="356"/>
      <c r="Y71" s="356"/>
      <c r="Z71" s="356"/>
    </row>
  </sheetData>
  <dataValidations count="3">
    <dataValidation type="list" allowBlank="1" showInputMessage="1" showErrorMessage="1" promptTitle="Effective month" prompt="Pick the month the employee leaves this department." sqref="E59:E64" xr:uid="{3FF910A4-B5F4-400B-AD52-7B6E16D66F9C}">
      <formula1>$I$10:$X$10</formula1>
    </dataValidation>
    <dataValidation type="list" allowBlank="1" showInputMessage="1" showErrorMessage="1" errorTitle="Outside the planning window" error="Choose a month between Sep-26 and Dec-27 from the dropdown." promptTitle="Month" prompt="Pick the month from the list (Sep-26 through Dec-27)." sqref="E52:F57 E41:F50 E35:F39 E14:F33" xr:uid="{E41972D3-B485-42D6-B8EB-EC1233C06F60}">
      <formula1>$I$10:$X$10</formula1>
    </dataValidation>
    <dataValidation type="whole" allowBlank="1" showInputMessage="1" showErrorMessage="1" sqref="E51:F51 E65:E66 G41:H66 G35:H39 F58:F66 E58 G14:H33" xr:uid="{1EC4C3CD-5508-40DC-80D4-C52744DD6BA6}">
      <formula1>1</formula1>
      <formula2>24</formula2>
    </dataValidation>
  </dataValidations>
  <pageMargins left="0.7" right="0.7" top="0.75" bottom="0.75" header="0.3" footer="0.3"/>
  <legacyDrawing r:id="rId1"/>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8C4208-84A8-4364-ACC2-EE6A03462722}">
  <sheetPr>
    <tabColor theme="5" tint="-0.499984740745262"/>
  </sheetPr>
  <dimension ref="A1:Z76"/>
  <sheetViews>
    <sheetView zoomScale="80" zoomScaleNormal="80" workbookViewId="0">
      <pane xSplit="4" ySplit="10" topLeftCell="E11" activePane="bottomRight" state="frozen"/>
      <selection pane="topRight" activeCell="E1" sqref="E1"/>
      <selection pane="bottomLeft" activeCell="A11" sqref="A11"/>
      <selection pane="bottomRight" activeCell="B6" sqref="B6"/>
    </sheetView>
  </sheetViews>
  <sheetFormatPr baseColWidth="10" defaultColWidth="8.83203125" defaultRowHeight="15" x14ac:dyDescent="0.2"/>
  <cols>
    <col min="2" max="2" width="25.1640625" customWidth="1"/>
    <col min="3" max="3" width="32.5" customWidth="1"/>
    <col min="4" max="4" width="9.1640625" customWidth="1"/>
    <col min="5" max="8" width="2.1640625" customWidth="1"/>
    <col min="9" max="24" width="12.83203125" customWidth="1"/>
    <col min="25" max="25" width="2.5" customWidth="1"/>
    <col min="26" max="26" width="13.83203125" customWidth="1"/>
  </cols>
  <sheetData>
    <row r="1" spans="1:26" ht="19" x14ac:dyDescent="0.25">
      <c r="A1" s="361" t="s">
        <v>3028</v>
      </c>
    </row>
    <row r="2" spans="1:26" ht="16" x14ac:dyDescent="0.2">
      <c r="A2" s="362" t="s">
        <v>3143</v>
      </c>
    </row>
    <row r="3" spans="1:26" x14ac:dyDescent="0.2">
      <c r="A3" s="363" t="s">
        <v>3144</v>
      </c>
    </row>
    <row r="10" spans="1:26" x14ac:dyDescent="0.2">
      <c r="B10" s="364" t="s">
        <v>2616</v>
      </c>
      <c r="C10" s="364" t="s">
        <v>3145</v>
      </c>
      <c r="D10" s="364" t="s">
        <v>3146</v>
      </c>
      <c r="I10" s="365">
        <f>'HC-PO'!I10</f>
        <v>46266</v>
      </c>
      <c r="J10" s="365">
        <f>'HC-PO'!J10</f>
        <v>46296</v>
      </c>
      <c r="K10" s="365">
        <f>'HC-PO'!K10</f>
        <v>46327</v>
      </c>
      <c r="L10" s="365">
        <f>'HC-PO'!L10</f>
        <v>46357</v>
      </c>
      <c r="M10" s="366">
        <f>'HC-PO'!M10</f>
        <v>46388</v>
      </c>
      <c r="N10" s="366">
        <f>'HC-PO'!N10</f>
        <v>46419</v>
      </c>
      <c r="O10" s="366">
        <f>'HC-PO'!O10</f>
        <v>46447</v>
      </c>
      <c r="P10" s="366">
        <f>'HC-PO'!P10</f>
        <v>46478</v>
      </c>
      <c r="Q10" s="366">
        <f>'HC-PO'!Q10</f>
        <v>46508</v>
      </c>
      <c r="R10" s="366">
        <f>'HC-PO'!R10</f>
        <v>46539</v>
      </c>
      <c r="S10" s="366">
        <f>'HC-PO'!S10</f>
        <v>46569</v>
      </c>
      <c r="T10" s="366">
        <f>'HC-PO'!T10</f>
        <v>46600</v>
      </c>
      <c r="U10" s="366">
        <f>'HC-PO'!U10</f>
        <v>46631</v>
      </c>
      <c r="V10" s="366">
        <f>'HC-PO'!V10</f>
        <v>46661</v>
      </c>
      <c r="W10" s="366">
        <f>'HC-PO'!W10</f>
        <v>46692</v>
      </c>
      <c r="X10" s="366">
        <f>'HC-PO'!X10</f>
        <v>46722</v>
      </c>
      <c r="Z10" s="367" t="s">
        <v>3045</v>
      </c>
    </row>
    <row r="11" spans="1:26" x14ac:dyDescent="0.2">
      <c r="I11" s="310">
        <f>'HC-PO'!I11</f>
        <v>1</v>
      </c>
      <c r="J11" s="310">
        <f>'HC-PO'!J11</f>
        <v>2</v>
      </c>
      <c r="K11" s="310">
        <f>'HC-PO'!K11</f>
        <v>3</v>
      </c>
      <c r="L11" s="310">
        <f>'HC-PO'!L11</f>
        <v>4</v>
      </c>
      <c r="M11" s="310">
        <f>'HC-PO'!M11</f>
        <v>5</v>
      </c>
      <c r="N11" s="310">
        <f>'HC-PO'!N11</f>
        <v>6</v>
      </c>
      <c r="O11" s="310">
        <f>'HC-PO'!O11</f>
        <v>7</v>
      </c>
      <c r="P11" s="310">
        <f>'HC-PO'!P11</f>
        <v>8</v>
      </c>
      <c r="Q11" s="310">
        <f>'HC-PO'!Q11</f>
        <v>9</v>
      </c>
      <c r="R11" s="310">
        <f>'HC-PO'!R11</f>
        <v>10</v>
      </c>
      <c r="S11" s="310">
        <f>'HC-PO'!S11</f>
        <v>11</v>
      </c>
      <c r="T11" s="310">
        <f>'HC-PO'!T11</f>
        <v>12</v>
      </c>
      <c r="U11" s="310">
        <f>'HC-PO'!U11</f>
        <v>13</v>
      </c>
      <c r="V11" s="310">
        <f>'HC-PO'!V11</f>
        <v>14</v>
      </c>
      <c r="W11" s="310">
        <f>'HC-PO'!W11</f>
        <v>15</v>
      </c>
      <c r="X11" s="310">
        <f>'HC-PO'!X11</f>
        <v>16</v>
      </c>
    </row>
    <row r="13" spans="1:26" x14ac:dyDescent="0.2">
      <c r="B13" s="316" t="s">
        <v>3075</v>
      </c>
      <c r="C13" s="316"/>
      <c r="D13" s="316"/>
    </row>
    <row r="14" spans="1:26" x14ac:dyDescent="0.2">
      <c r="B14" t="s">
        <v>2624</v>
      </c>
      <c r="C14" t="s">
        <v>1329</v>
      </c>
      <c r="D14" t="s">
        <v>2</v>
      </c>
      <c r="I14" s="368">
        <f>'HC-PO'!I66</f>
        <v>39290</v>
      </c>
      <c r="J14" s="368">
        <f>'HC-PO'!J66</f>
        <v>49706.666666666664</v>
      </c>
      <c r="K14" s="368">
        <f>'HC-PO'!K66</f>
        <v>49706.666666666664</v>
      </c>
      <c r="L14" s="368">
        <f>'HC-PO'!L66</f>
        <v>49706.666666666664</v>
      </c>
      <c r="M14" s="368">
        <f>'HC-PO'!M66</f>
        <v>49706.666666666664</v>
      </c>
      <c r="N14" s="368">
        <f>'HC-PO'!N66</f>
        <v>49706.666666666664</v>
      </c>
      <c r="O14" s="368">
        <f>'HC-PO'!O66</f>
        <v>49706.666666666664</v>
      </c>
      <c r="P14" s="368">
        <f>'HC-PO'!P66</f>
        <v>49706.666666666664</v>
      </c>
      <c r="Q14" s="368">
        <f>'HC-PO'!Q66</f>
        <v>49706.666666666664</v>
      </c>
      <c r="R14" s="368">
        <f>'HC-PO'!R66</f>
        <v>49706.666666666664</v>
      </c>
      <c r="S14" s="368">
        <f>'HC-PO'!S66</f>
        <v>49706.666666666664</v>
      </c>
      <c r="T14" s="368">
        <f>'HC-PO'!T66</f>
        <v>49706.666666666664</v>
      </c>
      <c r="U14" s="368">
        <f>'HC-PO'!U66</f>
        <v>49706.666666666664</v>
      </c>
      <c r="V14" s="368">
        <f>'HC-PO'!V66</f>
        <v>51197.866666666669</v>
      </c>
      <c r="W14" s="368">
        <f>'HC-PO'!W66</f>
        <v>51197.866666666669</v>
      </c>
      <c r="X14" s="368">
        <f>'HC-PO'!X66</f>
        <v>51197.866666666669</v>
      </c>
      <c r="Y14" s="368"/>
      <c r="Z14" s="368">
        <f t="shared" ref="Z14:Z19" si="0">SUM(M14:X14)</f>
        <v>600953.60000000009</v>
      </c>
    </row>
    <row r="15" spans="1:26" x14ac:dyDescent="0.2">
      <c r="B15" t="s">
        <v>2622</v>
      </c>
      <c r="C15" t="s">
        <v>1322</v>
      </c>
      <c r="D15" t="s">
        <v>2</v>
      </c>
      <c r="I15" s="368">
        <f>'HC-FO'!I67</f>
        <v>90012.583333333343</v>
      </c>
      <c r="J15" s="368">
        <f>'HC-FO'!J67</f>
        <v>90012.583333333343</v>
      </c>
      <c r="K15" s="368">
        <f>'HC-FO'!K67</f>
        <v>90012.583333333343</v>
      </c>
      <c r="L15" s="368">
        <f>'HC-FO'!L67</f>
        <v>90012.583333333343</v>
      </c>
      <c r="M15" s="368">
        <f>'HC-FO'!M67</f>
        <v>90012.583333333343</v>
      </c>
      <c r="N15" s="368">
        <f>'HC-FO'!N67</f>
        <v>90012.583333333343</v>
      </c>
      <c r="O15" s="368">
        <f>'HC-FO'!O67</f>
        <v>90012.583333333343</v>
      </c>
      <c r="P15" s="368">
        <f>'HC-FO'!P67</f>
        <v>90012.583333333343</v>
      </c>
      <c r="Q15" s="368">
        <f>'HC-FO'!Q67</f>
        <v>90012.583333333343</v>
      </c>
      <c r="R15" s="368">
        <f>'HC-FO'!R67</f>
        <v>90012.583333333343</v>
      </c>
      <c r="S15" s="368">
        <f>'HC-FO'!S67</f>
        <v>90012.583333333343</v>
      </c>
      <c r="T15" s="368">
        <f>'HC-FO'!T67</f>
        <v>90012.583333333343</v>
      </c>
      <c r="U15" s="368">
        <f>'HC-FO'!U67</f>
        <v>90012.583333333343</v>
      </c>
      <c r="V15" s="368">
        <f>'HC-FO'!V67</f>
        <v>92712.960833333345</v>
      </c>
      <c r="W15" s="368">
        <f>'HC-FO'!W67</f>
        <v>92712.960833333345</v>
      </c>
      <c r="X15" s="368">
        <f>'HC-FO'!X67</f>
        <v>92712.960833333345</v>
      </c>
      <c r="Y15" s="368"/>
      <c r="Z15" s="368">
        <f t="shared" si="0"/>
        <v>1088252.1325000003</v>
      </c>
    </row>
    <row r="16" spans="1:26" x14ac:dyDescent="0.2">
      <c r="B16" t="s">
        <v>2629</v>
      </c>
      <c r="C16" t="s">
        <v>1345</v>
      </c>
      <c r="D16" t="s">
        <v>3147</v>
      </c>
      <c r="I16" s="368">
        <f>'HC-FE'!I67</f>
        <v>62139.25</v>
      </c>
      <c r="J16" s="368">
        <f>'HC-FE'!J67</f>
        <v>62139.25</v>
      </c>
      <c r="K16" s="368">
        <f>'HC-FE'!K67</f>
        <v>62139.25</v>
      </c>
      <c r="L16" s="368">
        <f>'HC-FE'!L67</f>
        <v>73805.916666666672</v>
      </c>
      <c r="M16" s="368">
        <f>'HC-FE'!M67</f>
        <v>73805.916666666672</v>
      </c>
      <c r="N16" s="368">
        <f>'HC-FE'!N67</f>
        <v>73805.916666666672</v>
      </c>
      <c r="O16" s="368">
        <f>'HC-FE'!O67</f>
        <v>73805.916666666672</v>
      </c>
      <c r="P16" s="368">
        <f>'HC-FE'!P67</f>
        <v>73805.916666666672</v>
      </c>
      <c r="Q16" s="368">
        <f>'HC-FE'!Q67</f>
        <v>73805.916666666672</v>
      </c>
      <c r="R16" s="368">
        <f>'HC-FE'!R67</f>
        <v>73805.916666666672</v>
      </c>
      <c r="S16" s="368">
        <f>'HC-FE'!S67</f>
        <v>73805.916666666672</v>
      </c>
      <c r="T16" s="368">
        <f>'HC-FE'!T67</f>
        <v>73805.916666666672</v>
      </c>
      <c r="U16" s="368">
        <f>'HC-FE'!U67</f>
        <v>73805.916666666672</v>
      </c>
      <c r="V16" s="368">
        <f>'HC-FE'!V67</f>
        <v>76020.094166666662</v>
      </c>
      <c r="W16" s="368">
        <f>'HC-FE'!W67</f>
        <v>76020.094166666662</v>
      </c>
      <c r="X16" s="368">
        <f>'HC-FE'!X67</f>
        <v>76020.094166666662</v>
      </c>
      <c r="Y16" s="368"/>
      <c r="Z16" s="368">
        <f t="shared" si="0"/>
        <v>892313.53249999986</v>
      </c>
    </row>
    <row r="17" spans="2:26" x14ac:dyDescent="0.2">
      <c r="B17" t="s">
        <v>2630</v>
      </c>
      <c r="C17" t="s">
        <v>1346</v>
      </c>
      <c r="D17" t="s">
        <v>3147</v>
      </c>
      <c r="I17" s="368">
        <f>'HC-PE'!I67</f>
        <v>89166.25</v>
      </c>
      <c r="J17" s="368">
        <f>'HC-PE'!J67</f>
        <v>99166.25</v>
      </c>
      <c r="K17" s="368">
        <f>'HC-PE'!K67</f>
        <v>105416.25</v>
      </c>
      <c r="L17" s="368">
        <f>'HC-PE'!L67</f>
        <v>122916.25</v>
      </c>
      <c r="M17" s="368">
        <f>'HC-PE'!M67</f>
        <v>129999.58333333333</v>
      </c>
      <c r="N17" s="368">
        <f>'HC-PE'!N67</f>
        <v>129999.58333333333</v>
      </c>
      <c r="O17" s="368">
        <f>'HC-PE'!O67</f>
        <v>129999.58333333333</v>
      </c>
      <c r="P17" s="368">
        <f>'HC-PE'!P67</f>
        <v>129999.58333333333</v>
      </c>
      <c r="Q17" s="368">
        <f>'HC-PE'!Q67</f>
        <v>129999.58333333333</v>
      </c>
      <c r="R17" s="368">
        <f>'HC-PE'!R67</f>
        <v>129999.58333333333</v>
      </c>
      <c r="S17" s="368">
        <f>'HC-PE'!S67</f>
        <v>129999.58333333333</v>
      </c>
      <c r="T17" s="368">
        <f>'HC-PE'!T67</f>
        <v>129999.58333333333</v>
      </c>
      <c r="U17" s="368">
        <f>'HC-PE'!U67</f>
        <v>129999.58333333333</v>
      </c>
      <c r="V17" s="368">
        <f>'HC-PE'!V67</f>
        <v>133899.57083333333</v>
      </c>
      <c r="W17" s="368">
        <f>'HC-PE'!W67</f>
        <v>133899.57083333333</v>
      </c>
      <c r="X17" s="368">
        <f>'HC-PE'!X67</f>
        <v>133899.57083333333</v>
      </c>
      <c r="Y17" s="368"/>
      <c r="Z17" s="368">
        <f t="shared" si="0"/>
        <v>1571694.9624999999</v>
      </c>
    </row>
    <row r="18" spans="2:26" x14ac:dyDescent="0.2">
      <c r="B18" t="s">
        <v>2627</v>
      </c>
      <c r="C18" t="s">
        <v>1344</v>
      </c>
      <c r="D18" t="s">
        <v>3147</v>
      </c>
      <c r="I18" s="368">
        <f>'HC-CO'!I67</f>
        <v>45165.999999999993</v>
      </c>
      <c r="J18" s="368">
        <f>'HC-CO'!J67</f>
        <v>52665.999999999993</v>
      </c>
      <c r="K18" s="368">
        <f>'HC-CO'!K67</f>
        <v>66832.666666666657</v>
      </c>
      <c r="L18" s="368">
        <f>'HC-CO'!L67</f>
        <v>62036.5</v>
      </c>
      <c r="M18" s="368">
        <f>'HC-CO'!M67</f>
        <v>71203.166666666657</v>
      </c>
      <c r="N18" s="368">
        <f>'HC-CO'!N67</f>
        <v>71203.166666666657</v>
      </c>
      <c r="O18" s="368">
        <f>'HC-CO'!O67</f>
        <v>71203.166666666657</v>
      </c>
      <c r="P18" s="368">
        <f>'HC-CO'!P67</f>
        <v>71203.166666666657</v>
      </c>
      <c r="Q18" s="368">
        <f>'HC-CO'!Q67</f>
        <v>71203.166666666657</v>
      </c>
      <c r="R18" s="368">
        <f>'HC-CO'!R67</f>
        <v>71203.166666666657</v>
      </c>
      <c r="S18" s="368">
        <f>'HC-CO'!S67</f>
        <v>71203.166666666657</v>
      </c>
      <c r="T18" s="368">
        <f>'HC-CO'!T67</f>
        <v>71203.166666666657</v>
      </c>
      <c r="U18" s="368">
        <f>'HC-CO'!U67</f>
        <v>71203.166666666657</v>
      </c>
      <c r="V18" s="368">
        <f>'HC-CO'!V67</f>
        <v>73339.261666666673</v>
      </c>
      <c r="W18" s="368">
        <f>'HC-CO'!W67</f>
        <v>73339.261666666673</v>
      </c>
      <c r="X18" s="368">
        <f>'HC-CO'!X67</f>
        <v>73339.261666666673</v>
      </c>
      <c r="Y18" s="368"/>
      <c r="Z18" s="368">
        <f t="shared" si="0"/>
        <v>860846.28499999992</v>
      </c>
    </row>
    <row r="19" spans="2:26" x14ac:dyDescent="0.2">
      <c r="B19" s="345" t="s">
        <v>3148</v>
      </c>
      <c r="C19" s="345"/>
      <c r="D19" s="345"/>
      <c r="E19" s="345"/>
      <c r="F19" s="345"/>
      <c r="G19" s="345"/>
      <c r="H19" s="345"/>
      <c r="I19" s="369">
        <f t="shared" ref="I19:X19" si="1">SUM(I14:I18)</f>
        <v>325774.08333333337</v>
      </c>
      <c r="J19" s="369">
        <f t="shared" si="1"/>
        <v>353690.75</v>
      </c>
      <c r="K19" s="369">
        <f t="shared" si="1"/>
        <v>374107.41666666663</v>
      </c>
      <c r="L19" s="369">
        <f t="shared" si="1"/>
        <v>398477.91666666669</v>
      </c>
      <c r="M19" s="369">
        <f t="shared" si="1"/>
        <v>414727.91666666663</v>
      </c>
      <c r="N19" s="369">
        <f t="shared" si="1"/>
        <v>414727.91666666663</v>
      </c>
      <c r="O19" s="369">
        <f t="shared" si="1"/>
        <v>414727.91666666663</v>
      </c>
      <c r="P19" s="369">
        <f t="shared" si="1"/>
        <v>414727.91666666663</v>
      </c>
      <c r="Q19" s="369">
        <f t="shared" si="1"/>
        <v>414727.91666666663</v>
      </c>
      <c r="R19" s="369">
        <f t="shared" si="1"/>
        <v>414727.91666666663</v>
      </c>
      <c r="S19" s="369">
        <f t="shared" si="1"/>
        <v>414727.91666666663</v>
      </c>
      <c r="T19" s="369">
        <f t="shared" si="1"/>
        <v>414727.91666666663</v>
      </c>
      <c r="U19" s="369">
        <f t="shared" si="1"/>
        <v>414727.91666666663</v>
      </c>
      <c r="V19" s="369">
        <f t="shared" si="1"/>
        <v>427169.75416666671</v>
      </c>
      <c r="W19" s="369">
        <f t="shared" si="1"/>
        <v>427169.75416666671</v>
      </c>
      <c r="X19" s="369">
        <f t="shared" si="1"/>
        <v>427169.75416666671</v>
      </c>
      <c r="Y19" s="369"/>
      <c r="Z19" s="369">
        <f t="shared" si="0"/>
        <v>5014060.5124999993</v>
      </c>
    </row>
    <row r="21" spans="2:26" x14ac:dyDescent="0.2">
      <c r="B21" s="316" t="s">
        <v>1319</v>
      </c>
      <c r="C21" s="316"/>
      <c r="D21" s="316"/>
    </row>
    <row r="22" spans="2:26" x14ac:dyDescent="0.2">
      <c r="B22" t="s">
        <v>2624</v>
      </c>
      <c r="C22" t="s">
        <v>1329</v>
      </c>
      <c r="D22" t="s">
        <v>2</v>
      </c>
      <c r="I22" s="368">
        <f>'HC-PO'!I67</f>
        <v>1428.9339585887637</v>
      </c>
      <c r="J22" s="368">
        <f>'HC-PO'!J67</f>
        <v>1807.7766344681127</v>
      </c>
      <c r="K22" s="368">
        <f>'HC-PO'!K67</f>
        <v>1807.7766344681127</v>
      </c>
      <c r="L22" s="368">
        <f>'HC-PO'!L67</f>
        <v>1807.7766344681127</v>
      </c>
      <c r="M22" s="368">
        <f>'HC-PO'!M67</f>
        <v>1807.7766344681127</v>
      </c>
      <c r="N22" s="368">
        <f>'HC-PO'!N67</f>
        <v>1807.7766344681127</v>
      </c>
      <c r="O22" s="368">
        <f>'HC-PO'!O67</f>
        <v>1807.7766344681127</v>
      </c>
      <c r="P22" s="368">
        <f>'HC-PO'!P67</f>
        <v>1807.7766344681127</v>
      </c>
      <c r="Q22" s="368">
        <f>'HC-PO'!Q67</f>
        <v>1807.7766344681127</v>
      </c>
      <c r="R22" s="368">
        <f>'HC-PO'!R67</f>
        <v>1807.7766344681127</v>
      </c>
      <c r="S22" s="368">
        <f>'HC-PO'!S67</f>
        <v>1807.7766344681127</v>
      </c>
      <c r="T22" s="368">
        <f>'HC-PO'!T67</f>
        <v>1807.7766344681127</v>
      </c>
      <c r="U22" s="368">
        <f>'HC-PO'!U67</f>
        <v>1807.7766344681127</v>
      </c>
      <c r="V22" s="368">
        <f>'HC-PO'!V67</f>
        <v>1862.0099335021562</v>
      </c>
      <c r="W22" s="368">
        <f>'HC-PO'!W67</f>
        <v>1862.0099335021562</v>
      </c>
      <c r="X22" s="368">
        <f>'HC-PO'!X67</f>
        <v>1862.0099335021562</v>
      </c>
      <c r="Y22" s="368"/>
      <c r="Z22" s="368">
        <f t="shared" ref="Z22:Z27" si="2">SUM(M22:X22)</f>
        <v>21856.019510719481</v>
      </c>
    </row>
    <row r="23" spans="2:26" x14ac:dyDescent="0.2">
      <c r="B23" t="s">
        <v>2622</v>
      </c>
      <c r="C23" t="s">
        <v>1322</v>
      </c>
      <c r="D23" t="s">
        <v>2</v>
      </c>
      <c r="I23" s="368">
        <f>'HC-FO'!I68</f>
        <v>6163.2433510037235</v>
      </c>
      <c r="J23" s="368">
        <f>'HC-FO'!J68</f>
        <v>6163.2433510037235</v>
      </c>
      <c r="K23" s="368">
        <f>'HC-FO'!K68</f>
        <v>6163.2433510037235</v>
      </c>
      <c r="L23" s="368">
        <f>'HC-FO'!L68</f>
        <v>6163.2433510037235</v>
      </c>
      <c r="M23" s="368">
        <f>'HC-FO'!M68</f>
        <v>6163.2433510037235</v>
      </c>
      <c r="N23" s="368">
        <f>'HC-FO'!N68</f>
        <v>6163.2433510037235</v>
      </c>
      <c r="O23" s="368">
        <f>'HC-FO'!O68</f>
        <v>6163.2433510037235</v>
      </c>
      <c r="P23" s="368">
        <f>'HC-FO'!P68</f>
        <v>6163.2433510037235</v>
      </c>
      <c r="Q23" s="368">
        <f>'HC-FO'!Q68</f>
        <v>6163.2433510037235</v>
      </c>
      <c r="R23" s="368">
        <f>'HC-FO'!R68</f>
        <v>6163.2433510037235</v>
      </c>
      <c r="S23" s="368">
        <f>'HC-FO'!S68</f>
        <v>6163.2433510037235</v>
      </c>
      <c r="T23" s="368">
        <f>'HC-FO'!T68</f>
        <v>6163.2433510037235</v>
      </c>
      <c r="U23" s="368">
        <f>'HC-FO'!U68</f>
        <v>6163.2433510037235</v>
      </c>
      <c r="V23" s="368">
        <f>'HC-FO'!V68</f>
        <v>6348.1406515338349</v>
      </c>
      <c r="W23" s="368">
        <f>'HC-FO'!W68</f>
        <v>6348.1406515338349</v>
      </c>
      <c r="X23" s="368">
        <f>'HC-FO'!X68</f>
        <v>6348.1406515338349</v>
      </c>
      <c r="Y23" s="368"/>
      <c r="Z23" s="368">
        <f t="shared" si="2"/>
        <v>74513.612113635012</v>
      </c>
    </row>
    <row r="24" spans="2:26" x14ac:dyDescent="0.2">
      <c r="B24" t="s">
        <v>2629</v>
      </c>
      <c r="C24" t="s">
        <v>1345</v>
      </c>
      <c r="D24" t="s">
        <v>3147</v>
      </c>
      <c r="I24" s="368">
        <f>'HC-FE'!I68</f>
        <v>2528.5746586369482</v>
      </c>
      <c r="J24" s="368">
        <f>'HC-FE'!J68</f>
        <v>2528.5746586369482</v>
      </c>
      <c r="K24" s="368">
        <f>'HC-FE'!K68</f>
        <v>2528.5746586369482</v>
      </c>
      <c r="L24" s="368">
        <f>'HC-FE'!L68</f>
        <v>3003.31546551984</v>
      </c>
      <c r="M24" s="368">
        <f>'HC-FE'!M68</f>
        <v>3003.31546551984</v>
      </c>
      <c r="N24" s="368">
        <f>'HC-FE'!N68</f>
        <v>3003.31546551984</v>
      </c>
      <c r="O24" s="368">
        <f>'HC-FE'!O68</f>
        <v>3003.31546551984</v>
      </c>
      <c r="P24" s="368">
        <f>'HC-FE'!P68</f>
        <v>3003.31546551984</v>
      </c>
      <c r="Q24" s="368">
        <f>'HC-FE'!Q68</f>
        <v>3003.31546551984</v>
      </c>
      <c r="R24" s="368">
        <f>'HC-FE'!R68</f>
        <v>3003.31546551984</v>
      </c>
      <c r="S24" s="368">
        <f>'HC-FE'!S68</f>
        <v>3003.31546551984</v>
      </c>
      <c r="T24" s="368">
        <f>'HC-FE'!T68</f>
        <v>3003.31546551984</v>
      </c>
      <c r="U24" s="368">
        <f>'HC-FE'!U68</f>
        <v>3003.31546551984</v>
      </c>
      <c r="V24" s="368">
        <f>'HC-FE'!V68</f>
        <v>3093.4149294854351</v>
      </c>
      <c r="W24" s="368">
        <f>'HC-FE'!W68</f>
        <v>3093.4149294854351</v>
      </c>
      <c r="X24" s="368">
        <f>'HC-FE'!X68</f>
        <v>3093.4149294854351</v>
      </c>
      <c r="Y24" s="368"/>
      <c r="Z24" s="368">
        <f t="shared" si="2"/>
        <v>36310.08397813487</v>
      </c>
    </row>
    <row r="25" spans="2:26" x14ac:dyDescent="0.2">
      <c r="B25" t="s">
        <v>2630</v>
      </c>
      <c r="C25" t="s">
        <v>1346</v>
      </c>
      <c r="D25" t="s">
        <v>3147</v>
      </c>
      <c r="I25" s="368">
        <f>'HC-PE'!I68</f>
        <v>3184.5424875966064</v>
      </c>
      <c r="J25" s="368">
        <f>'HC-PE'!J68</f>
        <v>3541.6891083860423</v>
      </c>
      <c r="K25" s="368">
        <f>'HC-PE'!K68</f>
        <v>3764.9057463794402</v>
      </c>
      <c r="L25" s="368">
        <f>'HC-PE'!L68</f>
        <v>4389.9123327609532</v>
      </c>
      <c r="M25" s="368">
        <f>'HC-PE'!M68</f>
        <v>4642.8911891534708</v>
      </c>
      <c r="N25" s="368">
        <f>'HC-PE'!N68</f>
        <v>4642.8911891534708</v>
      </c>
      <c r="O25" s="368">
        <f>'HC-PE'!O68</f>
        <v>4642.8911891534708</v>
      </c>
      <c r="P25" s="368">
        <f>'HC-PE'!P68</f>
        <v>4642.8911891534708</v>
      </c>
      <c r="Q25" s="368">
        <f>'HC-PE'!Q68</f>
        <v>4642.8911891534708</v>
      </c>
      <c r="R25" s="368">
        <f>'HC-PE'!R68</f>
        <v>4642.8911891534708</v>
      </c>
      <c r="S25" s="368">
        <f>'HC-PE'!S68</f>
        <v>4642.8911891534708</v>
      </c>
      <c r="T25" s="368">
        <f>'HC-PE'!T68</f>
        <v>4642.8911891534708</v>
      </c>
      <c r="U25" s="368">
        <f>'HC-PE'!U68</f>
        <v>4642.8911891534708</v>
      </c>
      <c r="V25" s="368">
        <f>'HC-PE'!V68</f>
        <v>4782.1779248280745</v>
      </c>
      <c r="W25" s="368">
        <f>'HC-PE'!W68</f>
        <v>4782.1779248280745</v>
      </c>
      <c r="X25" s="368">
        <f>'HC-PE'!X68</f>
        <v>4782.1779248280745</v>
      </c>
      <c r="Y25" s="368"/>
      <c r="Z25" s="368">
        <f t="shared" si="2"/>
        <v>56132.554476865458</v>
      </c>
    </row>
    <row r="26" spans="2:26" x14ac:dyDescent="0.2">
      <c r="B26" t="s">
        <v>2627</v>
      </c>
      <c r="C26" t="s">
        <v>1344</v>
      </c>
      <c r="D26" t="s">
        <v>3147</v>
      </c>
      <c r="I26" s="368">
        <f>'HC-CO'!I68</f>
        <v>2358.3228539365432</v>
      </c>
      <c r="J26" s="368">
        <f>'HC-CO'!J68</f>
        <v>2749.9320600766505</v>
      </c>
      <c r="K26" s="368">
        <f>'HC-CO'!K68</f>
        <v>3489.6383383412972</v>
      </c>
      <c r="L26" s="368">
        <f>'HC-CO'!L68</f>
        <v>3239.2086022281005</v>
      </c>
      <c r="M26" s="368">
        <f>'HC-CO'!M68</f>
        <v>3717.8420763993422</v>
      </c>
      <c r="N26" s="368">
        <f>'HC-CO'!N68</f>
        <v>3717.8420763993422</v>
      </c>
      <c r="O26" s="368">
        <f>'HC-CO'!O68</f>
        <v>3717.8420763993422</v>
      </c>
      <c r="P26" s="368">
        <f>'HC-CO'!P68</f>
        <v>3717.8420763993422</v>
      </c>
      <c r="Q26" s="368">
        <f>'HC-CO'!Q68</f>
        <v>3717.8420763993422</v>
      </c>
      <c r="R26" s="368">
        <f>'HC-CO'!R68</f>
        <v>3717.8420763993422</v>
      </c>
      <c r="S26" s="368">
        <f>'HC-CO'!S68</f>
        <v>3717.8420763993422</v>
      </c>
      <c r="T26" s="368">
        <f>'HC-CO'!T68</f>
        <v>3717.8420763993422</v>
      </c>
      <c r="U26" s="368">
        <f>'HC-CO'!U68</f>
        <v>3717.8420763993422</v>
      </c>
      <c r="V26" s="368">
        <f>'HC-CO'!V68</f>
        <v>3829.3773386913235</v>
      </c>
      <c r="W26" s="368">
        <f>'HC-CO'!W68</f>
        <v>3829.3773386913235</v>
      </c>
      <c r="X26" s="368">
        <f>'HC-CO'!X68</f>
        <v>3829.3773386913235</v>
      </c>
      <c r="Y26" s="368"/>
      <c r="Z26" s="368">
        <f t="shared" si="2"/>
        <v>44948.710703668054</v>
      </c>
    </row>
    <row r="27" spans="2:26" x14ac:dyDescent="0.2">
      <c r="B27" s="345" t="s">
        <v>3149</v>
      </c>
      <c r="C27" s="345"/>
      <c r="D27" s="345"/>
      <c r="E27" s="345"/>
      <c r="F27" s="345"/>
      <c r="G27" s="345"/>
      <c r="H27" s="345"/>
      <c r="I27" s="369">
        <f t="shared" ref="I27:X27" si="3">SUM(I22:I26)</f>
        <v>15663.617309762585</v>
      </c>
      <c r="J27" s="369">
        <f t="shared" si="3"/>
        <v>16791.215812571478</v>
      </c>
      <c r="K27" s="369">
        <f t="shared" si="3"/>
        <v>17754.138728829519</v>
      </c>
      <c r="L27" s="369">
        <f t="shared" si="3"/>
        <v>18603.456385980728</v>
      </c>
      <c r="M27" s="369">
        <f t="shared" si="3"/>
        <v>19335.068716544487</v>
      </c>
      <c r="N27" s="369">
        <f t="shared" si="3"/>
        <v>19335.068716544487</v>
      </c>
      <c r="O27" s="369">
        <f t="shared" si="3"/>
        <v>19335.068716544487</v>
      </c>
      <c r="P27" s="369">
        <f t="shared" si="3"/>
        <v>19335.068716544487</v>
      </c>
      <c r="Q27" s="369">
        <f t="shared" si="3"/>
        <v>19335.068716544487</v>
      </c>
      <c r="R27" s="369">
        <f t="shared" si="3"/>
        <v>19335.068716544487</v>
      </c>
      <c r="S27" s="369">
        <f t="shared" si="3"/>
        <v>19335.068716544487</v>
      </c>
      <c r="T27" s="369">
        <f t="shared" si="3"/>
        <v>19335.068716544487</v>
      </c>
      <c r="U27" s="369">
        <f t="shared" si="3"/>
        <v>19335.068716544487</v>
      </c>
      <c r="V27" s="369">
        <f t="shared" si="3"/>
        <v>19915.120778040822</v>
      </c>
      <c r="W27" s="369">
        <f t="shared" si="3"/>
        <v>19915.120778040822</v>
      </c>
      <c r="X27" s="369">
        <f t="shared" si="3"/>
        <v>19915.120778040822</v>
      </c>
      <c r="Y27" s="369"/>
      <c r="Z27" s="369">
        <f t="shared" si="2"/>
        <v>233760.98078302282</v>
      </c>
    </row>
    <row r="29" spans="2:26" x14ac:dyDescent="0.2">
      <c r="B29" s="316" t="s">
        <v>1320</v>
      </c>
      <c r="C29" s="316"/>
      <c r="D29" s="316"/>
    </row>
    <row r="30" spans="2:26" x14ac:dyDescent="0.2">
      <c r="B30" t="s">
        <v>2624</v>
      </c>
      <c r="C30" t="s">
        <v>1329</v>
      </c>
      <c r="D30" t="s">
        <v>2</v>
      </c>
      <c r="I30" s="368">
        <f>'HC-PO'!I68</f>
        <v>8107.9899729938561</v>
      </c>
      <c r="J30" s="368">
        <f>'HC-PO'!J68</f>
        <v>10257.601296113038</v>
      </c>
      <c r="K30" s="368">
        <f>'HC-PO'!K68</f>
        <v>10257.601296113038</v>
      </c>
      <c r="L30" s="368">
        <f>'HC-PO'!L68</f>
        <v>10257.601296113038</v>
      </c>
      <c r="M30" s="368">
        <f>'HC-PO'!M68</f>
        <v>10257.601296113038</v>
      </c>
      <c r="N30" s="368">
        <f>'HC-PO'!N68</f>
        <v>10257.601296113038</v>
      </c>
      <c r="O30" s="368">
        <f>'HC-PO'!O68</f>
        <v>10257.601296113038</v>
      </c>
      <c r="P30" s="368">
        <f>'HC-PO'!P68</f>
        <v>10257.601296113038</v>
      </c>
      <c r="Q30" s="368">
        <f>'HC-PO'!Q68</f>
        <v>10257.601296113038</v>
      </c>
      <c r="R30" s="368">
        <f>'HC-PO'!R68</f>
        <v>10257.601296113038</v>
      </c>
      <c r="S30" s="368">
        <f>'HC-PO'!S68</f>
        <v>10257.601296113038</v>
      </c>
      <c r="T30" s="368">
        <f>'HC-PO'!T68</f>
        <v>10257.601296113038</v>
      </c>
      <c r="U30" s="368">
        <f>'HC-PO'!U68</f>
        <v>10257.601296113038</v>
      </c>
      <c r="V30" s="368">
        <f>'HC-PO'!V68</f>
        <v>10565.32933499643</v>
      </c>
      <c r="W30" s="368">
        <f>'HC-PO'!W68</f>
        <v>10565.32933499643</v>
      </c>
      <c r="X30" s="368">
        <f>'HC-PO'!X68</f>
        <v>10565.32933499643</v>
      </c>
      <c r="Y30" s="368"/>
      <c r="Z30" s="368">
        <f t="shared" ref="Z30:Z35" si="4">SUM(M30:X30)</f>
        <v>124014.39967000665</v>
      </c>
    </row>
    <row r="31" spans="2:26" x14ac:dyDescent="0.2">
      <c r="B31" t="s">
        <v>2622</v>
      </c>
      <c r="C31" t="s">
        <v>1322</v>
      </c>
      <c r="D31" t="s">
        <v>2</v>
      </c>
      <c r="I31" s="368">
        <f>'HC-FO'!I69</f>
        <v>14766.898018835556</v>
      </c>
      <c r="J31" s="368">
        <f>'HC-FO'!J69</f>
        <v>14766.898018835556</v>
      </c>
      <c r="K31" s="368">
        <f>'HC-FO'!K69</f>
        <v>14766.898018835556</v>
      </c>
      <c r="L31" s="368">
        <f>'HC-FO'!L69</f>
        <v>14766.898018835556</v>
      </c>
      <c r="M31" s="368">
        <f>'HC-FO'!M69</f>
        <v>14766.898018835556</v>
      </c>
      <c r="N31" s="368">
        <f>'HC-FO'!N69</f>
        <v>14766.898018835556</v>
      </c>
      <c r="O31" s="368">
        <f>'HC-FO'!O69</f>
        <v>14766.898018835556</v>
      </c>
      <c r="P31" s="368">
        <f>'HC-FO'!P69</f>
        <v>14766.898018835556</v>
      </c>
      <c r="Q31" s="368">
        <f>'HC-FO'!Q69</f>
        <v>14766.898018835556</v>
      </c>
      <c r="R31" s="368">
        <f>'HC-FO'!R69</f>
        <v>14766.898018835556</v>
      </c>
      <c r="S31" s="368">
        <f>'HC-FO'!S69</f>
        <v>14766.898018835556</v>
      </c>
      <c r="T31" s="368">
        <f>'HC-FO'!T69</f>
        <v>14766.898018835556</v>
      </c>
      <c r="U31" s="368">
        <f>'HC-FO'!U69</f>
        <v>14766.898018835556</v>
      </c>
      <c r="V31" s="368">
        <f>'HC-FO'!V69</f>
        <v>15209.904959400623</v>
      </c>
      <c r="W31" s="368">
        <f>'HC-FO'!W69</f>
        <v>15209.904959400623</v>
      </c>
      <c r="X31" s="368">
        <f>'HC-FO'!X69</f>
        <v>15209.904959400623</v>
      </c>
      <c r="Y31" s="368"/>
      <c r="Z31" s="368">
        <f t="shared" si="4"/>
        <v>178531.79704772183</v>
      </c>
    </row>
    <row r="32" spans="2:26" x14ac:dyDescent="0.2">
      <c r="B32" t="s">
        <v>2629</v>
      </c>
      <c r="C32" t="s">
        <v>1345</v>
      </c>
      <c r="D32" t="s">
        <v>3147</v>
      </c>
      <c r="I32" s="368">
        <f>'HC-FE'!I69</f>
        <v>4488.261193636039</v>
      </c>
      <c r="J32" s="368">
        <f>'HC-FE'!J69</f>
        <v>4488.261193636039</v>
      </c>
      <c r="K32" s="368">
        <f>'HC-FE'!K69</f>
        <v>4488.261193636039</v>
      </c>
      <c r="L32" s="368">
        <f>'HC-FE'!L69</f>
        <v>5330.9338563908541</v>
      </c>
      <c r="M32" s="368">
        <f>'HC-FE'!M69</f>
        <v>5330.9338563908541</v>
      </c>
      <c r="N32" s="368">
        <f>'HC-FE'!N69</f>
        <v>5330.9338563908541</v>
      </c>
      <c r="O32" s="368">
        <f>'HC-FE'!O69</f>
        <v>5330.9338563908541</v>
      </c>
      <c r="P32" s="368">
        <f>'HC-FE'!P69</f>
        <v>5330.9338563908541</v>
      </c>
      <c r="Q32" s="368">
        <f>'HC-FE'!Q69</f>
        <v>5330.9338563908541</v>
      </c>
      <c r="R32" s="368">
        <f>'HC-FE'!R69</f>
        <v>5330.9338563908541</v>
      </c>
      <c r="S32" s="368">
        <f>'HC-FE'!S69</f>
        <v>5330.9338563908541</v>
      </c>
      <c r="T32" s="368">
        <f>'HC-FE'!T69</f>
        <v>5330.9338563908541</v>
      </c>
      <c r="U32" s="368">
        <f>'HC-FE'!U69</f>
        <v>5330.9338563908541</v>
      </c>
      <c r="V32" s="368">
        <f>'HC-FE'!V69</f>
        <v>5490.8618720825789</v>
      </c>
      <c r="W32" s="368">
        <f>'HC-FE'!W69</f>
        <v>5490.8618720825789</v>
      </c>
      <c r="X32" s="368">
        <f>'HC-FE'!X69</f>
        <v>5490.8618720825789</v>
      </c>
      <c r="Y32" s="368"/>
      <c r="Z32" s="368">
        <f t="shared" si="4"/>
        <v>64450.990323765414</v>
      </c>
    </row>
    <row r="33" spans="2:26" x14ac:dyDescent="0.2">
      <c r="B33" t="s">
        <v>2630</v>
      </c>
      <c r="C33" t="s">
        <v>1346</v>
      </c>
      <c r="D33" t="s">
        <v>3147</v>
      </c>
      <c r="I33" s="368">
        <f>'HC-PE'!I69</f>
        <v>7867.3457092512253</v>
      </c>
      <c r="J33" s="368">
        <f>'HC-PE'!J69</f>
        <v>8749.6689772199043</v>
      </c>
      <c r="K33" s="368">
        <f>'HC-PE'!K69</f>
        <v>9301.1210197003293</v>
      </c>
      <c r="L33" s="368">
        <f>'HC-PE'!L69</f>
        <v>10845.186738645518</v>
      </c>
      <c r="M33" s="368">
        <f>'HC-PE'!M69</f>
        <v>11470.165720123332</v>
      </c>
      <c r="N33" s="368">
        <f>'HC-PE'!N69</f>
        <v>11470.165720123332</v>
      </c>
      <c r="O33" s="368">
        <f>'HC-PE'!O69</f>
        <v>11470.165720123332</v>
      </c>
      <c r="P33" s="368">
        <f>'HC-PE'!P69</f>
        <v>11470.165720123332</v>
      </c>
      <c r="Q33" s="368">
        <f>'HC-PE'!Q69</f>
        <v>11470.165720123332</v>
      </c>
      <c r="R33" s="368">
        <f>'HC-PE'!R69</f>
        <v>11470.165720123332</v>
      </c>
      <c r="S33" s="368">
        <f>'HC-PE'!S69</f>
        <v>11470.165720123332</v>
      </c>
      <c r="T33" s="368">
        <f>'HC-PE'!T69</f>
        <v>11470.165720123332</v>
      </c>
      <c r="U33" s="368">
        <f>'HC-PE'!U69</f>
        <v>11470.165720123332</v>
      </c>
      <c r="V33" s="368">
        <f>'HC-PE'!V69</f>
        <v>11814.270691727032</v>
      </c>
      <c r="W33" s="368">
        <f>'HC-PE'!W69</f>
        <v>11814.270691727032</v>
      </c>
      <c r="X33" s="368">
        <f>'HC-PE'!X69</f>
        <v>11814.270691727032</v>
      </c>
      <c r="Y33" s="368"/>
      <c r="Z33" s="368">
        <f t="shared" si="4"/>
        <v>138674.30355629107</v>
      </c>
    </row>
    <row r="34" spans="2:26" x14ac:dyDescent="0.2">
      <c r="B34" t="s">
        <v>2627</v>
      </c>
      <c r="C34" t="s">
        <v>1344</v>
      </c>
      <c r="D34" t="s">
        <v>3147</v>
      </c>
      <c r="I34" s="368">
        <f>'HC-CO'!I69</f>
        <v>5377.3760381622242</v>
      </c>
      <c r="J34" s="368">
        <f>'HC-CO'!J69</f>
        <v>6270.311438379571</v>
      </c>
      <c r="K34" s="368">
        <f>'HC-CO'!K69</f>
        <v>7956.9671943456706</v>
      </c>
      <c r="L34" s="368">
        <f>'HC-CO'!L69</f>
        <v>7385.9449274111248</v>
      </c>
      <c r="M34" s="368">
        <f>'HC-CO'!M69</f>
        <v>8477.3104165656587</v>
      </c>
      <c r="N34" s="368">
        <f>'HC-CO'!N69</f>
        <v>8477.3104165656587</v>
      </c>
      <c r="O34" s="368">
        <f>'HC-CO'!O69</f>
        <v>8477.3104165656587</v>
      </c>
      <c r="P34" s="368">
        <f>'HC-CO'!P69</f>
        <v>8477.3104165656587</v>
      </c>
      <c r="Q34" s="368">
        <f>'HC-CO'!Q69</f>
        <v>8477.3104165656587</v>
      </c>
      <c r="R34" s="368">
        <f>'HC-CO'!R69</f>
        <v>8477.3104165656587</v>
      </c>
      <c r="S34" s="368">
        <f>'HC-CO'!S69</f>
        <v>8477.3104165656587</v>
      </c>
      <c r="T34" s="368">
        <f>'HC-CO'!T69</f>
        <v>8477.3104165656587</v>
      </c>
      <c r="U34" s="368">
        <f>'HC-CO'!U69</f>
        <v>8477.3104165656587</v>
      </c>
      <c r="V34" s="368">
        <f>'HC-CO'!V69</f>
        <v>8731.6297290626298</v>
      </c>
      <c r="W34" s="368">
        <f>'HC-CO'!W69</f>
        <v>8731.6297290626298</v>
      </c>
      <c r="X34" s="368">
        <f>'HC-CO'!X69</f>
        <v>8731.6297290626298</v>
      </c>
      <c r="Y34" s="368"/>
      <c r="Z34" s="368">
        <f t="shared" si="4"/>
        <v>102490.68293627878</v>
      </c>
    </row>
    <row r="35" spans="2:26" x14ac:dyDescent="0.2">
      <c r="B35" s="345" t="s">
        <v>3150</v>
      </c>
      <c r="C35" s="345"/>
      <c r="D35" s="345"/>
      <c r="E35" s="345"/>
      <c r="F35" s="345"/>
      <c r="G35" s="345"/>
      <c r="H35" s="345"/>
      <c r="I35" s="369">
        <f t="shared" ref="I35:X35" si="5">SUM(I30:I34)</f>
        <v>40607.870932878905</v>
      </c>
      <c r="J35" s="369">
        <f t="shared" si="5"/>
        <v>44532.740924184109</v>
      </c>
      <c r="K35" s="369">
        <f t="shared" si="5"/>
        <v>46770.848722630639</v>
      </c>
      <c r="L35" s="369">
        <f t="shared" si="5"/>
        <v>48586.564837396094</v>
      </c>
      <c r="M35" s="369">
        <f t="shared" si="5"/>
        <v>50302.909308028436</v>
      </c>
      <c r="N35" s="369">
        <f t="shared" si="5"/>
        <v>50302.909308028436</v>
      </c>
      <c r="O35" s="369">
        <f t="shared" si="5"/>
        <v>50302.909308028436</v>
      </c>
      <c r="P35" s="369">
        <f t="shared" si="5"/>
        <v>50302.909308028436</v>
      </c>
      <c r="Q35" s="369">
        <f t="shared" si="5"/>
        <v>50302.909308028436</v>
      </c>
      <c r="R35" s="369">
        <f t="shared" si="5"/>
        <v>50302.909308028436</v>
      </c>
      <c r="S35" s="369">
        <f t="shared" si="5"/>
        <v>50302.909308028436</v>
      </c>
      <c r="T35" s="369">
        <f t="shared" si="5"/>
        <v>50302.909308028436</v>
      </c>
      <c r="U35" s="369">
        <f t="shared" si="5"/>
        <v>50302.909308028436</v>
      </c>
      <c r="V35" s="369">
        <f t="shared" si="5"/>
        <v>51811.996587269292</v>
      </c>
      <c r="W35" s="369">
        <f t="shared" si="5"/>
        <v>51811.996587269292</v>
      </c>
      <c r="X35" s="369">
        <f t="shared" si="5"/>
        <v>51811.996587269292</v>
      </c>
      <c r="Y35" s="369"/>
      <c r="Z35" s="369">
        <f t="shared" si="4"/>
        <v>608162.17353406374</v>
      </c>
    </row>
    <row r="37" spans="2:26" x14ac:dyDescent="0.2">
      <c r="B37" s="316" t="s">
        <v>3076</v>
      </c>
      <c r="C37" s="316"/>
      <c r="D37" s="316"/>
    </row>
    <row r="38" spans="2:26" x14ac:dyDescent="0.2">
      <c r="B38" t="s">
        <v>2624</v>
      </c>
      <c r="C38" t="s">
        <v>1329</v>
      </c>
      <c r="D38" t="s">
        <v>2</v>
      </c>
      <c r="I38" s="368">
        <f>'HC-PO'!I69</f>
        <v>48826.92393158262</v>
      </c>
      <c r="J38" s="368">
        <f>'HC-PO'!J69</f>
        <v>61772.044597247819</v>
      </c>
      <c r="K38" s="368">
        <f>'HC-PO'!K69</f>
        <v>61772.044597247819</v>
      </c>
      <c r="L38" s="368">
        <f>'HC-PO'!L69</f>
        <v>61772.044597247819</v>
      </c>
      <c r="M38" s="368">
        <f>'HC-PO'!M69</f>
        <v>61772.044597247819</v>
      </c>
      <c r="N38" s="368">
        <f>'HC-PO'!N69</f>
        <v>61772.044597247819</v>
      </c>
      <c r="O38" s="368">
        <f>'HC-PO'!O69</f>
        <v>61772.044597247819</v>
      </c>
      <c r="P38" s="368">
        <f>'HC-PO'!P69</f>
        <v>61772.044597247819</v>
      </c>
      <c r="Q38" s="368">
        <f>'HC-PO'!Q69</f>
        <v>61772.044597247819</v>
      </c>
      <c r="R38" s="368">
        <f>'HC-PO'!R69</f>
        <v>61772.044597247819</v>
      </c>
      <c r="S38" s="368">
        <f>'HC-PO'!S69</f>
        <v>61772.044597247819</v>
      </c>
      <c r="T38" s="368">
        <f>'HC-PO'!T69</f>
        <v>61772.044597247819</v>
      </c>
      <c r="U38" s="368">
        <f>'HC-PO'!U69</f>
        <v>61772.044597247819</v>
      </c>
      <c r="V38" s="368">
        <f>'HC-PO'!V69</f>
        <v>63625.205935165257</v>
      </c>
      <c r="W38" s="368">
        <f>'HC-PO'!W69</f>
        <v>63625.205935165257</v>
      </c>
      <c r="X38" s="368">
        <f>'HC-PO'!X69</f>
        <v>63625.205935165257</v>
      </c>
      <c r="Y38" s="368"/>
      <c r="Z38" s="368">
        <f t="shared" ref="Z38:Z43" si="6">SUM(M38:X38)</f>
        <v>746824.01918072638</v>
      </c>
    </row>
    <row r="39" spans="2:26" x14ac:dyDescent="0.2">
      <c r="B39" t="s">
        <v>2622</v>
      </c>
      <c r="C39" t="s">
        <v>1322</v>
      </c>
      <c r="D39" t="s">
        <v>2</v>
      </c>
      <c r="I39" s="368">
        <f>'HC-FO'!I70</f>
        <v>110942.72470317263</v>
      </c>
      <c r="J39" s="368">
        <f>'HC-FO'!J70</f>
        <v>110942.72470317263</v>
      </c>
      <c r="K39" s="368">
        <f>'HC-FO'!K70</f>
        <v>110942.72470317263</v>
      </c>
      <c r="L39" s="368">
        <f>'HC-FO'!L70</f>
        <v>110942.72470317263</v>
      </c>
      <c r="M39" s="368">
        <f>'HC-FO'!M70</f>
        <v>110942.72470317263</v>
      </c>
      <c r="N39" s="368">
        <f>'HC-FO'!N70</f>
        <v>110942.72470317263</v>
      </c>
      <c r="O39" s="368">
        <f>'HC-FO'!O70</f>
        <v>110942.72470317263</v>
      </c>
      <c r="P39" s="368">
        <f>'HC-FO'!P70</f>
        <v>110942.72470317263</v>
      </c>
      <c r="Q39" s="368">
        <f>'HC-FO'!Q70</f>
        <v>110942.72470317263</v>
      </c>
      <c r="R39" s="368">
        <f>'HC-FO'!R70</f>
        <v>110942.72470317263</v>
      </c>
      <c r="S39" s="368">
        <f>'HC-FO'!S70</f>
        <v>110942.72470317263</v>
      </c>
      <c r="T39" s="368">
        <f>'HC-FO'!T70</f>
        <v>110942.72470317263</v>
      </c>
      <c r="U39" s="368">
        <f>'HC-FO'!U70</f>
        <v>110942.72470317263</v>
      </c>
      <c r="V39" s="368">
        <f>'HC-FO'!V70</f>
        <v>114271.0064442678</v>
      </c>
      <c r="W39" s="368">
        <f>'HC-FO'!W70</f>
        <v>114271.0064442678</v>
      </c>
      <c r="X39" s="368">
        <f>'HC-FO'!X70</f>
        <v>114271.0064442678</v>
      </c>
      <c r="Y39" s="368"/>
      <c r="Z39" s="368">
        <f t="shared" si="6"/>
        <v>1341297.541661357</v>
      </c>
    </row>
    <row r="40" spans="2:26" x14ac:dyDescent="0.2">
      <c r="B40" t="s">
        <v>2629</v>
      </c>
      <c r="C40" t="s">
        <v>1345</v>
      </c>
      <c r="D40" t="s">
        <v>3147</v>
      </c>
      <c r="I40" s="368">
        <f>'HC-FE'!I70</f>
        <v>69156.085852272983</v>
      </c>
      <c r="J40" s="368">
        <f>'HC-FE'!J70</f>
        <v>69156.085852272983</v>
      </c>
      <c r="K40" s="368">
        <f>'HC-FE'!K70</f>
        <v>69156.085852272983</v>
      </c>
      <c r="L40" s="368">
        <f>'HC-FE'!L70</f>
        <v>82140.16598857737</v>
      </c>
      <c r="M40" s="368">
        <f>'HC-FE'!M70</f>
        <v>82140.16598857737</v>
      </c>
      <c r="N40" s="368">
        <f>'HC-FE'!N70</f>
        <v>82140.16598857737</v>
      </c>
      <c r="O40" s="368">
        <f>'HC-FE'!O70</f>
        <v>82140.16598857737</v>
      </c>
      <c r="P40" s="368">
        <f>'HC-FE'!P70</f>
        <v>82140.16598857737</v>
      </c>
      <c r="Q40" s="368">
        <f>'HC-FE'!Q70</f>
        <v>82140.16598857737</v>
      </c>
      <c r="R40" s="368">
        <f>'HC-FE'!R70</f>
        <v>82140.16598857737</v>
      </c>
      <c r="S40" s="368">
        <f>'HC-FE'!S70</f>
        <v>82140.16598857737</v>
      </c>
      <c r="T40" s="368">
        <f>'HC-FE'!T70</f>
        <v>82140.16598857737</v>
      </c>
      <c r="U40" s="368">
        <f>'HC-FE'!U70</f>
        <v>82140.16598857737</v>
      </c>
      <c r="V40" s="368">
        <f>'HC-FE'!V70</f>
        <v>84604.370968234667</v>
      </c>
      <c r="W40" s="368">
        <f>'HC-FE'!W70</f>
        <v>84604.370968234667</v>
      </c>
      <c r="X40" s="368">
        <f>'HC-FE'!X70</f>
        <v>84604.370968234667</v>
      </c>
      <c r="Y40" s="368"/>
      <c r="Z40" s="368">
        <f t="shared" si="6"/>
        <v>993074.60680190055</v>
      </c>
    </row>
    <row r="41" spans="2:26" x14ac:dyDescent="0.2">
      <c r="B41" t="s">
        <v>2630</v>
      </c>
      <c r="C41" t="s">
        <v>1346</v>
      </c>
      <c r="D41" t="s">
        <v>3147</v>
      </c>
      <c r="I41" s="368">
        <f>'HC-PE'!I70</f>
        <v>100218.13819684784</v>
      </c>
      <c r="J41" s="368">
        <f>'HC-PE'!J70</f>
        <v>111457.60808560594</v>
      </c>
      <c r="K41" s="368">
        <f>'HC-PE'!K70</f>
        <v>118482.27676607977</v>
      </c>
      <c r="L41" s="368">
        <f>'HC-PE'!L70</f>
        <v>138151.34907140647</v>
      </c>
      <c r="M41" s="368">
        <f>'HC-PE'!M70</f>
        <v>146112.64024261013</v>
      </c>
      <c r="N41" s="368">
        <f>'HC-PE'!N70</f>
        <v>146112.64024261013</v>
      </c>
      <c r="O41" s="368">
        <f>'HC-PE'!O70</f>
        <v>146112.64024261013</v>
      </c>
      <c r="P41" s="368">
        <f>'HC-PE'!P70</f>
        <v>146112.64024261013</v>
      </c>
      <c r="Q41" s="368">
        <f>'HC-PE'!Q70</f>
        <v>146112.64024261013</v>
      </c>
      <c r="R41" s="368">
        <f>'HC-PE'!R70</f>
        <v>146112.64024261013</v>
      </c>
      <c r="S41" s="368">
        <f>'HC-PE'!S70</f>
        <v>146112.64024261013</v>
      </c>
      <c r="T41" s="368">
        <f>'HC-PE'!T70</f>
        <v>146112.64024261013</v>
      </c>
      <c r="U41" s="368">
        <f>'HC-PE'!U70</f>
        <v>146112.64024261013</v>
      </c>
      <c r="V41" s="368">
        <f>'HC-PE'!V70</f>
        <v>150496.01944988844</v>
      </c>
      <c r="W41" s="368">
        <f>'HC-PE'!W70</f>
        <v>150496.01944988844</v>
      </c>
      <c r="X41" s="368">
        <f>'HC-PE'!X70</f>
        <v>150496.01944988844</v>
      </c>
      <c r="Y41" s="368"/>
      <c r="Z41" s="368">
        <f t="shared" si="6"/>
        <v>1766501.8205331566</v>
      </c>
    </row>
    <row r="42" spans="2:26" x14ac:dyDescent="0.2">
      <c r="B42" t="s">
        <v>2627</v>
      </c>
      <c r="C42" t="s">
        <v>1344</v>
      </c>
      <c r="D42" t="s">
        <v>3147</v>
      </c>
      <c r="I42" s="368">
        <f>'HC-CO'!I70</f>
        <v>52901.698892098764</v>
      </c>
      <c r="J42" s="368">
        <f>'HC-CO'!J70</f>
        <v>61686.243498456213</v>
      </c>
      <c r="K42" s="368">
        <f>'HC-CO'!K70</f>
        <v>78279.272199353611</v>
      </c>
      <c r="L42" s="368">
        <f>'HC-CO'!L70</f>
        <v>72661.653529639225</v>
      </c>
      <c r="M42" s="368">
        <f>'HC-CO'!M70</f>
        <v>83398.319159631661</v>
      </c>
      <c r="N42" s="368">
        <f>'HC-CO'!N70</f>
        <v>83398.319159631661</v>
      </c>
      <c r="O42" s="368">
        <f>'HC-CO'!O70</f>
        <v>83398.319159631661</v>
      </c>
      <c r="P42" s="368">
        <f>'HC-CO'!P70</f>
        <v>83398.319159631661</v>
      </c>
      <c r="Q42" s="368">
        <f>'HC-CO'!Q70</f>
        <v>83398.319159631661</v>
      </c>
      <c r="R42" s="368">
        <f>'HC-CO'!R70</f>
        <v>83398.319159631661</v>
      </c>
      <c r="S42" s="368">
        <f>'HC-CO'!S70</f>
        <v>83398.319159631661</v>
      </c>
      <c r="T42" s="368">
        <f>'HC-CO'!T70</f>
        <v>83398.319159631661</v>
      </c>
      <c r="U42" s="368">
        <f>'HC-CO'!U70</f>
        <v>83398.319159631661</v>
      </c>
      <c r="V42" s="368">
        <f>'HC-CO'!V70</f>
        <v>85900.268734420621</v>
      </c>
      <c r="W42" s="368">
        <f>'HC-CO'!W70</f>
        <v>85900.268734420621</v>
      </c>
      <c r="X42" s="368">
        <f>'HC-CO'!X70</f>
        <v>85900.268734420621</v>
      </c>
      <c r="Y42" s="368"/>
      <c r="Z42" s="368">
        <f t="shared" si="6"/>
        <v>1008285.6786399469</v>
      </c>
    </row>
    <row r="43" spans="2:26" x14ac:dyDescent="0.2">
      <c r="B43" s="370" t="s">
        <v>3151</v>
      </c>
      <c r="C43" s="370"/>
      <c r="D43" s="370"/>
      <c r="E43" s="370"/>
      <c r="F43" s="370"/>
      <c r="G43" s="370"/>
      <c r="H43" s="370"/>
      <c r="I43" s="371">
        <f t="shared" ref="I43:X43" si="7">SUM(I38:I42)</f>
        <v>382045.57157597481</v>
      </c>
      <c r="J43" s="371">
        <f t="shared" si="7"/>
        <v>415014.70673675556</v>
      </c>
      <c r="K43" s="371">
        <f t="shared" si="7"/>
        <v>438632.40411812678</v>
      </c>
      <c r="L43" s="371">
        <f t="shared" si="7"/>
        <v>465667.93789004354</v>
      </c>
      <c r="M43" s="371">
        <f t="shared" si="7"/>
        <v>484365.89469123963</v>
      </c>
      <c r="N43" s="371">
        <f t="shared" si="7"/>
        <v>484365.89469123963</v>
      </c>
      <c r="O43" s="371">
        <f t="shared" si="7"/>
        <v>484365.89469123963</v>
      </c>
      <c r="P43" s="371">
        <f t="shared" si="7"/>
        <v>484365.89469123963</v>
      </c>
      <c r="Q43" s="371">
        <f t="shared" si="7"/>
        <v>484365.89469123963</v>
      </c>
      <c r="R43" s="371">
        <f t="shared" si="7"/>
        <v>484365.89469123963</v>
      </c>
      <c r="S43" s="371">
        <f t="shared" si="7"/>
        <v>484365.89469123963</v>
      </c>
      <c r="T43" s="371">
        <f t="shared" si="7"/>
        <v>484365.89469123963</v>
      </c>
      <c r="U43" s="371">
        <f t="shared" si="7"/>
        <v>484365.89469123963</v>
      </c>
      <c r="V43" s="371">
        <f t="shared" si="7"/>
        <v>498896.87153197674</v>
      </c>
      <c r="W43" s="371">
        <f t="shared" si="7"/>
        <v>498896.87153197674</v>
      </c>
      <c r="X43" s="371">
        <f t="shared" si="7"/>
        <v>498896.87153197674</v>
      </c>
      <c r="Y43" s="371"/>
      <c r="Z43" s="371">
        <f t="shared" si="6"/>
        <v>5855983.6668170858</v>
      </c>
    </row>
    <row r="45" spans="2:26" x14ac:dyDescent="0.2">
      <c r="B45" s="316" t="s">
        <v>3152</v>
      </c>
      <c r="C45" s="316"/>
      <c r="D45" s="316"/>
    </row>
    <row r="46" spans="2:26" x14ac:dyDescent="0.2">
      <c r="B46" t="s">
        <v>2</v>
      </c>
      <c r="I46" s="368">
        <f t="shared" ref="I46:X47" si="8">SUMIF($D$38:$D$42,$B46,I$38:I$42)</f>
        <v>159769.64863475526</v>
      </c>
      <c r="J46" s="368">
        <f t="shared" si="8"/>
        <v>172714.76930042045</v>
      </c>
      <c r="K46" s="368">
        <f t="shared" si="8"/>
        <v>172714.76930042045</v>
      </c>
      <c r="L46" s="368">
        <f t="shared" si="8"/>
        <v>172714.76930042045</v>
      </c>
      <c r="M46" s="368">
        <f t="shared" si="8"/>
        <v>172714.76930042045</v>
      </c>
      <c r="N46" s="368">
        <f t="shared" si="8"/>
        <v>172714.76930042045</v>
      </c>
      <c r="O46" s="368">
        <f t="shared" si="8"/>
        <v>172714.76930042045</v>
      </c>
      <c r="P46" s="368">
        <f t="shared" si="8"/>
        <v>172714.76930042045</v>
      </c>
      <c r="Q46" s="368">
        <f t="shared" si="8"/>
        <v>172714.76930042045</v>
      </c>
      <c r="R46" s="368">
        <f t="shared" si="8"/>
        <v>172714.76930042045</v>
      </c>
      <c r="S46" s="368">
        <f t="shared" si="8"/>
        <v>172714.76930042045</v>
      </c>
      <c r="T46" s="368">
        <f t="shared" si="8"/>
        <v>172714.76930042045</v>
      </c>
      <c r="U46" s="368">
        <f t="shared" si="8"/>
        <v>172714.76930042045</v>
      </c>
      <c r="V46" s="368">
        <f t="shared" si="8"/>
        <v>177896.21237943304</v>
      </c>
      <c r="W46" s="368">
        <f t="shared" si="8"/>
        <v>177896.21237943304</v>
      </c>
      <c r="X46" s="368">
        <f t="shared" si="8"/>
        <v>177896.21237943304</v>
      </c>
      <c r="Y46" s="368"/>
      <c r="Z46" s="368">
        <f>SUM(M46:X46)</f>
        <v>2088121.5608420831</v>
      </c>
    </row>
    <row r="47" spans="2:26" x14ac:dyDescent="0.2">
      <c r="B47" t="s">
        <v>3147</v>
      </c>
      <c r="I47" s="368">
        <f t="shared" si="8"/>
        <v>222275.92294121959</v>
      </c>
      <c r="J47" s="368">
        <f t="shared" si="8"/>
        <v>242299.93743633514</v>
      </c>
      <c r="K47" s="368">
        <f t="shared" si="8"/>
        <v>265917.63481770636</v>
      </c>
      <c r="L47" s="368">
        <f t="shared" si="8"/>
        <v>292953.16858962306</v>
      </c>
      <c r="M47" s="368">
        <f t="shared" si="8"/>
        <v>311651.12539081916</v>
      </c>
      <c r="N47" s="368">
        <f t="shared" si="8"/>
        <v>311651.12539081916</v>
      </c>
      <c r="O47" s="368">
        <f t="shared" si="8"/>
        <v>311651.12539081916</v>
      </c>
      <c r="P47" s="368">
        <f t="shared" si="8"/>
        <v>311651.12539081916</v>
      </c>
      <c r="Q47" s="368">
        <f t="shared" si="8"/>
        <v>311651.12539081916</v>
      </c>
      <c r="R47" s="368">
        <f t="shared" si="8"/>
        <v>311651.12539081916</v>
      </c>
      <c r="S47" s="368">
        <f t="shared" si="8"/>
        <v>311651.12539081916</v>
      </c>
      <c r="T47" s="368">
        <f t="shared" si="8"/>
        <v>311651.12539081916</v>
      </c>
      <c r="U47" s="368">
        <f t="shared" si="8"/>
        <v>311651.12539081916</v>
      </c>
      <c r="V47" s="368">
        <f t="shared" si="8"/>
        <v>321000.65915254375</v>
      </c>
      <c r="W47" s="368">
        <f t="shared" si="8"/>
        <v>321000.65915254375</v>
      </c>
      <c r="X47" s="368">
        <f t="shared" si="8"/>
        <v>321000.65915254375</v>
      </c>
      <c r="Y47" s="368"/>
      <c r="Z47" s="368">
        <f>SUM(M47:X47)</f>
        <v>3767862.1059750039</v>
      </c>
    </row>
    <row r="48" spans="2:26" x14ac:dyDescent="0.2">
      <c r="B48" s="370" t="s">
        <v>3153</v>
      </c>
      <c r="C48" s="370"/>
      <c r="D48" s="370"/>
      <c r="E48" s="370"/>
      <c r="F48" s="370"/>
      <c r="G48" s="370"/>
      <c r="H48" s="370"/>
      <c r="I48" s="371">
        <f t="shared" ref="I48:X48" si="9">SUM(I46:I47)</f>
        <v>382045.57157597481</v>
      </c>
      <c r="J48" s="371">
        <f t="shared" si="9"/>
        <v>415014.70673675556</v>
      </c>
      <c r="K48" s="371">
        <f t="shared" si="9"/>
        <v>438632.40411812684</v>
      </c>
      <c r="L48" s="371">
        <f t="shared" si="9"/>
        <v>465667.93789004348</v>
      </c>
      <c r="M48" s="371">
        <f t="shared" si="9"/>
        <v>484365.89469123958</v>
      </c>
      <c r="N48" s="371">
        <f t="shared" si="9"/>
        <v>484365.89469123958</v>
      </c>
      <c r="O48" s="371">
        <f t="shared" si="9"/>
        <v>484365.89469123958</v>
      </c>
      <c r="P48" s="371">
        <f t="shared" si="9"/>
        <v>484365.89469123958</v>
      </c>
      <c r="Q48" s="371">
        <f t="shared" si="9"/>
        <v>484365.89469123958</v>
      </c>
      <c r="R48" s="371">
        <f t="shared" si="9"/>
        <v>484365.89469123958</v>
      </c>
      <c r="S48" s="371">
        <f t="shared" si="9"/>
        <v>484365.89469123958</v>
      </c>
      <c r="T48" s="371">
        <f t="shared" si="9"/>
        <v>484365.89469123958</v>
      </c>
      <c r="U48" s="371">
        <f t="shared" si="9"/>
        <v>484365.89469123958</v>
      </c>
      <c r="V48" s="371">
        <f t="shared" si="9"/>
        <v>498896.87153197679</v>
      </c>
      <c r="W48" s="371">
        <f t="shared" si="9"/>
        <v>498896.87153197679</v>
      </c>
      <c r="X48" s="371">
        <f t="shared" si="9"/>
        <v>498896.87153197679</v>
      </c>
      <c r="Y48" s="371"/>
      <c r="Z48" s="371">
        <f>SUM(M48:X48)</f>
        <v>5855983.6668170858</v>
      </c>
    </row>
    <row r="49" spans="2:26" x14ac:dyDescent="0.2">
      <c r="B49" s="372" t="s">
        <v>3154</v>
      </c>
      <c r="C49" s="372"/>
      <c r="D49" s="372"/>
      <c r="E49" s="372"/>
      <c r="F49" s="372"/>
      <c r="G49" s="372"/>
      <c r="H49" s="372"/>
      <c r="I49" s="368">
        <f t="shared" ref="I49:X49" si="10">I48-I43</f>
        <v>0</v>
      </c>
      <c r="J49" s="368">
        <f t="shared" si="10"/>
        <v>0</v>
      </c>
      <c r="K49" s="368">
        <f t="shared" si="10"/>
        <v>0</v>
      </c>
      <c r="L49" s="368">
        <f t="shared" si="10"/>
        <v>0</v>
      </c>
      <c r="M49" s="368">
        <f t="shared" si="10"/>
        <v>0</v>
      </c>
      <c r="N49" s="368">
        <f t="shared" si="10"/>
        <v>0</v>
      </c>
      <c r="O49" s="368">
        <f t="shared" si="10"/>
        <v>0</v>
      </c>
      <c r="P49" s="368">
        <f t="shared" si="10"/>
        <v>0</v>
      </c>
      <c r="Q49" s="368">
        <f t="shared" si="10"/>
        <v>0</v>
      </c>
      <c r="R49" s="368">
        <f t="shared" si="10"/>
        <v>0</v>
      </c>
      <c r="S49" s="368">
        <f t="shared" si="10"/>
        <v>0</v>
      </c>
      <c r="T49" s="368">
        <f t="shared" si="10"/>
        <v>0</v>
      </c>
      <c r="U49" s="368">
        <f t="shared" si="10"/>
        <v>0</v>
      </c>
      <c r="V49" s="368">
        <f t="shared" si="10"/>
        <v>0</v>
      </c>
      <c r="W49" s="368">
        <f t="shared" si="10"/>
        <v>0</v>
      </c>
      <c r="X49" s="368">
        <f t="shared" si="10"/>
        <v>0</v>
      </c>
      <c r="Y49" s="368"/>
      <c r="Z49" s="368"/>
    </row>
    <row r="51" spans="2:26" x14ac:dyDescent="0.2">
      <c r="B51" s="316" t="s">
        <v>3155</v>
      </c>
      <c r="C51" s="316"/>
      <c r="D51" s="316"/>
    </row>
    <row r="52" spans="2:26" x14ac:dyDescent="0.2">
      <c r="B52" t="s">
        <v>2624</v>
      </c>
      <c r="C52" t="s">
        <v>1329</v>
      </c>
      <c r="I52" s="368">
        <f>SUM('HC-PO'!I51:I56)</f>
        <v>0</v>
      </c>
      <c r="J52" s="368">
        <f>SUM('HC-PO'!J51:J56)</f>
        <v>0</v>
      </c>
      <c r="K52" s="368">
        <f>SUM('HC-PO'!K51:K56)</f>
        <v>0</v>
      </c>
      <c r="L52" s="368">
        <f>SUM('HC-PO'!L51:L56)</f>
        <v>0</v>
      </c>
      <c r="M52" s="368">
        <f>SUM('HC-PO'!M51:M56)</f>
        <v>0</v>
      </c>
      <c r="N52" s="368">
        <f>SUM('HC-PO'!N51:N56)</f>
        <v>0</v>
      </c>
      <c r="O52" s="368">
        <f>SUM('HC-PO'!O51:O56)</f>
        <v>0</v>
      </c>
      <c r="P52" s="368">
        <f>SUM('HC-PO'!P51:P56)</f>
        <v>0</v>
      </c>
      <c r="Q52" s="368">
        <f>SUM('HC-PO'!Q51:Q56)</f>
        <v>0</v>
      </c>
      <c r="R52" s="368">
        <f>SUM('HC-PO'!R51:R56)</f>
        <v>0</v>
      </c>
      <c r="S52" s="368">
        <f>SUM('HC-PO'!S51:S56)</f>
        <v>0</v>
      </c>
      <c r="T52" s="368">
        <f>SUM('HC-PO'!T51:T56)</f>
        <v>0</v>
      </c>
      <c r="U52" s="368">
        <f>SUM('HC-PO'!U51:U56)</f>
        <v>0</v>
      </c>
      <c r="V52" s="368">
        <f>SUM('HC-PO'!V51:V56)</f>
        <v>0</v>
      </c>
      <c r="W52" s="368">
        <f>SUM('HC-PO'!W51:W56)</f>
        <v>0</v>
      </c>
      <c r="X52" s="368">
        <f>SUM('HC-PO'!X51:X56)</f>
        <v>0</v>
      </c>
      <c r="Y52" s="368"/>
      <c r="Z52" s="368">
        <f t="shared" ref="Z52:Z57" si="11">SUM(M52:X52)</f>
        <v>0</v>
      </c>
    </row>
    <row r="53" spans="2:26" x14ac:dyDescent="0.2">
      <c r="B53" t="s">
        <v>2622</v>
      </c>
      <c r="C53" t="s">
        <v>1322</v>
      </c>
      <c r="I53" s="368">
        <f>SUM('HC-FO'!I52:I57)</f>
        <v>0</v>
      </c>
      <c r="J53" s="368">
        <f>SUM('HC-FO'!J52:J57)</f>
        <v>0</v>
      </c>
      <c r="K53" s="368">
        <f>SUM('HC-FO'!K52:K57)</f>
        <v>0</v>
      </c>
      <c r="L53" s="368">
        <f>SUM('HC-FO'!L52:L57)</f>
        <v>0</v>
      </c>
      <c r="M53" s="368">
        <f>SUM('HC-FO'!M52:M57)</f>
        <v>0</v>
      </c>
      <c r="N53" s="368">
        <f>SUM('HC-FO'!N52:N57)</f>
        <v>0</v>
      </c>
      <c r="O53" s="368">
        <f>SUM('HC-FO'!O52:O57)</f>
        <v>0</v>
      </c>
      <c r="P53" s="368">
        <f>SUM('HC-FO'!P52:P57)</f>
        <v>0</v>
      </c>
      <c r="Q53" s="368">
        <f>SUM('HC-FO'!Q52:Q57)</f>
        <v>0</v>
      </c>
      <c r="R53" s="368">
        <f>SUM('HC-FO'!R52:R57)</f>
        <v>0</v>
      </c>
      <c r="S53" s="368">
        <f>SUM('HC-FO'!S52:S57)</f>
        <v>0</v>
      </c>
      <c r="T53" s="368">
        <f>SUM('HC-FO'!T52:T57)</f>
        <v>0</v>
      </c>
      <c r="U53" s="368">
        <f>SUM('HC-FO'!U52:U57)</f>
        <v>0</v>
      </c>
      <c r="V53" s="368">
        <f>SUM('HC-FO'!V52:V57)</f>
        <v>0</v>
      </c>
      <c r="W53" s="368">
        <f>SUM('HC-FO'!W52:W57)</f>
        <v>0</v>
      </c>
      <c r="X53" s="368">
        <f>SUM('HC-FO'!X52:X57)</f>
        <v>0</v>
      </c>
      <c r="Y53" s="368"/>
      <c r="Z53" s="368">
        <f t="shared" si="11"/>
        <v>0</v>
      </c>
    </row>
    <row r="54" spans="2:26" x14ac:dyDescent="0.2">
      <c r="B54" t="s">
        <v>2629</v>
      </c>
      <c r="C54" t="s">
        <v>1345</v>
      </c>
      <c r="I54" s="368">
        <f>SUM('HC-FE'!I52:I57)</f>
        <v>0</v>
      </c>
      <c r="J54" s="368">
        <f>SUM('HC-FE'!J52:J57)</f>
        <v>0</v>
      </c>
      <c r="K54" s="368">
        <f>SUM('HC-FE'!K52:K57)</f>
        <v>0</v>
      </c>
      <c r="L54" s="368">
        <f>SUM('HC-FE'!L52:L57)</f>
        <v>0</v>
      </c>
      <c r="M54" s="368">
        <f>SUM('HC-FE'!M52:M57)</f>
        <v>0</v>
      </c>
      <c r="N54" s="368">
        <f>SUM('HC-FE'!N52:N57)</f>
        <v>0</v>
      </c>
      <c r="O54" s="368">
        <f>SUM('HC-FE'!O52:O57)</f>
        <v>0</v>
      </c>
      <c r="P54" s="368">
        <f>SUM('HC-FE'!P52:P57)</f>
        <v>0</v>
      </c>
      <c r="Q54" s="368">
        <f>SUM('HC-FE'!Q52:Q57)</f>
        <v>0</v>
      </c>
      <c r="R54" s="368">
        <f>SUM('HC-FE'!R52:R57)</f>
        <v>0</v>
      </c>
      <c r="S54" s="368">
        <f>SUM('HC-FE'!S52:S57)</f>
        <v>0</v>
      </c>
      <c r="T54" s="368">
        <f>SUM('HC-FE'!T52:T57)</f>
        <v>0</v>
      </c>
      <c r="U54" s="368">
        <f>SUM('HC-FE'!U52:U57)</f>
        <v>0</v>
      </c>
      <c r="V54" s="368">
        <f>SUM('HC-FE'!V52:V57)</f>
        <v>0</v>
      </c>
      <c r="W54" s="368">
        <f>SUM('HC-FE'!W52:W57)</f>
        <v>0</v>
      </c>
      <c r="X54" s="368">
        <f>SUM('HC-FE'!X52:X57)</f>
        <v>0</v>
      </c>
      <c r="Y54" s="368"/>
      <c r="Z54" s="368">
        <f t="shared" si="11"/>
        <v>0</v>
      </c>
    </row>
    <row r="55" spans="2:26" x14ac:dyDescent="0.2">
      <c r="B55" t="s">
        <v>2630</v>
      </c>
      <c r="C55" t="s">
        <v>1346</v>
      </c>
      <c r="I55" s="368">
        <f>SUM('HC-PE'!I52:I57)</f>
        <v>0</v>
      </c>
      <c r="J55" s="368">
        <f>SUM('HC-PE'!J52:J57)</f>
        <v>0</v>
      </c>
      <c r="K55" s="368">
        <f>SUM('HC-PE'!K52:K57)</f>
        <v>0</v>
      </c>
      <c r="L55" s="368">
        <f>SUM('HC-PE'!L52:L57)</f>
        <v>0</v>
      </c>
      <c r="M55" s="368">
        <f>SUM('HC-PE'!M52:M57)</f>
        <v>0</v>
      </c>
      <c r="N55" s="368">
        <f>SUM('HC-PE'!N52:N57)</f>
        <v>0</v>
      </c>
      <c r="O55" s="368">
        <f>SUM('HC-PE'!O52:O57)</f>
        <v>0</v>
      </c>
      <c r="P55" s="368">
        <f>SUM('HC-PE'!P52:P57)</f>
        <v>0</v>
      </c>
      <c r="Q55" s="368">
        <f>SUM('HC-PE'!Q52:Q57)</f>
        <v>0</v>
      </c>
      <c r="R55" s="368">
        <f>SUM('HC-PE'!R52:R57)</f>
        <v>0</v>
      </c>
      <c r="S55" s="368">
        <f>SUM('HC-PE'!S52:S57)</f>
        <v>0</v>
      </c>
      <c r="T55" s="368">
        <f>SUM('HC-PE'!T52:T57)</f>
        <v>0</v>
      </c>
      <c r="U55" s="368">
        <f>SUM('HC-PE'!U52:U57)</f>
        <v>0</v>
      </c>
      <c r="V55" s="368">
        <f>SUM('HC-PE'!V52:V57)</f>
        <v>0</v>
      </c>
      <c r="W55" s="368">
        <f>SUM('HC-PE'!W52:W57)</f>
        <v>0</v>
      </c>
      <c r="X55" s="368">
        <f>SUM('HC-PE'!X52:X57)</f>
        <v>0</v>
      </c>
      <c r="Y55" s="368"/>
      <c r="Z55" s="368">
        <f t="shared" si="11"/>
        <v>0</v>
      </c>
    </row>
    <row r="56" spans="2:26" x14ac:dyDescent="0.2">
      <c r="B56" t="s">
        <v>2627</v>
      </c>
      <c r="C56" t="s">
        <v>1344</v>
      </c>
      <c r="I56" s="368">
        <f>SUM('HC-CO'!I52:I57)</f>
        <v>0</v>
      </c>
      <c r="J56" s="368">
        <f>SUM('HC-CO'!J52:J57)</f>
        <v>0</v>
      </c>
      <c r="K56" s="368">
        <f>SUM('HC-CO'!K52:K57)</f>
        <v>0</v>
      </c>
      <c r="L56" s="368">
        <f>SUM('HC-CO'!L52:L57)</f>
        <v>0</v>
      </c>
      <c r="M56" s="368">
        <f>SUM('HC-CO'!M52:M57)</f>
        <v>0</v>
      </c>
      <c r="N56" s="368">
        <f>SUM('HC-CO'!N52:N57)</f>
        <v>0</v>
      </c>
      <c r="O56" s="368">
        <f>SUM('HC-CO'!O52:O57)</f>
        <v>0</v>
      </c>
      <c r="P56" s="368">
        <f>SUM('HC-CO'!P52:P57)</f>
        <v>0</v>
      </c>
      <c r="Q56" s="368">
        <f>SUM('HC-CO'!Q52:Q57)</f>
        <v>0</v>
      </c>
      <c r="R56" s="368">
        <f>SUM('HC-CO'!R52:R57)</f>
        <v>0</v>
      </c>
      <c r="S56" s="368">
        <f>SUM('HC-CO'!S52:S57)</f>
        <v>0</v>
      </c>
      <c r="T56" s="368">
        <f>SUM('HC-CO'!T52:T57)</f>
        <v>0</v>
      </c>
      <c r="U56" s="368">
        <f>SUM('HC-CO'!U52:U57)</f>
        <v>0</v>
      </c>
      <c r="V56" s="368">
        <f>SUM('HC-CO'!V52:V57)</f>
        <v>0</v>
      </c>
      <c r="W56" s="368">
        <f>SUM('HC-CO'!W52:W57)</f>
        <v>0</v>
      </c>
      <c r="X56" s="368">
        <f>SUM('HC-CO'!X52:X57)</f>
        <v>0</v>
      </c>
      <c r="Y56" s="368"/>
      <c r="Z56" s="368">
        <f t="shared" si="11"/>
        <v>0</v>
      </c>
    </row>
    <row r="57" spans="2:26" x14ac:dyDescent="0.2">
      <c r="B57" s="345" t="s">
        <v>3156</v>
      </c>
      <c r="C57" s="345"/>
      <c r="D57" s="345"/>
      <c r="E57" s="345"/>
      <c r="F57" s="345"/>
      <c r="G57" s="345"/>
      <c r="H57" s="345"/>
      <c r="I57" s="369">
        <f t="shared" ref="I57:X57" si="12">SUM(I52:I56)</f>
        <v>0</v>
      </c>
      <c r="J57" s="369">
        <f t="shared" si="12"/>
        <v>0</v>
      </c>
      <c r="K57" s="369">
        <f t="shared" si="12"/>
        <v>0</v>
      </c>
      <c r="L57" s="369">
        <f t="shared" si="12"/>
        <v>0</v>
      </c>
      <c r="M57" s="369">
        <f t="shared" si="12"/>
        <v>0</v>
      </c>
      <c r="N57" s="369">
        <f t="shared" si="12"/>
        <v>0</v>
      </c>
      <c r="O57" s="369">
        <f t="shared" si="12"/>
        <v>0</v>
      </c>
      <c r="P57" s="369">
        <f t="shared" si="12"/>
        <v>0</v>
      </c>
      <c r="Q57" s="369">
        <f t="shared" si="12"/>
        <v>0</v>
      </c>
      <c r="R57" s="369">
        <f t="shared" si="12"/>
        <v>0</v>
      </c>
      <c r="S57" s="369">
        <f t="shared" si="12"/>
        <v>0</v>
      </c>
      <c r="T57" s="369">
        <f t="shared" si="12"/>
        <v>0</v>
      </c>
      <c r="U57" s="369">
        <f t="shared" si="12"/>
        <v>0</v>
      </c>
      <c r="V57" s="369">
        <f t="shared" si="12"/>
        <v>0</v>
      </c>
      <c r="W57" s="369">
        <f t="shared" si="12"/>
        <v>0</v>
      </c>
      <c r="X57" s="369">
        <f t="shared" si="12"/>
        <v>0</v>
      </c>
      <c r="Y57" s="369"/>
      <c r="Z57" s="369">
        <f t="shared" si="11"/>
        <v>0</v>
      </c>
    </row>
    <row r="59" spans="2:26" x14ac:dyDescent="0.2">
      <c r="B59" s="316" t="s">
        <v>3157</v>
      </c>
      <c r="C59" s="316"/>
      <c r="D59" s="316"/>
    </row>
    <row r="60" spans="2:26" x14ac:dyDescent="0.2">
      <c r="B60" t="s">
        <v>3158</v>
      </c>
      <c r="I60" s="373">
        <f>COUNTIF('HC-PO'!$E$51:$E$56,I$10)+COUNTIF('HC-FO'!$E$52:$E$57,I$10)+COUNTIF('HC-FE'!$E$52:$E$57,I$10)+COUNTIF('HC-PE'!$E$52:$E$57,I$10)+COUNTIF('HC-CO'!$E$52:$E$57,I$10)</f>
        <v>0</v>
      </c>
      <c r="J60" s="373">
        <f>COUNTIF('HC-PO'!$E$51:$E$56,J$10)+COUNTIF('HC-FO'!$E$52:$E$57,J$10)+COUNTIF('HC-FE'!$E$52:$E$57,J$10)+COUNTIF('HC-PE'!$E$52:$E$57,J$10)+COUNTIF('HC-CO'!$E$52:$E$57,J$10)</f>
        <v>0</v>
      </c>
      <c r="K60" s="373">
        <f>COUNTIF('HC-PO'!$E$51:$E$56,K$10)+COUNTIF('HC-FO'!$E$52:$E$57,K$10)+COUNTIF('HC-FE'!$E$52:$E$57,K$10)+COUNTIF('HC-PE'!$E$52:$E$57,K$10)+COUNTIF('HC-CO'!$E$52:$E$57,K$10)</f>
        <v>0</v>
      </c>
      <c r="L60" s="373">
        <f>COUNTIF('HC-PO'!$E$51:$E$56,L$10)+COUNTIF('HC-FO'!$E$52:$E$57,L$10)+COUNTIF('HC-FE'!$E$52:$E$57,L$10)+COUNTIF('HC-PE'!$E$52:$E$57,L$10)+COUNTIF('HC-CO'!$E$52:$E$57,L$10)</f>
        <v>0</v>
      </c>
      <c r="M60" s="373">
        <f>COUNTIF('HC-PO'!$E$51:$E$56,M$10)+COUNTIF('HC-FO'!$E$52:$E$57,M$10)+COUNTIF('HC-FE'!$E$52:$E$57,M$10)+COUNTIF('HC-PE'!$E$52:$E$57,M$10)+COUNTIF('HC-CO'!$E$52:$E$57,M$10)</f>
        <v>0</v>
      </c>
      <c r="N60" s="373">
        <f>COUNTIF('HC-PO'!$E$51:$E$56,N$10)+COUNTIF('HC-FO'!$E$52:$E$57,N$10)+COUNTIF('HC-FE'!$E$52:$E$57,N$10)+COUNTIF('HC-PE'!$E$52:$E$57,N$10)+COUNTIF('HC-CO'!$E$52:$E$57,N$10)</f>
        <v>0</v>
      </c>
      <c r="O60" s="373">
        <f>COUNTIF('HC-PO'!$E$51:$E$56,O$10)+COUNTIF('HC-FO'!$E$52:$E$57,O$10)+COUNTIF('HC-FE'!$E$52:$E$57,O$10)+COUNTIF('HC-PE'!$E$52:$E$57,O$10)+COUNTIF('HC-CO'!$E$52:$E$57,O$10)</f>
        <v>0</v>
      </c>
      <c r="P60" s="373">
        <f>COUNTIF('HC-PO'!$E$51:$E$56,P$10)+COUNTIF('HC-FO'!$E$52:$E$57,P$10)+COUNTIF('HC-FE'!$E$52:$E$57,P$10)+COUNTIF('HC-PE'!$E$52:$E$57,P$10)+COUNTIF('HC-CO'!$E$52:$E$57,P$10)</f>
        <v>0</v>
      </c>
      <c r="Q60" s="373">
        <f>COUNTIF('HC-PO'!$E$51:$E$56,Q$10)+COUNTIF('HC-FO'!$E$52:$E$57,Q$10)+COUNTIF('HC-FE'!$E$52:$E$57,Q$10)+COUNTIF('HC-PE'!$E$52:$E$57,Q$10)+COUNTIF('HC-CO'!$E$52:$E$57,Q$10)</f>
        <v>0</v>
      </c>
      <c r="R60" s="373">
        <f>COUNTIF('HC-PO'!$E$51:$E$56,R$10)+COUNTIF('HC-FO'!$E$52:$E$57,R$10)+COUNTIF('HC-FE'!$E$52:$E$57,R$10)+COUNTIF('HC-PE'!$E$52:$E$57,R$10)+COUNTIF('HC-CO'!$E$52:$E$57,R$10)</f>
        <v>0</v>
      </c>
      <c r="S60" s="373">
        <f>COUNTIF('HC-PO'!$E$51:$E$56,S$10)+COUNTIF('HC-FO'!$E$52:$E$57,S$10)+COUNTIF('HC-FE'!$E$52:$E$57,S$10)+COUNTIF('HC-PE'!$E$52:$E$57,S$10)+COUNTIF('HC-CO'!$E$52:$E$57,S$10)</f>
        <v>0</v>
      </c>
      <c r="T60" s="373">
        <f>COUNTIF('HC-PO'!$E$51:$E$56,T$10)+COUNTIF('HC-FO'!$E$52:$E$57,T$10)+COUNTIF('HC-FE'!$E$52:$E$57,T$10)+COUNTIF('HC-PE'!$E$52:$E$57,T$10)+COUNTIF('HC-CO'!$E$52:$E$57,T$10)</f>
        <v>0</v>
      </c>
      <c r="U60" s="373">
        <f>COUNTIF('HC-PO'!$E$51:$E$56,U$10)+COUNTIF('HC-FO'!$E$52:$E$57,U$10)+COUNTIF('HC-FE'!$E$52:$E$57,U$10)+COUNTIF('HC-PE'!$E$52:$E$57,U$10)+COUNTIF('HC-CO'!$E$52:$E$57,U$10)</f>
        <v>0</v>
      </c>
      <c r="V60" s="373">
        <f>COUNTIF('HC-PO'!$E$51:$E$56,V$10)+COUNTIF('HC-FO'!$E$52:$E$57,V$10)+COUNTIF('HC-FE'!$E$52:$E$57,V$10)+COUNTIF('HC-PE'!$E$52:$E$57,V$10)+COUNTIF('HC-CO'!$E$52:$E$57,V$10)</f>
        <v>0</v>
      </c>
      <c r="W60" s="373">
        <f>COUNTIF('HC-PO'!$E$51:$E$56,W$10)+COUNTIF('HC-FO'!$E$52:$E$57,W$10)+COUNTIF('HC-FE'!$E$52:$E$57,W$10)+COUNTIF('HC-PE'!$E$52:$E$57,W$10)+COUNTIF('HC-CO'!$E$52:$E$57,W$10)</f>
        <v>0</v>
      </c>
      <c r="X60" s="373">
        <f>COUNTIF('HC-PO'!$E$51:$E$56,X$10)+COUNTIF('HC-FO'!$E$52:$E$57,X$10)+COUNTIF('HC-FE'!$E$52:$E$57,X$10)+COUNTIF('HC-PE'!$E$52:$E$57,X$10)+COUNTIF('HC-CO'!$E$52:$E$57,X$10)</f>
        <v>0</v>
      </c>
      <c r="Y60" s="373"/>
      <c r="Z60" s="373">
        <f>SUM(M60:X60)</f>
        <v>0</v>
      </c>
    </row>
    <row r="61" spans="2:26" x14ac:dyDescent="0.2">
      <c r="B61" t="s">
        <v>3159</v>
      </c>
      <c r="I61" s="373">
        <f>COUNTIF('HC-PO'!$E$58:$E$63,I$10)+COUNTIF('HC-FO'!$E$59:$E$64,I$10)+COUNTIF('HC-FE'!$E$59:$E$64,I$10)+COUNTIF('HC-PE'!$E$59:$E$64,I$10)+COUNTIF('HC-CO'!$E$59:$E$64,I$10)</f>
        <v>0</v>
      </c>
      <c r="J61" s="373">
        <f>COUNTIF('HC-PO'!$E$58:$E$63,J$10)+COUNTIF('HC-FO'!$E$59:$E$64,J$10)+COUNTIF('HC-FE'!$E$59:$E$64,J$10)+COUNTIF('HC-PE'!$E$59:$E$64,J$10)+COUNTIF('HC-CO'!$E$59:$E$64,J$10)</f>
        <v>0</v>
      </c>
      <c r="K61" s="373">
        <f>COUNTIF('HC-PO'!$E$58:$E$63,K$10)+COUNTIF('HC-FO'!$E$59:$E$64,K$10)+COUNTIF('HC-FE'!$E$59:$E$64,K$10)+COUNTIF('HC-PE'!$E$59:$E$64,K$10)+COUNTIF('HC-CO'!$E$59:$E$64,K$10)</f>
        <v>0</v>
      </c>
      <c r="L61" s="373">
        <f>COUNTIF('HC-PO'!$E$58:$E$63,L$10)+COUNTIF('HC-FO'!$E$59:$E$64,L$10)+COUNTIF('HC-FE'!$E$59:$E$64,L$10)+COUNTIF('HC-PE'!$E$59:$E$64,L$10)+COUNTIF('HC-CO'!$E$59:$E$64,L$10)</f>
        <v>0</v>
      </c>
      <c r="M61" s="373">
        <f>COUNTIF('HC-PO'!$E$58:$E$63,M$10)+COUNTIF('HC-FO'!$E$59:$E$64,M$10)+COUNTIF('HC-FE'!$E$59:$E$64,M$10)+COUNTIF('HC-PE'!$E$59:$E$64,M$10)+COUNTIF('HC-CO'!$E$59:$E$64,M$10)</f>
        <v>0</v>
      </c>
      <c r="N61" s="373">
        <f>COUNTIF('HC-PO'!$E$58:$E$63,N$10)+COUNTIF('HC-FO'!$E$59:$E$64,N$10)+COUNTIF('HC-FE'!$E$59:$E$64,N$10)+COUNTIF('HC-PE'!$E$59:$E$64,N$10)+COUNTIF('HC-CO'!$E$59:$E$64,N$10)</f>
        <v>0</v>
      </c>
      <c r="O61" s="373">
        <f>COUNTIF('HC-PO'!$E$58:$E$63,O$10)+COUNTIF('HC-FO'!$E$59:$E$64,O$10)+COUNTIF('HC-FE'!$E$59:$E$64,O$10)+COUNTIF('HC-PE'!$E$59:$E$64,O$10)+COUNTIF('HC-CO'!$E$59:$E$64,O$10)</f>
        <v>0</v>
      </c>
      <c r="P61" s="373">
        <f>COUNTIF('HC-PO'!$E$58:$E$63,P$10)+COUNTIF('HC-FO'!$E$59:$E$64,P$10)+COUNTIF('HC-FE'!$E$59:$E$64,P$10)+COUNTIF('HC-PE'!$E$59:$E$64,P$10)+COUNTIF('HC-CO'!$E$59:$E$64,P$10)</f>
        <v>0</v>
      </c>
      <c r="Q61" s="373">
        <f>COUNTIF('HC-PO'!$E$58:$E$63,Q$10)+COUNTIF('HC-FO'!$E$59:$E$64,Q$10)+COUNTIF('HC-FE'!$E$59:$E$64,Q$10)+COUNTIF('HC-PE'!$E$59:$E$64,Q$10)+COUNTIF('HC-CO'!$E$59:$E$64,Q$10)</f>
        <v>0</v>
      </c>
      <c r="R61" s="373">
        <f>COUNTIF('HC-PO'!$E$58:$E$63,R$10)+COUNTIF('HC-FO'!$E$59:$E$64,R$10)+COUNTIF('HC-FE'!$E$59:$E$64,R$10)+COUNTIF('HC-PE'!$E$59:$E$64,R$10)+COUNTIF('HC-CO'!$E$59:$E$64,R$10)</f>
        <v>0</v>
      </c>
      <c r="S61" s="373">
        <f>COUNTIF('HC-PO'!$E$58:$E$63,S$10)+COUNTIF('HC-FO'!$E$59:$E$64,S$10)+COUNTIF('HC-FE'!$E$59:$E$64,S$10)+COUNTIF('HC-PE'!$E$59:$E$64,S$10)+COUNTIF('HC-CO'!$E$59:$E$64,S$10)</f>
        <v>0</v>
      </c>
      <c r="T61" s="373">
        <f>COUNTIF('HC-PO'!$E$58:$E$63,T$10)+COUNTIF('HC-FO'!$E$59:$E$64,T$10)+COUNTIF('HC-FE'!$E$59:$E$64,T$10)+COUNTIF('HC-PE'!$E$59:$E$64,T$10)+COUNTIF('HC-CO'!$E$59:$E$64,T$10)</f>
        <v>0</v>
      </c>
      <c r="U61" s="373">
        <f>COUNTIF('HC-PO'!$E$58:$E$63,U$10)+COUNTIF('HC-FO'!$E$59:$E$64,U$10)+COUNTIF('HC-FE'!$E$59:$E$64,U$10)+COUNTIF('HC-PE'!$E$59:$E$64,U$10)+COUNTIF('HC-CO'!$E$59:$E$64,U$10)</f>
        <v>0</v>
      </c>
      <c r="V61" s="373">
        <f>COUNTIF('HC-PO'!$E$58:$E$63,V$10)+COUNTIF('HC-FO'!$E$59:$E$64,V$10)+COUNTIF('HC-FE'!$E$59:$E$64,V$10)+COUNTIF('HC-PE'!$E$59:$E$64,V$10)+COUNTIF('HC-CO'!$E$59:$E$64,V$10)</f>
        <v>0</v>
      </c>
      <c r="W61" s="373">
        <f>COUNTIF('HC-PO'!$E$58:$E$63,W$10)+COUNTIF('HC-FO'!$E$59:$E$64,W$10)+COUNTIF('HC-FE'!$E$59:$E$64,W$10)+COUNTIF('HC-PE'!$E$59:$E$64,W$10)+COUNTIF('HC-CO'!$E$59:$E$64,W$10)</f>
        <v>0</v>
      </c>
      <c r="X61" s="373">
        <f>COUNTIF('HC-PO'!$E$58:$E$63,X$10)+COUNTIF('HC-FO'!$E$59:$E$64,X$10)+COUNTIF('HC-FE'!$E$59:$E$64,X$10)+COUNTIF('HC-PE'!$E$59:$E$64,X$10)+COUNTIF('HC-CO'!$E$59:$E$64,X$10)</f>
        <v>0</v>
      </c>
      <c r="Y61" s="373"/>
      <c r="Z61" s="373">
        <f>SUM(M61:X61)</f>
        <v>0</v>
      </c>
    </row>
    <row r="62" spans="2:26" x14ac:dyDescent="0.2">
      <c r="B62" s="295" t="s">
        <v>3160</v>
      </c>
      <c r="C62" s="295"/>
      <c r="D62" s="295"/>
      <c r="E62" s="295"/>
      <c r="F62" s="295"/>
      <c r="G62" s="295"/>
      <c r="H62" s="295"/>
      <c r="I62" s="374">
        <f t="shared" ref="I62:X62" si="13">I60-I61</f>
        <v>0</v>
      </c>
      <c r="J62" s="374">
        <f t="shared" si="13"/>
        <v>0</v>
      </c>
      <c r="K62" s="374">
        <f t="shared" si="13"/>
        <v>0</v>
      </c>
      <c r="L62" s="374">
        <f t="shared" si="13"/>
        <v>0</v>
      </c>
      <c r="M62" s="374">
        <f t="shared" si="13"/>
        <v>0</v>
      </c>
      <c r="N62" s="374">
        <f t="shared" si="13"/>
        <v>0</v>
      </c>
      <c r="O62" s="374">
        <f t="shared" si="13"/>
        <v>0</v>
      </c>
      <c r="P62" s="374">
        <f t="shared" si="13"/>
        <v>0</v>
      </c>
      <c r="Q62" s="374">
        <f t="shared" si="13"/>
        <v>0</v>
      </c>
      <c r="R62" s="374">
        <f t="shared" si="13"/>
        <v>0</v>
      </c>
      <c r="S62" s="374">
        <f t="shared" si="13"/>
        <v>0</v>
      </c>
      <c r="T62" s="374">
        <f t="shared" si="13"/>
        <v>0</v>
      </c>
      <c r="U62" s="374">
        <f t="shared" si="13"/>
        <v>0</v>
      </c>
      <c r="V62" s="374">
        <f t="shared" si="13"/>
        <v>0</v>
      </c>
      <c r="W62" s="374">
        <f t="shared" si="13"/>
        <v>0</v>
      </c>
      <c r="X62" s="374">
        <f t="shared" si="13"/>
        <v>0</v>
      </c>
      <c r="Y62" s="374"/>
      <c r="Z62" s="374">
        <f>SUM(M62:X62)</f>
        <v>0</v>
      </c>
    </row>
    <row r="64" spans="2:26" x14ac:dyDescent="0.2">
      <c r="B64" s="375" t="s">
        <v>3161</v>
      </c>
      <c r="Z64" s="376" t="s">
        <v>3162</v>
      </c>
    </row>
    <row r="65" spans="2:26" x14ac:dyDescent="0.2">
      <c r="B65" t="s">
        <v>2624</v>
      </c>
      <c r="C65" t="s">
        <v>1329</v>
      </c>
      <c r="D65" t="s">
        <v>2</v>
      </c>
      <c r="I65" s="377">
        <f>COUNTIF('HC-PO'!I$14:I$56,"&gt;0")</f>
        <v>8</v>
      </c>
      <c r="J65" s="377">
        <f>COUNTIF('HC-PO'!J$14:J$56,"&gt;0")</f>
        <v>9</v>
      </c>
      <c r="K65" s="377">
        <f>COUNTIF('HC-PO'!K$14:K$56,"&gt;0")</f>
        <v>9</v>
      </c>
      <c r="L65" s="377">
        <f>COUNTIF('HC-PO'!L$14:L$56,"&gt;0")</f>
        <v>9</v>
      </c>
      <c r="M65" s="377">
        <f>COUNTIF('HC-PO'!M$14:M$56,"&gt;0")</f>
        <v>9</v>
      </c>
      <c r="N65" s="377">
        <f>COUNTIF('HC-PO'!N$14:N$56,"&gt;0")</f>
        <v>9</v>
      </c>
      <c r="O65" s="377">
        <f>COUNTIF('HC-PO'!O$14:O$56,"&gt;0")</f>
        <v>9</v>
      </c>
      <c r="P65" s="377">
        <f>COUNTIF('HC-PO'!P$14:P$56,"&gt;0")</f>
        <v>9</v>
      </c>
      <c r="Q65" s="377">
        <f>COUNTIF('HC-PO'!Q$14:Q$56,"&gt;0")</f>
        <v>9</v>
      </c>
      <c r="R65" s="377">
        <f>COUNTIF('HC-PO'!R$14:R$56,"&gt;0")</f>
        <v>9</v>
      </c>
      <c r="S65" s="377">
        <f>COUNTIF('HC-PO'!S$14:S$56,"&gt;0")</f>
        <v>9</v>
      </c>
      <c r="T65" s="377">
        <f>COUNTIF('HC-PO'!T$14:T$56,"&gt;0")</f>
        <v>9</v>
      </c>
      <c r="U65" s="377">
        <f>COUNTIF('HC-PO'!U$14:U$56,"&gt;0")</f>
        <v>9</v>
      </c>
      <c r="V65" s="377">
        <f>COUNTIF('HC-PO'!V$14:V$56,"&gt;0")</f>
        <v>9</v>
      </c>
      <c r="W65" s="377">
        <f>COUNTIF('HC-PO'!W$14:W$56,"&gt;0")</f>
        <v>9</v>
      </c>
      <c r="X65" s="377">
        <f>COUNTIF('HC-PO'!X$14:X$56,"&gt;0")</f>
        <v>9</v>
      </c>
      <c r="Z65" s="377">
        <f t="shared" ref="Z65:Z70" si="14">X65</f>
        <v>9</v>
      </c>
    </row>
    <row r="66" spans="2:26" x14ac:dyDescent="0.2">
      <c r="B66" t="s">
        <v>2622</v>
      </c>
      <c r="C66" t="s">
        <v>1322</v>
      </c>
      <c r="D66" t="s">
        <v>2</v>
      </c>
      <c r="I66" s="377">
        <f>COUNTIF('HC-FO'!I$14:I$57,"&gt;0")</f>
        <v>16</v>
      </c>
      <c r="J66" s="377">
        <f>COUNTIF('HC-FO'!J$14:J$57,"&gt;0")</f>
        <v>16</v>
      </c>
      <c r="K66" s="377">
        <f>COUNTIF('HC-FO'!K$14:K$57,"&gt;0")</f>
        <v>16</v>
      </c>
      <c r="L66" s="377">
        <f>COUNTIF('HC-FO'!L$14:L$57,"&gt;0")</f>
        <v>16</v>
      </c>
      <c r="M66" s="377">
        <f>COUNTIF('HC-FO'!M$14:M$57,"&gt;0")</f>
        <v>16</v>
      </c>
      <c r="N66" s="377">
        <f>COUNTIF('HC-FO'!N$14:N$57,"&gt;0")</f>
        <v>16</v>
      </c>
      <c r="O66" s="377">
        <f>COUNTIF('HC-FO'!O$14:O$57,"&gt;0")</f>
        <v>16</v>
      </c>
      <c r="P66" s="377">
        <f>COUNTIF('HC-FO'!P$14:P$57,"&gt;0")</f>
        <v>16</v>
      </c>
      <c r="Q66" s="377">
        <f>COUNTIF('HC-FO'!Q$14:Q$57,"&gt;0")</f>
        <v>16</v>
      </c>
      <c r="R66" s="377">
        <f>COUNTIF('HC-FO'!R$14:R$57,"&gt;0")</f>
        <v>16</v>
      </c>
      <c r="S66" s="377">
        <f>COUNTIF('HC-FO'!S$14:S$57,"&gt;0")</f>
        <v>16</v>
      </c>
      <c r="T66" s="377">
        <f>COUNTIF('HC-FO'!T$14:T$57,"&gt;0")</f>
        <v>16</v>
      </c>
      <c r="U66" s="377">
        <f>COUNTIF('HC-FO'!U$14:U$57,"&gt;0")</f>
        <v>16</v>
      </c>
      <c r="V66" s="377">
        <f>COUNTIF('HC-FO'!V$14:V$57,"&gt;0")</f>
        <v>16</v>
      </c>
      <c r="W66" s="377">
        <f>COUNTIF('HC-FO'!W$14:W$57,"&gt;0")</f>
        <v>16</v>
      </c>
      <c r="X66" s="377">
        <f>COUNTIF('HC-FO'!X$14:X$57,"&gt;0")</f>
        <v>16</v>
      </c>
      <c r="Z66" s="377">
        <f t="shared" si="14"/>
        <v>16</v>
      </c>
    </row>
    <row r="67" spans="2:26" x14ac:dyDescent="0.2">
      <c r="B67" t="s">
        <v>2629</v>
      </c>
      <c r="C67" t="s">
        <v>1345</v>
      </c>
      <c r="D67" t="s">
        <v>3147</v>
      </c>
      <c r="I67" s="377">
        <f>COUNTIF('HC-FE'!I$14:I$57,"&gt;0")</f>
        <v>7</v>
      </c>
      <c r="J67" s="377">
        <f>COUNTIF('HC-FE'!J$14:J$57,"&gt;0")</f>
        <v>7</v>
      </c>
      <c r="K67" s="377">
        <f>COUNTIF('HC-FE'!K$14:K$57,"&gt;0")</f>
        <v>7</v>
      </c>
      <c r="L67" s="377">
        <f>COUNTIF('HC-FE'!L$14:L$57,"&gt;0")</f>
        <v>8</v>
      </c>
      <c r="M67" s="377">
        <f>COUNTIF('HC-FE'!M$14:M$57,"&gt;0")</f>
        <v>8</v>
      </c>
      <c r="N67" s="377">
        <f>COUNTIF('HC-FE'!N$14:N$57,"&gt;0")</f>
        <v>8</v>
      </c>
      <c r="O67" s="377">
        <f>COUNTIF('HC-FE'!O$14:O$57,"&gt;0")</f>
        <v>8</v>
      </c>
      <c r="P67" s="377">
        <f>COUNTIF('HC-FE'!P$14:P$57,"&gt;0")</f>
        <v>8</v>
      </c>
      <c r="Q67" s="377">
        <f>COUNTIF('HC-FE'!Q$14:Q$57,"&gt;0")</f>
        <v>8</v>
      </c>
      <c r="R67" s="377">
        <f>COUNTIF('HC-FE'!R$14:R$57,"&gt;0")</f>
        <v>8</v>
      </c>
      <c r="S67" s="377">
        <f>COUNTIF('HC-FE'!S$14:S$57,"&gt;0")</f>
        <v>8</v>
      </c>
      <c r="T67" s="377">
        <f>COUNTIF('HC-FE'!T$14:T$57,"&gt;0")</f>
        <v>8</v>
      </c>
      <c r="U67" s="377">
        <f>COUNTIF('HC-FE'!U$14:U$57,"&gt;0")</f>
        <v>8</v>
      </c>
      <c r="V67" s="377">
        <f>COUNTIF('HC-FE'!V$14:V$57,"&gt;0")</f>
        <v>8</v>
      </c>
      <c r="W67" s="377">
        <f>COUNTIF('HC-FE'!W$14:W$57,"&gt;0")</f>
        <v>8</v>
      </c>
      <c r="X67" s="377">
        <f>COUNTIF('HC-FE'!X$14:X$57,"&gt;0")</f>
        <v>8</v>
      </c>
      <c r="Z67" s="377">
        <f t="shared" si="14"/>
        <v>8</v>
      </c>
    </row>
    <row r="68" spans="2:26" x14ac:dyDescent="0.2">
      <c r="B68" t="s">
        <v>2630</v>
      </c>
      <c r="C68" t="s">
        <v>1346</v>
      </c>
      <c r="D68" t="s">
        <v>3147</v>
      </c>
      <c r="I68" s="377">
        <f>COUNTIF('HC-PE'!I$14:I$57,"&gt;0")</f>
        <v>9</v>
      </c>
      <c r="J68" s="377">
        <f>COUNTIF('HC-PE'!J$14:J$57,"&gt;0")</f>
        <v>10</v>
      </c>
      <c r="K68" s="377">
        <f>COUNTIF('HC-PE'!K$14:K$57,"&gt;0")</f>
        <v>11</v>
      </c>
      <c r="L68" s="377">
        <f>COUNTIF('HC-PE'!L$14:L$57,"&gt;0")</f>
        <v>13</v>
      </c>
      <c r="M68" s="377">
        <f>COUNTIF('HC-PE'!M$14:M$57,"&gt;0")</f>
        <v>14</v>
      </c>
      <c r="N68" s="377">
        <f>COUNTIF('HC-PE'!N$14:N$57,"&gt;0")</f>
        <v>14</v>
      </c>
      <c r="O68" s="377">
        <f>COUNTIF('HC-PE'!O$14:O$57,"&gt;0")</f>
        <v>14</v>
      </c>
      <c r="P68" s="377">
        <f>COUNTIF('HC-PE'!P$14:P$57,"&gt;0")</f>
        <v>14</v>
      </c>
      <c r="Q68" s="377">
        <f>COUNTIF('HC-PE'!Q$14:Q$57,"&gt;0")</f>
        <v>14</v>
      </c>
      <c r="R68" s="377">
        <f>COUNTIF('HC-PE'!R$14:R$57,"&gt;0")</f>
        <v>14</v>
      </c>
      <c r="S68" s="377">
        <f>COUNTIF('HC-PE'!S$14:S$57,"&gt;0")</f>
        <v>14</v>
      </c>
      <c r="T68" s="377">
        <f>COUNTIF('HC-PE'!T$14:T$57,"&gt;0")</f>
        <v>14</v>
      </c>
      <c r="U68" s="377">
        <f>COUNTIF('HC-PE'!U$14:U$57,"&gt;0")</f>
        <v>14</v>
      </c>
      <c r="V68" s="377">
        <f>COUNTIF('HC-PE'!V$14:V$57,"&gt;0")</f>
        <v>14</v>
      </c>
      <c r="W68" s="377">
        <f>COUNTIF('HC-PE'!W$14:W$57,"&gt;0")</f>
        <v>14</v>
      </c>
      <c r="X68" s="377">
        <f>COUNTIF('HC-PE'!X$14:X$57,"&gt;0")</f>
        <v>14</v>
      </c>
      <c r="Z68" s="377">
        <f t="shared" si="14"/>
        <v>14</v>
      </c>
    </row>
    <row r="69" spans="2:26" x14ac:dyDescent="0.2">
      <c r="B69" t="s">
        <v>2627</v>
      </c>
      <c r="C69" t="s">
        <v>1344</v>
      </c>
      <c r="D69" t="s">
        <v>3147</v>
      </c>
      <c r="I69" s="377">
        <f>COUNTIF('HC-CO'!I$14:I$57,"&gt;0")</f>
        <v>6</v>
      </c>
      <c r="J69" s="377">
        <f>COUNTIF('HC-CO'!J$14:J$57,"&gt;0")</f>
        <v>7</v>
      </c>
      <c r="K69" s="377">
        <f>COUNTIF('HC-CO'!K$14:K$57,"&gt;0")</f>
        <v>9</v>
      </c>
      <c r="L69" s="377">
        <f>COUNTIF('HC-CO'!L$14:L$57,"&gt;0")</f>
        <v>8</v>
      </c>
      <c r="M69" s="377">
        <f>COUNTIF('HC-CO'!M$14:M$57,"&gt;0")</f>
        <v>9</v>
      </c>
      <c r="N69" s="377">
        <f>COUNTIF('HC-CO'!N$14:N$57,"&gt;0")</f>
        <v>9</v>
      </c>
      <c r="O69" s="377">
        <f>COUNTIF('HC-CO'!O$14:O$57,"&gt;0")</f>
        <v>9</v>
      </c>
      <c r="P69" s="377">
        <f>COUNTIF('HC-CO'!P$14:P$57,"&gt;0")</f>
        <v>9</v>
      </c>
      <c r="Q69" s="377">
        <f>COUNTIF('HC-CO'!Q$14:Q$57,"&gt;0")</f>
        <v>9</v>
      </c>
      <c r="R69" s="377">
        <f>COUNTIF('HC-CO'!R$14:R$57,"&gt;0")</f>
        <v>9</v>
      </c>
      <c r="S69" s="377">
        <f>COUNTIF('HC-CO'!S$14:S$57,"&gt;0")</f>
        <v>9</v>
      </c>
      <c r="T69" s="377">
        <f>COUNTIF('HC-CO'!T$14:T$57,"&gt;0")</f>
        <v>9</v>
      </c>
      <c r="U69" s="377">
        <f>COUNTIF('HC-CO'!U$14:U$57,"&gt;0")</f>
        <v>9</v>
      </c>
      <c r="V69" s="377">
        <f>COUNTIF('HC-CO'!V$14:V$57,"&gt;0")</f>
        <v>9</v>
      </c>
      <c r="W69" s="377">
        <f>COUNTIF('HC-CO'!W$14:W$57,"&gt;0")</f>
        <v>9</v>
      </c>
      <c r="X69" s="377">
        <f>COUNTIF('HC-CO'!X$14:X$57,"&gt;0")</f>
        <v>9</v>
      </c>
      <c r="Z69" s="377">
        <f t="shared" si="14"/>
        <v>9</v>
      </c>
    </row>
    <row r="70" spans="2:26" x14ac:dyDescent="0.2">
      <c r="B70" s="378" t="s">
        <v>3163</v>
      </c>
      <c r="C70" s="379"/>
      <c r="D70" s="379"/>
      <c r="I70" s="380">
        <f>SUM(I65:I69)</f>
        <v>46</v>
      </c>
      <c r="J70" s="380">
        <f t="shared" ref="J70:X70" si="15">SUM(J65:J69)</f>
        <v>49</v>
      </c>
      <c r="K70" s="380">
        <f t="shared" si="15"/>
        <v>52</v>
      </c>
      <c r="L70" s="380">
        <f t="shared" si="15"/>
        <v>54</v>
      </c>
      <c r="M70" s="380">
        <f t="shared" si="15"/>
        <v>56</v>
      </c>
      <c r="N70" s="380">
        <f t="shared" si="15"/>
        <v>56</v>
      </c>
      <c r="O70" s="380">
        <f t="shared" si="15"/>
        <v>56</v>
      </c>
      <c r="P70" s="380">
        <f t="shared" si="15"/>
        <v>56</v>
      </c>
      <c r="Q70" s="380">
        <f t="shared" si="15"/>
        <v>56</v>
      </c>
      <c r="R70" s="380">
        <f t="shared" si="15"/>
        <v>56</v>
      </c>
      <c r="S70" s="380">
        <f t="shared" si="15"/>
        <v>56</v>
      </c>
      <c r="T70" s="380">
        <f t="shared" si="15"/>
        <v>56</v>
      </c>
      <c r="U70" s="380">
        <f t="shared" si="15"/>
        <v>56</v>
      </c>
      <c r="V70" s="380">
        <f t="shared" si="15"/>
        <v>56</v>
      </c>
      <c r="W70" s="380">
        <f t="shared" si="15"/>
        <v>56</v>
      </c>
      <c r="X70" s="380">
        <f t="shared" si="15"/>
        <v>56</v>
      </c>
      <c r="Z70" s="380">
        <f t="shared" si="14"/>
        <v>56</v>
      </c>
    </row>
    <row r="72" spans="2:26" x14ac:dyDescent="0.2">
      <c r="B72" s="375" t="s">
        <v>3164</v>
      </c>
    </row>
    <row r="73" spans="2:26" x14ac:dyDescent="0.2">
      <c r="B73" t="s">
        <v>2</v>
      </c>
      <c r="I73" s="377">
        <f>SUMIF($D$65:$D$69,$B73,I$65:I$69)</f>
        <v>24</v>
      </c>
      <c r="J73" s="377">
        <f t="shared" ref="J73:X74" si="16">SUMIF($D$65:$D$69,$B73,J$65:J$69)</f>
        <v>25</v>
      </c>
      <c r="K73" s="377">
        <f t="shared" si="16"/>
        <v>25</v>
      </c>
      <c r="L73" s="377">
        <f t="shared" si="16"/>
        <v>25</v>
      </c>
      <c r="M73" s="377">
        <f t="shared" si="16"/>
        <v>25</v>
      </c>
      <c r="N73" s="377">
        <f t="shared" si="16"/>
        <v>25</v>
      </c>
      <c r="O73" s="377">
        <f t="shared" si="16"/>
        <v>25</v>
      </c>
      <c r="P73" s="377">
        <f t="shared" si="16"/>
        <v>25</v>
      </c>
      <c r="Q73" s="377">
        <f t="shared" si="16"/>
        <v>25</v>
      </c>
      <c r="R73" s="377">
        <f t="shared" si="16"/>
        <v>25</v>
      </c>
      <c r="S73" s="377">
        <f t="shared" si="16"/>
        <v>25</v>
      </c>
      <c r="T73" s="377">
        <f t="shared" si="16"/>
        <v>25</v>
      </c>
      <c r="U73" s="377">
        <f t="shared" si="16"/>
        <v>25</v>
      </c>
      <c r="V73" s="377">
        <f t="shared" si="16"/>
        <v>25</v>
      </c>
      <c r="W73" s="377">
        <f t="shared" si="16"/>
        <v>25</v>
      </c>
      <c r="X73" s="377">
        <f t="shared" si="16"/>
        <v>25</v>
      </c>
      <c r="Z73" s="377">
        <f>X73</f>
        <v>25</v>
      </c>
    </row>
    <row r="74" spans="2:26" x14ac:dyDescent="0.2">
      <c r="B74" t="s">
        <v>3147</v>
      </c>
      <c r="I74" s="377">
        <f>SUMIF($D$65:$D$69,$B74,I$65:I$69)</f>
        <v>22</v>
      </c>
      <c r="J74" s="377">
        <f t="shared" si="16"/>
        <v>24</v>
      </c>
      <c r="K74" s="377">
        <f t="shared" si="16"/>
        <v>27</v>
      </c>
      <c r="L74" s="377">
        <f t="shared" si="16"/>
        <v>29</v>
      </c>
      <c r="M74" s="377">
        <f t="shared" si="16"/>
        <v>31</v>
      </c>
      <c r="N74" s="377">
        <f t="shared" si="16"/>
        <v>31</v>
      </c>
      <c r="O74" s="377">
        <f t="shared" si="16"/>
        <v>31</v>
      </c>
      <c r="P74" s="377">
        <f t="shared" si="16"/>
        <v>31</v>
      </c>
      <c r="Q74" s="377">
        <f t="shared" si="16"/>
        <v>31</v>
      </c>
      <c r="R74" s="377">
        <f t="shared" si="16"/>
        <v>31</v>
      </c>
      <c r="S74" s="377">
        <f t="shared" si="16"/>
        <v>31</v>
      </c>
      <c r="T74" s="377">
        <f t="shared" si="16"/>
        <v>31</v>
      </c>
      <c r="U74" s="377">
        <f t="shared" si="16"/>
        <v>31</v>
      </c>
      <c r="V74" s="377">
        <f t="shared" si="16"/>
        <v>31</v>
      </c>
      <c r="W74" s="377">
        <f t="shared" si="16"/>
        <v>31</v>
      </c>
      <c r="X74" s="377">
        <f t="shared" si="16"/>
        <v>31</v>
      </c>
      <c r="Z74" s="377">
        <f>X74</f>
        <v>31</v>
      </c>
    </row>
    <row r="75" spans="2:26" x14ac:dyDescent="0.2">
      <c r="B75" s="378" t="s">
        <v>3165</v>
      </c>
      <c r="I75" s="380">
        <f>SUM(I73:I74)</f>
        <v>46</v>
      </c>
      <c r="J75" s="380">
        <f t="shared" ref="J75:X75" si="17">SUM(J73:J74)</f>
        <v>49</v>
      </c>
      <c r="K75" s="380">
        <f t="shared" si="17"/>
        <v>52</v>
      </c>
      <c r="L75" s="380">
        <f t="shared" si="17"/>
        <v>54</v>
      </c>
      <c r="M75" s="380">
        <f t="shared" si="17"/>
        <v>56</v>
      </c>
      <c r="N75" s="380">
        <f t="shared" si="17"/>
        <v>56</v>
      </c>
      <c r="O75" s="380">
        <f t="shared" si="17"/>
        <v>56</v>
      </c>
      <c r="P75" s="380">
        <f t="shared" si="17"/>
        <v>56</v>
      </c>
      <c r="Q75" s="380">
        <f t="shared" si="17"/>
        <v>56</v>
      </c>
      <c r="R75" s="380">
        <f t="shared" si="17"/>
        <v>56</v>
      </c>
      <c r="S75" s="380">
        <f t="shared" si="17"/>
        <v>56</v>
      </c>
      <c r="T75" s="380">
        <f t="shared" si="17"/>
        <v>56</v>
      </c>
      <c r="U75" s="380">
        <f t="shared" si="17"/>
        <v>56</v>
      </c>
      <c r="V75" s="380">
        <f t="shared" si="17"/>
        <v>56</v>
      </c>
      <c r="W75" s="380">
        <f t="shared" si="17"/>
        <v>56</v>
      </c>
      <c r="X75" s="380">
        <f t="shared" si="17"/>
        <v>56</v>
      </c>
      <c r="Z75" s="380">
        <f>X75</f>
        <v>56</v>
      </c>
    </row>
    <row r="76" spans="2:26" x14ac:dyDescent="0.2">
      <c r="B76" s="381" t="s">
        <v>3166</v>
      </c>
      <c r="I76" s="377">
        <f>I75-I70</f>
        <v>0</v>
      </c>
      <c r="J76" s="377">
        <f t="shared" ref="J76:X76" si="18">J75-J70</f>
        <v>0</v>
      </c>
      <c r="K76" s="377">
        <f t="shared" si="18"/>
        <v>0</v>
      </c>
      <c r="L76" s="377">
        <f t="shared" si="18"/>
        <v>0</v>
      </c>
      <c r="M76" s="377">
        <f t="shared" si="18"/>
        <v>0</v>
      </c>
      <c r="N76" s="377">
        <f t="shared" si="18"/>
        <v>0</v>
      </c>
      <c r="O76" s="377">
        <f t="shared" si="18"/>
        <v>0</v>
      </c>
      <c r="P76" s="377">
        <f t="shared" si="18"/>
        <v>0</v>
      </c>
      <c r="Q76" s="377">
        <f t="shared" si="18"/>
        <v>0</v>
      </c>
      <c r="R76" s="377">
        <f t="shared" si="18"/>
        <v>0</v>
      </c>
      <c r="S76" s="377">
        <f t="shared" si="18"/>
        <v>0</v>
      </c>
      <c r="T76" s="377">
        <f t="shared" si="18"/>
        <v>0</v>
      </c>
      <c r="U76" s="377">
        <f t="shared" si="18"/>
        <v>0</v>
      </c>
      <c r="V76" s="377">
        <f t="shared" si="18"/>
        <v>0</v>
      </c>
      <c r="W76" s="377">
        <f t="shared" si="18"/>
        <v>0</v>
      </c>
      <c r="X76" s="377">
        <f t="shared" si="18"/>
        <v>0</v>
      </c>
    </row>
  </sheetData>
  <pageMargins left="0.7" right="0.7" top="0.75" bottom="0.75" header="0.3" footer="0.3"/>
  <legacyDrawing r:id="rId1"/>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outlinePr summaryBelow="0" summaryRight="0"/>
  </sheetPr>
  <dimension ref="A1:Y87"/>
  <sheetViews>
    <sheetView showGridLines="0" workbookViewId="0"/>
  </sheetViews>
  <sheetFormatPr baseColWidth="10" defaultColWidth="12.6640625" defaultRowHeight="15" customHeight="1" x14ac:dyDescent="0.2"/>
  <cols>
    <col min="1" max="1" width="42.6640625" customWidth="1"/>
    <col min="2" max="17" width="11.6640625" customWidth="1"/>
    <col min="18" max="19" width="13.6640625" customWidth="1"/>
    <col min="20" max="20" width="21.33203125" customWidth="1"/>
    <col min="21" max="21" width="10.6640625" customWidth="1"/>
    <col min="22" max="22" width="9.5" customWidth="1"/>
    <col min="23" max="23" width="12.6640625" customWidth="1"/>
    <col min="24" max="24" width="13.83203125" customWidth="1"/>
    <col min="25" max="25" width="10.6640625" customWidth="1"/>
  </cols>
  <sheetData>
    <row r="1" spans="1:25" ht="19" x14ac:dyDescent="0.2">
      <c r="A1" s="382" t="s">
        <v>3167</v>
      </c>
      <c r="B1" s="383"/>
      <c r="C1" s="383"/>
      <c r="D1" s="383"/>
      <c r="E1" s="383"/>
      <c r="F1" s="383"/>
      <c r="G1" s="383"/>
      <c r="H1" s="383"/>
      <c r="I1" s="383"/>
      <c r="J1" s="383"/>
      <c r="K1" s="383"/>
      <c r="L1" s="383"/>
      <c r="M1" s="383"/>
      <c r="N1" s="383"/>
      <c r="O1" s="383"/>
      <c r="P1" s="383"/>
      <c r="Q1" s="383"/>
      <c r="R1" s="383"/>
      <c r="S1" s="383"/>
      <c r="T1" s="383"/>
      <c r="U1" s="383"/>
      <c r="V1" s="383"/>
      <c r="W1" s="383"/>
      <c r="X1" s="383"/>
      <c r="Y1" s="383"/>
    </row>
    <row r="2" spans="1:25" ht="43.5" customHeight="1" x14ac:dyDescent="0.2">
      <c r="A2" s="1" t="s">
        <v>3168</v>
      </c>
      <c r="B2" s="2"/>
      <c r="C2" s="2"/>
      <c r="D2" s="2"/>
      <c r="E2" s="2"/>
      <c r="F2" s="2"/>
      <c r="G2" s="2"/>
      <c r="H2" s="2"/>
      <c r="I2" s="2"/>
      <c r="J2" s="2"/>
      <c r="K2" s="2"/>
      <c r="L2" s="2"/>
      <c r="M2" s="2"/>
      <c r="N2" s="2"/>
      <c r="O2" s="2"/>
      <c r="P2" s="2"/>
      <c r="Q2" s="2"/>
      <c r="R2" s="2"/>
      <c r="S2" s="2"/>
      <c r="T2" s="384"/>
      <c r="U2" s="384"/>
      <c r="V2" s="384"/>
      <c r="W2" s="384"/>
      <c r="X2" s="384"/>
      <c r="Y2" s="384"/>
    </row>
    <row r="3" spans="1:25" x14ac:dyDescent="0.2">
      <c r="A3" s="383"/>
      <c r="B3" s="383"/>
      <c r="C3" s="383"/>
      <c r="D3" s="383"/>
      <c r="E3" s="383"/>
      <c r="F3" s="383"/>
      <c r="G3" s="383"/>
      <c r="H3" s="383"/>
      <c r="I3" s="383"/>
      <c r="J3" s="383"/>
      <c r="K3" s="383"/>
      <c r="L3" s="383"/>
      <c r="M3" s="383"/>
      <c r="N3" s="383"/>
      <c r="O3" s="383"/>
      <c r="P3" s="383"/>
      <c r="Q3" s="383"/>
      <c r="R3" s="383"/>
      <c r="S3" s="383"/>
      <c r="T3" s="383"/>
      <c r="U3" s="383"/>
      <c r="V3" s="383"/>
      <c r="W3" s="383"/>
      <c r="X3" s="383"/>
      <c r="Y3" s="383"/>
    </row>
    <row r="4" spans="1:25" x14ac:dyDescent="0.2">
      <c r="A4" s="385" t="s">
        <v>1685</v>
      </c>
      <c r="B4" s="385" t="s">
        <v>1396</v>
      </c>
      <c r="C4" s="385" t="s">
        <v>0</v>
      </c>
      <c r="D4" s="383"/>
      <c r="E4" s="383"/>
      <c r="F4" s="383"/>
      <c r="G4" s="383"/>
      <c r="H4" s="383"/>
      <c r="I4" s="383"/>
      <c r="J4" s="383"/>
      <c r="K4" s="383"/>
      <c r="L4" s="383"/>
      <c r="M4" s="383"/>
      <c r="N4" s="383"/>
      <c r="O4" s="383"/>
      <c r="P4" s="383"/>
      <c r="Q4" s="383"/>
      <c r="R4" s="383"/>
      <c r="S4" s="383"/>
      <c r="T4" s="383"/>
      <c r="U4" s="383"/>
      <c r="V4" s="383"/>
      <c r="W4" s="383"/>
      <c r="X4" s="383"/>
      <c r="Y4" s="383"/>
    </row>
    <row r="5" spans="1:25" x14ac:dyDescent="0.2">
      <c r="A5" s="383" t="s">
        <v>1546</v>
      </c>
      <c r="B5" s="386">
        <f>'Fld Ops Payroll'!B7</f>
        <v>6.8000000000000005E-2</v>
      </c>
      <c r="C5" s="387" t="s">
        <v>3169</v>
      </c>
      <c r="D5" s="383"/>
      <c r="E5" s="383"/>
      <c r="F5" s="383"/>
      <c r="G5" s="383"/>
      <c r="H5" s="383"/>
      <c r="I5" s="383"/>
      <c r="J5" s="383"/>
      <c r="K5" s="383"/>
      <c r="L5" s="383"/>
      <c r="M5" s="383"/>
      <c r="N5" s="383"/>
      <c r="O5" s="383"/>
      <c r="P5" s="383"/>
      <c r="Q5" s="383"/>
      <c r="R5" s="383"/>
      <c r="S5" s="383"/>
      <c r="T5" s="383"/>
      <c r="U5" s="383"/>
      <c r="V5" s="383"/>
      <c r="W5" s="383"/>
      <c r="X5" s="383"/>
      <c r="Y5" s="383"/>
    </row>
    <row r="6" spans="1:25" x14ac:dyDescent="0.2">
      <c r="A6" s="383" t="s">
        <v>1548</v>
      </c>
      <c r="B6" s="386">
        <f>'Fld Ops Payroll'!B8</f>
        <v>0.16400000000000001</v>
      </c>
      <c r="C6" s="387" t="s">
        <v>3170</v>
      </c>
      <c r="D6" s="383"/>
      <c r="E6" s="383"/>
      <c r="F6" s="383"/>
      <c r="G6" s="383"/>
      <c r="H6" s="383"/>
      <c r="I6" s="383"/>
      <c r="J6" s="383"/>
      <c r="K6" s="383"/>
      <c r="L6" s="383"/>
      <c r="M6" s="383"/>
      <c r="N6" s="383"/>
      <c r="O6" s="383"/>
      <c r="P6" s="383"/>
      <c r="Q6" s="383"/>
      <c r="R6" s="383"/>
      <c r="S6" s="383"/>
      <c r="T6" s="383"/>
      <c r="U6" s="383"/>
      <c r="V6" s="383"/>
      <c r="W6" s="383"/>
      <c r="X6" s="383"/>
      <c r="Y6" s="383"/>
    </row>
    <row r="7" spans="1:25" x14ac:dyDescent="0.2">
      <c r="A7" s="383" t="s">
        <v>1544</v>
      </c>
      <c r="B7" s="386">
        <f>'Prod Payroll'!M5</f>
        <v>0.03</v>
      </c>
      <c r="C7" s="387" t="s">
        <v>3171</v>
      </c>
      <c r="D7" s="383"/>
      <c r="E7" s="383"/>
      <c r="F7" s="383"/>
      <c r="G7" s="383"/>
      <c r="H7" s="383"/>
      <c r="I7" s="383"/>
      <c r="J7" s="383"/>
      <c r="K7" s="383"/>
      <c r="L7" s="383"/>
      <c r="M7" s="383"/>
      <c r="N7" s="383"/>
      <c r="O7" s="383"/>
      <c r="P7" s="383"/>
      <c r="Q7" s="383"/>
      <c r="R7" s="383"/>
      <c r="S7" s="383"/>
      <c r="T7" s="383"/>
      <c r="U7" s="383"/>
      <c r="V7" s="383"/>
      <c r="W7" s="383"/>
      <c r="X7" s="383"/>
      <c r="Y7" s="383"/>
    </row>
    <row r="8" spans="1:25" x14ac:dyDescent="0.2">
      <c r="A8" s="383" t="s">
        <v>1547</v>
      </c>
      <c r="B8" s="388">
        <f>'Prod Payroll'!M6</f>
        <v>46661</v>
      </c>
      <c r="C8" s="387" t="s">
        <v>3172</v>
      </c>
      <c r="D8" s="383"/>
      <c r="E8" s="383"/>
      <c r="F8" s="383"/>
      <c r="G8" s="383"/>
      <c r="H8" s="383"/>
      <c r="I8" s="383"/>
      <c r="J8" s="383"/>
      <c r="K8" s="383"/>
      <c r="L8" s="383"/>
      <c r="M8" s="383"/>
      <c r="N8" s="383"/>
      <c r="O8" s="383"/>
      <c r="P8" s="383"/>
      <c r="Q8" s="383"/>
      <c r="R8" s="383"/>
      <c r="S8" s="383"/>
      <c r="T8" s="383"/>
      <c r="U8" s="383"/>
      <c r="V8" s="383"/>
      <c r="W8" s="383"/>
      <c r="X8" s="383"/>
      <c r="Y8" s="383"/>
    </row>
    <row r="9" spans="1:25" x14ac:dyDescent="0.2">
      <c r="A9" s="383" t="s">
        <v>1549</v>
      </c>
      <c r="B9" s="389">
        <f>'Prod Payroll'!M9</f>
        <v>6</v>
      </c>
      <c r="C9" s="387" t="s">
        <v>3173</v>
      </c>
      <c r="D9" s="383"/>
      <c r="E9" s="383"/>
      <c r="F9" s="383"/>
      <c r="G9" s="383"/>
      <c r="H9" s="383"/>
      <c r="I9" s="383"/>
      <c r="J9" s="383"/>
      <c r="K9" s="383"/>
      <c r="L9" s="383"/>
      <c r="M9" s="383"/>
      <c r="N9" s="383"/>
      <c r="O9" s="383"/>
      <c r="P9" s="383"/>
      <c r="Q9" s="383"/>
      <c r="R9" s="383"/>
      <c r="S9" s="383"/>
      <c r="T9" s="383"/>
      <c r="U9" s="383"/>
      <c r="V9" s="383"/>
      <c r="W9" s="383"/>
      <c r="X9" s="383"/>
      <c r="Y9" s="383"/>
    </row>
    <row r="10" spans="1:25" x14ac:dyDescent="0.2">
      <c r="A10" s="383" t="s">
        <v>3174</v>
      </c>
      <c r="B10" s="390">
        <f>'Prod Payroll'!M7</f>
        <v>1000</v>
      </c>
      <c r="C10" s="387" t="s">
        <v>3175</v>
      </c>
      <c r="D10" s="383"/>
      <c r="E10" s="383"/>
      <c r="F10" s="383"/>
      <c r="G10" s="383"/>
      <c r="H10" s="383"/>
      <c r="I10" s="383"/>
      <c r="J10" s="383"/>
      <c r="K10" s="383"/>
      <c r="L10" s="383"/>
      <c r="M10" s="383"/>
      <c r="N10" s="383"/>
      <c r="O10" s="383"/>
      <c r="P10" s="383"/>
      <c r="Q10" s="383"/>
      <c r="R10" s="383"/>
      <c r="S10" s="383"/>
      <c r="T10" s="383"/>
      <c r="U10" s="383"/>
      <c r="V10" s="383"/>
      <c r="W10" s="383"/>
      <c r="X10" s="383"/>
      <c r="Y10" s="383"/>
    </row>
    <row r="11" spans="1:25" x14ac:dyDescent="0.2">
      <c r="A11" s="383" t="s">
        <v>3176</v>
      </c>
      <c r="B11" s="391">
        <v>2080</v>
      </c>
      <c r="C11" s="387" t="s">
        <v>3177</v>
      </c>
      <c r="D11" s="383"/>
      <c r="E11" s="383"/>
      <c r="F11" s="383"/>
      <c r="G11" s="383"/>
      <c r="H11" s="383"/>
      <c r="I11" s="383"/>
      <c r="J11" s="383"/>
      <c r="K11" s="383"/>
      <c r="L11" s="383"/>
      <c r="M11" s="383"/>
      <c r="N11" s="383"/>
      <c r="O11" s="383"/>
      <c r="P11" s="383"/>
      <c r="Q11" s="383"/>
      <c r="R11" s="383"/>
      <c r="S11" s="383"/>
      <c r="T11" s="383"/>
      <c r="U11" s="383"/>
      <c r="V11" s="383"/>
      <c r="W11" s="383"/>
      <c r="X11" s="383"/>
      <c r="Y11" s="383"/>
    </row>
    <row r="12" spans="1:25" x14ac:dyDescent="0.2">
      <c r="A12" s="383"/>
      <c r="B12" s="383"/>
      <c r="C12" s="383"/>
      <c r="D12" s="383"/>
      <c r="E12" s="383"/>
      <c r="F12" s="383"/>
      <c r="G12" s="383"/>
      <c r="H12" s="383"/>
      <c r="I12" s="383"/>
      <c r="J12" s="383"/>
      <c r="K12" s="383"/>
      <c r="L12" s="383"/>
      <c r="M12" s="383"/>
      <c r="N12" s="383"/>
      <c r="O12" s="383"/>
      <c r="P12" s="383"/>
      <c r="Q12" s="383"/>
      <c r="R12" s="383"/>
      <c r="S12" s="383"/>
      <c r="T12" s="383"/>
      <c r="U12" s="383"/>
      <c r="V12" s="383"/>
      <c r="W12" s="383"/>
      <c r="X12" s="383"/>
      <c r="Y12" s="383"/>
    </row>
    <row r="13" spans="1:25" ht="27" customHeight="1" x14ac:dyDescent="0.2">
      <c r="A13" s="385" t="s">
        <v>3178</v>
      </c>
      <c r="B13" s="392">
        <f>DeploySum!B53</f>
        <v>46295</v>
      </c>
      <c r="C13" s="392">
        <f>DeploySum!C53</f>
        <v>46326</v>
      </c>
      <c r="D13" s="392">
        <f>DeploySum!D53</f>
        <v>46356</v>
      </c>
      <c r="E13" s="392">
        <f>DeploySum!E53</f>
        <v>46387</v>
      </c>
      <c r="F13" s="392">
        <f>DeploySum!F53</f>
        <v>46418</v>
      </c>
      <c r="G13" s="392">
        <f>DeploySum!G53</f>
        <v>46446</v>
      </c>
      <c r="H13" s="392">
        <f>DeploySum!H53</f>
        <v>46477</v>
      </c>
      <c r="I13" s="392">
        <f>DeploySum!I53</f>
        <v>46507</v>
      </c>
      <c r="J13" s="392">
        <f>DeploySum!J53</f>
        <v>46538</v>
      </c>
      <c r="K13" s="392">
        <f>DeploySum!K53</f>
        <v>46568</v>
      </c>
      <c r="L13" s="392">
        <f>DeploySum!L53</f>
        <v>46599</v>
      </c>
      <c r="M13" s="392">
        <f>DeploySum!M53</f>
        <v>46630</v>
      </c>
      <c r="N13" s="392">
        <f>DeploySum!N53</f>
        <v>46660</v>
      </c>
      <c r="O13" s="392">
        <f>DeploySum!O53</f>
        <v>46691</v>
      </c>
      <c r="P13" s="392">
        <f>DeploySum!P53</f>
        <v>46721</v>
      </c>
      <c r="Q13" s="392">
        <f>DeploySum!Q53</f>
        <v>46752</v>
      </c>
      <c r="R13" s="393" t="s">
        <v>1575</v>
      </c>
      <c r="S13" s="393" t="s">
        <v>1349</v>
      </c>
      <c r="T13" s="394" t="s">
        <v>2137</v>
      </c>
      <c r="U13" s="394" t="s">
        <v>1857</v>
      </c>
      <c r="V13" s="394" t="s">
        <v>3179</v>
      </c>
      <c r="W13" s="394" t="s">
        <v>3180</v>
      </c>
      <c r="X13" s="394" t="s">
        <v>3181</v>
      </c>
      <c r="Y13" s="394" t="s">
        <v>3182</v>
      </c>
    </row>
    <row r="14" spans="1:25" x14ac:dyDescent="0.2">
      <c r="A14" s="383" t="s">
        <v>3183</v>
      </c>
      <c r="B14" s="395">
        <f t="shared" ref="B14:Q14" si="0">IF(OR($U14="",B$13&gt;=$U14),1,0)</f>
        <v>1</v>
      </c>
      <c r="C14" s="395">
        <f t="shared" si="0"/>
        <v>1</v>
      </c>
      <c r="D14" s="395">
        <f t="shared" si="0"/>
        <v>1</v>
      </c>
      <c r="E14" s="395">
        <f t="shared" si="0"/>
        <v>1</v>
      </c>
      <c r="F14" s="395">
        <f t="shared" si="0"/>
        <v>1</v>
      </c>
      <c r="G14" s="395">
        <f t="shared" si="0"/>
        <v>1</v>
      </c>
      <c r="H14" s="395">
        <f t="shared" si="0"/>
        <v>1</v>
      </c>
      <c r="I14" s="395">
        <f t="shared" si="0"/>
        <v>1</v>
      </c>
      <c r="J14" s="395">
        <f t="shared" si="0"/>
        <v>1</v>
      </c>
      <c r="K14" s="395">
        <f t="shared" si="0"/>
        <v>1</v>
      </c>
      <c r="L14" s="395">
        <f t="shared" si="0"/>
        <v>1</v>
      </c>
      <c r="M14" s="395">
        <f t="shared" si="0"/>
        <v>1</v>
      </c>
      <c r="N14" s="395">
        <f t="shared" si="0"/>
        <v>1</v>
      </c>
      <c r="O14" s="395">
        <f t="shared" si="0"/>
        <v>1</v>
      </c>
      <c r="P14" s="395">
        <f t="shared" si="0"/>
        <v>1</v>
      </c>
      <c r="Q14" s="395">
        <f t="shared" si="0"/>
        <v>1</v>
      </c>
      <c r="R14" s="396">
        <f t="shared" ref="R14:R23" si="1">AVERAGE(B14:E14)</f>
        <v>1</v>
      </c>
      <c r="S14" s="396">
        <f t="shared" ref="S14:S23" si="2">AVERAGE(F14:Q14)</f>
        <v>1</v>
      </c>
      <c r="T14" s="397" t="s">
        <v>1344</v>
      </c>
      <c r="U14" s="398"/>
      <c r="V14" s="399" t="s">
        <v>1626</v>
      </c>
      <c r="W14" s="400">
        <v>120000</v>
      </c>
      <c r="X14" s="401">
        <f t="shared" ref="X14:X22" si="3">IF(V14="Hourly",W14*$B$11,W14)</f>
        <v>120000</v>
      </c>
      <c r="Y14" s="402">
        <f t="shared" ref="Y14:Y22" si="4">IF(OR(U14="",U14&lt;=EDATE($B$8,-$B$9)),1,0)</f>
        <v>1</v>
      </c>
    </row>
    <row r="15" spans="1:25" x14ac:dyDescent="0.2">
      <c r="A15" s="383" t="s">
        <v>2146</v>
      </c>
      <c r="B15" s="395">
        <f t="shared" ref="B15:Q15" si="5">IF(OR($U15="",B$13&gt;=$U15),1,0)</f>
        <v>0</v>
      </c>
      <c r="C15" s="395">
        <f t="shared" si="5"/>
        <v>0</v>
      </c>
      <c r="D15" s="395">
        <f t="shared" si="5"/>
        <v>0</v>
      </c>
      <c r="E15" s="395">
        <f t="shared" si="5"/>
        <v>0</v>
      </c>
      <c r="F15" s="395">
        <f t="shared" si="5"/>
        <v>0</v>
      </c>
      <c r="G15" s="395">
        <f t="shared" si="5"/>
        <v>1</v>
      </c>
      <c r="H15" s="395">
        <f t="shared" si="5"/>
        <v>1</v>
      </c>
      <c r="I15" s="395">
        <f t="shared" si="5"/>
        <v>1</v>
      </c>
      <c r="J15" s="395">
        <f t="shared" si="5"/>
        <v>1</v>
      </c>
      <c r="K15" s="395">
        <f t="shared" si="5"/>
        <v>1</v>
      </c>
      <c r="L15" s="395">
        <f t="shared" si="5"/>
        <v>1</v>
      </c>
      <c r="M15" s="395">
        <f t="shared" si="5"/>
        <v>1</v>
      </c>
      <c r="N15" s="395">
        <f t="shared" si="5"/>
        <v>1</v>
      </c>
      <c r="O15" s="395">
        <f t="shared" si="5"/>
        <v>1</v>
      </c>
      <c r="P15" s="395">
        <f t="shared" si="5"/>
        <v>1</v>
      </c>
      <c r="Q15" s="395">
        <f t="shared" si="5"/>
        <v>1</v>
      </c>
      <c r="R15" s="396">
        <f t="shared" si="1"/>
        <v>0</v>
      </c>
      <c r="S15" s="396">
        <f t="shared" si="2"/>
        <v>0.91666666666666663</v>
      </c>
      <c r="T15" s="397" t="s">
        <v>2147</v>
      </c>
      <c r="U15" s="398">
        <v>46419</v>
      </c>
      <c r="V15" s="399" t="s">
        <v>1626</v>
      </c>
      <c r="W15" s="400">
        <v>48000</v>
      </c>
      <c r="X15" s="401">
        <f t="shared" si="3"/>
        <v>48000</v>
      </c>
      <c r="Y15" s="402">
        <f t="shared" si="4"/>
        <v>1</v>
      </c>
    </row>
    <row r="16" spans="1:25" x14ac:dyDescent="0.2">
      <c r="A16" s="383" t="s">
        <v>2150</v>
      </c>
      <c r="B16" s="395">
        <f t="shared" ref="B16:Q16" si="6">IF(OR($U16="",B$13&gt;=$U16),1,0)</f>
        <v>0</v>
      </c>
      <c r="C16" s="395">
        <f t="shared" si="6"/>
        <v>0</v>
      </c>
      <c r="D16" s="395">
        <f t="shared" si="6"/>
        <v>0</v>
      </c>
      <c r="E16" s="395">
        <f t="shared" si="6"/>
        <v>1</v>
      </c>
      <c r="F16" s="395">
        <f t="shared" si="6"/>
        <v>1</v>
      </c>
      <c r="G16" s="395">
        <f t="shared" si="6"/>
        <v>1</v>
      </c>
      <c r="H16" s="395">
        <f t="shared" si="6"/>
        <v>1</v>
      </c>
      <c r="I16" s="395">
        <f t="shared" si="6"/>
        <v>1</v>
      </c>
      <c r="J16" s="395">
        <f t="shared" si="6"/>
        <v>1</v>
      </c>
      <c r="K16" s="395">
        <f t="shared" si="6"/>
        <v>1</v>
      </c>
      <c r="L16" s="395">
        <f t="shared" si="6"/>
        <v>1</v>
      </c>
      <c r="M16" s="395">
        <f t="shared" si="6"/>
        <v>1</v>
      </c>
      <c r="N16" s="395">
        <f t="shared" si="6"/>
        <v>1</v>
      </c>
      <c r="O16" s="395">
        <f t="shared" si="6"/>
        <v>1</v>
      </c>
      <c r="P16" s="395">
        <f t="shared" si="6"/>
        <v>1</v>
      </c>
      <c r="Q16" s="395">
        <f t="shared" si="6"/>
        <v>1</v>
      </c>
      <c r="R16" s="396">
        <f t="shared" si="1"/>
        <v>0.25</v>
      </c>
      <c r="S16" s="396">
        <f t="shared" si="2"/>
        <v>1</v>
      </c>
      <c r="T16" s="397" t="s">
        <v>2151</v>
      </c>
      <c r="U16" s="398">
        <v>46357</v>
      </c>
      <c r="V16" s="399" t="s">
        <v>3184</v>
      </c>
      <c r="W16" s="403">
        <v>25</v>
      </c>
      <c r="X16" s="401">
        <f t="shared" si="3"/>
        <v>52000</v>
      </c>
      <c r="Y16" s="402">
        <f t="shared" si="4"/>
        <v>1</v>
      </c>
    </row>
    <row r="17" spans="1:25" x14ac:dyDescent="0.2">
      <c r="A17" s="383" t="s">
        <v>2154</v>
      </c>
      <c r="B17" s="395">
        <f t="shared" ref="B17:Q17" si="7">IF(OR($U17="",B$13&gt;=$U17),1,0)</f>
        <v>0</v>
      </c>
      <c r="C17" s="395">
        <f t="shared" si="7"/>
        <v>0</v>
      </c>
      <c r="D17" s="395">
        <f t="shared" si="7"/>
        <v>0</v>
      </c>
      <c r="E17" s="395">
        <f t="shared" si="7"/>
        <v>0</v>
      </c>
      <c r="F17" s="395">
        <f t="shared" si="7"/>
        <v>0</v>
      </c>
      <c r="G17" s="395">
        <f t="shared" si="7"/>
        <v>0</v>
      </c>
      <c r="H17" s="395">
        <f t="shared" si="7"/>
        <v>0</v>
      </c>
      <c r="I17" s="395">
        <f t="shared" si="7"/>
        <v>0</v>
      </c>
      <c r="J17" s="395">
        <f t="shared" si="7"/>
        <v>0</v>
      </c>
      <c r="K17" s="395">
        <f t="shared" si="7"/>
        <v>0</v>
      </c>
      <c r="L17" s="395">
        <f t="shared" si="7"/>
        <v>1</v>
      </c>
      <c r="M17" s="395">
        <f t="shared" si="7"/>
        <v>1</v>
      </c>
      <c r="N17" s="395">
        <f t="shared" si="7"/>
        <v>1</v>
      </c>
      <c r="O17" s="395">
        <f t="shared" si="7"/>
        <v>1</v>
      </c>
      <c r="P17" s="395">
        <f t="shared" si="7"/>
        <v>1</v>
      </c>
      <c r="Q17" s="395">
        <f t="shared" si="7"/>
        <v>1</v>
      </c>
      <c r="R17" s="396">
        <f t="shared" si="1"/>
        <v>0</v>
      </c>
      <c r="S17" s="396">
        <f t="shared" si="2"/>
        <v>0.5</v>
      </c>
      <c r="T17" s="397" t="s">
        <v>2155</v>
      </c>
      <c r="U17" s="398">
        <v>46569</v>
      </c>
      <c r="V17" s="399" t="s">
        <v>3184</v>
      </c>
      <c r="W17" s="403">
        <v>25</v>
      </c>
      <c r="X17" s="401">
        <f t="shared" si="3"/>
        <v>52000</v>
      </c>
      <c r="Y17" s="402">
        <f t="shared" si="4"/>
        <v>0</v>
      </c>
    </row>
    <row r="18" spans="1:25" x14ac:dyDescent="0.2">
      <c r="A18" s="383" t="s">
        <v>3185</v>
      </c>
      <c r="B18" s="395">
        <f t="shared" ref="B18:Q18" si="8">IF(OR($U18="",B$13&gt;=$U18),1,0)</f>
        <v>1</v>
      </c>
      <c r="C18" s="395">
        <f t="shared" si="8"/>
        <v>1</v>
      </c>
      <c r="D18" s="395">
        <f t="shared" si="8"/>
        <v>1</v>
      </c>
      <c r="E18" s="395">
        <f t="shared" si="8"/>
        <v>1</v>
      </c>
      <c r="F18" s="395">
        <f t="shared" si="8"/>
        <v>1</v>
      </c>
      <c r="G18" s="395">
        <f t="shared" si="8"/>
        <v>1</v>
      </c>
      <c r="H18" s="395">
        <f t="shared" si="8"/>
        <v>1</v>
      </c>
      <c r="I18" s="395">
        <f t="shared" si="8"/>
        <v>1</v>
      </c>
      <c r="J18" s="395">
        <f t="shared" si="8"/>
        <v>1</v>
      </c>
      <c r="K18" s="395">
        <f t="shared" si="8"/>
        <v>1</v>
      </c>
      <c r="L18" s="395">
        <f t="shared" si="8"/>
        <v>1</v>
      </c>
      <c r="M18" s="395">
        <f t="shared" si="8"/>
        <v>1</v>
      </c>
      <c r="N18" s="395">
        <f t="shared" si="8"/>
        <v>1</v>
      </c>
      <c r="O18" s="395">
        <f t="shared" si="8"/>
        <v>1</v>
      </c>
      <c r="P18" s="395">
        <f t="shared" si="8"/>
        <v>1</v>
      </c>
      <c r="Q18" s="395">
        <f t="shared" si="8"/>
        <v>1</v>
      </c>
      <c r="R18" s="396">
        <f t="shared" si="1"/>
        <v>1</v>
      </c>
      <c r="S18" s="396">
        <f t="shared" si="2"/>
        <v>1</v>
      </c>
      <c r="T18" s="397" t="s">
        <v>2151</v>
      </c>
      <c r="U18" s="398"/>
      <c r="V18" s="399" t="s">
        <v>3184</v>
      </c>
      <c r="W18" s="403">
        <v>24</v>
      </c>
      <c r="X18" s="401">
        <f t="shared" si="3"/>
        <v>49920</v>
      </c>
      <c r="Y18" s="402">
        <f t="shared" si="4"/>
        <v>1</v>
      </c>
    </row>
    <row r="19" spans="1:25" x14ac:dyDescent="0.2">
      <c r="A19" s="383" t="s">
        <v>3186</v>
      </c>
      <c r="B19" s="395">
        <f t="shared" ref="B19:Q19" si="9">IF(OR($U19="",B$13&gt;=$U19),1,0)</f>
        <v>0</v>
      </c>
      <c r="C19" s="395">
        <f t="shared" si="9"/>
        <v>1</v>
      </c>
      <c r="D19" s="395">
        <f t="shared" si="9"/>
        <v>1</v>
      </c>
      <c r="E19" s="395">
        <f t="shared" si="9"/>
        <v>1</v>
      </c>
      <c r="F19" s="395">
        <f t="shared" si="9"/>
        <v>1</v>
      </c>
      <c r="G19" s="395">
        <f t="shared" si="9"/>
        <v>1</v>
      </c>
      <c r="H19" s="395">
        <f t="shared" si="9"/>
        <v>1</v>
      </c>
      <c r="I19" s="395">
        <f t="shared" si="9"/>
        <v>1</v>
      </c>
      <c r="J19" s="395">
        <f t="shared" si="9"/>
        <v>1</v>
      </c>
      <c r="K19" s="395">
        <f t="shared" si="9"/>
        <v>1</v>
      </c>
      <c r="L19" s="395">
        <f t="shared" si="9"/>
        <v>1</v>
      </c>
      <c r="M19" s="395">
        <f t="shared" si="9"/>
        <v>1</v>
      </c>
      <c r="N19" s="395">
        <f t="shared" si="9"/>
        <v>1</v>
      </c>
      <c r="O19" s="395">
        <f t="shared" si="9"/>
        <v>1</v>
      </c>
      <c r="P19" s="395">
        <f t="shared" si="9"/>
        <v>1</v>
      </c>
      <c r="Q19" s="395">
        <f t="shared" si="9"/>
        <v>1</v>
      </c>
      <c r="R19" s="396">
        <f t="shared" si="1"/>
        <v>0.75</v>
      </c>
      <c r="S19" s="396">
        <f t="shared" si="2"/>
        <v>1</v>
      </c>
      <c r="T19" s="397" t="s">
        <v>2151</v>
      </c>
      <c r="U19" s="398">
        <v>46296</v>
      </c>
      <c r="V19" s="399" t="s">
        <v>3184</v>
      </c>
      <c r="W19" s="404">
        <f t="shared" ref="W19:W22" si="10">$W$18</f>
        <v>24</v>
      </c>
      <c r="X19" s="401">
        <f t="shared" si="3"/>
        <v>49920</v>
      </c>
      <c r="Y19" s="402">
        <f t="shared" si="4"/>
        <v>1</v>
      </c>
    </row>
    <row r="20" spans="1:25" x14ac:dyDescent="0.2">
      <c r="A20" s="383" t="s">
        <v>2162</v>
      </c>
      <c r="B20" s="395">
        <f t="shared" ref="B20:Q20" si="11">IF(OR($U20="",B$13&gt;=$U20),1,0)</f>
        <v>0</v>
      </c>
      <c r="C20" s="395">
        <f t="shared" si="11"/>
        <v>0</v>
      </c>
      <c r="D20" s="395">
        <f t="shared" si="11"/>
        <v>0</v>
      </c>
      <c r="E20" s="395">
        <f t="shared" si="11"/>
        <v>0</v>
      </c>
      <c r="F20" s="395">
        <f t="shared" si="11"/>
        <v>0</v>
      </c>
      <c r="G20" s="395">
        <f t="shared" si="11"/>
        <v>0</v>
      </c>
      <c r="H20" s="395">
        <f t="shared" si="11"/>
        <v>0</v>
      </c>
      <c r="I20" s="395">
        <f t="shared" si="11"/>
        <v>0</v>
      </c>
      <c r="J20" s="395">
        <f t="shared" si="11"/>
        <v>0</v>
      </c>
      <c r="K20" s="395">
        <f t="shared" si="11"/>
        <v>0</v>
      </c>
      <c r="L20" s="395">
        <f t="shared" si="11"/>
        <v>1</v>
      </c>
      <c r="M20" s="395">
        <f t="shared" si="11"/>
        <v>1</v>
      </c>
      <c r="N20" s="395">
        <f t="shared" si="11"/>
        <v>1</v>
      </c>
      <c r="O20" s="395">
        <f t="shared" si="11"/>
        <v>1</v>
      </c>
      <c r="P20" s="395">
        <f t="shared" si="11"/>
        <v>1</v>
      </c>
      <c r="Q20" s="395">
        <f t="shared" si="11"/>
        <v>1</v>
      </c>
      <c r="R20" s="396">
        <f t="shared" si="1"/>
        <v>0</v>
      </c>
      <c r="S20" s="396">
        <f t="shared" si="2"/>
        <v>0.5</v>
      </c>
      <c r="T20" s="397" t="s">
        <v>2151</v>
      </c>
      <c r="U20" s="398">
        <v>46569</v>
      </c>
      <c r="V20" s="399" t="s">
        <v>3184</v>
      </c>
      <c r="W20" s="404">
        <f t="shared" si="10"/>
        <v>24</v>
      </c>
      <c r="X20" s="401">
        <f t="shared" si="3"/>
        <v>49920</v>
      </c>
      <c r="Y20" s="402">
        <f t="shared" si="4"/>
        <v>0</v>
      </c>
    </row>
    <row r="21" spans="1:25" x14ac:dyDescent="0.2">
      <c r="A21" s="383" t="s">
        <v>2163</v>
      </c>
      <c r="B21" s="395">
        <f t="shared" ref="B21:Q21" si="12">IF(OR($U21="",B$13&gt;=$U21),1,0)</f>
        <v>0</v>
      </c>
      <c r="C21" s="395">
        <f t="shared" si="12"/>
        <v>0</v>
      </c>
      <c r="D21" s="395">
        <f t="shared" si="12"/>
        <v>0</v>
      </c>
      <c r="E21" s="395">
        <f t="shared" si="12"/>
        <v>0</v>
      </c>
      <c r="F21" s="395">
        <f t="shared" si="12"/>
        <v>0</v>
      </c>
      <c r="G21" s="395">
        <f t="shared" si="12"/>
        <v>0</v>
      </c>
      <c r="H21" s="395">
        <f t="shared" si="12"/>
        <v>1</v>
      </c>
      <c r="I21" s="395">
        <f t="shared" si="12"/>
        <v>1</v>
      </c>
      <c r="J21" s="395">
        <f t="shared" si="12"/>
        <v>1</v>
      </c>
      <c r="K21" s="395">
        <f t="shared" si="12"/>
        <v>1</v>
      </c>
      <c r="L21" s="395">
        <f t="shared" si="12"/>
        <v>1</v>
      </c>
      <c r="M21" s="395">
        <f t="shared" si="12"/>
        <v>1</v>
      </c>
      <c r="N21" s="395">
        <f t="shared" si="12"/>
        <v>1</v>
      </c>
      <c r="O21" s="395">
        <f t="shared" si="12"/>
        <v>1</v>
      </c>
      <c r="P21" s="395">
        <f t="shared" si="12"/>
        <v>1</v>
      </c>
      <c r="Q21" s="395">
        <f t="shared" si="12"/>
        <v>1</v>
      </c>
      <c r="R21" s="396">
        <f t="shared" si="1"/>
        <v>0</v>
      </c>
      <c r="S21" s="396">
        <f t="shared" si="2"/>
        <v>0.83333333333333337</v>
      </c>
      <c r="T21" s="397" t="s">
        <v>2155</v>
      </c>
      <c r="U21" s="398">
        <v>46447</v>
      </c>
      <c r="V21" s="399" t="s">
        <v>3184</v>
      </c>
      <c r="W21" s="404">
        <f t="shared" si="10"/>
        <v>24</v>
      </c>
      <c r="X21" s="401">
        <f t="shared" si="3"/>
        <v>49920</v>
      </c>
      <c r="Y21" s="402">
        <f t="shared" si="4"/>
        <v>1</v>
      </c>
    </row>
    <row r="22" spans="1:25" x14ac:dyDescent="0.2">
      <c r="A22" s="383" t="s">
        <v>2165</v>
      </c>
      <c r="B22" s="395">
        <f t="shared" ref="B22:Q22" si="13">IF(OR($U22="",B$13&gt;=$U22),1,0)</f>
        <v>0</v>
      </c>
      <c r="C22" s="395">
        <f t="shared" si="13"/>
        <v>0</v>
      </c>
      <c r="D22" s="395">
        <f t="shared" si="13"/>
        <v>0</v>
      </c>
      <c r="E22" s="395">
        <f t="shared" si="13"/>
        <v>0</v>
      </c>
      <c r="F22" s="395">
        <f t="shared" si="13"/>
        <v>0</v>
      </c>
      <c r="G22" s="395">
        <f t="shared" si="13"/>
        <v>0</v>
      </c>
      <c r="H22" s="395">
        <f t="shared" si="13"/>
        <v>0</v>
      </c>
      <c r="I22" s="395">
        <f t="shared" si="13"/>
        <v>0</v>
      </c>
      <c r="J22" s="395">
        <f t="shared" si="13"/>
        <v>0</v>
      </c>
      <c r="K22" s="395">
        <f t="shared" si="13"/>
        <v>1</v>
      </c>
      <c r="L22" s="395">
        <f t="shared" si="13"/>
        <v>1</v>
      </c>
      <c r="M22" s="395">
        <f t="shared" si="13"/>
        <v>1</v>
      </c>
      <c r="N22" s="395">
        <f t="shared" si="13"/>
        <v>1</v>
      </c>
      <c r="O22" s="395">
        <f t="shared" si="13"/>
        <v>1</v>
      </c>
      <c r="P22" s="395">
        <f t="shared" si="13"/>
        <v>1</v>
      </c>
      <c r="Q22" s="395">
        <f t="shared" si="13"/>
        <v>1</v>
      </c>
      <c r="R22" s="396">
        <f t="shared" si="1"/>
        <v>0</v>
      </c>
      <c r="S22" s="396">
        <f t="shared" si="2"/>
        <v>0.58333333333333337</v>
      </c>
      <c r="T22" s="397" t="s">
        <v>2155</v>
      </c>
      <c r="U22" s="398">
        <v>46539</v>
      </c>
      <c r="V22" s="399" t="s">
        <v>3184</v>
      </c>
      <c r="W22" s="404">
        <f t="shared" si="10"/>
        <v>24</v>
      </c>
      <c r="X22" s="401">
        <f t="shared" si="3"/>
        <v>49920</v>
      </c>
      <c r="Y22" s="402">
        <f t="shared" si="4"/>
        <v>0</v>
      </c>
    </row>
    <row r="23" spans="1:25" x14ac:dyDescent="0.2">
      <c r="A23" s="405" t="s">
        <v>3187</v>
      </c>
      <c r="B23" s="406">
        <f t="shared" ref="B23:Q23" si="14">SUM(B14:B22)</f>
        <v>2</v>
      </c>
      <c r="C23" s="406">
        <f t="shared" si="14"/>
        <v>3</v>
      </c>
      <c r="D23" s="406">
        <f t="shared" si="14"/>
        <v>3</v>
      </c>
      <c r="E23" s="406">
        <f t="shared" si="14"/>
        <v>4</v>
      </c>
      <c r="F23" s="406">
        <f t="shared" si="14"/>
        <v>4</v>
      </c>
      <c r="G23" s="406">
        <f t="shared" si="14"/>
        <v>5</v>
      </c>
      <c r="H23" s="406">
        <f t="shared" si="14"/>
        <v>6</v>
      </c>
      <c r="I23" s="406">
        <f t="shared" si="14"/>
        <v>6</v>
      </c>
      <c r="J23" s="406">
        <f t="shared" si="14"/>
        <v>6</v>
      </c>
      <c r="K23" s="406">
        <f t="shared" si="14"/>
        <v>7</v>
      </c>
      <c r="L23" s="406">
        <f t="shared" si="14"/>
        <v>9</v>
      </c>
      <c r="M23" s="406">
        <f t="shared" si="14"/>
        <v>9</v>
      </c>
      <c r="N23" s="406">
        <f t="shared" si="14"/>
        <v>9</v>
      </c>
      <c r="O23" s="406">
        <f t="shared" si="14"/>
        <v>9</v>
      </c>
      <c r="P23" s="406">
        <f t="shared" si="14"/>
        <v>9</v>
      </c>
      <c r="Q23" s="406">
        <f t="shared" si="14"/>
        <v>9</v>
      </c>
      <c r="R23" s="407">
        <f t="shared" si="1"/>
        <v>3</v>
      </c>
      <c r="S23" s="407">
        <f t="shared" si="2"/>
        <v>7.333333333333333</v>
      </c>
      <c r="T23" s="396"/>
      <c r="U23" s="396"/>
      <c r="V23" s="396"/>
      <c r="W23" s="396"/>
      <c r="X23" s="396"/>
      <c r="Y23" s="396"/>
    </row>
    <row r="24" spans="1:25" x14ac:dyDescent="0.2">
      <c r="A24" s="383" t="s">
        <v>3188</v>
      </c>
      <c r="B24" s="395">
        <f t="shared" ref="B24:Q24" si="15">SUMPRODUCT(($U$14:$U$22&gt;EOMONTH(B$13,-1))*($U$14:$U$22&lt;=B$13))</f>
        <v>0</v>
      </c>
      <c r="C24" s="395">
        <f t="shared" si="15"/>
        <v>1</v>
      </c>
      <c r="D24" s="395">
        <f t="shared" si="15"/>
        <v>0</v>
      </c>
      <c r="E24" s="395">
        <f t="shared" si="15"/>
        <v>1</v>
      </c>
      <c r="F24" s="395">
        <f t="shared" si="15"/>
        <v>0</v>
      </c>
      <c r="G24" s="395">
        <f t="shared" si="15"/>
        <v>1</v>
      </c>
      <c r="H24" s="395">
        <f t="shared" si="15"/>
        <v>1</v>
      </c>
      <c r="I24" s="395">
        <f t="shared" si="15"/>
        <v>0</v>
      </c>
      <c r="J24" s="395">
        <f t="shared" si="15"/>
        <v>0</v>
      </c>
      <c r="K24" s="395">
        <f t="shared" si="15"/>
        <v>1</v>
      </c>
      <c r="L24" s="395">
        <f t="shared" si="15"/>
        <v>2</v>
      </c>
      <c r="M24" s="395">
        <f t="shared" si="15"/>
        <v>0</v>
      </c>
      <c r="N24" s="395">
        <f t="shared" si="15"/>
        <v>0</v>
      </c>
      <c r="O24" s="395">
        <f t="shared" si="15"/>
        <v>0</v>
      </c>
      <c r="P24" s="395">
        <f t="shared" si="15"/>
        <v>0</v>
      </c>
      <c r="Q24" s="395">
        <f t="shared" si="15"/>
        <v>0</v>
      </c>
      <c r="R24" s="408">
        <f>SUM(B24:E24)</f>
        <v>2</v>
      </c>
      <c r="S24" s="408">
        <f>SUM(F24:Q24)</f>
        <v>5</v>
      </c>
      <c r="T24" s="408"/>
      <c r="U24" s="408"/>
      <c r="V24" s="408"/>
      <c r="W24" s="408"/>
      <c r="X24" s="408"/>
      <c r="Y24" s="408"/>
    </row>
    <row r="25" spans="1:25" x14ac:dyDescent="0.2">
      <c r="A25" s="383"/>
      <c r="B25" s="395"/>
      <c r="C25" s="395"/>
      <c r="D25" s="395"/>
      <c r="E25" s="395"/>
      <c r="F25" s="395"/>
      <c r="G25" s="395"/>
      <c r="H25" s="395"/>
      <c r="I25" s="395"/>
      <c r="J25" s="395"/>
      <c r="K25" s="395"/>
      <c r="L25" s="395"/>
      <c r="M25" s="395"/>
      <c r="N25" s="395"/>
      <c r="O25" s="395"/>
      <c r="P25" s="395"/>
      <c r="Q25" s="395"/>
      <c r="R25" s="383"/>
      <c r="S25" s="383"/>
      <c r="T25" s="383"/>
      <c r="U25" s="383"/>
      <c r="V25" s="383"/>
      <c r="W25" s="383"/>
      <c r="X25" s="383"/>
      <c r="Y25" s="383"/>
    </row>
    <row r="26" spans="1:25" x14ac:dyDescent="0.2">
      <c r="A26" s="385" t="s">
        <v>3189</v>
      </c>
      <c r="B26" s="392">
        <f>DeploySum!B53</f>
        <v>46295</v>
      </c>
      <c r="C26" s="392">
        <f>DeploySum!C53</f>
        <v>46326</v>
      </c>
      <c r="D26" s="392">
        <f>DeploySum!D53</f>
        <v>46356</v>
      </c>
      <c r="E26" s="392">
        <f>DeploySum!E53</f>
        <v>46387</v>
      </c>
      <c r="F26" s="392">
        <f>DeploySum!F53</f>
        <v>46418</v>
      </c>
      <c r="G26" s="392">
        <f>DeploySum!G53</f>
        <v>46446</v>
      </c>
      <c r="H26" s="392">
        <f>DeploySum!H53</f>
        <v>46477</v>
      </c>
      <c r="I26" s="392">
        <f>DeploySum!I53</f>
        <v>46507</v>
      </c>
      <c r="J26" s="392">
        <f>DeploySum!J53</f>
        <v>46538</v>
      </c>
      <c r="K26" s="392">
        <f>DeploySum!K53</f>
        <v>46568</v>
      </c>
      <c r="L26" s="392">
        <f>DeploySum!L53</f>
        <v>46599</v>
      </c>
      <c r="M26" s="392">
        <f>DeploySum!M53</f>
        <v>46630</v>
      </c>
      <c r="N26" s="392">
        <f>DeploySum!N53</f>
        <v>46660</v>
      </c>
      <c r="O26" s="392">
        <f>DeploySum!O53</f>
        <v>46691</v>
      </c>
      <c r="P26" s="392">
        <f>DeploySum!P53</f>
        <v>46721</v>
      </c>
      <c r="Q26" s="392">
        <f>DeploySum!Q53</f>
        <v>46752</v>
      </c>
      <c r="R26" s="393" t="s">
        <v>1575</v>
      </c>
      <c r="S26" s="393" t="s">
        <v>1349</v>
      </c>
      <c r="T26" s="393"/>
      <c r="U26" s="393"/>
      <c r="V26" s="393"/>
      <c r="W26" s="393"/>
      <c r="X26" s="393"/>
      <c r="Y26" s="393"/>
    </row>
    <row r="27" spans="1:25" x14ac:dyDescent="0.2">
      <c r="A27" s="383" t="s">
        <v>1344</v>
      </c>
      <c r="B27" s="395">
        <f t="shared" ref="B27:Q27" si="16">SUMIF($T$14:$T$22,$A27,B$14:B$22)</f>
        <v>1</v>
      </c>
      <c r="C27" s="395">
        <f t="shared" si="16"/>
        <v>1</v>
      </c>
      <c r="D27" s="395">
        <f t="shared" si="16"/>
        <v>1</v>
      </c>
      <c r="E27" s="395">
        <f t="shared" si="16"/>
        <v>1</v>
      </c>
      <c r="F27" s="395">
        <f t="shared" si="16"/>
        <v>1</v>
      </c>
      <c r="G27" s="395">
        <f t="shared" si="16"/>
        <v>1</v>
      </c>
      <c r="H27" s="395">
        <f t="shared" si="16"/>
        <v>1</v>
      </c>
      <c r="I27" s="395">
        <f t="shared" si="16"/>
        <v>1</v>
      </c>
      <c r="J27" s="395">
        <f t="shared" si="16"/>
        <v>1</v>
      </c>
      <c r="K27" s="395">
        <f t="shared" si="16"/>
        <v>1</v>
      </c>
      <c r="L27" s="395">
        <f t="shared" si="16"/>
        <v>1</v>
      </c>
      <c r="M27" s="395">
        <f t="shared" si="16"/>
        <v>1</v>
      </c>
      <c r="N27" s="395">
        <f t="shared" si="16"/>
        <v>1</v>
      </c>
      <c r="O27" s="395">
        <f t="shared" si="16"/>
        <v>1</v>
      </c>
      <c r="P27" s="395">
        <f t="shared" si="16"/>
        <v>1</v>
      </c>
      <c r="Q27" s="395">
        <f t="shared" si="16"/>
        <v>1</v>
      </c>
      <c r="R27" s="396">
        <f t="shared" ref="R27:R31" si="17">AVERAGE(B27:E27)</f>
        <v>1</v>
      </c>
      <c r="S27" s="396">
        <f t="shared" ref="S27:S31" si="18">AVERAGE(F27:Q27)</f>
        <v>1</v>
      </c>
      <c r="T27" s="396"/>
      <c r="U27" s="396"/>
      <c r="V27" s="396"/>
      <c r="W27" s="396"/>
      <c r="X27" s="396"/>
      <c r="Y27" s="396"/>
    </row>
    <row r="28" spans="1:25" x14ac:dyDescent="0.2">
      <c r="A28" s="383" t="s">
        <v>2147</v>
      </c>
      <c r="B28" s="395">
        <f t="shared" ref="B28:Q28" si="19">SUMIF($T$14:$T$22,$A28,B$14:B$22)</f>
        <v>0</v>
      </c>
      <c r="C28" s="395">
        <f t="shared" si="19"/>
        <v>0</v>
      </c>
      <c r="D28" s="395">
        <f t="shared" si="19"/>
        <v>0</v>
      </c>
      <c r="E28" s="395">
        <f t="shared" si="19"/>
        <v>0</v>
      </c>
      <c r="F28" s="395">
        <f t="shared" si="19"/>
        <v>0</v>
      </c>
      <c r="G28" s="395">
        <f t="shared" si="19"/>
        <v>1</v>
      </c>
      <c r="H28" s="395">
        <f t="shared" si="19"/>
        <v>1</v>
      </c>
      <c r="I28" s="395">
        <f t="shared" si="19"/>
        <v>1</v>
      </c>
      <c r="J28" s="395">
        <f t="shared" si="19"/>
        <v>1</v>
      </c>
      <c r="K28" s="395">
        <f t="shared" si="19"/>
        <v>1</v>
      </c>
      <c r="L28" s="395">
        <f t="shared" si="19"/>
        <v>1</v>
      </c>
      <c r="M28" s="395">
        <f t="shared" si="19"/>
        <v>1</v>
      </c>
      <c r="N28" s="395">
        <f t="shared" si="19"/>
        <v>1</v>
      </c>
      <c r="O28" s="395">
        <f t="shared" si="19"/>
        <v>1</v>
      </c>
      <c r="P28" s="395">
        <f t="shared" si="19"/>
        <v>1</v>
      </c>
      <c r="Q28" s="395">
        <f t="shared" si="19"/>
        <v>1</v>
      </c>
      <c r="R28" s="396">
        <f t="shared" si="17"/>
        <v>0</v>
      </c>
      <c r="S28" s="396">
        <f t="shared" si="18"/>
        <v>0.91666666666666663</v>
      </c>
      <c r="T28" s="396"/>
      <c r="U28" s="396"/>
      <c r="V28" s="396"/>
      <c r="W28" s="396"/>
      <c r="X28" s="396"/>
      <c r="Y28" s="396"/>
    </row>
    <row r="29" spans="1:25" x14ac:dyDescent="0.2">
      <c r="A29" s="383" t="s">
        <v>2151</v>
      </c>
      <c r="B29" s="395">
        <f t="shared" ref="B29:Q29" si="20">SUMIF($T$14:$T$22,$A29,B$14:B$22)</f>
        <v>1</v>
      </c>
      <c r="C29" s="395">
        <f t="shared" si="20"/>
        <v>2</v>
      </c>
      <c r="D29" s="395">
        <f t="shared" si="20"/>
        <v>2</v>
      </c>
      <c r="E29" s="395">
        <f t="shared" si="20"/>
        <v>3</v>
      </c>
      <c r="F29" s="395">
        <f t="shared" si="20"/>
        <v>3</v>
      </c>
      <c r="G29" s="395">
        <f t="shared" si="20"/>
        <v>3</v>
      </c>
      <c r="H29" s="395">
        <f t="shared" si="20"/>
        <v>3</v>
      </c>
      <c r="I29" s="395">
        <f t="shared" si="20"/>
        <v>3</v>
      </c>
      <c r="J29" s="395">
        <f t="shared" si="20"/>
        <v>3</v>
      </c>
      <c r="K29" s="395">
        <f t="shared" si="20"/>
        <v>3</v>
      </c>
      <c r="L29" s="395">
        <f t="shared" si="20"/>
        <v>4</v>
      </c>
      <c r="M29" s="395">
        <f t="shared" si="20"/>
        <v>4</v>
      </c>
      <c r="N29" s="395">
        <f t="shared" si="20"/>
        <v>4</v>
      </c>
      <c r="O29" s="395">
        <f t="shared" si="20"/>
        <v>4</v>
      </c>
      <c r="P29" s="395">
        <f t="shared" si="20"/>
        <v>4</v>
      </c>
      <c r="Q29" s="395">
        <f t="shared" si="20"/>
        <v>4</v>
      </c>
      <c r="R29" s="396">
        <f t="shared" si="17"/>
        <v>2</v>
      </c>
      <c r="S29" s="396">
        <f t="shared" si="18"/>
        <v>3.5</v>
      </c>
      <c r="T29" s="396"/>
      <c r="U29" s="396"/>
      <c r="V29" s="396"/>
      <c r="W29" s="396"/>
      <c r="X29" s="396"/>
      <c r="Y29" s="396"/>
    </row>
    <row r="30" spans="1:25" x14ac:dyDescent="0.2">
      <c r="A30" s="383" t="s">
        <v>2155</v>
      </c>
      <c r="B30" s="395">
        <f t="shared" ref="B30:Q30" si="21">SUMIF($T$14:$T$22,$A30,B$14:B$22)</f>
        <v>0</v>
      </c>
      <c r="C30" s="395">
        <f t="shared" si="21"/>
        <v>0</v>
      </c>
      <c r="D30" s="395">
        <f t="shared" si="21"/>
        <v>0</v>
      </c>
      <c r="E30" s="395">
        <f t="shared" si="21"/>
        <v>0</v>
      </c>
      <c r="F30" s="395">
        <f t="shared" si="21"/>
        <v>0</v>
      </c>
      <c r="G30" s="395">
        <f t="shared" si="21"/>
        <v>0</v>
      </c>
      <c r="H30" s="395">
        <f t="shared" si="21"/>
        <v>1</v>
      </c>
      <c r="I30" s="395">
        <f t="shared" si="21"/>
        <v>1</v>
      </c>
      <c r="J30" s="395">
        <f t="shared" si="21"/>
        <v>1</v>
      </c>
      <c r="K30" s="395">
        <f t="shared" si="21"/>
        <v>2</v>
      </c>
      <c r="L30" s="395">
        <f t="shared" si="21"/>
        <v>3</v>
      </c>
      <c r="M30" s="395">
        <f t="shared" si="21"/>
        <v>3</v>
      </c>
      <c r="N30" s="395">
        <f t="shared" si="21"/>
        <v>3</v>
      </c>
      <c r="O30" s="395">
        <f t="shared" si="21"/>
        <v>3</v>
      </c>
      <c r="P30" s="395">
        <f t="shared" si="21"/>
        <v>3</v>
      </c>
      <c r="Q30" s="395">
        <f t="shared" si="21"/>
        <v>3</v>
      </c>
      <c r="R30" s="396">
        <f t="shared" si="17"/>
        <v>0</v>
      </c>
      <c r="S30" s="396">
        <f t="shared" si="18"/>
        <v>1.9166666666666667</v>
      </c>
      <c r="T30" s="396"/>
      <c r="U30" s="396"/>
      <c r="V30" s="396"/>
      <c r="W30" s="396"/>
      <c r="X30" s="396"/>
      <c r="Y30" s="396"/>
    </row>
    <row r="31" spans="1:25" x14ac:dyDescent="0.2">
      <c r="A31" s="405" t="s">
        <v>3187</v>
      </c>
      <c r="B31" s="406">
        <f t="shared" ref="B31:Q31" si="22">SUM(B27:B30)</f>
        <v>2</v>
      </c>
      <c r="C31" s="406">
        <f t="shared" si="22"/>
        <v>3</v>
      </c>
      <c r="D31" s="406">
        <f t="shared" si="22"/>
        <v>3</v>
      </c>
      <c r="E31" s="406">
        <f t="shared" si="22"/>
        <v>4</v>
      </c>
      <c r="F31" s="406">
        <f t="shared" si="22"/>
        <v>4</v>
      </c>
      <c r="G31" s="406">
        <f t="shared" si="22"/>
        <v>5</v>
      </c>
      <c r="H31" s="406">
        <f t="shared" si="22"/>
        <v>6</v>
      </c>
      <c r="I31" s="406">
        <f t="shared" si="22"/>
        <v>6</v>
      </c>
      <c r="J31" s="406">
        <f t="shared" si="22"/>
        <v>6</v>
      </c>
      <c r="K31" s="406">
        <f t="shared" si="22"/>
        <v>7</v>
      </c>
      <c r="L31" s="406">
        <f t="shared" si="22"/>
        <v>9</v>
      </c>
      <c r="M31" s="406">
        <f t="shared" si="22"/>
        <v>9</v>
      </c>
      <c r="N31" s="406">
        <f t="shared" si="22"/>
        <v>9</v>
      </c>
      <c r="O31" s="406">
        <f t="shared" si="22"/>
        <v>9</v>
      </c>
      <c r="P31" s="406">
        <f t="shared" si="22"/>
        <v>9</v>
      </c>
      <c r="Q31" s="406">
        <f t="shared" si="22"/>
        <v>9</v>
      </c>
      <c r="R31" s="407">
        <f t="shared" si="17"/>
        <v>3</v>
      </c>
      <c r="S31" s="407">
        <f t="shared" si="18"/>
        <v>7.333333333333333</v>
      </c>
      <c r="T31" s="396"/>
      <c r="U31" s="396"/>
      <c r="V31" s="396"/>
      <c r="W31" s="396"/>
      <c r="X31" s="396"/>
      <c r="Y31" s="396"/>
    </row>
    <row r="32" spans="1:25" x14ac:dyDescent="0.2">
      <c r="A32" s="383"/>
      <c r="B32" s="383"/>
      <c r="C32" s="383"/>
      <c r="D32" s="383"/>
      <c r="E32" s="383"/>
      <c r="F32" s="383"/>
      <c r="G32" s="383"/>
      <c r="H32" s="383"/>
      <c r="I32" s="383"/>
      <c r="J32" s="383"/>
      <c r="K32" s="383"/>
      <c r="L32" s="383"/>
      <c r="M32" s="383"/>
      <c r="N32" s="383"/>
      <c r="O32" s="383"/>
      <c r="P32" s="383"/>
      <c r="Q32" s="383"/>
      <c r="R32" s="383"/>
      <c r="S32" s="383"/>
      <c r="T32" s="383"/>
      <c r="U32" s="383"/>
      <c r="V32" s="383"/>
      <c r="W32" s="383"/>
      <c r="X32" s="383"/>
      <c r="Y32" s="383"/>
    </row>
    <row r="33" spans="1:25" x14ac:dyDescent="0.2">
      <c r="A33" s="385" t="s">
        <v>3190</v>
      </c>
      <c r="B33" s="392">
        <f>DeploySum!B53</f>
        <v>46295</v>
      </c>
      <c r="C33" s="392">
        <f>DeploySum!C53</f>
        <v>46326</v>
      </c>
      <c r="D33" s="392">
        <f>DeploySum!D53</f>
        <v>46356</v>
      </c>
      <c r="E33" s="392">
        <f>DeploySum!E53</f>
        <v>46387</v>
      </c>
      <c r="F33" s="392">
        <f>DeploySum!F53</f>
        <v>46418</v>
      </c>
      <c r="G33" s="392">
        <f>DeploySum!G53</f>
        <v>46446</v>
      </c>
      <c r="H33" s="392">
        <f>DeploySum!H53</f>
        <v>46477</v>
      </c>
      <c r="I33" s="392">
        <f>DeploySum!I53</f>
        <v>46507</v>
      </c>
      <c r="J33" s="392">
        <f>DeploySum!J53</f>
        <v>46538</v>
      </c>
      <c r="K33" s="392">
        <f>DeploySum!K53</f>
        <v>46568</v>
      </c>
      <c r="L33" s="392">
        <f>DeploySum!L53</f>
        <v>46599</v>
      </c>
      <c r="M33" s="392">
        <f>DeploySum!M53</f>
        <v>46630</v>
      </c>
      <c r="N33" s="392">
        <f>DeploySum!N53</f>
        <v>46660</v>
      </c>
      <c r="O33" s="392">
        <f>DeploySum!O53</f>
        <v>46691</v>
      </c>
      <c r="P33" s="392">
        <f>DeploySum!P53</f>
        <v>46721</v>
      </c>
      <c r="Q33" s="392">
        <f>DeploySum!Q53</f>
        <v>46752</v>
      </c>
      <c r="R33" s="393" t="s">
        <v>1575</v>
      </c>
      <c r="S33" s="393" t="s">
        <v>1349</v>
      </c>
      <c r="T33" s="393"/>
      <c r="U33" s="393"/>
      <c r="V33" s="393"/>
      <c r="W33" s="393"/>
      <c r="X33" s="393"/>
      <c r="Y33" s="393"/>
    </row>
    <row r="34" spans="1:25" x14ac:dyDescent="0.2">
      <c r="A34" s="383" t="str">
        <f t="shared" ref="A34:A42" si="23">$A14</f>
        <v>LOG-01 Logistics Manager (William Welser)</v>
      </c>
      <c r="B34" s="409">
        <f t="shared" ref="B34:Q34" si="24">B14*$X14/12*(1+IF(AND(B$33&gt;=$B$8,$Y14=1),$B$7,0))</f>
        <v>10000</v>
      </c>
      <c r="C34" s="409">
        <f t="shared" si="24"/>
        <v>10000</v>
      </c>
      <c r="D34" s="409">
        <f t="shared" si="24"/>
        <v>10000</v>
      </c>
      <c r="E34" s="409">
        <f t="shared" si="24"/>
        <v>10000</v>
      </c>
      <c r="F34" s="409">
        <f t="shared" si="24"/>
        <v>10000</v>
      </c>
      <c r="G34" s="409">
        <f t="shared" si="24"/>
        <v>10000</v>
      </c>
      <c r="H34" s="409">
        <f t="shared" si="24"/>
        <v>10000</v>
      </c>
      <c r="I34" s="409">
        <f t="shared" si="24"/>
        <v>10000</v>
      </c>
      <c r="J34" s="409">
        <f t="shared" si="24"/>
        <v>10000</v>
      </c>
      <c r="K34" s="409">
        <f t="shared" si="24"/>
        <v>10000</v>
      </c>
      <c r="L34" s="409">
        <f t="shared" si="24"/>
        <v>10000</v>
      </c>
      <c r="M34" s="409">
        <f t="shared" si="24"/>
        <v>10000</v>
      </c>
      <c r="N34" s="409">
        <f t="shared" si="24"/>
        <v>10000</v>
      </c>
      <c r="O34" s="409">
        <f t="shared" si="24"/>
        <v>10300</v>
      </c>
      <c r="P34" s="409">
        <f t="shared" si="24"/>
        <v>10300</v>
      </c>
      <c r="Q34" s="409">
        <f t="shared" si="24"/>
        <v>10300</v>
      </c>
      <c r="R34" s="410">
        <f t="shared" ref="R34:R47" si="25">SUM(B34:E34)</f>
        <v>40000</v>
      </c>
      <c r="S34" s="410">
        <f t="shared" ref="S34:S47" si="26">SUM(F34:Q34)</f>
        <v>120900</v>
      </c>
      <c r="T34" s="410"/>
      <c r="U34" s="410"/>
      <c r="V34" s="410"/>
      <c r="W34" s="410"/>
      <c r="X34" s="410"/>
      <c r="Y34" s="410"/>
    </row>
    <row r="35" spans="1:25" x14ac:dyDescent="0.2">
      <c r="A35" s="383" t="str">
        <f t="shared" si="23"/>
        <v>INV-01 Inventory Control Specialist</v>
      </c>
      <c r="B35" s="409">
        <f t="shared" ref="B35:Q35" si="27">B15*$X15/12*(1+IF(AND(B$33&gt;=$B$8,$Y15=1),$B$7,0))</f>
        <v>0</v>
      </c>
      <c r="C35" s="409">
        <f t="shared" si="27"/>
        <v>0</v>
      </c>
      <c r="D35" s="409">
        <f t="shared" si="27"/>
        <v>0</v>
      </c>
      <c r="E35" s="409">
        <f t="shared" si="27"/>
        <v>0</v>
      </c>
      <c r="F35" s="409">
        <f t="shared" si="27"/>
        <v>0</v>
      </c>
      <c r="G35" s="409">
        <f t="shared" si="27"/>
        <v>4000</v>
      </c>
      <c r="H35" s="409">
        <f t="shared" si="27"/>
        <v>4000</v>
      </c>
      <c r="I35" s="409">
        <f t="shared" si="27"/>
        <v>4000</v>
      </c>
      <c r="J35" s="409">
        <f t="shared" si="27"/>
        <v>4000</v>
      </c>
      <c r="K35" s="409">
        <f t="shared" si="27"/>
        <v>4000</v>
      </c>
      <c r="L35" s="409">
        <f t="shared" si="27"/>
        <v>4000</v>
      </c>
      <c r="M35" s="409">
        <f t="shared" si="27"/>
        <v>4000</v>
      </c>
      <c r="N35" s="409">
        <f t="shared" si="27"/>
        <v>4000</v>
      </c>
      <c r="O35" s="409">
        <f t="shared" si="27"/>
        <v>4120</v>
      </c>
      <c r="P35" s="409">
        <f t="shared" si="27"/>
        <v>4120</v>
      </c>
      <c r="Q35" s="409">
        <f t="shared" si="27"/>
        <v>4120</v>
      </c>
      <c r="R35" s="410">
        <f t="shared" si="25"/>
        <v>0</v>
      </c>
      <c r="S35" s="410">
        <f t="shared" si="26"/>
        <v>44360</v>
      </c>
      <c r="T35" s="410"/>
      <c r="U35" s="410"/>
      <c r="V35" s="410"/>
      <c r="W35" s="410"/>
      <c r="X35" s="410"/>
      <c r="Y35" s="410"/>
    </row>
    <row r="36" spans="1:25" x14ac:dyDescent="0.2">
      <c r="A36" s="383" t="str">
        <f t="shared" si="23"/>
        <v>TL-01 Material Handling Team Lead</v>
      </c>
      <c r="B36" s="409">
        <f t="shared" ref="B36:Q36" si="28">B16*$X16/12*(1+IF(AND(B$33&gt;=$B$8,$Y16=1),$B$7,0))</f>
        <v>0</v>
      </c>
      <c r="C36" s="409">
        <f t="shared" si="28"/>
        <v>0</v>
      </c>
      <c r="D36" s="409">
        <f t="shared" si="28"/>
        <v>0</v>
      </c>
      <c r="E36" s="409">
        <f t="shared" si="28"/>
        <v>4333.333333333333</v>
      </c>
      <c r="F36" s="409">
        <f t="shared" si="28"/>
        <v>4333.333333333333</v>
      </c>
      <c r="G36" s="409">
        <f t="shared" si="28"/>
        <v>4333.333333333333</v>
      </c>
      <c r="H36" s="409">
        <f t="shared" si="28"/>
        <v>4333.333333333333</v>
      </c>
      <c r="I36" s="409">
        <f t="shared" si="28"/>
        <v>4333.333333333333</v>
      </c>
      <c r="J36" s="409">
        <f t="shared" si="28"/>
        <v>4333.333333333333</v>
      </c>
      <c r="K36" s="409">
        <f t="shared" si="28"/>
        <v>4333.333333333333</v>
      </c>
      <c r="L36" s="409">
        <f t="shared" si="28"/>
        <v>4333.333333333333</v>
      </c>
      <c r="M36" s="409">
        <f t="shared" si="28"/>
        <v>4333.333333333333</v>
      </c>
      <c r="N36" s="409">
        <f t="shared" si="28"/>
        <v>4333.333333333333</v>
      </c>
      <c r="O36" s="409">
        <f t="shared" si="28"/>
        <v>4463.333333333333</v>
      </c>
      <c r="P36" s="409">
        <f t="shared" si="28"/>
        <v>4463.333333333333</v>
      </c>
      <c r="Q36" s="409">
        <f t="shared" si="28"/>
        <v>4463.333333333333</v>
      </c>
      <c r="R36" s="410">
        <f t="shared" si="25"/>
        <v>4333.333333333333</v>
      </c>
      <c r="S36" s="410">
        <f t="shared" si="26"/>
        <v>52390.000000000007</v>
      </c>
      <c r="T36" s="410"/>
      <c r="U36" s="410"/>
      <c r="V36" s="410"/>
      <c r="W36" s="410"/>
      <c r="X36" s="410"/>
      <c r="Y36" s="410"/>
    </row>
    <row r="37" spans="1:25" x14ac:dyDescent="0.2">
      <c r="A37" s="383" t="str">
        <f t="shared" si="23"/>
        <v>TL-02 Material Handling Team Lead</v>
      </c>
      <c r="B37" s="409">
        <f t="shared" ref="B37:Q37" si="29">B17*$X17/12*(1+IF(AND(B$33&gt;=$B$8,$Y17=1),$B$7,0))</f>
        <v>0</v>
      </c>
      <c r="C37" s="409">
        <f t="shared" si="29"/>
        <v>0</v>
      </c>
      <c r="D37" s="409">
        <f t="shared" si="29"/>
        <v>0</v>
      </c>
      <c r="E37" s="409">
        <f t="shared" si="29"/>
        <v>0</v>
      </c>
      <c r="F37" s="409">
        <f t="shared" si="29"/>
        <v>0</v>
      </c>
      <c r="G37" s="409">
        <f t="shared" si="29"/>
        <v>0</v>
      </c>
      <c r="H37" s="409">
        <f t="shared" si="29"/>
        <v>0</v>
      </c>
      <c r="I37" s="409">
        <f t="shared" si="29"/>
        <v>0</v>
      </c>
      <c r="J37" s="409">
        <f t="shared" si="29"/>
        <v>0</v>
      </c>
      <c r="K37" s="409">
        <f t="shared" si="29"/>
        <v>0</v>
      </c>
      <c r="L37" s="409">
        <f t="shared" si="29"/>
        <v>4333.333333333333</v>
      </c>
      <c r="M37" s="409">
        <f t="shared" si="29"/>
        <v>4333.333333333333</v>
      </c>
      <c r="N37" s="409">
        <f t="shared" si="29"/>
        <v>4333.333333333333</v>
      </c>
      <c r="O37" s="409">
        <f t="shared" si="29"/>
        <v>4333.333333333333</v>
      </c>
      <c r="P37" s="409">
        <f t="shared" si="29"/>
        <v>4333.333333333333</v>
      </c>
      <c r="Q37" s="409">
        <f t="shared" si="29"/>
        <v>4333.333333333333</v>
      </c>
      <c r="R37" s="410">
        <f t="shared" si="25"/>
        <v>0</v>
      </c>
      <c r="S37" s="410">
        <f t="shared" si="26"/>
        <v>25999.999999999996</v>
      </c>
      <c r="T37" s="410"/>
      <c r="U37" s="410"/>
      <c r="V37" s="410"/>
      <c r="W37" s="410"/>
      <c r="X37" s="410"/>
      <c r="Y37" s="410"/>
    </row>
    <row r="38" spans="1:25" x14ac:dyDescent="0.2">
      <c r="A38" s="383" t="str">
        <f t="shared" si="23"/>
        <v>MH-01 Material Handler (Austin Steed)</v>
      </c>
      <c r="B38" s="409">
        <f t="shared" ref="B38:Q38" si="30">B18*$X18/12*(1+IF(AND(B$33&gt;=$B$8,$Y18=1),$B$7,0))</f>
        <v>4160</v>
      </c>
      <c r="C38" s="409">
        <f t="shared" si="30"/>
        <v>4160</v>
      </c>
      <c r="D38" s="409">
        <f t="shared" si="30"/>
        <v>4160</v>
      </c>
      <c r="E38" s="409">
        <f t="shared" si="30"/>
        <v>4160</v>
      </c>
      <c r="F38" s="409">
        <f t="shared" si="30"/>
        <v>4160</v>
      </c>
      <c r="G38" s="409">
        <f t="shared" si="30"/>
        <v>4160</v>
      </c>
      <c r="H38" s="409">
        <f t="shared" si="30"/>
        <v>4160</v>
      </c>
      <c r="I38" s="409">
        <f t="shared" si="30"/>
        <v>4160</v>
      </c>
      <c r="J38" s="409">
        <f t="shared" si="30"/>
        <v>4160</v>
      </c>
      <c r="K38" s="409">
        <f t="shared" si="30"/>
        <v>4160</v>
      </c>
      <c r="L38" s="409">
        <f t="shared" si="30"/>
        <v>4160</v>
      </c>
      <c r="M38" s="409">
        <f t="shared" si="30"/>
        <v>4160</v>
      </c>
      <c r="N38" s="409">
        <f t="shared" si="30"/>
        <v>4160</v>
      </c>
      <c r="O38" s="409">
        <f t="shared" si="30"/>
        <v>4284.8</v>
      </c>
      <c r="P38" s="409">
        <f t="shared" si="30"/>
        <v>4284.8</v>
      </c>
      <c r="Q38" s="409">
        <f t="shared" si="30"/>
        <v>4284.8</v>
      </c>
      <c r="R38" s="410">
        <f t="shared" si="25"/>
        <v>16640</v>
      </c>
      <c r="S38" s="410">
        <f t="shared" si="26"/>
        <v>50294.400000000009</v>
      </c>
      <c r="T38" s="410"/>
      <c r="U38" s="410"/>
      <c r="V38" s="410"/>
      <c r="W38" s="410"/>
      <c r="X38" s="410"/>
      <c r="Y38" s="410"/>
    </row>
    <row r="39" spans="1:25" x14ac:dyDescent="0.2">
      <c r="A39" s="383" t="str">
        <f t="shared" si="23"/>
        <v>MH-02 Material Handler (backfill for Servando Flores)</v>
      </c>
      <c r="B39" s="409">
        <f t="shared" ref="B39:Q39" si="31">B19*$X19/12*(1+IF(AND(B$33&gt;=$B$8,$Y19=1),$B$7,0))</f>
        <v>0</v>
      </c>
      <c r="C39" s="409">
        <f t="shared" si="31"/>
        <v>4160</v>
      </c>
      <c r="D39" s="409">
        <f t="shared" si="31"/>
        <v>4160</v>
      </c>
      <c r="E39" s="409">
        <f t="shared" si="31"/>
        <v>4160</v>
      </c>
      <c r="F39" s="409">
        <f t="shared" si="31"/>
        <v>4160</v>
      </c>
      <c r="G39" s="409">
        <f t="shared" si="31"/>
        <v>4160</v>
      </c>
      <c r="H39" s="409">
        <f t="shared" si="31"/>
        <v>4160</v>
      </c>
      <c r="I39" s="409">
        <f t="shared" si="31"/>
        <v>4160</v>
      </c>
      <c r="J39" s="409">
        <f t="shared" si="31"/>
        <v>4160</v>
      </c>
      <c r="K39" s="409">
        <f t="shared" si="31"/>
        <v>4160</v>
      </c>
      <c r="L39" s="409">
        <f t="shared" si="31"/>
        <v>4160</v>
      </c>
      <c r="M39" s="409">
        <f t="shared" si="31"/>
        <v>4160</v>
      </c>
      <c r="N39" s="409">
        <f t="shared" si="31"/>
        <v>4160</v>
      </c>
      <c r="O39" s="409">
        <f t="shared" si="31"/>
        <v>4284.8</v>
      </c>
      <c r="P39" s="409">
        <f t="shared" si="31"/>
        <v>4284.8</v>
      </c>
      <c r="Q39" s="409">
        <f t="shared" si="31"/>
        <v>4284.8</v>
      </c>
      <c r="R39" s="410">
        <f t="shared" si="25"/>
        <v>12480</v>
      </c>
      <c r="S39" s="410">
        <f t="shared" si="26"/>
        <v>50294.400000000009</v>
      </c>
      <c r="T39" s="410"/>
      <c r="U39" s="410"/>
      <c r="V39" s="410"/>
      <c r="W39" s="410"/>
      <c r="X39" s="410"/>
      <c r="Y39" s="410"/>
    </row>
    <row r="40" spans="1:25" x14ac:dyDescent="0.2">
      <c r="A40" s="383" t="str">
        <f t="shared" si="23"/>
        <v>MH-06 Material Handler</v>
      </c>
      <c r="B40" s="409">
        <f t="shared" ref="B40:Q40" si="32">B20*$X20/12*(1+IF(AND(B$33&gt;=$B$8,$Y20=1),$B$7,0))</f>
        <v>0</v>
      </c>
      <c r="C40" s="409">
        <f t="shared" si="32"/>
        <v>0</v>
      </c>
      <c r="D40" s="409">
        <f t="shared" si="32"/>
        <v>0</v>
      </c>
      <c r="E40" s="409">
        <f t="shared" si="32"/>
        <v>0</v>
      </c>
      <c r="F40" s="409">
        <f t="shared" si="32"/>
        <v>0</v>
      </c>
      <c r="G40" s="409">
        <f t="shared" si="32"/>
        <v>0</v>
      </c>
      <c r="H40" s="409">
        <f t="shared" si="32"/>
        <v>0</v>
      </c>
      <c r="I40" s="409">
        <f t="shared" si="32"/>
        <v>0</v>
      </c>
      <c r="J40" s="409">
        <f t="shared" si="32"/>
        <v>0</v>
      </c>
      <c r="K40" s="409">
        <f t="shared" si="32"/>
        <v>0</v>
      </c>
      <c r="L40" s="409">
        <f t="shared" si="32"/>
        <v>4160</v>
      </c>
      <c r="M40" s="409">
        <f t="shared" si="32"/>
        <v>4160</v>
      </c>
      <c r="N40" s="409">
        <f t="shared" si="32"/>
        <v>4160</v>
      </c>
      <c r="O40" s="409">
        <f t="shared" si="32"/>
        <v>4160</v>
      </c>
      <c r="P40" s="409">
        <f t="shared" si="32"/>
        <v>4160</v>
      </c>
      <c r="Q40" s="409">
        <f t="shared" si="32"/>
        <v>4160</v>
      </c>
      <c r="R40" s="410">
        <f t="shared" si="25"/>
        <v>0</v>
      </c>
      <c r="S40" s="410">
        <f t="shared" si="26"/>
        <v>24960</v>
      </c>
      <c r="T40" s="410"/>
      <c r="U40" s="410"/>
      <c r="V40" s="410"/>
      <c r="W40" s="410"/>
      <c r="X40" s="410"/>
      <c r="Y40" s="410"/>
    </row>
    <row r="41" spans="1:25" x14ac:dyDescent="0.2">
      <c r="A41" s="383" t="str">
        <f t="shared" si="23"/>
        <v>MH-03 Material Handler</v>
      </c>
      <c r="B41" s="409">
        <f t="shared" ref="B41:Q41" si="33">B21*$X21/12*(1+IF(AND(B$33&gt;=$B$8,$Y21=1),$B$7,0))</f>
        <v>0</v>
      </c>
      <c r="C41" s="409">
        <f t="shared" si="33"/>
        <v>0</v>
      </c>
      <c r="D41" s="409">
        <f t="shared" si="33"/>
        <v>0</v>
      </c>
      <c r="E41" s="409">
        <f t="shared" si="33"/>
        <v>0</v>
      </c>
      <c r="F41" s="409">
        <f t="shared" si="33"/>
        <v>0</v>
      </c>
      <c r="G41" s="409">
        <f t="shared" si="33"/>
        <v>0</v>
      </c>
      <c r="H41" s="409">
        <f t="shared" si="33"/>
        <v>4160</v>
      </c>
      <c r="I41" s="409">
        <f t="shared" si="33"/>
        <v>4160</v>
      </c>
      <c r="J41" s="409">
        <f t="shared" si="33"/>
        <v>4160</v>
      </c>
      <c r="K41" s="409">
        <f t="shared" si="33"/>
        <v>4160</v>
      </c>
      <c r="L41" s="409">
        <f t="shared" si="33"/>
        <v>4160</v>
      </c>
      <c r="M41" s="409">
        <f t="shared" si="33"/>
        <v>4160</v>
      </c>
      <c r="N41" s="409">
        <f t="shared" si="33"/>
        <v>4160</v>
      </c>
      <c r="O41" s="409">
        <f t="shared" si="33"/>
        <v>4284.8</v>
      </c>
      <c r="P41" s="409">
        <f t="shared" si="33"/>
        <v>4284.8</v>
      </c>
      <c r="Q41" s="409">
        <f t="shared" si="33"/>
        <v>4284.8</v>
      </c>
      <c r="R41" s="410">
        <f t="shared" si="25"/>
        <v>0</v>
      </c>
      <c r="S41" s="410">
        <f t="shared" si="26"/>
        <v>41974.400000000009</v>
      </c>
      <c r="T41" s="410"/>
      <c r="U41" s="410"/>
      <c r="V41" s="410"/>
      <c r="W41" s="410"/>
      <c r="X41" s="410"/>
      <c r="Y41" s="410"/>
    </row>
    <row r="42" spans="1:25" x14ac:dyDescent="0.2">
      <c r="A42" s="383" t="str">
        <f t="shared" si="23"/>
        <v>MH-04 Material Handler</v>
      </c>
      <c r="B42" s="409">
        <f t="shared" ref="B42:Q42" si="34">B22*$X22/12*(1+IF(AND(B$33&gt;=$B$8,$Y22=1),$B$7,0))</f>
        <v>0</v>
      </c>
      <c r="C42" s="409">
        <f t="shared" si="34"/>
        <v>0</v>
      </c>
      <c r="D42" s="409">
        <f t="shared" si="34"/>
        <v>0</v>
      </c>
      <c r="E42" s="409">
        <f t="shared" si="34"/>
        <v>0</v>
      </c>
      <c r="F42" s="409">
        <f t="shared" si="34"/>
        <v>0</v>
      </c>
      <c r="G42" s="409">
        <f t="shared" si="34"/>
        <v>0</v>
      </c>
      <c r="H42" s="409">
        <f t="shared" si="34"/>
        <v>0</v>
      </c>
      <c r="I42" s="409">
        <f t="shared" si="34"/>
        <v>0</v>
      </c>
      <c r="J42" s="409">
        <f t="shared" si="34"/>
        <v>0</v>
      </c>
      <c r="K42" s="409">
        <f t="shared" si="34"/>
        <v>4160</v>
      </c>
      <c r="L42" s="409">
        <f t="shared" si="34"/>
        <v>4160</v>
      </c>
      <c r="M42" s="409">
        <f t="shared" si="34"/>
        <v>4160</v>
      </c>
      <c r="N42" s="409">
        <f t="shared" si="34"/>
        <v>4160</v>
      </c>
      <c r="O42" s="409">
        <f t="shared" si="34"/>
        <v>4160</v>
      </c>
      <c r="P42" s="409">
        <f t="shared" si="34"/>
        <v>4160</v>
      </c>
      <c r="Q42" s="409">
        <f t="shared" si="34"/>
        <v>4160</v>
      </c>
      <c r="R42" s="410">
        <f t="shared" si="25"/>
        <v>0</v>
      </c>
      <c r="S42" s="410">
        <f t="shared" si="26"/>
        <v>29120</v>
      </c>
      <c r="T42" s="410"/>
      <c r="U42" s="410"/>
      <c r="V42" s="410"/>
      <c r="W42" s="410"/>
      <c r="X42" s="410"/>
      <c r="Y42" s="410"/>
    </row>
    <row r="43" spans="1:25" x14ac:dyDescent="0.2">
      <c r="A43" s="411" t="s">
        <v>1577</v>
      </c>
      <c r="B43" s="412">
        <f t="shared" ref="B43:Q43" si="35">SUM(B34:B42)</f>
        <v>14160</v>
      </c>
      <c r="C43" s="412">
        <f t="shared" si="35"/>
        <v>18320</v>
      </c>
      <c r="D43" s="412">
        <f t="shared" si="35"/>
        <v>18320</v>
      </c>
      <c r="E43" s="412">
        <f t="shared" si="35"/>
        <v>22653.333333333332</v>
      </c>
      <c r="F43" s="412">
        <f t="shared" si="35"/>
        <v>22653.333333333332</v>
      </c>
      <c r="G43" s="412">
        <f t="shared" si="35"/>
        <v>26653.333333333332</v>
      </c>
      <c r="H43" s="412">
        <f t="shared" si="35"/>
        <v>30813.333333333332</v>
      </c>
      <c r="I43" s="412">
        <f t="shared" si="35"/>
        <v>30813.333333333332</v>
      </c>
      <c r="J43" s="412">
        <f t="shared" si="35"/>
        <v>30813.333333333332</v>
      </c>
      <c r="K43" s="412">
        <f t="shared" si="35"/>
        <v>34973.333333333328</v>
      </c>
      <c r="L43" s="412">
        <f t="shared" si="35"/>
        <v>43466.666666666664</v>
      </c>
      <c r="M43" s="412">
        <f t="shared" si="35"/>
        <v>43466.666666666664</v>
      </c>
      <c r="N43" s="412">
        <f t="shared" si="35"/>
        <v>43466.666666666664</v>
      </c>
      <c r="O43" s="412">
        <f t="shared" si="35"/>
        <v>44391.066666666666</v>
      </c>
      <c r="P43" s="412">
        <f t="shared" si="35"/>
        <v>44391.066666666666</v>
      </c>
      <c r="Q43" s="412">
        <f t="shared" si="35"/>
        <v>44391.066666666666</v>
      </c>
      <c r="R43" s="413">
        <f t="shared" si="25"/>
        <v>73453.333333333328</v>
      </c>
      <c r="S43" s="413">
        <f t="shared" si="26"/>
        <v>440293.19999999995</v>
      </c>
      <c r="T43" s="410"/>
      <c r="U43" s="410"/>
      <c r="V43" s="410"/>
      <c r="W43" s="410"/>
      <c r="X43" s="410"/>
      <c r="Y43" s="410"/>
    </row>
    <row r="44" spans="1:25" x14ac:dyDescent="0.2">
      <c r="A44" s="383" t="s">
        <v>1578</v>
      </c>
      <c r="B44" s="409">
        <f t="shared" ref="B44:Q44" si="36">B43*$B$5</f>
        <v>962.88000000000011</v>
      </c>
      <c r="C44" s="409">
        <f t="shared" si="36"/>
        <v>1245.76</v>
      </c>
      <c r="D44" s="409">
        <f t="shared" si="36"/>
        <v>1245.76</v>
      </c>
      <c r="E44" s="409">
        <f t="shared" si="36"/>
        <v>1540.4266666666667</v>
      </c>
      <c r="F44" s="409">
        <f t="shared" si="36"/>
        <v>1540.4266666666667</v>
      </c>
      <c r="G44" s="409">
        <f t="shared" si="36"/>
        <v>1812.4266666666667</v>
      </c>
      <c r="H44" s="409">
        <f t="shared" si="36"/>
        <v>2095.3066666666668</v>
      </c>
      <c r="I44" s="409">
        <f t="shared" si="36"/>
        <v>2095.3066666666668</v>
      </c>
      <c r="J44" s="409">
        <f t="shared" si="36"/>
        <v>2095.3066666666668</v>
      </c>
      <c r="K44" s="409">
        <f t="shared" si="36"/>
        <v>2378.1866666666665</v>
      </c>
      <c r="L44" s="409">
        <f t="shared" si="36"/>
        <v>2955.7333333333336</v>
      </c>
      <c r="M44" s="409">
        <f t="shared" si="36"/>
        <v>2955.7333333333336</v>
      </c>
      <c r="N44" s="409">
        <f t="shared" si="36"/>
        <v>2955.7333333333336</v>
      </c>
      <c r="O44" s="409">
        <f t="shared" si="36"/>
        <v>3018.5925333333334</v>
      </c>
      <c r="P44" s="409">
        <f t="shared" si="36"/>
        <v>3018.5925333333334</v>
      </c>
      <c r="Q44" s="409">
        <f t="shared" si="36"/>
        <v>3018.5925333333334</v>
      </c>
      <c r="R44" s="410">
        <f t="shared" si="25"/>
        <v>4994.8266666666677</v>
      </c>
      <c r="S44" s="410">
        <f t="shared" si="26"/>
        <v>29939.937599999997</v>
      </c>
      <c r="T44" s="410"/>
      <c r="U44" s="410"/>
      <c r="V44" s="410"/>
      <c r="W44" s="410"/>
      <c r="X44" s="410"/>
      <c r="Y44" s="410"/>
    </row>
    <row r="45" spans="1:25" x14ac:dyDescent="0.2">
      <c r="A45" s="383" t="s">
        <v>1320</v>
      </c>
      <c r="B45" s="409">
        <f t="shared" ref="B45:Q45" si="37">B43*$B$6</f>
        <v>2322.2400000000002</v>
      </c>
      <c r="C45" s="409">
        <f t="shared" si="37"/>
        <v>3004.48</v>
      </c>
      <c r="D45" s="409">
        <f t="shared" si="37"/>
        <v>3004.48</v>
      </c>
      <c r="E45" s="409">
        <f t="shared" si="37"/>
        <v>3715.1466666666665</v>
      </c>
      <c r="F45" s="409">
        <f t="shared" si="37"/>
        <v>3715.1466666666665</v>
      </c>
      <c r="G45" s="409">
        <f t="shared" si="37"/>
        <v>4371.1466666666665</v>
      </c>
      <c r="H45" s="409">
        <f t="shared" si="37"/>
        <v>5053.3866666666663</v>
      </c>
      <c r="I45" s="409">
        <f t="shared" si="37"/>
        <v>5053.3866666666663</v>
      </c>
      <c r="J45" s="409">
        <f t="shared" si="37"/>
        <v>5053.3866666666663</v>
      </c>
      <c r="K45" s="409">
        <f t="shared" si="37"/>
        <v>5735.6266666666661</v>
      </c>
      <c r="L45" s="409">
        <f t="shared" si="37"/>
        <v>7128.5333333333328</v>
      </c>
      <c r="M45" s="409">
        <f t="shared" si="37"/>
        <v>7128.5333333333328</v>
      </c>
      <c r="N45" s="409">
        <f t="shared" si="37"/>
        <v>7128.5333333333328</v>
      </c>
      <c r="O45" s="409">
        <f t="shared" si="37"/>
        <v>7280.1349333333337</v>
      </c>
      <c r="P45" s="409">
        <f t="shared" si="37"/>
        <v>7280.1349333333337</v>
      </c>
      <c r="Q45" s="409">
        <f t="shared" si="37"/>
        <v>7280.1349333333337</v>
      </c>
      <c r="R45" s="410">
        <f t="shared" si="25"/>
        <v>12046.346666666668</v>
      </c>
      <c r="S45" s="410">
        <f t="shared" si="26"/>
        <v>72208.084799999997</v>
      </c>
      <c r="T45" s="410"/>
      <c r="U45" s="410"/>
      <c r="V45" s="410"/>
      <c r="W45" s="410"/>
      <c r="X45" s="410"/>
      <c r="Y45" s="410"/>
    </row>
    <row r="46" spans="1:25" x14ac:dyDescent="0.2">
      <c r="A46" s="383" t="s">
        <v>1585</v>
      </c>
      <c r="B46" s="409">
        <f t="shared" ref="B46:Q46" si="38">SUMPRODUCT(($U$14:$U$22&gt;EOMONTH(B$33,-1))*($U$14:$U$22&lt;=B$33))*$B$10</f>
        <v>0</v>
      </c>
      <c r="C46" s="409">
        <f t="shared" si="38"/>
        <v>1000</v>
      </c>
      <c r="D46" s="409">
        <f t="shared" si="38"/>
        <v>0</v>
      </c>
      <c r="E46" s="409">
        <f t="shared" si="38"/>
        <v>1000</v>
      </c>
      <c r="F46" s="409">
        <f t="shared" si="38"/>
        <v>0</v>
      </c>
      <c r="G46" s="409">
        <f t="shared" si="38"/>
        <v>1000</v>
      </c>
      <c r="H46" s="409">
        <f t="shared" si="38"/>
        <v>1000</v>
      </c>
      <c r="I46" s="409">
        <f t="shared" si="38"/>
        <v>0</v>
      </c>
      <c r="J46" s="409">
        <f t="shared" si="38"/>
        <v>0</v>
      </c>
      <c r="K46" s="409">
        <f t="shared" si="38"/>
        <v>1000</v>
      </c>
      <c r="L46" s="409">
        <f t="shared" si="38"/>
        <v>2000</v>
      </c>
      <c r="M46" s="409">
        <f t="shared" si="38"/>
        <v>0</v>
      </c>
      <c r="N46" s="409">
        <f t="shared" si="38"/>
        <v>0</v>
      </c>
      <c r="O46" s="409">
        <f t="shared" si="38"/>
        <v>0</v>
      </c>
      <c r="P46" s="409">
        <f t="shared" si="38"/>
        <v>0</v>
      </c>
      <c r="Q46" s="409">
        <f t="shared" si="38"/>
        <v>0</v>
      </c>
      <c r="R46" s="410">
        <f t="shared" si="25"/>
        <v>2000</v>
      </c>
      <c r="S46" s="410">
        <f t="shared" si="26"/>
        <v>5000</v>
      </c>
      <c r="T46" s="410"/>
      <c r="U46" s="410"/>
      <c r="V46" s="410"/>
      <c r="W46" s="410"/>
      <c r="X46" s="410"/>
      <c r="Y46" s="410"/>
    </row>
    <row r="47" spans="1:25" x14ac:dyDescent="0.2">
      <c r="A47" s="405" t="s">
        <v>3191</v>
      </c>
      <c r="B47" s="414">
        <f t="shared" ref="B47:Q47" si="39">SUM(B43:B46)</f>
        <v>17445.120000000003</v>
      </c>
      <c r="C47" s="414">
        <f t="shared" si="39"/>
        <v>23570.239999999998</v>
      </c>
      <c r="D47" s="414">
        <f t="shared" si="39"/>
        <v>22570.239999999998</v>
      </c>
      <c r="E47" s="414">
        <f t="shared" si="39"/>
        <v>28908.906666666666</v>
      </c>
      <c r="F47" s="414">
        <f t="shared" si="39"/>
        <v>27908.906666666666</v>
      </c>
      <c r="G47" s="414">
        <f t="shared" si="39"/>
        <v>33836.906666666662</v>
      </c>
      <c r="H47" s="414">
        <f t="shared" si="39"/>
        <v>38962.026666666665</v>
      </c>
      <c r="I47" s="414">
        <f t="shared" si="39"/>
        <v>37962.026666666665</v>
      </c>
      <c r="J47" s="414">
        <f t="shared" si="39"/>
        <v>37962.026666666665</v>
      </c>
      <c r="K47" s="414">
        <f t="shared" si="39"/>
        <v>44087.14666666666</v>
      </c>
      <c r="L47" s="414">
        <f t="shared" si="39"/>
        <v>55550.933333333327</v>
      </c>
      <c r="M47" s="414">
        <f t="shared" si="39"/>
        <v>53550.933333333327</v>
      </c>
      <c r="N47" s="414">
        <f t="shared" si="39"/>
        <v>53550.933333333327</v>
      </c>
      <c r="O47" s="414">
        <f t="shared" si="39"/>
        <v>54689.794133333337</v>
      </c>
      <c r="P47" s="414">
        <f t="shared" si="39"/>
        <v>54689.794133333337</v>
      </c>
      <c r="Q47" s="414">
        <f t="shared" si="39"/>
        <v>54689.794133333337</v>
      </c>
      <c r="R47" s="415">
        <f t="shared" si="25"/>
        <v>92494.506666666668</v>
      </c>
      <c r="S47" s="415">
        <f t="shared" si="26"/>
        <v>547441.22239999997</v>
      </c>
      <c r="T47" s="410"/>
      <c r="U47" s="410"/>
      <c r="V47" s="410"/>
      <c r="W47" s="410"/>
      <c r="X47" s="410"/>
      <c r="Y47" s="410"/>
    </row>
    <row r="48" spans="1:25" x14ac:dyDescent="0.2">
      <c r="A48" s="383"/>
      <c r="B48" s="383"/>
      <c r="C48" s="383"/>
      <c r="D48" s="383"/>
      <c r="E48" s="383"/>
      <c r="F48" s="383"/>
      <c r="G48" s="383"/>
      <c r="H48" s="383"/>
      <c r="I48" s="383"/>
      <c r="J48" s="383"/>
      <c r="K48" s="383"/>
      <c r="L48" s="383"/>
      <c r="M48" s="383"/>
      <c r="N48" s="383"/>
      <c r="O48" s="383"/>
      <c r="P48" s="383"/>
      <c r="Q48" s="383"/>
      <c r="R48" s="383"/>
      <c r="S48" s="383"/>
      <c r="T48" s="383"/>
      <c r="U48" s="383"/>
      <c r="V48" s="383"/>
      <c r="W48" s="383"/>
      <c r="X48" s="383"/>
      <c r="Y48" s="383"/>
    </row>
    <row r="49" spans="1:25" x14ac:dyDescent="0.2">
      <c r="A49" s="385" t="s">
        <v>3192</v>
      </c>
      <c r="B49" s="392">
        <f>DeploySum!B53</f>
        <v>46295</v>
      </c>
      <c r="C49" s="392">
        <f>DeploySum!C53</f>
        <v>46326</v>
      </c>
      <c r="D49" s="392">
        <f>DeploySum!D53</f>
        <v>46356</v>
      </c>
      <c r="E49" s="392">
        <f>DeploySum!E53</f>
        <v>46387</v>
      </c>
      <c r="F49" s="392">
        <f>DeploySum!F53</f>
        <v>46418</v>
      </c>
      <c r="G49" s="392">
        <f>DeploySum!G53</f>
        <v>46446</v>
      </c>
      <c r="H49" s="392">
        <f>DeploySum!H53</f>
        <v>46477</v>
      </c>
      <c r="I49" s="392">
        <f>DeploySum!I53</f>
        <v>46507</v>
      </c>
      <c r="J49" s="392">
        <f>DeploySum!J53</f>
        <v>46538</v>
      </c>
      <c r="K49" s="392">
        <f>DeploySum!K53</f>
        <v>46568</v>
      </c>
      <c r="L49" s="392">
        <f>DeploySum!L53</f>
        <v>46599</v>
      </c>
      <c r="M49" s="392">
        <f>DeploySum!M53</f>
        <v>46630</v>
      </c>
      <c r="N49" s="392">
        <f>DeploySum!N53</f>
        <v>46660</v>
      </c>
      <c r="O49" s="392">
        <f>DeploySum!O53</f>
        <v>46691</v>
      </c>
      <c r="P49" s="392">
        <f>DeploySum!P53</f>
        <v>46721</v>
      </c>
      <c r="Q49" s="392">
        <f>DeploySum!Q53</f>
        <v>46752</v>
      </c>
      <c r="R49" s="393" t="s">
        <v>1575</v>
      </c>
      <c r="S49" s="393" t="s">
        <v>1349</v>
      </c>
      <c r="T49" s="393"/>
      <c r="U49" s="393"/>
      <c r="V49" s="393"/>
      <c r="W49" s="393"/>
      <c r="X49" s="393"/>
      <c r="Y49" s="393"/>
    </row>
    <row r="50" spans="1:25" x14ac:dyDescent="0.2">
      <c r="A50" s="416" t="s">
        <v>3193</v>
      </c>
      <c r="B50" s="417">
        <f t="shared" ref="B50:Q50" si="40">B23</f>
        <v>2</v>
      </c>
      <c r="C50" s="417">
        <f t="shared" si="40"/>
        <v>3</v>
      </c>
      <c r="D50" s="417">
        <f t="shared" si="40"/>
        <v>3</v>
      </c>
      <c r="E50" s="417">
        <f t="shared" si="40"/>
        <v>4</v>
      </c>
      <c r="F50" s="417">
        <f t="shared" si="40"/>
        <v>4</v>
      </c>
      <c r="G50" s="417">
        <f t="shared" si="40"/>
        <v>5</v>
      </c>
      <c r="H50" s="417">
        <f t="shared" si="40"/>
        <v>6</v>
      </c>
      <c r="I50" s="417">
        <f t="shared" si="40"/>
        <v>6</v>
      </c>
      <c r="J50" s="417">
        <f t="shared" si="40"/>
        <v>6</v>
      </c>
      <c r="K50" s="417">
        <f t="shared" si="40"/>
        <v>7</v>
      </c>
      <c r="L50" s="417">
        <f t="shared" si="40"/>
        <v>9</v>
      </c>
      <c r="M50" s="417">
        <f t="shared" si="40"/>
        <v>9</v>
      </c>
      <c r="N50" s="417">
        <f t="shared" si="40"/>
        <v>9</v>
      </c>
      <c r="O50" s="417">
        <f t="shared" si="40"/>
        <v>9</v>
      </c>
      <c r="P50" s="417">
        <f t="shared" si="40"/>
        <v>9</v>
      </c>
      <c r="Q50" s="417">
        <f t="shared" si="40"/>
        <v>9</v>
      </c>
      <c r="R50" s="408">
        <f>E50</f>
        <v>4</v>
      </c>
      <c r="S50" s="408">
        <f>Q50</f>
        <v>9</v>
      </c>
      <c r="T50" s="408"/>
      <c r="U50" s="408"/>
      <c r="V50" s="408"/>
      <c r="W50" s="408"/>
      <c r="X50" s="408"/>
      <c r="Y50" s="408"/>
    </row>
    <row r="51" spans="1:25" x14ac:dyDescent="0.2">
      <c r="A51" s="418" t="s">
        <v>3194</v>
      </c>
      <c r="B51" s="419">
        <f t="shared" ref="B51:Q51" si="41">B47</f>
        <v>17445.120000000003</v>
      </c>
      <c r="C51" s="419">
        <f t="shared" si="41"/>
        <v>23570.239999999998</v>
      </c>
      <c r="D51" s="419">
        <f t="shared" si="41"/>
        <v>22570.239999999998</v>
      </c>
      <c r="E51" s="419">
        <f t="shared" si="41"/>
        <v>28908.906666666666</v>
      </c>
      <c r="F51" s="419">
        <f t="shared" si="41"/>
        <v>27908.906666666666</v>
      </c>
      <c r="G51" s="419">
        <f t="shared" si="41"/>
        <v>33836.906666666662</v>
      </c>
      <c r="H51" s="419">
        <f t="shared" si="41"/>
        <v>38962.026666666665</v>
      </c>
      <c r="I51" s="419">
        <f t="shared" si="41"/>
        <v>37962.026666666665</v>
      </c>
      <c r="J51" s="419">
        <f t="shared" si="41"/>
        <v>37962.026666666665</v>
      </c>
      <c r="K51" s="419">
        <f t="shared" si="41"/>
        <v>44087.14666666666</v>
      </c>
      <c r="L51" s="419">
        <f t="shared" si="41"/>
        <v>55550.933333333327</v>
      </c>
      <c r="M51" s="419">
        <f t="shared" si="41"/>
        <v>53550.933333333327</v>
      </c>
      <c r="N51" s="419">
        <f t="shared" si="41"/>
        <v>53550.933333333327</v>
      </c>
      <c r="O51" s="419">
        <f t="shared" si="41"/>
        <v>54689.794133333337</v>
      </c>
      <c r="P51" s="419">
        <f t="shared" si="41"/>
        <v>54689.794133333337</v>
      </c>
      <c r="Q51" s="419">
        <f t="shared" si="41"/>
        <v>54689.794133333337</v>
      </c>
      <c r="R51" s="410">
        <f>SUM(B51:E51)</f>
        <v>92494.506666666668</v>
      </c>
      <c r="S51" s="410">
        <f>SUM(F51:Q51)</f>
        <v>547441.22239999997</v>
      </c>
      <c r="T51" s="410"/>
      <c r="U51" s="410"/>
      <c r="V51" s="410"/>
      <c r="W51" s="410"/>
      <c r="X51" s="410"/>
      <c r="Y51" s="410"/>
    </row>
    <row r="52" spans="1:25" ht="15.75" customHeight="1" x14ac:dyDescent="0.2">
      <c r="A52" s="383"/>
      <c r="B52" s="383"/>
      <c r="C52" s="383"/>
      <c r="D52" s="383"/>
      <c r="E52" s="383"/>
      <c r="F52" s="383"/>
      <c r="G52" s="383"/>
      <c r="H52" s="383"/>
      <c r="I52" s="383"/>
      <c r="J52" s="383"/>
      <c r="K52" s="383"/>
      <c r="L52" s="383"/>
      <c r="M52" s="383"/>
      <c r="N52" s="383"/>
      <c r="O52" s="383"/>
      <c r="P52" s="383"/>
      <c r="Q52" s="383"/>
      <c r="R52" s="383"/>
      <c r="S52" s="383"/>
      <c r="T52" s="383"/>
      <c r="U52" s="383"/>
      <c r="V52" s="383"/>
      <c r="W52" s="383"/>
      <c r="X52" s="383"/>
      <c r="Y52" s="383"/>
    </row>
    <row r="53" spans="1:25" ht="15.75" customHeight="1" x14ac:dyDescent="0.2">
      <c r="A53" s="385" t="s">
        <v>3195</v>
      </c>
      <c r="B53" s="385" t="s">
        <v>1396</v>
      </c>
      <c r="C53" s="383"/>
      <c r="D53" s="383"/>
      <c r="E53" s="383"/>
      <c r="F53" s="383"/>
      <c r="G53" s="383"/>
      <c r="H53" s="383"/>
      <c r="I53" s="383"/>
      <c r="J53" s="383"/>
      <c r="K53" s="383"/>
      <c r="L53" s="383"/>
      <c r="M53" s="383"/>
      <c r="N53" s="383"/>
      <c r="O53" s="383"/>
      <c r="P53" s="383"/>
      <c r="Q53" s="383"/>
      <c r="R53" s="383"/>
      <c r="S53" s="383"/>
      <c r="T53" s="383"/>
      <c r="U53" s="383"/>
      <c r="V53" s="383"/>
      <c r="W53" s="383"/>
      <c r="X53" s="383"/>
      <c r="Y53" s="383"/>
    </row>
    <row r="54" spans="1:25" ht="15.75" customHeight="1" x14ac:dyDescent="0.2">
      <c r="A54" s="383" t="s">
        <v>3196</v>
      </c>
      <c r="B54" s="420">
        <v>538520</v>
      </c>
      <c r="C54" s="383"/>
      <c r="D54" s="383"/>
      <c r="E54" s="383"/>
      <c r="F54" s="383"/>
      <c r="G54" s="383"/>
      <c r="H54" s="383"/>
      <c r="I54" s="383"/>
      <c r="J54" s="383"/>
      <c r="K54" s="383"/>
      <c r="L54" s="383"/>
      <c r="M54" s="383"/>
      <c r="N54" s="383"/>
      <c r="O54" s="383"/>
      <c r="P54" s="383"/>
      <c r="Q54" s="383"/>
      <c r="R54" s="383"/>
      <c r="S54" s="383"/>
      <c r="T54" s="383"/>
      <c r="U54" s="383"/>
      <c r="V54" s="383"/>
      <c r="W54" s="383"/>
      <c r="X54" s="383"/>
      <c r="Y54" s="383"/>
    </row>
    <row r="55" spans="1:25" ht="15.75" customHeight="1" x14ac:dyDescent="0.2">
      <c r="A55" s="383" t="s">
        <v>3197</v>
      </c>
      <c r="B55" s="420">
        <v>-75000</v>
      </c>
      <c r="C55" s="383"/>
      <c r="D55" s="383"/>
      <c r="E55" s="383"/>
      <c r="F55" s="383"/>
      <c r="G55" s="383"/>
      <c r="H55" s="383"/>
      <c r="I55" s="383"/>
      <c r="J55" s="383"/>
      <c r="K55" s="383"/>
      <c r="L55" s="383"/>
      <c r="M55" s="383"/>
      <c r="N55" s="383"/>
      <c r="O55" s="383"/>
      <c r="P55" s="383"/>
      <c r="Q55" s="383"/>
      <c r="R55" s="383"/>
      <c r="S55" s="383"/>
      <c r="T55" s="383"/>
      <c r="U55" s="383"/>
      <c r="V55" s="383"/>
      <c r="W55" s="383"/>
      <c r="X55" s="383"/>
      <c r="Y55" s="383"/>
    </row>
    <row r="56" spans="1:25" ht="15.75" customHeight="1" x14ac:dyDescent="0.2">
      <c r="A56" s="383" t="s">
        <v>3198</v>
      </c>
      <c r="B56" s="420">
        <v>-38133.333333333299</v>
      </c>
      <c r="C56" s="383"/>
      <c r="D56" s="383"/>
      <c r="E56" s="383"/>
      <c r="F56" s="383"/>
      <c r="G56" s="383"/>
      <c r="H56" s="383"/>
      <c r="I56" s="383"/>
      <c r="J56" s="383"/>
      <c r="K56" s="383"/>
      <c r="L56" s="383"/>
      <c r="M56" s="383"/>
      <c r="N56" s="383"/>
      <c r="O56" s="383"/>
      <c r="P56" s="383"/>
      <c r="Q56" s="383"/>
      <c r="R56" s="383"/>
      <c r="S56" s="383"/>
      <c r="T56" s="383"/>
      <c r="U56" s="383"/>
      <c r="V56" s="383"/>
      <c r="W56" s="383"/>
      <c r="X56" s="383"/>
      <c r="Y56" s="383"/>
    </row>
    <row r="57" spans="1:25" ht="15.75" customHeight="1" x14ac:dyDescent="0.2">
      <c r="A57" s="383" t="s">
        <v>3199</v>
      </c>
      <c r="B57" s="421">
        <v>22</v>
      </c>
      <c r="C57" s="383"/>
      <c r="D57" s="383"/>
      <c r="E57" s="383"/>
      <c r="F57" s="383"/>
      <c r="G57" s="383"/>
      <c r="H57" s="383"/>
      <c r="I57" s="383"/>
      <c r="J57" s="383"/>
      <c r="K57" s="383"/>
      <c r="L57" s="383"/>
      <c r="M57" s="383"/>
      <c r="N57" s="383"/>
      <c r="O57" s="383"/>
      <c r="P57" s="383"/>
      <c r="Q57" s="383"/>
      <c r="R57" s="383"/>
      <c r="S57" s="383"/>
      <c r="T57" s="383"/>
      <c r="U57" s="383"/>
      <c r="V57" s="383"/>
      <c r="W57" s="383"/>
      <c r="X57" s="383"/>
      <c r="Y57" s="383"/>
    </row>
    <row r="58" spans="1:25" ht="15.75" customHeight="1" x14ac:dyDescent="0.2">
      <c r="A58" s="383" t="s">
        <v>3200</v>
      </c>
      <c r="B58" s="422">
        <f>SUMPRODUCT(W19:W22-B57,S19:S22)*B11</f>
        <v>12133.333333333334</v>
      </c>
      <c r="C58" s="383"/>
      <c r="D58" s="383"/>
      <c r="E58" s="383"/>
      <c r="F58" s="383"/>
      <c r="G58" s="383"/>
      <c r="H58" s="383"/>
      <c r="I58" s="383"/>
      <c r="J58" s="383"/>
      <c r="K58" s="383"/>
      <c r="L58" s="383"/>
      <c r="M58" s="383"/>
      <c r="N58" s="383"/>
      <c r="O58" s="383"/>
      <c r="P58" s="383"/>
      <c r="Q58" s="383"/>
      <c r="R58" s="383"/>
      <c r="S58" s="383"/>
      <c r="T58" s="383"/>
      <c r="U58" s="383"/>
      <c r="V58" s="383"/>
      <c r="W58" s="383"/>
      <c r="X58" s="383"/>
      <c r="Y58" s="383"/>
    </row>
    <row r="59" spans="1:25" ht="15.75" customHeight="1" x14ac:dyDescent="0.2">
      <c r="A59" s="383" t="s">
        <v>3201</v>
      </c>
      <c r="B59" s="422">
        <f>SUMPRODUCT(X14:X22,S14:S22)</f>
        <v>437520</v>
      </c>
      <c r="C59" s="383"/>
      <c r="D59" s="383"/>
      <c r="E59" s="383"/>
      <c r="F59" s="383"/>
      <c r="G59" s="383"/>
      <c r="H59" s="383"/>
      <c r="I59" s="383"/>
      <c r="J59" s="383"/>
      <c r="K59" s="383"/>
      <c r="L59" s="383"/>
      <c r="M59" s="383"/>
      <c r="N59" s="383"/>
      <c r="O59" s="383"/>
      <c r="P59" s="383"/>
      <c r="Q59" s="383"/>
      <c r="R59" s="383"/>
      <c r="S59" s="383"/>
      <c r="T59" s="383"/>
      <c r="U59" s="383"/>
      <c r="V59" s="383"/>
      <c r="W59" s="383"/>
      <c r="X59" s="383"/>
      <c r="Y59" s="383"/>
    </row>
    <row r="60" spans="1:25" ht="15.75" customHeight="1" x14ac:dyDescent="0.2">
      <c r="A60" s="405" t="s">
        <v>3202</v>
      </c>
      <c r="B60" s="423">
        <f>B59-(B54+B55+B56+B58)</f>
        <v>0</v>
      </c>
      <c r="C60" s="383"/>
      <c r="D60" s="383"/>
      <c r="E60" s="383"/>
      <c r="F60" s="383"/>
      <c r="G60" s="383"/>
      <c r="H60" s="383"/>
      <c r="I60" s="383"/>
      <c r="J60" s="383"/>
      <c r="K60" s="383"/>
      <c r="L60" s="383"/>
      <c r="M60" s="383"/>
      <c r="N60" s="383"/>
      <c r="O60" s="383"/>
      <c r="P60" s="383"/>
      <c r="Q60" s="383"/>
      <c r="R60" s="383"/>
      <c r="S60" s="383"/>
      <c r="T60" s="383"/>
      <c r="U60" s="383"/>
      <c r="V60" s="383"/>
      <c r="W60" s="383"/>
      <c r="X60" s="383"/>
      <c r="Y60" s="383"/>
    </row>
    <row r="61" spans="1:25" ht="15.75" customHeight="1" x14ac:dyDescent="0.2">
      <c r="A61" s="383"/>
      <c r="B61" s="383"/>
      <c r="C61" s="383"/>
      <c r="D61" s="383"/>
      <c r="E61" s="383"/>
      <c r="F61" s="383"/>
      <c r="G61" s="383"/>
      <c r="H61" s="383"/>
      <c r="I61" s="383"/>
      <c r="J61" s="383"/>
      <c r="K61" s="383"/>
      <c r="L61" s="383"/>
      <c r="M61" s="383"/>
      <c r="N61" s="383"/>
      <c r="O61" s="383"/>
      <c r="P61" s="383"/>
      <c r="Q61" s="383"/>
      <c r="R61" s="383"/>
      <c r="S61" s="383"/>
      <c r="T61" s="383"/>
      <c r="U61" s="383"/>
      <c r="V61" s="383"/>
      <c r="W61" s="383"/>
      <c r="X61" s="383"/>
      <c r="Y61" s="383"/>
    </row>
    <row r="62" spans="1:25" ht="15.75" customHeight="1" x14ac:dyDescent="0.2">
      <c r="A62" s="385" t="s">
        <v>3203</v>
      </c>
      <c r="B62" s="385"/>
      <c r="C62" s="385"/>
      <c r="D62" s="385"/>
      <c r="E62" s="385"/>
      <c r="F62" s="385"/>
      <c r="G62" s="385"/>
      <c r="H62" s="385"/>
      <c r="I62" s="385"/>
      <c r="J62" s="385"/>
      <c r="K62" s="385"/>
      <c r="L62" s="385"/>
      <c r="M62" s="385"/>
      <c r="N62" s="385"/>
      <c r="O62" s="385"/>
      <c r="P62" s="385"/>
      <c r="Q62" s="385"/>
      <c r="R62" s="385"/>
      <c r="S62" s="385"/>
      <c r="T62" s="383"/>
      <c r="U62" s="383"/>
      <c r="V62" s="383"/>
      <c r="W62" s="383"/>
      <c r="X62" s="383"/>
      <c r="Y62" s="383"/>
    </row>
    <row r="63" spans="1:25" ht="15.75" customHeight="1" x14ac:dyDescent="0.2">
      <c r="A63" s="424" t="s">
        <v>3204</v>
      </c>
      <c r="B63" s="383"/>
      <c r="C63" s="383"/>
      <c r="D63" s="383"/>
      <c r="E63" s="383"/>
      <c r="F63" s="383"/>
      <c r="G63" s="383"/>
      <c r="H63" s="383"/>
      <c r="I63" s="383"/>
      <c r="J63" s="383"/>
      <c r="K63" s="383"/>
      <c r="L63" s="383"/>
      <c r="M63" s="383"/>
      <c r="N63" s="383"/>
      <c r="O63" s="383"/>
      <c r="P63" s="383"/>
      <c r="Q63" s="383"/>
      <c r="R63" s="383"/>
      <c r="S63" s="383"/>
      <c r="T63" s="383"/>
      <c r="U63" s="383"/>
      <c r="V63" s="383"/>
      <c r="W63" s="383"/>
      <c r="X63" s="383"/>
      <c r="Y63" s="383"/>
    </row>
    <row r="64" spans="1:25" ht="27" customHeight="1" x14ac:dyDescent="0.2">
      <c r="A64" s="3" t="s">
        <v>3205</v>
      </c>
      <c r="B64" s="2"/>
      <c r="C64" s="2"/>
      <c r="D64" s="2"/>
      <c r="E64" s="2"/>
      <c r="F64" s="2"/>
      <c r="G64" s="2"/>
      <c r="H64" s="2"/>
      <c r="I64" s="2"/>
      <c r="J64" s="2"/>
      <c r="K64" s="2"/>
      <c r="L64" s="2"/>
      <c r="M64" s="2"/>
      <c r="N64" s="2"/>
      <c r="O64" s="2"/>
      <c r="P64" s="2"/>
      <c r="Q64" s="2"/>
      <c r="R64" s="2"/>
      <c r="S64" s="2"/>
      <c r="T64" s="383"/>
      <c r="U64" s="383"/>
      <c r="V64" s="383"/>
      <c r="W64" s="383"/>
      <c r="X64" s="383"/>
      <c r="Y64" s="383"/>
    </row>
    <row r="65" spans="1:25" ht="27" customHeight="1" x14ac:dyDescent="0.2">
      <c r="A65" s="3" t="s">
        <v>3206</v>
      </c>
      <c r="B65" s="2"/>
      <c r="C65" s="2"/>
      <c r="D65" s="2"/>
      <c r="E65" s="2"/>
      <c r="F65" s="2"/>
      <c r="G65" s="2"/>
      <c r="H65" s="2"/>
      <c r="I65" s="2"/>
      <c r="J65" s="2"/>
      <c r="K65" s="2"/>
      <c r="L65" s="2"/>
      <c r="M65" s="2"/>
      <c r="N65" s="2"/>
      <c r="O65" s="2"/>
      <c r="P65" s="2"/>
      <c r="Q65" s="2"/>
      <c r="R65" s="2"/>
      <c r="S65" s="2"/>
      <c r="T65" s="383"/>
      <c r="U65" s="383"/>
      <c r="V65" s="383"/>
      <c r="W65" s="383"/>
      <c r="X65" s="383"/>
      <c r="Y65" s="383"/>
    </row>
    <row r="66" spans="1:25" ht="27" customHeight="1" x14ac:dyDescent="0.2">
      <c r="A66" s="3" t="s">
        <v>3207</v>
      </c>
      <c r="B66" s="2"/>
      <c r="C66" s="2"/>
      <c r="D66" s="2"/>
      <c r="E66" s="2"/>
      <c r="F66" s="2"/>
      <c r="G66" s="2"/>
      <c r="H66" s="2"/>
      <c r="I66" s="2"/>
      <c r="J66" s="2"/>
      <c r="K66" s="2"/>
      <c r="L66" s="2"/>
      <c r="M66" s="2"/>
      <c r="N66" s="2"/>
      <c r="O66" s="2"/>
      <c r="P66" s="2"/>
      <c r="Q66" s="2"/>
      <c r="R66" s="2"/>
      <c r="S66" s="2"/>
      <c r="T66" s="383"/>
      <c r="U66" s="383"/>
      <c r="V66" s="383"/>
      <c r="W66" s="383"/>
      <c r="X66" s="383"/>
      <c r="Y66" s="383"/>
    </row>
    <row r="67" spans="1:25" ht="27" customHeight="1" x14ac:dyDescent="0.2">
      <c r="A67" s="3" t="s">
        <v>3208</v>
      </c>
      <c r="B67" s="2"/>
      <c r="C67" s="2"/>
      <c r="D67" s="2"/>
      <c r="E67" s="2"/>
      <c r="F67" s="2"/>
      <c r="G67" s="2"/>
      <c r="H67" s="2"/>
      <c r="I67" s="2"/>
      <c r="J67" s="2"/>
      <c r="K67" s="2"/>
      <c r="L67" s="2"/>
      <c r="M67" s="2"/>
      <c r="N67" s="2"/>
      <c r="O67" s="2"/>
      <c r="P67" s="2"/>
      <c r="Q67" s="2"/>
      <c r="R67" s="2"/>
      <c r="S67" s="2"/>
      <c r="T67" s="383"/>
      <c r="U67" s="383"/>
      <c r="V67" s="383"/>
      <c r="W67" s="383"/>
      <c r="X67" s="383"/>
      <c r="Y67" s="383"/>
    </row>
    <row r="68" spans="1:25" ht="15.75" customHeight="1" x14ac:dyDescent="0.2">
      <c r="A68" s="426" t="s">
        <v>3209</v>
      </c>
      <c r="B68" s="425"/>
      <c r="C68" s="425"/>
      <c r="D68" s="425"/>
      <c r="E68" s="425"/>
      <c r="F68" s="425"/>
      <c r="G68" s="425"/>
      <c r="H68" s="425"/>
      <c r="I68" s="425"/>
      <c r="J68" s="425"/>
      <c r="K68" s="425"/>
      <c r="L68" s="425"/>
      <c r="M68" s="425"/>
      <c r="N68" s="425"/>
      <c r="O68" s="425"/>
      <c r="P68" s="425"/>
      <c r="Q68" s="425"/>
      <c r="R68" s="425"/>
      <c r="S68" s="425"/>
      <c r="T68" s="383"/>
      <c r="U68" s="383"/>
      <c r="V68" s="383"/>
      <c r="W68" s="383"/>
      <c r="X68" s="383"/>
      <c r="Y68" s="383"/>
    </row>
    <row r="69" spans="1:25" ht="27" customHeight="1" x14ac:dyDescent="0.2">
      <c r="A69" s="3" t="s">
        <v>3210</v>
      </c>
      <c r="B69" s="2"/>
      <c r="C69" s="2"/>
      <c r="D69" s="2"/>
      <c r="E69" s="2"/>
      <c r="F69" s="2"/>
      <c r="G69" s="2"/>
      <c r="H69" s="2"/>
      <c r="I69" s="2"/>
      <c r="J69" s="2"/>
      <c r="K69" s="2"/>
      <c r="L69" s="2"/>
      <c r="M69" s="2"/>
      <c r="N69" s="2"/>
      <c r="O69" s="2"/>
      <c r="P69" s="2"/>
      <c r="Q69" s="2"/>
      <c r="R69" s="2"/>
      <c r="S69" s="2"/>
      <c r="T69" s="383"/>
      <c r="U69" s="383"/>
      <c r="V69" s="383"/>
      <c r="W69" s="383"/>
      <c r="X69" s="383"/>
      <c r="Y69" s="383"/>
    </row>
    <row r="70" spans="1:25" ht="27" customHeight="1" x14ac:dyDescent="0.2">
      <c r="A70" s="3" t="s">
        <v>3211</v>
      </c>
      <c r="B70" s="2"/>
      <c r="C70" s="2"/>
      <c r="D70" s="2"/>
      <c r="E70" s="2"/>
      <c r="F70" s="2"/>
      <c r="G70" s="2"/>
      <c r="H70" s="2"/>
      <c r="I70" s="2"/>
      <c r="J70" s="2"/>
      <c r="K70" s="2"/>
      <c r="L70" s="2"/>
      <c r="M70" s="2"/>
      <c r="N70" s="2"/>
      <c r="O70" s="2"/>
      <c r="P70" s="2"/>
      <c r="Q70" s="2"/>
      <c r="R70" s="2"/>
      <c r="S70" s="2"/>
      <c r="T70" s="383"/>
      <c r="U70" s="383"/>
      <c r="V70" s="383"/>
      <c r="W70" s="383"/>
      <c r="X70" s="383"/>
      <c r="Y70" s="383"/>
    </row>
    <row r="71" spans="1:25" ht="27" customHeight="1" x14ac:dyDescent="0.2">
      <c r="A71" s="3" t="s">
        <v>3212</v>
      </c>
      <c r="B71" s="2"/>
      <c r="C71" s="2"/>
      <c r="D71" s="2"/>
      <c r="E71" s="2"/>
      <c r="F71" s="2"/>
      <c r="G71" s="2"/>
      <c r="H71" s="2"/>
      <c r="I71" s="2"/>
      <c r="J71" s="2"/>
      <c r="K71" s="2"/>
      <c r="L71" s="2"/>
      <c r="M71" s="2"/>
      <c r="N71" s="2"/>
      <c r="O71" s="2"/>
      <c r="P71" s="2"/>
      <c r="Q71" s="2"/>
      <c r="R71" s="2"/>
      <c r="S71" s="2"/>
      <c r="T71" s="383"/>
      <c r="U71" s="383"/>
      <c r="V71" s="383"/>
      <c r="W71" s="383"/>
      <c r="X71" s="383"/>
      <c r="Y71" s="383"/>
    </row>
    <row r="72" spans="1:25" ht="27" customHeight="1" x14ac:dyDescent="0.2">
      <c r="A72" s="3" t="s">
        <v>3213</v>
      </c>
      <c r="B72" s="2"/>
      <c r="C72" s="2"/>
      <c r="D72" s="2"/>
      <c r="E72" s="2"/>
      <c r="F72" s="2"/>
      <c r="G72" s="2"/>
      <c r="H72" s="2"/>
      <c r="I72" s="2"/>
      <c r="J72" s="2"/>
      <c r="K72" s="2"/>
      <c r="L72" s="2"/>
      <c r="M72" s="2"/>
      <c r="N72" s="2"/>
      <c r="O72" s="2"/>
      <c r="P72" s="2"/>
      <c r="Q72" s="2"/>
      <c r="R72" s="2"/>
      <c r="S72" s="2"/>
      <c r="T72" s="383"/>
      <c r="U72" s="383"/>
      <c r="V72" s="383"/>
      <c r="W72" s="383"/>
      <c r="X72" s="383"/>
      <c r="Y72" s="383"/>
    </row>
    <row r="73" spans="1:25" ht="27" customHeight="1" x14ac:dyDescent="0.2">
      <c r="A73" s="3" t="s">
        <v>3214</v>
      </c>
      <c r="B73" s="2"/>
      <c r="C73" s="2"/>
      <c r="D73" s="2"/>
      <c r="E73" s="2"/>
      <c r="F73" s="2"/>
      <c r="G73" s="2"/>
      <c r="H73" s="2"/>
      <c r="I73" s="2"/>
      <c r="J73" s="2"/>
      <c r="K73" s="2"/>
      <c r="L73" s="2"/>
      <c r="M73" s="2"/>
      <c r="N73" s="2"/>
      <c r="O73" s="2"/>
      <c r="P73" s="2"/>
      <c r="Q73" s="2"/>
      <c r="R73" s="2"/>
      <c r="S73" s="2"/>
      <c r="T73" s="383"/>
      <c r="U73" s="383"/>
      <c r="V73" s="383"/>
      <c r="W73" s="383"/>
      <c r="X73" s="383"/>
      <c r="Y73" s="383"/>
    </row>
    <row r="74" spans="1:25" ht="27" customHeight="1" x14ac:dyDescent="0.2">
      <c r="A74" s="3" t="s">
        <v>3215</v>
      </c>
      <c r="B74" s="2"/>
      <c r="C74" s="2"/>
      <c r="D74" s="2"/>
      <c r="E74" s="2"/>
      <c r="F74" s="2"/>
      <c r="G74" s="2"/>
      <c r="H74" s="2"/>
      <c r="I74" s="2"/>
      <c r="J74" s="2"/>
      <c r="K74" s="2"/>
      <c r="L74" s="2"/>
      <c r="M74" s="2"/>
      <c r="N74" s="2"/>
      <c r="O74" s="2"/>
      <c r="P74" s="2"/>
      <c r="Q74" s="2"/>
      <c r="R74" s="2"/>
      <c r="S74" s="2"/>
      <c r="T74" s="383"/>
      <c r="U74" s="383"/>
      <c r="V74" s="383"/>
      <c r="W74" s="383"/>
      <c r="X74" s="383"/>
      <c r="Y74" s="383"/>
    </row>
    <row r="75" spans="1:25" ht="27" customHeight="1" x14ac:dyDescent="0.2">
      <c r="A75" s="3" t="s">
        <v>3216</v>
      </c>
      <c r="B75" s="2"/>
      <c r="C75" s="2"/>
      <c r="D75" s="2"/>
      <c r="E75" s="2"/>
      <c r="F75" s="2"/>
      <c r="G75" s="2"/>
      <c r="H75" s="2"/>
      <c r="I75" s="2"/>
      <c r="J75" s="2"/>
      <c r="K75" s="2"/>
      <c r="L75" s="2"/>
      <c r="M75" s="2"/>
      <c r="N75" s="2"/>
      <c r="O75" s="2"/>
      <c r="P75" s="2"/>
      <c r="Q75" s="2"/>
      <c r="R75" s="2"/>
      <c r="S75" s="2"/>
      <c r="T75" s="383"/>
      <c r="U75" s="383"/>
      <c r="V75" s="383"/>
      <c r="W75" s="383"/>
      <c r="X75" s="383"/>
      <c r="Y75" s="383"/>
    </row>
    <row r="76" spans="1:25" ht="27" customHeight="1" x14ac:dyDescent="0.2">
      <c r="A76" s="3" t="s">
        <v>3217</v>
      </c>
      <c r="B76" s="2"/>
      <c r="C76" s="2"/>
      <c r="D76" s="2"/>
      <c r="E76" s="2"/>
      <c r="F76" s="2"/>
      <c r="G76" s="2"/>
      <c r="H76" s="2"/>
      <c r="I76" s="2"/>
      <c r="J76" s="2"/>
      <c r="K76" s="2"/>
      <c r="L76" s="2"/>
      <c r="M76" s="2"/>
      <c r="N76" s="2"/>
      <c r="O76" s="2"/>
      <c r="P76" s="2"/>
      <c r="Q76" s="2"/>
      <c r="R76" s="2"/>
      <c r="S76" s="2"/>
      <c r="T76" s="383"/>
      <c r="U76" s="383"/>
      <c r="V76" s="383"/>
      <c r="W76" s="383"/>
      <c r="X76" s="383"/>
      <c r="Y76" s="383"/>
    </row>
    <row r="77" spans="1:25" ht="15.75" customHeight="1" x14ac:dyDescent="0.2">
      <c r="A77" s="383"/>
      <c r="B77" s="383"/>
      <c r="C77" s="383"/>
      <c r="D77" s="383"/>
      <c r="E77" s="383"/>
      <c r="F77" s="383"/>
      <c r="G77" s="383"/>
      <c r="H77" s="383"/>
      <c r="I77" s="383"/>
      <c r="J77" s="383"/>
      <c r="K77" s="383"/>
      <c r="L77" s="383"/>
      <c r="M77" s="383"/>
      <c r="N77" s="383"/>
      <c r="O77" s="383"/>
      <c r="P77" s="383"/>
      <c r="Q77" s="383"/>
      <c r="R77" s="383"/>
      <c r="S77" s="383"/>
      <c r="T77" s="383"/>
      <c r="U77" s="383"/>
      <c r="V77" s="383"/>
      <c r="W77" s="383"/>
      <c r="X77" s="383"/>
      <c r="Y77" s="383"/>
    </row>
    <row r="78" spans="1:25" ht="15.75" customHeight="1" x14ac:dyDescent="0.2">
      <c r="A78" s="383"/>
      <c r="B78" s="383"/>
      <c r="C78" s="383"/>
      <c r="D78" s="383"/>
      <c r="E78" s="383"/>
      <c r="F78" s="383"/>
      <c r="G78" s="383"/>
      <c r="H78" s="383"/>
      <c r="I78" s="383"/>
      <c r="J78" s="383"/>
      <c r="K78" s="383"/>
      <c r="L78" s="383"/>
      <c r="M78" s="383"/>
      <c r="N78" s="383"/>
      <c r="O78" s="383"/>
      <c r="P78" s="383"/>
      <c r="Q78" s="383"/>
      <c r="R78" s="383"/>
      <c r="S78" s="383"/>
      <c r="T78" s="383"/>
      <c r="U78" s="383"/>
      <c r="V78" s="383"/>
      <c r="W78" s="383"/>
      <c r="X78" s="383"/>
      <c r="Y78" s="383"/>
    </row>
    <row r="79" spans="1:25" ht="15.75" customHeight="1" x14ac:dyDescent="0.2">
      <c r="A79" s="383"/>
      <c r="B79" s="383"/>
      <c r="C79" s="383"/>
      <c r="D79" s="383"/>
      <c r="E79" s="383"/>
      <c r="F79" s="383"/>
      <c r="G79" s="383"/>
      <c r="H79" s="383"/>
      <c r="I79" s="383"/>
      <c r="J79" s="383"/>
      <c r="K79" s="383"/>
      <c r="L79" s="383"/>
      <c r="M79" s="383"/>
      <c r="N79" s="383"/>
      <c r="O79" s="383"/>
      <c r="P79" s="383"/>
      <c r="Q79" s="383"/>
      <c r="R79" s="383"/>
      <c r="S79" s="383"/>
      <c r="T79" s="383"/>
      <c r="U79" s="383"/>
      <c r="V79" s="383"/>
      <c r="W79" s="383"/>
      <c r="X79" s="383"/>
      <c r="Y79" s="383"/>
    </row>
    <row r="80" spans="1:25" ht="15.75" customHeight="1" x14ac:dyDescent="0.2">
      <c r="A80" s="383"/>
      <c r="B80" s="383"/>
      <c r="C80" s="383"/>
      <c r="D80" s="383"/>
      <c r="E80" s="383"/>
      <c r="F80" s="383"/>
      <c r="G80" s="383"/>
      <c r="H80" s="383"/>
      <c r="I80" s="383"/>
      <c r="J80" s="383"/>
      <c r="K80" s="383"/>
      <c r="L80" s="383"/>
      <c r="M80" s="383"/>
      <c r="N80" s="383"/>
      <c r="O80" s="383"/>
      <c r="P80" s="383"/>
      <c r="Q80" s="383"/>
      <c r="R80" s="383"/>
      <c r="S80" s="383"/>
      <c r="T80" s="383"/>
      <c r="U80" s="383"/>
      <c r="V80" s="383"/>
      <c r="W80" s="383"/>
      <c r="X80" s="383"/>
      <c r="Y80" s="383"/>
    </row>
    <row r="81" spans="1:25" ht="15.75" customHeight="1" x14ac:dyDescent="0.2">
      <c r="A81" s="383"/>
      <c r="B81" s="383"/>
      <c r="C81" s="383"/>
      <c r="D81" s="383"/>
      <c r="E81" s="383"/>
      <c r="F81" s="383"/>
      <c r="G81" s="383"/>
      <c r="H81" s="383"/>
      <c r="I81" s="383"/>
      <c r="J81" s="383"/>
      <c r="K81" s="383"/>
      <c r="L81" s="383"/>
      <c r="M81" s="383"/>
      <c r="N81" s="383"/>
      <c r="O81" s="383"/>
      <c r="P81" s="383"/>
      <c r="Q81" s="383"/>
      <c r="R81" s="383"/>
      <c r="S81" s="383"/>
      <c r="T81" s="383"/>
      <c r="U81" s="383"/>
      <c r="V81" s="383"/>
      <c r="W81" s="383"/>
      <c r="X81" s="383"/>
      <c r="Y81" s="383"/>
    </row>
    <row r="82" spans="1:25" ht="15.75" customHeight="1" x14ac:dyDescent="0.2">
      <c r="A82" s="383"/>
      <c r="B82" s="383"/>
      <c r="C82" s="383"/>
      <c r="D82" s="383"/>
      <c r="E82" s="383"/>
      <c r="F82" s="383"/>
      <c r="G82" s="383"/>
      <c r="H82" s="383"/>
      <c r="I82" s="383"/>
      <c r="J82" s="383"/>
      <c r="K82" s="383"/>
      <c r="L82" s="383"/>
      <c r="M82" s="383"/>
      <c r="N82" s="383"/>
      <c r="O82" s="383"/>
      <c r="P82" s="383"/>
      <c r="Q82" s="383"/>
      <c r="R82" s="383"/>
      <c r="S82" s="383"/>
      <c r="T82" s="383"/>
      <c r="U82" s="383"/>
      <c r="V82" s="383"/>
      <c r="W82" s="383"/>
      <c r="X82" s="383"/>
      <c r="Y82" s="383"/>
    </row>
    <row r="83" spans="1:25" ht="15.75" customHeight="1" x14ac:dyDescent="0.2">
      <c r="A83" s="383"/>
      <c r="B83" s="383"/>
      <c r="C83" s="383"/>
      <c r="D83" s="383"/>
      <c r="E83" s="383"/>
      <c r="F83" s="383"/>
      <c r="G83" s="383"/>
      <c r="H83" s="383"/>
      <c r="I83" s="383"/>
      <c r="J83" s="383"/>
      <c r="K83" s="383"/>
      <c r="L83" s="383"/>
      <c r="M83" s="383"/>
      <c r="N83" s="383"/>
      <c r="O83" s="383"/>
      <c r="P83" s="383"/>
      <c r="Q83" s="383"/>
      <c r="R83" s="383"/>
      <c r="S83" s="383"/>
      <c r="T83" s="383"/>
      <c r="U83" s="383"/>
      <c r="V83" s="383"/>
      <c r="W83" s="383"/>
      <c r="X83" s="383"/>
      <c r="Y83" s="383"/>
    </row>
    <row r="84" spans="1:25" ht="15.75" customHeight="1" x14ac:dyDescent="0.2">
      <c r="A84" s="383"/>
      <c r="B84" s="383"/>
      <c r="C84" s="383"/>
      <c r="D84" s="383"/>
      <c r="E84" s="383"/>
      <c r="F84" s="383"/>
      <c r="G84" s="383"/>
      <c r="H84" s="383"/>
      <c r="I84" s="383"/>
      <c r="J84" s="383"/>
      <c r="K84" s="383"/>
      <c r="L84" s="383"/>
      <c r="M84" s="383"/>
      <c r="N84" s="383"/>
      <c r="O84" s="383"/>
      <c r="P84" s="383"/>
      <c r="Q84" s="383"/>
      <c r="R84" s="383"/>
      <c r="S84" s="383"/>
      <c r="T84" s="383"/>
      <c r="U84" s="383"/>
      <c r="V84" s="383"/>
      <c r="W84" s="383"/>
      <c r="X84" s="383"/>
      <c r="Y84" s="383"/>
    </row>
    <row r="85" spans="1:25" ht="15.75" customHeight="1" x14ac:dyDescent="0.2">
      <c r="A85" s="383"/>
      <c r="B85" s="383"/>
      <c r="C85" s="383"/>
      <c r="D85" s="383"/>
      <c r="E85" s="383"/>
      <c r="F85" s="383"/>
      <c r="G85" s="383"/>
      <c r="H85" s="383"/>
      <c r="I85" s="383"/>
      <c r="J85" s="383"/>
      <c r="K85" s="383"/>
      <c r="L85" s="383"/>
      <c r="M85" s="383"/>
      <c r="N85" s="383"/>
      <c r="O85" s="383"/>
      <c r="P85" s="383"/>
      <c r="Q85" s="383"/>
      <c r="R85" s="383"/>
      <c r="S85" s="383"/>
      <c r="T85" s="383"/>
      <c r="U85" s="383"/>
      <c r="V85" s="383"/>
      <c r="W85" s="383"/>
      <c r="X85" s="383"/>
      <c r="Y85" s="383"/>
    </row>
    <row r="86" spans="1:25" ht="15.75" customHeight="1" x14ac:dyDescent="0.2">
      <c r="A86" s="383"/>
      <c r="B86" s="383"/>
      <c r="C86" s="383"/>
      <c r="D86" s="383"/>
      <c r="E86" s="383"/>
      <c r="F86" s="383"/>
      <c r="G86" s="383"/>
      <c r="H86" s="383"/>
      <c r="I86" s="383"/>
      <c r="J86" s="383"/>
      <c r="K86" s="383"/>
      <c r="L86" s="383"/>
      <c r="M86" s="383"/>
      <c r="N86" s="383"/>
      <c r="O86" s="383"/>
      <c r="P86" s="383"/>
      <c r="Q86" s="383"/>
      <c r="R86" s="383"/>
      <c r="S86" s="383"/>
      <c r="T86" s="383"/>
      <c r="U86" s="383"/>
      <c r="V86" s="383"/>
      <c r="W86" s="383"/>
      <c r="X86" s="383"/>
      <c r="Y86" s="383"/>
    </row>
    <row r="87" spans="1:25" ht="15.75" customHeight="1" x14ac:dyDescent="0.2">
      <c r="A87" s="383"/>
      <c r="B87" s="383"/>
      <c r="C87" s="383"/>
      <c r="D87" s="383"/>
      <c r="E87" s="383"/>
      <c r="F87" s="383"/>
      <c r="G87" s="383"/>
      <c r="H87" s="383"/>
      <c r="I87" s="383"/>
      <c r="J87" s="383"/>
      <c r="K87" s="383"/>
      <c r="L87" s="383"/>
      <c r="M87" s="383"/>
      <c r="N87" s="383"/>
      <c r="O87" s="383"/>
      <c r="P87" s="383"/>
      <c r="Q87" s="383"/>
      <c r="R87" s="383"/>
      <c r="S87" s="383"/>
      <c r="T87" s="383"/>
      <c r="U87" s="383"/>
      <c r="V87" s="383"/>
      <c r="W87" s="383"/>
      <c r="X87" s="383"/>
      <c r="Y87" s="383"/>
    </row>
  </sheetData>
  <mergeCells count="13">
    <mergeCell ref="A76:S76"/>
    <mergeCell ref="A2:S2"/>
    <mergeCell ref="A64:S64"/>
    <mergeCell ref="A65:S65"/>
    <mergeCell ref="A66:S66"/>
    <mergeCell ref="A67:S67"/>
    <mergeCell ref="A69:S69"/>
    <mergeCell ref="A70:S70"/>
    <mergeCell ref="A71:S71"/>
    <mergeCell ref="A72:S72"/>
    <mergeCell ref="A73:S73"/>
    <mergeCell ref="A74:S74"/>
    <mergeCell ref="A75:S75"/>
  </mergeCells>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Template/>
  <TotalTime>0</TotalTime>
  <Application>Microsoft Macintosh Excel</Application>
  <DocSecurity>0</DocSecurity>
  <ScaleCrop>false</ScaleCrop>
  <HeadingPairs>
    <vt:vector size="2" baseType="variant">
      <vt:variant>
        <vt:lpstr>Worksheets</vt:lpstr>
      </vt:variant>
      <vt:variant>
        <vt:i4>20</vt:i4>
      </vt:variant>
    </vt:vector>
  </HeadingPairs>
  <TitlesOfParts>
    <vt:vector size="20" baseType="lpstr">
      <vt:lpstr>Collation Notes</vt:lpstr>
      <vt:lpstr>COO P&amp;L</vt:lpstr>
      <vt:lpstr>FO</vt:lpstr>
      <vt:lpstr>PO</vt:lpstr>
      <vt:lpstr>CO</vt:lpstr>
      <vt:lpstr>FE</vt:lpstr>
      <vt:lpstr>PE</vt:lpstr>
      <vt:lpstr>DeploySum</vt:lpstr>
      <vt:lpstr>Depreciation Schedule</vt:lpstr>
      <vt:lpstr>Fld Ops Payroll</vt:lpstr>
      <vt:lpstr>Prod Payroll</vt:lpstr>
      <vt:lpstr>Fld Maint Budget</vt:lpstr>
      <vt:lpstr>Fld Eng Budget</vt:lpstr>
      <vt:lpstr>HC-FO</vt:lpstr>
      <vt:lpstr>HC-PO</vt:lpstr>
      <vt:lpstr>HC-CO</vt:lpstr>
      <vt:lpstr>HC-FE</vt:lpstr>
      <vt:lpstr>HC-PE</vt:lpstr>
      <vt:lpstr>HC-COO</vt:lpstr>
      <vt:lpstr>Logistics&amp;WH Payroll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Kent Turner</dc:creator>
  <dc:description/>
  <cp:lastModifiedBy>Jeff Gulley</cp:lastModifiedBy>
  <cp:revision>0</cp:revision>
  <dcterms:created xsi:type="dcterms:W3CDTF">2026-10-02T15:01:07Z</dcterms:created>
  <dcterms:modified xsi:type="dcterms:W3CDTF">2026-10-12T14:01:08Z</dcterms:modified>
  <dc:language>en-US</dc:language>
</cp:coreProperties>
</file>